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Swin\Championnat régional PDL\Championnat régional PDL\2025\4-Cholet_10 &amp; 11 Mai\"/>
    </mc:Choice>
  </mc:AlternateContent>
  <xr:revisionPtr revIDLastSave="0" documentId="13_ncr:1_{5121EB27-B57D-4EEC-85A1-F36C6627D36F}" xr6:coauthVersionLast="47" xr6:coauthVersionMax="47" xr10:uidLastSave="{00000000-0000-0000-0000-000000000000}"/>
  <bookViews>
    <workbookView xWindow="-24" yWindow="-24" windowWidth="23088" windowHeight="12288" tabRatio="854" firstSheet="1" activeTab="1" xr2:uid="{00000000-000D-0000-FFFF-FFFF00000000}"/>
  </bookViews>
  <sheets>
    <sheet name="SaisieScores" sheetId="14" r:id="rId1"/>
    <sheet name="JOURNÉE 1" sheetId="1" r:id="rId2"/>
    <sheet name="Classt Clubs J1" sheetId="2" r:id="rId3"/>
    <sheet name="JOURNÉE 2" sheetId="3" r:id="rId4"/>
    <sheet name="Classt Clubs J2" sheetId="4" r:id="rId5"/>
    <sheet name="Classt Clubs J1 &amp; J2" sheetId="5" r:id="rId6"/>
    <sheet name="Classt général clubs " sheetId="6" r:id="rId7"/>
    <sheet name="J1&amp;J2" sheetId="7" r:id="rId8"/>
    <sheet name="Résultats" sheetId="13" r:id="rId9"/>
    <sheet name="Classt indiv." sheetId="9" r:id="rId10"/>
    <sheet name="LicencesPDL" sheetId="10" state="hidden" r:id="rId11"/>
    <sheet name="Divers" sheetId="8" r:id="rId12"/>
    <sheet name="Fédé D1  " sheetId="11" r:id="rId13"/>
    <sheet name="Fédé D2  " sheetId="12" r:id="rId14"/>
  </sheets>
  <definedNames>
    <definedName name="_xlnm._FilterDatabase" localSheetId="6" hidden="1">'Classt général clubs '!$A$9:$AM$9</definedName>
    <definedName name="_xlnm._FilterDatabase" localSheetId="9" hidden="1">'Classt indiv.'!$B$468:$AQ$468</definedName>
    <definedName name="_xlnm._FilterDatabase" localSheetId="7" hidden="1">'J1&amp;J2'!$CA$442:$CE$476</definedName>
    <definedName name="_xlnm._FilterDatabase" localSheetId="1" hidden="1">'JOURNÉE 1'!$A$9:$CD$257</definedName>
    <definedName name="_xlnm._FilterDatabase" localSheetId="3" hidden="1">'JOURNÉE 2'!$A$9:$CA$276</definedName>
    <definedName name="_xlnm._FilterDatabase" localSheetId="10" hidden="1">LicencesPDL!$A$1:$J$476</definedName>
    <definedName name="_xlnm._FilterDatabase" localSheetId="8" hidden="1">Résultats!$Q$23:$S$23</definedName>
    <definedName name="_xlnm._FilterDatabase" localSheetId="0" hidden="1">SaisieScores!$L$11:$M$11</definedName>
    <definedName name="Excel_BuiltIn__FilterDatabase" localSheetId="6">'Classt général clubs '!$A$9:$AM$9</definedName>
    <definedName name="Excel_BuiltIn_Print_Area" localSheetId="6">'Classt général clubs '!$A$1:$AM$17</definedName>
    <definedName name="Excel_BuiltIn_Print_Area" localSheetId="9">'Classt indiv.'!$B$2:$AP$5</definedName>
    <definedName name="Excel_BuiltIn_Print_Area" localSheetId="7">'J1&amp;J2'!$B$1:$BG$202</definedName>
    <definedName name="Excel_BuiltIn_Print_Area" localSheetId="1">'JOURNÉE 1'!$B$2:$AZ$201</definedName>
    <definedName name="Excel_BuiltIn_Print_Area" localSheetId="3">'JOURNÉE 2'!$B$2:$AX$199</definedName>
    <definedName name="_xlnm.Print_Area" localSheetId="2">'Classt Clubs J1'!$A$1:$AC$21</definedName>
    <definedName name="_xlnm.Print_Area" localSheetId="5">'Classt Clubs J1 &amp; J2'!$A$1:$AD$21</definedName>
    <definedName name="_xlnm.Print_Area" localSheetId="4">'Classt Clubs J2'!$A$1:$AD$21</definedName>
    <definedName name="_xlnm.Print_Area" localSheetId="6">'Classt général clubs '!$A$1:$AN$19</definedName>
    <definedName name="_xlnm.Print_Area" localSheetId="9">'Classt indiv.'!$A$1:$AR$515</definedName>
    <definedName name="_xlnm.Print_Area" localSheetId="1">'JOURNÉE 1'!$A$1:$BW$278</definedName>
    <definedName name="_xlnm.Print_Area" localSheetId="3">'JOURNÉE 2'!$A$1:$BS$274</definedName>
    <definedName name="_xlnm.Print_Area" localSheetId="8">Résultats!$B$2:$J$34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82" i="3" l="1"/>
  <c r="AJ83" i="3"/>
  <c r="AJ84" i="3"/>
  <c r="AJ85" i="3"/>
  <c r="AJ86" i="3"/>
  <c r="AJ87" i="3"/>
  <c r="AJ10" i="3"/>
  <c r="AJ11" i="3"/>
  <c r="AJ12" i="3"/>
  <c r="AJ13" i="3"/>
  <c r="AJ14" i="3"/>
  <c r="K214" i="3"/>
  <c r="K216" i="3"/>
  <c r="K218" i="3"/>
  <c r="K124" i="3"/>
  <c r="K126" i="3"/>
  <c r="CJ11" i="7"/>
  <c r="CJ12" i="7"/>
  <c r="CJ13" i="7"/>
  <c r="CJ14" i="7"/>
  <c r="CJ15" i="7"/>
  <c r="CJ16" i="7"/>
  <c r="CJ17" i="7"/>
  <c r="CJ18" i="7"/>
  <c r="CJ19" i="7"/>
  <c r="CJ20" i="7"/>
  <c r="CJ21" i="7"/>
  <c r="CJ22" i="7"/>
  <c r="CJ23" i="7"/>
  <c r="CJ24" i="7"/>
  <c r="CJ25" i="7"/>
  <c r="CJ26" i="7"/>
  <c r="CJ27" i="7"/>
  <c r="CJ28" i="7"/>
  <c r="CJ29" i="7"/>
  <c r="CJ30" i="7"/>
  <c r="CJ31" i="7"/>
  <c r="CJ32" i="7"/>
  <c r="CJ33" i="7"/>
  <c r="CJ34" i="7"/>
  <c r="CJ35" i="7"/>
  <c r="CJ36" i="7"/>
  <c r="CJ37" i="7"/>
  <c r="CJ38" i="7"/>
  <c r="CJ39" i="7"/>
  <c r="CJ40" i="7"/>
  <c r="CJ41" i="7"/>
  <c r="CJ42" i="7"/>
  <c r="CJ43" i="7"/>
  <c r="CJ44" i="7"/>
  <c r="CJ45" i="7"/>
  <c r="CJ46" i="7"/>
  <c r="CJ47" i="7"/>
  <c r="CJ48" i="7"/>
  <c r="CJ49" i="7"/>
  <c r="CJ50" i="7"/>
  <c r="CJ51" i="7"/>
  <c r="CJ52" i="7"/>
  <c r="CJ53" i="7"/>
  <c r="CJ54" i="7"/>
  <c r="CJ55" i="7"/>
  <c r="CJ56" i="7"/>
  <c r="CJ57" i="7"/>
  <c r="CJ58" i="7"/>
  <c r="CJ59" i="7"/>
  <c r="CJ60" i="7"/>
  <c r="CJ61" i="7"/>
  <c r="CJ62" i="7"/>
  <c r="CJ63" i="7"/>
  <c r="CJ64" i="7"/>
  <c r="CJ65" i="7"/>
  <c r="CJ66" i="7"/>
  <c r="CJ67" i="7"/>
  <c r="CJ68" i="7"/>
  <c r="CJ69" i="7"/>
  <c r="CJ70" i="7"/>
  <c r="CJ71" i="7"/>
  <c r="CJ72" i="7"/>
  <c r="CJ73" i="7"/>
  <c r="CJ74" i="7"/>
  <c r="CJ75" i="7"/>
  <c r="CJ76" i="7"/>
  <c r="CJ77" i="7"/>
  <c r="CJ78" i="7"/>
  <c r="CJ79" i="7"/>
  <c r="CJ80" i="7"/>
  <c r="CJ81" i="7"/>
  <c r="CJ82" i="7"/>
  <c r="CJ83" i="7"/>
  <c r="CJ84" i="7"/>
  <c r="CJ85" i="7"/>
  <c r="CJ86" i="7"/>
  <c r="CJ87" i="7"/>
  <c r="CJ88" i="7"/>
  <c r="CJ89" i="7"/>
  <c r="CJ90" i="7"/>
  <c r="CJ91" i="7"/>
  <c r="CJ92" i="7"/>
  <c r="CJ93" i="7"/>
  <c r="CJ94" i="7"/>
  <c r="CJ95" i="7"/>
  <c r="CJ96" i="7"/>
  <c r="CJ97" i="7"/>
  <c r="CJ98" i="7"/>
  <c r="CJ99" i="7"/>
  <c r="CJ100" i="7"/>
  <c r="CJ101" i="7"/>
  <c r="CJ102" i="7"/>
  <c r="CJ103" i="7"/>
  <c r="CJ104" i="7"/>
  <c r="CJ105" i="7"/>
  <c r="CJ106" i="7"/>
  <c r="CJ107" i="7"/>
  <c r="CJ108" i="7"/>
  <c r="CJ109" i="7"/>
  <c r="CJ110" i="7"/>
  <c r="CJ111" i="7"/>
  <c r="CJ112" i="7"/>
  <c r="CJ113" i="7"/>
  <c r="CJ114" i="7"/>
  <c r="CJ115" i="7"/>
  <c r="CJ116" i="7"/>
  <c r="CJ117" i="7"/>
  <c r="CJ118" i="7"/>
  <c r="CJ119" i="7"/>
  <c r="CJ120" i="7"/>
  <c r="CJ121" i="7"/>
  <c r="CJ122" i="7"/>
  <c r="CJ123" i="7"/>
  <c r="CJ124" i="7"/>
  <c r="CJ125" i="7"/>
  <c r="CJ126" i="7"/>
  <c r="CJ127" i="7"/>
  <c r="CJ128" i="7"/>
  <c r="CJ129" i="7"/>
  <c r="CJ130" i="7"/>
  <c r="CJ131" i="7"/>
  <c r="CJ132" i="7"/>
  <c r="CJ133" i="7"/>
  <c r="CJ134" i="7"/>
  <c r="CJ135" i="7"/>
  <c r="CJ136" i="7"/>
  <c r="CJ137" i="7"/>
  <c r="CJ138" i="7"/>
  <c r="CJ139" i="7"/>
  <c r="CJ140" i="7"/>
  <c r="CJ141" i="7"/>
  <c r="CJ142" i="7"/>
  <c r="CJ143" i="7"/>
  <c r="CJ144" i="7"/>
  <c r="CJ145" i="7"/>
  <c r="CJ146" i="7"/>
  <c r="CJ147" i="7"/>
  <c r="CJ148" i="7"/>
  <c r="CJ149" i="7"/>
  <c r="CJ150" i="7"/>
  <c r="CJ151" i="7"/>
  <c r="CJ152" i="7"/>
  <c r="CJ153" i="7"/>
  <c r="CJ154" i="7"/>
  <c r="CJ155" i="7"/>
  <c r="CJ156" i="7"/>
  <c r="CJ157" i="7"/>
  <c r="CJ158" i="7"/>
  <c r="CJ159" i="7"/>
  <c r="CJ160" i="7"/>
  <c r="CJ161" i="7"/>
  <c r="CJ162" i="7"/>
  <c r="CJ163" i="7"/>
  <c r="CJ164" i="7"/>
  <c r="CJ165" i="7"/>
  <c r="CJ166" i="7"/>
  <c r="CJ167" i="7"/>
  <c r="CJ168" i="7"/>
  <c r="CJ169" i="7"/>
  <c r="CJ170" i="7"/>
  <c r="CJ171" i="7"/>
  <c r="CJ172" i="7"/>
  <c r="CJ173" i="7"/>
  <c r="CJ174" i="7"/>
  <c r="CJ175" i="7"/>
  <c r="CJ176" i="7"/>
  <c r="CJ177" i="7"/>
  <c r="CJ178" i="7"/>
  <c r="CJ179" i="7"/>
  <c r="CJ180" i="7"/>
  <c r="CJ181" i="7"/>
  <c r="CJ182" i="7"/>
  <c r="CJ183" i="7"/>
  <c r="CJ184" i="7"/>
  <c r="CJ185" i="7"/>
  <c r="CJ186" i="7"/>
  <c r="CJ187" i="7"/>
  <c r="CJ188" i="7"/>
  <c r="CJ189" i="7"/>
  <c r="CJ190" i="7"/>
  <c r="CJ191" i="7"/>
  <c r="CJ192" i="7"/>
  <c r="CJ193" i="7"/>
  <c r="CJ194" i="7"/>
  <c r="CJ195" i="7"/>
  <c r="CJ196" i="7"/>
  <c r="CJ197" i="7"/>
  <c r="CJ198" i="7"/>
  <c r="CJ199" i="7"/>
  <c r="CJ200" i="7"/>
  <c r="CJ201" i="7"/>
  <c r="CJ202" i="7"/>
  <c r="CJ203" i="7"/>
  <c r="CJ204" i="7"/>
  <c r="CJ205" i="7"/>
  <c r="CJ206" i="7"/>
  <c r="CJ207" i="7"/>
  <c r="CJ208" i="7"/>
  <c r="CJ209" i="7"/>
  <c r="CJ210" i="7"/>
  <c r="CJ211" i="7"/>
  <c r="CJ212" i="7"/>
  <c r="CJ213" i="7"/>
  <c r="CJ214" i="7"/>
  <c r="CJ215" i="7"/>
  <c r="CJ216" i="7"/>
  <c r="CJ217" i="7"/>
  <c r="CJ218" i="7"/>
  <c r="CJ219" i="7"/>
  <c r="CJ220" i="7"/>
  <c r="CJ221" i="7"/>
  <c r="CJ222" i="7"/>
  <c r="CJ223" i="7"/>
  <c r="CJ224" i="7"/>
  <c r="CJ225" i="7"/>
  <c r="CJ226" i="7"/>
  <c r="CJ227" i="7"/>
  <c r="CJ228" i="7"/>
  <c r="CJ229" i="7"/>
  <c r="CJ230" i="7"/>
  <c r="CJ231" i="7"/>
  <c r="CJ232" i="7"/>
  <c r="CJ233" i="7"/>
  <c r="CJ234" i="7"/>
  <c r="CJ235" i="7"/>
  <c r="CJ236" i="7"/>
  <c r="CJ237" i="7"/>
  <c r="CJ238" i="7"/>
  <c r="CJ239" i="7"/>
  <c r="CJ240" i="7"/>
  <c r="CJ241" i="7"/>
  <c r="CJ242" i="7"/>
  <c r="CJ243" i="7"/>
  <c r="CJ244" i="7"/>
  <c r="CJ245" i="7"/>
  <c r="CJ246" i="7"/>
  <c r="CJ247" i="7"/>
  <c r="CJ248" i="7"/>
  <c r="CJ249" i="7"/>
  <c r="CJ250" i="7"/>
  <c r="CJ251" i="7"/>
  <c r="CJ252" i="7"/>
  <c r="CJ253" i="7"/>
  <c r="CJ254" i="7"/>
  <c r="CJ255" i="7"/>
  <c r="CJ256" i="7"/>
  <c r="CJ257" i="7"/>
  <c r="CJ258" i="7"/>
  <c r="CJ259" i="7"/>
  <c r="CJ260" i="7"/>
  <c r="CJ261" i="7"/>
  <c r="CJ262" i="7"/>
  <c r="CJ263" i="7"/>
  <c r="CJ264" i="7"/>
  <c r="CJ265" i="7"/>
  <c r="CJ266" i="7"/>
  <c r="CJ267" i="7"/>
  <c r="CJ268" i="7"/>
  <c r="CJ269" i="7"/>
  <c r="CJ270" i="7"/>
  <c r="CJ271" i="7"/>
  <c r="CJ272" i="7"/>
  <c r="CJ273" i="7"/>
  <c r="CJ274" i="7"/>
  <c r="CJ275" i="7"/>
  <c r="CJ276" i="7"/>
  <c r="CJ277" i="7"/>
  <c r="CJ278" i="7"/>
  <c r="CJ279" i="7"/>
  <c r="CJ280" i="7"/>
  <c r="CJ281" i="7"/>
  <c r="CJ282" i="7"/>
  <c r="CJ283" i="7"/>
  <c r="CJ284" i="7"/>
  <c r="CJ285" i="7"/>
  <c r="CJ286" i="7"/>
  <c r="CJ287" i="7"/>
  <c r="CJ288" i="7"/>
  <c r="CJ289" i="7"/>
  <c r="CJ290" i="7"/>
  <c r="CJ291" i="7"/>
  <c r="CJ292" i="7"/>
  <c r="CJ293" i="7"/>
  <c r="CJ294" i="7"/>
  <c r="CJ295" i="7"/>
  <c r="CJ296" i="7"/>
  <c r="CJ297" i="7"/>
  <c r="CJ298" i="7"/>
  <c r="CJ299" i="7"/>
  <c r="CJ300" i="7"/>
  <c r="CJ301" i="7"/>
  <c r="CJ302" i="7"/>
  <c r="CJ303" i="7"/>
  <c r="CJ304" i="7"/>
  <c r="CJ305" i="7"/>
  <c r="CJ306" i="7"/>
  <c r="CJ307" i="7"/>
  <c r="CJ308" i="7"/>
  <c r="CJ309" i="7"/>
  <c r="CJ310" i="7"/>
  <c r="CJ311" i="7"/>
  <c r="CJ312" i="7"/>
  <c r="CJ313" i="7"/>
  <c r="CJ314" i="7"/>
  <c r="CJ315" i="7"/>
  <c r="CJ316" i="7"/>
  <c r="CJ317" i="7"/>
  <c r="CJ318" i="7"/>
  <c r="CJ319" i="7"/>
  <c r="CJ320" i="7"/>
  <c r="CJ321" i="7"/>
  <c r="CJ322" i="7"/>
  <c r="CJ323" i="7"/>
  <c r="CJ324" i="7"/>
  <c r="CJ325" i="7"/>
  <c r="CJ326" i="7"/>
  <c r="CJ327" i="7"/>
  <c r="CJ328" i="7"/>
  <c r="CJ329" i="7"/>
  <c r="CJ330" i="7"/>
  <c r="CJ331" i="7"/>
  <c r="CJ332" i="7"/>
  <c r="CJ333" i="7"/>
  <c r="CJ334" i="7"/>
  <c r="CJ335" i="7"/>
  <c r="CJ336" i="7"/>
  <c r="CJ337" i="7"/>
  <c r="CJ338" i="7"/>
  <c r="CJ339" i="7"/>
  <c r="CJ340" i="7"/>
  <c r="CJ341" i="7"/>
  <c r="CJ342" i="7"/>
  <c r="CJ343" i="7"/>
  <c r="CJ344" i="7"/>
  <c r="CJ345" i="7"/>
  <c r="CJ346" i="7"/>
  <c r="CJ347" i="7"/>
  <c r="CJ348" i="7"/>
  <c r="CJ349" i="7"/>
  <c r="CJ350" i="7"/>
  <c r="CJ351" i="7"/>
  <c r="CJ352" i="7"/>
  <c r="CJ353" i="7"/>
  <c r="CJ354" i="7"/>
  <c r="CJ355" i="7"/>
  <c r="CJ356" i="7"/>
  <c r="CJ357" i="7"/>
  <c r="CJ358" i="7"/>
  <c r="CJ359" i="7"/>
  <c r="CJ360" i="7"/>
  <c r="CJ361" i="7"/>
  <c r="CJ362" i="7"/>
  <c r="CJ363" i="7"/>
  <c r="CJ364" i="7"/>
  <c r="CJ365" i="7"/>
  <c r="CJ366" i="7"/>
  <c r="CJ367" i="7"/>
  <c r="CJ368" i="7"/>
  <c r="CJ369" i="7"/>
  <c r="CJ370" i="7"/>
  <c r="CJ371" i="7"/>
  <c r="CJ372" i="7"/>
  <c r="CJ373" i="7"/>
  <c r="CJ374" i="7"/>
  <c r="CJ375" i="7"/>
  <c r="CJ376" i="7"/>
  <c r="CJ377" i="7"/>
  <c r="CJ378" i="7"/>
  <c r="CJ379" i="7"/>
  <c r="CJ380" i="7"/>
  <c r="CJ381" i="7"/>
  <c r="CJ382" i="7"/>
  <c r="CJ383" i="7"/>
  <c r="CJ384" i="7"/>
  <c r="CJ385" i="7"/>
  <c r="CJ386" i="7"/>
  <c r="CJ387" i="7"/>
  <c r="CJ388" i="7"/>
  <c r="CJ389" i="7"/>
  <c r="CJ390" i="7"/>
  <c r="CJ391" i="7"/>
  <c r="CJ392" i="7"/>
  <c r="CJ393" i="7"/>
  <c r="CJ394" i="7"/>
  <c r="CJ395" i="7"/>
  <c r="CJ396" i="7"/>
  <c r="CJ397" i="7"/>
  <c r="CJ398" i="7"/>
  <c r="CJ399" i="7"/>
  <c r="CJ400" i="7"/>
  <c r="CJ401" i="7"/>
  <c r="CJ402" i="7"/>
  <c r="CJ403" i="7"/>
  <c r="CJ404" i="7"/>
  <c r="CJ405" i="7"/>
  <c r="CJ406" i="7"/>
  <c r="CJ407" i="7"/>
  <c r="CJ408" i="7"/>
  <c r="CJ409" i="7"/>
  <c r="CJ410" i="7"/>
  <c r="CJ411" i="7"/>
  <c r="CJ412" i="7"/>
  <c r="CJ413" i="7"/>
  <c r="CJ414" i="7"/>
  <c r="CJ415" i="7"/>
  <c r="CJ416" i="7"/>
  <c r="CJ417" i="7"/>
  <c r="CJ418" i="7"/>
  <c r="CJ419" i="7"/>
  <c r="CJ420" i="7"/>
  <c r="CJ421" i="7"/>
  <c r="CJ422" i="7"/>
  <c r="CJ423" i="7"/>
  <c r="CJ424" i="7"/>
  <c r="CJ425" i="7"/>
  <c r="CJ426" i="7"/>
  <c r="CJ427" i="7"/>
  <c r="CJ428" i="7"/>
  <c r="CJ429" i="7"/>
  <c r="CJ430" i="7"/>
  <c r="CJ431" i="7"/>
  <c r="CJ432" i="7"/>
  <c r="CJ433" i="7"/>
  <c r="CJ434" i="7"/>
  <c r="CJ435" i="7"/>
  <c r="CJ436" i="7"/>
  <c r="CJ437" i="7"/>
  <c r="CJ438" i="7"/>
  <c r="CJ439" i="7"/>
  <c r="CJ440" i="7"/>
  <c r="CJ441" i="7"/>
  <c r="CJ442" i="7"/>
  <c r="CJ443" i="7"/>
  <c r="CJ444" i="7"/>
  <c r="CJ445" i="7"/>
  <c r="CJ446" i="7"/>
  <c r="CJ447" i="7"/>
  <c r="CJ448" i="7"/>
  <c r="CJ449" i="7"/>
  <c r="CJ450" i="7"/>
  <c r="CJ451" i="7"/>
  <c r="CJ452" i="7"/>
  <c r="CJ453" i="7"/>
  <c r="CJ454" i="7"/>
  <c r="CJ455" i="7"/>
  <c r="CJ456" i="7"/>
  <c r="CJ457" i="7"/>
  <c r="CJ458" i="7"/>
  <c r="CJ459" i="7"/>
  <c r="CJ460" i="7"/>
  <c r="CJ461" i="7"/>
  <c r="CJ462" i="7"/>
  <c r="CJ463" i="7"/>
  <c r="CJ464" i="7"/>
  <c r="CJ465" i="7"/>
  <c r="CJ466" i="7"/>
  <c r="CJ10" i="7"/>
  <c r="CJ9" i="7"/>
  <c r="CI10" i="7"/>
  <c r="CI11" i="7"/>
  <c r="CI12" i="7"/>
  <c r="CI13" i="7"/>
  <c r="CI14" i="7"/>
  <c r="CI15" i="7"/>
  <c r="CI16" i="7"/>
  <c r="CI17" i="7"/>
  <c r="CI18" i="7"/>
  <c r="CI19" i="7"/>
  <c r="CI20" i="7"/>
  <c r="CI21" i="7"/>
  <c r="CI22" i="7"/>
  <c r="CI23" i="7"/>
  <c r="CI24" i="7"/>
  <c r="CI25" i="7"/>
  <c r="CI26" i="7"/>
  <c r="CI27" i="7"/>
  <c r="CI28" i="7"/>
  <c r="CI29" i="7"/>
  <c r="CI30" i="7"/>
  <c r="CI31" i="7"/>
  <c r="CI32" i="7"/>
  <c r="CI33" i="7"/>
  <c r="CI34" i="7"/>
  <c r="CI35" i="7"/>
  <c r="CI36" i="7"/>
  <c r="CI37" i="7"/>
  <c r="CI38" i="7"/>
  <c r="CI39" i="7"/>
  <c r="CI40" i="7"/>
  <c r="CI41" i="7"/>
  <c r="CI42" i="7"/>
  <c r="CI43" i="7"/>
  <c r="CI44" i="7"/>
  <c r="CI45" i="7"/>
  <c r="CI46" i="7"/>
  <c r="CI47" i="7"/>
  <c r="CI48" i="7"/>
  <c r="CI49" i="7"/>
  <c r="CI50" i="7"/>
  <c r="CI51" i="7"/>
  <c r="CI52" i="7"/>
  <c r="CI53" i="7"/>
  <c r="CI54" i="7"/>
  <c r="CI55" i="7"/>
  <c r="CI56" i="7"/>
  <c r="CI57" i="7"/>
  <c r="CI58" i="7"/>
  <c r="CI59" i="7"/>
  <c r="CI60" i="7"/>
  <c r="CI61" i="7"/>
  <c r="CI62" i="7"/>
  <c r="CI63" i="7"/>
  <c r="CI64" i="7"/>
  <c r="CI65" i="7"/>
  <c r="CI66" i="7"/>
  <c r="CI67" i="7"/>
  <c r="CI68" i="7"/>
  <c r="CI69" i="7"/>
  <c r="CI70" i="7"/>
  <c r="CI71" i="7"/>
  <c r="CI72" i="7"/>
  <c r="CI73" i="7"/>
  <c r="CI74" i="7"/>
  <c r="CI75" i="7"/>
  <c r="CI76" i="7"/>
  <c r="CI77" i="7"/>
  <c r="CI78" i="7"/>
  <c r="CI79" i="7"/>
  <c r="CI80" i="7"/>
  <c r="CI81" i="7"/>
  <c r="CI82" i="7"/>
  <c r="CI83" i="7"/>
  <c r="CI84" i="7"/>
  <c r="CI85" i="7"/>
  <c r="CI86" i="7"/>
  <c r="CI87" i="7"/>
  <c r="CI88" i="7"/>
  <c r="CI89" i="7"/>
  <c r="CI90" i="7"/>
  <c r="CI91" i="7"/>
  <c r="CI92" i="7"/>
  <c r="CI93" i="7"/>
  <c r="CI94" i="7"/>
  <c r="CI95" i="7"/>
  <c r="CI96" i="7"/>
  <c r="CI97" i="7"/>
  <c r="CI98" i="7"/>
  <c r="CI99" i="7"/>
  <c r="CI100" i="7"/>
  <c r="CI101" i="7"/>
  <c r="CI102" i="7"/>
  <c r="CI103" i="7"/>
  <c r="CI104" i="7"/>
  <c r="CI105" i="7"/>
  <c r="CI106" i="7"/>
  <c r="CI107" i="7"/>
  <c r="CI108" i="7"/>
  <c r="CI109" i="7"/>
  <c r="CI110" i="7"/>
  <c r="CI111" i="7"/>
  <c r="CI112" i="7"/>
  <c r="CI113" i="7"/>
  <c r="CI114" i="7"/>
  <c r="CI115" i="7"/>
  <c r="CI116" i="7"/>
  <c r="CI117" i="7"/>
  <c r="CI118" i="7"/>
  <c r="CI119" i="7"/>
  <c r="CI120" i="7"/>
  <c r="CI121" i="7"/>
  <c r="CI122" i="7"/>
  <c r="CI123" i="7"/>
  <c r="CI124" i="7"/>
  <c r="CI125" i="7"/>
  <c r="CI126" i="7"/>
  <c r="CI127" i="7"/>
  <c r="CI128" i="7"/>
  <c r="CI129" i="7"/>
  <c r="CI130" i="7"/>
  <c r="CI131" i="7"/>
  <c r="CI132" i="7"/>
  <c r="CI133" i="7"/>
  <c r="CI134" i="7"/>
  <c r="CI135" i="7"/>
  <c r="CI136" i="7"/>
  <c r="CI137" i="7"/>
  <c r="CI138" i="7"/>
  <c r="CI139" i="7"/>
  <c r="CI140" i="7"/>
  <c r="CI141" i="7"/>
  <c r="CI142" i="7"/>
  <c r="CI143" i="7"/>
  <c r="CI144" i="7"/>
  <c r="CI145" i="7"/>
  <c r="CI146" i="7"/>
  <c r="CI147" i="7"/>
  <c r="CI148" i="7"/>
  <c r="CI149" i="7"/>
  <c r="CI150" i="7"/>
  <c r="CI151" i="7"/>
  <c r="CI152" i="7"/>
  <c r="CI153" i="7"/>
  <c r="CI154" i="7"/>
  <c r="CI155" i="7"/>
  <c r="CI156" i="7"/>
  <c r="CI157" i="7"/>
  <c r="CI158" i="7"/>
  <c r="CI159" i="7"/>
  <c r="CI160" i="7"/>
  <c r="CI161" i="7"/>
  <c r="CI162" i="7"/>
  <c r="CI163" i="7"/>
  <c r="CI164" i="7"/>
  <c r="CI165" i="7"/>
  <c r="CI166" i="7"/>
  <c r="CI167" i="7"/>
  <c r="CI168" i="7"/>
  <c r="CI169" i="7"/>
  <c r="CI170" i="7"/>
  <c r="CI171" i="7"/>
  <c r="CI172" i="7"/>
  <c r="CI173" i="7"/>
  <c r="CI174" i="7"/>
  <c r="CI175" i="7"/>
  <c r="CI176" i="7"/>
  <c r="CI177" i="7"/>
  <c r="CI178" i="7"/>
  <c r="CI179" i="7"/>
  <c r="CI180" i="7"/>
  <c r="CI181" i="7"/>
  <c r="CI182" i="7"/>
  <c r="CI183" i="7"/>
  <c r="CI184" i="7"/>
  <c r="CI185" i="7"/>
  <c r="CI186" i="7"/>
  <c r="CI187" i="7"/>
  <c r="CI188" i="7"/>
  <c r="CI189" i="7"/>
  <c r="CI190" i="7"/>
  <c r="CI191" i="7"/>
  <c r="CI192" i="7"/>
  <c r="CI193" i="7"/>
  <c r="CI194" i="7"/>
  <c r="CI195" i="7"/>
  <c r="CI196" i="7"/>
  <c r="CI197" i="7"/>
  <c r="CI198" i="7"/>
  <c r="CI199" i="7"/>
  <c r="CI200" i="7"/>
  <c r="CI201" i="7"/>
  <c r="CI202" i="7"/>
  <c r="CI203" i="7"/>
  <c r="CI204" i="7"/>
  <c r="CI205" i="7"/>
  <c r="CI206" i="7"/>
  <c r="CI207" i="7"/>
  <c r="CI208" i="7"/>
  <c r="CI209" i="7"/>
  <c r="CI210" i="7"/>
  <c r="CI211" i="7"/>
  <c r="CI212" i="7"/>
  <c r="CI213" i="7"/>
  <c r="CI214" i="7"/>
  <c r="CI215" i="7"/>
  <c r="CI216" i="7"/>
  <c r="CI217" i="7"/>
  <c r="CI218" i="7"/>
  <c r="CI219" i="7"/>
  <c r="CI220" i="7"/>
  <c r="CI221" i="7"/>
  <c r="CI222" i="7"/>
  <c r="CI223" i="7"/>
  <c r="CI224" i="7"/>
  <c r="CI225" i="7"/>
  <c r="CI226" i="7"/>
  <c r="CI227" i="7"/>
  <c r="CI228" i="7"/>
  <c r="CI229" i="7"/>
  <c r="CI230" i="7"/>
  <c r="CI231" i="7"/>
  <c r="CI232" i="7"/>
  <c r="CI233" i="7"/>
  <c r="CI234" i="7"/>
  <c r="CI235" i="7"/>
  <c r="CI236" i="7"/>
  <c r="CI237" i="7"/>
  <c r="CI238" i="7"/>
  <c r="CI239" i="7"/>
  <c r="CI240" i="7"/>
  <c r="CI241" i="7"/>
  <c r="CI242" i="7"/>
  <c r="CI243" i="7"/>
  <c r="CI244" i="7"/>
  <c r="CI245" i="7"/>
  <c r="CI246" i="7"/>
  <c r="CI247" i="7"/>
  <c r="CI248" i="7"/>
  <c r="CI249" i="7"/>
  <c r="CI250" i="7"/>
  <c r="CI251" i="7"/>
  <c r="CI252" i="7"/>
  <c r="CI253" i="7"/>
  <c r="CI254" i="7"/>
  <c r="CI255" i="7"/>
  <c r="CI256" i="7"/>
  <c r="CI257" i="7"/>
  <c r="CI258" i="7"/>
  <c r="CI259" i="7"/>
  <c r="CI260" i="7"/>
  <c r="CI261" i="7"/>
  <c r="CI262" i="7"/>
  <c r="CI263" i="7"/>
  <c r="CI264" i="7"/>
  <c r="CI265" i="7"/>
  <c r="CI266" i="7"/>
  <c r="CI267" i="7"/>
  <c r="CI268" i="7"/>
  <c r="CI269" i="7"/>
  <c r="CI270" i="7"/>
  <c r="CI271" i="7"/>
  <c r="CI272" i="7"/>
  <c r="CI273" i="7"/>
  <c r="CI274" i="7"/>
  <c r="CI275" i="7"/>
  <c r="CI276" i="7"/>
  <c r="CI277" i="7"/>
  <c r="CI278" i="7"/>
  <c r="CI279" i="7"/>
  <c r="CI280" i="7"/>
  <c r="CI281" i="7"/>
  <c r="CI282" i="7"/>
  <c r="CI283" i="7"/>
  <c r="CI284" i="7"/>
  <c r="CI285" i="7"/>
  <c r="CI286" i="7"/>
  <c r="CI287" i="7"/>
  <c r="CI288" i="7"/>
  <c r="CI289" i="7"/>
  <c r="CI290" i="7"/>
  <c r="CI291" i="7"/>
  <c r="CI292" i="7"/>
  <c r="CI293" i="7"/>
  <c r="CI294" i="7"/>
  <c r="CI295" i="7"/>
  <c r="CI296" i="7"/>
  <c r="CI297" i="7"/>
  <c r="CI298" i="7"/>
  <c r="CI299" i="7"/>
  <c r="CI300" i="7"/>
  <c r="CI301" i="7"/>
  <c r="CI302" i="7"/>
  <c r="CI303" i="7"/>
  <c r="CI304" i="7"/>
  <c r="CI305" i="7"/>
  <c r="CI306" i="7"/>
  <c r="CI307" i="7"/>
  <c r="CI308" i="7"/>
  <c r="CI309" i="7"/>
  <c r="CI310" i="7"/>
  <c r="CI311" i="7"/>
  <c r="CI312" i="7"/>
  <c r="CI313" i="7"/>
  <c r="CI314" i="7"/>
  <c r="CI315" i="7"/>
  <c r="CI316" i="7"/>
  <c r="CI317" i="7"/>
  <c r="CI318" i="7"/>
  <c r="CI319" i="7"/>
  <c r="CI320" i="7"/>
  <c r="CI321" i="7"/>
  <c r="CI322" i="7"/>
  <c r="CI323" i="7"/>
  <c r="CI324" i="7"/>
  <c r="CI325" i="7"/>
  <c r="CI326" i="7"/>
  <c r="CI327" i="7"/>
  <c r="CI328" i="7"/>
  <c r="CI329" i="7"/>
  <c r="CI330" i="7"/>
  <c r="CI331" i="7"/>
  <c r="CI332" i="7"/>
  <c r="CI333" i="7"/>
  <c r="CI334" i="7"/>
  <c r="CI335" i="7"/>
  <c r="CI336" i="7"/>
  <c r="CI337" i="7"/>
  <c r="CI338" i="7"/>
  <c r="CI339" i="7"/>
  <c r="CI340" i="7"/>
  <c r="CI341" i="7"/>
  <c r="CI342" i="7"/>
  <c r="CI343" i="7"/>
  <c r="CI344" i="7"/>
  <c r="CI345" i="7"/>
  <c r="CI346" i="7"/>
  <c r="CI347" i="7"/>
  <c r="CI348" i="7"/>
  <c r="CI349" i="7"/>
  <c r="CI350" i="7"/>
  <c r="CI351" i="7"/>
  <c r="CI352" i="7"/>
  <c r="CI353" i="7"/>
  <c r="CI354" i="7"/>
  <c r="CI355" i="7"/>
  <c r="CI356" i="7"/>
  <c r="CI357" i="7"/>
  <c r="CI358" i="7"/>
  <c r="CI359" i="7"/>
  <c r="CI360" i="7"/>
  <c r="CI361" i="7"/>
  <c r="CI362" i="7"/>
  <c r="CI363" i="7"/>
  <c r="CI364" i="7"/>
  <c r="CI365" i="7"/>
  <c r="CI366" i="7"/>
  <c r="CI367" i="7"/>
  <c r="CI368" i="7"/>
  <c r="CI369" i="7"/>
  <c r="CI370" i="7"/>
  <c r="CI371" i="7"/>
  <c r="CI372" i="7"/>
  <c r="CI373" i="7"/>
  <c r="CI374" i="7"/>
  <c r="CI375" i="7"/>
  <c r="CI376" i="7"/>
  <c r="CI377" i="7"/>
  <c r="CI378" i="7"/>
  <c r="CI379" i="7"/>
  <c r="CI380" i="7"/>
  <c r="CI381" i="7"/>
  <c r="CI382" i="7"/>
  <c r="CI383" i="7"/>
  <c r="CI384" i="7"/>
  <c r="CI385" i="7"/>
  <c r="CI386" i="7"/>
  <c r="CI387" i="7"/>
  <c r="CI388" i="7"/>
  <c r="CI389" i="7"/>
  <c r="CI390" i="7"/>
  <c r="CI391" i="7"/>
  <c r="CI392" i="7"/>
  <c r="CI393" i="7"/>
  <c r="CI394" i="7"/>
  <c r="CI395" i="7"/>
  <c r="CI396" i="7"/>
  <c r="CI397" i="7"/>
  <c r="CI398" i="7"/>
  <c r="CI399" i="7"/>
  <c r="CI400" i="7"/>
  <c r="CI401" i="7"/>
  <c r="CI402" i="7"/>
  <c r="CI403" i="7"/>
  <c r="CI404" i="7"/>
  <c r="CI405" i="7"/>
  <c r="CI406" i="7"/>
  <c r="CI407" i="7"/>
  <c r="CI408" i="7"/>
  <c r="CI409" i="7"/>
  <c r="CI410" i="7"/>
  <c r="CI411" i="7"/>
  <c r="CI412" i="7"/>
  <c r="CI413" i="7"/>
  <c r="CI414" i="7"/>
  <c r="CI415" i="7"/>
  <c r="CI416" i="7"/>
  <c r="CI417" i="7"/>
  <c r="CI418" i="7"/>
  <c r="CI419" i="7"/>
  <c r="CI420" i="7"/>
  <c r="CI421" i="7"/>
  <c r="CI422" i="7"/>
  <c r="CI423" i="7"/>
  <c r="CI424" i="7"/>
  <c r="CI425" i="7"/>
  <c r="CI426" i="7"/>
  <c r="CI427" i="7"/>
  <c r="CI428" i="7"/>
  <c r="CI429" i="7"/>
  <c r="CI430" i="7"/>
  <c r="CI431" i="7"/>
  <c r="CI432" i="7"/>
  <c r="CI433" i="7"/>
  <c r="CI434" i="7"/>
  <c r="CI435" i="7"/>
  <c r="CI436" i="7"/>
  <c r="CI437" i="7"/>
  <c r="CI438" i="7"/>
  <c r="CI439" i="7"/>
  <c r="CI440" i="7"/>
  <c r="CI441" i="7"/>
  <c r="CI442" i="7"/>
  <c r="CI443" i="7"/>
  <c r="CI444" i="7"/>
  <c r="CI445" i="7"/>
  <c r="CI446" i="7"/>
  <c r="CI447" i="7"/>
  <c r="CI448" i="7"/>
  <c r="CI449" i="7"/>
  <c r="CI450" i="7"/>
  <c r="CI451" i="7"/>
  <c r="CI452" i="7"/>
  <c r="CI453" i="7"/>
  <c r="CI454" i="7"/>
  <c r="CI455" i="7"/>
  <c r="CI456" i="7"/>
  <c r="CI457" i="7"/>
  <c r="CI458" i="7"/>
  <c r="CI459" i="7"/>
  <c r="CI460" i="7"/>
  <c r="CI461" i="7"/>
  <c r="CI462" i="7"/>
  <c r="CI463" i="7"/>
  <c r="CI464" i="7"/>
  <c r="CI465" i="7"/>
  <c r="CI466" i="7"/>
  <c r="CI9" i="7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H188" i="1"/>
  <c r="AB10" i="1"/>
  <c r="AB11" i="1"/>
  <c r="AB12" i="1"/>
  <c r="H106" i="1" l="1"/>
  <c r="I186" i="3"/>
  <c r="I187" i="3"/>
  <c r="I185" i="3"/>
  <c r="AY2" i="1"/>
  <c r="U11" i="3"/>
  <c r="U12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10" i="3"/>
  <c r="K12" i="3"/>
  <c r="K16" i="3"/>
  <c r="K18" i="3"/>
  <c r="K20" i="3"/>
  <c r="K22" i="3"/>
  <c r="K24" i="3"/>
  <c r="K26" i="3"/>
  <c r="K28" i="3"/>
  <c r="K30" i="3"/>
  <c r="K32" i="3"/>
  <c r="K34" i="3"/>
  <c r="K36" i="3"/>
  <c r="K38" i="3"/>
  <c r="K40" i="3"/>
  <c r="K42" i="3"/>
  <c r="K44" i="3"/>
  <c r="K46" i="3"/>
  <c r="K48" i="3"/>
  <c r="K50" i="3"/>
  <c r="K52" i="3"/>
  <c r="K54" i="3"/>
  <c r="K56" i="3"/>
  <c r="K58" i="3"/>
  <c r="K60" i="3"/>
  <c r="K62" i="3"/>
  <c r="K64" i="3"/>
  <c r="K66" i="3"/>
  <c r="K68" i="3"/>
  <c r="K70" i="3"/>
  <c r="K72" i="3"/>
  <c r="K74" i="3"/>
  <c r="K76" i="3"/>
  <c r="K78" i="3"/>
  <c r="K80" i="3"/>
  <c r="K82" i="3"/>
  <c r="K84" i="3"/>
  <c r="K86" i="3"/>
  <c r="K88" i="3"/>
  <c r="K90" i="3"/>
  <c r="K92" i="3"/>
  <c r="K94" i="3"/>
  <c r="K96" i="3"/>
  <c r="K98" i="3"/>
  <c r="K100" i="3"/>
  <c r="K102" i="3"/>
  <c r="K104" i="3"/>
  <c r="K106" i="3"/>
  <c r="K108" i="3"/>
  <c r="K110" i="3"/>
  <c r="K112" i="3"/>
  <c r="K114" i="3"/>
  <c r="K116" i="3"/>
  <c r="K118" i="3"/>
  <c r="K120" i="3"/>
  <c r="K122" i="3"/>
  <c r="K128" i="3"/>
  <c r="K130" i="3"/>
  <c r="K132" i="3"/>
  <c r="K134" i="3"/>
  <c r="K136" i="3"/>
  <c r="K138" i="3"/>
  <c r="K140" i="3"/>
  <c r="K142" i="3"/>
  <c r="K144" i="3"/>
  <c r="K146" i="3"/>
  <c r="K148" i="3"/>
  <c r="K150" i="3"/>
  <c r="K152" i="3"/>
  <c r="K154" i="3"/>
  <c r="K156" i="3"/>
  <c r="K158" i="3"/>
  <c r="K160" i="3"/>
  <c r="K162" i="3"/>
  <c r="K164" i="3"/>
  <c r="K166" i="3"/>
  <c r="K168" i="3"/>
  <c r="K170" i="3"/>
  <c r="K172" i="3"/>
  <c r="K174" i="3"/>
  <c r="K176" i="3"/>
  <c r="K178" i="3"/>
  <c r="K180" i="3"/>
  <c r="K182" i="3"/>
  <c r="K184" i="3"/>
  <c r="K186" i="3"/>
  <c r="K188" i="3"/>
  <c r="K190" i="3"/>
  <c r="K192" i="3"/>
  <c r="K194" i="3"/>
  <c r="K196" i="3"/>
  <c r="K198" i="3"/>
  <c r="K200" i="3"/>
  <c r="K202" i="3"/>
  <c r="K204" i="3"/>
  <c r="K206" i="3"/>
  <c r="K208" i="3"/>
  <c r="K210" i="3"/>
  <c r="K212" i="3"/>
  <c r="K220" i="3"/>
  <c r="K222" i="3"/>
  <c r="K224" i="3"/>
  <c r="K226" i="3"/>
  <c r="K228" i="3"/>
  <c r="K230" i="3"/>
  <c r="K232" i="3"/>
  <c r="K234" i="3"/>
  <c r="K236" i="3"/>
  <c r="K238" i="3"/>
  <c r="K240" i="3"/>
  <c r="K242" i="3"/>
  <c r="K244" i="3"/>
  <c r="K246" i="3"/>
  <c r="K248" i="3"/>
  <c r="K250" i="3"/>
  <c r="K252" i="3"/>
  <c r="K254" i="3"/>
  <c r="K256" i="3"/>
  <c r="K10" i="3"/>
  <c r="AB13" i="1"/>
  <c r="AB14" i="1"/>
  <c r="AB15" i="1"/>
  <c r="AB16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K12" i="1"/>
  <c r="K14" i="1"/>
  <c r="K18" i="1"/>
  <c r="K20" i="1"/>
  <c r="K22" i="1"/>
  <c r="K24" i="1"/>
  <c r="K26" i="1"/>
  <c r="K28" i="1"/>
  <c r="K30" i="1"/>
  <c r="K32" i="1"/>
  <c r="K34" i="1"/>
  <c r="K36" i="1"/>
  <c r="K38" i="1"/>
  <c r="K40" i="1"/>
  <c r="K42" i="1"/>
  <c r="K44" i="1"/>
  <c r="K46" i="1"/>
  <c r="K48" i="1"/>
  <c r="K50" i="1"/>
  <c r="K52" i="1"/>
  <c r="K54" i="1"/>
  <c r="K56" i="1"/>
  <c r="K58" i="1"/>
  <c r="K60" i="1"/>
  <c r="K62" i="1"/>
  <c r="K64" i="1"/>
  <c r="K66" i="1"/>
  <c r="K68" i="1"/>
  <c r="K70" i="1"/>
  <c r="K72" i="1"/>
  <c r="K74" i="1"/>
  <c r="K76" i="1"/>
  <c r="K78" i="1"/>
  <c r="K80" i="1"/>
  <c r="K82" i="1"/>
  <c r="K84" i="1"/>
  <c r="K86" i="1"/>
  <c r="K88" i="1"/>
  <c r="K90" i="1"/>
  <c r="K92" i="1"/>
  <c r="K94" i="1"/>
  <c r="K96" i="1"/>
  <c r="K98" i="1"/>
  <c r="K100" i="1"/>
  <c r="K102" i="1"/>
  <c r="K104" i="1"/>
  <c r="K106" i="1"/>
  <c r="K108" i="1"/>
  <c r="K110" i="1"/>
  <c r="K112" i="1"/>
  <c r="K114" i="1"/>
  <c r="K116" i="1"/>
  <c r="K118" i="1"/>
  <c r="K120" i="1"/>
  <c r="K122" i="1"/>
  <c r="K124" i="1"/>
  <c r="K126" i="1"/>
  <c r="K128" i="1"/>
  <c r="K130" i="1"/>
  <c r="K132" i="1"/>
  <c r="K134" i="1"/>
  <c r="K136" i="1"/>
  <c r="K138" i="1"/>
  <c r="K140" i="1"/>
  <c r="K142" i="1"/>
  <c r="K144" i="1"/>
  <c r="K146" i="1"/>
  <c r="K148" i="1"/>
  <c r="K150" i="1"/>
  <c r="K152" i="1"/>
  <c r="K154" i="1"/>
  <c r="K156" i="1"/>
  <c r="K158" i="1"/>
  <c r="K160" i="1"/>
  <c r="K162" i="1"/>
  <c r="K164" i="1"/>
  <c r="K166" i="1"/>
  <c r="K168" i="1"/>
  <c r="K170" i="1"/>
  <c r="K172" i="1"/>
  <c r="K174" i="1"/>
  <c r="K176" i="1"/>
  <c r="K178" i="1"/>
  <c r="K180" i="1"/>
  <c r="K182" i="1"/>
  <c r="K184" i="1"/>
  <c r="K186" i="1"/>
  <c r="K188" i="1"/>
  <c r="K190" i="1"/>
  <c r="K192" i="1"/>
  <c r="K194" i="1"/>
  <c r="K196" i="1"/>
  <c r="K198" i="1"/>
  <c r="K200" i="1"/>
  <c r="K202" i="1"/>
  <c r="K204" i="1"/>
  <c r="K206" i="1"/>
  <c r="K208" i="1"/>
  <c r="K210" i="1"/>
  <c r="K212" i="1"/>
  <c r="K214" i="1"/>
  <c r="K216" i="1"/>
  <c r="K218" i="1"/>
  <c r="K220" i="1"/>
  <c r="K222" i="1"/>
  <c r="K224" i="1"/>
  <c r="K226" i="1"/>
  <c r="K228" i="1"/>
  <c r="K230" i="1"/>
  <c r="K232" i="1"/>
  <c r="K234" i="1"/>
  <c r="K236" i="1"/>
  <c r="K238" i="1"/>
  <c r="K240" i="1"/>
  <c r="K242" i="1"/>
  <c r="K244" i="1"/>
  <c r="K246" i="1"/>
  <c r="K248" i="1"/>
  <c r="K250" i="1"/>
  <c r="K252" i="1"/>
  <c r="K254" i="1"/>
  <c r="K256" i="1"/>
  <c r="K10" i="1"/>
  <c r="J276" i="3" a="1"/>
  <c r="J276" i="3" s="1"/>
  <c r="I9" i="14" s="1"/>
  <c r="J280" i="1" a="1"/>
  <c r="J280" i="1" s="1"/>
  <c r="C9" i="14" s="1"/>
  <c r="N379" i="9" l="1"/>
  <c r="N380" i="9"/>
  <c r="N381" i="9"/>
  <c r="N382" i="9"/>
  <c r="N383" i="9"/>
  <c r="N384" i="9"/>
  <c r="N385" i="9"/>
  <c r="N386" i="9"/>
  <c r="N387" i="9"/>
  <c r="N388" i="9"/>
  <c r="N378" i="9"/>
  <c r="T276" i="3" a="1"/>
  <c r="T276" i="3" s="1"/>
  <c r="L9" i="14" s="1"/>
  <c r="AA280" i="1" a="1"/>
  <c r="AA280" i="1" s="1"/>
  <c r="F9" i="14" s="1"/>
  <c r="M264" i="1" l="1"/>
  <c r="M266" i="1"/>
  <c r="M268" i="1"/>
  <c r="M270" i="1"/>
  <c r="M272" i="1"/>
  <c r="M274" i="1"/>
  <c r="M276" i="1"/>
  <c r="M262" i="1"/>
  <c r="K262" i="1"/>
  <c r="K264" i="1"/>
  <c r="K266" i="1"/>
  <c r="K268" i="1"/>
  <c r="K270" i="1"/>
  <c r="K272" i="1"/>
  <c r="K274" i="1"/>
  <c r="K276" i="1"/>
  <c r="K260" i="1"/>
  <c r="U262" i="3" l="1"/>
  <c r="BS258" i="3"/>
  <c r="BT258" i="3" s="1"/>
  <c r="BV258" i="3"/>
  <c r="BW258" i="3"/>
  <c r="BX258" i="3"/>
  <c r="BY258" i="3"/>
  <c r="BZ258" i="3"/>
  <c r="CA258" i="3"/>
  <c r="BS259" i="3"/>
  <c r="BU259" i="3" s="1"/>
  <c r="BV259" i="3"/>
  <c r="BW259" i="3"/>
  <c r="BX259" i="3"/>
  <c r="BY259" i="3"/>
  <c r="BZ259" i="3"/>
  <c r="CA259" i="3"/>
  <c r="BS260" i="3"/>
  <c r="BV260" i="3"/>
  <c r="BW260" i="3"/>
  <c r="BX260" i="3"/>
  <c r="BY260" i="3"/>
  <c r="BZ260" i="3"/>
  <c r="CA260" i="3"/>
  <c r="BS261" i="3"/>
  <c r="BT261" i="3" s="1"/>
  <c r="BV261" i="3"/>
  <c r="BW261" i="3"/>
  <c r="BX261" i="3"/>
  <c r="BY261" i="3"/>
  <c r="BZ261" i="3"/>
  <c r="CA261" i="3"/>
  <c r="BS262" i="3"/>
  <c r="BT262" i="3" s="1"/>
  <c r="BV262" i="3"/>
  <c r="BW262" i="3"/>
  <c r="BX262" i="3"/>
  <c r="BY262" i="3"/>
  <c r="BZ262" i="3"/>
  <c r="CA262" i="3"/>
  <c r="BS263" i="3"/>
  <c r="BU263" i="3" s="1"/>
  <c r="BV263" i="3"/>
  <c r="BW263" i="3"/>
  <c r="BX263" i="3"/>
  <c r="BY263" i="3"/>
  <c r="BZ263" i="3"/>
  <c r="CA263" i="3"/>
  <c r="BS264" i="3"/>
  <c r="BV264" i="3"/>
  <c r="BW264" i="3"/>
  <c r="BX264" i="3"/>
  <c r="BY264" i="3"/>
  <c r="BZ264" i="3"/>
  <c r="CA264" i="3"/>
  <c r="BS265" i="3"/>
  <c r="BT265" i="3" s="1"/>
  <c r="BV265" i="3"/>
  <c r="BW265" i="3"/>
  <c r="BX265" i="3"/>
  <c r="BY265" i="3"/>
  <c r="BZ265" i="3"/>
  <c r="CA265" i="3"/>
  <c r="BS266" i="3"/>
  <c r="BT266" i="3" s="1"/>
  <c r="BV266" i="3"/>
  <c r="BW266" i="3"/>
  <c r="BX266" i="3"/>
  <c r="BY266" i="3"/>
  <c r="BZ266" i="3"/>
  <c r="CA266" i="3"/>
  <c r="BS267" i="3"/>
  <c r="BU267" i="3" s="1"/>
  <c r="BV267" i="3"/>
  <c r="BW267" i="3"/>
  <c r="BX267" i="3"/>
  <c r="BY267" i="3"/>
  <c r="BZ267" i="3"/>
  <c r="CA267" i="3"/>
  <c r="BS268" i="3"/>
  <c r="BV268" i="3"/>
  <c r="BW268" i="3"/>
  <c r="BX268" i="3"/>
  <c r="BY268" i="3"/>
  <c r="BZ268" i="3"/>
  <c r="CA268" i="3"/>
  <c r="BS269" i="3"/>
  <c r="BT269" i="3" s="1"/>
  <c r="BV269" i="3"/>
  <c r="BW269" i="3"/>
  <c r="BX269" i="3"/>
  <c r="BY269" i="3"/>
  <c r="BZ269" i="3"/>
  <c r="CA269" i="3"/>
  <c r="BS270" i="3"/>
  <c r="BU270" i="3" s="1"/>
  <c r="BV270" i="3"/>
  <c r="BW270" i="3"/>
  <c r="BX270" i="3"/>
  <c r="BY270" i="3"/>
  <c r="BZ270" i="3"/>
  <c r="CA270" i="3"/>
  <c r="BS271" i="3"/>
  <c r="BV271" i="3"/>
  <c r="BW271" i="3"/>
  <c r="BX271" i="3"/>
  <c r="BY271" i="3"/>
  <c r="BZ271" i="3"/>
  <c r="CA271" i="3"/>
  <c r="BS272" i="3"/>
  <c r="BU272" i="3" s="1"/>
  <c r="BV272" i="3"/>
  <c r="BW272" i="3"/>
  <c r="BX272" i="3"/>
  <c r="BY272" i="3"/>
  <c r="BZ272" i="3"/>
  <c r="CA272" i="3"/>
  <c r="BS273" i="3"/>
  <c r="BT273" i="3" s="1"/>
  <c r="BV273" i="3"/>
  <c r="BW273" i="3"/>
  <c r="BX273" i="3"/>
  <c r="BY273" i="3"/>
  <c r="BZ273" i="3"/>
  <c r="CA273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73" i="3"/>
  <c r="BX174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10" i="3"/>
  <c r="BV13" i="3"/>
  <c r="BV14" i="3"/>
  <c r="BV15" i="3"/>
  <c r="BV16" i="3"/>
  <c r="BV17" i="3"/>
  <c r="BV18" i="3"/>
  <c r="BV19" i="3"/>
  <c r="BV20" i="3"/>
  <c r="BV21" i="3"/>
  <c r="BV22" i="3"/>
  <c r="BV23" i="3"/>
  <c r="BV24" i="3"/>
  <c r="BV25" i="3"/>
  <c r="BV26" i="3"/>
  <c r="BV27" i="3"/>
  <c r="BV28" i="3"/>
  <c r="BV29" i="3"/>
  <c r="BV30" i="3"/>
  <c r="BV31" i="3"/>
  <c r="BV32" i="3"/>
  <c r="BV33" i="3"/>
  <c r="BV34" i="3"/>
  <c r="BV35" i="3"/>
  <c r="BV36" i="3"/>
  <c r="BV37" i="3"/>
  <c r="BV38" i="3"/>
  <c r="BV39" i="3"/>
  <c r="BV40" i="3"/>
  <c r="BV41" i="3"/>
  <c r="BV42" i="3"/>
  <c r="BV43" i="3"/>
  <c r="BV44" i="3"/>
  <c r="BV45" i="3"/>
  <c r="BV46" i="3"/>
  <c r="BV47" i="3"/>
  <c r="BV48" i="3"/>
  <c r="BV49" i="3"/>
  <c r="BV50" i="3"/>
  <c r="BV51" i="3"/>
  <c r="BV52" i="3"/>
  <c r="BV53" i="3"/>
  <c r="BV54" i="3"/>
  <c r="BV55" i="3"/>
  <c r="BV56" i="3"/>
  <c r="BV57" i="3"/>
  <c r="BV58" i="3"/>
  <c r="BV59" i="3"/>
  <c r="BV60" i="3"/>
  <c r="BV61" i="3"/>
  <c r="BV62" i="3"/>
  <c r="BV63" i="3"/>
  <c r="BV64" i="3"/>
  <c r="BV65" i="3"/>
  <c r="BV66" i="3"/>
  <c r="BV67" i="3"/>
  <c r="BV68" i="3"/>
  <c r="BV69" i="3"/>
  <c r="BV70" i="3"/>
  <c r="BV71" i="3"/>
  <c r="BV72" i="3"/>
  <c r="BV73" i="3"/>
  <c r="BV74" i="3"/>
  <c r="BV75" i="3"/>
  <c r="BV76" i="3"/>
  <c r="BV77" i="3"/>
  <c r="BV78" i="3"/>
  <c r="BV79" i="3"/>
  <c r="BV80" i="3"/>
  <c r="BV81" i="3"/>
  <c r="BV82" i="3"/>
  <c r="BV83" i="3"/>
  <c r="BV84" i="3"/>
  <c r="BV85" i="3"/>
  <c r="BV86" i="3"/>
  <c r="BV87" i="3"/>
  <c r="BV88" i="3"/>
  <c r="BV89" i="3"/>
  <c r="BV90" i="3"/>
  <c r="BV91" i="3"/>
  <c r="BV92" i="3"/>
  <c r="BV93" i="3"/>
  <c r="BV94" i="3"/>
  <c r="BV95" i="3"/>
  <c r="BV96" i="3"/>
  <c r="BV97" i="3"/>
  <c r="BV98" i="3"/>
  <c r="BV99" i="3"/>
  <c r="BV100" i="3"/>
  <c r="BV101" i="3"/>
  <c r="BV102" i="3"/>
  <c r="BV103" i="3"/>
  <c r="BV104" i="3"/>
  <c r="BV105" i="3"/>
  <c r="BV106" i="3"/>
  <c r="BV107" i="3"/>
  <c r="BV108" i="3"/>
  <c r="BV109" i="3"/>
  <c r="BV110" i="3"/>
  <c r="BV111" i="3"/>
  <c r="BV112" i="3"/>
  <c r="BV113" i="3"/>
  <c r="BV114" i="3"/>
  <c r="BV115" i="3"/>
  <c r="BV116" i="3"/>
  <c r="BV117" i="3"/>
  <c r="BV118" i="3"/>
  <c r="BV119" i="3"/>
  <c r="BV120" i="3"/>
  <c r="BV121" i="3"/>
  <c r="BV122" i="3"/>
  <c r="BV123" i="3"/>
  <c r="BV124" i="3"/>
  <c r="BV125" i="3"/>
  <c r="BV126" i="3"/>
  <c r="BV127" i="3"/>
  <c r="BV128" i="3"/>
  <c r="BV129" i="3"/>
  <c r="BV130" i="3"/>
  <c r="BV131" i="3"/>
  <c r="BV132" i="3"/>
  <c r="BV133" i="3"/>
  <c r="BV134" i="3"/>
  <c r="BV135" i="3"/>
  <c r="BV136" i="3"/>
  <c r="BV137" i="3"/>
  <c r="BV138" i="3"/>
  <c r="BV139" i="3"/>
  <c r="BV140" i="3"/>
  <c r="BV141" i="3"/>
  <c r="BV142" i="3"/>
  <c r="BV143" i="3"/>
  <c r="BV144" i="3"/>
  <c r="BV145" i="3"/>
  <c r="BV146" i="3"/>
  <c r="BV147" i="3"/>
  <c r="BV148" i="3"/>
  <c r="BV149" i="3"/>
  <c r="BV150" i="3"/>
  <c r="BV151" i="3"/>
  <c r="BV152" i="3"/>
  <c r="BV153" i="3"/>
  <c r="BV154" i="3"/>
  <c r="BV155" i="3"/>
  <c r="BV156" i="3"/>
  <c r="BV157" i="3"/>
  <c r="BV158" i="3"/>
  <c r="BV159" i="3"/>
  <c r="BV160" i="3"/>
  <c r="BV161" i="3"/>
  <c r="BV162" i="3"/>
  <c r="BV163" i="3"/>
  <c r="BV164" i="3"/>
  <c r="BV165" i="3"/>
  <c r="BV166" i="3"/>
  <c r="BV167" i="3"/>
  <c r="BV168" i="3"/>
  <c r="BV169" i="3"/>
  <c r="BV170" i="3"/>
  <c r="BV171" i="3"/>
  <c r="BV172" i="3"/>
  <c r="BV173" i="3"/>
  <c r="BV174" i="3"/>
  <c r="BV175" i="3"/>
  <c r="BV176" i="3"/>
  <c r="BV177" i="3"/>
  <c r="BV178" i="3"/>
  <c r="BV179" i="3"/>
  <c r="BV180" i="3"/>
  <c r="BV181" i="3"/>
  <c r="BV182" i="3"/>
  <c r="BV183" i="3"/>
  <c r="BV184" i="3"/>
  <c r="BV185" i="3"/>
  <c r="BV186" i="3"/>
  <c r="BV187" i="3"/>
  <c r="BV188" i="3"/>
  <c r="BV189" i="3"/>
  <c r="BV190" i="3"/>
  <c r="BV191" i="3"/>
  <c r="BV192" i="3"/>
  <c r="BV193" i="3"/>
  <c r="BV194" i="3"/>
  <c r="BV195" i="3"/>
  <c r="BV196" i="3"/>
  <c r="BV197" i="3"/>
  <c r="BV198" i="3"/>
  <c r="BV199" i="3"/>
  <c r="BV200" i="3"/>
  <c r="BV201" i="3"/>
  <c r="BV202" i="3"/>
  <c r="BV203" i="3"/>
  <c r="BV204" i="3"/>
  <c r="BV205" i="3"/>
  <c r="BV206" i="3"/>
  <c r="BV207" i="3"/>
  <c r="BV208" i="3"/>
  <c r="BV209" i="3"/>
  <c r="BV210" i="3"/>
  <c r="BV211" i="3"/>
  <c r="BV212" i="3"/>
  <c r="BV213" i="3"/>
  <c r="BV214" i="3"/>
  <c r="BV215" i="3"/>
  <c r="BV216" i="3"/>
  <c r="BV217" i="3"/>
  <c r="BV218" i="3"/>
  <c r="BV219" i="3"/>
  <c r="BV220" i="3"/>
  <c r="BV221" i="3"/>
  <c r="BV222" i="3"/>
  <c r="BV223" i="3"/>
  <c r="BV224" i="3"/>
  <c r="BV225" i="3"/>
  <c r="BV226" i="3"/>
  <c r="BV227" i="3"/>
  <c r="BV228" i="3"/>
  <c r="BV229" i="3"/>
  <c r="BV230" i="3"/>
  <c r="BV231" i="3"/>
  <c r="BV232" i="3"/>
  <c r="BV233" i="3"/>
  <c r="BV234" i="3"/>
  <c r="BV235" i="3"/>
  <c r="BV236" i="3"/>
  <c r="BV237" i="3"/>
  <c r="BV238" i="3"/>
  <c r="BV239" i="3"/>
  <c r="BV240" i="3"/>
  <c r="BV241" i="3"/>
  <c r="BV242" i="3"/>
  <c r="BV243" i="3"/>
  <c r="BV244" i="3"/>
  <c r="BV245" i="3"/>
  <c r="BV246" i="3"/>
  <c r="BV247" i="3"/>
  <c r="BV248" i="3"/>
  <c r="BV249" i="3"/>
  <c r="BV250" i="3"/>
  <c r="BV251" i="3"/>
  <c r="BV252" i="3"/>
  <c r="BV253" i="3"/>
  <c r="BV254" i="3"/>
  <c r="BV255" i="3"/>
  <c r="BV256" i="3"/>
  <c r="BV257" i="3"/>
  <c r="BV11" i="3"/>
  <c r="BV12" i="3"/>
  <c r="BV10" i="3"/>
  <c r="BW11" i="3"/>
  <c r="BW12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10" i="3"/>
  <c r="CA257" i="3"/>
  <c r="BZ257" i="3"/>
  <c r="BY257" i="3"/>
  <c r="CA256" i="3"/>
  <c r="BZ256" i="3"/>
  <c r="BY256" i="3"/>
  <c r="CA255" i="3"/>
  <c r="BZ255" i="3"/>
  <c r="BY255" i="3"/>
  <c r="CA254" i="3"/>
  <c r="BZ254" i="3"/>
  <c r="BY254" i="3"/>
  <c r="CA253" i="3"/>
  <c r="BZ253" i="3"/>
  <c r="BY253" i="3"/>
  <c r="CA252" i="3"/>
  <c r="BZ252" i="3"/>
  <c r="BY252" i="3"/>
  <c r="CA251" i="3"/>
  <c r="BZ251" i="3"/>
  <c r="BY251" i="3"/>
  <c r="CA250" i="3"/>
  <c r="BZ250" i="3"/>
  <c r="BY250" i="3"/>
  <c r="CA249" i="3"/>
  <c r="BZ249" i="3"/>
  <c r="BY249" i="3"/>
  <c r="CA248" i="3"/>
  <c r="BZ248" i="3"/>
  <c r="BY248" i="3"/>
  <c r="CA247" i="3"/>
  <c r="BZ247" i="3"/>
  <c r="BY247" i="3"/>
  <c r="CA246" i="3"/>
  <c r="BZ246" i="3"/>
  <c r="BY246" i="3"/>
  <c r="CA245" i="3"/>
  <c r="BZ245" i="3"/>
  <c r="BY245" i="3"/>
  <c r="CA244" i="3"/>
  <c r="BZ244" i="3"/>
  <c r="BY244" i="3"/>
  <c r="CA243" i="3"/>
  <c r="BZ243" i="3"/>
  <c r="BY243" i="3"/>
  <c r="CA242" i="3"/>
  <c r="BZ242" i="3"/>
  <c r="BY242" i="3"/>
  <c r="CA241" i="3"/>
  <c r="BZ241" i="3"/>
  <c r="BY241" i="3"/>
  <c r="CA240" i="3"/>
  <c r="BZ240" i="3"/>
  <c r="BY240" i="3"/>
  <c r="CA239" i="3"/>
  <c r="BZ239" i="3"/>
  <c r="BY239" i="3"/>
  <c r="CA238" i="3"/>
  <c r="BZ238" i="3"/>
  <c r="BY238" i="3"/>
  <c r="CA237" i="3"/>
  <c r="BZ237" i="3"/>
  <c r="BY237" i="3"/>
  <c r="CA236" i="3"/>
  <c r="BZ236" i="3"/>
  <c r="BY236" i="3"/>
  <c r="CA235" i="3"/>
  <c r="BZ235" i="3"/>
  <c r="BY235" i="3"/>
  <c r="CA234" i="3"/>
  <c r="BZ234" i="3"/>
  <c r="BY234" i="3"/>
  <c r="CA233" i="3"/>
  <c r="BZ233" i="3"/>
  <c r="BY233" i="3"/>
  <c r="CA232" i="3"/>
  <c r="BZ232" i="3"/>
  <c r="BY232" i="3"/>
  <c r="CA231" i="3"/>
  <c r="BZ231" i="3"/>
  <c r="BY231" i="3"/>
  <c r="CA230" i="3"/>
  <c r="BZ230" i="3"/>
  <c r="BY230" i="3"/>
  <c r="CA229" i="3"/>
  <c r="BZ229" i="3"/>
  <c r="BY229" i="3"/>
  <c r="CA228" i="3"/>
  <c r="BZ228" i="3"/>
  <c r="BY228" i="3"/>
  <c r="CA227" i="3"/>
  <c r="BZ227" i="3"/>
  <c r="BY227" i="3"/>
  <c r="CA226" i="3"/>
  <c r="BZ226" i="3"/>
  <c r="BY226" i="3"/>
  <c r="CA225" i="3"/>
  <c r="BZ225" i="3"/>
  <c r="BY225" i="3"/>
  <c r="CA224" i="3"/>
  <c r="BZ224" i="3"/>
  <c r="BY224" i="3"/>
  <c r="CA223" i="3"/>
  <c r="BZ223" i="3"/>
  <c r="BY223" i="3"/>
  <c r="CA222" i="3"/>
  <c r="BZ222" i="3"/>
  <c r="BY222" i="3"/>
  <c r="CA221" i="3"/>
  <c r="BZ221" i="3"/>
  <c r="BY221" i="3"/>
  <c r="CA220" i="3"/>
  <c r="BZ220" i="3"/>
  <c r="BY220" i="3"/>
  <c r="CA219" i="3"/>
  <c r="BZ219" i="3"/>
  <c r="BY219" i="3"/>
  <c r="CA218" i="3"/>
  <c r="BZ218" i="3"/>
  <c r="BY218" i="3"/>
  <c r="CA217" i="3"/>
  <c r="BZ217" i="3"/>
  <c r="BY217" i="3"/>
  <c r="CA216" i="3"/>
  <c r="BZ216" i="3"/>
  <c r="BY216" i="3"/>
  <c r="CA215" i="3"/>
  <c r="BZ215" i="3"/>
  <c r="BY215" i="3"/>
  <c r="CA214" i="3"/>
  <c r="BZ214" i="3"/>
  <c r="BY214" i="3"/>
  <c r="CA213" i="3"/>
  <c r="BZ213" i="3"/>
  <c r="BY213" i="3"/>
  <c r="CA212" i="3"/>
  <c r="BZ212" i="3"/>
  <c r="BY212" i="3"/>
  <c r="CA211" i="3"/>
  <c r="BZ211" i="3"/>
  <c r="BY211" i="3"/>
  <c r="CA210" i="3"/>
  <c r="BZ210" i="3"/>
  <c r="BY210" i="3"/>
  <c r="CA209" i="3"/>
  <c r="BZ209" i="3"/>
  <c r="BY209" i="3"/>
  <c r="CA208" i="3"/>
  <c r="BZ208" i="3"/>
  <c r="BY208" i="3"/>
  <c r="CA207" i="3"/>
  <c r="BZ207" i="3"/>
  <c r="BY207" i="3"/>
  <c r="CA206" i="3"/>
  <c r="BZ206" i="3"/>
  <c r="BY206" i="3"/>
  <c r="CA205" i="3"/>
  <c r="BZ205" i="3"/>
  <c r="BY205" i="3"/>
  <c r="CA204" i="3"/>
  <c r="BZ204" i="3"/>
  <c r="BY204" i="3"/>
  <c r="CA203" i="3"/>
  <c r="BZ203" i="3"/>
  <c r="BY203" i="3"/>
  <c r="CA202" i="3"/>
  <c r="BZ202" i="3"/>
  <c r="BY202" i="3"/>
  <c r="CA201" i="3"/>
  <c r="BZ201" i="3"/>
  <c r="BY201" i="3"/>
  <c r="CA200" i="3"/>
  <c r="BZ200" i="3"/>
  <c r="BY200" i="3"/>
  <c r="CA199" i="3"/>
  <c r="BZ199" i="3"/>
  <c r="BY199" i="3"/>
  <c r="CA198" i="3"/>
  <c r="BZ198" i="3"/>
  <c r="BY198" i="3"/>
  <c r="CA197" i="3"/>
  <c r="BZ197" i="3"/>
  <c r="BY197" i="3"/>
  <c r="CA196" i="3"/>
  <c r="BZ196" i="3"/>
  <c r="BY196" i="3"/>
  <c r="CA195" i="3"/>
  <c r="BZ195" i="3"/>
  <c r="BY195" i="3"/>
  <c r="CA194" i="3"/>
  <c r="BZ194" i="3"/>
  <c r="BY194" i="3"/>
  <c r="CA193" i="3"/>
  <c r="BZ193" i="3"/>
  <c r="BY193" i="3"/>
  <c r="CA192" i="3"/>
  <c r="BZ192" i="3"/>
  <c r="BY192" i="3"/>
  <c r="CA191" i="3"/>
  <c r="BZ191" i="3"/>
  <c r="BY191" i="3"/>
  <c r="CA190" i="3"/>
  <c r="BZ190" i="3"/>
  <c r="BY190" i="3"/>
  <c r="CA189" i="3"/>
  <c r="BZ189" i="3"/>
  <c r="BY189" i="3"/>
  <c r="CA188" i="3"/>
  <c r="BZ188" i="3"/>
  <c r="BY188" i="3"/>
  <c r="CA187" i="3"/>
  <c r="BZ187" i="3"/>
  <c r="BY187" i="3"/>
  <c r="CA186" i="3"/>
  <c r="BZ186" i="3"/>
  <c r="BY186" i="3"/>
  <c r="CA185" i="3"/>
  <c r="BZ185" i="3"/>
  <c r="BY185" i="3"/>
  <c r="CA184" i="3"/>
  <c r="BZ184" i="3"/>
  <c r="BY184" i="3"/>
  <c r="CA183" i="3"/>
  <c r="BZ183" i="3"/>
  <c r="BY183" i="3"/>
  <c r="CA182" i="3"/>
  <c r="BZ182" i="3"/>
  <c r="BY182" i="3"/>
  <c r="CA181" i="3"/>
  <c r="BZ181" i="3"/>
  <c r="BY181" i="3"/>
  <c r="CA180" i="3"/>
  <c r="BZ180" i="3"/>
  <c r="BY180" i="3"/>
  <c r="CA179" i="3"/>
  <c r="BZ179" i="3"/>
  <c r="BY179" i="3"/>
  <c r="CA178" i="3"/>
  <c r="BZ178" i="3"/>
  <c r="BY178" i="3"/>
  <c r="CA177" i="3"/>
  <c r="BZ177" i="3"/>
  <c r="BY177" i="3"/>
  <c r="CA176" i="3"/>
  <c r="BZ176" i="3"/>
  <c r="BY176" i="3"/>
  <c r="CA175" i="3"/>
  <c r="BZ175" i="3"/>
  <c r="BY175" i="3"/>
  <c r="CA174" i="3"/>
  <c r="BZ174" i="3"/>
  <c r="BY174" i="3"/>
  <c r="CA173" i="3"/>
  <c r="BZ173" i="3"/>
  <c r="BY173" i="3"/>
  <c r="CA172" i="3"/>
  <c r="BZ172" i="3"/>
  <c r="BY172" i="3"/>
  <c r="CA171" i="3"/>
  <c r="BZ171" i="3"/>
  <c r="BY171" i="3"/>
  <c r="CA170" i="3"/>
  <c r="BZ170" i="3"/>
  <c r="BY170" i="3"/>
  <c r="CA169" i="3"/>
  <c r="BZ169" i="3"/>
  <c r="BY169" i="3"/>
  <c r="CA168" i="3"/>
  <c r="BZ168" i="3"/>
  <c r="BY168" i="3"/>
  <c r="CA167" i="3"/>
  <c r="BZ167" i="3"/>
  <c r="BY167" i="3"/>
  <c r="CA166" i="3"/>
  <c r="BZ166" i="3"/>
  <c r="BY166" i="3"/>
  <c r="CA165" i="3"/>
  <c r="BZ165" i="3"/>
  <c r="BY165" i="3"/>
  <c r="CA164" i="3"/>
  <c r="BZ164" i="3"/>
  <c r="BY164" i="3"/>
  <c r="CA163" i="3"/>
  <c r="BZ163" i="3"/>
  <c r="BY163" i="3"/>
  <c r="CA162" i="3"/>
  <c r="BZ162" i="3"/>
  <c r="BY162" i="3"/>
  <c r="CA161" i="3"/>
  <c r="BZ161" i="3"/>
  <c r="BY161" i="3"/>
  <c r="CA160" i="3"/>
  <c r="BZ160" i="3"/>
  <c r="BY160" i="3"/>
  <c r="CA159" i="3"/>
  <c r="BZ159" i="3"/>
  <c r="BY159" i="3"/>
  <c r="CA158" i="3"/>
  <c r="BZ158" i="3"/>
  <c r="BY158" i="3"/>
  <c r="CA157" i="3"/>
  <c r="BZ157" i="3"/>
  <c r="BY157" i="3"/>
  <c r="CA156" i="3"/>
  <c r="BZ156" i="3"/>
  <c r="BY156" i="3"/>
  <c r="CA155" i="3"/>
  <c r="BZ155" i="3"/>
  <c r="BY155" i="3"/>
  <c r="CA154" i="3"/>
  <c r="BZ154" i="3"/>
  <c r="BY154" i="3"/>
  <c r="CA153" i="3"/>
  <c r="BZ153" i="3"/>
  <c r="BY153" i="3"/>
  <c r="CA152" i="3"/>
  <c r="BZ152" i="3"/>
  <c r="BY152" i="3"/>
  <c r="CA151" i="3"/>
  <c r="BZ151" i="3"/>
  <c r="BY151" i="3"/>
  <c r="CA150" i="3"/>
  <c r="BZ150" i="3"/>
  <c r="BY150" i="3"/>
  <c r="CA149" i="3"/>
  <c r="BZ149" i="3"/>
  <c r="BY149" i="3"/>
  <c r="CA148" i="3"/>
  <c r="BZ148" i="3"/>
  <c r="BY148" i="3"/>
  <c r="CA147" i="3"/>
  <c r="BZ147" i="3"/>
  <c r="BY147" i="3"/>
  <c r="CA146" i="3"/>
  <c r="BZ146" i="3"/>
  <c r="BY146" i="3"/>
  <c r="CA145" i="3"/>
  <c r="BZ145" i="3"/>
  <c r="BY145" i="3"/>
  <c r="CA144" i="3"/>
  <c r="BZ144" i="3"/>
  <c r="BY144" i="3"/>
  <c r="CA143" i="3"/>
  <c r="BZ143" i="3"/>
  <c r="BY143" i="3"/>
  <c r="CA142" i="3"/>
  <c r="BZ142" i="3"/>
  <c r="BY142" i="3"/>
  <c r="CA141" i="3"/>
  <c r="BZ141" i="3"/>
  <c r="BY141" i="3"/>
  <c r="CA140" i="3"/>
  <c r="BZ140" i="3"/>
  <c r="BY140" i="3"/>
  <c r="CA139" i="3"/>
  <c r="BZ139" i="3"/>
  <c r="BY139" i="3"/>
  <c r="CA138" i="3"/>
  <c r="BZ138" i="3"/>
  <c r="BY138" i="3"/>
  <c r="CA137" i="3"/>
  <c r="BZ137" i="3"/>
  <c r="BY137" i="3"/>
  <c r="CA136" i="3"/>
  <c r="BZ136" i="3"/>
  <c r="BY136" i="3"/>
  <c r="CA135" i="3"/>
  <c r="BZ135" i="3"/>
  <c r="BY135" i="3"/>
  <c r="CA134" i="3"/>
  <c r="BZ134" i="3"/>
  <c r="BY134" i="3"/>
  <c r="CA133" i="3"/>
  <c r="BZ133" i="3"/>
  <c r="BY133" i="3"/>
  <c r="CA132" i="3"/>
  <c r="BZ132" i="3"/>
  <c r="BY132" i="3"/>
  <c r="CA131" i="3"/>
  <c r="BZ131" i="3"/>
  <c r="BY131" i="3"/>
  <c r="CA130" i="3"/>
  <c r="BZ130" i="3"/>
  <c r="BY130" i="3"/>
  <c r="CA129" i="3"/>
  <c r="BZ129" i="3"/>
  <c r="BY129" i="3"/>
  <c r="CA128" i="3"/>
  <c r="BZ128" i="3"/>
  <c r="BY128" i="3"/>
  <c r="CA127" i="3"/>
  <c r="BZ127" i="3"/>
  <c r="BY127" i="3"/>
  <c r="CA126" i="3"/>
  <c r="BZ126" i="3"/>
  <c r="BY126" i="3"/>
  <c r="CA125" i="3"/>
  <c r="BZ125" i="3"/>
  <c r="BY125" i="3"/>
  <c r="CA124" i="3"/>
  <c r="BZ124" i="3"/>
  <c r="BY124" i="3"/>
  <c r="CA123" i="3"/>
  <c r="BZ123" i="3"/>
  <c r="BY123" i="3"/>
  <c r="CA122" i="3"/>
  <c r="BZ122" i="3"/>
  <c r="BY122" i="3"/>
  <c r="CA121" i="3"/>
  <c r="BZ121" i="3"/>
  <c r="BY121" i="3"/>
  <c r="CA120" i="3"/>
  <c r="BZ120" i="3"/>
  <c r="BY120" i="3"/>
  <c r="CA119" i="3"/>
  <c r="BZ119" i="3"/>
  <c r="BY119" i="3"/>
  <c r="CA118" i="3"/>
  <c r="BZ118" i="3"/>
  <c r="BY118" i="3"/>
  <c r="CA117" i="3"/>
  <c r="BZ117" i="3"/>
  <c r="BY117" i="3"/>
  <c r="CA116" i="3"/>
  <c r="BZ116" i="3"/>
  <c r="BY116" i="3"/>
  <c r="CA115" i="3"/>
  <c r="BZ115" i="3"/>
  <c r="BY115" i="3"/>
  <c r="CA114" i="3"/>
  <c r="BZ114" i="3"/>
  <c r="BY114" i="3"/>
  <c r="CA113" i="3"/>
  <c r="BZ113" i="3"/>
  <c r="BY113" i="3"/>
  <c r="CA112" i="3"/>
  <c r="BZ112" i="3"/>
  <c r="BY112" i="3"/>
  <c r="CA111" i="3"/>
  <c r="BZ111" i="3"/>
  <c r="BY111" i="3"/>
  <c r="CA110" i="3"/>
  <c r="BZ110" i="3"/>
  <c r="BY110" i="3"/>
  <c r="CA109" i="3"/>
  <c r="BZ109" i="3"/>
  <c r="BY109" i="3"/>
  <c r="CA108" i="3"/>
  <c r="BZ108" i="3"/>
  <c r="BY108" i="3"/>
  <c r="CA107" i="3"/>
  <c r="BZ107" i="3"/>
  <c r="BY107" i="3"/>
  <c r="CA106" i="3"/>
  <c r="BZ106" i="3"/>
  <c r="BY106" i="3"/>
  <c r="CA105" i="3"/>
  <c r="BZ105" i="3"/>
  <c r="BY105" i="3"/>
  <c r="CA104" i="3"/>
  <c r="BZ104" i="3"/>
  <c r="BY104" i="3"/>
  <c r="CA103" i="3"/>
  <c r="BZ103" i="3"/>
  <c r="BY103" i="3"/>
  <c r="CA102" i="3"/>
  <c r="BZ102" i="3"/>
  <c r="BY102" i="3"/>
  <c r="CA101" i="3"/>
  <c r="BZ101" i="3"/>
  <c r="BY101" i="3"/>
  <c r="CA100" i="3"/>
  <c r="BZ100" i="3"/>
  <c r="BY100" i="3"/>
  <c r="CA99" i="3"/>
  <c r="BZ99" i="3"/>
  <c r="BY99" i="3"/>
  <c r="CA98" i="3"/>
  <c r="BZ98" i="3"/>
  <c r="BY98" i="3"/>
  <c r="CA97" i="3"/>
  <c r="BZ97" i="3"/>
  <c r="BY97" i="3"/>
  <c r="CA96" i="3"/>
  <c r="BZ96" i="3"/>
  <c r="BY96" i="3"/>
  <c r="CA95" i="3"/>
  <c r="BZ95" i="3"/>
  <c r="BY95" i="3"/>
  <c r="CA94" i="3"/>
  <c r="BZ94" i="3"/>
  <c r="BY94" i="3"/>
  <c r="CA93" i="3"/>
  <c r="BZ93" i="3"/>
  <c r="BY93" i="3"/>
  <c r="CA92" i="3"/>
  <c r="BZ92" i="3"/>
  <c r="BY92" i="3"/>
  <c r="CA91" i="3"/>
  <c r="BZ91" i="3"/>
  <c r="BY91" i="3"/>
  <c r="CA90" i="3"/>
  <c r="BZ90" i="3"/>
  <c r="BY90" i="3"/>
  <c r="CA89" i="3"/>
  <c r="BZ89" i="3"/>
  <c r="BY89" i="3"/>
  <c r="CA88" i="3"/>
  <c r="BZ88" i="3"/>
  <c r="BY88" i="3"/>
  <c r="CA87" i="3"/>
  <c r="BZ87" i="3"/>
  <c r="BY87" i="3"/>
  <c r="CA86" i="3"/>
  <c r="BZ86" i="3"/>
  <c r="BY86" i="3"/>
  <c r="CA85" i="3"/>
  <c r="BZ85" i="3"/>
  <c r="BY85" i="3"/>
  <c r="CA84" i="3"/>
  <c r="BZ84" i="3"/>
  <c r="BY84" i="3"/>
  <c r="CA83" i="3"/>
  <c r="BZ83" i="3"/>
  <c r="BY83" i="3"/>
  <c r="CA82" i="3"/>
  <c r="BZ82" i="3"/>
  <c r="BY82" i="3"/>
  <c r="CA81" i="3"/>
  <c r="BZ81" i="3"/>
  <c r="BY81" i="3"/>
  <c r="CA80" i="3"/>
  <c r="BZ80" i="3"/>
  <c r="BY80" i="3"/>
  <c r="CA79" i="3"/>
  <c r="BZ79" i="3"/>
  <c r="BY79" i="3"/>
  <c r="CA78" i="3"/>
  <c r="BZ78" i="3"/>
  <c r="BY78" i="3"/>
  <c r="CA77" i="3"/>
  <c r="BZ77" i="3"/>
  <c r="BY77" i="3"/>
  <c r="CA76" i="3"/>
  <c r="BZ76" i="3"/>
  <c r="BY76" i="3"/>
  <c r="CA75" i="3"/>
  <c r="BZ75" i="3"/>
  <c r="BY75" i="3"/>
  <c r="CA74" i="3"/>
  <c r="BZ74" i="3"/>
  <c r="BY74" i="3"/>
  <c r="CA73" i="3"/>
  <c r="BZ73" i="3"/>
  <c r="BY73" i="3"/>
  <c r="CA72" i="3"/>
  <c r="BZ72" i="3"/>
  <c r="BY72" i="3"/>
  <c r="CA71" i="3"/>
  <c r="BZ71" i="3"/>
  <c r="BY71" i="3"/>
  <c r="CA70" i="3"/>
  <c r="BZ70" i="3"/>
  <c r="BY70" i="3"/>
  <c r="CA69" i="3"/>
  <c r="BZ69" i="3"/>
  <c r="BY69" i="3"/>
  <c r="CA68" i="3"/>
  <c r="BZ68" i="3"/>
  <c r="BY68" i="3"/>
  <c r="CA67" i="3"/>
  <c r="BZ67" i="3"/>
  <c r="BY67" i="3"/>
  <c r="CA66" i="3"/>
  <c r="BZ66" i="3"/>
  <c r="BY66" i="3"/>
  <c r="CA65" i="3"/>
  <c r="BZ65" i="3"/>
  <c r="BY65" i="3"/>
  <c r="CA64" i="3"/>
  <c r="BZ64" i="3"/>
  <c r="BY64" i="3"/>
  <c r="CA63" i="3"/>
  <c r="BZ63" i="3"/>
  <c r="BY63" i="3"/>
  <c r="CA62" i="3"/>
  <c r="BZ62" i="3"/>
  <c r="BY62" i="3"/>
  <c r="CA61" i="3"/>
  <c r="BZ61" i="3"/>
  <c r="BY61" i="3"/>
  <c r="CA60" i="3"/>
  <c r="BZ60" i="3"/>
  <c r="BY60" i="3"/>
  <c r="CA59" i="3"/>
  <c r="BZ59" i="3"/>
  <c r="BY59" i="3"/>
  <c r="CA58" i="3"/>
  <c r="BZ58" i="3"/>
  <c r="BY58" i="3"/>
  <c r="CA57" i="3"/>
  <c r="BZ57" i="3"/>
  <c r="BY57" i="3"/>
  <c r="CA56" i="3"/>
  <c r="BZ56" i="3"/>
  <c r="BY56" i="3"/>
  <c r="CA55" i="3"/>
  <c r="BZ55" i="3"/>
  <c r="BY55" i="3"/>
  <c r="CA54" i="3"/>
  <c r="BZ54" i="3"/>
  <c r="BY54" i="3"/>
  <c r="CA53" i="3"/>
  <c r="BZ53" i="3"/>
  <c r="BY53" i="3"/>
  <c r="CA52" i="3"/>
  <c r="BZ52" i="3"/>
  <c r="BY52" i="3"/>
  <c r="CA51" i="3"/>
  <c r="BZ51" i="3"/>
  <c r="BY51" i="3"/>
  <c r="CA50" i="3"/>
  <c r="BZ50" i="3"/>
  <c r="BY50" i="3"/>
  <c r="CA49" i="3"/>
  <c r="BZ49" i="3"/>
  <c r="BY49" i="3"/>
  <c r="CA48" i="3"/>
  <c r="BZ48" i="3"/>
  <c r="BY48" i="3"/>
  <c r="CA47" i="3"/>
  <c r="BZ47" i="3"/>
  <c r="BY47" i="3"/>
  <c r="CA46" i="3"/>
  <c r="BZ46" i="3"/>
  <c r="BY46" i="3"/>
  <c r="CA45" i="3"/>
  <c r="BZ45" i="3"/>
  <c r="BY45" i="3"/>
  <c r="CA44" i="3"/>
  <c r="BZ44" i="3"/>
  <c r="BY44" i="3"/>
  <c r="CA43" i="3"/>
  <c r="BZ43" i="3"/>
  <c r="BY43" i="3"/>
  <c r="CA42" i="3"/>
  <c r="BZ42" i="3"/>
  <c r="BY42" i="3"/>
  <c r="CA41" i="3"/>
  <c r="BZ41" i="3"/>
  <c r="BY41" i="3"/>
  <c r="CA40" i="3"/>
  <c r="BZ40" i="3"/>
  <c r="BY40" i="3"/>
  <c r="CA39" i="3"/>
  <c r="BZ39" i="3"/>
  <c r="BY39" i="3"/>
  <c r="CA38" i="3"/>
  <c r="BZ38" i="3"/>
  <c r="BY38" i="3"/>
  <c r="CA37" i="3"/>
  <c r="BZ37" i="3"/>
  <c r="BY37" i="3"/>
  <c r="CA36" i="3"/>
  <c r="BZ36" i="3"/>
  <c r="BY36" i="3"/>
  <c r="CA35" i="3"/>
  <c r="BZ35" i="3"/>
  <c r="BY35" i="3"/>
  <c r="CA34" i="3"/>
  <c r="BZ34" i="3"/>
  <c r="BY34" i="3"/>
  <c r="CA33" i="3"/>
  <c r="BZ33" i="3"/>
  <c r="BY33" i="3"/>
  <c r="CA32" i="3"/>
  <c r="BZ32" i="3"/>
  <c r="BY32" i="3"/>
  <c r="CA31" i="3"/>
  <c r="BZ31" i="3"/>
  <c r="BY31" i="3"/>
  <c r="CA30" i="3"/>
  <c r="BZ30" i="3"/>
  <c r="BY30" i="3"/>
  <c r="CA29" i="3"/>
  <c r="BZ29" i="3"/>
  <c r="BY29" i="3"/>
  <c r="CA28" i="3"/>
  <c r="BZ28" i="3"/>
  <c r="BY28" i="3"/>
  <c r="CA27" i="3"/>
  <c r="BZ27" i="3"/>
  <c r="BY27" i="3"/>
  <c r="CA26" i="3"/>
  <c r="BZ26" i="3"/>
  <c r="BY26" i="3"/>
  <c r="CA25" i="3"/>
  <c r="BZ25" i="3"/>
  <c r="BY25" i="3"/>
  <c r="CA24" i="3"/>
  <c r="BZ24" i="3"/>
  <c r="BY24" i="3"/>
  <c r="CA23" i="3"/>
  <c r="BZ23" i="3"/>
  <c r="BY23" i="3"/>
  <c r="CA22" i="3"/>
  <c r="BZ22" i="3"/>
  <c r="BY22" i="3"/>
  <c r="CA21" i="3"/>
  <c r="BZ21" i="3"/>
  <c r="BY21" i="3"/>
  <c r="CA20" i="3"/>
  <c r="BZ20" i="3"/>
  <c r="BY20" i="3"/>
  <c r="CA19" i="3"/>
  <c r="BZ19" i="3"/>
  <c r="BY19" i="3"/>
  <c r="CA18" i="3"/>
  <c r="BZ18" i="3"/>
  <c r="BY18" i="3"/>
  <c r="CA17" i="3"/>
  <c r="BZ17" i="3"/>
  <c r="BY17" i="3"/>
  <c r="CA16" i="3"/>
  <c r="BZ16" i="3"/>
  <c r="BY16" i="3"/>
  <c r="CA15" i="3"/>
  <c r="BZ15" i="3"/>
  <c r="BY15" i="3"/>
  <c r="CA14" i="3"/>
  <c r="BZ14" i="3"/>
  <c r="BY14" i="3"/>
  <c r="CA13" i="3"/>
  <c r="BZ13" i="3"/>
  <c r="BY13" i="3"/>
  <c r="CA12" i="3"/>
  <c r="BZ12" i="3"/>
  <c r="BY12" i="3"/>
  <c r="CA11" i="3"/>
  <c r="BZ11" i="3"/>
  <c r="BY11" i="3"/>
  <c r="CA10" i="3"/>
  <c r="BZ10" i="3"/>
  <c r="BY10" i="3"/>
  <c r="CB11" i="1"/>
  <c r="CC11" i="1"/>
  <c r="CD11" i="1"/>
  <c r="CE11" i="1"/>
  <c r="CF11" i="1"/>
  <c r="CB12" i="1"/>
  <c r="CC12" i="1"/>
  <c r="CD12" i="1"/>
  <c r="CE12" i="1"/>
  <c r="CF12" i="1"/>
  <c r="CB13" i="1"/>
  <c r="CC13" i="1"/>
  <c r="CD13" i="1"/>
  <c r="CE13" i="1"/>
  <c r="CF13" i="1"/>
  <c r="CB14" i="1"/>
  <c r="CC14" i="1"/>
  <c r="CD14" i="1"/>
  <c r="CE14" i="1"/>
  <c r="CF14" i="1"/>
  <c r="CB15" i="1"/>
  <c r="CC15" i="1"/>
  <c r="CD15" i="1"/>
  <c r="CE15" i="1"/>
  <c r="CF15" i="1"/>
  <c r="CB16" i="1"/>
  <c r="CC16" i="1"/>
  <c r="CD16" i="1"/>
  <c r="CE16" i="1"/>
  <c r="CF16" i="1"/>
  <c r="CB17" i="1"/>
  <c r="CC17" i="1"/>
  <c r="CD17" i="1"/>
  <c r="CE17" i="1"/>
  <c r="CF17" i="1"/>
  <c r="CB18" i="1"/>
  <c r="CC18" i="1"/>
  <c r="CD18" i="1"/>
  <c r="CE18" i="1"/>
  <c r="CF18" i="1"/>
  <c r="CB19" i="1"/>
  <c r="CC19" i="1"/>
  <c r="CD19" i="1"/>
  <c r="CE19" i="1"/>
  <c r="CF19" i="1"/>
  <c r="CB20" i="1"/>
  <c r="CC20" i="1"/>
  <c r="CD20" i="1"/>
  <c r="CE20" i="1"/>
  <c r="CF20" i="1"/>
  <c r="CB21" i="1"/>
  <c r="CC21" i="1"/>
  <c r="CD21" i="1"/>
  <c r="CE21" i="1"/>
  <c r="CF21" i="1"/>
  <c r="CB22" i="1"/>
  <c r="CC22" i="1"/>
  <c r="CD22" i="1"/>
  <c r="CE22" i="1"/>
  <c r="CF22" i="1"/>
  <c r="CB23" i="1"/>
  <c r="CC23" i="1"/>
  <c r="CD23" i="1"/>
  <c r="CE23" i="1"/>
  <c r="CF23" i="1"/>
  <c r="CB24" i="1"/>
  <c r="CC24" i="1"/>
  <c r="CD24" i="1"/>
  <c r="CE24" i="1"/>
  <c r="CF24" i="1"/>
  <c r="CB25" i="1"/>
  <c r="CC25" i="1"/>
  <c r="CD25" i="1"/>
  <c r="CE25" i="1"/>
  <c r="CF25" i="1"/>
  <c r="CB26" i="1"/>
  <c r="CC26" i="1"/>
  <c r="CD26" i="1"/>
  <c r="CE26" i="1"/>
  <c r="CF26" i="1"/>
  <c r="CB27" i="1"/>
  <c r="CC27" i="1"/>
  <c r="CD27" i="1"/>
  <c r="CE27" i="1"/>
  <c r="CF27" i="1"/>
  <c r="CB28" i="1"/>
  <c r="CC28" i="1"/>
  <c r="CD28" i="1"/>
  <c r="CE28" i="1"/>
  <c r="CF28" i="1"/>
  <c r="CB29" i="1"/>
  <c r="CC29" i="1"/>
  <c r="CD29" i="1"/>
  <c r="CE29" i="1"/>
  <c r="CF29" i="1"/>
  <c r="CB30" i="1"/>
  <c r="CC30" i="1"/>
  <c r="CD30" i="1"/>
  <c r="CE30" i="1"/>
  <c r="CF30" i="1"/>
  <c r="CB31" i="1"/>
  <c r="CC31" i="1"/>
  <c r="CD31" i="1"/>
  <c r="CE31" i="1"/>
  <c r="CF31" i="1"/>
  <c r="CB32" i="1"/>
  <c r="CC32" i="1"/>
  <c r="CD32" i="1"/>
  <c r="CE32" i="1"/>
  <c r="CF32" i="1"/>
  <c r="CB33" i="1"/>
  <c r="CC33" i="1"/>
  <c r="CD33" i="1"/>
  <c r="CE33" i="1"/>
  <c r="CF33" i="1"/>
  <c r="CB34" i="1"/>
  <c r="CC34" i="1"/>
  <c r="CD34" i="1"/>
  <c r="CE34" i="1"/>
  <c r="CF34" i="1"/>
  <c r="CB35" i="1"/>
  <c r="CC35" i="1"/>
  <c r="CD35" i="1"/>
  <c r="CE35" i="1"/>
  <c r="CF35" i="1"/>
  <c r="CB36" i="1"/>
  <c r="CC36" i="1"/>
  <c r="CD36" i="1"/>
  <c r="CE36" i="1"/>
  <c r="CF36" i="1"/>
  <c r="CB37" i="1"/>
  <c r="CC37" i="1"/>
  <c r="CD37" i="1"/>
  <c r="CE37" i="1"/>
  <c r="CF37" i="1"/>
  <c r="CB38" i="1"/>
  <c r="CC38" i="1"/>
  <c r="CD38" i="1"/>
  <c r="CE38" i="1"/>
  <c r="CF38" i="1"/>
  <c r="CB39" i="1"/>
  <c r="CC39" i="1"/>
  <c r="CD39" i="1"/>
  <c r="CE39" i="1"/>
  <c r="CF39" i="1"/>
  <c r="CB40" i="1"/>
  <c r="CC40" i="1"/>
  <c r="CD40" i="1"/>
  <c r="CE40" i="1"/>
  <c r="CF40" i="1"/>
  <c r="CB41" i="1"/>
  <c r="CC41" i="1"/>
  <c r="CD41" i="1"/>
  <c r="CE41" i="1"/>
  <c r="CF41" i="1"/>
  <c r="CB42" i="1"/>
  <c r="CC42" i="1"/>
  <c r="CD42" i="1"/>
  <c r="CE42" i="1"/>
  <c r="CF42" i="1"/>
  <c r="CB43" i="1"/>
  <c r="CC43" i="1"/>
  <c r="CD43" i="1"/>
  <c r="CE43" i="1"/>
  <c r="CF43" i="1"/>
  <c r="CB44" i="1"/>
  <c r="CC44" i="1"/>
  <c r="CD44" i="1"/>
  <c r="CE44" i="1"/>
  <c r="CF44" i="1"/>
  <c r="CB45" i="1"/>
  <c r="CC45" i="1"/>
  <c r="CD45" i="1"/>
  <c r="CE45" i="1"/>
  <c r="CF45" i="1"/>
  <c r="CB46" i="1"/>
  <c r="CC46" i="1"/>
  <c r="CD46" i="1"/>
  <c r="CE46" i="1"/>
  <c r="CF46" i="1"/>
  <c r="CB47" i="1"/>
  <c r="CC47" i="1"/>
  <c r="CD47" i="1"/>
  <c r="CE47" i="1"/>
  <c r="CF47" i="1"/>
  <c r="CB48" i="1"/>
  <c r="CC48" i="1"/>
  <c r="CD48" i="1"/>
  <c r="CE48" i="1"/>
  <c r="CF48" i="1"/>
  <c r="CB49" i="1"/>
  <c r="CC49" i="1"/>
  <c r="CD49" i="1"/>
  <c r="CE49" i="1"/>
  <c r="CF49" i="1"/>
  <c r="CB50" i="1"/>
  <c r="CC50" i="1"/>
  <c r="CD50" i="1"/>
  <c r="CE50" i="1"/>
  <c r="CF50" i="1"/>
  <c r="CB51" i="1"/>
  <c r="CC51" i="1"/>
  <c r="CD51" i="1"/>
  <c r="CE51" i="1"/>
  <c r="CF51" i="1"/>
  <c r="CB52" i="1"/>
  <c r="CC52" i="1"/>
  <c r="CD52" i="1"/>
  <c r="CE52" i="1"/>
  <c r="CF52" i="1"/>
  <c r="CB53" i="1"/>
  <c r="CC53" i="1"/>
  <c r="CD53" i="1"/>
  <c r="CE53" i="1"/>
  <c r="CF53" i="1"/>
  <c r="CB54" i="1"/>
  <c r="CC54" i="1"/>
  <c r="CD54" i="1"/>
  <c r="CE54" i="1"/>
  <c r="CF54" i="1"/>
  <c r="CB55" i="1"/>
  <c r="CC55" i="1"/>
  <c r="CD55" i="1"/>
  <c r="CE55" i="1"/>
  <c r="CF55" i="1"/>
  <c r="CB56" i="1"/>
  <c r="CC56" i="1"/>
  <c r="CD56" i="1"/>
  <c r="CE56" i="1"/>
  <c r="CF56" i="1"/>
  <c r="CB57" i="1"/>
  <c r="CC57" i="1"/>
  <c r="CD57" i="1"/>
  <c r="CE57" i="1"/>
  <c r="CF57" i="1"/>
  <c r="CB58" i="1"/>
  <c r="CC58" i="1"/>
  <c r="CD58" i="1"/>
  <c r="CE58" i="1"/>
  <c r="CF58" i="1"/>
  <c r="CB59" i="1"/>
  <c r="CC59" i="1"/>
  <c r="CD59" i="1"/>
  <c r="CE59" i="1"/>
  <c r="CF59" i="1"/>
  <c r="CB60" i="1"/>
  <c r="CC60" i="1"/>
  <c r="CD60" i="1"/>
  <c r="CE60" i="1"/>
  <c r="CF60" i="1"/>
  <c r="CB61" i="1"/>
  <c r="CC61" i="1"/>
  <c r="CD61" i="1"/>
  <c r="CE61" i="1"/>
  <c r="CF61" i="1"/>
  <c r="CB62" i="1"/>
  <c r="CC62" i="1"/>
  <c r="CD62" i="1"/>
  <c r="CE62" i="1"/>
  <c r="CF62" i="1"/>
  <c r="CB63" i="1"/>
  <c r="CC63" i="1"/>
  <c r="CD63" i="1"/>
  <c r="CE63" i="1"/>
  <c r="CF63" i="1"/>
  <c r="CB64" i="1"/>
  <c r="CC64" i="1"/>
  <c r="CD64" i="1"/>
  <c r="CE64" i="1"/>
  <c r="CF64" i="1"/>
  <c r="CB65" i="1"/>
  <c r="CC65" i="1"/>
  <c r="CD65" i="1"/>
  <c r="CE65" i="1"/>
  <c r="CF65" i="1"/>
  <c r="CB66" i="1"/>
  <c r="CC66" i="1"/>
  <c r="CD66" i="1"/>
  <c r="CE66" i="1"/>
  <c r="CF66" i="1"/>
  <c r="CB67" i="1"/>
  <c r="CC67" i="1"/>
  <c r="CD67" i="1"/>
  <c r="CE67" i="1"/>
  <c r="CF67" i="1"/>
  <c r="CB68" i="1"/>
  <c r="CC68" i="1"/>
  <c r="CD68" i="1"/>
  <c r="CE68" i="1"/>
  <c r="CF68" i="1"/>
  <c r="CB69" i="1"/>
  <c r="CC69" i="1"/>
  <c r="CD69" i="1"/>
  <c r="CE69" i="1"/>
  <c r="CF69" i="1"/>
  <c r="CB70" i="1"/>
  <c r="CC70" i="1"/>
  <c r="CD70" i="1"/>
  <c r="CE70" i="1"/>
  <c r="CF70" i="1"/>
  <c r="CB71" i="1"/>
  <c r="CC71" i="1"/>
  <c r="CD71" i="1"/>
  <c r="CE71" i="1"/>
  <c r="CF71" i="1"/>
  <c r="CB72" i="1"/>
  <c r="CC72" i="1"/>
  <c r="CD72" i="1"/>
  <c r="CE72" i="1"/>
  <c r="CF72" i="1"/>
  <c r="CB73" i="1"/>
  <c r="CC73" i="1"/>
  <c r="CD73" i="1"/>
  <c r="CE73" i="1"/>
  <c r="CF73" i="1"/>
  <c r="CB74" i="1"/>
  <c r="CC74" i="1"/>
  <c r="CD74" i="1"/>
  <c r="CE74" i="1"/>
  <c r="CF74" i="1"/>
  <c r="CB75" i="1"/>
  <c r="CC75" i="1"/>
  <c r="CD75" i="1"/>
  <c r="CE75" i="1"/>
  <c r="CF75" i="1"/>
  <c r="CB76" i="1"/>
  <c r="CC76" i="1"/>
  <c r="CD76" i="1"/>
  <c r="CE76" i="1"/>
  <c r="CF76" i="1"/>
  <c r="CB77" i="1"/>
  <c r="CC77" i="1"/>
  <c r="CD77" i="1"/>
  <c r="CE77" i="1"/>
  <c r="CF77" i="1"/>
  <c r="CB78" i="1"/>
  <c r="CC78" i="1"/>
  <c r="CD78" i="1"/>
  <c r="CE78" i="1"/>
  <c r="CF78" i="1"/>
  <c r="CB79" i="1"/>
  <c r="CC79" i="1"/>
  <c r="CD79" i="1"/>
  <c r="CE79" i="1"/>
  <c r="CF79" i="1"/>
  <c r="CB80" i="1"/>
  <c r="CC80" i="1"/>
  <c r="CD80" i="1"/>
  <c r="CE80" i="1"/>
  <c r="CF80" i="1"/>
  <c r="CB81" i="1"/>
  <c r="CC81" i="1"/>
  <c r="CD81" i="1"/>
  <c r="CE81" i="1"/>
  <c r="CF81" i="1"/>
  <c r="CB82" i="1"/>
  <c r="CC82" i="1"/>
  <c r="CD82" i="1"/>
  <c r="CE82" i="1"/>
  <c r="CF82" i="1"/>
  <c r="CB83" i="1"/>
  <c r="CC83" i="1"/>
  <c r="CD83" i="1"/>
  <c r="CE83" i="1"/>
  <c r="CF83" i="1"/>
  <c r="CB84" i="1"/>
  <c r="CC84" i="1"/>
  <c r="CD84" i="1"/>
  <c r="CE84" i="1"/>
  <c r="CF84" i="1"/>
  <c r="CB85" i="1"/>
  <c r="CC85" i="1"/>
  <c r="CD85" i="1"/>
  <c r="CE85" i="1"/>
  <c r="CF85" i="1"/>
  <c r="CB86" i="1"/>
  <c r="CC86" i="1"/>
  <c r="CD86" i="1"/>
  <c r="CE86" i="1"/>
  <c r="CF86" i="1"/>
  <c r="CB87" i="1"/>
  <c r="CC87" i="1"/>
  <c r="CD87" i="1"/>
  <c r="CE87" i="1"/>
  <c r="CF87" i="1"/>
  <c r="CB88" i="1"/>
  <c r="CC88" i="1"/>
  <c r="CD88" i="1"/>
  <c r="CE88" i="1"/>
  <c r="CF88" i="1"/>
  <c r="CB89" i="1"/>
  <c r="CC89" i="1"/>
  <c r="CD89" i="1"/>
  <c r="CE89" i="1"/>
  <c r="CF89" i="1"/>
  <c r="CB90" i="1"/>
  <c r="CC90" i="1"/>
  <c r="CD90" i="1"/>
  <c r="CE90" i="1"/>
  <c r="CF90" i="1"/>
  <c r="CB91" i="1"/>
  <c r="CC91" i="1"/>
  <c r="CD91" i="1"/>
  <c r="CE91" i="1"/>
  <c r="CF91" i="1"/>
  <c r="CB92" i="1"/>
  <c r="CC92" i="1"/>
  <c r="CD92" i="1"/>
  <c r="CE92" i="1"/>
  <c r="CF92" i="1"/>
  <c r="CB93" i="1"/>
  <c r="CC93" i="1"/>
  <c r="CD93" i="1"/>
  <c r="CE93" i="1"/>
  <c r="CF93" i="1"/>
  <c r="CB94" i="1"/>
  <c r="CC94" i="1"/>
  <c r="CD94" i="1"/>
  <c r="CE94" i="1"/>
  <c r="CF94" i="1"/>
  <c r="CB95" i="1"/>
  <c r="CC95" i="1"/>
  <c r="CD95" i="1"/>
  <c r="CE95" i="1"/>
  <c r="CF95" i="1"/>
  <c r="CB96" i="1"/>
  <c r="CC96" i="1"/>
  <c r="CD96" i="1"/>
  <c r="CE96" i="1"/>
  <c r="CF96" i="1"/>
  <c r="CB97" i="1"/>
  <c r="CC97" i="1"/>
  <c r="CD97" i="1"/>
  <c r="CE97" i="1"/>
  <c r="CF97" i="1"/>
  <c r="CB98" i="1"/>
  <c r="CC98" i="1"/>
  <c r="CD98" i="1"/>
  <c r="CE98" i="1"/>
  <c r="CF98" i="1"/>
  <c r="CB99" i="1"/>
  <c r="CC99" i="1"/>
  <c r="CD99" i="1"/>
  <c r="CE99" i="1"/>
  <c r="CF99" i="1"/>
  <c r="CB100" i="1"/>
  <c r="CC100" i="1"/>
  <c r="CD100" i="1"/>
  <c r="CE100" i="1"/>
  <c r="CF100" i="1"/>
  <c r="CB101" i="1"/>
  <c r="CC101" i="1"/>
  <c r="CD101" i="1"/>
  <c r="CE101" i="1"/>
  <c r="CF101" i="1"/>
  <c r="CB102" i="1"/>
  <c r="CC102" i="1"/>
  <c r="CD102" i="1"/>
  <c r="CE102" i="1"/>
  <c r="CF102" i="1"/>
  <c r="CB103" i="1"/>
  <c r="CC103" i="1"/>
  <c r="CD103" i="1"/>
  <c r="CE103" i="1"/>
  <c r="CF103" i="1"/>
  <c r="CB104" i="1"/>
  <c r="CC104" i="1"/>
  <c r="CD104" i="1"/>
  <c r="CE104" i="1"/>
  <c r="CF104" i="1"/>
  <c r="CB105" i="1"/>
  <c r="CC105" i="1"/>
  <c r="CD105" i="1"/>
  <c r="CE105" i="1"/>
  <c r="CF105" i="1"/>
  <c r="CB106" i="1"/>
  <c r="CC106" i="1"/>
  <c r="CD106" i="1"/>
  <c r="CE106" i="1"/>
  <c r="CF106" i="1"/>
  <c r="CB107" i="1"/>
  <c r="CC107" i="1"/>
  <c r="CD107" i="1"/>
  <c r="CE107" i="1"/>
  <c r="CF107" i="1"/>
  <c r="CB108" i="1"/>
  <c r="CC108" i="1"/>
  <c r="CD108" i="1"/>
  <c r="CE108" i="1"/>
  <c r="CF108" i="1"/>
  <c r="CB109" i="1"/>
  <c r="CC109" i="1"/>
  <c r="CD109" i="1"/>
  <c r="CE109" i="1"/>
  <c r="CF109" i="1"/>
  <c r="CB110" i="1"/>
  <c r="CC110" i="1"/>
  <c r="CD110" i="1"/>
  <c r="CE110" i="1"/>
  <c r="CF110" i="1"/>
  <c r="CB111" i="1"/>
  <c r="CC111" i="1"/>
  <c r="CD111" i="1"/>
  <c r="CE111" i="1"/>
  <c r="CF111" i="1"/>
  <c r="CB112" i="1"/>
  <c r="CC112" i="1"/>
  <c r="CD112" i="1"/>
  <c r="CE112" i="1"/>
  <c r="CF112" i="1"/>
  <c r="CB113" i="1"/>
  <c r="CC113" i="1"/>
  <c r="CD113" i="1"/>
  <c r="CE113" i="1"/>
  <c r="CF113" i="1"/>
  <c r="CB114" i="1"/>
  <c r="CC114" i="1"/>
  <c r="CD114" i="1"/>
  <c r="CE114" i="1"/>
  <c r="CF114" i="1"/>
  <c r="CB115" i="1"/>
  <c r="CC115" i="1"/>
  <c r="CD115" i="1"/>
  <c r="CE115" i="1"/>
  <c r="CF115" i="1"/>
  <c r="CB116" i="1"/>
  <c r="CC116" i="1"/>
  <c r="CD116" i="1"/>
  <c r="CE116" i="1"/>
  <c r="CF116" i="1"/>
  <c r="CB117" i="1"/>
  <c r="CC117" i="1"/>
  <c r="CD117" i="1"/>
  <c r="CE117" i="1"/>
  <c r="CF117" i="1"/>
  <c r="CB118" i="1"/>
  <c r="CC118" i="1"/>
  <c r="CD118" i="1"/>
  <c r="CE118" i="1"/>
  <c r="CF118" i="1"/>
  <c r="CB119" i="1"/>
  <c r="CC119" i="1"/>
  <c r="CD119" i="1"/>
  <c r="CE119" i="1"/>
  <c r="CF119" i="1"/>
  <c r="CB120" i="1"/>
  <c r="CC120" i="1"/>
  <c r="CD120" i="1"/>
  <c r="CE120" i="1"/>
  <c r="CF120" i="1"/>
  <c r="CB121" i="1"/>
  <c r="CC121" i="1"/>
  <c r="CD121" i="1"/>
  <c r="CE121" i="1"/>
  <c r="CF121" i="1"/>
  <c r="CB122" i="1"/>
  <c r="CC122" i="1"/>
  <c r="CD122" i="1"/>
  <c r="CE122" i="1"/>
  <c r="CF122" i="1"/>
  <c r="CB123" i="1"/>
  <c r="CC123" i="1"/>
  <c r="CD123" i="1"/>
  <c r="CE123" i="1"/>
  <c r="CF123" i="1"/>
  <c r="CB124" i="1"/>
  <c r="CC124" i="1"/>
  <c r="CD124" i="1"/>
  <c r="CE124" i="1"/>
  <c r="CF124" i="1"/>
  <c r="CB125" i="1"/>
  <c r="CC125" i="1"/>
  <c r="CD125" i="1"/>
  <c r="CE125" i="1"/>
  <c r="CF125" i="1"/>
  <c r="CB126" i="1"/>
  <c r="CC126" i="1"/>
  <c r="CD126" i="1"/>
  <c r="CE126" i="1"/>
  <c r="CF126" i="1"/>
  <c r="CB127" i="1"/>
  <c r="CC127" i="1"/>
  <c r="CD127" i="1"/>
  <c r="CE127" i="1"/>
  <c r="CF127" i="1"/>
  <c r="CB128" i="1"/>
  <c r="CC128" i="1"/>
  <c r="CD128" i="1"/>
  <c r="CE128" i="1"/>
  <c r="CF128" i="1"/>
  <c r="CB129" i="1"/>
  <c r="CC129" i="1"/>
  <c r="CD129" i="1"/>
  <c r="CE129" i="1"/>
  <c r="CF129" i="1"/>
  <c r="CB130" i="1"/>
  <c r="CC130" i="1"/>
  <c r="CD130" i="1"/>
  <c r="CE130" i="1"/>
  <c r="CF130" i="1"/>
  <c r="CB131" i="1"/>
  <c r="CC131" i="1"/>
  <c r="CD131" i="1"/>
  <c r="CE131" i="1"/>
  <c r="CF131" i="1"/>
  <c r="CB132" i="1"/>
  <c r="CC132" i="1"/>
  <c r="CD132" i="1"/>
  <c r="CE132" i="1"/>
  <c r="CF132" i="1"/>
  <c r="CB133" i="1"/>
  <c r="CC133" i="1"/>
  <c r="CD133" i="1"/>
  <c r="CE133" i="1"/>
  <c r="CF133" i="1"/>
  <c r="CB134" i="1"/>
  <c r="CC134" i="1"/>
  <c r="CD134" i="1"/>
  <c r="CE134" i="1"/>
  <c r="CF134" i="1"/>
  <c r="CB135" i="1"/>
  <c r="CC135" i="1"/>
  <c r="CD135" i="1"/>
  <c r="CE135" i="1"/>
  <c r="CF135" i="1"/>
  <c r="CB136" i="1"/>
  <c r="CC136" i="1"/>
  <c r="CD136" i="1"/>
  <c r="CE136" i="1"/>
  <c r="CF136" i="1"/>
  <c r="CB137" i="1"/>
  <c r="CC137" i="1"/>
  <c r="CD137" i="1"/>
  <c r="CE137" i="1"/>
  <c r="CF137" i="1"/>
  <c r="CB138" i="1"/>
  <c r="CC138" i="1"/>
  <c r="CD138" i="1"/>
  <c r="CE138" i="1"/>
  <c r="CF138" i="1"/>
  <c r="CB139" i="1"/>
  <c r="CC139" i="1"/>
  <c r="CD139" i="1"/>
  <c r="CE139" i="1"/>
  <c r="CF139" i="1"/>
  <c r="CB140" i="1"/>
  <c r="CC140" i="1"/>
  <c r="CD140" i="1"/>
  <c r="CE140" i="1"/>
  <c r="CF140" i="1"/>
  <c r="CB141" i="1"/>
  <c r="CC141" i="1"/>
  <c r="CD141" i="1"/>
  <c r="CE141" i="1"/>
  <c r="CF141" i="1"/>
  <c r="CB142" i="1"/>
  <c r="CC142" i="1"/>
  <c r="CD142" i="1"/>
  <c r="CE142" i="1"/>
  <c r="CF142" i="1"/>
  <c r="CB143" i="1"/>
  <c r="CC143" i="1"/>
  <c r="CD143" i="1"/>
  <c r="CE143" i="1"/>
  <c r="CF143" i="1"/>
  <c r="CB144" i="1"/>
  <c r="CC144" i="1"/>
  <c r="CD144" i="1"/>
  <c r="CE144" i="1"/>
  <c r="CF144" i="1"/>
  <c r="CB145" i="1"/>
  <c r="CC145" i="1"/>
  <c r="CD145" i="1"/>
  <c r="CE145" i="1"/>
  <c r="CF145" i="1"/>
  <c r="CB146" i="1"/>
  <c r="CC146" i="1"/>
  <c r="CD146" i="1"/>
  <c r="CE146" i="1"/>
  <c r="CF146" i="1"/>
  <c r="CB147" i="1"/>
  <c r="CC147" i="1"/>
  <c r="CD147" i="1"/>
  <c r="CE147" i="1"/>
  <c r="CF147" i="1"/>
  <c r="CB148" i="1"/>
  <c r="CC148" i="1"/>
  <c r="CD148" i="1"/>
  <c r="CE148" i="1"/>
  <c r="CF148" i="1"/>
  <c r="CB149" i="1"/>
  <c r="CC149" i="1"/>
  <c r="CD149" i="1"/>
  <c r="CE149" i="1"/>
  <c r="CF149" i="1"/>
  <c r="CB150" i="1"/>
  <c r="CC150" i="1"/>
  <c r="CD150" i="1"/>
  <c r="CE150" i="1"/>
  <c r="CF150" i="1"/>
  <c r="CB151" i="1"/>
  <c r="CC151" i="1"/>
  <c r="CD151" i="1"/>
  <c r="CE151" i="1"/>
  <c r="CF151" i="1"/>
  <c r="CB152" i="1"/>
  <c r="CC152" i="1"/>
  <c r="CD152" i="1"/>
  <c r="CE152" i="1"/>
  <c r="CF152" i="1"/>
  <c r="CB153" i="1"/>
  <c r="CC153" i="1"/>
  <c r="CD153" i="1"/>
  <c r="CE153" i="1"/>
  <c r="CF153" i="1"/>
  <c r="CB154" i="1"/>
  <c r="CC154" i="1"/>
  <c r="CD154" i="1"/>
  <c r="CE154" i="1"/>
  <c r="CF154" i="1"/>
  <c r="CB155" i="1"/>
  <c r="CC155" i="1"/>
  <c r="CD155" i="1"/>
  <c r="CE155" i="1"/>
  <c r="CF155" i="1"/>
  <c r="CB156" i="1"/>
  <c r="CC156" i="1"/>
  <c r="CD156" i="1"/>
  <c r="CE156" i="1"/>
  <c r="CF156" i="1"/>
  <c r="CB157" i="1"/>
  <c r="CC157" i="1"/>
  <c r="CD157" i="1"/>
  <c r="CE157" i="1"/>
  <c r="CF157" i="1"/>
  <c r="CB158" i="1"/>
  <c r="CC158" i="1"/>
  <c r="CD158" i="1"/>
  <c r="CE158" i="1"/>
  <c r="CF158" i="1"/>
  <c r="CB159" i="1"/>
  <c r="CC159" i="1"/>
  <c r="CD159" i="1"/>
  <c r="CE159" i="1"/>
  <c r="CF159" i="1"/>
  <c r="CB160" i="1"/>
  <c r="CC160" i="1"/>
  <c r="CD160" i="1"/>
  <c r="CE160" i="1"/>
  <c r="CF160" i="1"/>
  <c r="CB161" i="1"/>
  <c r="CC161" i="1"/>
  <c r="CD161" i="1"/>
  <c r="CE161" i="1"/>
  <c r="CF161" i="1"/>
  <c r="CB162" i="1"/>
  <c r="CC162" i="1"/>
  <c r="CD162" i="1"/>
  <c r="CE162" i="1"/>
  <c r="CF162" i="1"/>
  <c r="CB163" i="1"/>
  <c r="CC163" i="1"/>
  <c r="CD163" i="1"/>
  <c r="CE163" i="1"/>
  <c r="CF163" i="1"/>
  <c r="CB164" i="1"/>
  <c r="CC164" i="1"/>
  <c r="CD164" i="1"/>
  <c r="CE164" i="1"/>
  <c r="CF164" i="1"/>
  <c r="CB165" i="1"/>
  <c r="CC165" i="1"/>
  <c r="CD165" i="1"/>
  <c r="CE165" i="1"/>
  <c r="CF165" i="1"/>
  <c r="CB166" i="1"/>
  <c r="CC166" i="1"/>
  <c r="CD166" i="1"/>
  <c r="CE166" i="1"/>
  <c r="CF166" i="1"/>
  <c r="CB167" i="1"/>
  <c r="CC167" i="1"/>
  <c r="CD167" i="1"/>
  <c r="CE167" i="1"/>
  <c r="CF167" i="1"/>
  <c r="CB168" i="1"/>
  <c r="CC168" i="1"/>
  <c r="CD168" i="1"/>
  <c r="CE168" i="1"/>
  <c r="CF168" i="1"/>
  <c r="CB169" i="1"/>
  <c r="CC169" i="1"/>
  <c r="CD169" i="1"/>
  <c r="CE169" i="1"/>
  <c r="CF169" i="1"/>
  <c r="CB170" i="1"/>
  <c r="CC170" i="1"/>
  <c r="CD170" i="1"/>
  <c r="CE170" i="1"/>
  <c r="CF170" i="1"/>
  <c r="CB171" i="1"/>
  <c r="CC171" i="1"/>
  <c r="CD171" i="1"/>
  <c r="CE171" i="1"/>
  <c r="CF171" i="1"/>
  <c r="CB172" i="1"/>
  <c r="CC172" i="1"/>
  <c r="CD172" i="1"/>
  <c r="CE172" i="1"/>
  <c r="CF172" i="1"/>
  <c r="CB173" i="1"/>
  <c r="CC173" i="1"/>
  <c r="CD173" i="1"/>
  <c r="CE173" i="1"/>
  <c r="CF173" i="1"/>
  <c r="CB174" i="1"/>
  <c r="CC174" i="1"/>
  <c r="CD174" i="1"/>
  <c r="CE174" i="1"/>
  <c r="CF174" i="1"/>
  <c r="CB175" i="1"/>
  <c r="CC175" i="1"/>
  <c r="CD175" i="1"/>
  <c r="CE175" i="1"/>
  <c r="CF175" i="1"/>
  <c r="CB176" i="1"/>
  <c r="CC176" i="1"/>
  <c r="CD176" i="1"/>
  <c r="CE176" i="1"/>
  <c r="CF176" i="1"/>
  <c r="CB177" i="1"/>
  <c r="CC177" i="1"/>
  <c r="CD177" i="1"/>
  <c r="CE177" i="1"/>
  <c r="CF177" i="1"/>
  <c r="CB178" i="1"/>
  <c r="CC178" i="1"/>
  <c r="CD178" i="1"/>
  <c r="CE178" i="1"/>
  <c r="CF178" i="1"/>
  <c r="CB179" i="1"/>
  <c r="CC179" i="1"/>
  <c r="CD179" i="1"/>
  <c r="CE179" i="1"/>
  <c r="CF179" i="1"/>
  <c r="CB180" i="1"/>
  <c r="CC180" i="1"/>
  <c r="CD180" i="1"/>
  <c r="CE180" i="1"/>
  <c r="CF180" i="1"/>
  <c r="CB181" i="1"/>
  <c r="CC181" i="1"/>
  <c r="CD181" i="1"/>
  <c r="CE181" i="1"/>
  <c r="CF181" i="1"/>
  <c r="CB182" i="1"/>
  <c r="CC182" i="1"/>
  <c r="CD182" i="1"/>
  <c r="CE182" i="1"/>
  <c r="CF182" i="1"/>
  <c r="CB183" i="1"/>
  <c r="CC183" i="1"/>
  <c r="CD183" i="1"/>
  <c r="CE183" i="1"/>
  <c r="CF183" i="1"/>
  <c r="CB184" i="1"/>
  <c r="CC184" i="1"/>
  <c r="CD184" i="1"/>
  <c r="CE184" i="1"/>
  <c r="CF184" i="1"/>
  <c r="CB185" i="1"/>
  <c r="CC185" i="1"/>
  <c r="CD185" i="1"/>
  <c r="CE185" i="1"/>
  <c r="CF185" i="1"/>
  <c r="CB186" i="1"/>
  <c r="CC186" i="1"/>
  <c r="CD186" i="1"/>
  <c r="CE186" i="1"/>
  <c r="CF186" i="1"/>
  <c r="CB187" i="1"/>
  <c r="CC187" i="1"/>
  <c r="CD187" i="1"/>
  <c r="CE187" i="1"/>
  <c r="CF187" i="1"/>
  <c r="CB188" i="1"/>
  <c r="CC188" i="1"/>
  <c r="CD188" i="1"/>
  <c r="CE188" i="1"/>
  <c r="CF188" i="1"/>
  <c r="CB189" i="1"/>
  <c r="CC189" i="1"/>
  <c r="CD189" i="1"/>
  <c r="CE189" i="1"/>
  <c r="CF189" i="1"/>
  <c r="CB190" i="1"/>
  <c r="CC190" i="1"/>
  <c r="CD190" i="1"/>
  <c r="CE190" i="1"/>
  <c r="CF190" i="1"/>
  <c r="CB191" i="1"/>
  <c r="CC191" i="1"/>
  <c r="CD191" i="1"/>
  <c r="CE191" i="1"/>
  <c r="CF191" i="1"/>
  <c r="CB192" i="1"/>
  <c r="CC192" i="1"/>
  <c r="CD192" i="1"/>
  <c r="CE192" i="1"/>
  <c r="CF192" i="1"/>
  <c r="CB193" i="1"/>
  <c r="CC193" i="1"/>
  <c r="CD193" i="1"/>
  <c r="CE193" i="1"/>
  <c r="CF193" i="1"/>
  <c r="CB194" i="1"/>
  <c r="CC194" i="1"/>
  <c r="CD194" i="1"/>
  <c r="CE194" i="1"/>
  <c r="CF194" i="1"/>
  <c r="CB195" i="1"/>
  <c r="CC195" i="1"/>
  <c r="CD195" i="1"/>
  <c r="CE195" i="1"/>
  <c r="CF195" i="1"/>
  <c r="CB196" i="1"/>
  <c r="CC196" i="1"/>
  <c r="CD196" i="1"/>
  <c r="CE196" i="1"/>
  <c r="CF196" i="1"/>
  <c r="CB197" i="1"/>
  <c r="CC197" i="1"/>
  <c r="CD197" i="1"/>
  <c r="CE197" i="1"/>
  <c r="CF197" i="1"/>
  <c r="CB198" i="1"/>
  <c r="CC198" i="1"/>
  <c r="CD198" i="1"/>
  <c r="CE198" i="1"/>
  <c r="CF198" i="1"/>
  <c r="CB199" i="1"/>
  <c r="CC199" i="1"/>
  <c r="CD199" i="1"/>
  <c r="CE199" i="1"/>
  <c r="CF199" i="1"/>
  <c r="CB200" i="1"/>
  <c r="CC200" i="1"/>
  <c r="CD200" i="1"/>
  <c r="CE200" i="1"/>
  <c r="CF200" i="1"/>
  <c r="CB201" i="1"/>
  <c r="CC201" i="1"/>
  <c r="CD201" i="1"/>
  <c r="CE201" i="1"/>
  <c r="CF201" i="1"/>
  <c r="CB202" i="1"/>
  <c r="CC202" i="1"/>
  <c r="CD202" i="1"/>
  <c r="CE202" i="1"/>
  <c r="CF202" i="1"/>
  <c r="CB203" i="1"/>
  <c r="CC203" i="1"/>
  <c r="CD203" i="1"/>
  <c r="CE203" i="1"/>
  <c r="CF203" i="1"/>
  <c r="CB204" i="1"/>
  <c r="CC204" i="1"/>
  <c r="CD204" i="1"/>
  <c r="CE204" i="1"/>
  <c r="CF204" i="1"/>
  <c r="CB205" i="1"/>
  <c r="CC205" i="1"/>
  <c r="CD205" i="1"/>
  <c r="CE205" i="1"/>
  <c r="CF205" i="1"/>
  <c r="CB206" i="1"/>
  <c r="CC206" i="1"/>
  <c r="CD206" i="1"/>
  <c r="CE206" i="1"/>
  <c r="CF206" i="1"/>
  <c r="CB207" i="1"/>
  <c r="CC207" i="1"/>
  <c r="CD207" i="1"/>
  <c r="CE207" i="1"/>
  <c r="CF207" i="1"/>
  <c r="CB208" i="1"/>
  <c r="CC208" i="1"/>
  <c r="CD208" i="1"/>
  <c r="CE208" i="1"/>
  <c r="CF208" i="1"/>
  <c r="CB209" i="1"/>
  <c r="CC209" i="1"/>
  <c r="CD209" i="1"/>
  <c r="CE209" i="1"/>
  <c r="CF209" i="1"/>
  <c r="CB210" i="1"/>
  <c r="CC210" i="1"/>
  <c r="CD210" i="1"/>
  <c r="CE210" i="1"/>
  <c r="CF210" i="1"/>
  <c r="CB211" i="1"/>
  <c r="CC211" i="1"/>
  <c r="CD211" i="1"/>
  <c r="CE211" i="1"/>
  <c r="CF211" i="1"/>
  <c r="CB212" i="1"/>
  <c r="CC212" i="1"/>
  <c r="CD212" i="1"/>
  <c r="CE212" i="1"/>
  <c r="CF212" i="1"/>
  <c r="CB213" i="1"/>
  <c r="CC213" i="1"/>
  <c r="CD213" i="1"/>
  <c r="CE213" i="1"/>
  <c r="CF213" i="1"/>
  <c r="CB214" i="1"/>
  <c r="CC214" i="1"/>
  <c r="CD214" i="1"/>
  <c r="CE214" i="1"/>
  <c r="CF214" i="1"/>
  <c r="CB215" i="1"/>
  <c r="CC215" i="1"/>
  <c r="CD215" i="1"/>
  <c r="CE215" i="1"/>
  <c r="CF215" i="1"/>
  <c r="CB216" i="1"/>
  <c r="CC216" i="1"/>
  <c r="CD216" i="1"/>
  <c r="CE216" i="1"/>
  <c r="CF216" i="1"/>
  <c r="CB217" i="1"/>
  <c r="CC217" i="1"/>
  <c r="CD217" i="1"/>
  <c r="CE217" i="1"/>
  <c r="CF217" i="1"/>
  <c r="CB218" i="1"/>
  <c r="CC218" i="1"/>
  <c r="CD218" i="1"/>
  <c r="CE218" i="1"/>
  <c r="CF218" i="1"/>
  <c r="CB219" i="1"/>
  <c r="CC219" i="1"/>
  <c r="CD219" i="1"/>
  <c r="CE219" i="1"/>
  <c r="CF219" i="1"/>
  <c r="CB220" i="1"/>
  <c r="CC220" i="1"/>
  <c r="CD220" i="1"/>
  <c r="CE220" i="1"/>
  <c r="CF220" i="1"/>
  <c r="CB221" i="1"/>
  <c r="CC221" i="1"/>
  <c r="CD221" i="1"/>
  <c r="CE221" i="1"/>
  <c r="CF221" i="1"/>
  <c r="CB222" i="1"/>
  <c r="CC222" i="1"/>
  <c r="CD222" i="1"/>
  <c r="CE222" i="1"/>
  <c r="CF222" i="1"/>
  <c r="CB223" i="1"/>
  <c r="CC223" i="1"/>
  <c r="CD223" i="1"/>
  <c r="CE223" i="1"/>
  <c r="CF223" i="1"/>
  <c r="CB224" i="1"/>
  <c r="CC224" i="1"/>
  <c r="CD224" i="1"/>
  <c r="CE224" i="1"/>
  <c r="CF224" i="1"/>
  <c r="CB225" i="1"/>
  <c r="CC225" i="1"/>
  <c r="CD225" i="1"/>
  <c r="CE225" i="1"/>
  <c r="CF225" i="1"/>
  <c r="CB226" i="1"/>
  <c r="CC226" i="1"/>
  <c r="CD226" i="1"/>
  <c r="CE226" i="1"/>
  <c r="CF226" i="1"/>
  <c r="CB227" i="1"/>
  <c r="CC227" i="1"/>
  <c r="CD227" i="1"/>
  <c r="CE227" i="1"/>
  <c r="CF227" i="1"/>
  <c r="CB228" i="1"/>
  <c r="CC228" i="1"/>
  <c r="CD228" i="1"/>
  <c r="CE228" i="1"/>
  <c r="CF228" i="1"/>
  <c r="CB229" i="1"/>
  <c r="CC229" i="1"/>
  <c r="CD229" i="1"/>
  <c r="CE229" i="1"/>
  <c r="CF229" i="1"/>
  <c r="CB230" i="1"/>
  <c r="CC230" i="1"/>
  <c r="CD230" i="1"/>
  <c r="CE230" i="1"/>
  <c r="CF230" i="1"/>
  <c r="CB231" i="1"/>
  <c r="CC231" i="1"/>
  <c r="CD231" i="1"/>
  <c r="CE231" i="1"/>
  <c r="CF231" i="1"/>
  <c r="CB232" i="1"/>
  <c r="CC232" i="1"/>
  <c r="CD232" i="1"/>
  <c r="CE232" i="1"/>
  <c r="CF232" i="1"/>
  <c r="CB233" i="1"/>
  <c r="CC233" i="1"/>
  <c r="CD233" i="1"/>
  <c r="CE233" i="1"/>
  <c r="CF233" i="1"/>
  <c r="CB234" i="1"/>
  <c r="CC234" i="1"/>
  <c r="CD234" i="1"/>
  <c r="CE234" i="1"/>
  <c r="CF234" i="1"/>
  <c r="CB235" i="1"/>
  <c r="CC235" i="1"/>
  <c r="CD235" i="1"/>
  <c r="CE235" i="1"/>
  <c r="CF235" i="1"/>
  <c r="CB236" i="1"/>
  <c r="CC236" i="1"/>
  <c r="CD236" i="1"/>
  <c r="CE236" i="1"/>
  <c r="CF236" i="1"/>
  <c r="CB237" i="1"/>
  <c r="CC237" i="1"/>
  <c r="CD237" i="1"/>
  <c r="CE237" i="1"/>
  <c r="CF237" i="1"/>
  <c r="CB238" i="1"/>
  <c r="CC238" i="1"/>
  <c r="CD238" i="1"/>
  <c r="CE238" i="1"/>
  <c r="CF238" i="1"/>
  <c r="CB239" i="1"/>
  <c r="CC239" i="1"/>
  <c r="CD239" i="1"/>
  <c r="CE239" i="1"/>
  <c r="CF239" i="1"/>
  <c r="CB240" i="1"/>
  <c r="CC240" i="1"/>
  <c r="CD240" i="1"/>
  <c r="CE240" i="1"/>
  <c r="CF240" i="1"/>
  <c r="CB241" i="1"/>
  <c r="CC241" i="1"/>
  <c r="CD241" i="1"/>
  <c r="CE241" i="1"/>
  <c r="CF241" i="1"/>
  <c r="CB242" i="1"/>
  <c r="CC242" i="1"/>
  <c r="CD242" i="1"/>
  <c r="CE242" i="1"/>
  <c r="CF242" i="1"/>
  <c r="CB243" i="1"/>
  <c r="CC243" i="1"/>
  <c r="CD243" i="1"/>
  <c r="CE243" i="1"/>
  <c r="CF243" i="1"/>
  <c r="CB244" i="1"/>
  <c r="CC244" i="1"/>
  <c r="CD244" i="1"/>
  <c r="CE244" i="1"/>
  <c r="CF244" i="1"/>
  <c r="CB245" i="1"/>
  <c r="CC245" i="1"/>
  <c r="CD245" i="1"/>
  <c r="CE245" i="1"/>
  <c r="CF245" i="1"/>
  <c r="CB246" i="1"/>
  <c r="CC246" i="1"/>
  <c r="CD246" i="1"/>
  <c r="CE246" i="1"/>
  <c r="CF246" i="1"/>
  <c r="CB247" i="1"/>
  <c r="CC247" i="1"/>
  <c r="CD247" i="1"/>
  <c r="CE247" i="1"/>
  <c r="CF247" i="1"/>
  <c r="CB248" i="1"/>
  <c r="CC248" i="1"/>
  <c r="CD248" i="1"/>
  <c r="CE248" i="1"/>
  <c r="CF248" i="1"/>
  <c r="CB249" i="1"/>
  <c r="CC249" i="1"/>
  <c r="CD249" i="1"/>
  <c r="CE249" i="1"/>
  <c r="CF249" i="1"/>
  <c r="CB250" i="1"/>
  <c r="CC250" i="1"/>
  <c r="CD250" i="1"/>
  <c r="CE250" i="1"/>
  <c r="CF250" i="1"/>
  <c r="CB251" i="1"/>
  <c r="CC251" i="1"/>
  <c r="CD251" i="1"/>
  <c r="CE251" i="1"/>
  <c r="CF251" i="1"/>
  <c r="CB252" i="1"/>
  <c r="CC252" i="1"/>
  <c r="CD252" i="1"/>
  <c r="CE252" i="1"/>
  <c r="CF252" i="1"/>
  <c r="CB253" i="1"/>
  <c r="CC253" i="1"/>
  <c r="CD253" i="1"/>
  <c r="CE253" i="1"/>
  <c r="CF253" i="1"/>
  <c r="CB254" i="1"/>
  <c r="CC254" i="1"/>
  <c r="CD254" i="1"/>
  <c r="CE254" i="1"/>
  <c r="CF254" i="1"/>
  <c r="CB255" i="1"/>
  <c r="CC255" i="1"/>
  <c r="CD255" i="1"/>
  <c r="CE255" i="1"/>
  <c r="CF255" i="1"/>
  <c r="CB256" i="1"/>
  <c r="CC256" i="1"/>
  <c r="CD256" i="1"/>
  <c r="CE256" i="1"/>
  <c r="CF256" i="1"/>
  <c r="CB257" i="1"/>
  <c r="CC257" i="1"/>
  <c r="CD257" i="1"/>
  <c r="CE257" i="1"/>
  <c r="CF257" i="1"/>
  <c r="CF10" i="1"/>
  <c r="CE10" i="1"/>
  <c r="CD10" i="1"/>
  <c r="CC10" i="1"/>
  <c r="BS13" i="3"/>
  <c r="BT13" i="3" s="1"/>
  <c r="BS14" i="3"/>
  <c r="BT14" i="3" s="1"/>
  <c r="BS15" i="3"/>
  <c r="BT15" i="3" s="1"/>
  <c r="BS16" i="3"/>
  <c r="BT16" i="3" s="1"/>
  <c r="BS17" i="3"/>
  <c r="BU17" i="3" s="1"/>
  <c r="BS18" i="3"/>
  <c r="BT18" i="3" s="1"/>
  <c r="BS19" i="3"/>
  <c r="BT19" i="3" s="1"/>
  <c r="BS20" i="3"/>
  <c r="BT20" i="3" s="1"/>
  <c r="BS21" i="3"/>
  <c r="BU21" i="3" s="1"/>
  <c r="BS22" i="3"/>
  <c r="BS23" i="3"/>
  <c r="BU23" i="3" s="1"/>
  <c r="BS24" i="3"/>
  <c r="BT24" i="3" s="1"/>
  <c r="BS25" i="3"/>
  <c r="BT25" i="3" s="1"/>
  <c r="BS26" i="3"/>
  <c r="BT26" i="3" s="1"/>
  <c r="BS27" i="3"/>
  <c r="BT27" i="3" s="1"/>
  <c r="BS28" i="3"/>
  <c r="BT28" i="3" s="1"/>
  <c r="BS29" i="3"/>
  <c r="BU29" i="3" s="1"/>
  <c r="BS30" i="3"/>
  <c r="BT30" i="3" s="1"/>
  <c r="BS31" i="3"/>
  <c r="BT31" i="3" s="1"/>
  <c r="BS32" i="3"/>
  <c r="BT32" i="3" s="1"/>
  <c r="BS33" i="3"/>
  <c r="BU33" i="3" s="1"/>
  <c r="BS34" i="3"/>
  <c r="BT34" i="3" s="1"/>
  <c r="BS35" i="3"/>
  <c r="BT35" i="3" s="1"/>
  <c r="BS36" i="3"/>
  <c r="BT36" i="3" s="1"/>
  <c r="BS37" i="3"/>
  <c r="BT37" i="3" s="1"/>
  <c r="BS38" i="3"/>
  <c r="BT38" i="3" s="1"/>
  <c r="BS39" i="3"/>
  <c r="BT39" i="3" s="1"/>
  <c r="BS40" i="3"/>
  <c r="BT40" i="3" s="1"/>
  <c r="BS41" i="3"/>
  <c r="BU41" i="3" s="1"/>
  <c r="BS42" i="3"/>
  <c r="BT42" i="3" s="1"/>
  <c r="BS43" i="3"/>
  <c r="BT43" i="3" s="1"/>
  <c r="BS44" i="3"/>
  <c r="BT44" i="3" s="1"/>
  <c r="BS45" i="3"/>
  <c r="BU45" i="3" s="1"/>
  <c r="BS46" i="3"/>
  <c r="BU46" i="3" s="1"/>
  <c r="BS47" i="3"/>
  <c r="BU47" i="3" s="1"/>
  <c r="BS48" i="3"/>
  <c r="BS49" i="3"/>
  <c r="BU49" i="3" s="1"/>
  <c r="BS50" i="3"/>
  <c r="BT50" i="3" s="1"/>
  <c r="BS51" i="3"/>
  <c r="BU51" i="3" s="1"/>
  <c r="BS52" i="3"/>
  <c r="BU52" i="3" s="1"/>
  <c r="BS53" i="3"/>
  <c r="BU53" i="3" s="1"/>
  <c r="BS54" i="3"/>
  <c r="BT54" i="3" s="1"/>
  <c r="BS55" i="3"/>
  <c r="BU55" i="3" s="1"/>
  <c r="BS56" i="3"/>
  <c r="BS57" i="3"/>
  <c r="BU57" i="3" s="1"/>
  <c r="BS58" i="3"/>
  <c r="BT58" i="3" s="1"/>
  <c r="BS59" i="3"/>
  <c r="BU59" i="3" s="1"/>
  <c r="BS60" i="3"/>
  <c r="BU60" i="3" s="1"/>
  <c r="BS61" i="3"/>
  <c r="BU61" i="3" s="1"/>
  <c r="BS62" i="3"/>
  <c r="BU62" i="3" s="1"/>
  <c r="BS63" i="3"/>
  <c r="BU63" i="3" s="1"/>
  <c r="BS64" i="3"/>
  <c r="BU64" i="3" s="1"/>
  <c r="BS65" i="3"/>
  <c r="BT65" i="3" s="1"/>
  <c r="BS66" i="3"/>
  <c r="BU66" i="3" s="1"/>
  <c r="BS67" i="3"/>
  <c r="BT67" i="3" s="1"/>
  <c r="BS68" i="3"/>
  <c r="BU68" i="3" s="1"/>
  <c r="BS69" i="3"/>
  <c r="BU69" i="3" s="1"/>
  <c r="BS70" i="3"/>
  <c r="BU70" i="3" s="1"/>
  <c r="BS71" i="3"/>
  <c r="BU71" i="3" s="1"/>
  <c r="BS72" i="3"/>
  <c r="BU72" i="3" s="1"/>
  <c r="BS73" i="3"/>
  <c r="BT73" i="3" s="1"/>
  <c r="BS74" i="3"/>
  <c r="BU74" i="3" s="1"/>
  <c r="BS75" i="3"/>
  <c r="BT75" i="3" s="1"/>
  <c r="BS76" i="3"/>
  <c r="BU76" i="3" s="1"/>
  <c r="BS77" i="3"/>
  <c r="BT77" i="3" s="1"/>
  <c r="BS78" i="3"/>
  <c r="BU78" i="3" s="1"/>
  <c r="BS79" i="3"/>
  <c r="BU79" i="3" s="1"/>
  <c r="BS80" i="3"/>
  <c r="BU80" i="3" s="1"/>
  <c r="BS81" i="3"/>
  <c r="BT81" i="3" s="1"/>
  <c r="BS82" i="3"/>
  <c r="BU82" i="3" s="1"/>
  <c r="BS83" i="3"/>
  <c r="BS84" i="3"/>
  <c r="BU84" i="3" s="1"/>
  <c r="BS85" i="3"/>
  <c r="BT85" i="3" s="1"/>
  <c r="BS86" i="3"/>
  <c r="BU86" i="3" s="1"/>
  <c r="BS87" i="3"/>
  <c r="BT87" i="3" s="1"/>
  <c r="BS88" i="3"/>
  <c r="BT88" i="3" s="1"/>
  <c r="BS89" i="3"/>
  <c r="BS90" i="3"/>
  <c r="BT90" i="3" s="1"/>
  <c r="BS91" i="3"/>
  <c r="BU91" i="3" s="1"/>
  <c r="BS92" i="3"/>
  <c r="BT92" i="3" s="1"/>
  <c r="BS93" i="3"/>
  <c r="BU93" i="3" s="1"/>
  <c r="BS94" i="3"/>
  <c r="BT94" i="3" s="1"/>
  <c r="BS95" i="3"/>
  <c r="BU95" i="3" s="1"/>
  <c r="BS96" i="3"/>
  <c r="BS97" i="3"/>
  <c r="BT97" i="3" s="1"/>
  <c r="BS98" i="3"/>
  <c r="BU98" i="3" s="1"/>
  <c r="BS99" i="3"/>
  <c r="BU99" i="3" s="1"/>
  <c r="BS100" i="3"/>
  <c r="BU100" i="3" s="1"/>
  <c r="BS101" i="3"/>
  <c r="BU101" i="3" s="1"/>
  <c r="BS102" i="3"/>
  <c r="BT102" i="3" s="1"/>
  <c r="BS103" i="3"/>
  <c r="BU103" i="3" s="1"/>
  <c r="BS104" i="3"/>
  <c r="BU104" i="3" s="1"/>
  <c r="BS105" i="3"/>
  <c r="BT105" i="3" s="1"/>
  <c r="BS106" i="3"/>
  <c r="BU106" i="3" s="1"/>
  <c r="BS107" i="3"/>
  <c r="BT107" i="3" s="1"/>
  <c r="BS108" i="3"/>
  <c r="BU108" i="3" s="1"/>
  <c r="BS109" i="3"/>
  <c r="BT109" i="3" s="1"/>
  <c r="BS110" i="3"/>
  <c r="BU110" i="3" s="1"/>
  <c r="BS111" i="3"/>
  <c r="BU111" i="3" s="1"/>
  <c r="BS112" i="3"/>
  <c r="BU112" i="3" s="1"/>
  <c r="BS113" i="3"/>
  <c r="BT113" i="3" s="1"/>
  <c r="BS114" i="3"/>
  <c r="BU114" i="3" s="1"/>
  <c r="BS115" i="3"/>
  <c r="BT115" i="3" s="1"/>
  <c r="BS116" i="3"/>
  <c r="BU116" i="3" s="1"/>
  <c r="BS117" i="3"/>
  <c r="BT117" i="3" s="1"/>
  <c r="BS118" i="3"/>
  <c r="BU118" i="3" s="1"/>
  <c r="BS119" i="3"/>
  <c r="BU119" i="3" s="1"/>
  <c r="BS120" i="3"/>
  <c r="BU120" i="3" s="1"/>
  <c r="BS121" i="3"/>
  <c r="BT121" i="3" s="1"/>
  <c r="BS122" i="3"/>
  <c r="BU122" i="3" s="1"/>
  <c r="BS123" i="3"/>
  <c r="BT123" i="3" s="1"/>
  <c r="BS124" i="3"/>
  <c r="BU124" i="3" s="1"/>
  <c r="BS125" i="3"/>
  <c r="BT125" i="3" s="1"/>
  <c r="BS126" i="3"/>
  <c r="BU126" i="3" s="1"/>
  <c r="BS127" i="3"/>
  <c r="BU127" i="3" s="1"/>
  <c r="BS128" i="3"/>
  <c r="BU128" i="3" s="1"/>
  <c r="BS129" i="3"/>
  <c r="BT129" i="3" s="1"/>
  <c r="BS130" i="3"/>
  <c r="BU130" i="3" s="1"/>
  <c r="BS131" i="3"/>
  <c r="BT131" i="3" s="1"/>
  <c r="BS132" i="3"/>
  <c r="BU132" i="3" s="1"/>
  <c r="BS133" i="3"/>
  <c r="BU133" i="3" s="1"/>
  <c r="BS134" i="3"/>
  <c r="BU134" i="3" s="1"/>
  <c r="BS135" i="3"/>
  <c r="BU135" i="3" s="1"/>
  <c r="BS136" i="3"/>
  <c r="BU136" i="3" s="1"/>
  <c r="BS137" i="3"/>
  <c r="BT137" i="3" s="1"/>
  <c r="BS138" i="3"/>
  <c r="BU138" i="3" s="1"/>
  <c r="BS139" i="3"/>
  <c r="BT139" i="3" s="1"/>
  <c r="BS140" i="3"/>
  <c r="BU140" i="3" s="1"/>
  <c r="BS141" i="3"/>
  <c r="BT141" i="3" s="1"/>
  <c r="BS142" i="3"/>
  <c r="BU142" i="3" s="1"/>
  <c r="BS143" i="3"/>
  <c r="BU143" i="3" s="1"/>
  <c r="BS144" i="3"/>
  <c r="BU144" i="3" s="1"/>
  <c r="BS145" i="3"/>
  <c r="BT145" i="3" s="1"/>
  <c r="BS146" i="3"/>
  <c r="BU146" i="3" s="1"/>
  <c r="BS147" i="3"/>
  <c r="BT147" i="3" s="1"/>
  <c r="BS148" i="3"/>
  <c r="BU148" i="3" s="1"/>
  <c r="BS149" i="3"/>
  <c r="BT149" i="3" s="1"/>
  <c r="BS150" i="3"/>
  <c r="BU150" i="3" s="1"/>
  <c r="BS151" i="3"/>
  <c r="BT151" i="3" s="1"/>
  <c r="BS152" i="3"/>
  <c r="BT152" i="3" s="1"/>
  <c r="BS153" i="3"/>
  <c r="BT153" i="3" s="1"/>
  <c r="BS154" i="3"/>
  <c r="BT154" i="3" s="1"/>
  <c r="BS155" i="3"/>
  <c r="BU155" i="3" s="1"/>
  <c r="BS156" i="3"/>
  <c r="BT156" i="3" s="1"/>
  <c r="BS157" i="3"/>
  <c r="BT157" i="3" s="1"/>
  <c r="BS158" i="3"/>
  <c r="BT158" i="3" s="1"/>
  <c r="BS159" i="3"/>
  <c r="BT159" i="3" s="1"/>
  <c r="BS160" i="3"/>
  <c r="BT160" i="3" s="1"/>
  <c r="BS161" i="3"/>
  <c r="BT161" i="3" s="1"/>
  <c r="BS162" i="3"/>
  <c r="BT162" i="3" s="1"/>
  <c r="BS163" i="3"/>
  <c r="BU163" i="3" s="1"/>
  <c r="BS164" i="3"/>
  <c r="BT164" i="3" s="1"/>
  <c r="BS165" i="3"/>
  <c r="BT165" i="3" s="1"/>
  <c r="BS166" i="3"/>
  <c r="BT166" i="3" s="1"/>
  <c r="BS167" i="3"/>
  <c r="BT167" i="3" s="1"/>
  <c r="BS168" i="3"/>
  <c r="BT168" i="3" s="1"/>
  <c r="BS169" i="3"/>
  <c r="BT169" i="3" s="1"/>
  <c r="BS170" i="3"/>
  <c r="BT170" i="3" s="1"/>
  <c r="BS171" i="3"/>
  <c r="BU171" i="3" s="1"/>
  <c r="BS172" i="3"/>
  <c r="BT172" i="3" s="1"/>
  <c r="BS173" i="3"/>
  <c r="BT173" i="3" s="1"/>
  <c r="BS174" i="3"/>
  <c r="BT174" i="3" s="1"/>
  <c r="BS175" i="3"/>
  <c r="BT175" i="3" s="1"/>
  <c r="BS176" i="3"/>
  <c r="BT176" i="3" s="1"/>
  <c r="BS177" i="3"/>
  <c r="BU177" i="3" s="1"/>
  <c r="BS178" i="3"/>
  <c r="BT178" i="3" s="1"/>
  <c r="BS179" i="3"/>
  <c r="BU179" i="3" s="1"/>
  <c r="BS180" i="3"/>
  <c r="BT180" i="3" s="1"/>
  <c r="BS181" i="3"/>
  <c r="BT181" i="3" s="1"/>
  <c r="BS182" i="3"/>
  <c r="BT182" i="3" s="1"/>
  <c r="BS183" i="3"/>
  <c r="BT183" i="3" s="1"/>
  <c r="BS184" i="3"/>
  <c r="BT184" i="3" s="1"/>
  <c r="BS185" i="3"/>
  <c r="BT185" i="3" s="1"/>
  <c r="BS186" i="3"/>
  <c r="BT186" i="3" s="1"/>
  <c r="BS187" i="3"/>
  <c r="BS188" i="3"/>
  <c r="BU188" i="3" s="1"/>
  <c r="BS189" i="3"/>
  <c r="BU189" i="3" s="1"/>
  <c r="BS190" i="3"/>
  <c r="BU190" i="3" s="1"/>
  <c r="BS191" i="3"/>
  <c r="BU191" i="3" s="1"/>
  <c r="BS192" i="3"/>
  <c r="BT192" i="3" s="1"/>
  <c r="BS193" i="3"/>
  <c r="BU193" i="3" s="1"/>
  <c r="BS194" i="3"/>
  <c r="BT194" i="3" s="1"/>
  <c r="BS195" i="3"/>
  <c r="BU195" i="3" s="1"/>
  <c r="BS196" i="3"/>
  <c r="BU196" i="3" s="1"/>
  <c r="BS197" i="3"/>
  <c r="BU197" i="3" s="1"/>
  <c r="BS198" i="3"/>
  <c r="BU198" i="3" s="1"/>
  <c r="BS199" i="3"/>
  <c r="BU199" i="3" s="1"/>
  <c r="BS200" i="3"/>
  <c r="BT200" i="3" s="1"/>
  <c r="BS201" i="3"/>
  <c r="BU201" i="3" s="1"/>
  <c r="BS202" i="3"/>
  <c r="BT202" i="3" s="1"/>
  <c r="BS203" i="3"/>
  <c r="BU203" i="3" s="1"/>
  <c r="BS204" i="3"/>
  <c r="BU204" i="3" s="1"/>
  <c r="BS205" i="3"/>
  <c r="BU205" i="3" s="1"/>
  <c r="BS206" i="3"/>
  <c r="BU206" i="3" s="1"/>
  <c r="BS207" i="3"/>
  <c r="BU207" i="3" s="1"/>
  <c r="BS208" i="3"/>
  <c r="BT208" i="3" s="1"/>
  <c r="BS209" i="3"/>
  <c r="BU209" i="3" s="1"/>
  <c r="BS210" i="3"/>
  <c r="BT210" i="3" s="1"/>
  <c r="BS211" i="3"/>
  <c r="BU211" i="3" s="1"/>
  <c r="BS212" i="3"/>
  <c r="BU212" i="3" s="1"/>
  <c r="BS213" i="3"/>
  <c r="BU213" i="3" s="1"/>
  <c r="BS214" i="3"/>
  <c r="BT214" i="3" s="1"/>
  <c r="BS215" i="3"/>
  <c r="BU215" i="3" s="1"/>
  <c r="BS216" i="3"/>
  <c r="BT216" i="3" s="1"/>
  <c r="BS217" i="3"/>
  <c r="BU217" i="3" s="1"/>
  <c r="BS218" i="3"/>
  <c r="BU218" i="3" s="1"/>
  <c r="BS219" i="3"/>
  <c r="BT219" i="3" s="1"/>
  <c r="BS220" i="3"/>
  <c r="BT220" i="3" s="1"/>
  <c r="BS221" i="3"/>
  <c r="BT221" i="3" s="1"/>
  <c r="BS222" i="3"/>
  <c r="BT222" i="3" s="1"/>
  <c r="BS223" i="3"/>
  <c r="BT223" i="3" s="1"/>
  <c r="BS224" i="3"/>
  <c r="BU224" i="3" s="1"/>
  <c r="BS225" i="3"/>
  <c r="BT225" i="3" s="1"/>
  <c r="BS226" i="3"/>
  <c r="BU226" i="3" s="1"/>
  <c r="BS227" i="3"/>
  <c r="BT227" i="3" s="1"/>
  <c r="BS228" i="3"/>
  <c r="BT228" i="3" s="1"/>
  <c r="BS229" i="3"/>
  <c r="BU229" i="3" s="1"/>
  <c r="BS230" i="3"/>
  <c r="BU230" i="3" s="1"/>
  <c r="BS231" i="3"/>
  <c r="BT231" i="3" s="1"/>
  <c r="BS232" i="3"/>
  <c r="BT232" i="3" s="1"/>
  <c r="BS233" i="3"/>
  <c r="BU233" i="3" s="1"/>
  <c r="BS234" i="3"/>
  <c r="BU234" i="3" s="1"/>
  <c r="BS235" i="3"/>
  <c r="BT235" i="3" s="1"/>
  <c r="BS236" i="3"/>
  <c r="BT236" i="3" s="1"/>
  <c r="BS237" i="3"/>
  <c r="BU237" i="3" s="1"/>
  <c r="BS238" i="3"/>
  <c r="BU238" i="3" s="1"/>
  <c r="BS239" i="3"/>
  <c r="BT239" i="3" s="1"/>
  <c r="BS240" i="3"/>
  <c r="BT240" i="3" s="1"/>
  <c r="BS241" i="3"/>
  <c r="BU241" i="3" s="1"/>
  <c r="BS242" i="3"/>
  <c r="BU242" i="3" s="1"/>
  <c r="BS243" i="3"/>
  <c r="BT243" i="3" s="1"/>
  <c r="BS244" i="3"/>
  <c r="BT244" i="3" s="1"/>
  <c r="BS245" i="3"/>
  <c r="BU245" i="3" s="1"/>
  <c r="BS246" i="3"/>
  <c r="BU246" i="3" s="1"/>
  <c r="BS247" i="3"/>
  <c r="BT247" i="3" s="1"/>
  <c r="BS248" i="3"/>
  <c r="BT248" i="3" s="1"/>
  <c r="BS249" i="3"/>
  <c r="BU249" i="3" s="1"/>
  <c r="BS250" i="3"/>
  <c r="BU250" i="3" s="1"/>
  <c r="BS251" i="3"/>
  <c r="BT251" i="3" s="1"/>
  <c r="BS252" i="3"/>
  <c r="BT252" i="3" s="1"/>
  <c r="BS253" i="3"/>
  <c r="BU253" i="3" s="1"/>
  <c r="BS254" i="3"/>
  <c r="BU254" i="3" s="1"/>
  <c r="BS255" i="3"/>
  <c r="BT255" i="3" s="1"/>
  <c r="BS256" i="3"/>
  <c r="BT256" i="3" s="1"/>
  <c r="BS257" i="3"/>
  <c r="BU257" i="3" s="1"/>
  <c r="BS11" i="3"/>
  <c r="BT11" i="3" s="1"/>
  <c r="BS12" i="3"/>
  <c r="BT12" i="3" s="1"/>
  <c r="BS10" i="3"/>
  <c r="BU10" i="3" s="1"/>
  <c r="BX11" i="1"/>
  <c r="BY11" i="1" s="1"/>
  <c r="BX12" i="1"/>
  <c r="BX13" i="1"/>
  <c r="BZ13" i="1" s="1"/>
  <c r="BX14" i="1"/>
  <c r="BX15" i="1"/>
  <c r="BY15" i="1" s="1"/>
  <c r="BX16" i="1"/>
  <c r="BX17" i="1"/>
  <c r="BZ17" i="1" s="1"/>
  <c r="BX18" i="1"/>
  <c r="BX19" i="1"/>
  <c r="BY19" i="1" s="1"/>
  <c r="BX20" i="1"/>
  <c r="BX21" i="1"/>
  <c r="BX22" i="1"/>
  <c r="BZ22" i="1" s="1"/>
  <c r="BX23" i="1"/>
  <c r="BY23" i="1" s="1"/>
  <c r="BX24" i="1"/>
  <c r="BX25" i="1"/>
  <c r="BX26" i="1"/>
  <c r="BX27" i="1"/>
  <c r="BY27" i="1" s="1"/>
  <c r="BX28" i="1"/>
  <c r="BX29" i="1"/>
  <c r="BZ29" i="1" s="1"/>
  <c r="BX30" i="1"/>
  <c r="BX31" i="1"/>
  <c r="BZ31" i="1" s="1"/>
  <c r="BX32" i="1"/>
  <c r="BX33" i="1"/>
  <c r="BZ33" i="1" s="1"/>
  <c r="BX34" i="1"/>
  <c r="BX35" i="1"/>
  <c r="BZ35" i="1" s="1"/>
  <c r="BX36" i="1"/>
  <c r="BX37" i="1"/>
  <c r="BZ37" i="1" s="1"/>
  <c r="BX38" i="1"/>
  <c r="BZ38" i="1" s="1"/>
  <c r="BX39" i="1"/>
  <c r="BZ39" i="1" s="1"/>
  <c r="BX40" i="1"/>
  <c r="BX41" i="1"/>
  <c r="BZ41" i="1" s="1"/>
  <c r="BX42" i="1"/>
  <c r="BX43" i="1"/>
  <c r="BZ43" i="1" s="1"/>
  <c r="BX44" i="1"/>
  <c r="BX45" i="1"/>
  <c r="BZ45" i="1" s="1"/>
  <c r="BX46" i="1"/>
  <c r="BX47" i="1"/>
  <c r="BZ47" i="1" s="1"/>
  <c r="BX48" i="1"/>
  <c r="BX49" i="1"/>
  <c r="BZ49" i="1" s="1"/>
  <c r="BX50" i="1"/>
  <c r="BX51" i="1"/>
  <c r="BZ51" i="1" s="1"/>
  <c r="BX52" i="1"/>
  <c r="BX53" i="1"/>
  <c r="BZ53" i="1" s="1"/>
  <c r="BX54" i="1"/>
  <c r="BZ54" i="1" s="1"/>
  <c r="BX55" i="1"/>
  <c r="BZ55" i="1" s="1"/>
  <c r="BX56" i="1"/>
  <c r="BX57" i="1"/>
  <c r="BZ57" i="1" s="1"/>
  <c r="BX58" i="1"/>
  <c r="BX59" i="1"/>
  <c r="BZ59" i="1" s="1"/>
  <c r="BX60" i="1"/>
  <c r="BX61" i="1"/>
  <c r="BZ61" i="1" s="1"/>
  <c r="BX62" i="1"/>
  <c r="BX63" i="1"/>
  <c r="BZ63" i="1" s="1"/>
  <c r="BX64" i="1"/>
  <c r="BX65" i="1"/>
  <c r="BZ65" i="1" s="1"/>
  <c r="BX66" i="1"/>
  <c r="BX67" i="1"/>
  <c r="BZ67" i="1" s="1"/>
  <c r="BX68" i="1"/>
  <c r="BX69" i="1"/>
  <c r="BZ69" i="1" s="1"/>
  <c r="BX70" i="1"/>
  <c r="BZ70" i="1" s="1"/>
  <c r="BX71" i="1"/>
  <c r="BZ71" i="1" s="1"/>
  <c r="BX72" i="1"/>
  <c r="BX73" i="1"/>
  <c r="BZ73" i="1" s="1"/>
  <c r="BX74" i="1"/>
  <c r="BX75" i="1"/>
  <c r="BY75" i="1" s="1"/>
  <c r="BX76" i="1"/>
  <c r="BX77" i="1"/>
  <c r="BZ77" i="1" s="1"/>
  <c r="BX78" i="1"/>
  <c r="BX79" i="1"/>
  <c r="BZ79" i="1" s="1"/>
  <c r="BX80" i="1"/>
  <c r="BY80" i="1" s="1"/>
  <c r="BX81" i="1"/>
  <c r="BZ81" i="1" s="1"/>
  <c r="BX82" i="1"/>
  <c r="BX83" i="1"/>
  <c r="BZ83" i="1" s="1"/>
  <c r="BX84" i="1"/>
  <c r="BX85" i="1"/>
  <c r="BX86" i="1"/>
  <c r="BZ86" i="1" s="1"/>
  <c r="BX87" i="1"/>
  <c r="BY87" i="1" s="1"/>
  <c r="BX88" i="1"/>
  <c r="BX89" i="1"/>
  <c r="BZ89" i="1" s="1"/>
  <c r="BX90" i="1"/>
  <c r="BX91" i="1"/>
  <c r="BY91" i="1" s="1"/>
  <c r="BX92" i="1"/>
  <c r="BX93" i="1"/>
  <c r="BX94" i="1"/>
  <c r="BY94" i="1" s="1"/>
  <c r="BX95" i="1"/>
  <c r="BY95" i="1" s="1"/>
  <c r="BX96" i="1"/>
  <c r="BX97" i="1"/>
  <c r="BZ97" i="1" s="1"/>
  <c r="BX98" i="1"/>
  <c r="BX99" i="1"/>
  <c r="BY99" i="1" s="1"/>
  <c r="BX100" i="1"/>
  <c r="BX101" i="1"/>
  <c r="BX102" i="1"/>
  <c r="BZ102" i="1" s="1"/>
  <c r="BX103" i="1"/>
  <c r="BY103" i="1" s="1"/>
  <c r="BX104" i="1"/>
  <c r="BX105" i="1"/>
  <c r="BZ105" i="1" s="1"/>
  <c r="BX106" i="1"/>
  <c r="BX107" i="1"/>
  <c r="BY107" i="1" s="1"/>
  <c r="BX108" i="1"/>
  <c r="BX109" i="1"/>
  <c r="BX110" i="1"/>
  <c r="BY110" i="1" s="1"/>
  <c r="BX111" i="1"/>
  <c r="BZ111" i="1" s="1"/>
  <c r="BX112" i="1"/>
  <c r="BX113" i="1"/>
  <c r="BZ113" i="1" s="1"/>
  <c r="BX114" i="1"/>
  <c r="BY114" i="1" s="1"/>
  <c r="BX115" i="1"/>
  <c r="BY115" i="1" s="1"/>
  <c r="BX116" i="1"/>
  <c r="BY116" i="1" s="1"/>
  <c r="BX117" i="1"/>
  <c r="BX118" i="1"/>
  <c r="BZ118" i="1" s="1"/>
  <c r="BX119" i="1"/>
  <c r="BY119" i="1" s="1"/>
  <c r="BX120" i="1"/>
  <c r="BX121" i="1"/>
  <c r="BX122" i="1"/>
  <c r="BY122" i="1" s="1"/>
  <c r="BX123" i="1"/>
  <c r="BY123" i="1" s="1"/>
  <c r="BX124" i="1"/>
  <c r="BX125" i="1"/>
  <c r="BZ125" i="1" s="1"/>
  <c r="BX126" i="1"/>
  <c r="BY126" i="1" s="1"/>
  <c r="BX127" i="1"/>
  <c r="BZ127" i="1" s="1"/>
  <c r="BX128" i="1"/>
  <c r="BX129" i="1"/>
  <c r="BX130" i="1"/>
  <c r="BY130" i="1" s="1"/>
  <c r="BX131" i="1"/>
  <c r="BY131" i="1" s="1"/>
  <c r="BX132" i="1"/>
  <c r="BX133" i="1"/>
  <c r="BZ133" i="1" s="1"/>
  <c r="BX134" i="1"/>
  <c r="BY134" i="1" s="1"/>
  <c r="BX135" i="1"/>
  <c r="BY135" i="1" s="1"/>
  <c r="BX136" i="1"/>
  <c r="BX137" i="1"/>
  <c r="BX138" i="1"/>
  <c r="BY138" i="1" s="1"/>
  <c r="BX139" i="1"/>
  <c r="BY139" i="1" s="1"/>
  <c r="BX140" i="1"/>
  <c r="BX141" i="1"/>
  <c r="BZ141" i="1" s="1"/>
  <c r="BX142" i="1"/>
  <c r="BY142" i="1" s="1"/>
  <c r="BX143" i="1"/>
  <c r="BZ143" i="1" s="1"/>
  <c r="BX144" i="1"/>
  <c r="BX145" i="1"/>
  <c r="BX146" i="1"/>
  <c r="BY146" i="1" s="1"/>
  <c r="BX147" i="1"/>
  <c r="BY147" i="1" s="1"/>
  <c r="BX148" i="1"/>
  <c r="BX149" i="1"/>
  <c r="BZ149" i="1" s="1"/>
  <c r="BX150" i="1"/>
  <c r="BY150" i="1" s="1"/>
  <c r="BX151" i="1"/>
  <c r="BY151" i="1" s="1"/>
  <c r="BX152" i="1"/>
  <c r="BX153" i="1"/>
  <c r="BZ153" i="1" s="1"/>
  <c r="BX154" i="1"/>
  <c r="BY154" i="1" s="1"/>
  <c r="BX155" i="1"/>
  <c r="BY155" i="1" s="1"/>
  <c r="BX156" i="1"/>
  <c r="BY156" i="1" s="1"/>
  <c r="BX157" i="1"/>
  <c r="BX158" i="1"/>
  <c r="BY158" i="1" s="1"/>
  <c r="BX159" i="1"/>
  <c r="BZ159" i="1" s="1"/>
  <c r="BX160" i="1"/>
  <c r="BX161" i="1"/>
  <c r="BZ161" i="1" s="1"/>
  <c r="BX162" i="1"/>
  <c r="BY162" i="1" s="1"/>
  <c r="BX163" i="1"/>
  <c r="BY163" i="1" s="1"/>
  <c r="BX164" i="1"/>
  <c r="BY164" i="1" s="1"/>
  <c r="BX165" i="1"/>
  <c r="BX166" i="1"/>
  <c r="BY166" i="1" s="1"/>
  <c r="BX167" i="1"/>
  <c r="BY167" i="1" s="1"/>
  <c r="BX168" i="1"/>
  <c r="BX169" i="1"/>
  <c r="BZ169" i="1" s="1"/>
  <c r="BX170" i="1"/>
  <c r="BY170" i="1" s="1"/>
  <c r="BX171" i="1"/>
  <c r="BY171" i="1" s="1"/>
  <c r="BX172" i="1"/>
  <c r="BY172" i="1" s="1"/>
  <c r="BX173" i="1"/>
  <c r="BX174" i="1"/>
  <c r="BY174" i="1" s="1"/>
  <c r="BX175" i="1"/>
  <c r="BZ175" i="1" s="1"/>
  <c r="BX176" i="1"/>
  <c r="BX177" i="1"/>
  <c r="BZ177" i="1" s="1"/>
  <c r="BX178" i="1"/>
  <c r="BY178" i="1" s="1"/>
  <c r="BX179" i="1"/>
  <c r="BY179" i="1" s="1"/>
  <c r="BX180" i="1"/>
  <c r="BY180" i="1" s="1"/>
  <c r="BX181" i="1"/>
  <c r="BX182" i="1"/>
  <c r="BY182" i="1" s="1"/>
  <c r="BX183" i="1"/>
  <c r="BY183" i="1" s="1"/>
  <c r="BX184" i="1"/>
  <c r="BX185" i="1"/>
  <c r="BX186" i="1"/>
  <c r="BY186" i="1" s="1"/>
  <c r="BX187" i="1"/>
  <c r="BY187" i="1" s="1"/>
  <c r="BX188" i="1"/>
  <c r="BX189" i="1"/>
  <c r="BZ189" i="1" s="1"/>
  <c r="BX190" i="1"/>
  <c r="BY190" i="1" s="1"/>
  <c r="BX191" i="1"/>
  <c r="BZ191" i="1" s="1"/>
  <c r="BX192" i="1"/>
  <c r="BX193" i="1"/>
  <c r="BX194" i="1"/>
  <c r="BY194" i="1" s="1"/>
  <c r="BX195" i="1"/>
  <c r="BY195" i="1" s="1"/>
  <c r="BX196" i="1"/>
  <c r="BX197" i="1"/>
  <c r="BZ197" i="1" s="1"/>
  <c r="BX198" i="1"/>
  <c r="BZ198" i="1" s="1"/>
  <c r="BX199" i="1"/>
  <c r="BY199" i="1" s="1"/>
  <c r="BX200" i="1"/>
  <c r="BX201" i="1"/>
  <c r="BX202" i="1"/>
  <c r="BY202" i="1" s="1"/>
  <c r="BX203" i="1"/>
  <c r="BY203" i="1" s="1"/>
  <c r="BX204" i="1"/>
  <c r="BX205" i="1"/>
  <c r="BZ205" i="1" s="1"/>
  <c r="BX206" i="1"/>
  <c r="BY206" i="1" s="1"/>
  <c r="BX207" i="1"/>
  <c r="BX208" i="1"/>
  <c r="BX209" i="1"/>
  <c r="BX210" i="1"/>
  <c r="BY210" i="1" s="1"/>
  <c r="BX211" i="1"/>
  <c r="BY211" i="1" s="1"/>
  <c r="BX212" i="1"/>
  <c r="BY212" i="1" s="1"/>
  <c r="BX213" i="1"/>
  <c r="BZ213" i="1" s="1"/>
  <c r="BX214" i="1"/>
  <c r="BY214" i="1" s="1"/>
  <c r="BX215" i="1"/>
  <c r="BY215" i="1" s="1"/>
  <c r="BX216" i="1"/>
  <c r="BY216" i="1" s="1"/>
  <c r="BX217" i="1"/>
  <c r="BZ217" i="1" s="1"/>
  <c r="BX218" i="1"/>
  <c r="BY218" i="1" s="1"/>
  <c r="BX219" i="1"/>
  <c r="BY219" i="1" s="1"/>
  <c r="BX220" i="1"/>
  <c r="BX221" i="1"/>
  <c r="BX222" i="1"/>
  <c r="BY222" i="1" s="1"/>
  <c r="BX223" i="1"/>
  <c r="BZ223" i="1" s="1"/>
  <c r="BX224" i="1"/>
  <c r="BX225" i="1"/>
  <c r="BZ225" i="1" s="1"/>
  <c r="BX226" i="1"/>
  <c r="BY226" i="1" s="1"/>
  <c r="BX227" i="1"/>
  <c r="BY227" i="1" s="1"/>
  <c r="BX228" i="1"/>
  <c r="BX229" i="1"/>
  <c r="BX230" i="1"/>
  <c r="BY230" i="1" s="1"/>
  <c r="BX231" i="1"/>
  <c r="BY231" i="1" s="1"/>
  <c r="BX232" i="1"/>
  <c r="BX233" i="1"/>
  <c r="BZ233" i="1" s="1"/>
  <c r="BX234" i="1"/>
  <c r="BY234" i="1" s="1"/>
  <c r="BX235" i="1"/>
  <c r="BY235" i="1" s="1"/>
  <c r="BX236" i="1"/>
  <c r="BY236" i="1" s="1"/>
  <c r="BX237" i="1"/>
  <c r="BX238" i="1"/>
  <c r="BY238" i="1" s="1"/>
  <c r="BX239" i="1"/>
  <c r="BX240" i="1"/>
  <c r="BX241" i="1"/>
  <c r="BZ241" i="1" s="1"/>
  <c r="BX242" i="1"/>
  <c r="BY242" i="1" s="1"/>
  <c r="BX243" i="1"/>
  <c r="BY243" i="1" s="1"/>
  <c r="BX244" i="1"/>
  <c r="BX245" i="1"/>
  <c r="BX246" i="1"/>
  <c r="BY246" i="1" s="1"/>
  <c r="BX247" i="1"/>
  <c r="BY247" i="1" s="1"/>
  <c r="BX248" i="1"/>
  <c r="BY248" i="1" s="1"/>
  <c r="BX249" i="1"/>
  <c r="BZ249" i="1" s="1"/>
  <c r="BX250" i="1"/>
  <c r="BY250" i="1" s="1"/>
  <c r="BX251" i="1"/>
  <c r="BY251" i="1" s="1"/>
  <c r="BX252" i="1"/>
  <c r="BX253" i="1"/>
  <c r="BX254" i="1"/>
  <c r="BY254" i="1" s="1"/>
  <c r="BX255" i="1"/>
  <c r="BX256" i="1"/>
  <c r="BX257" i="1"/>
  <c r="BX10" i="1"/>
  <c r="BZ10" i="1" s="1"/>
  <c r="BX259" i="1"/>
  <c r="BY259" i="1" s="1"/>
  <c r="BX258" i="1"/>
  <c r="BY258" i="1" s="1"/>
  <c r="CA258" i="1"/>
  <c r="CB258" i="1"/>
  <c r="CC258" i="1"/>
  <c r="CD258" i="1"/>
  <c r="CE258" i="1"/>
  <c r="CF258" i="1"/>
  <c r="CA259" i="1"/>
  <c r="CB259" i="1"/>
  <c r="CC259" i="1"/>
  <c r="CD259" i="1"/>
  <c r="CE259" i="1"/>
  <c r="CF259" i="1"/>
  <c r="BX260" i="1"/>
  <c r="BY260" i="1" s="1"/>
  <c r="CA260" i="1"/>
  <c r="CB260" i="1"/>
  <c r="CC260" i="1"/>
  <c r="CD260" i="1"/>
  <c r="CE260" i="1"/>
  <c r="CF260" i="1"/>
  <c r="BX261" i="1"/>
  <c r="BY261" i="1" s="1"/>
  <c r="CA261" i="1"/>
  <c r="CB261" i="1"/>
  <c r="CC261" i="1"/>
  <c r="CD261" i="1"/>
  <c r="CE261" i="1"/>
  <c r="CF261" i="1"/>
  <c r="BX262" i="1"/>
  <c r="BY262" i="1" s="1"/>
  <c r="CA262" i="1"/>
  <c r="CB262" i="1"/>
  <c r="CC262" i="1"/>
  <c r="CD262" i="1"/>
  <c r="CE262" i="1"/>
  <c r="CF262" i="1"/>
  <c r="BX263" i="1"/>
  <c r="BZ263" i="1" s="1"/>
  <c r="CA263" i="1"/>
  <c r="CB263" i="1"/>
  <c r="CC263" i="1"/>
  <c r="CD263" i="1"/>
  <c r="CE263" i="1"/>
  <c r="CF263" i="1"/>
  <c r="BX264" i="1"/>
  <c r="BY264" i="1" s="1"/>
  <c r="CA264" i="1"/>
  <c r="CB264" i="1"/>
  <c r="CC264" i="1"/>
  <c r="CD264" i="1"/>
  <c r="CE264" i="1"/>
  <c r="CF264" i="1"/>
  <c r="BX265" i="1"/>
  <c r="BY265" i="1" s="1"/>
  <c r="CA265" i="1"/>
  <c r="CB265" i="1"/>
  <c r="CC265" i="1"/>
  <c r="CD265" i="1"/>
  <c r="CE265" i="1"/>
  <c r="CF265" i="1"/>
  <c r="BX266" i="1"/>
  <c r="BY266" i="1" s="1"/>
  <c r="CA266" i="1"/>
  <c r="CB266" i="1"/>
  <c r="CC266" i="1"/>
  <c r="CD266" i="1"/>
  <c r="CE266" i="1"/>
  <c r="CF266" i="1"/>
  <c r="BX267" i="1"/>
  <c r="BZ267" i="1" s="1"/>
  <c r="CA267" i="1"/>
  <c r="CB267" i="1"/>
  <c r="CC267" i="1"/>
  <c r="CD267" i="1"/>
  <c r="CE267" i="1"/>
  <c r="CF267" i="1"/>
  <c r="BX268" i="1"/>
  <c r="BY268" i="1" s="1"/>
  <c r="CA268" i="1"/>
  <c r="CB268" i="1"/>
  <c r="CC268" i="1"/>
  <c r="CD268" i="1"/>
  <c r="CE268" i="1"/>
  <c r="CF268" i="1"/>
  <c r="BX269" i="1"/>
  <c r="BY269" i="1" s="1"/>
  <c r="CA269" i="1"/>
  <c r="CB269" i="1"/>
  <c r="CC269" i="1"/>
  <c r="CD269" i="1"/>
  <c r="CE269" i="1"/>
  <c r="CF269" i="1"/>
  <c r="BX270" i="1"/>
  <c r="BY270" i="1" s="1"/>
  <c r="CA270" i="1"/>
  <c r="CB270" i="1"/>
  <c r="CC270" i="1"/>
  <c r="CD270" i="1"/>
  <c r="CE270" i="1"/>
  <c r="CF270" i="1"/>
  <c r="BX271" i="1"/>
  <c r="BZ271" i="1" s="1"/>
  <c r="CA271" i="1"/>
  <c r="CB271" i="1"/>
  <c r="CC271" i="1"/>
  <c r="CD271" i="1"/>
  <c r="CE271" i="1"/>
  <c r="CF271" i="1"/>
  <c r="BX272" i="1"/>
  <c r="BY272" i="1" s="1"/>
  <c r="CA272" i="1"/>
  <c r="CB272" i="1"/>
  <c r="CC272" i="1"/>
  <c r="CD272" i="1"/>
  <c r="CE272" i="1"/>
  <c r="CF272" i="1"/>
  <c r="BX273" i="1"/>
  <c r="BY273" i="1" s="1"/>
  <c r="CA273" i="1"/>
  <c r="CB273" i="1"/>
  <c r="CC273" i="1"/>
  <c r="CD273" i="1"/>
  <c r="CE273" i="1"/>
  <c r="CF273" i="1"/>
  <c r="BX274" i="1"/>
  <c r="BY274" i="1" s="1"/>
  <c r="CA274" i="1"/>
  <c r="CB274" i="1"/>
  <c r="CC274" i="1"/>
  <c r="CD274" i="1"/>
  <c r="CE274" i="1"/>
  <c r="CF274" i="1"/>
  <c r="BX275" i="1"/>
  <c r="BZ275" i="1" s="1"/>
  <c r="CA275" i="1"/>
  <c r="CB275" i="1"/>
  <c r="CC275" i="1"/>
  <c r="CD275" i="1"/>
  <c r="CE275" i="1"/>
  <c r="CF275" i="1"/>
  <c r="BX276" i="1"/>
  <c r="BY276" i="1" s="1"/>
  <c r="CA276" i="1"/>
  <c r="CB276" i="1"/>
  <c r="CC276" i="1"/>
  <c r="CD276" i="1"/>
  <c r="CE276" i="1"/>
  <c r="CF276" i="1"/>
  <c r="BX277" i="1"/>
  <c r="BY277" i="1" s="1"/>
  <c r="CA277" i="1"/>
  <c r="CB277" i="1"/>
  <c r="CC277" i="1"/>
  <c r="CD277" i="1"/>
  <c r="CE277" i="1"/>
  <c r="CF277" i="1"/>
  <c r="H260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11" i="1"/>
  <c r="CA10" i="1"/>
  <c r="CB10" i="1"/>
  <c r="E430" i="9"/>
  <c r="AI146" i="9"/>
  <c r="AF146" i="9"/>
  <c r="AC146" i="9"/>
  <c r="Z146" i="9"/>
  <c r="W146" i="9"/>
  <c r="T146" i="9"/>
  <c r="Q146" i="9"/>
  <c r="N146" i="9"/>
  <c r="K146" i="9"/>
  <c r="H146" i="9"/>
  <c r="H12" i="1"/>
  <c r="H14" i="1"/>
  <c r="H18" i="1"/>
  <c r="H20" i="1"/>
  <c r="H22" i="1"/>
  <c r="H24" i="1"/>
  <c r="H26" i="1"/>
  <c r="H28" i="1"/>
  <c r="H30" i="1"/>
  <c r="H32" i="1"/>
  <c r="H34" i="1"/>
  <c r="H36" i="1"/>
  <c r="H38" i="1"/>
  <c r="H40" i="1"/>
  <c r="H42" i="1"/>
  <c r="H44" i="1"/>
  <c r="H46" i="1"/>
  <c r="H48" i="1"/>
  <c r="H50" i="1"/>
  <c r="H52" i="1"/>
  <c r="H54" i="1"/>
  <c r="H56" i="1"/>
  <c r="H58" i="1"/>
  <c r="H60" i="1"/>
  <c r="H62" i="1"/>
  <c r="H64" i="1"/>
  <c r="H66" i="1"/>
  <c r="H68" i="1"/>
  <c r="H70" i="1"/>
  <c r="H72" i="1"/>
  <c r="H74" i="1"/>
  <c r="H76" i="1"/>
  <c r="H78" i="1"/>
  <c r="H80" i="1"/>
  <c r="H82" i="1"/>
  <c r="H84" i="1"/>
  <c r="H86" i="1"/>
  <c r="H88" i="1"/>
  <c r="H90" i="1"/>
  <c r="H92" i="1"/>
  <c r="H94" i="1"/>
  <c r="H96" i="1"/>
  <c r="H98" i="1"/>
  <c r="H100" i="1"/>
  <c r="H102" i="1"/>
  <c r="H104" i="1"/>
  <c r="H108" i="1"/>
  <c r="H110" i="1"/>
  <c r="H112" i="1"/>
  <c r="H114" i="1"/>
  <c r="H116" i="1"/>
  <c r="H118" i="1"/>
  <c r="H120" i="1"/>
  <c r="H122" i="1"/>
  <c r="H124" i="1"/>
  <c r="H126" i="1"/>
  <c r="H128" i="1"/>
  <c r="H130" i="1"/>
  <c r="H132" i="1"/>
  <c r="H134" i="1"/>
  <c r="H136" i="1"/>
  <c r="H138" i="1"/>
  <c r="H140" i="1"/>
  <c r="H142" i="1"/>
  <c r="H144" i="1"/>
  <c r="H146" i="1"/>
  <c r="H148" i="1"/>
  <c r="H150" i="1"/>
  <c r="H152" i="1"/>
  <c r="H156" i="1"/>
  <c r="H158" i="1"/>
  <c r="H160" i="1"/>
  <c r="H162" i="1"/>
  <c r="H164" i="1"/>
  <c r="H166" i="1"/>
  <c r="H168" i="1"/>
  <c r="H170" i="1"/>
  <c r="H172" i="1"/>
  <c r="H174" i="1"/>
  <c r="H176" i="1"/>
  <c r="H178" i="1"/>
  <c r="H180" i="1"/>
  <c r="H182" i="1"/>
  <c r="H184" i="1"/>
  <c r="H186" i="1"/>
  <c r="H190" i="1"/>
  <c r="H192" i="1"/>
  <c r="H194" i="1"/>
  <c r="H196" i="1"/>
  <c r="H198" i="1"/>
  <c r="H200" i="1"/>
  <c r="H202" i="1"/>
  <c r="H204" i="1"/>
  <c r="H206" i="1"/>
  <c r="H208" i="1"/>
  <c r="H210" i="1"/>
  <c r="H212" i="1"/>
  <c r="H214" i="1"/>
  <c r="H216" i="1"/>
  <c r="H218" i="1"/>
  <c r="H220" i="1"/>
  <c r="H222" i="1"/>
  <c r="H224" i="1"/>
  <c r="H226" i="1"/>
  <c r="H228" i="1"/>
  <c r="H230" i="1"/>
  <c r="H232" i="1"/>
  <c r="H234" i="1"/>
  <c r="H236" i="1"/>
  <c r="H238" i="1"/>
  <c r="H240" i="1"/>
  <c r="H242" i="1"/>
  <c r="H244" i="1"/>
  <c r="H246" i="1"/>
  <c r="H248" i="1"/>
  <c r="H250" i="1"/>
  <c r="H252" i="1"/>
  <c r="H254" i="1"/>
  <c r="H256" i="1"/>
  <c r="H10" i="1"/>
  <c r="BZ270" i="1" l="1"/>
  <c r="BY271" i="1"/>
  <c r="BY263" i="1"/>
  <c r="BZ269" i="1"/>
  <c r="BZ262" i="1"/>
  <c r="BZ11" i="1"/>
  <c r="BZ182" i="1"/>
  <c r="BZ134" i="1"/>
  <c r="BZ107" i="1"/>
  <c r="BZ259" i="1"/>
  <c r="BY275" i="1"/>
  <c r="BZ274" i="1"/>
  <c r="BZ230" i="1"/>
  <c r="BY118" i="1"/>
  <c r="BU258" i="3"/>
  <c r="BT237" i="3"/>
  <c r="BT23" i="3"/>
  <c r="BT204" i="3"/>
  <c r="BU169" i="3"/>
  <c r="BT267" i="3"/>
  <c r="BU266" i="3"/>
  <c r="BU145" i="3"/>
  <c r="BZ258" i="1"/>
  <c r="BT119" i="3"/>
  <c r="BT259" i="3"/>
  <c r="BT76" i="3"/>
  <c r="BU37" i="3"/>
  <c r="BY267" i="1"/>
  <c r="BZ266" i="1"/>
  <c r="BZ265" i="1"/>
  <c r="BU31" i="3"/>
  <c r="BT229" i="3"/>
  <c r="BT196" i="3"/>
  <c r="BT163" i="3"/>
  <c r="BT140" i="3"/>
  <c r="BU113" i="3"/>
  <c r="BT69" i="3"/>
  <c r="BT33" i="3"/>
  <c r="BT253" i="3"/>
  <c r="BU221" i="3"/>
  <c r="BT188" i="3"/>
  <c r="BU157" i="3"/>
  <c r="BT133" i="3"/>
  <c r="BT108" i="3"/>
  <c r="BT57" i="3"/>
  <c r="BT245" i="3"/>
  <c r="BT212" i="3"/>
  <c r="BT177" i="3"/>
  <c r="BU152" i="3"/>
  <c r="BU125" i="3"/>
  <c r="BU81" i="3"/>
  <c r="BT45" i="3"/>
  <c r="BT29" i="3"/>
  <c r="BU252" i="3"/>
  <c r="BU244" i="3"/>
  <c r="BU236" i="3"/>
  <c r="BU228" i="3"/>
  <c r="BU220" i="3"/>
  <c r="BT209" i="3"/>
  <c r="BT201" i="3"/>
  <c r="BT193" i="3"/>
  <c r="BU181" i="3"/>
  <c r="BU176" i="3"/>
  <c r="BU161" i="3"/>
  <c r="BT155" i="3"/>
  <c r="BU149" i="3"/>
  <c r="BT143" i="3"/>
  <c r="BU137" i="3"/>
  <c r="BT132" i="3"/>
  <c r="BU117" i="3"/>
  <c r="BT111" i="3"/>
  <c r="BU105" i="3"/>
  <c r="BT79" i="3"/>
  <c r="BU73" i="3"/>
  <c r="BT68" i="3"/>
  <c r="BT55" i="3"/>
  <c r="BT41" i="3"/>
  <c r="BT257" i="3"/>
  <c r="BT249" i="3"/>
  <c r="BT241" i="3"/>
  <c r="BT233" i="3"/>
  <c r="BT224" i="3"/>
  <c r="BT213" i="3"/>
  <c r="BT205" i="3"/>
  <c r="BT197" i="3"/>
  <c r="BT189" i="3"/>
  <c r="BT179" i="3"/>
  <c r="BU173" i="3"/>
  <c r="BU168" i="3"/>
  <c r="BU153" i="3"/>
  <c r="BU141" i="3"/>
  <c r="BT135" i="3"/>
  <c r="BU129" i="3"/>
  <c r="BT124" i="3"/>
  <c r="BU109" i="3"/>
  <c r="BT101" i="3"/>
  <c r="BU77" i="3"/>
  <c r="BT71" i="3"/>
  <c r="BU65" i="3"/>
  <c r="BT49" i="3"/>
  <c r="BU40" i="3"/>
  <c r="BU256" i="3"/>
  <c r="BU248" i="3"/>
  <c r="BU240" i="3"/>
  <c r="BU232" i="3"/>
  <c r="BU223" i="3"/>
  <c r="BT171" i="3"/>
  <c r="BU165" i="3"/>
  <c r="BU160" i="3"/>
  <c r="BT148" i="3"/>
  <c r="BT127" i="3"/>
  <c r="BU121" i="3"/>
  <c r="BT116" i="3"/>
  <c r="BT100" i="3"/>
  <c r="BT63" i="3"/>
  <c r="BU39" i="3"/>
  <c r="BU32" i="3"/>
  <c r="BU24" i="3"/>
  <c r="BT89" i="3"/>
  <c r="BU89" i="3"/>
  <c r="BT254" i="3"/>
  <c r="BT250" i="3"/>
  <c r="BT246" i="3"/>
  <c r="BT242" i="3"/>
  <c r="BT238" i="3"/>
  <c r="BT234" i="3"/>
  <c r="BT230" i="3"/>
  <c r="BU225" i="3"/>
  <c r="BU222" i="3"/>
  <c r="BT217" i="3"/>
  <c r="BT211" i="3"/>
  <c r="BU208" i="3"/>
  <c r="BT206" i="3"/>
  <c r="BT203" i="3"/>
  <c r="BU200" i="3"/>
  <c r="BT198" i="3"/>
  <c r="BT195" i="3"/>
  <c r="BU192" i="3"/>
  <c r="BT190" i="3"/>
  <c r="BU183" i="3"/>
  <c r="BU178" i="3"/>
  <c r="BU175" i="3"/>
  <c r="BU170" i="3"/>
  <c r="BU167" i="3"/>
  <c r="BU162" i="3"/>
  <c r="BU159" i="3"/>
  <c r="BU154" i="3"/>
  <c r="BT150" i="3"/>
  <c r="BU147" i="3"/>
  <c r="BT142" i="3"/>
  <c r="BU139" i="3"/>
  <c r="BT134" i="3"/>
  <c r="BU131" i="3"/>
  <c r="BT126" i="3"/>
  <c r="BU123" i="3"/>
  <c r="BT118" i="3"/>
  <c r="BU115" i="3"/>
  <c r="BT110" i="3"/>
  <c r="BU107" i="3"/>
  <c r="BT93" i="3"/>
  <c r="BU85" i="3"/>
  <c r="BT78" i="3"/>
  <c r="BU75" i="3"/>
  <c r="BT70" i="3"/>
  <c r="BU67" i="3"/>
  <c r="BT62" i="3"/>
  <c r="BT53" i="3"/>
  <c r="BU44" i="3"/>
  <c r="BU36" i="3"/>
  <c r="BU28" i="3"/>
  <c r="BU18" i="3"/>
  <c r="BU268" i="3"/>
  <c r="BT268" i="3"/>
  <c r="BU260" i="3"/>
  <c r="BT260" i="3"/>
  <c r="BT86" i="3"/>
  <c r="BU96" i="3"/>
  <c r="BT96" i="3"/>
  <c r="BU56" i="3"/>
  <c r="BT56" i="3"/>
  <c r="BT48" i="3"/>
  <c r="BU48" i="3"/>
  <c r="BU255" i="3"/>
  <c r="BU251" i="3"/>
  <c r="BU247" i="3"/>
  <c r="BU243" i="3"/>
  <c r="BU239" i="3"/>
  <c r="BU235" i="3"/>
  <c r="BU231" i="3"/>
  <c r="BU227" i="3"/>
  <c r="BU219" i="3"/>
  <c r="BU210" i="3"/>
  <c r="BU202" i="3"/>
  <c r="BU194" i="3"/>
  <c r="BU180" i="3"/>
  <c r="BU172" i="3"/>
  <c r="BU164" i="3"/>
  <c r="BU156" i="3"/>
  <c r="BT144" i="3"/>
  <c r="BT136" i="3"/>
  <c r="BT128" i="3"/>
  <c r="BT120" i="3"/>
  <c r="BT112" i="3"/>
  <c r="BT104" i="3"/>
  <c r="BU92" i="3"/>
  <c r="BT84" i="3"/>
  <c r="BT80" i="3"/>
  <c r="BT72" i="3"/>
  <c r="BT64" i="3"/>
  <c r="BT59" i="3"/>
  <c r="BU43" i="3"/>
  <c r="BU38" i="3"/>
  <c r="BU35" i="3"/>
  <c r="BU30" i="3"/>
  <c r="BU27" i="3"/>
  <c r="BT270" i="3"/>
  <c r="BT263" i="3"/>
  <c r="BU262" i="3"/>
  <c r="BT22" i="3"/>
  <c r="BU22" i="3"/>
  <c r="BT226" i="3"/>
  <c r="BT218" i="3"/>
  <c r="BU42" i="3"/>
  <c r="BU34" i="3"/>
  <c r="BT187" i="3"/>
  <c r="BU187" i="3"/>
  <c r="BT83" i="3"/>
  <c r="BU83" i="3"/>
  <c r="BT207" i="3"/>
  <c r="BT199" i="3"/>
  <c r="BT191" i="3"/>
  <c r="BU182" i="3"/>
  <c r="BU174" i="3"/>
  <c r="BU166" i="3"/>
  <c r="BU158" i="3"/>
  <c r="BT146" i="3"/>
  <c r="BT138" i="3"/>
  <c r="BT130" i="3"/>
  <c r="BT122" i="3"/>
  <c r="BT114" i="3"/>
  <c r="BT106" i="3"/>
  <c r="BT91" i="3"/>
  <c r="BT82" i="3"/>
  <c r="BT74" i="3"/>
  <c r="BT66" i="3"/>
  <c r="BT271" i="3"/>
  <c r="BU271" i="3"/>
  <c r="BU264" i="3"/>
  <c r="BT264" i="3"/>
  <c r="BT272" i="3"/>
  <c r="BU273" i="3"/>
  <c r="BU269" i="3"/>
  <c r="BU265" i="3"/>
  <c r="BU261" i="3"/>
  <c r="BT60" i="3"/>
  <c r="BT61" i="3"/>
  <c r="BU216" i="3"/>
  <c r="BU214" i="3"/>
  <c r="BT215" i="3"/>
  <c r="BU185" i="3"/>
  <c r="BU184" i="3"/>
  <c r="BU186" i="3"/>
  <c r="BU151" i="3"/>
  <c r="BU90" i="3"/>
  <c r="BU97" i="3"/>
  <c r="BT103" i="3"/>
  <c r="BU102" i="3"/>
  <c r="BU94" i="3"/>
  <c r="BT95" i="3"/>
  <c r="BT99" i="3"/>
  <c r="BT98" i="3"/>
  <c r="BU88" i="3"/>
  <c r="BU87" i="3"/>
  <c r="BT51" i="3"/>
  <c r="BU50" i="3"/>
  <c r="BU58" i="3"/>
  <c r="BT46" i="3"/>
  <c r="BT47" i="3"/>
  <c r="BT52" i="3"/>
  <c r="BU54" i="3"/>
  <c r="BU14" i="3"/>
  <c r="BU15" i="3"/>
  <c r="BT17" i="3"/>
  <c r="BU16" i="3"/>
  <c r="BU20" i="3"/>
  <c r="BT21" i="3"/>
  <c r="BU13" i="3"/>
  <c r="BU26" i="3"/>
  <c r="BT10" i="3"/>
  <c r="BU19" i="3"/>
  <c r="BU25" i="3"/>
  <c r="BU11" i="3"/>
  <c r="BU12" i="3"/>
  <c r="BY198" i="1"/>
  <c r="BZ150" i="1"/>
  <c r="BZ219" i="1"/>
  <c r="BZ135" i="1"/>
  <c r="BZ277" i="1"/>
  <c r="BZ273" i="1"/>
  <c r="BZ261" i="1"/>
  <c r="BZ187" i="1"/>
  <c r="BZ163" i="1"/>
  <c r="BZ147" i="1"/>
  <c r="BZ99" i="1"/>
  <c r="BZ276" i="1"/>
  <c r="BZ272" i="1"/>
  <c r="BZ268" i="1"/>
  <c r="BZ264" i="1"/>
  <c r="BZ260" i="1"/>
  <c r="L260" i="1"/>
  <c r="M260" i="1" s="1"/>
  <c r="BZ243" i="1"/>
  <c r="BZ246" i="1"/>
  <c r="BZ231" i="1"/>
  <c r="BZ214" i="1"/>
  <c r="BZ203" i="1"/>
  <c r="BZ166" i="1"/>
  <c r="BZ155" i="1"/>
  <c r="BZ139" i="1"/>
  <c r="BZ131" i="1"/>
  <c r="BZ119" i="1"/>
  <c r="BZ91" i="1"/>
  <c r="BZ23" i="1"/>
  <c r="BZ15" i="1"/>
  <c r="BZ251" i="1"/>
  <c r="BZ227" i="1"/>
  <c r="BZ211" i="1"/>
  <c r="BZ183" i="1"/>
  <c r="BZ151" i="1"/>
  <c r="BZ115" i="1"/>
  <c r="BZ87" i="1"/>
  <c r="BZ19" i="1"/>
  <c r="BZ215" i="1"/>
  <c r="BZ195" i="1"/>
  <c r="BZ167" i="1"/>
  <c r="BZ123" i="1"/>
  <c r="BZ103" i="1"/>
  <c r="BZ95" i="1"/>
  <c r="BZ75" i="1"/>
  <c r="BZ257" i="1"/>
  <c r="BZ237" i="1"/>
  <c r="BZ209" i="1"/>
  <c r="BZ201" i="1"/>
  <c r="BZ181" i="1"/>
  <c r="BZ173" i="1"/>
  <c r="BZ145" i="1"/>
  <c r="BZ137" i="1"/>
  <c r="BZ117" i="1"/>
  <c r="BZ109" i="1"/>
  <c r="BZ21" i="1"/>
  <c r="BZ253" i="1"/>
  <c r="BZ245" i="1"/>
  <c r="BZ235" i="1"/>
  <c r="BZ229" i="1"/>
  <c r="BZ221" i="1"/>
  <c r="BZ207" i="1"/>
  <c r="BZ199" i="1"/>
  <c r="BZ193" i="1"/>
  <c r="BZ185" i="1"/>
  <c r="BZ179" i="1"/>
  <c r="BZ171" i="1"/>
  <c r="BZ165" i="1"/>
  <c r="BZ157" i="1"/>
  <c r="BZ129" i="1"/>
  <c r="BZ121" i="1"/>
  <c r="BZ101" i="1"/>
  <c r="BZ93" i="1"/>
  <c r="BZ25" i="1"/>
  <c r="BZ239" i="1"/>
  <c r="BY102" i="1"/>
  <c r="BY59" i="1"/>
  <c r="BY43" i="1"/>
  <c r="BY10" i="1"/>
  <c r="BY86" i="1"/>
  <c r="BY25" i="1"/>
  <c r="BZ255" i="1"/>
  <c r="BZ247" i="1"/>
  <c r="BZ256" i="1"/>
  <c r="BZ244" i="1"/>
  <c r="BZ232" i="1"/>
  <c r="BZ228" i="1"/>
  <c r="BZ224" i="1"/>
  <c r="BZ220" i="1"/>
  <c r="BZ208" i="1"/>
  <c r="BZ196" i="1"/>
  <c r="BZ188" i="1"/>
  <c r="BZ148" i="1"/>
  <c r="BZ132" i="1"/>
  <c r="BZ124" i="1"/>
  <c r="BY104" i="1"/>
  <c r="BZ96" i="1"/>
  <c r="BY96" i="1"/>
  <c r="BZ92" i="1"/>
  <c r="BY92" i="1"/>
  <c r="BZ84" i="1"/>
  <c r="BY76" i="1"/>
  <c r="BZ60" i="1"/>
  <c r="BY60" i="1"/>
  <c r="BZ52" i="1"/>
  <c r="BY52" i="1"/>
  <c r="BZ48" i="1"/>
  <c r="BY48" i="1"/>
  <c r="BY44" i="1"/>
  <c r="BY40" i="1"/>
  <c r="BZ36" i="1"/>
  <c r="BY36" i="1"/>
  <c r="BZ32" i="1"/>
  <c r="BY32" i="1"/>
  <c r="BZ28" i="1"/>
  <c r="BY28" i="1"/>
  <c r="BZ24" i="1"/>
  <c r="BY24" i="1"/>
  <c r="BZ16" i="1"/>
  <c r="BY16" i="1"/>
  <c r="BY257" i="1"/>
  <c r="BY253" i="1"/>
  <c r="BY249" i="1"/>
  <c r="BY245" i="1"/>
  <c r="BY241" i="1"/>
  <c r="BY237" i="1"/>
  <c r="BY233" i="1"/>
  <c r="BY229" i="1"/>
  <c r="BY225" i="1"/>
  <c r="BY221" i="1"/>
  <c r="BY217" i="1"/>
  <c r="BY213" i="1"/>
  <c r="BY209" i="1"/>
  <c r="BY205" i="1"/>
  <c r="BY201" i="1"/>
  <c r="BY197" i="1"/>
  <c r="BY193" i="1"/>
  <c r="BY189" i="1"/>
  <c r="BY185" i="1"/>
  <c r="BY181" i="1"/>
  <c r="BY177" i="1"/>
  <c r="BY173" i="1"/>
  <c r="BY169" i="1"/>
  <c r="BY165" i="1"/>
  <c r="BY161" i="1"/>
  <c r="BY157" i="1"/>
  <c r="BY153" i="1"/>
  <c r="BY149" i="1"/>
  <c r="BY145" i="1"/>
  <c r="BY141" i="1"/>
  <c r="BY137" i="1"/>
  <c r="BY133" i="1"/>
  <c r="BY129" i="1"/>
  <c r="BY125" i="1"/>
  <c r="BY121" i="1"/>
  <c r="BY117" i="1"/>
  <c r="BY113" i="1"/>
  <c r="BY109" i="1"/>
  <c r="BY101" i="1"/>
  <c r="BY93" i="1"/>
  <c r="BY83" i="1"/>
  <c r="BY71" i="1"/>
  <c r="BY55" i="1"/>
  <c r="BY39" i="1"/>
  <c r="BY21" i="1"/>
  <c r="BZ252" i="1"/>
  <c r="BZ240" i="1"/>
  <c r="BZ254" i="1"/>
  <c r="BZ242" i="1"/>
  <c r="BZ238" i="1"/>
  <c r="BZ226" i="1"/>
  <c r="BZ222" i="1"/>
  <c r="BZ210" i="1"/>
  <c r="BZ206" i="1"/>
  <c r="BZ194" i="1"/>
  <c r="BZ190" i="1"/>
  <c r="BZ178" i="1"/>
  <c r="BZ174" i="1"/>
  <c r="BZ162" i="1"/>
  <c r="BZ158" i="1"/>
  <c r="BZ146" i="1"/>
  <c r="BZ142" i="1"/>
  <c r="BZ130" i="1"/>
  <c r="BZ126" i="1"/>
  <c r="BZ114" i="1"/>
  <c r="BZ110" i="1"/>
  <c r="BZ98" i="1"/>
  <c r="BZ94" i="1"/>
  <c r="BZ90" i="1"/>
  <c r="BZ82" i="1"/>
  <c r="BY82" i="1"/>
  <c r="BZ78" i="1"/>
  <c r="BY78" i="1"/>
  <c r="BZ74" i="1"/>
  <c r="BY74" i="1"/>
  <c r="BY70" i="1"/>
  <c r="BZ66" i="1"/>
  <c r="BY66" i="1"/>
  <c r="BZ62" i="1"/>
  <c r="BY62" i="1"/>
  <c r="BZ58" i="1"/>
  <c r="BY58" i="1"/>
  <c r="BY54" i="1"/>
  <c r="BZ50" i="1"/>
  <c r="BY50" i="1"/>
  <c r="BZ46" i="1"/>
  <c r="BY46" i="1"/>
  <c r="BZ42" i="1"/>
  <c r="BY42" i="1"/>
  <c r="BY38" i="1"/>
  <c r="BZ34" i="1"/>
  <c r="BY34" i="1"/>
  <c r="BZ30" i="1"/>
  <c r="BY30" i="1"/>
  <c r="BZ26" i="1"/>
  <c r="BY22" i="1"/>
  <c r="BZ18" i="1"/>
  <c r="BY18" i="1"/>
  <c r="BZ14" i="1"/>
  <c r="BY14" i="1"/>
  <c r="BY12" i="1"/>
  <c r="BY256" i="1"/>
  <c r="BY252" i="1"/>
  <c r="BY244" i="1"/>
  <c r="BY240" i="1"/>
  <c r="BY232" i="1"/>
  <c r="BY228" i="1"/>
  <c r="BY224" i="1"/>
  <c r="BY220" i="1"/>
  <c r="BY208" i="1"/>
  <c r="BY204" i="1"/>
  <c r="BY200" i="1"/>
  <c r="BY196" i="1"/>
  <c r="BY192" i="1"/>
  <c r="BY188" i="1"/>
  <c r="BY184" i="1"/>
  <c r="BY176" i="1"/>
  <c r="BY168" i="1"/>
  <c r="BY160" i="1"/>
  <c r="BY152" i="1"/>
  <c r="BY148" i="1"/>
  <c r="BY144" i="1"/>
  <c r="BY140" i="1"/>
  <c r="BY136" i="1"/>
  <c r="BY132" i="1"/>
  <c r="BY128" i="1"/>
  <c r="BY124" i="1"/>
  <c r="BY120" i="1"/>
  <c r="BY112" i="1"/>
  <c r="BY106" i="1"/>
  <c r="BY98" i="1"/>
  <c r="BY90" i="1"/>
  <c r="BY67" i="1"/>
  <c r="BY51" i="1"/>
  <c r="BY35" i="1"/>
  <c r="BY17" i="1"/>
  <c r="BZ248" i="1"/>
  <c r="BZ216" i="1"/>
  <c r="BZ212" i="1"/>
  <c r="BZ180" i="1"/>
  <c r="BZ164" i="1"/>
  <c r="BZ156" i="1"/>
  <c r="BZ116" i="1"/>
  <c r="BY108" i="1"/>
  <c r="BZ100" i="1"/>
  <c r="BY100" i="1"/>
  <c r="BY88" i="1"/>
  <c r="BZ80" i="1"/>
  <c r="BZ72" i="1"/>
  <c r="BY72" i="1"/>
  <c r="BZ68" i="1"/>
  <c r="BY68" i="1"/>
  <c r="BY64" i="1"/>
  <c r="BZ56" i="1"/>
  <c r="BY56" i="1"/>
  <c r="BY20" i="1"/>
  <c r="BZ85" i="1"/>
  <c r="BY81" i="1"/>
  <c r="BY77" i="1"/>
  <c r="BY73" i="1"/>
  <c r="BY69" i="1"/>
  <c r="BY65" i="1"/>
  <c r="BY61" i="1"/>
  <c r="BY57" i="1"/>
  <c r="BY53" i="1"/>
  <c r="BY49" i="1"/>
  <c r="BY45" i="1"/>
  <c r="BY41" i="1"/>
  <c r="BY37" i="1"/>
  <c r="BY33" i="1"/>
  <c r="BY29" i="1"/>
  <c r="BY255" i="1"/>
  <c r="BY239" i="1"/>
  <c r="BY223" i="1"/>
  <c r="BY207" i="1"/>
  <c r="BY191" i="1"/>
  <c r="BY175" i="1"/>
  <c r="BY159" i="1"/>
  <c r="BY143" i="1"/>
  <c r="BY127" i="1"/>
  <c r="BY111" i="1"/>
  <c r="BY105" i="1"/>
  <c r="BY97" i="1"/>
  <c r="BY89" i="1"/>
  <c r="BY79" i="1"/>
  <c r="BY63" i="1"/>
  <c r="BY47" i="1"/>
  <c r="BY31" i="1"/>
  <c r="BY13" i="1"/>
  <c r="BY85" i="1"/>
  <c r="BY84" i="1"/>
  <c r="BZ27" i="1"/>
  <c r="BY26" i="1"/>
  <c r="BZ12" i="1"/>
  <c r="BZ250" i="1"/>
  <c r="BZ234" i="1"/>
  <c r="BZ218" i="1"/>
  <c r="BZ202" i="1"/>
  <c r="BZ186" i="1"/>
  <c r="BZ170" i="1"/>
  <c r="BZ154" i="1"/>
  <c r="BZ138" i="1"/>
  <c r="BZ122" i="1"/>
  <c r="BZ106" i="1"/>
  <c r="BZ204" i="1"/>
  <c r="BZ200" i="1"/>
  <c r="BZ184" i="1"/>
  <c r="BZ176" i="1"/>
  <c r="BZ168" i="1"/>
  <c r="BZ160" i="1"/>
  <c r="BZ128" i="1"/>
  <c r="BZ120" i="1"/>
  <c r="BZ112" i="1"/>
  <c r="BZ104" i="1"/>
  <c r="BZ76" i="1"/>
  <c r="BZ192" i="1"/>
  <c r="BZ88" i="1"/>
  <c r="BZ64" i="1"/>
  <c r="BZ20" i="1"/>
  <c r="BZ236" i="1"/>
  <c r="BZ172" i="1"/>
  <c r="BZ152" i="1"/>
  <c r="BZ144" i="1"/>
  <c r="BZ140" i="1"/>
  <c r="BZ136" i="1"/>
  <c r="BZ108" i="1"/>
  <c r="BZ44" i="1"/>
  <c r="BZ40" i="1"/>
  <c r="N416" i="9"/>
  <c r="K416" i="9"/>
  <c r="H416" i="9"/>
  <c r="C111" i="14" a="1"/>
  <c r="C111" i="14" s="1"/>
  <c r="C8" i="14" s="1"/>
  <c r="L111" i="14" a="1"/>
  <c r="L111" i="14" s="1"/>
  <c r="L8" i="14" s="1"/>
  <c r="M111" i="14" a="1"/>
  <c r="M111" i="14" s="1"/>
  <c r="J111" i="14" a="1"/>
  <c r="J111" i="14" s="1"/>
  <c r="I111" i="14" a="1"/>
  <c r="I111" i="14" s="1"/>
  <c r="I8" i="14" s="1"/>
  <c r="G111" i="14" a="1"/>
  <c r="G111" i="14" s="1"/>
  <c r="F8" i="14" s="1"/>
  <c r="F111" i="14" a="1"/>
  <c r="F111" i="14" s="1"/>
  <c r="D111" i="14" a="1"/>
  <c r="D111" i="14" s="1"/>
  <c r="AN10" i="1"/>
  <c r="N28" i="3"/>
  <c r="N30" i="3"/>
  <c r="N32" i="3"/>
  <c r="N34" i="3"/>
  <c r="N36" i="3"/>
  <c r="N38" i="3"/>
  <c r="N40" i="3"/>
  <c r="N42" i="3"/>
  <c r="N44" i="3"/>
  <c r="N62" i="3"/>
  <c r="N64" i="3"/>
  <c r="N66" i="3"/>
  <c r="N68" i="3"/>
  <c r="N70" i="3"/>
  <c r="N72" i="3"/>
  <c r="N74" i="3"/>
  <c r="N76" i="3"/>
  <c r="N78" i="3"/>
  <c r="N80" i="3"/>
  <c r="N104" i="3"/>
  <c r="N106" i="3"/>
  <c r="N108" i="3"/>
  <c r="N110" i="3"/>
  <c r="N112" i="3"/>
  <c r="N114" i="3"/>
  <c r="N116" i="3"/>
  <c r="N118" i="3"/>
  <c r="N120" i="3"/>
  <c r="N122" i="3"/>
  <c r="N126" i="3"/>
  <c r="N132" i="3"/>
  <c r="N134" i="3"/>
  <c r="N136" i="3"/>
  <c r="N138" i="3"/>
  <c r="N140" i="3"/>
  <c r="N142" i="3"/>
  <c r="N144" i="3"/>
  <c r="N146" i="3"/>
  <c r="N148" i="3"/>
  <c r="N156" i="3"/>
  <c r="N162" i="3"/>
  <c r="N164" i="3"/>
  <c r="N166" i="3"/>
  <c r="N168" i="3"/>
  <c r="N170" i="3"/>
  <c r="N172" i="3"/>
  <c r="N174" i="3"/>
  <c r="N176" i="3"/>
  <c r="N178" i="3"/>
  <c r="N180" i="3"/>
  <c r="N182" i="3"/>
  <c r="N188" i="3"/>
  <c r="N190" i="3"/>
  <c r="N192" i="3"/>
  <c r="N194" i="3"/>
  <c r="N196" i="3"/>
  <c r="N198" i="3"/>
  <c r="N200" i="3"/>
  <c r="N202" i="3"/>
  <c r="N204" i="3"/>
  <c r="N206" i="3"/>
  <c r="N208" i="3"/>
  <c r="N210" i="3"/>
  <c r="N212" i="3"/>
  <c r="N224" i="3"/>
  <c r="N226" i="3"/>
  <c r="N228" i="3"/>
  <c r="N230" i="3"/>
  <c r="N232" i="3"/>
  <c r="N234" i="3"/>
  <c r="N236" i="3"/>
  <c r="N238" i="3"/>
  <c r="N240" i="3"/>
  <c r="N242" i="3"/>
  <c r="N244" i="3"/>
  <c r="N246" i="3"/>
  <c r="N248" i="3"/>
  <c r="N250" i="3"/>
  <c r="N252" i="3"/>
  <c r="N254" i="3"/>
  <c r="N256" i="3"/>
  <c r="AN14" i="1"/>
  <c r="L14" i="1"/>
  <c r="E11" i="9"/>
  <c r="I535" i="9"/>
  <c r="I536" i="9"/>
  <c r="I537" i="9"/>
  <c r="I538" i="9"/>
  <c r="I539" i="9"/>
  <c r="I540" i="9"/>
  <c r="I541" i="9"/>
  <c r="I542" i="9"/>
  <c r="I543" i="9"/>
  <c r="AI419" i="9"/>
  <c r="AF419" i="9"/>
  <c r="AC419" i="9"/>
  <c r="Z419" i="9"/>
  <c r="W419" i="9"/>
  <c r="T419" i="9"/>
  <c r="Q452" i="9"/>
  <c r="Q419" i="9"/>
  <c r="N419" i="9"/>
  <c r="K419" i="9"/>
  <c r="H419" i="9"/>
  <c r="E419" i="9"/>
  <c r="AN32" i="1" l="1"/>
  <c r="AN44" i="1"/>
  <c r="AN68" i="1"/>
  <c r="AN80" i="1"/>
  <c r="AN92" i="1"/>
  <c r="AN104" i="1"/>
  <c r="AN116" i="1"/>
  <c r="AN128" i="1"/>
  <c r="AN140" i="1"/>
  <c r="AN152" i="1"/>
  <c r="AE164" i="1"/>
  <c r="AN176" i="1"/>
  <c r="AE200" i="1"/>
  <c r="AN212" i="1"/>
  <c r="AE224" i="1"/>
  <c r="AN236" i="1"/>
  <c r="AE248" i="1"/>
  <c r="AN184" i="1"/>
  <c r="AE256" i="1"/>
  <c r="AN33" i="1"/>
  <c r="AE45" i="1"/>
  <c r="AE69" i="1"/>
  <c r="AE81" i="1"/>
  <c r="AE93" i="1"/>
  <c r="AN105" i="1"/>
  <c r="AN129" i="1"/>
  <c r="AN141" i="1"/>
  <c r="AN153" i="1"/>
  <c r="AN165" i="1"/>
  <c r="AE177" i="1"/>
  <c r="AN201" i="1"/>
  <c r="AE213" i="1"/>
  <c r="AE225" i="1"/>
  <c r="AN237" i="1"/>
  <c r="AN249" i="1"/>
  <c r="AE96" i="1"/>
  <c r="AE168" i="1"/>
  <c r="AE204" i="1"/>
  <c r="AE240" i="1"/>
  <c r="AN52" i="1"/>
  <c r="AN101" i="1"/>
  <c r="AN34" i="1"/>
  <c r="AN46" i="1"/>
  <c r="AE70" i="1"/>
  <c r="AE94" i="1"/>
  <c r="AN106" i="1"/>
  <c r="AN130" i="1"/>
  <c r="AN142" i="1"/>
  <c r="AN166" i="1"/>
  <c r="AN178" i="1"/>
  <c r="AN202" i="1"/>
  <c r="AN226" i="1"/>
  <c r="AN238" i="1"/>
  <c r="AE250" i="1"/>
  <c r="AN12" i="1"/>
  <c r="AE228" i="1"/>
  <c r="AN148" i="1"/>
  <c r="AE208" i="1"/>
  <c r="AN89" i="1"/>
  <c r="AE11" i="1"/>
  <c r="AN23" i="1"/>
  <c r="AE35" i="1"/>
  <c r="AN47" i="1"/>
  <c r="AN71" i="1"/>
  <c r="AE95" i="1"/>
  <c r="AN107" i="1"/>
  <c r="AN131" i="1"/>
  <c r="AN143" i="1"/>
  <c r="AN167" i="1"/>
  <c r="AN179" i="1"/>
  <c r="AN203" i="1"/>
  <c r="AN227" i="1"/>
  <c r="AN239" i="1"/>
  <c r="AE251" i="1"/>
  <c r="AE36" i="1"/>
  <c r="AE72" i="1"/>
  <c r="AE180" i="1"/>
  <c r="AE252" i="1"/>
  <c r="AE37" i="1"/>
  <c r="AE73" i="1"/>
  <c r="AE97" i="1"/>
  <c r="AE145" i="1"/>
  <c r="AE169" i="1"/>
  <c r="AE181" i="1"/>
  <c r="AE205" i="1"/>
  <c r="AE229" i="1"/>
  <c r="AE241" i="1"/>
  <c r="AE253" i="1"/>
  <c r="AE38" i="1"/>
  <c r="AE74" i="1"/>
  <c r="AE98" i="1"/>
  <c r="AE122" i="1"/>
  <c r="AE146" i="1"/>
  <c r="AE170" i="1"/>
  <c r="AE182" i="1"/>
  <c r="AE206" i="1"/>
  <c r="AE230" i="1"/>
  <c r="AE254" i="1"/>
  <c r="AN27" i="1"/>
  <c r="AN39" i="1"/>
  <c r="AN75" i="1"/>
  <c r="AN99" i="1"/>
  <c r="AN111" i="1"/>
  <c r="AN123" i="1"/>
  <c r="AN135" i="1"/>
  <c r="AN147" i="1"/>
  <c r="AE159" i="1"/>
  <c r="AN171" i="1"/>
  <c r="AN183" i="1"/>
  <c r="AN207" i="1"/>
  <c r="AN231" i="1"/>
  <c r="AN255" i="1"/>
  <c r="AN40" i="1"/>
  <c r="AN76" i="1"/>
  <c r="AN100" i="1"/>
  <c r="AN112" i="1"/>
  <c r="AE160" i="1"/>
  <c r="AN172" i="1"/>
  <c r="AN196" i="1"/>
  <c r="AN220" i="1"/>
  <c r="AE232" i="1"/>
  <c r="AE244" i="1"/>
  <c r="AN29" i="1"/>
  <c r="AN41" i="1"/>
  <c r="AN65" i="1"/>
  <c r="AN77" i="1"/>
  <c r="AN113" i="1"/>
  <c r="AN137" i="1"/>
  <c r="AN149" i="1"/>
  <c r="AN161" i="1"/>
  <c r="N74" i="1"/>
  <c r="N98" i="1"/>
  <c r="N122" i="1"/>
  <c r="N146" i="1"/>
  <c r="N170" i="1"/>
  <c r="N206" i="1"/>
  <c r="L88" i="1"/>
  <c r="N256" i="1"/>
  <c r="L120" i="1"/>
  <c r="L28" i="1"/>
  <c r="N76" i="1"/>
  <c r="N100" i="1"/>
  <c r="N148" i="1"/>
  <c r="N172" i="1"/>
  <c r="N196" i="1"/>
  <c r="N244" i="1"/>
  <c r="L110" i="1"/>
  <c r="L40" i="1"/>
  <c r="L208" i="1"/>
  <c r="L164" i="1"/>
  <c r="N70" i="1"/>
  <c r="L24" i="1"/>
  <c r="N72" i="1"/>
  <c r="L96" i="1"/>
  <c r="L144" i="1"/>
  <c r="N240" i="1"/>
  <c r="N30" i="1"/>
  <c r="L54" i="1"/>
  <c r="N78" i="1"/>
  <c r="N102" i="1"/>
  <c r="N174" i="1"/>
  <c r="N198" i="1"/>
  <c r="N222" i="1"/>
  <c r="N246" i="1"/>
  <c r="L134" i="1"/>
  <c r="N64" i="1"/>
  <c r="L160" i="1"/>
  <c r="L232" i="1"/>
  <c r="L210" i="1"/>
  <c r="L212" i="1"/>
  <c r="L216" i="1"/>
  <c r="N32" i="1"/>
  <c r="N80" i="1"/>
  <c r="N104" i="1"/>
  <c r="L128" i="1"/>
  <c r="L152" i="1"/>
  <c r="L200" i="1"/>
  <c r="L224" i="1"/>
  <c r="N248" i="1"/>
  <c r="L38" i="1"/>
  <c r="L86" i="1"/>
  <c r="L158" i="1"/>
  <c r="L182" i="1"/>
  <c r="L230" i="1"/>
  <c r="L254" i="1"/>
  <c r="L18" i="1"/>
  <c r="N42" i="1"/>
  <c r="N66" i="1"/>
  <c r="L138" i="1"/>
  <c r="L162" i="1"/>
  <c r="L234" i="1"/>
  <c r="L12" i="1"/>
  <c r="L20" i="1"/>
  <c r="L44" i="1"/>
  <c r="L92" i="1"/>
  <c r="L116" i="1"/>
  <c r="L140" i="1"/>
  <c r="L188" i="1"/>
  <c r="N94" i="1"/>
  <c r="N142" i="1"/>
  <c r="N166" i="1"/>
  <c r="N238" i="1"/>
  <c r="N34" i="1"/>
  <c r="N178" i="1"/>
  <c r="N202" i="1"/>
  <c r="L226" i="1"/>
  <c r="N250" i="1"/>
  <c r="L112" i="1"/>
  <c r="N168" i="1"/>
  <c r="N36" i="1"/>
  <c r="L60" i="1"/>
  <c r="L132" i="1"/>
  <c r="L180" i="1"/>
  <c r="N204" i="1"/>
  <c r="L228" i="1"/>
  <c r="N252" i="1"/>
  <c r="N100" i="3"/>
  <c r="CK405" i="7"/>
  <c r="CK14" i="7"/>
  <c r="CK12" i="7"/>
  <c r="CK11" i="7"/>
  <c r="CK9" i="7"/>
  <c r="CK10" i="7"/>
  <c r="AN31" i="1"/>
  <c r="AN103" i="1"/>
  <c r="AN151" i="1"/>
  <c r="AN187" i="1"/>
  <c r="AN235" i="1"/>
  <c r="AN43" i="1"/>
  <c r="AN91" i="1"/>
  <c r="AN139" i="1"/>
  <c r="AN199" i="1"/>
  <c r="AN223" i="1"/>
  <c r="AN53" i="1"/>
  <c r="AN173" i="1"/>
  <c r="AN185" i="1"/>
  <c r="AN197" i="1"/>
  <c r="AN209" i="1"/>
  <c r="AN221" i="1"/>
  <c r="AN233" i="1"/>
  <c r="AN245" i="1"/>
  <c r="AN257" i="1"/>
  <c r="AN19" i="1"/>
  <c r="AN67" i="1"/>
  <c r="AN127" i="1"/>
  <c r="AN175" i="1"/>
  <c r="AN247" i="1"/>
  <c r="AN18" i="1"/>
  <c r="AN30" i="1"/>
  <c r="AN42" i="1"/>
  <c r="AN54" i="1"/>
  <c r="AN66" i="1"/>
  <c r="AN78" i="1"/>
  <c r="AN90" i="1"/>
  <c r="AN102" i="1"/>
  <c r="AN114" i="1"/>
  <c r="AN126" i="1"/>
  <c r="AN138" i="1"/>
  <c r="AN150" i="1"/>
  <c r="AN162" i="1"/>
  <c r="AN174" i="1"/>
  <c r="AN186" i="1"/>
  <c r="AN198" i="1"/>
  <c r="AN210" i="1"/>
  <c r="AN222" i="1"/>
  <c r="AN234" i="1"/>
  <c r="AN246" i="1"/>
  <c r="AN55" i="1"/>
  <c r="AN79" i="1"/>
  <c r="AN115" i="1"/>
  <c r="AN163" i="1"/>
  <c r="AN211" i="1"/>
  <c r="L50" i="1"/>
  <c r="AC10" i="1"/>
  <c r="AN15" i="1"/>
  <c r="AE223" i="1"/>
  <c r="L62" i="1"/>
  <c r="L52" i="1"/>
  <c r="L46" i="1"/>
  <c r="CK15" i="7"/>
  <c r="CK406" i="7"/>
  <c r="AI248" i="9"/>
  <c r="AJ248" i="9" s="1"/>
  <c r="AK248" i="9" s="1"/>
  <c r="AI346" i="9"/>
  <c r="AJ346" i="9" s="1"/>
  <c r="AK346" i="9" s="1"/>
  <c r="AF248" i="9"/>
  <c r="AG248" i="9" s="1"/>
  <c r="AH248" i="9" s="1"/>
  <c r="AC248" i="9"/>
  <c r="AD248" i="9" s="1"/>
  <c r="AE248" i="9" s="1"/>
  <c r="Z248" i="9"/>
  <c r="AA248" i="9" s="1"/>
  <c r="AB248" i="9" s="1"/>
  <c r="W248" i="9"/>
  <c r="X248" i="9" s="1"/>
  <c r="Y248" i="9" s="1"/>
  <c r="T248" i="9"/>
  <c r="U248" i="9" s="1"/>
  <c r="V248" i="9" s="1"/>
  <c r="Q248" i="9"/>
  <c r="R248" i="9" s="1"/>
  <c r="S248" i="9" s="1"/>
  <c r="Q346" i="9"/>
  <c r="N248" i="9"/>
  <c r="O248" i="9" s="1"/>
  <c r="P248" i="9" s="1"/>
  <c r="K248" i="9"/>
  <c r="H248" i="9"/>
  <c r="E248" i="9"/>
  <c r="AE158" i="1" l="1"/>
  <c r="N26" i="3"/>
  <c r="N96" i="3"/>
  <c r="N58" i="3"/>
  <c r="N102" i="3"/>
  <c r="N60" i="3"/>
  <c r="N54" i="3"/>
  <c r="N56" i="3"/>
  <c r="N186" i="3"/>
  <c r="N98" i="3"/>
  <c r="N24" i="3"/>
  <c r="N22" i="3"/>
  <c r="N52" i="3"/>
  <c r="N242" i="1"/>
  <c r="N82" i="1"/>
  <c r="S260" i="1"/>
  <c r="N10" i="1"/>
  <c r="N260" i="1"/>
  <c r="N22" i="1"/>
  <c r="N26" i="1"/>
  <c r="N16" i="1"/>
  <c r="V260" i="1"/>
  <c r="AE64" i="1"/>
  <c r="AE20" i="1"/>
  <c r="AN243" i="1"/>
  <c r="AE242" i="1"/>
  <c r="AN219" i="1"/>
  <c r="AN155" i="1"/>
  <c r="AN154" i="1"/>
  <c r="AN125" i="1"/>
  <c r="AN88" i="1"/>
  <c r="AE83" i="1"/>
  <c r="AN51" i="1"/>
  <c r="AN59" i="1"/>
  <c r="AN56" i="1"/>
  <c r="AN58" i="1"/>
  <c r="AE28" i="1"/>
  <c r="AN22" i="1"/>
  <c r="AE25" i="1"/>
  <c r="AN21" i="1"/>
  <c r="AN20" i="1"/>
  <c r="AE26" i="1"/>
  <c r="AE24" i="1"/>
  <c r="AE17" i="1"/>
  <c r="AE13" i="1"/>
  <c r="AN26" i="1"/>
  <c r="AN164" i="1"/>
  <c r="AE172" i="1"/>
  <c r="N20" i="3"/>
  <c r="N18" i="3"/>
  <c r="AE218" i="1"/>
  <c r="AE193" i="1"/>
  <c r="AE190" i="1"/>
  <c r="AE214" i="1"/>
  <c r="AE216" i="1"/>
  <c r="AE192" i="1"/>
  <c r="AE215" i="1"/>
  <c r="AE191" i="1"/>
  <c r="AE217" i="1"/>
  <c r="AE194" i="1"/>
  <c r="AE195" i="1"/>
  <c r="AE124" i="1"/>
  <c r="AE108" i="1"/>
  <c r="AE49" i="1"/>
  <c r="AE110" i="1"/>
  <c r="AE61" i="1"/>
  <c r="AE117" i="1"/>
  <c r="AE62" i="1"/>
  <c r="AE157" i="1"/>
  <c r="AE120" i="1"/>
  <c r="AE118" i="1"/>
  <c r="AE50" i="1"/>
  <c r="AE84" i="1"/>
  <c r="AE188" i="1"/>
  <c r="AE85" i="1"/>
  <c r="AE82" i="1"/>
  <c r="AE119" i="1"/>
  <c r="AE60" i="1"/>
  <c r="AE156" i="1"/>
  <c r="AE189" i="1"/>
  <c r="AE87" i="1"/>
  <c r="AE133" i="1"/>
  <c r="AE48" i="1"/>
  <c r="AE132" i="1"/>
  <c r="AE134" i="1"/>
  <c r="AE126" i="1"/>
  <c r="AE121" i="1"/>
  <c r="AE86" i="1"/>
  <c r="AE127" i="1"/>
  <c r="AE57" i="1"/>
  <c r="AE136" i="1"/>
  <c r="AE63" i="1"/>
  <c r="AE109" i="1"/>
  <c r="AE144" i="1"/>
  <c r="N156" i="1"/>
  <c r="N154" i="1"/>
  <c r="N126" i="1"/>
  <c r="N114" i="1"/>
  <c r="N136" i="1"/>
  <c r="N150" i="1"/>
  <c r="N194" i="1"/>
  <c r="N108" i="1"/>
  <c r="N118" i="1"/>
  <c r="N192" i="1"/>
  <c r="N214" i="1"/>
  <c r="N220" i="1"/>
  <c r="N130" i="1"/>
  <c r="N190" i="1"/>
  <c r="N186" i="1"/>
  <c r="N124" i="1"/>
  <c r="N184" i="1"/>
  <c r="N218" i="1"/>
  <c r="N106" i="1"/>
  <c r="N58" i="1"/>
  <c r="N56" i="1"/>
  <c r="N48" i="1"/>
  <c r="N226" i="1"/>
  <c r="N84" i="1"/>
  <c r="AN213" i="1"/>
  <c r="N16" i="3"/>
  <c r="AE149" i="1"/>
  <c r="AN109" i="1"/>
  <c r="AN97" i="1"/>
  <c r="AN87" i="1"/>
  <c r="AE41" i="1"/>
  <c r="AN241" i="1"/>
  <c r="AN195" i="1"/>
  <c r="AN28" i="1"/>
  <c r="AN17" i="1"/>
  <c r="N48" i="3"/>
  <c r="N216" i="3"/>
  <c r="N50" i="3"/>
  <c r="N218" i="3"/>
  <c r="N128" i="3"/>
  <c r="N152" i="3"/>
  <c r="N124" i="3"/>
  <c r="N220" i="3"/>
  <c r="N92" i="3"/>
  <c r="N46" i="3"/>
  <c r="N94" i="3"/>
  <c r="N214" i="3"/>
  <c r="N10" i="3"/>
  <c r="N150" i="3"/>
  <c r="N222" i="3"/>
  <c r="N82" i="3"/>
  <c r="N130" i="3"/>
  <c r="N154" i="3"/>
  <c r="N84" i="3"/>
  <c r="N86" i="3"/>
  <c r="N158" i="3"/>
  <c r="N88" i="3"/>
  <c r="N160" i="3"/>
  <c r="N184" i="3"/>
  <c r="N90" i="3"/>
  <c r="N14" i="3"/>
  <c r="N12" i="3"/>
  <c r="AN35" i="1"/>
  <c r="N88" i="1"/>
  <c r="AE23" i="1"/>
  <c r="AE79" i="1"/>
  <c r="AE32" i="1"/>
  <c r="AE59" i="1"/>
  <c r="AN146" i="1"/>
  <c r="AN117" i="1"/>
  <c r="AE106" i="1"/>
  <c r="AN48" i="1"/>
  <c r="AE51" i="1"/>
  <c r="AN69" i="1"/>
  <c r="AE154" i="1"/>
  <c r="AN250" i="1"/>
  <c r="AE155" i="1"/>
  <c r="AN192" i="1"/>
  <c r="AN81" i="1"/>
  <c r="AE167" i="1"/>
  <c r="AE219" i="1"/>
  <c r="AN225" i="1"/>
  <c r="AN204" i="1"/>
  <c r="N12" i="1"/>
  <c r="AN208" i="1"/>
  <c r="AE203" i="1"/>
  <c r="AE44" i="1"/>
  <c r="AE220" i="1"/>
  <c r="AE130" i="1"/>
  <c r="AE212" i="1"/>
  <c r="AE179" i="1"/>
  <c r="AN60" i="1"/>
  <c r="AN170" i="1"/>
  <c r="AE115" i="1"/>
  <c r="AN13" i="1"/>
  <c r="AE237" i="1"/>
  <c r="AE176" i="1"/>
  <c r="AN63" i="1"/>
  <c r="AN121" i="1"/>
  <c r="AN188" i="1"/>
  <c r="AE68" i="1"/>
  <c r="AN72" i="1"/>
  <c r="AE196" i="1"/>
  <c r="AN96" i="1"/>
  <c r="AN11" i="1"/>
  <c r="AE75" i="1"/>
  <c r="AE52" i="1"/>
  <c r="AN93" i="1"/>
  <c r="AN158" i="1"/>
  <c r="AN253" i="1"/>
  <c r="AN190" i="1"/>
  <c r="AN118" i="1"/>
  <c r="AN216" i="1"/>
  <c r="AE89" i="1"/>
  <c r="AN74" i="1"/>
  <c r="AN230" i="1"/>
  <c r="AE54" i="1"/>
  <c r="AN181" i="1"/>
  <c r="AN248" i="1"/>
  <c r="AE66" i="1"/>
  <c r="N132" i="1"/>
  <c r="L58" i="1"/>
  <c r="AE123" i="1"/>
  <c r="L82" i="1"/>
  <c r="AE135" i="1"/>
  <c r="AE104" i="1"/>
  <c r="AE163" i="1"/>
  <c r="AN240" i="1"/>
  <c r="AN132" i="1"/>
  <c r="AE151" i="1"/>
  <c r="AE245" i="1"/>
  <c r="N232" i="1"/>
  <c r="AN25" i="1"/>
  <c r="AN95" i="1"/>
  <c r="AE247" i="1"/>
  <c r="AE78" i="1"/>
  <c r="L206" i="1"/>
  <c r="AE150" i="1"/>
  <c r="AE43" i="1"/>
  <c r="AE198" i="1"/>
  <c r="AE236" i="1"/>
  <c r="AN169" i="1"/>
  <c r="AE92" i="1"/>
  <c r="L32" i="1"/>
  <c r="L218" i="1"/>
  <c r="AE34" i="1"/>
  <c r="AN218" i="1"/>
  <c r="AN244" i="1"/>
  <c r="L242" i="1"/>
  <c r="L156" i="1"/>
  <c r="L100" i="1"/>
  <c r="L84" i="1"/>
  <c r="N54" i="1"/>
  <c r="L30" i="1"/>
  <c r="N24" i="1"/>
  <c r="AE178" i="1"/>
  <c r="AE210" i="1"/>
  <c r="AE100" i="1"/>
  <c r="AN256" i="1"/>
  <c r="AN110" i="1"/>
  <c r="AE141" i="1"/>
  <c r="AN37" i="1"/>
  <c r="AN86" i="1"/>
  <c r="AN83" i="1"/>
  <c r="AE186" i="1"/>
  <c r="AE112" i="1"/>
  <c r="AE77" i="1"/>
  <c r="AN189" i="1"/>
  <c r="AE239" i="1"/>
  <c r="AN98" i="1"/>
  <c r="AN124" i="1"/>
  <c r="AE221" i="1"/>
  <c r="AE21" i="1"/>
  <c r="AE114" i="1"/>
  <c r="AE153" i="1"/>
  <c r="AE46" i="1"/>
  <c r="AE103" i="1"/>
  <c r="AE233" i="1"/>
  <c r="AN144" i="1"/>
  <c r="AE90" i="1"/>
  <c r="AE227" i="1"/>
  <c r="AE165" i="1"/>
  <c r="AN193" i="1"/>
  <c r="AE129" i="1"/>
  <c r="AE207" i="1"/>
  <c r="AE111" i="1"/>
  <c r="AN232" i="1"/>
  <c r="AN252" i="1"/>
  <c r="AE197" i="1"/>
  <c r="AE231" i="1"/>
  <c r="AE148" i="1"/>
  <c r="AE56" i="1"/>
  <c r="AN133" i="1"/>
  <c r="AE14" i="1"/>
  <c r="AE80" i="1"/>
  <c r="AN206" i="1"/>
  <c r="AN64" i="1"/>
  <c r="AE18" i="1"/>
  <c r="AN38" i="1"/>
  <c r="AE71" i="1"/>
  <c r="AN108" i="1"/>
  <c r="AN224" i="1"/>
  <c r="AN182" i="1"/>
  <c r="AE184" i="1"/>
  <c r="AE22" i="1"/>
  <c r="AE42" i="1"/>
  <c r="AE234" i="1"/>
  <c r="AE147" i="1"/>
  <c r="AE88" i="1"/>
  <c r="AE162" i="1"/>
  <c r="AN191" i="1"/>
  <c r="AE105" i="1"/>
  <c r="AE142" i="1"/>
  <c r="AE209" i="1"/>
  <c r="AE255" i="1"/>
  <c r="AE76" i="1"/>
  <c r="AE166" i="1"/>
  <c r="AE47" i="1"/>
  <c r="AN62" i="1"/>
  <c r="AE138" i="1"/>
  <c r="AN228" i="1"/>
  <c r="AN200" i="1"/>
  <c r="AN84" i="1"/>
  <c r="AN194" i="1"/>
  <c r="AE246" i="1"/>
  <c r="AE30" i="1"/>
  <c r="AE211" i="1"/>
  <c r="AE31" i="1"/>
  <c r="AN49" i="1"/>
  <c r="AN157" i="1"/>
  <c r="AE58" i="1"/>
  <c r="AE202" i="1"/>
  <c r="AN50" i="1"/>
  <c r="AE65" i="1"/>
  <c r="AE175" i="1"/>
  <c r="AN136" i="1"/>
  <c r="AN156" i="1"/>
  <c r="AN215" i="1"/>
  <c r="AE249" i="1"/>
  <c r="AN120" i="1"/>
  <c r="AE15" i="1"/>
  <c r="AE16" i="1"/>
  <c r="AN134" i="1"/>
  <c r="AE139" i="1"/>
  <c r="AE91" i="1"/>
  <c r="AN159" i="1"/>
  <c r="AN16" i="1"/>
  <c r="AN160" i="1"/>
  <c r="AN73" i="1"/>
  <c r="AN214" i="1"/>
  <c r="AE140" i="1"/>
  <c r="AE29" i="1"/>
  <c r="AN85" i="1"/>
  <c r="AN82" i="1"/>
  <c r="AN45" i="1"/>
  <c r="AN36" i="1"/>
  <c r="AN122" i="1"/>
  <c r="AE222" i="1"/>
  <c r="AE174" i="1"/>
  <c r="AE27" i="1"/>
  <c r="AE99" i="1"/>
  <c r="AE171" i="1"/>
  <c r="AE243" i="1"/>
  <c r="AN180" i="1"/>
  <c r="AN229" i="1"/>
  <c r="AN205" i="1"/>
  <c r="AN94" i="1"/>
  <c r="AN177" i="1"/>
  <c r="AE113" i="1"/>
  <c r="AN70" i="1"/>
  <c r="AE19" i="1"/>
  <c r="AN242" i="1"/>
  <c r="AE235" i="1"/>
  <c r="AE201" i="1"/>
  <c r="AN119" i="1"/>
  <c r="AE12" i="1"/>
  <c r="AE67" i="1"/>
  <c r="AE137" i="1"/>
  <c r="AN57" i="1"/>
  <c r="AE199" i="1"/>
  <c r="AE39" i="1"/>
  <c r="AE183" i="1"/>
  <c r="AE40" i="1"/>
  <c r="AE238" i="1"/>
  <c r="AE116" i="1"/>
  <c r="AE128" i="1"/>
  <c r="AE101" i="1"/>
  <c r="AE33" i="1"/>
  <c r="AN251" i="1"/>
  <c r="AE10" i="1"/>
  <c r="AN217" i="1"/>
  <c r="AE102" i="1"/>
  <c r="AE152" i="1"/>
  <c r="AE161" i="1"/>
  <c r="AE131" i="1"/>
  <c r="AE107" i="1"/>
  <c r="AN145" i="1"/>
  <c r="AN254" i="1"/>
  <c r="AE257" i="1"/>
  <c r="AE226" i="1"/>
  <c r="AN61" i="1"/>
  <c r="AE185" i="1"/>
  <c r="AE125" i="1"/>
  <c r="AE187" i="1"/>
  <c r="AE53" i="1"/>
  <c r="AE55" i="1"/>
  <c r="AN24" i="1"/>
  <c r="AE173" i="1"/>
  <c r="AE143" i="1"/>
  <c r="AN168" i="1"/>
  <c r="L130" i="1"/>
  <c r="N18" i="1"/>
  <c r="N38" i="1"/>
  <c r="L108" i="1"/>
  <c r="L238" i="1"/>
  <c r="N208" i="1"/>
  <c r="N28" i="1"/>
  <c r="N182" i="1"/>
  <c r="L194" i="1"/>
  <c r="N234" i="1"/>
  <c r="N120" i="1"/>
  <c r="L202" i="1"/>
  <c r="L22" i="1"/>
  <c r="L102" i="1"/>
  <c r="L124" i="1"/>
  <c r="L250" i="1"/>
  <c r="N112" i="1"/>
  <c r="N230" i="1"/>
  <c r="L244" i="1"/>
  <c r="L64" i="1"/>
  <c r="L94" i="1"/>
  <c r="L256" i="1"/>
  <c r="L168" i="1"/>
  <c r="L78" i="1"/>
  <c r="L204" i="1"/>
  <c r="L252" i="1"/>
  <c r="N92" i="1"/>
  <c r="L174" i="1"/>
  <c r="L114" i="1"/>
  <c r="L10" i="1"/>
  <c r="L166" i="1"/>
  <c r="L172" i="1"/>
  <c r="L190" i="1"/>
  <c r="N50" i="1"/>
  <c r="L42" i="1"/>
  <c r="N140" i="1"/>
  <c r="N60" i="1"/>
  <c r="L48" i="1"/>
  <c r="L248" i="1"/>
  <c r="L150" i="1"/>
  <c r="N180" i="1"/>
  <c r="L66" i="1"/>
  <c r="N20" i="1"/>
  <c r="L192" i="1"/>
  <c r="N40" i="1"/>
  <c r="N228" i="1"/>
  <c r="L72" i="1"/>
  <c r="L80" i="1"/>
  <c r="L186" i="1"/>
  <c r="N86" i="1"/>
  <c r="N138" i="1"/>
  <c r="N164" i="1"/>
  <c r="L26" i="1"/>
  <c r="L76" i="1"/>
  <c r="L126" i="1"/>
  <c r="L34" i="1"/>
  <c r="N110" i="1"/>
  <c r="L104" i="1"/>
  <c r="N210" i="1"/>
  <c r="N162" i="1"/>
  <c r="N200" i="1"/>
  <c r="N90" i="1"/>
  <c r="L90" i="1"/>
  <c r="N52" i="1"/>
  <c r="N96" i="1"/>
  <c r="L70" i="1"/>
  <c r="L98" i="1"/>
  <c r="L148" i="1"/>
  <c r="L198" i="1"/>
  <c r="L16" i="1"/>
  <c r="L106" i="1"/>
  <c r="N44" i="1"/>
  <c r="N46" i="1"/>
  <c r="L214" i="1"/>
  <c r="N160" i="1"/>
  <c r="N134" i="1"/>
  <c r="N212" i="1"/>
  <c r="L68" i="1"/>
  <c r="N68" i="1"/>
  <c r="L74" i="1"/>
  <c r="N158" i="1"/>
  <c r="L240" i="1"/>
  <c r="L222" i="1"/>
  <c r="N116" i="1"/>
  <c r="N62" i="1"/>
  <c r="N128" i="1"/>
  <c r="N176" i="1"/>
  <c r="L176" i="1"/>
  <c r="L118" i="1"/>
  <c r="L146" i="1"/>
  <c r="L196" i="1"/>
  <c r="L246" i="1"/>
  <c r="L136" i="1"/>
  <c r="L154" i="1"/>
  <c r="N254" i="1"/>
  <c r="N188" i="1"/>
  <c r="N144" i="1"/>
  <c r="N152" i="1"/>
  <c r="L122" i="1"/>
  <c r="L142" i="1"/>
  <c r="L170" i="1"/>
  <c r="L220" i="1"/>
  <c r="N14" i="1"/>
  <c r="L184" i="1"/>
  <c r="L178" i="1"/>
  <c r="L36" i="1"/>
  <c r="N216" i="1"/>
  <c r="N224" i="1"/>
  <c r="L56" i="1"/>
  <c r="L236" i="1"/>
  <c r="N236" i="1"/>
  <c r="AQ248" i="9"/>
  <c r="F248" i="9"/>
  <c r="G248" i="9" s="1"/>
  <c r="AI345" i="9"/>
  <c r="AI347" i="9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3" i="9"/>
  <c r="AI364" i="9"/>
  <c r="AI365" i="9"/>
  <c r="AI366" i="9"/>
  <c r="AI367" i="9"/>
  <c r="AI368" i="9"/>
  <c r="AI369" i="9"/>
  <c r="AI370" i="9"/>
  <c r="AI371" i="9"/>
  <c r="AF345" i="9"/>
  <c r="AF346" i="9"/>
  <c r="AF347" i="9"/>
  <c r="AC345" i="9"/>
  <c r="AC346" i="9"/>
  <c r="AC347" i="9"/>
  <c r="Z345" i="9"/>
  <c r="Z346" i="9"/>
  <c r="Z347" i="9"/>
  <c r="W345" i="9"/>
  <c r="W346" i="9"/>
  <c r="W347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Q345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AI219" i="9"/>
  <c r="AI220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C219" i="9"/>
  <c r="AC220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W219" i="9"/>
  <c r="W220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Q219" i="9"/>
  <c r="Q220" i="9"/>
  <c r="N219" i="9"/>
  <c r="N220" i="9"/>
  <c r="K219" i="9"/>
  <c r="K220" i="9"/>
  <c r="H219" i="9"/>
  <c r="H220" i="9"/>
  <c r="AI107" i="9"/>
  <c r="AI108" i="9"/>
  <c r="AI109" i="9"/>
  <c r="AF107" i="9"/>
  <c r="AF108" i="9"/>
  <c r="AF109" i="9"/>
  <c r="AC107" i="9"/>
  <c r="AC108" i="9"/>
  <c r="AC109" i="9"/>
  <c r="Z107" i="9"/>
  <c r="Z108" i="9"/>
  <c r="Z109" i="9"/>
  <c r="W107" i="9"/>
  <c r="W108" i="9"/>
  <c r="W109" i="9"/>
  <c r="T107" i="9"/>
  <c r="T108" i="9"/>
  <c r="T109" i="9"/>
  <c r="Q107" i="9"/>
  <c r="Q108" i="9"/>
  <c r="Q109" i="9"/>
  <c r="N107" i="9"/>
  <c r="O107" i="9" s="1"/>
  <c r="N108" i="9"/>
  <c r="O108" i="9" s="1"/>
  <c r="N109" i="9"/>
  <c r="O109" i="9" s="1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K107" i="9"/>
  <c r="K108" i="9"/>
  <c r="K109" i="9"/>
  <c r="H107" i="9"/>
  <c r="I107" i="9" s="1"/>
  <c r="H108" i="9"/>
  <c r="I108" i="9" s="1"/>
  <c r="H109" i="9"/>
  <c r="H110" i="9"/>
  <c r="I110" i="9" s="1"/>
  <c r="H111" i="9"/>
  <c r="I111" i="9" s="1"/>
  <c r="H112" i="9"/>
  <c r="I112" i="9" s="1"/>
  <c r="H113" i="9"/>
  <c r="I113" i="9" s="1"/>
  <c r="H114" i="9"/>
  <c r="I114" i="9" s="1"/>
  <c r="H115" i="9"/>
  <c r="I115" i="9" s="1"/>
  <c r="H116" i="9"/>
  <c r="I116" i="9" s="1"/>
  <c r="H117" i="9"/>
  <c r="I117" i="9" s="1"/>
  <c r="H118" i="9"/>
  <c r="I118" i="9" s="1"/>
  <c r="H119" i="9"/>
  <c r="I119" i="9" s="1"/>
  <c r="H120" i="9"/>
  <c r="I120" i="9" s="1"/>
  <c r="H121" i="9"/>
  <c r="I121" i="9" s="1"/>
  <c r="H122" i="9"/>
  <c r="I122" i="9" s="1"/>
  <c r="H123" i="9"/>
  <c r="I123" i="9" s="1"/>
  <c r="H124" i="9"/>
  <c r="I124" i="9" s="1"/>
  <c r="H125" i="9"/>
  <c r="I125" i="9" s="1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N345" i="9"/>
  <c r="N346" i="9"/>
  <c r="N347" i="9"/>
  <c r="K345" i="9"/>
  <c r="L345" i="9" s="1"/>
  <c r="K346" i="9"/>
  <c r="L346" i="9" s="1"/>
  <c r="K347" i="9"/>
  <c r="L347" i="9" s="1"/>
  <c r="H345" i="9"/>
  <c r="I345" i="9" s="1"/>
  <c r="H346" i="9"/>
  <c r="I346" i="9" s="1"/>
  <c r="H347" i="9"/>
  <c r="I347" i="9" s="1"/>
  <c r="E345" i="9"/>
  <c r="F345" i="9" s="1"/>
  <c r="E346" i="9"/>
  <c r="E347" i="9"/>
  <c r="F347" i="9" s="1"/>
  <c r="E146" i="9"/>
  <c r="E220" i="9"/>
  <c r="E106" i="9"/>
  <c r="E107" i="9"/>
  <c r="E108" i="9"/>
  <c r="E109" i="9"/>
  <c r="F110" i="9"/>
  <c r="F111" i="9"/>
  <c r="F112" i="9"/>
  <c r="F113" i="9"/>
  <c r="F114" i="9"/>
  <c r="F118" i="9"/>
  <c r="F119" i="9"/>
  <c r="F120" i="9"/>
  <c r="F121" i="9"/>
  <c r="F122" i="9"/>
  <c r="F123" i="9"/>
  <c r="F124" i="9"/>
  <c r="F125" i="9"/>
  <c r="F453" i="9"/>
  <c r="F454" i="9"/>
  <c r="F455" i="9"/>
  <c r="F456" i="9"/>
  <c r="F457" i="9"/>
  <c r="F458" i="9"/>
  <c r="F459" i="9"/>
  <c r="F460" i="9"/>
  <c r="F461" i="9"/>
  <c r="AI417" i="9"/>
  <c r="AI408" i="9"/>
  <c r="AI418" i="9"/>
  <c r="AI448" i="9"/>
  <c r="AI402" i="9"/>
  <c r="AI449" i="9"/>
  <c r="AI413" i="9"/>
  <c r="AI409" i="9"/>
  <c r="AI450" i="9"/>
  <c r="AI451" i="9"/>
  <c r="AI452" i="9"/>
  <c r="AF417" i="9"/>
  <c r="AF408" i="9"/>
  <c r="AF418" i="9"/>
  <c r="AF448" i="9"/>
  <c r="AF402" i="9"/>
  <c r="AF449" i="9"/>
  <c r="AF413" i="9"/>
  <c r="AF409" i="9"/>
  <c r="AF450" i="9"/>
  <c r="AF451" i="9"/>
  <c r="AF452" i="9"/>
  <c r="AC417" i="9"/>
  <c r="AC408" i="9"/>
  <c r="AC418" i="9"/>
  <c r="AC448" i="9"/>
  <c r="AC402" i="9"/>
  <c r="AC449" i="9"/>
  <c r="AC413" i="9"/>
  <c r="AC409" i="9"/>
  <c r="AC450" i="9"/>
  <c r="AC451" i="9"/>
  <c r="AC452" i="9"/>
  <c r="Z417" i="9"/>
  <c r="Z408" i="9"/>
  <c r="Z418" i="9"/>
  <c r="Z448" i="9"/>
  <c r="Z402" i="9"/>
  <c r="Z449" i="9"/>
  <c r="Z413" i="9"/>
  <c r="Z409" i="9"/>
  <c r="Z450" i="9"/>
  <c r="Z451" i="9"/>
  <c r="Z452" i="9"/>
  <c r="W417" i="9"/>
  <c r="W408" i="9"/>
  <c r="W418" i="9"/>
  <c r="W448" i="9"/>
  <c r="W402" i="9"/>
  <c r="W449" i="9"/>
  <c r="W413" i="9"/>
  <c r="W409" i="9"/>
  <c r="W450" i="9"/>
  <c r="W451" i="9"/>
  <c r="W452" i="9"/>
  <c r="T417" i="9"/>
  <c r="T408" i="9"/>
  <c r="T418" i="9"/>
  <c r="T448" i="9"/>
  <c r="T402" i="9"/>
  <c r="T449" i="9"/>
  <c r="T413" i="9"/>
  <c r="T409" i="9"/>
  <c r="T450" i="9"/>
  <c r="T451" i="9"/>
  <c r="T452" i="9"/>
  <c r="Q417" i="9"/>
  <c r="Q408" i="9"/>
  <c r="Q418" i="9"/>
  <c r="Q448" i="9"/>
  <c r="Q402" i="9"/>
  <c r="Q449" i="9"/>
  <c r="Q413" i="9"/>
  <c r="Q409" i="9"/>
  <c r="Q450" i="9"/>
  <c r="Q451" i="9"/>
  <c r="N417" i="9"/>
  <c r="N408" i="9"/>
  <c r="N418" i="9"/>
  <c r="N448" i="9"/>
  <c r="N402" i="9"/>
  <c r="N449" i="9"/>
  <c r="N413" i="9"/>
  <c r="N409" i="9"/>
  <c r="N450" i="9"/>
  <c r="N451" i="9"/>
  <c r="N452" i="9"/>
  <c r="K417" i="9"/>
  <c r="K408" i="9"/>
  <c r="K418" i="9"/>
  <c r="K448" i="9"/>
  <c r="K402" i="9"/>
  <c r="K449" i="9"/>
  <c r="K413" i="9"/>
  <c r="K409" i="9"/>
  <c r="K450" i="9"/>
  <c r="K451" i="9"/>
  <c r="K452" i="9"/>
  <c r="H417" i="9"/>
  <c r="H408" i="9"/>
  <c r="H418" i="9"/>
  <c r="H448" i="9"/>
  <c r="H402" i="9"/>
  <c r="H449" i="9"/>
  <c r="H413" i="9"/>
  <c r="H409" i="9"/>
  <c r="H450" i="9"/>
  <c r="H451" i="9"/>
  <c r="H452" i="9"/>
  <c r="E417" i="9"/>
  <c r="F417" i="9" s="1"/>
  <c r="E408" i="9"/>
  <c r="F408" i="9" s="1"/>
  <c r="E418" i="9"/>
  <c r="F418" i="9" s="1"/>
  <c r="E448" i="9"/>
  <c r="F448" i="9" s="1"/>
  <c r="E402" i="9"/>
  <c r="E449" i="9"/>
  <c r="F449" i="9" s="1"/>
  <c r="E413" i="9"/>
  <c r="E409" i="9"/>
  <c r="E450" i="9"/>
  <c r="F450" i="9" s="1"/>
  <c r="E451" i="9"/>
  <c r="F451" i="9" s="1"/>
  <c r="E452" i="9"/>
  <c r="F452" i="9" s="1"/>
  <c r="N406" i="9"/>
  <c r="K406" i="9"/>
  <c r="H406" i="9"/>
  <c r="E406" i="9"/>
  <c r="O260" i="1" l="1"/>
  <c r="T260" i="1" s="1"/>
  <c r="U260" i="1"/>
  <c r="F346" i="9"/>
  <c r="AQ346" i="9"/>
  <c r="AQ117" i="9"/>
  <c r="AQ116" i="9"/>
  <c r="AQ115" i="9"/>
  <c r="AQ112" i="9"/>
  <c r="AQ122" i="9"/>
  <c r="AQ123" i="9"/>
  <c r="AQ113" i="9"/>
  <c r="AQ111" i="9"/>
  <c r="AQ118" i="9"/>
  <c r="AQ124" i="9"/>
  <c r="AQ110" i="9"/>
  <c r="AQ109" i="9"/>
  <c r="AQ121" i="9"/>
  <c r="AQ120" i="9"/>
  <c r="AQ108" i="9"/>
  <c r="AQ119" i="9"/>
  <c r="AQ125" i="9"/>
  <c r="AQ114" i="9"/>
  <c r="I11" i="1"/>
  <c r="H12" i="3" l="1"/>
  <c r="H14" i="3"/>
  <c r="H16" i="3"/>
  <c r="H18" i="3"/>
  <c r="H20" i="3"/>
  <c r="H22" i="3"/>
  <c r="H24" i="3"/>
  <c r="H26" i="3"/>
  <c r="H28" i="3"/>
  <c r="H30" i="3"/>
  <c r="H32" i="3"/>
  <c r="H34" i="3"/>
  <c r="H36" i="3"/>
  <c r="H38" i="3"/>
  <c r="H40" i="3"/>
  <c r="H42" i="3"/>
  <c r="H44" i="3"/>
  <c r="H46" i="3"/>
  <c r="H48" i="3"/>
  <c r="H50" i="3"/>
  <c r="H52" i="3"/>
  <c r="H54" i="3"/>
  <c r="H56" i="3"/>
  <c r="H58" i="3"/>
  <c r="H60" i="3"/>
  <c r="H62" i="3"/>
  <c r="H64" i="3"/>
  <c r="H66" i="3"/>
  <c r="H68" i="3"/>
  <c r="H70" i="3"/>
  <c r="H72" i="3"/>
  <c r="H74" i="3"/>
  <c r="H76" i="3"/>
  <c r="H78" i="3"/>
  <c r="H80" i="3"/>
  <c r="H82" i="3"/>
  <c r="H84" i="3"/>
  <c r="H86" i="3"/>
  <c r="H88" i="3"/>
  <c r="H90" i="3"/>
  <c r="H92" i="3"/>
  <c r="H94" i="3"/>
  <c r="H96" i="3"/>
  <c r="H98" i="3"/>
  <c r="H100" i="3"/>
  <c r="H102" i="3"/>
  <c r="H104" i="3"/>
  <c r="H106" i="3"/>
  <c r="H108" i="3"/>
  <c r="H110" i="3"/>
  <c r="H112" i="3"/>
  <c r="H114" i="3"/>
  <c r="H116" i="3"/>
  <c r="H118" i="3"/>
  <c r="H120" i="3"/>
  <c r="H122" i="3"/>
  <c r="H124" i="3"/>
  <c r="H126" i="3"/>
  <c r="H128" i="3"/>
  <c r="H130" i="3"/>
  <c r="H132" i="3"/>
  <c r="H134" i="3"/>
  <c r="H136" i="3"/>
  <c r="H138" i="3"/>
  <c r="H140" i="3"/>
  <c r="H142" i="3"/>
  <c r="H144" i="3"/>
  <c r="H146" i="3"/>
  <c r="H148" i="3"/>
  <c r="H150" i="3"/>
  <c r="H152" i="3"/>
  <c r="H154" i="3"/>
  <c r="H156" i="3"/>
  <c r="H158" i="3"/>
  <c r="H160" i="3"/>
  <c r="H162" i="3"/>
  <c r="H164" i="3"/>
  <c r="H166" i="3"/>
  <c r="H168" i="3"/>
  <c r="H170" i="3"/>
  <c r="H172" i="3"/>
  <c r="H174" i="3"/>
  <c r="H176" i="3"/>
  <c r="H178" i="3"/>
  <c r="H180" i="3"/>
  <c r="H182" i="3"/>
  <c r="H184" i="3"/>
  <c r="H186" i="3"/>
  <c r="H188" i="3"/>
  <c r="H190" i="3"/>
  <c r="H192" i="3"/>
  <c r="H194" i="3"/>
  <c r="H196" i="3"/>
  <c r="H198" i="3"/>
  <c r="H200" i="3"/>
  <c r="H202" i="3"/>
  <c r="H204" i="3"/>
  <c r="H206" i="3"/>
  <c r="H208" i="3"/>
  <c r="H210" i="3"/>
  <c r="H212" i="3"/>
  <c r="H214" i="3"/>
  <c r="H216" i="3"/>
  <c r="H218" i="3"/>
  <c r="H220" i="3"/>
  <c r="H222" i="3"/>
  <c r="H224" i="3"/>
  <c r="H226" i="3"/>
  <c r="H228" i="3"/>
  <c r="H230" i="3"/>
  <c r="H232" i="3"/>
  <c r="H234" i="3"/>
  <c r="H236" i="3"/>
  <c r="H238" i="3"/>
  <c r="H240" i="3"/>
  <c r="H242" i="3"/>
  <c r="H244" i="3"/>
  <c r="H246" i="3"/>
  <c r="H248" i="3"/>
  <c r="H250" i="3"/>
  <c r="H252" i="3"/>
  <c r="H254" i="3"/>
  <c r="H256" i="3"/>
  <c r="H10" i="3"/>
  <c r="H265" i="1"/>
  <c r="H264" i="1"/>
  <c r="H263" i="1"/>
  <c r="H262" i="1"/>
  <c r="K388" i="9"/>
  <c r="H388" i="9"/>
  <c r="R27" i="13"/>
  <c r="J431" i="10" l="1"/>
  <c r="J432" i="10"/>
  <c r="J433" i="10"/>
  <c r="J434" i="10"/>
  <c r="J435" i="10"/>
  <c r="J436" i="10"/>
  <c r="J437" i="10"/>
  <c r="J438" i="10"/>
  <c r="H265" i="9"/>
  <c r="K265" i="9"/>
  <c r="N265" i="9"/>
  <c r="O265" i="9" s="1"/>
  <c r="P265" i="9" s="1"/>
  <c r="Q265" i="9"/>
  <c r="R265" i="9" s="1"/>
  <c r="S265" i="9" s="1"/>
  <c r="T265" i="9"/>
  <c r="U265" i="9" s="1"/>
  <c r="V265" i="9" s="1"/>
  <c r="W265" i="9"/>
  <c r="X265" i="9" s="1"/>
  <c r="Y265" i="9" s="1"/>
  <c r="Z265" i="9"/>
  <c r="AA265" i="9" s="1"/>
  <c r="AB265" i="9" s="1"/>
  <c r="AC265" i="9"/>
  <c r="AD265" i="9" s="1"/>
  <c r="AE265" i="9" s="1"/>
  <c r="AF265" i="9"/>
  <c r="AG265" i="9" s="1"/>
  <c r="AH265" i="9" s="1"/>
  <c r="AI265" i="9"/>
  <c r="AJ265" i="9" s="1"/>
  <c r="AK265" i="9" s="1"/>
  <c r="AM265" i="9"/>
  <c r="AN265" i="9"/>
  <c r="J2" i="10"/>
  <c r="J9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3" i="10"/>
  <c r="J4" i="10"/>
  <c r="J5" i="10"/>
  <c r="J6" i="10"/>
  <c r="J7" i="10"/>
  <c r="J8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2" i="10"/>
  <c r="L265" i="9" l="1"/>
  <c r="M265" i="9" s="1"/>
  <c r="I265" i="9"/>
  <c r="J265" i="9" s="1"/>
  <c r="I388" i="9"/>
  <c r="I389" i="9"/>
  <c r="I390" i="9"/>
  <c r="I391" i="9"/>
  <c r="I392" i="9"/>
  <c r="I393" i="9"/>
  <c r="R25" i="13"/>
  <c r="R31" i="13"/>
  <c r="R26" i="13"/>
  <c r="R28" i="13"/>
  <c r="R30" i="13"/>
  <c r="R29" i="13"/>
  <c r="R32" i="13"/>
  <c r="R24" i="13"/>
  <c r="AI475" i="9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471" i="9"/>
  <c r="AI511" i="9"/>
  <c r="AI473" i="9"/>
  <c r="AI512" i="9"/>
  <c r="AI513" i="9"/>
  <c r="AI514" i="9"/>
  <c r="AI515" i="9"/>
  <c r="AI516" i="9"/>
  <c r="AI517" i="9"/>
  <c r="AI470" i="9"/>
  <c r="AI518" i="9"/>
  <c r="AI519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472" i="9"/>
  <c r="AI534" i="9"/>
  <c r="AI469" i="9"/>
  <c r="AI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471" i="9"/>
  <c r="AF511" i="9"/>
  <c r="AF473" i="9"/>
  <c r="AF512" i="9"/>
  <c r="AF513" i="9"/>
  <c r="AF514" i="9"/>
  <c r="AF515" i="9"/>
  <c r="AF516" i="9"/>
  <c r="AF517" i="9"/>
  <c r="AF470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472" i="9"/>
  <c r="AF534" i="9"/>
  <c r="AF469" i="9"/>
  <c r="AF474" i="9"/>
  <c r="AC475" i="9"/>
  <c r="AC476" i="9"/>
  <c r="AC477" i="9"/>
  <c r="AC478" i="9"/>
  <c r="AC479" i="9"/>
  <c r="AC480" i="9"/>
  <c r="AC481" i="9"/>
  <c r="AC482" i="9"/>
  <c r="AC483" i="9"/>
  <c r="AC484" i="9"/>
  <c r="AC485" i="9"/>
  <c r="AC486" i="9"/>
  <c r="AC487" i="9"/>
  <c r="AC488" i="9"/>
  <c r="AC489" i="9"/>
  <c r="AC490" i="9"/>
  <c r="AC491" i="9"/>
  <c r="AC492" i="9"/>
  <c r="AC493" i="9"/>
  <c r="AC494" i="9"/>
  <c r="AC495" i="9"/>
  <c r="AC496" i="9"/>
  <c r="AC497" i="9"/>
  <c r="AC498" i="9"/>
  <c r="AC499" i="9"/>
  <c r="AC500" i="9"/>
  <c r="AC501" i="9"/>
  <c r="AC502" i="9"/>
  <c r="AC503" i="9"/>
  <c r="AC504" i="9"/>
  <c r="AC505" i="9"/>
  <c r="AC506" i="9"/>
  <c r="AC507" i="9"/>
  <c r="AC508" i="9"/>
  <c r="AC509" i="9"/>
  <c r="AC510" i="9"/>
  <c r="AC471" i="9"/>
  <c r="AC511" i="9"/>
  <c r="AC473" i="9"/>
  <c r="AC512" i="9"/>
  <c r="AC513" i="9"/>
  <c r="AC514" i="9"/>
  <c r="AC515" i="9"/>
  <c r="AC516" i="9"/>
  <c r="AC517" i="9"/>
  <c r="AC470" i="9"/>
  <c r="AC518" i="9"/>
  <c r="AC519" i="9"/>
  <c r="AC520" i="9"/>
  <c r="AC521" i="9"/>
  <c r="AC522" i="9"/>
  <c r="AC523" i="9"/>
  <c r="AC524" i="9"/>
  <c r="AC525" i="9"/>
  <c r="AC526" i="9"/>
  <c r="AC527" i="9"/>
  <c r="AC528" i="9"/>
  <c r="AC529" i="9"/>
  <c r="AC530" i="9"/>
  <c r="AC531" i="9"/>
  <c r="AC532" i="9"/>
  <c r="AC533" i="9"/>
  <c r="AC472" i="9"/>
  <c r="AC534" i="9"/>
  <c r="AC469" i="9"/>
  <c r="AC474" i="9"/>
  <c r="Z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471" i="9"/>
  <c r="Z511" i="9"/>
  <c r="Z473" i="9"/>
  <c r="Z512" i="9"/>
  <c r="Z513" i="9"/>
  <c r="Z514" i="9"/>
  <c r="Z515" i="9"/>
  <c r="Z516" i="9"/>
  <c r="Z517" i="9"/>
  <c r="Z470" i="9"/>
  <c r="Z518" i="9"/>
  <c r="Z519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472" i="9"/>
  <c r="Z534" i="9"/>
  <c r="Z469" i="9"/>
  <c r="Z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471" i="9"/>
  <c r="W511" i="9"/>
  <c r="W473" i="9"/>
  <c r="W512" i="9"/>
  <c r="W513" i="9"/>
  <c r="W514" i="9"/>
  <c r="W515" i="9"/>
  <c r="W516" i="9"/>
  <c r="W517" i="9"/>
  <c r="W470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472" i="9"/>
  <c r="W534" i="9"/>
  <c r="W469" i="9"/>
  <c r="W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471" i="9"/>
  <c r="T511" i="9"/>
  <c r="T473" i="9"/>
  <c r="T512" i="9"/>
  <c r="T513" i="9"/>
  <c r="T514" i="9"/>
  <c r="T515" i="9"/>
  <c r="T516" i="9"/>
  <c r="T517" i="9"/>
  <c r="T470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472" i="9"/>
  <c r="T534" i="9"/>
  <c r="T469" i="9"/>
  <c r="T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471" i="9"/>
  <c r="Q511" i="9"/>
  <c r="Q473" i="9"/>
  <c r="Q512" i="9"/>
  <c r="Q513" i="9"/>
  <c r="Q514" i="9"/>
  <c r="Q515" i="9"/>
  <c r="Q516" i="9"/>
  <c r="Q517" i="9"/>
  <c r="Q470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472" i="9"/>
  <c r="Q534" i="9"/>
  <c r="Q469" i="9"/>
  <c r="Q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471" i="9"/>
  <c r="N511" i="9"/>
  <c r="N473" i="9"/>
  <c r="N512" i="9"/>
  <c r="N513" i="9"/>
  <c r="N514" i="9"/>
  <c r="N515" i="9"/>
  <c r="N516" i="9"/>
  <c r="N517" i="9"/>
  <c r="N470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472" i="9"/>
  <c r="N534" i="9"/>
  <c r="N469" i="9"/>
  <c r="N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471" i="9"/>
  <c r="K511" i="9"/>
  <c r="K473" i="9"/>
  <c r="K512" i="9"/>
  <c r="K513" i="9"/>
  <c r="K514" i="9"/>
  <c r="K515" i="9"/>
  <c r="K516" i="9"/>
  <c r="K517" i="9"/>
  <c r="K470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472" i="9"/>
  <c r="K534" i="9"/>
  <c r="K469" i="9"/>
  <c r="K474" i="9"/>
  <c r="H475" i="9"/>
  <c r="I475" i="9" s="1"/>
  <c r="H476" i="9"/>
  <c r="I476" i="9" s="1"/>
  <c r="H477" i="9"/>
  <c r="I477" i="9" s="1"/>
  <c r="H478" i="9"/>
  <c r="I478" i="9" s="1"/>
  <c r="H479" i="9"/>
  <c r="I479" i="9" s="1"/>
  <c r="H480" i="9"/>
  <c r="I480" i="9" s="1"/>
  <c r="H481" i="9"/>
  <c r="I481" i="9" s="1"/>
  <c r="H482" i="9"/>
  <c r="I482" i="9" s="1"/>
  <c r="H483" i="9"/>
  <c r="I483" i="9" s="1"/>
  <c r="H484" i="9"/>
  <c r="I484" i="9" s="1"/>
  <c r="H485" i="9"/>
  <c r="I485" i="9" s="1"/>
  <c r="H486" i="9"/>
  <c r="I486" i="9" s="1"/>
  <c r="H487" i="9"/>
  <c r="I487" i="9" s="1"/>
  <c r="H488" i="9"/>
  <c r="I488" i="9" s="1"/>
  <c r="H489" i="9"/>
  <c r="I489" i="9" s="1"/>
  <c r="H490" i="9"/>
  <c r="I490" i="9" s="1"/>
  <c r="H491" i="9"/>
  <c r="I491" i="9" s="1"/>
  <c r="H492" i="9"/>
  <c r="I492" i="9" s="1"/>
  <c r="H493" i="9"/>
  <c r="I493" i="9" s="1"/>
  <c r="H494" i="9"/>
  <c r="I494" i="9" s="1"/>
  <c r="H495" i="9"/>
  <c r="I495" i="9" s="1"/>
  <c r="H496" i="9"/>
  <c r="I496" i="9" s="1"/>
  <c r="H497" i="9"/>
  <c r="I497" i="9" s="1"/>
  <c r="H498" i="9"/>
  <c r="I498" i="9" s="1"/>
  <c r="H499" i="9"/>
  <c r="I499" i="9" s="1"/>
  <c r="H500" i="9"/>
  <c r="I500" i="9" s="1"/>
  <c r="H501" i="9"/>
  <c r="I501" i="9" s="1"/>
  <c r="H502" i="9"/>
  <c r="I502" i="9" s="1"/>
  <c r="H503" i="9"/>
  <c r="I503" i="9" s="1"/>
  <c r="H504" i="9"/>
  <c r="I504" i="9" s="1"/>
  <c r="H505" i="9"/>
  <c r="I505" i="9" s="1"/>
  <c r="H506" i="9"/>
  <c r="I506" i="9" s="1"/>
  <c r="H507" i="9"/>
  <c r="I507" i="9" s="1"/>
  <c r="H508" i="9"/>
  <c r="I508" i="9" s="1"/>
  <c r="H509" i="9"/>
  <c r="I509" i="9" s="1"/>
  <c r="H510" i="9"/>
  <c r="I510" i="9" s="1"/>
  <c r="H471" i="9"/>
  <c r="H511" i="9"/>
  <c r="I511" i="9" s="1"/>
  <c r="H473" i="9"/>
  <c r="H512" i="9"/>
  <c r="I512" i="9" s="1"/>
  <c r="H513" i="9"/>
  <c r="I513" i="9" s="1"/>
  <c r="H514" i="9"/>
  <c r="I514" i="9" s="1"/>
  <c r="H515" i="9"/>
  <c r="I515" i="9" s="1"/>
  <c r="H516" i="9"/>
  <c r="I516" i="9" s="1"/>
  <c r="H517" i="9"/>
  <c r="I517" i="9" s="1"/>
  <c r="H470" i="9"/>
  <c r="H518" i="9"/>
  <c r="I518" i="9" s="1"/>
  <c r="H519" i="9"/>
  <c r="I519" i="9" s="1"/>
  <c r="H520" i="9"/>
  <c r="I520" i="9" s="1"/>
  <c r="H521" i="9"/>
  <c r="I521" i="9" s="1"/>
  <c r="H522" i="9"/>
  <c r="I522" i="9" s="1"/>
  <c r="H523" i="9"/>
  <c r="I523" i="9" s="1"/>
  <c r="H524" i="9"/>
  <c r="I524" i="9" s="1"/>
  <c r="H525" i="9"/>
  <c r="I525" i="9" s="1"/>
  <c r="H526" i="9"/>
  <c r="I526" i="9" s="1"/>
  <c r="H527" i="9"/>
  <c r="I527" i="9" s="1"/>
  <c r="H528" i="9"/>
  <c r="I528" i="9" s="1"/>
  <c r="H529" i="9"/>
  <c r="I529" i="9" s="1"/>
  <c r="H530" i="9"/>
  <c r="I530" i="9" s="1"/>
  <c r="H531" i="9"/>
  <c r="I531" i="9" s="1"/>
  <c r="H532" i="9"/>
  <c r="I532" i="9" s="1"/>
  <c r="H533" i="9"/>
  <c r="I533" i="9" s="1"/>
  <c r="H472" i="9"/>
  <c r="H534" i="9"/>
  <c r="I534" i="9" s="1"/>
  <c r="H469" i="9"/>
  <c r="H474" i="9"/>
  <c r="I474" i="9" s="1"/>
  <c r="E490" i="9"/>
  <c r="F490" i="9" s="1"/>
  <c r="E491" i="9"/>
  <c r="F491" i="9" s="1"/>
  <c r="E492" i="9"/>
  <c r="F492" i="9" s="1"/>
  <c r="E515" i="9"/>
  <c r="E516" i="9"/>
  <c r="E517" i="9"/>
  <c r="E470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472" i="9"/>
  <c r="E534" i="9"/>
  <c r="E469" i="9"/>
  <c r="AI403" i="9"/>
  <c r="AI415" i="9"/>
  <c r="AI423" i="9"/>
  <c r="AI433" i="9"/>
  <c r="AI434" i="9"/>
  <c r="AI424" i="9"/>
  <c r="AI412" i="9"/>
  <c r="AI435" i="9"/>
  <c r="AI428" i="9"/>
  <c r="AI436" i="9"/>
  <c r="AI429" i="9"/>
  <c r="AI431" i="9"/>
  <c r="AI437" i="9"/>
  <c r="AI405" i="9"/>
  <c r="AI438" i="9"/>
  <c r="AI439" i="9"/>
  <c r="AI440" i="9"/>
  <c r="AI441" i="9"/>
  <c r="AI407" i="9"/>
  <c r="AI414" i="9"/>
  <c r="AI442" i="9"/>
  <c r="AI443" i="9"/>
  <c r="AI444" i="9"/>
  <c r="AI427" i="9"/>
  <c r="AI445" i="9"/>
  <c r="AI422" i="9"/>
  <c r="AI426" i="9"/>
  <c r="AI446" i="9"/>
  <c r="AI421" i="9"/>
  <c r="AI425" i="9"/>
  <c r="AI410" i="9"/>
  <c r="AI420" i="9"/>
  <c r="AI404" i="9"/>
  <c r="AI447" i="9"/>
  <c r="AI401" i="9"/>
  <c r="AI411" i="9"/>
  <c r="AI430" i="9"/>
  <c r="AI416" i="9"/>
  <c r="AI406" i="9"/>
  <c r="AI432" i="9"/>
  <c r="AF403" i="9"/>
  <c r="AF415" i="9"/>
  <c r="AF423" i="9"/>
  <c r="AF433" i="9"/>
  <c r="AF434" i="9"/>
  <c r="AF424" i="9"/>
  <c r="AF412" i="9"/>
  <c r="AF435" i="9"/>
  <c r="AF428" i="9"/>
  <c r="AF436" i="9"/>
  <c r="AF429" i="9"/>
  <c r="AF431" i="9"/>
  <c r="AF437" i="9"/>
  <c r="AF405" i="9"/>
  <c r="AF438" i="9"/>
  <c r="AF439" i="9"/>
  <c r="AF440" i="9"/>
  <c r="AF441" i="9"/>
  <c r="AF407" i="9"/>
  <c r="AF414" i="9"/>
  <c r="AF442" i="9"/>
  <c r="AF443" i="9"/>
  <c r="AF444" i="9"/>
  <c r="AF427" i="9"/>
  <c r="AF445" i="9"/>
  <c r="AF422" i="9"/>
  <c r="AF426" i="9"/>
  <c r="AF446" i="9"/>
  <c r="AF421" i="9"/>
  <c r="AF425" i="9"/>
  <c r="AF410" i="9"/>
  <c r="AF420" i="9"/>
  <c r="AF404" i="9"/>
  <c r="AF447" i="9"/>
  <c r="AF401" i="9"/>
  <c r="AF411" i="9"/>
  <c r="AF430" i="9"/>
  <c r="AF416" i="9"/>
  <c r="AF406" i="9"/>
  <c r="AF432" i="9"/>
  <c r="AC403" i="9"/>
  <c r="AC415" i="9"/>
  <c r="AC423" i="9"/>
  <c r="AC433" i="9"/>
  <c r="AC434" i="9"/>
  <c r="AC424" i="9"/>
  <c r="AC412" i="9"/>
  <c r="AC435" i="9"/>
  <c r="AC428" i="9"/>
  <c r="AC436" i="9"/>
  <c r="AC429" i="9"/>
  <c r="AC431" i="9"/>
  <c r="AC437" i="9"/>
  <c r="AC405" i="9"/>
  <c r="AC438" i="9"/>
  <c r="AC439" i="9"/>
  <c r="AC440" i="9"/>
  <c r="AC441" i="9"/>
  <c r="AC407" i="9"/>
  <c r="AC414" i="9"/>
  <c r="AC442" i="9"/>
  <c r="AC443" i="9"/>
  <c r="AC444" i="9"/>
  <c r="AC427" i="9"/>
  <c r="AC445" i="9"/>
  <c r="AC422" i="9"/>
  <c r="AC426" i="9"/>
  <c r="AC446" i="9"/>
  <c r="AC421" i="9"/>
  <c r="AC425" i="9"/>
  <c r="AC410" i="9"/>
  <c r="AC420" i="9"/>
  <c r="AC404" i="9"/>
  <c r="AC447" i="9"/>
  <c r="AC401" i="9"/>
  <c r="AC411" i="9"/>
  <c r="AC430" i="9"/>
  <c r="AC416" i="9"/>
  <c r="AC406" i="9"/>
  <c r="AC432" i="9"/>
  <c r="Z403" i="9"/>
  <c r="Z415" i="9"/>
  <c r="Z423" i="9"/>
  <c r="Z433" i="9"/>
  <c r="Z434" i="9"/>
  <c r="Z424" i="9"/>
  <c r="Z412" i="9"/>
  <c r="Z435" i="9"/>
  <c r="Z428" i="9"/>
  <c r="Z436" i="9"/>
  <c r="Z429" i="9"/>
  <c r="Z431" i="9"/>
  <c r="Z437" i="9"/>
  <c r="Z405" i="9"/>
  <c r="Z438" i="9"/>
  <c r="Z439" i="9"/>
  <c r="Z440" i="9"/>
  <c r="Z441" i="9"/>
  <c r="Z407" i="9"/>
  <c r="Z414" i="9"/>
  <c r="Z442" i="9"/>
  <c r="Z443" i="9"/>
  <c r="Z444" i="9"/>
  <c r="Z427" i="9"/>
  <c r="Z445" i="9"/>
  <c r="Z422" i="9"/>
  <c r="Z426" i="9"/>
  <c r="Z446" i="9"/>
  <c r="Z421" i="9"/>
  <c r="Z425" i="9"/>
  <c r="Z410" i="9"/>
  <c r="Z420" i="9"/>
  <c r="Z404" i="9"/>
  <c r="Z447" i="9"/>
  <c r="Z401" i="9"/>
  <c r="Z411" i="9"/>
  <c r="Z430" i="9"/>
  <c r="Z416" i="9"/>
  <c r="Z406" i="9"/>
  <c r="Z432" i="9"/>
  <c r="W403" i="9"/>
  <c r="W415" i="9"/>
  <c r="W423" i="9"/>
  <c r="W433" i="9"/>
  <c r="W434" i="9"/>
  <c r="W424" i="9"/>
  <c r="W412" i="9"/>
  <c r="W435" i="9"/>
  <c r="W428" i="9"/>
  <c r="W436" i="9"/>
  <c r="W429" i="9"/>
  <c r="W431" i="9"/>
  <c r="W437" i="9"/>
  <c r="W405" i="9"/>
  <c r="W438" i="9"/>
  <c r="W439" i="9"/>
  <c r="W440" i="9"/>
  <c r="W441" i="9"/>
  <c r="W407" i="9"/>
  <c r="W414" i="9"/>
  <c r="W442" i="9"/>
  <c r="W443" i="9"/>
  <c r="W444" i="9"/>
  <c r="W427" i="9"/>
  <c r="W445" i="9"/>
  <c r="W422" i="9"/>
  <c r="W426" i="9"/>
  <c r="W446" i="9"/>
  <c r="W421" i="9"/>
  <c r="W425" i="9"/>
  <c r="W410" i="9"/>
  <c r="W420" i="9"/>
  <c r="W404" i="9"/>
  <c r="W447" i="9"/>
  <c r="W401" i="9"/>
  <c r="W411" i="9"/>
  <c r="W430" i="9"/>
  <c r="W416" i="9"/>
  <c r="W406" i="9"/>
  <c r="W432" i="9"/>
  <c r="T403" i="9"/>
  <c r="T415" i="9"/>
  <c r="T423" i="9"/>
  <c r="T433" i="9"/>
  <c r="T434" i="9"/>
  <c r="T424" i="9"/>
  <c r="T412" i="9"/>
  <c r="T435" i="9"/>
  <c r="T428" i="9"/>
  <c r="T436" i="9"/>
  <c r="T429" i="9"/>
  <c r="T431" i="9"/>
  <c r="T437" i="9"/>
  <c r="T405" i="9"/>
  <c r="T438" i="9"/>
  <c r="T439" i="9"/>
  <c r="T440" i="9"/>
  <c r="T441" i="9"/>
  <c r="T407" i="9"/>
  <c r="T414" i="9"/>
  <c r="T442" i="9"/>
  <c r="T443" i="9"/>
  <c r="T444" i="9"/>
  <c r="T427" i="9"/>
  <c r="T445" i="9"/>
  <c r="T422" i="9"/>
  <c r="T426" i="9"/>
  <c r="T446" i="9"/>
  <c r="T421" i="9"/>
  <c r="T425" i="9"/>
  <c r="T410" i="9"/>
  <c r="T420" i="9"/>
  <c r="T404" i="9"/>
  <c r="T447" i="9"/>
  <c r="T401" i="9"/>
  <c r="T411" i="9"/>
  <c r="T430" i="9"/>
  <c r="T416" i="9"/>
  <c r="T406" i="9"/>
  <c r="T432" i="9"/>
  <c r="Q403" i="9"/>
  <c r="Q415" i="9"/>
  <c r="Q423" i="9"/>
  <c r="Q433" i="9"/>
  <c r="Q434" i="9"/>
  <c r="Q424" i="9"/>
  <c r="Q412" i="9"/>
  <c r="Q435" i="9"/>
  <c r="Q428" i="9"/>
  <c r="Q436" i="9"/>
  <c r="Q429" i="9"/>
  <c r="Q431" i="9"/>
  <c r="Q437" i="9"/>
  <c r="Q405" i="9"/>
  <c r="Q438" i="9"/>
  <c r="Q439" i="9"/>
  <c r="Q440" i="9"/>
  <c r="Q441" i="9"/>
  <c r="Q407" i="9"/>
  <c r="Q414" i="9"/>
  <c r="Q442" i="9"/>
  <c r="Q443" i="9"/>
  <c r="Q444" i="9"/>
  <c r="Q427" i="9"/>
  <c r="Q445" i="9"/>
  <c r="Q422" i="9"/>
  <c r="Q426" i="9"/>
  <c r="Q446" i="9"/>
  <c r="Q421" i="9"/>
  <c r="Q425" i="9"/>
  <c r="Q410" i="9"/>
  <c r="Q420" i="9"/>
  <c r="Q404" i="9"/>
  <c r="Q447" i="9"/>
  <c r="Q401" i="9"/>
  <c r="Q411" i="9"/>
  <c r="Q430" i="9"/>
  <c r="Q416" i="9"/>
  <c r="Q406" i="9"/>
  <c r="Q432" i="9"/>
  <c r="N432" i="9"/>
  <c r="O432" i="9" s="1"/>
  <c r="N403" i="9"/>
  <c r="N415" i="9"/>
  <c r="N423" i="9"/>
  <c r="N433" i="9"/>
  <c r="N434" i="9"/>
  <c r="N424" i="9"/>
  <c r="N412" i="9"/>
  <c r="N435" i="9"/>
  <c r="N428" i="9"/>
  <c r="N436" i="9"/>
  <c r="N429" i="9"/>
  <c r="N431" i="9"/>
  <c r="N437" i="9"/>
  <c r="N405" i="9"/>
  <c r="N438" i="9"/>
  <c r="N439" i="9"/>
  <c r="N440" i="9"/>
  <c r="N441" i="9"/>
  <c r="N407" i="9"/>
  <c r="N414" i="9"/>
  <c r="N442" i="9"/>
  <c r="N443" i="9"/>
  <c r="N444" i="9"/>
  <c r="N427" i="9"/>
  <c r="N445" i="9"/>
  <c r="N422" i="9"/>
  <c r="N426" i="9"/>
  <c r="N446" i="9"/>
  <c r="N421" i="9"/>
  <c r="N425" i="9"/>
  <c r="N410" i="9"/>
  <c r="N420" i="9"/>
  <c r="N404" i="9"/>
  <c r="N447" i="9"/>
  <c r="N401" i="9"/>
  <c r="N411" i="9"/>
  <c r="N430" i="9"/>
  <c r="K403" i="9"/>
  <c r="K415" i="9"/>
  <c r="K423" i="9"/>
  <c r="K433" i="9"/>
  <c r="K434" i="9"/>
  <c r="K424" i="9"/>
  <c r="K412" i="9"/>
  <c r="K435" i="9"/>
  <c r="K428" i="9"/>
  <c r="K436" i="9"/>
  <c r="K429" i="9"/>
  <c r="K431" i="9"/>
  <c r="K437" i="9"/>
  <c r="K405" i="9"/>
  <c r="K438" i="9"/>
  <c r="K439" i="9"/>
  <c r="K440" i="9"/>
  <c r="K441" i="9"/>
  <c r="K407" i="9"/>
  <c r="K414" i="9"/>
  <c r="K442" i="9"/>
  <c r="K443" i="9"/>
  <c r="K444" i="9"/>
  <c r="K427" i="9"/>
  <c r="K445" i="9"/>
  <c r="K422" i="9"/>
  <c r="K426" i="9"/>
  <c r="K446" i="9"/>
  <c r="K421" i="9"/>
  <c r="K425" i="9"/>
  <c r="K410" i="9"/>
  <c r="K420" i="9"/>
  <c r="K404" i="9"/>
  <c r="K447" i="9"/>
  <c r="K401" i="9"/>
  <c r="K411" i="9"/>
  <c r="K430" i="9"/>
  <c r="K432" i="9"/>
  <c r="H403" i="9"/>
  <c r="H415" i="9"/>
  <c r="H423" i="9"/>
  <c r="H433" i="9"/>
  <c r="H434" i="9"/>
  <c r="H424" i="9"/>
  <c r="H412" i="9"/>
  <c r="H435" i="9"/>
  <c r="H428" i="9"/>
  <c r="H436" i="9"/>
  <c r="H429" i="9"/>
  <c r="H431" i="9"/>
  <c r="H437" i="9"/>
  <c r="H405" i="9"/>
  <c r="H438" i="9"/>
  <c r="H439" i="9"/>
  <c r="H440" i="9"/>
  <c r="H441" i="9"/>
  <c r="H407" i="9"/>
  <c r="H414" i="9"/>
  <c r="H442" i="9"/>
  <c r="H443" i="9"/>
  <c r="H444" i="9"/>
  <c r="H427" i="9"/>
  <c r="H445" i="9"/>
  <c r="H422" i="9"/>
  <c r="H426" i="9"/>
  <c r="H446" i="9"/>
  <c r="H421" i="9"/>
  <c r="H425" i="9"/>
  <c r="H410" i="9"/>
  <c r="H420" i="9"/>
  <c r="H404" i="9"/>
  <c r="H447" i="9"/>
  <c r="H401" i="9"/>
  <c r="H411" i="9"/>
  <c r="H430" i="9"/>
  <c r="H432" i="9"/>
  <c r="E70" i="9"/>
  <c r="F70" i="9" s="1"/>
  <c r="E71" i="9"/>
  <c r="F71" i="9" s="1"/>
  <c r="E101" i="9"/>
  <c r="F101" i="9" s="1"/>
  <c r="E102" i="9"/>
  <c r="E103" i="9"/>
  <c r="F103" i="9" s="1"/>
  <c r="E104" i="9"/>
  <c r="F104" i="9" s="1"/>
  <c r="E105" i="9"/>
  <c r="F105" i="9" s="1"/>
  <c r="E37" i="9"/>
  <c r="F106" i="9"/>
  <c r="H44" i="9"/>
  <c r="H45" i="9"/>
  <c r="H46" i="9"/>
  <c r="I46" i="9" s="1"/>
  <c r="H31" i="9"/>
  <c r="H47" i="9"/>
  <c r="I47" i="9" s="1"/>
  <c r="H48" i="9"/>
  <c r="I48" i="9" s="1"/>
  <c r="H22" i="9"/>
  <c r="H29" i="9"/>
  <c r="I29" i="9" s="1"/>
  <c r="H41" i="9"/>
  <c r="H49" i="9"/>
  <c r="H50" i="9"/>
  <c r="I50" i="9" s="1"/>
  <c r="H19" i="9"/>
  <c r="H20" i="9"/>
  <c r="I20" i="9" s="1"/>
  <c r="H51" i="9"/>
  <c r="I51" i="9" s="1"/>
  <c r="H52" i="9"/>
  <c r="I52" i="9" s="1"/>
  <c r="H53" i="9"/>
  <c r="I53" i="9" s="1"/>
  <c r="H54" i="9"/>
  <c r="I54" i="9" s="1"/>
  <c r="H55" i="9"/>
  <c r="I55" i="9" s="1"/>
  <c r="H11" i="9"/>
  <c r="H15" i="9"/>
  <c r="I15" i="9" s="1"/>
  <c r="H56" i="9"/>
  <c r="H57" i="9"/>
  <c r="I57" i="9" s="1"/>
  <c r="H35" i="9"/>
  <c r="I35" i="9" s="1"/>
  <c r="H58" i="9"/>
  <c r="I58" i="9" s="1"/>
  <c r="H32" i="9"/>
  <c r="I32" i="9" s="1"/>
  <c r="H38" i="9"/>
  <c r="H59" i="9"/>
  <c r="I59" i="9" s="1"/>
  <c r="H60" i="9"/>
  <c r="H61" i="9"/>
  <c r="I61" i="9" s="1"/>
  <c r="H42" i="9"/>
  <c r="I42" i="9" s="1"/>
  <c r="H30" i="9"/>
  <c r="H62" i="9"/>
  <c r="I62" i="9" s="1"/>
  <c r="H63" i="9"/>
  <c r="H24" i="9"/>
  <c r="H23" i="9"/>
  <c r="I23" i="9" s="1"/>
  <c r="H64" i="9"/>
  <c r="I64" i="9" s="1"/>
  <c r="H65" i="9"/>
  <c r="I65" i="9" s="1"/>
  <c r="H66" i="9"/>
  <c r="H27" i="9"/>
  <c r="H67" i="9"/>
  <c r="H68" i="9"/>
  <c r="I68" i="9" s="1"/>
  <c r="H69" i="9"/>
  <c r="H18" i="9"/>
  <c r="H70" i="9"/>
  <c r="I70" i="9" s="1"/>
  <c r="H71" i="9"/>
  <c r="I71" i="9" s="1"/>
  <c r="H72" i="9"/>
  <c r="I72" i="9" s="1"/>
  <c r="H73" i="9"/>
  <c r="I73" i="9" s="1"/>
  <c r="H74" i="9"/>
  <c r="I74" i="9" s="1"/>
  <c r="H16" i="9"/>
  <c r="H75" i="9"/>
  <c r="H76" i="9"/>
  <c r="I76" i="9" s="1"/>
  <c r="H39" i="9"/>
  <c r="I39" i="9" s="1"/>
  <c r="H77" i="9"/>
  <c r="I77" i="9" s="1"/>
  <c r="H33" i="9"/>
  <c r="H26" i="9"/>
  <c r="H78" i="9"/>
  <c r="I78" i="9" s="1"/>
  <c r="H79" i="9"/>
  <c r="H80" i="9"/>
  <c r="H81" i="9"/>
  <c r="I81" i="9" s="1"/>
  <c r="H25" i="9"/>
  <c r="H14" i="9"/>
  <c r="H12" i="9"/>
  <c r="H13" i="9"/>
  <c r="H82" i="9"/>
  <c r="I82" i="9" s="1"/>
  <c r="H83" i="9"/>
  <c r="I83" i="9" s="1"/>
  <c r="H28" i="9"/>
  <c r="H84" i="9"/>
  <c r="I84" i="9" s="1"/>
  <c r="H85" i="9"/>
  <c r="I85" i="9" s="1"/>
  <c r="H86" i="9"/>
  <c r="H87" i="9"/>
  <c r="H88" i="9"/>
  <c r="I88" i="9" s="1"/>
  <c r="H36" i="9"/>
  <c r="I36" i="9" s="1"/>
  <c r="H89" i="9"/>
  <c r="I89" i="9" s="1"/>
  <c r="H90" i="9"/>
  <c r="H21" i="9"/>
  <c r="I21" i="9" s="1"/>
  <c r="H91" i="9"/>
  <c r="I91" i="9" s="1"/>
  <c r="H34" i="9"/>
  <c r="I34" i="9" s="1"/>
  <c r="H17" i="9"/>
  <c r="H92" i="9"/>
  <c r="H93" i="9"/>
  <c r="I93" i="9" s="1"/>
  <c r="H40" i="9"/>
  <c r="H94" i="9"/>
  <c r="H95" i="9"/>
  <c r="H96" i="9"/>
  <c r="I96" i="9" s="1"/>
  <c r="H97" i="9"/>
  <c r="I97" i="9" s="1"/>
  <c r="H98" i="9"/>
  <c r="H99" i="9"/>
  <c r="I99" i="9" s="1"/>
  <c r="H100" i="9"/>
  <c r="I100" i="9" s="1"/>
  <c r="H101" i="9"/>
  <c r="I101" i="9" s="1"/>
  <c r="H102" i="9"/>
  <c r="I102" i="9" s="1"/>
  <c r="H103" i="9"/>
  <c r="H104" i="9"/>
  <c r="I104" i="9" s="1"/>
  <c r="H105" i="9"/>
  <c r="I105" i="9" s="1"/>
  <c r="H37" i="9"/>
  <c r="I37" i="9" s="1"/>
  <c r="H106" i="9"/>
  <c r="J108" i="9"/>
  <c r="K44" i="9"/>
  <c r="K45" i="9"/>
  <c r="K46" i="9"/>
  <c r="K31" i="9"/>
  <c r="K47" i="9"/>
  <c r="K48" i="9"/>
  <c r="K22" i="9"/>
  <c r="K29" i="9"/>
  <c r="K41" i="9"/>
  <c r="K49" i="9"/>
  <c r="K50" i="9"/>
  <c r="K19" i="9"/>
  <c r="K20" i="9"/>
  <c r="K51" i="9"/>
  <c r="K52" i="9"/>
  <c r="K53" i="9"/>
  <c r="K54" i="9"/>
  <c r="K55" i="9"/>
  <c r="K11" i="9"/>
  <c r="K15" i="9"/>
  <c r="K56" i="9"/>
  <c r="K57" i="9"/>
  <c r="K35" i="9"/>
  <c r="K58" i="9"/>
  <c r="K32" i="9"/>
  <c r="K38" i="9"/>
  <c r="K59" i="9"/>
  <c r="K60" i="9"/>
  <c r="K61" i="9"/>
  <c r="K42" i="9"/>
  <c r="K30" i="9"/>
  <c r="K62" i="9"/>
  <c r="K63" i="9"/>
  <c r="K24" i="9"/>
  <c r="K23" i="9"/>
  <c r="K64" i="9"/>
  <c r="K65" i="9"/>
  <c r="K66" i="9"/>
  <c r="K27" i="9"/>
  <c r="K67" i="9"/>
  <c r="K68" i="9"/>
  <c r="K69" i="9"/>
  <c r="K18" i="9"/>
  <c r="K70" i="9"/>
  <c r="K71" i="9"/>
  <c r="K72" i="9"/>
  <c r="K73" i="9"/>
  <c r="K74" i="9"/>
  <c r="K16" i="9"/>
  <c r="K75" i="9"/>
  <c r="K76" i="9"/>
  <c r="K39" i="9"/>
  <c r="K77" i="9"/>
  <c r="K33" i="9"/>
  <c r="K26" i="9"/>
  <c r="K78" i="9"/>
  <c r="K79" i="9"/>
  <c r="K80" i="9"/>
  <c r="K81" i="9"/>
  <c r="K25" i="9"/>
  <c r="K14" i="9"/>
  <c r="K12" i="9"/>
  <c r="K13" i="9"/>
  <c r="K82" i="9"/>
  <c r="K83" i="9"/>
  <c r="K28" i="9"/>
  <c r="K84" i="9"/>
  <c r="K85" i="9"/>
  <c r="K86" i="9"/>
  <c r="K87" i="9"/>
  <c r="K88" i="9"/>
  <c r="K36" i="9"/>
  <c r="K89" i="9"/>
  <c r="K90" i="9"/>
  <c r="K21" i="9"/>
  <c r="K91" i="9"/>
  <c r="K34" i="9"/>
  <c r="K17" i="9"/>
  <c r="K92" i="9"/>
  <c r="K93" i="9"/>
  <c r="K40" i="9"/>
  <c r="K94" i="9"/>
  <c r="K95" i="9"/>
  <c r="K96" i="9"/>
  <c r="K97" i="9"/>
  <c r="K98" i="9"/>
  <c r="K99" i="9"/>
  <c r="K100" i="9"/>
  <c r="K101" i="9"/>
  <c r="K102" i="9"/>
  <c r="K103" i="9"/>
  <c r="K104" i="9"/>
  <c r="K105" i="9"/>
  <c r="K37" i="9"/>
  <c r="K106" i="9"/>
  <c r="N44" i="9"/>
  <c r="O44" i="9" s="1"/>
  <c r="N45" i="9"/>
  <c r="O45" i="9" s="1"/>
  <c r="N46" i="9"/>
  <c r="O46" i="9" s="1"/>
  <c r="N31" i="9"/>
  <c r="N47" i="9"/>
  <c r="O47" i="9" s="1"/>
  <c r="N48" i="9"/>
  <c r="N22" i="9"/>
  <c r="N29" i="9"/>
  <c r="N41" i="9"/>
  <c r="N49" i="9"/>
  <c r="O49" i="9" s="1"/>
  <c r="N50" i="9"/>
  <c r="O50" i="9" s="1"/>
  <c r="N19" i="9"/>
  <c r="N20" i="9"/>
  <c r="O20" i="9" s="1"/>
  <c r="N51" i="9"/>
  <c r="O51" i="9" s="1"/>
  <c r="N52" i="9"/>
  <c r="O52" i="9" s="1"/>
  <c r="N53" i="9"/>
  <c r="O53" i="9" s="1"/>
  <c r="N54" i="9"/>
  <c r="O54" i="9" s="1"/>
  <c r="N55" i="9"/>
  <c r="O55" i="9" s="1"/>
  <c r="N11" i="9"/>
  <c r="O11" i="9" s="1"/>
  <c r="N15" i="9"/>
  <c r="O15" i="9" s="1"/>
  <c r="N56" i="9"/>
  <c r="O56" i="9" s="1"/>
  <c r="N57" i="9"/>
  <c r="O57" i="9" s="1"/>
  <c r="N35" i="9"/>
  <c r="O35" i="9" s="1"/>
  <c r="N58" i="9"/>
  <c r="O58" i="9" s="1"/>
  <c r="N32" i="9"/>
  <c r="O32" i="9" s="1"/>
  <c r="N38" i="9"/>
  <c r="O38" i="9" s="1"/>
  <c r="N59" i="9"/>
  <c r="O59" i="9" s="1"/>
  <c r="N60" i="9"/>
  <c r="O60" i="9" s="1"/>
  <c r="N61" i="9"/>
  <c r="N42" i="9"/>
  <c r="N30" i="9"/>
  <c r="O30" i="9" s="1"/>
  <c r="N62" i="9"/>
  <c r="O62" i="9" s="1"/>
  <c r="N63" i="9"/>
  <c r="O63" i="9" s="1"/>
  <c r="N24" i="9"/>
  <c r="O24" i="9" s="1"/>
  <c r="N23" i="9"/>
  <c r="O23" i="9" s="1"/>
  <c r="N64" i="9"/>
  <c r="O64" i="9" s="1"/>
  <c r="N65" i="9"/>
  <c r="O65" i="9" s="1"/>
  <c r="N66" i="9"/>
  <c r="O66" i="9" s="1"/>
  <c r="N27" i="9"/>
  <c r="N67" i="9"/>
  <c r="O67" i="9" s="1"/>
  <c r="N68" i="9"/>
  <c r="O68" i="9" s="1"/>
  <c r="N69" i="9"/>
  <c r="O69" i="9" s="1"/>
  <c r="N18" i="9"/>
  <c r="N70" i="9"/>
  <c r="O70" i="9" s="1"/>
  <c r="N71" i="9"/>
  <c r="O71" i="9" s="1"/>
  <c r="N72" i="9"/>
  <c r="O72" i="9" s="1"/>
  <c r="N73" i="9"/>
  <c r="O73" i="9" s="1"/>
  <c r="N74" i="9"/>
  <c r="O74" i="9" s="1"/>
  <c r="N16" i="9"/>
  <c r="N75" i="9"/>
  <c r="O75" i="9" s="1"/>
  <c r="N76" i="9"/>
  <c r="O76" i="9" s="1"/>
  <c r="N39" i="9"/>
  <c r="O39" i="9" s="1"/>
  <c r="N77" i="9"/>
  <c r="O77" i="9" s="1"/>
  <c r="N33" i="9"/>
  <c r="O33" i="9" s="1"/>
  <c r="N26" i="9"/>
  <c r="O26" i="9" s="1"/>
  <c r="N78" i="9"/>
  <c r="O78" i="9" s="1"/>
  <c r="N79" i="9"/>
  <c r="N80" i="9"/>
  <c r="O80" i="9" s="1"/>
  <c r="N81" i="9"/>
  <c r="O81" i="9" s="1"/>
  <c r="N25" i="9"/>
  <c r="N14" i="9"/>
  <c r="O14" i="9" s="1"/>
  <c r="N12" i="9"/>
  <c r="N13" i="9"/>
  <c r="N82" i="9"/>
  <c r="O82" i="9" s="1"/>
  <c r="N83" i="9"/>
  <c r="N28" i="9"/>
  <c r="O28" i="9" s="1"/>
  <c r="N84" i="9"/>
  <c r="O84" i="9" s="1"/>
  <c r="N85" i="9"/>
  <c r="N86" i="9"/>
  <c r="O86" i="9" s="1"/>
  <c r="N87" i="9"/>
  <c r="O87" i="9" s="1"/>
  <c r="N88" i="9"/>
  <c r="O88" i="9" s="1"/>
  <c r="N36" i="9"/>
  <c r="N89" i="9"/>
  <c r="O89" i="9" s="1"/>
  <c r="N90" i="9"/>
  <c r="O90" i="9" s="1"/>
  <c r="N21" i="9"/>
  <c r="O21" i="9" s="1"/>
  <c r="N91" i="9"/>
  <c r="O91" i="9" s="1"/>
  <c r="N34" i="9"/>
  <c r="O34" i="9" s="1"/>
  <c r="N17" i="9"/>
  <c r="N92" i="9"/>
  <c r="N93" i="9"/>
  <c r="O93" i="9" s="1"/>
  <c r="N40" i="9"/>
  <c r="O40" i="9" s="1"/>
  <c r="N94" i="9"/>
  <c r="O94" i="9" s="1"/>
  <c r="N95" i="9"/>
  <c r="N96" i="9"/>
  <c r="O96" i="9" s="1"/>
  <c r="N97" i="9"/>
  <c r="O97" i="9" s="1"/>
  <c r="N98" i="9"/>
  <c r="O98" i="9" s="1"/>
  <c r="N99" i="9"/>
  <c r="O99" i="9" s="1"/>
  <c r="N100" i="9"/>
  <c r="O100" i="9" s="1"/>
  <c r="N101" i="9"/>
  <c r="O101" i="9" s="1"/>
  <c r="N102" i="9"/>
  <c r="O102" i="9" s="1"/>
  <c r="N103" i="9"/>
  <c r="O103" i="9" s="1"/>
  <c r="N104" i="9"/>
  <c r="O104" i="9" s="1"/>
  <c r="N105" i="9"/>
  <c r="O105" i="9" s="1"/>
  <c r="N37" i="9"/>
  <c r="N106" i="9"/>
  <c r="O106" i="9" s="1"/>
  <c r="Q44" i="9"/>
  <c r="Q45" i="9"/>
  <c r="Q46" i="9"/>
  <c r="Q31" i="9"/>
  <c r="Q47" i="9"/>
  <c r="Q48" i="9"/>
  <c r="Q22" i="9"/>
  <c r="Q29" i="9"/>
  <c r="Q41" i="9"/>
  <c r="Q49" i="9"/>
  <c r="Q50" i="9"/>
  <c r="Q19" i="9"/>
  <c r="Q20" i="9"/>
  <c r="Q51" i="9"/>
  <c r="Q52" i="9"/>
  <c r="Q53" i="9"/>
  <c r="Q54" i="9"/>
  <c r="Q55" i="9"/>
  <c r="Q11" i="9"/>
  <c r="Q15" i="9"/>
  <c r="Q56" i="9"/>
  <c r="Q57" i="9"/>
  <c r="Q35" i="9"/>
  <c r="Q58" i="9"/>
  <c r="Q32" i="9"/>
  <c r="Q38" i="9"/>
  <c r="Q59" i="9"/>
  <c r="Q60" i="9"/>
  <c r="Q61" i="9"/>
  <c r="Q42" i="9"/>
  <c r="Q30" i="9"/>
  <c r="Q62" i="9"/>
  <c r="Q63" i="9"/>
  <c r="Q24" i="9"/>
  <c r="Q23" i="9"/>
  <c r="Q64" i="9"/>
  <c r="Q65" i="9"/>
  <c r="Q66" i="9"/>
  <c r="Q27" i="9"/>
  <c r="Q67" i="9"/>
  <c r="Q68" i="9"/>
  <c r="Q69" i="9"/>
  <c r="Q18" i="9"/>
  <c r="Q70" i="9"/>
  <c r="Q71" i="9"/>
  <c r="Q72" i="9"/>
  <c r="Q73" i="9"/>
  <c r="Q74" i="9"/>
  <c r="Q16" i="9"/>
  <c r="Q75" i="9"/>
  <c r="Q76" i="9"/>
  <c r="Q39" i="9"/>
  <c r="Q77" i="9"/>
  <c r="Q33" i="9"/>
  <c r="Q26" i="9"/>
  <c r="Q78" i="9"/>
  <c r="Q79" i="9"/>
  <c r="Q80" i="9"/>
  <c r="Q81" i="9"/>
  <c r="Q25" i="9"/>
  <c r="Q14" i="9"/>
  <c r="Q12" i="9"/>
  <c r="Q13" i="9"/>
  <c r="Q82" i="9"/>
  <c r="Q83" i="9"/>
  <c r="Q28" i="9"/>
  <c r="Q84" i="9"/>
  <c r="Q85" i="9"/>
  <c r="Q86" i="9"/>
  <c r="Q87" i="9"/>
  <c r="Q88" i="9"/>
  <c r="Q36" i="9"/>
  <c r="Q89" i="9"/>
  <c r="Q90" i="9"/>
  <c r="Q21" i="9"/>
  <c r="Q91" i="9"/>
  <c r="Q34" i="9"/>
  <c r="Q17" i="9"/>
  <c r="Q92" i="9"/>
  <c r="Q93" i="9"/>
  <c r="Q40" i="9"/>
  <c r="Q94" i="9"/>
  <c r="Q95" i="9"/>
  <c r="Q96" i="9"/>
  <c r="Q97" i="9"/>
  <c r="Q98" i="9"/>
  <c r="Q99" i="9"/>
  <c r="Q100" i="9"/>
  <c r="Q101" i="9"/>
  <c r="Q102" i="9"/>
  <c r="Q103" i="9"/>
  <c r="Q104" i="9"/>
  <c r="Q105" i="9"/>
  <c r="Q37" i="9"/>
  <c r="Q106" i="9"/>
  <c r="T44" i="9"/>
  <c r="T45" i="9"/>
  <c r="T46" i="9"/>
  <c r="T31" i="9"/>
  <c r="T47" i="9"/>
  <c r="T48" i="9"/>
  <c r="T22" i="9"/>
  <c r="T29" i="9"/>
  <c r="T41" i="9"/>
  <c r="T49" i="9"/>
  <c r="T50" i="9"/>
  <c r="T19" i="9"/>
  <c r="T20" i="9"/>
  <c r="T51" i="9"/>
  <c r="T52" i="9"/>
  <c r="T53" i="9"/>
  <c r="T54" i="9"/>
  <c r="T55" i="9"/>
  <c r="T11" i="9"/>
  <c r="T15" i="9"/>
  <c r="T56" i="9"/>
  <c r="T57" i="9"/>
  <c r="T35" i="9"/>
  <c r="T58" i="9"/>
  <c r="T32" i="9"/>
  <c r="T38" i="9"/>
  <c r="T59" i="9"/>
  <c r="T60" i="9"/>
  <c r="T61" i="9"/>
  <c r="T42" i="9"/>
  <c r="T30" i="9"/>
  <c r="T62" i="9"/>
  <c r="T63" i="9"/>
  <c r="T24" i="9"/>
  <c r="T23" i="9"/>
  <c r="T64" i="9"/>
  <c r="T65" i="9"/>
  <c r="T66" i="9"/>
  <c r="T27" i="9"/>
  <c r="T67" i="9"/>
  <c r="T68" i="9"/>
  <c r="T69" i="9"/>
  <c r="T18" i="9"/>
  <c r="T70" i="9"/>
  <c r="T71" i="9"/>
  <c r="T72" i="9"/>
  <c r="T73" i="9"/>
  <c r="T74" i="9"/>
  <c r="T16" i="9"/>
  <c r="T75" i="9"/>
  <c r="T76" i="9"/>
  <c r="T39" i="9"/>
  <c r="T77" i="9"/>
  <c r="T33" i="9"/>
  <c r="T26" i="9"/>
  <c r="T78" i="9"/>
  <c r="T79" i="9"/>
  <c r="T80" i="9"/>
  <c r="T81" i="9"/>
  <c r="T25" i="9"/>
  <c r="T14" i="9"/>
  <c r="T12" i="9"/>
  <c r="T13" i="9"/>
  <c r="T82" i="9"/>
  <c r="T83" i="9"/>
  <c r="T28" i="9"/>
  <c r="T84" i="9"/>
  <c r="T85" i="9"/>
  <c r="T86" i="9"/>
  <c r="T87" i="9"/>
  <c r="T88" i="9"/>
  <c r="T36" i="9"/>
  <c r="T89" i="9"/>
  <c r="T90" i="9"/>
  <c r="T21" i="9"/>
  <c r="T91" i="9"/>
  <c r="T34" i="9"/>
  <c r="T17" i="9"/>
  <c r="T92" i="9"/>
  <c r="T93" i="9"/>
  <c r="T40" i="9"/>
  <c r="T94" i="9"/>
  <c r="T95" i="9"/>
  <c r="T96" i="9"/>
  <c r="T97" i="9"/>
  <c r="T98" i="9"/>
  <c r="T99" i="9"/>
  <c r="T100" i="9"/>
  <c r="T101" i="9"/>
  <c r="T102" i="9"/>
  <c r="T103" i="9"/>
  <c r="T104" i="9"/>
  <c r="T105" i="9"/>
  <c r="T37" i="9"/>
  <c r="T106" i="9"/>
  <c r="AJ108" i="9"/>
  <c r="AK108" i="9" s="1"/>
  <c r="AJ109" i="9"/>
  <c r="AK109" i="9" s="1"/>
  <c r="AJ110" i="9"/>
  <c r="AK110" i="9" s="1"/>
  <c r="AG108" i="9"/>
  <c r="AH108" i="9" s="1"/>
  <c r="AG109" i="9"/>
  <c r="AH109" i="9" s="1"/>
  <c r="AG110" i="9"/>
  <c r="AH110" i="9" s="1"/>
  <c r="AG111" i="9"/>
  <c r="AH111" i="9" s="1"/>
  <c r="AD108" i="9"/>
  <c r="AE108" i="9" s="1"/>
  <c r="AD109" i="9"/>
  <c r="AE109" i="9" s="1"/>
  <c r="AD110" i="9"/>
  <c r="AE110" i="9" s="1"/>
  <c r="AA108" i="9"/>
  <c r="AB108" i="9" s="1"/>
  <c r="AA109" i="9"/>
  <c r="AB109" i="9" s="1"/>
  <c r="AA110" i="9"/>
  <c r="AB110" i="9" s="1"/>
  <c r="W44" i="9"/>
  <c r="W45" i="9"/>
  <c r="W46" i="9"/>
  <c r="W31" i="9"/>
  <c r="W47" i="9"/>
  <c r="W48" i="9"/>
  <c r="W22" i="9"/>
  <c r="W29" i="9"/>
  <c r="W41" i="9"/>
  <c r="W49" i="9"/>
  <c r="W50" i="9"/>
  <c r="W19" i="9"/>
  <c r="W20" i="9"/>
  <c r="W51" i="9"/>
  <c r="W52" i="9"/>
  <c r="W53" i="9"/>
  <c r="W54" i="9"/>
  <c r="W55" i="9"/>
  <c r="W11" i="9"/>
  <c r="W15" i="9"/>
  <c r="W56" i="9"/>
  <c r="W57" i="9"/>
  <c r="W35" i="9"/>
  <c r="W58" i="9"/>
  <c r="W32" i="9"/>
  <c r="W38" i="9"/>
  <c r="W59" i="9"/>
  <c r="W60" i="9"/>
  <c r="W61" i="9"/>
  <c r="W42" i="9"/>
  <c r="W30" i="9"/>
  <c r="W62" i="9"/>
  <c r="W63" i="9"/>
  <c r="W24" i="9"/>
  <c r="W23" i="9"/>
  <c r="W64" i="9"/>
  <c r="W65" i="9"/>
  <c r="W66" i="9"/>
  <c r="W27" i="9"/>
  <c r="W67" i="9"/>
  <c r="W68" i="9"/>
  <c r="W69" i="9"/>
  <c r="W18" i="9"/>
  <c r="W70" i="9"/>
  <c r="W71" i="9"/>
  <c r="W72" i="9"/>
  <c r="W73" i="9"/>
  <c r="W74" i="9"/>
  <c r="W16" i="9"/>
  <c r="W75" i="9"/>
  <c r="W76" i="9"/>
  <c r="W39" i="9"/>
  <c r="W77" i="9"/>
  <c r="W33" i="9"/>
  <c r="W26" i="9"/>
  <c r="W78" i="9"/>
  <c r="W79" i="9"/>
  <c r="W80" i="9"/>
  <c r="W81" i="9"/>
  <c r="W25" i="9"/>
  <c r="W14" i="9"/>
  <c r="W12" i="9"/>
  <c r="W13" i="9"/>
  <c r="W82" i="9"/>
  <c r="W83" i="9"/>
  <c r="W28" i="9"/>
  <c r="W84" i="9"/>
  <c r="W85" i="9"/>
  <c r="W86" i="9"/>
  <c r="W87" i="9"/>
  <c r="W88" i="9"/>
  <c r="W36" i="9"/>
  <c r="W89" i="9"/>
  <c r="W90" i="9"/>
  <c r="W21" i="9"/>
  <c r="W91" i="9"/>
  <c r="W34" i="9"/>
  <c r="W17" i="9"/>
  <c r="W92" i="9"/>
  <c r="W93" i="9"/>
  <c r="W40" i="9"/>
  <c r="W94" i="9"/>
  <c r="W95" i="9"/>
  <c r="W96" i="9"/>
  <c r="W97" i="9"/>
  <c r="W98" i="9"/>
  <c r="W99" i="9"/>
  <c r="W100" i="9"/>
  <c r="W101" i="9"/>
  <c r="W102" i="9"/>
  <c r="W103" i="9"/>
  <c r="W104" i="9"/>
  <c r="W105" i="9"/>
  <c r="W37" i="9"/>
  <c r="W106" i="9"/>
  <c r="Z44" i="9"/>
  <c r="Z45" i="9"/>
  <c r="Z46" i="9"/>
  <c r="Z31" i="9"/>
  <c r="Z47" i="9"/>
  <c r="Z48" i="9"/>
  <c r="Z22" i="9"/>
  <c r="Z29" i="9"/>
  <c r="Z41" i="9"/>
  <c r="Z49" i="9"/>
  <c r="Z50" i="9"/>
  <c r="Z19" i="9"/>
  <c r="Z20" i="9"/>
  <c r="Z51" i="9"/>
  <c r="Z52" i="9"/>
  <c r="Z53" i="9"/>
  <c r="Z54" i="9"/>
  <c r="Z55" i="9"/>
  <c r="Z11" i="9"/>
  <c r="Z15" i="9"/>
  <c r="Z56" i="9"/>
  <c r="Z57" i="9"/>
  <c r="Z35" i="9"/>
  <c r="Z58" i="9"/>
  <c r="Z32" i="9"/>
  <c r="Z38" i="9"/>
  <c r="Z59" i="9"/>
  <c r="Z60" i="9"/>
  <c r="Z61" i="9"/>
  <c r="Z42" i="9"/>
  <c r="Z30" i="9"/>
  <c r="Z62" i="9"/>
  <c r="Z63" i="9"/>
  <c r="Z24" i="9"/>
  <c r="Z23" i="9"/>
  <c r="Z64" i="9"/>
  <c r="Z65" i="9"/>
  <c r="Z66" i="9"/>
  <c r="Z27" i="9"/>
  <c r="Z67" i="9"/>
  <c r="Z68" i="9"/>
  <c r="Z69" i="9"/>
  <c r="Z18" i="9"/>
  <c r="Z70" i="9"/>
  <c r="Z71" i="9"/>
  <c r="Z72" i="9"/>
  <c r="Z73" i="9"/>
  <c r="Z74" i="9"/>
  <c r="Z16" i="9"/>
  <c r="Z75" i="9"/>
  <c r="Z76" i="9"/>
  <c r="Z39" i="9"/>
  <c r="Z77" i="9"/>
  <c r="Z33" i="9"/>
  <c r="Z26" i="9"/>
  <c r="Z78" i="9"/>
  <c r="Z79" i="9"/>
  <c r="Z80" i="9"/>
  <c r="Z81" i="9"/>
  <c r="Z25" i="9"/>
  <c r="Z14" i="9"/>
  <c r="Z12" i="9"/>
  <c r="Z13" i="9"/>
  <c r="Z82" i="9"/>
  <c r="Z83" i="9"/>
  <c r="Z28" i="9"/>
  <c r="Z84" i="9"/>
  <c r="Z85" i="9"/>
  <c r="Z86" i="9"/>
  <c r="Z87" i="9"/>
  <c r="Z88" i="9"/>
  <c r="Z36" i="9"/>
  <c r="Z89" i="9"/>
  <c r="Z90" i="9"/>
  <c r="Z21" i="9"/>
  <c r="Z91" i="9"/>
  <c r="Z34" i="9"/>
  <c r="Z17" i="9"/>
  <c r="Z92" i="9"/>
  <c r="Z93" i="9"/>
  <c r="Z40" i="9"/>
  <c r="Z94" i="9"/>
  <c r="Z95" i="9"/>
  <c r="Z96" i="9"/>
  <c r="Z97" i="9"/>
  <c r="Z98" i="9"/>
  <c r="Z99" i="9"/>
  <c r="Z100" i="9"/>
  <c r="Z101" i="9"/>
  <c r="Z102" i="9"/>
  <c r="Z103" i="9"/>
  <c r="Z104" i="9"/>
  <c r="Z105" i="9"/>
  <c r="Z37" i="9"/>
  <c r="Z106" i="9"/>
  <c r="AC44" i="9"/>
  <c r="AC45" i="9"/>
  <c r="AC46" i="9"/>
  <c r="AC31" i="9"/>
  <c r="AC47" i="9"/>
  <c r="AC48" i="9"/>
  <c r="AC22" i="9"/>
  <c r="AC29" i="9"/>
  <c r="AC41" i="9"/>
  <c r="AC49" i="9"/>
  <c r="AC50" i="9"/>
  <c r="AC19" i="9"/>
  <c r="AC20" i="9"/>
  <c r="AC51" i="9"/>
  <c r="AC52" i="9"/>
  <c r="AC53" i="9"/>
  <c r="AC54" i="9"/>
  <c r="AC55" i="9"/>
  <c r="AC11" i="9"/>
  <c r="AC15" i="9"/>
  <c r="AC56" i="9"/>
  <c r="AC57" i="9"/>
  <c r="AC35" i="9"/>
  <c r="AC58" i="9"/>
  <c r="AC32" i="9"/>
  <c r="AC38" i="9"/>
  <c r="AC59" i="9"/>
  <c r="AC60" i="9"/>
  <c r="AC61" i="9"/>
  <c r="AC42" i="9"/>
  <c r="AC30" i="9"/>
  <c r="AC62" i="9"/>
  <c r="AC63" i="9"/>
  <c r="AC24" i="9"/>
  <c r="AC23" i="9"/>
  <c r="AC64" i="9"/>
  <c r="AC65" i="9"/>
  <c r="AC66" i="9"/>
  <c r="AC27" i="9"/>
  <c r="AC67" i="9"/>
  <c r="AC68" i="9"/>
  <c r="AC69" i="9"/>
  <c r="AC18" i="9"/>
  <c r="AC70" i="9"/>
  <c r="AC71" i="9"/>
  <c r="AC72" i="9"/>
  <c r="AC73" i="9"/>
  <c r="AC74" i="9"/>
  <c r="AC16" i="9"/>
  <c r="AC75" i="9"/>
  <c r="AC76" i="9"/>
  <c r="AC39" i="9"/>
  <c r="AC77" i="9"/>
  <c r="AC33" i="9"/>
  <c r="AC26" i="9"/>
  <c r="AC78" i="9"/>
  <c r="AC79" i="9"/>
  <c r="AC80" i="9"/>
  <c r="AC81" i="9"/>
  <c r="AC25" i="9"/>
  <c r="AC14" i="9"/>
  <c r="AC12" i="9"/>
  <c r="AC13" i="9"/>
  <c r="AC82" i="9"/>
  <c r="AC83" i="9"/>
  <c r="AC28" i="9"/>
  <c r="AC84" i="9"/>
  <c r="AC85" i="9"/>
  <c r="AC86" i="9"/>
  <c r="AC87" i="9"/>
  <c r="AC88" i="9"/>
  <c r="AC36" i="9"/>
  <c r="AC89" i="9"/>
  <c r="AC90" i="9"/>
  <c r="AC21" i="9"/>
  <c r="AC91" i="9"/>
  <c r="AC34" i="9"/>
  <c r="AC17" i="9"/>
  <c r="AC92" i="9"/>
  <c r="AC93" i="9"/>
  <c r="AC40" i="9"/>
  <c r="AC94" i="9"/>
  <c r="AC95" i="9"/>
  <c r="AC96" i="9"/>
  <c r="AC97" i="9"/>
  <c r="AC98" i="9"/>
  <c r="AC99" i="9"/>
  <c r="AC100" i="9"/>
  <c r="AC101" i="9"/>
  <c r="AC102" i="9"/>
  <c r="AC103" i="9"/>
  <c r="AC104" i="9"/>
  <c r="AC105" i="9"/>
  <c r="AC37" i="9"/>
  <c r="AC106" i="9"/>
  <c r="AF44" i="9"/>
  <c r="AF45" i="9"/>
  <c r="AF46" i="9"/>
  <c r="AF31" i="9"/>
  <c r="AF47" i="9"/>
  <c r="AF48" i="9"/>
  <c r="AF22" i="9"/>
  <c r="AF29" i="9"/>
  <c r="AF41" i="9"/>
  <c r="AF49" i="9"/>
  <c r="AF50" i="9"/>
  <c r="AF19" i="9"/>
  <c r="AF20" i="9"/>
  <c r="AF51" i="9"/>
  <c r="AF52" i="9"/>
  <c r="AF53" i="9"/>
  <c r="AF54" i="9"/>
  <c r="AF55" i="9"/>
  <c r="AF11" i="9"/>
  <c r="AF15" i="9"/>
  <c r="AF56" i="9"/>
  <c r="AF57" i="9"/>
  <c r="AF35" i="9"/>
  <c r="AF58" i="9"/>
  <c r="AF32" i="9"/>
  <c r="AF38" i="9"/>
  <c r="AF59" i="9"/>
  <c r="AF60" i="9"/>
  <c r="AF61" i="9"/>
  <c r="AF42" i="9"/>
  <c r="AF30" i="9"/>
  <c r="AF62" i="9"/>
  <c r="AF63" i="9"/>
  <c r="AF24" i="9"/>
  <c r="AF23" i="9"/>
  <c r="AF64" i="9"/>
  <c r="AF65" i="9"/>
  <c r="AF66" i="9"/>
  <c r="AF27" i="9"/>
  <c r="AF67" i="9"/>
  <c r="AF68" i="9"/>
  <c r="AF69" i="9"/>
  <c r="AF18" i="9"/>
  <c r="AF70" i="9"/>
  <c r="AF71" i="9"/>
  <c r="AF72" i="9"/>
  <c r="AF73" i="9"/>
  <c r="AF74" i="9"/>
  <c r="AF16" i="9"/>
  <c r="AF75" i="9"/>
  <c r="AF76" i="9"/>
  <c r="AF39" i="9"/>
  <c r="AF77" i="9"/>
  <c r="AF33" i="9"/>
  <c r="AF26" i="9"/>
  <c r="AF78" i="9"/>
  <c r="AF79" i="9"/>
  <c r="AF80" i="9"/>
  <c r="AF81" i="9"/>
  <c r="AF25" i="9"/>
  <c r="AF14" i="9"/>
  <c r="AF12" i="9"/>
  <c r="AF13" i="9"/>
  <c r="AF82" i="9"/>
  <c r="AF83" i="9"/>
  <c r="AF28" i="9"/>
  <c r="AF84" i="9"/>
  <c r="AF85" i="9"/>
  <c r="AF86" i="9"/>
  <c r="AF87" i="9"/>
  <c r="AF88" i="9"/>
  <c r="AF36" i="9"/>
  <c r="AF89" i="9"/>
  <c r="AF90" i="9"/>
  <c r="AF21" i="9"/>
  <c r="AF91" i="9"/>
  <c r="AF34" i="9"/>
  <c r="AF17" i="9"/>
  <c r="AF92" i="9"/>
  <c r="AF93" i="9"/>
  <c r="AF40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37" i="9"/>
  <c r="AF106" i="9"/>
  <c r="AI44" i="9"/>
  <c r="AI45" i="9"/>
  <c r="AI46" i="9"/>
  <c r="AI31" i="9"/>
  <c r="AI47" i="9"/>
  <c r="AI48" i="9"/>
  <c r="AI22" i="9"/>
  <c r="AI29" i="9"/>
  <c r="AI41" i="9"/>
  <c r="AI49" i="9"/>
  <c r="AI50" i="9"/>
  <c r="AI19" i="9"/>
  <c r="AI20" i="9"/>
  <c r="AI51" i="9"/>
  <c r="AI52" i="9"/>
  <c r="AI53" i="9"/>
  <c r="AI54" i="9"/>
  <c r="AI55" i="9"/>
  <c r="AI11" i="9"/>
  <c r="AI15" i="9"/>
  <c r="AI56" i="9"/>
  <c r="AI57" i="9"/>
  <c r="AI35" i="9"/>
  <c r="AI58" i="9"/>
  <c r="AI32" i="9"/>
  <c r="AI38" i="9"/>
  <c r="AI59" i="9"/>
  <c r="AI60" i="9"/>
  <c r="AI61" i="9"/>
  <c r="AI42" i="9"/>
  <c r="AI30" i="9"/>
  <c r="AI62" i="9"/>
  <c r="AI63" i="9"/>
  <c r="AI24" i="9"/>
  <c r="AI23" i="9"/>
  <c r="AI64" i="9"/>
  <c r="AI65" i="9"/>
  <c r="AI66" i="9"/>
  <c r="AI27" i="9"/>
  <c r="AI67" i="9"/>
  <c r="AI68" i="9"/>
  <c r="AI69" i="9"/>
  <c r="AI18" i="9"/>
  <c r="AI70" i="9"/>
  <c r="AI71" i="9"/>
  <c r="AI72" i="9"/>
  <c r="AI73" i="9"/>
  <c r="AI74" i="9"/>
  <c r="AI16" i="9"/>
  <c r="AI75" i="9"/>
  <c r="AI76" i="9"/>
  <c r="AI39" i="9"/>
  <c r="AI77" i="9"/>
  <c r="AI33" i="9"/>
  <c r="AI26" i="9"/>
  <c r="AI78" i="9"/>
  <c r="AI79" i="9"/>
  <c r="AI80" i="9"/>
  <c r="AI81" i="9"/>
  <c r="AI25" i="9"/>
  <c r="AI14" i="9"/>
  <c r="AI12" i="9"/>
  <c r="AI13" i="9"/>
  <c r="AI82" i="9"/>
  <c r="AI83" i="9"/>
  <c r="AI28" i="9"/>
  <c r="AI84" i="9"/>
  <c r="AI85" i="9"/>
  <c r="AI86" i="9"/>
  <c r="AI87" i="9"/>
  <c r="AI88" i="9"/>
  <c r="AI36" i="9"/>
  <c r="AI89" i="9"/>
  <c r="AI90" i="9"/>
  <c r="AI21" i="9"/>
  <c r="AI91" i="9"/>
  <c r="AI34" i="9"/>
  <c r="AI17" i="9"/>
  <c r="AI92" i="9"/>
  <c r="AI93" i="9"/>
  <c r="AI40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37" i="9"/>
  <c r="AI106" i="9"/>
  <c r="AI43" i="9"/>
  <c r="AF43" i="9"/>
  <c r="AC43" i="9"/>
  <c r="Z43" i="9"/>
  <c r="W43" i="9"/>
  <c r="T43" i="9"/>
  <c r="Q43" i="9"/>
  <c r="N43" i="9"/>
  <c r="O43" i="9" s="1"/>
  <c r="K43" i="9"/>
  <c r="H43" i="9"/>
  <c r="AI161" i="9"/>
  <c r="AI162" i="9"/>
  <c r="AI153" i="9"/>
  <c r="AI134" i="9"/>
  <c r="AI138" i="9"/>
  <c r="AI163" i="9"/>
  <c r="AI156" i="9"/>
  <c r="AI164" i="9"/>
  <c r="AI165" i="9"/>
  <c r="AI166" i="9"/>
  <c r="AI167" i="9"/>
  <c r="AI168" i="9"/>
  <c r="AI158" i="9"/>
  <c r="AI136" i="9"/>
  <c r="AI169" i="9"/>
  <c r="AI170" i="9"/>
  <c r="AI171" i="9"/>
  <c r="AI132" i="9"/>
  <c r="AI152" i="9"/>
  <c r="AI172" i="9"/>
  <c r="AI145" i="9"/>
  <c r="AI173" i="9"/>
  <c r="AI174" i="9"/>
  <c r="AI149" i="9"/>
  <c r="AI175" i="9"/>
  <c r="AI157" i="9"/>
  <c r="AI176" i="9"/>
  <c r="AI177" i="9"/>
  <c r="AI178" i="9"/>
  <c r="AI179" i="9"/>
  <c r="AI139" i="9"/>
  <c r="AI180" i="9"/>
  <c r="AI181" i="9"/>
  <c r="AI182" i="9"/>
  <c r="AI183" i="9"/>
  <c r="AI141" i="9"/>
  <c r="AI150" i="9"/>
  <c r="AI184" i="9"/>
  <c r="AI185" i="9"/>
  <c r="AI186" i="9"/>
  <c r="AI187" i="9"/>
  <c r="AI188" i="9"/>
  <c r="AI189" i="9"/>
  <c r="AI190" i="9"/>
  <c r="AI191" i="9"/>
  <c r="AI192" i="9"/>
  <c r="AI135" i="9"/>
  <c r="AI140" i="9"/>
  <c r="AI193" i="9"/>
  <c r="AI155" i="9"/>
  <c r="AI194" i="9"/>
  <c r="AI195" i="9"/>
  <c r="AI196" i="9"/>
  <c r="AI197" i="9"/>
  <c r="AI198" i="9"/>
  <c r="AI199" i="9"/>
  <c r="AI200" i="9"/>
  <c r="AI201" i="9"/>
  <c r="AI202" i="9"/>
  <c r="AI154" i="9"/>
  <c r="AI137" i="9"/>
  <c r="AI203" i="9"/>
  <c r="AI204" i="9"/>
  <c r="AI205" i="9"/>
  <c r="AI206" i="9"/>
  <c r="AI159" i="9"/>
  <c r="AI151" i="9"/>
  <c r="AI207" i="9"/>
  <c r="AI208" i="9"/>
  <c r="AI209" i="9"/>
  <c r="AI144" i="9"/>
  <c r="AI147" i="9"/>
  <c r="AI210" i="9"/>
  <c r="AI142" i="9"/>
  <c r="AI133" i="9"/>
  <c r="AI211" i="9"/>
  <c r="AI212" i="9"/>
  <c r="AI213" i="9"/>
  <c r="AI214" i="9"/>
  <c r="AI215" i="9"/>
  <c r="AI143" i="9"/>
  <c r="AI148" i="9"/>
  <c r="AI216" i="9"/>
  <c r="AI217" i="9"/>
  <c r="AI218" i="9"/>
  <c r="AF161" i="9"/>
  <c r="AF162" i="9"/>
  <c r="AF153" i="9"/>
  <c r="AF134" i="9"/>
  <c r="AF138" i="9"/>
  <c r="AF163" i="9"/>
  <c r="AF156" i="9"/>
  <c r="AF164" i="9"/>
  <c r="AF165" i="9"/>
  <c r="AF166" i="9"/>
  <c r="AF167" i="9"/>
  <c r="AF168" i="9"/>
  <c r="AF158" i="9"/>
  <c r="AF136" i="9"/>
  <c r="AF169" i="9"/>
  <c r="AF170" i="9"/>
  <c r="AF171" i="9"/>
  <c r="AF132" i="9"/>
  <c r="AF152" i="9"/>
  <c r="AF172" i="9"/>
  <c r="AF145" i="9"/>
  <c r="AF173" i="9"/>
  <c r="AF174" i="9"/>
  <c r="AF149" i="9"/>
  <c r="AF175" i="9"/>
  <c r="AF157" i="9"/>
  <c r="AF176" i="9"/>
  <c r="AF177" i="9"/>
  <c r="AF178" i="9"/>
  <c r="AF179" i="9"/>
  <c r="AF139" i="9"/>
  <c r="AF180" i="9"/>
  <c r="AF181" i="9"/>
  <c r="AF182" i="9"/>
  <c r="AF183" i="9"/>
  <c r="AF141" i="9"/>
  <c r="AF150" i="9"/>
  <c r="AF184" i="9"/>
  <c r="AF185" i="9"/>
  <c r="AF186" i="9"/>
  <c r="AF187" i="9"/>
  <c r="AF188" i="9"/>
  <c r="AF189" i="9"/>
  <c r="AF190" i="9"/>
  <c r="AF191" i="9"/>
  <c r="AF192" i="9"/>
  <c r="AF135" i="9"/>
  <c r="AF140" i="9"/>
  <c r="AF193" i="9"/>
  <c r="AF155" i="9"/>
  <c r="AF194" i="9"/>
  <c r="AF195" i="9"/>
  <c r="AF196" i="9"/>
  <c r="AF197" i="9"/>
  <c r="AF198" i="9"/>
  <c r="AF199" i="9"/>
  <c r="AF200" i="9"/>
  <c r="AF201" i="9"/>
  <c r="AF202" i="9"/>
  <c r="AF154" i="9"/>
  <c r="AF137" i="9"/>
  <c r="AF203" i="9"/>
  <c r="AF204" i="9"/>
  <c r="AF205" i="9"/>
  <c r="AF206" i="9"/>
  <c r="AF159" i="9"/>
  <c r="AF151" i="9"/>
  <c r="AF207" i="9"/>
  <c r="AF208" i="9"/>
  <c r="AF209" i="9"/>
  <c r="AF144" i="9"/>
  <c r="AF147" i="9"/>
  <c r="AF210" i="9"/>
  <c r="AF142" i="9"/>
  <c r="AF133" i="9"/>
  <c r="AF211" i="9"/>
  <c r="AF212" i="9"/>
  <c r="AF213" i="9"/>
  <c r="AF214" i="9"/>
  <c r="AF215" i="9"/>
  <c r="AF143" i="9"/>
  <c r="AF148" i="9"/>
  <c r="AF216" i="9"/>
  <c r="AF217" i="9"/>
  <c r="AF218" i="9"/>
  <c r="AC161" i="9"/>
  <c r="AC162" i="9"/>
  <c r="AC153" i="9"/>
  <c r="AC134" i="9"/>
  <c r="AC138" i="9"/>
  <c r="AC163" i="9"/>
  <c r="AC156" i="9"/>
  <c r="AC164" i="9"/>
  <c r="AC165" i="9"/>
  <c r="AC166" i="9"/>
  <c r="AC167" i="9"/>
  <c r="AC168" i="9"/>
  <c r="AC158" i="9"/>
  <c r="AC136" i="9"/>
  <c r="AC169" i="9"/>
  <c r="AC170" i="9"/>
  <c r="AC171" i="9"/>
  <c r="AC132" i="9"/>
  <c r="AC152" i="9"/>
  <c r="AC172" i="9"/>
  <c r="AC145" i="9"/>
  <c r="AC173" i="9"/>
  <c r="AC174" i="9"/>
  <c r="AC149" i="9"/>
  <c r="AC175" i="9"/>
  <c r="AC157" i="9"/>
  <c r="AC176" i="9"/>
  <c r="AC177" i="9"/>
  <c r="AC178" i="9"/>
  <c r="AC179" i="9"/>
  <c r="AC139" i="9"/>
  <c r="AC180" i="9"/>
  <c r="AC181" i="9"/>
  <c r="AC182" i="9"/>
  <c r="AC183" i="9"/>
  <c r="AC141" i="9"/>
  <c r="AC150" i="9"/>
  <c r="AC184" i="9"/>
  <c r="AC185" i="9"/>
  <c r="AC186" i="9"/>
  <c r="AC187" i="9"/>
  <c r="AC188" i="9"/>
  <c r="AC189" i="9"/>
  <c r="AC190" i="9"/>
  <c r="AC191" i="9"/>
  <c r="AC192" i="9"/>
  <c r="AC135" i="9"/>
  <c r="AC140" i="9"/>
  <c r="AC193" i="9"/>
  <c r="AC155" i="9"/>
  <c r="AC194" i="9"/>
  <c r="AC195" i="9"/>
  <c r="AC196" i="9"/>
  <c r="AC197" i="9"/>
  <c r="AC198" i="9"/>
  <c r="AC199" i="9"/>
  <c r="AC200" i="9"/>
  <c r="AC201" i="9"/>
  <c r="AC202" i="9"/>
  <c r="AC154" i="9"/>
  <c r="AC137" i="9"/>
  <c r="AC203" i="9"/>
  <c r="AC204" i="9"/>
  <c r="AC205" i="9"/>
  <c r="AC206" i="9"/>
  <c r="AC159" i="9"/>
  <c r="AC151" i="9"/>
  <c r="AC207" i="9"/>
  <c r="AC208" i="9"/>
  <c r="AC209" i="9"/>
  <c r="AC144" i="9"/>
  <c r="AC147" i="9"/>
  <c r="AC210" i="9"/>
  <c r="AC142" i="9"/>
  <c r="AC133" i="9"/>
  <c r="AC211" i="9"/>
  <c r="AC212" i="9"/>
  <c r="AC213" i="9"/>
  <c r="AC214" i="9"/>
  <c r="AC215" i="9"/>
  <c r="AC143" i="9"/>
  <c r="AC148" i="9"/>
  <c r="AC216" i="9"/>
  <c r="AC217" i="9"/>
  <c r="AC218" i="9"/>
  <c r="Z161" i="9"/>
  <c r="Z162" i="9"/>
  <c r="Z153" i="9"/>
  <c r="Z134" i="9"/>
  <c r="Z138" i="9"/>
  <c r="Z163" i="9"/>
  <c r="Z156" i="9"/>
  <c r="Z164" i="9"/>
  <c r="Z165" i="9"/>
  <c r="Z166" i="9"/>
  <c r="Z167" i="9"/>
  <c r="Z168" i="9"/>
  <c r="Z158" i="9"/>
  <c r="Z136" i="9"/>
  <c r="Z169" i="9"/>
  <c r="Z170" i="9"/>
  <c r="Z171" i="9"/>
  <c r="Z132" i="9"/>
  <c r="Z152" i="9"/>
  <c r="Z172" i="9"/>
  <c r="Z145" i="9"/>
  <c r="Z173" i="9"/>
  <c r="Z174" i="9"/>
  <c r="Z149" i="9"/>
  <c r="Z175" i="9"/>
  <c r="Z157" i="9"/>
  <c r="Z176" i="9"/>
  <c r="Z177" i="9"/>
  <c r="Z178" i="9"/>
  <c r="Z179" i="9"/>
  <c r="Z139" i="9"/>
  <c r="Z180" i="9"/>
  <c r="Z181" i="9"/>
  <c r="Z182" i="9"/>
  <c r="Z183" i="9"/>
  <c r="Z141" i="9"/>
  <c r="Z150" i="9"/>
  <c r="Z184" i="9"/>
  <c r="Z185" i="9"/>
  <c r="Z186" i="9"/>
  <c r="Z187" i="9"/>
  <c r="Z188" i="9"/>
  <c r="Z189" i="9"/>
  <c r="Z190" i="9"/>
  <c r="Z191" i="9"/>
  <c r="Z192" i="9"/>
  <c r="Z135" i="9"/>
  <c r="Z140" i="9"/>
  <c r="Z193" i="9"/>
  <c r="Z155" i="9"/>
  <c r="Z194" i="9"/>
  <c r="Z195" i="9"/>
  <c r="Z196" i="9"/>
  <c r="Z197" i="9"/>
  <c r="Z198" i="9"/>
  <c r="Z199" i="9"/>
  <c r="Z200" i="9"/>
  <c r="Z201" i="9"/>
  <c r="Z202" i="9"/>
  <c r="Z154" i="9"/>
  <c r="Z137" i="9"/>
  <c r="Z203" i="9"/>
  <c r="Z204" i="9"/>
  <c r="Z205" i="9"/>
  <c r="Z206" i="9"/>
  <c r="Z159" i="9"/>
  <c r="Z151" i="9"/>
  <c r="Z207" i="9"/>
  <c r="Z208" i="9"/>
  <c r="Z209" i="9"/>
  <c r="Z144" i="9"/>
  <c r="Z147" i="9"/>
  <c r="Z210" i="9"/>
  <c r="Z142" i="9"/>
  <c r="Z133" i="9"/>
  <c r="Z211" i="9"/>
  <c r="Z212" i="9"/>
  <c r="Z213" i="9"/>
  <c r="Z214" i="9"/>
  <c r="Z215" i="9"/>
  <c r="Z143" i="9"/>
  <c r="Z148" i="9"/>
  <c r="Z216" i="9"/>
  <c r="Z217" i="9"/>
  <c r="Z218" i="9"/>
  <c r="W161" i="9"/>
  <c r="W162" i="9"/>
  <c r="W153" i="9"/>
  <c r="W134" i="9"/>
  <c r="W138" i="9"/>
  <c r="W163" i="9"/>
  <c r="W156" i="9"/>
  <c r="W164" i="9"/>
  <c r="W165" i="9"/>
  <c r="W166" i="9"/>
  <c r="W167" i="9"/>
  <c r="W168" i="9"/>
  <c r="W158" i="9"/>
  <c r="W136" i="9"/>
  <c r="W169" i="9"/>
  <c r="W170" i="9"/>
  <c r="W171" i="9"/>
  <c r="W132" i="9"/>
  <c r="W152" i="9"/>
  <c r="W172" i="9"/>
  <c r="W145" i="9"/>
  <c r="W173" i="9"/>
  <c r="W174" i="9"/>
  <c r="W149" i="9"/>
  <c r="W175" i="9"/>
  <c r="W157" i="9"/>
  <c r="W176" i="9"/>
  <c r="W177" i="9"/>
  <c r="W178" i="9"/>
  <c r="W179" i="9"/>
  <c r="W139" i="9"/>
  <c r="W180" i="9"/>
  <c r="W181" i="9"/>
  <c r="W182" i="9"/>
  <c r="W183" i="9"/>
  <c r="W141" i="9"/>
  <c r="W150" i="9"/>
  <c r="W184" i="9"/>
  <c r="W185" i="9"/>
  <c r="W186" i="9"/>
  <c r="W187" i="9"/>
  <c r="W188" i="9"/>
  <c r="W189" i="9"/>
  <c r="W190" i="9"/>
  <c r="W191" i="9"/>
  <c r="W192" i="9"/>
  <c r="W135" i="9"/>
  <c r="W140" i="9"/>
  <c r="W193" i="9"/>
  <c r="W155" i="9"/>
  <c r="W194" i="9"/>
  <c r="W195" i="9"/>
  <c r="W196" i="9"/>
  <c r="W197" i="9"/>
  <c r="W198" i="9"/>
  <c r="W199" i="9"/>
  <c r="W200" i="9"/>
  <c r="W201" i="9"/>
  <c r="W202" i="9"/>
  <c r="W154" i="9"/>
  <c r="W137" i="9"/>
  <c r="W203" i="9"/>
  <c r="W204" i="9"/>
  <c r="W205" i="9"/>
  <c r="W206" i="9"/>
  <c r="W159" i="9"/>
  <c r="W151" i="9"/>
  <c r="W207" i="9"/>
  <c r="W208" i="9"/>
  <c r="W209" i="9"/>
  <c r="W144" i="9"/>
  <c r="W147" i="9"/>
  <c r="W210" i="9"/>
  <c r="W142" i="9"/>
  <c r="W133" i="9"/>
  <c r="W211" i="9"/>
  <c r="W212" i="9"/>
  <c r="W213" i="9"/>
  <c r="W214" i="9"/>
  <c r="W215" i="9"/>
  <c r="W143" i="9"/>
  <c r="W148" i="9"/>
  <c r="W216" i="9"/>
  <c r="W217" i="9"/>
  <c r="W218" i="9"/>
  <c r="T161" i="9"/>
  <c r="T162" i="9"/>
  <c r="T153" i="9"/>
  <c r="T134" i="9"/>
  <c r="T138" i="9"/>
  <c r="T163" i="9"/>
  <c r="T156" i="9"/>
  <c r="T164" i="9"/>
  <c r="T165" i="9"/>
  <c r="T166" i="9"/>
  <c r="T167" i="9"/>
  <c r="T168" i="9"/>
  <c r="T158" i="9"/>
  <c r="T136" i="9"/>
  <c r="T169" i="9"/>
  <c r="T170" i="9"/>
  <c r="T171" i="9"/>
  <c r="T132" i="9"/>
  <c r="T152" i="9"/>
  <c r="T172" i="9"/>
  <c r="T145" i="9"/>
  <c r="T173" i="9"/>
  <c r="T174" i="9"/>
  <c r="T149" i="9"/>
  <c r="T175" i="9"/>
  <c r="T157" i="9"/>
  <c r="T176" i="9"/>
  <c r="T177" i="9"/>
  <c r="T178" i="9"/>
  <c r="T179" i="9"/>
  <c r="T139" i="9"/>
  <c r="T180" i="9"/>
  <c r="T181" i="9"/>
  <c r="T182" i="9"/>
  <c r="T183" i="9"/>
  <c r="T141" i="9"/>
  <c r="T150" i="9"/>
  <c r="T184" i="9"/>
  <c r="T185" i="9"/>
  <c r="T186" i="9"/>
  <c r="T187" i="9"/>
  <c r="T188" i="9"/>
  <c r="T189" i="9"/>
  <c r="T190" i="9"/>
  <c r="T191" i="9"/>
  <c r="T192" i="9"/>
  <c r="T135" i="9"/>
  <c r="T140" i="9"/>
  <c r="T193" i="9"/>
  <c r="T155" i="9"/>
  <c r="T194" i="9"/>
  <c r="T195" i="9"/>
  <c r="T196" i="9"/>
  <c r="T197" i="9"/>
  <c r="T198" i="9"/>
  <c r="T199" i="9"/>
  <c r="T200" i="9"/>
  <c r="T201" i="9"/>
  <c r="T202" i="9"/>
  <c r="T154" i="9"/>
  <c r="T137" i="9"/>
  <c r="T203" i="9"/>
  <c r="T204" i="9"/>
  <c r="T205" i="9"/>
  <c r="T206" i="9"/>
  <c r="T159" i="9"/>
  <c r="T151" i="9"/>
  <c r="T207" i="9"/>
  <c r="T208" i="9"/>
  <c r="T209" i="9"/>
  <c r="T144" i="9"/>
  <c r="T147" i="9"/>
  <c r="T210" i="9"/>
  <c r="T142" i="9"/>
  <c r="T133" i="9"/>
  <c r="T211" i="9"/>
  <c r="T212" i="9"/>
  <c r="T213" i="9"/>
  <c r="T214" i="9"/>
  <c r="T215" i="9"/>
  <c r="T143" i="9"/>
  <c r="T148" i="9"/>
  <c r="T216" i="9"/>
  <c r="T217" i="9"/>
  <c r="T218" i="9"/>
  <c r="Q161" i="9"/>
  <c r="Q162" i="9"/>
  <c r="Q153" i="9"/>
  <c r="Q134" i="9"/>
  <c r="Q138" i="9"/>
  <c r="Q163" i="9"/>
  <c r="Q156" i="9"/>
  <c r="Q164" i="9"/>
  <c r="Q165" i="9"/>
  <c r="Q166" i="9"/>
  <c r="Q167" i="9"/>
  <c r="Q168" i="9"/>
  <c r="Q158" i="9"/>
  <c r="Q136" i="9"/>
  <c r="Q169" i="9"/>
  <c r="Q170" i="9"/>
  <c r="Q171" i="9"/>
  <c r="Q132" i="9"/>
  <c r="Q152" i="9"/>
  <c r="Q172" i="9"/>
  <c r="Q145" i="9"/>
  <c r="Q173" i="9"/>
  <c r="Q174" i="9"/>
  <c r="Q149" i="9"/>
  <c r="Q175" i="9"/>
  <c r="Q157" i="9"/>
  <c r="Q176" i="9"/>
  <c r="Q177" i="9"/>
  <c r="Q178" i="9"/>
  <c r="Q179" i="9"/>
  <c r="Q139" i="9"/>
  <c r="Q180" i="9"/>
  <c r="Q181" i="9"/>
  <c r="Q182" i="9"/>
  <c r="Q183" i="9"/>
  <c r="Q141" i="9"/>
  <c r="Q150" i="9"/>
  <c r="Q184" i="9"/>
  <c r="Q185" i="9"/>
  <c r="Q186" i="9"/>
  <c r="Q187" i="9"/>
  <c r="Q188" i="9"/>
  <c r="Q189" i="9"/>
  <c r="Q190" i="9"/>
  <c r="Q191" i="9"/>
  <c r="Q192" i="9"/>
  <c r="Q135" i="9"/>
  <c r="Q140" i="9"/>
  <c r="Q193" i="9"/>
  <c r="Q155" i="9"/>
  <c r="Q194" i="9"/>
  <c r="Q195" i="9"/>
  <c r="Q196" i="9"/>
  <c r="Q197" i="9"/>
  <c r="Q198" i="9"/>
  <c r="Q199" i="9"/>
  <c r="Q200" i="9"/>
  <c r="Q201" i="9"/>
  <c r="Q202" i="9"/>
  <c r="Q154" i="9"/>
  <c r="Q137" i="9"/>
  <c r="Q203" i="9"/>
  <c r="Q204" i="9"/>
  <c r="Q205" i="9"/>
  <c r="Q206" i="9"/>
  <c r="Q159" i="9"/>
  <c r="Q151" i="9"/>
  <c r="Q207" i="9"/>
  <c r="Q208" i="9"/>
  <c r="Q209" i="9"/>
  <c r="Q144" i="9"/>
  <c r="Q147" i="9"/>
  <c r="Q210" i="9"/>
  <c r="Q142" i="9"/>
  <c r="Q133" i="9"/>
  <c r="Q211" i="9"/>
  <c r="Q212" i="9"/>
  <c r="Q213" i="9"/>
  <c r="Q214" i="9"/>
  <c r="Q215" i="9"/>
  <c r="Q143" i="9"/>
  <c r="Q148" i="9"/>
  <c r="Q216" i="9"/>
  <c r="Q217" i="9"/>
  <c r="Q218" i="9"/>
  <c r="N161" i="9"/>
  <c r="N162" i="9"/>
  <c r="N153" i="9"/>
  <c r="N134" i="9"/>
  <c r="N138" i="9"/>
  <c r="N163" i="9"/>
  <c r="N156" i="9"/>
  <c r="N164" i="9"/>
  <c r="N165" i="9"/>
  <c r="N166" i="9"/>
  <c r="N167" i="9"/>
  <c r="N168" i="9"/>
  <c r="N158" i="9"/>
  <c r="N136" i="9"/>
  <c r="N169" i="9"/>
  <c r="N170" i="9"/>
  <c r="N171" i="9"/>
  <c r="N132" i="9"/>
  <c r="N152" i="9"/>
  <c r="N172" i="9"/>
  <c r="N145" i="9"/>
  <c r="N173" i="9"/>
  <c r="N174" i="9"/>
  <c r="N149" i="9"/>
  <c r="N175" i="9"/>
  <c r="N157" i="9"/>
  <c r="N176" i="9"/>
  <c r="N177" i="9"/>
  <c r="N178" i="9"/>
  <c r="N179" i="9"/>
  <c r="N139" i="9"/>
  <c r="N180" i="9"/>
  <c r="N181" i="9"/>
  <c r="N182" i="9"/>
  <c r="N183" i="9"/>
  <c r="N141" i="9"/>
  <c r="N150" i="9"/>
  <c r="N184" i="9"/>
  <c r="N185" i="9"/>
  <c r="N186" i="9"/>
  <c r="N187" i="9"/>
  <c r="N188" i="9"/>
  <c r="N189" i="9"/>
  <c r="N190" i="9"/>
  <c r="N191" i="9"/>
  <c r="N192" i="9"/>
  <c r="N135" i="9"/>
  <c r="N140" i="9"/>
  <c r="N193" i="9"/>
  <c r="N155" i="9"/>
  <c r="N194" i="9"/>
  <c r="N195" i="9"/>
  <c r="N196" i="9"/>
  <c r="N197" i="9"/>
  <c r="N198" i="9"/>
  <c r="N199" i="9"/>
  <c r="N200" i="9"/>
  <c r="N201" i="9"/>
  <c r="N202" i="9"/>
  <c r="N154" i="9"/>
  <c r="N137" i="9"/>
  <c r="N203" i="9"/>
  <c r="N204" i="9"/>
  <c r="N205" i="9"/>
  <c r="N206" i="9"/>
  <c r="N159" i="9"/>
  <c r="N151" i="9"/>
  <c r="N207" i="9"/>
  <c r="N208" i="9"/>
  <c r="N209" i="9"/>
  <c r="N144" i="9"/>
  <c r="N147" i="9"/>
  <c r="N210" i="9"/>
  <c r="N142" i="9"/>
  <c r="N133" i="9"/>
  <c r="N211" i="9"/>
  <c r="N212" i="9"/>
  <c r="N213" i="9"/>
  <c r="N214" i="9"/>
  <c r="N215" i="9"/>
  <c r="N143" i="9"/>
  <c r="N148" i="9"/>
  <c r="N216" i="9"/>
  <c r="N217" i="9"/>
  <c r="N218" i="9"/>
  <c r="K161" i="9"/>
  <c r="K162" i="9"/>
  <c r="K153" i="9"/>
  <c r="K134" i="9"/>
  <c r="K138" i="9"/>
  <c r="K163" i="9"/>
  <c r="K156" i="9"/>
  <c r="K164" i="9"/>
  <c r="K165" i="9"/>
  <c r="K166" i="9"/>
  <c r="K167" i="9"/>
  <c r="K168" i="9"/>
  <c r="K158" i="9"/>
  <c r="K136" i="9"/>
  <c r="K169" i="9"/>
  <c r="K170" i="9"/>
  <c r="K171" i="9"/>
  <c r="K132" i="9"/>
  <c r="K152" i="9"/>
  <c r="K172" i="9"/>
  <c r="K145" i="9"/>
  <c r="K173" i="9"/>
  <c r="K174" i="9"/>
  <c r="K149" i="9"/>
  <c r="K175" i="9"/>
  <c r="K157" i="9"/>
  <c r="K176" i="9"/>
  <c r="K177" i="9"/>
  <c r="K178" i="9"/>
  <c r="K179" i="9"/>
  <c r="K139" i="9"/>
  <c r="K180" i="9"/>
  <c r="K181" i="9"/>
  <c r="K182" i="9"/>
  <c r="K183" i="9"/>
  <c r="K141" i="9"/>
  <c r="K150" i="9"/>
  <c r="K184" i="9"/>
  <c r="K185" i="9"/>
  <c r="K186" i="9"/>
  <c r="K187" i="9"/>
  <c r="K188" i="9"/>
  <c r="K189" i="9"/>
  <c r="K190" i="9"/>
  <c r="K191" i="9"/>
  <c r="K192" i="9"/>
  <c r="K135" i="9"/>
  <c r="K140" i="9"/>
  <c r="K193" i="9"/>
  <c r="K155" i="9"/>
  <c r="K194" i="9"/>
  <c r="K195" i="9"/>
  <c r="K196" i="9"/>
  <c r="K197" i="9"/>
  <c r="K198" i="9"/>
  <c r="K199" i="9"/>
  <c r="K200" i="9"/>
  <c r="K201" i="9"/>
  <c r="K202" i="9"/>
  <c r="K154" i="9"/>
  <c r="K137" i="9"/>
  <c r="K203" i="9"/>
  <c r="K204" i="9"/>
  <c r="K205" i="9"/>
  <c r="K206" i="9"/>
  <c r="K159" i="9"/>
  <c r="K151" i="9"/>
  <c r="K207" i="9"/>
  <c r="K208" i="9"/>
  <c r="K209" i="9"/>
  <c r="K144" i="9"/>
  <c r="K147" i="9"/>
  <c r="K210" i="9"/>
  <c r="K142" i="9"/>
  <c r="K133" i="9"/>
  <c r="K211" i="9"/>
  <c r="K212" i="9"/>
  <c r="K213" i="9"/>
  <c r="K214" i="9"/>
  <c r="K215" i="9"/>
  <c r="K143" i="9"/>
  <c r="K148" i="9"/>
  <c r="K216" i="9"/>
  <c r="K217" i="9"/>
  <c r="K218" i="9"/>
  <c r="H161" i="9"/>
  <c r="H162" i="9"/>
  <c r="H153" i="9"/>
  <c r="H134" i="9"/>
  <c r="H138" i="9"/>
  <c r="H163" i="9"/>
  <c r="H156" i="9"/>
  <c r="H164" i="9"/>
  <c r="H165" i="9"/>
  <c r="H166" i="9"/>
  <c r="H167" i="9"/>
  <c r="H168" i="9"/>
  <c r="H158" i="9"/>
  <c r="H136" i="9"/>
  <c r="H169" i="9"/>
  <c r="H170" i="9"/>
  <c r="H171" i="9"/>
  <c r="H132" i="9"/>
  <c r="H152" i="9"/>
  <c r="H172" i="9"/>
  <c r="H145" i="9"/>
  <c r="H173" i="9"/>
  <c r="H174" i="9"/>
  <c r="H149" i="9"/>
  <c r="H175" i="9"/>
  <c r="H157" i="9"/>
  <c r="H176" i="9"/>
  <c r="H177" i="9"/>
  <c r="H178" i="9"/>
  <c r="H179" i="9"/>
  <c r="H139" i="9"/>
  <c r="H180" i="9"/>
  <c r="H181" i="9"/>
  <c r="H182" i="9"/>
  <c r="H183" i="9"/>
  <c r="H141" i="9"/>
  <c r="H150" i="9"/>
  <c r="H184" i="9"/>
  <c r="H185" i="9"/>
  <c r="H186" i="9"/>
  <c r="H187" i="9"/>
  <c r="H188" i="9"/>
  <c r="H189" i="9"/>
  <c r="H190" i="9"/>
  <c r="H191" i="9"/>
  <c r="H192" i="9"/>
  <c r="H135" i="9"/>
  <c r="H140" i="9"/>
  <c r="H193" i="9"/>
  <c r="H155" i="9"/>
  <c r="H194" i="9"/>
  <c r="H195" i="9"/>
  <c r="H196" i="9"/>
  <c r="H197" i="9"/>
  <c r="H198" i="9"/>
  <c r="H199" i="9"/>
  <c r="H200" i="9"/>
  <c r="H201" i="9"/>
  <c r="H202" i="9"/>
  <c r="H154" i="9"/>
  <c r="H137" i="9"/>
  <c r="H203" i="9"/>
  <c r="H204" i="9"/>
  <c r="H205" i="9"/>
  <c r="H206" i="9"/>
  <c r="H159" i="9"/>
  <c r="H151" i="9"/>
  <c r="H207" i="9"/>
  <c r="H208" i="9"/>
  <c r="H209" i="9"/>
  <c r="H144" i="9"/>
  <c r="H147" i="9"/>
  <c r="H210" i="9"/>
  <c r="H142" i="9"/>
  <c r="H133" i="9"/>
  <c r="H211" i="9"/>
  <c r="H212" i="9"/>
  <c r="H213" i="9"/>
  <c r="H214" i="9"/>
  <c r="H215" i="9"/>
  <c r="H143" i="9"/>
  <c r="H148" i="9"/>
  <c r="H216" i="9"/>
  <c r="H217" i="9"/>
  <c r="H218" i="9"/>
  <c r="AI160" i="9"/>
  <c r="AF160" i="9"/>
  <c r="AC160" i="9"/>
  <c r="Z160" i="9"/>
  <c r="W160" i="9"/>
  <c r="T160" i="9"/>
  <c r="Q160" i="9"/>
  <c r="N160" i="9"/>
  <c r="K160" i="9"/>
  <c r="H160" i="9"/>
  <c r="AI266" i="9"/>
  <c r="AI267" i="9"/>
  <c r="AI268" i="9"/>
  <c r="AI252" i="9"/>
  <c r="AI269" i="9"/>
  <c r="AI270" i="9"/>
  <c r="AI271" i="9"/>
  <c r="AI272" i="9"/>
  <c r="AI273" i="9"/>
  <c r="AI274" i="9"/>
  <c r="AI275" i="9"/>
  <c r="AI276" i="9"/>
  <c r="AI277" i="9"/>
  <c r="AI278" i="9"/>
  <c r="AI279" i="9"/>
  <c r="AI280" i="9"/>
  <c r="AI281" i="9"/>
  <c r="AI282" i="9"/>
  <c r="AI283" i="9"/>
  <c r="AI284" i="9"/>
  <c r="AI285" i="9"/>
  <c r="AI286" i="9"/>
  <c r="AI287" i="9"/>
  <c r="AI263" i="9"/>
  <c r="AI288" i="9"/>
  <c r="AI289" i="9"/>
  <c r="AI290" i="9"/>
  <c r="AI291" i="9"/>
  <c r="AI292" i="9"/>
  <c r="AI293" i="9"/>
  <c r="AI249" i="9"/>
  <c r="AI294" i="9"/>
  <c r="AI295" i="9"/>
  <c r="AI296" i="9"/>
  <c r="AI297" i="9"/>
  <c r="AI298" i="9"/>
  <c r="AI260" i="9"/>
  <c r="AI299" i="9"/>
  <c r="AI300" i="9"/>
  <c r="AI301" i="9"/>
  <c r="AI302" i="9"/>
  <c r="AI303" i="9"/>
  <c r="AI304" i="9"/>
  <c r="AI305" i="9"/>
  <c r="AI255" i="9"/>
  <c r="AI306" i="9"/>
  <c r="AI307" i="9"/>
  <c r="AI308" i="9"/>
  <c r="AI309" i="9"/>
  <c r="AI310" i="9"/>
  <c r="AI311" i="9"/>
  <c r="AI253" i="9"/>
  <c r="AI312" i="9"/>
  <c r="AI313" i="9"/>
  <c r="AI314" i="9"/>
  <c r="AI315" i="9"/>
  <c r="AI316" i="9"/>
  <c r="AI317" i="9"/>
  <c r="AI258" i="9"/>
  <c r="AI251" i="9"/>
  <c r="AI261" i="9"/>
  <c r="AI250" i="9"/>
  <c r="AI318" i="9"/>
  <c r="AI319" i="9"/>
  <c r="AI320" i="9"/>
  <c r="AI321" i="9"/>
  <c r="AI322" i="9"/>
  <c r="AI323" i="9"/>
  <c r="AI324" i="9"/>
  <c r="AI325" i="9"/>
  <c r="AI257" i="9"/>
  <c r="AI326" i="9"/>
  <c r="AI327" i="9"/>
  <c r="AI328" i="9"/>
  <c r="AI329" i="9"/>
  <c r="AI330" i="9"/>
  <c r="AI259" i="9"/>
  <c r="AI331" i="9"/>
  <c r="AI332" i="9"/>
  <c r="AI333" i="9"/>
  <c r="AI334" i="9"/>
  <c r="AI335" i="9"/>
  <c r="AI336" i="9"/>
  <c r="AI337" i="9"/>
  <c r="AI338" i="9"/>
  <c r="AI254" i="9"/>
  <c r="AI339" i="9"/>
  <c r="AI264" i="9"/>
  <c r="AI256" i="9"/>
  <c r="AI340" i="9"/>
  <c r="AI341" i="9"/>
  <c r="AI342" i="9"/>
  <c r="AI343" i="9"/>
  <c r="AI344" i="9"/>
  <c r="AI262" i="9"/>
  <c r="AF266" i="9"/>
  <c r="AF267" i="9"/>
  <c r="AF268" i="9"/>
  <c r="AF252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83" i="9"/>
  <c r="AF284" i="9"/>
  <c r="AF285" i="9"/>
  <c r="AF286" i="9"/>
  <c r="AF287" i="9"/>
  <c r="AF263" i="9"/>
  <c r="AF288" i="9"/>
  <c r="AF289" i="9"/>
  <c r="AF290" i="9"/>
  <c r="AF291" i="9"/>
  <c r="AF292" i="9"/>
  <c r="AF293" i="9"/>
  <c r="AF249" i="9"/>
  <c r="AF294" i="9"/>
  <c r="AF295" i="9"/>
  <c r="AF296" i="9"/>
  <c r="AF297" i="9"/>
  <c r="AF298" i="9"/>
  <c r="AF260" i="9"/>
  <c r="AF299" i="9"/>
  <c r="AF300" i="9"/>
  <c r="AF301" i="9"/>
  <c r="AF302" i="9"/>
  <c r="AF303" i="9"/>
  <c r="AF304" i="9"/>
  <c r="AF305" i="9"/>
  <c r="AF255" i="9"/>
  <c r="AF306" i="9"/>
  <c r="AF307" i="9"/>
  <c r="AF308" i="9"/>
  <c r="AF309" i="9"/>
  <c r="AF310" i="9"/>
  <c r="AF311" i="9"/>
  <c r="AF253" i="9"/>
  <c r="AF312" i="9"/>
  <c r="AF313" i="9"/>
  <c r="AF314" i="9"/>
  <c r="AF315" i="9"/>
  <c r="AF316" i="9"/>
  <c r="AF317" i="9"/>
  <c r="AF258" i="9"/>
  <c r="AF251" i="9"/>
  <c r="AF261" i="9"/>
  <c r="AF250" i="9"/>
  <c r="AF318" i="9"/>
  <c r="AF319" i="9"/>
  <c r="AF320" i="9"/>
  <c r="AF321" i="9"/>
  <c r="AF322" i="9"/>
  <c r="AF323" i="9"/>
  <c r="AF324" i="9"/>
  <c r="AF325" i="9"/>
  <c r="AF257" i="9"/>
  <c r="AF326" i="9"/>
  <c r="AF327" i="9"/>
  <c r="AF328" i="9"/>
  <c r="AF329" i="9"/>
  <c r="AF330" i="9"/>
  <c r="AF259" i="9"/>
  <c r="AF331" i="9"/>
  <c r="AF332" i="9"/>
  <c r="AF333" i="9"/>
  <c r="AF334" i="9"/>
  <c r="AF335" i="9"/>
  <c r="AF336" i="9"/>
  <c r="AF337" i="9"/>
  <c r="AF338" i="9"/>
  <c r="AF254" i="9"/>
  <c r="AF339" i="9"/>
  <c r="AF264" i="9"/>
  <c r="AF256" i="9"/>
  <c r="AF340" i="9"/>
  <c r="AF341" i="9"/>
  <c r="AF342" i="9"/>
  <c r="AF343" i="9"/>
  <c r="AF344" i="9"/>
  <c r="AF262" i="9"/>
  <c r="AC266" i="9"/>
  <c r="AC267" i="9"/>
  <c r="AC268" i="9"/>
  <c r="AC252" i="9"/>
  <c r="AC269" i="9"/>
  <c r="AC270" i="9"/>
  <c r="AC271" i="9"/>
  <c r="AC272" i="9"/>
  <c r="AC273" i="9"/>
  <c r="AC274" i="9"/>
  <c r="AC275" i="9"/>
  <c r="AC276" i="9"/>
  <c r="AC277" i="9"/>
  <c r="AC278" i="9"/>
  <c r="AC279" i="9"/>
  <c r="AC280" i="9"/>
  <c r="AC281" i="9"/>
  <c r="AC282" i="9"/>
  <c r="AC283" i="9"/>
  <c r="AC284" i="9"/>
  <c r="AC285" i="9"/>
  <c r="AC286" i="9"/>
  <c r="AC287" i="9"/>
  <c r="AC263" i="9"/>
  <c r="AC288" i="9"/>
  <c r="AC289" i="9"/>
  <c r="AC290" i="9"/>
  <c r="AC291" i="9"/>
  <c r="AC292" i="9"/>
  <c r="AC293" i="9"/>
  <c r="AC249" i="9"/>
  <c r="AC294" i="9"/>
  <c r="AC295" i="9"/>
  <c r="AC296" i="9"/>
  <c r="AC297" i="9"/>
  <c r="AC298" i="9"/>
  <c r="AC260" i="9"/>
  <c r="AC299" i="9"/>
  <c r="AC300" i="9"/>
  <c r="AC301" i="9"/>
  <c r="AC302" i="9"/>
  <c r="AC303" i="9"/>
  <c r="AC304" i="9"/>
  <c r="AC305" i="9"/>
  <c r="AC255" i="9"/>
  <c r="AC306" i="9"/>
  <c r="AC307" i="9"/>
  <c r="AC308" i="9"/>
  <c r="AC309" i="9"/>
  <c r="AC310" i="9"/>
  <c r="AC311" i="9"/>
  <c r="AC253" i="9"/>
  <c r="AC312" i="9"/>
  <c r="AC313" i="9"/>
  <c r="AC314" i="9"/>
  <c r="AC315" i="9"/>
  <c r="AC316" i="9"/>
  <c r="AC317" i="9"/>
  <c r="AC258" i="9"/>
  <c r="AC251" i="9"/>
  <c r="AC261" i="9"/>
  <c r="AC250" i="9"/>
  <c r="AC318" i="9"/>
  <c r="AC319" i="9"/>
  <c r="AC320" i="9"/>
  <c r="AC321" i="9"/>
  <c r="AC322" i="9"/>
  <c r="AC323" i="9"/>
  <c r="AC324" i="9"/>
  <c r="AC325" i="9"/>
  <c r="AC257" i="9"/>
  <c r="AC326" i="9"/>
  <c r="AC327" i="9"/>
  <c r="AC328" i="9"/>
  <c r="AC329" i="9"/>
  <c r="AC330" i="9"/>
  <c r="AC259" i="9"/>
  <c r="AC331" i="9"/>
  <c r="AC332" i="9"/>
  <c r="AC333" i="9"/>
  <c r="AC334" i="9"/>
  <c r="AC335" i="9"/>
  <c r="AC336" i="9"/>
  <c r="AC337" i="9"/>
  <c r="AC338" i="9"/>
  <c r="AC254" i="9"/>
  <c r="AC339" i="9"/>
  <c r="AC264" i="9"/>
  <c r="AC256" i="9"/>
  <c r="AC340" i="9"/>
  <c r="AC341" i="9"/>
  <c r="AC342" i="9"/>
  <c r="AC343" i="9"/>
  <c r="AC344" i="9"/>
  <c r="AC262" i="9"/>
  <c r="Z266" i="9"/>
  <c r="Z267" i="9"/>
  <c r="Z268" i="9"/>
  <c r="Z252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83" i="9"/>
  <c r="Z284" i="9"/>
  <c r="Z285" i="9"/>
  <c r="Z286" i="9"/>
  <c r="Z287" i="9"/>
  <c r="Z263" i="9"/>
  <c r="Z288" i="9"/>
  <c r="Z289" i="9"/>
  <c r="Z290" i="9"/>
  <c r="Z291" i="9"/>
  <c r="Z292" i="9"/>
  <c r="Z293" i="9"/>
  <c r="Z249" i="9"/>
  <c r="Z294" i="9"/>
  <c r="Z295" i="9"/>
  <c r="Z296" i="9"/>
  <c r="Z297" i="9"/>
  <c r="Z298" i="9"/>
  <c r="Z260" i="9"/>
  <c r="Z299" i="9"/>
  <c r="Z300" i="9"/>
  <c r="Z301" i="9"/>
  <c r="Z302" i="9"/>
  <c r="Z303" i="9"/>
  <c r="Z304" i="9"/>
  <c r="Z305" i="9"/>
  <c r="Z255" i="9"/>
  <c r="Z306" i="9"/>
  <c r="Z307" i="9"/>
  <c r="Z308" i="9"/>
  <c r="Z309" i="9"/>
  <c r="Z310" i="9"/>
  <c r="Z311" i="9"/>
  <c r="Z253" i="9"/>
  <c r="Z312" i="9"/>
  <c r="Z313" i="9"/>
  <c r="Z314" i="9"/>
  <c r="Z315" i="9"/>
  <c r="Z316" i="9"/>
  <c r="Z317" i="9"/>
  <c r="Z258" i="9"/>
  <c r="Z251" i="9"/>
  <c r="Z261" i="9"/>
  <c r="Z250" i="9"/>
  <c r="Z318" i="9"/>
  <c r="Z319" i="9"/>
  <c r="Z320" i="9"/>
  <c r="Z321" i="9"/>
  <c r="Z322" i="9"/>
  <c r="Z323" i="9"/>
  <c r="Z324" i="9"/>
  <c r="Z325" i="9"/>
  <c r="Z257" i="9"/>
  <c r="Z326" i="9"/>
  <c r="Z327" i="9"/>
  <c r="Z328" i="9"/>
  <c r="Z329" i="9"/>
  <c r="Z330" i="9"/>
  <c r="Z259" i="9"/>
  <c r="Z331" i="9"/>
  <c r="Z332" i="9"/>
  <c r="Z333" i="9"/>
  <c r="Z334" i="9"/>
  <c r="Z335" i="9"/>
  <c r="Z336" i="9"/>
  <c r="Z337" i="9"/>
  <c r="Z338" i="9"/>
  <c r="Z254" i="9"/>
  <c r="Z339" i="9"/>
  <c r="Z264" i="9"/>
  <c r="Z256" i="9"/>
  <c r="Z340" i="9"/>
  <c r="Z341" i="9"/>
  <c r="Z342" i="9"/>
  <c r="Z343" i="9"/>
  <c r="Z344" i="9"/>
  <c r="Z262" i="9"/>
  <c r="W266" i="9"/>
  <c r="W267" i="9"/>
  <c r="W268" i="9"/>
  <c r="W252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63" i="9"/>
  <c r="W288" i="9"/>
  <c r="W289" i="9"/>
  <c r="W290" i="9"/>
  <c r="W291" i="9"/>
  <c r="W292" i="9"/>
  <c r="W293" i="9"/>
  <c r="W249" i="9"/>
  <c r="W294" i="9"/>
  <c r="W295" i="9"/>
  <c r="W296" i="9"/>
  <c r="W297" i="9"/>
  <c r="W298" i="9"/>
  <c r="W260" i="9"/>
  <c r="W299" i="9"/>
  <c r="W300" i="9"/>
  <c r="W301" i="9"/>
  <c r="W302" i="9"/>
  <c r="W303" i="9"/>
  <c r="W304" i="9"/>
  <c r="W305" i="9"/>
  <c r="W255" i="9"/>
  <c r="W306" i="9"/>
  <c r="W307" i="9"/>
  <c r="W308" i="9"/>
  <c r="W309" i="9"/>
  <c r="W310" i="9"/>
  <c r="W311" i="9"/>
  <c r="W253" i="9"/>
  <c r="W312" i="9"/>
  <c r="W313" i="9"/>
  <c r="W314" i="9"/>
  <c r="W315" i="9"/>
  <c r="W316" i="9"/>
  <c r="W317" i="9"/>
  <c r="W258" i="9"/>
  <c r="W251" i="9"/>
  <c r="W261" i="9"/>
  <c r="W250" i="9"/>
  <c r="W318" i="9"/>
  <c r="W319" i="9"/>
  <c r="W320" i="9"/>
  <c r="W321" i="9"/>
  <c r="W322" i="9"/>
  <c r="W323" i="9"/>
  <c r="W324" i="9"/>
  <c r="W325" i="9"/>
  <c r="W257" i="9"/>
  <c r="W326" i="9"/>
  <c r="W327" i="9"/>
  <c r="W328" i="9"/>
  <c r="W329" i="9"/>
  <c r="W330" i="9"/>
  <c r="W259" i="9"/>
  <c r="W331" i="9"/>
  <c r="W332" i="9"/>
  <c r="W333" i="9"/>
  <c r="W334" i="9"/>
  <c r="W335" i="9"/>
  <c r="W336" i="9"/>
  <c r="W337" i="9"/>
  <c r="W338" i="9"/>
  <c r="W254" i="9"/>
  <c r="W339" i="9"/>
  <c r="W264" i="9"/>
  <c r="W256" i="9"/>
  <c r="W340" i="9"/>
  <c r="W341" i="9"/>
  <c r="W342" i="9"/>
  <c r="W343" i="9"/>
  <c r="W344" i="9"/>
  <c r="W262" i="9"/>
  <c r="T266" i="9"/>
  <c r="T267" i="9"/>
  <c r="T268" i="9"/>
  <c r="T252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63" i="9"/>
  <c r="T288" i="9"/>
  <c r="T289" i="9"/>
  <c r="T290" i="9"/>
  <c r="T291" i="9"/>
  <c r="T292" i="9"/>
  <c r="T293" i="9"/>
  <c r="T249" i="9"/>
  <c r="T294" i="9"/>
  <c r="T295" i="9"/>
  <c r="T296" i="9"/>
  <c r="T297" i="9"/>
  <c r="T298" i="9"/>
  <c r="T260" i="9"/>
  <c r="T299" i="9"/>
  <c r="T300" i="9"/>
  <c r="T301" i="9"/>
  <c r="T302" i="9"/>
  <c r="T303" i="9"/>
  <c r="T304" i="9"/>
  <c r="T305" i="9"/>
  <c r="T255" i="9"/>
  <c r="T306" i="9"/>
  <c r="T307" i="9"/>
  <c r="T308" i="9"/>
  <c r="T309" i="9"/>
  <c r="T310" i="9"/>
  <c r="T311" i="9"/>
  <c r="T253" i="9"/>
  <c r="T312" i="9"/>
  <c r="T313" i="9"/>
  <c r="T314" i="9"/>
  <c r="T315" i="9"/>
  <c r="T316" i="9"/>
  <c r="T317" i="9"/>
  <c r="T258" i="9"/>
  <c r="T251" i="9"/>
  <c r="T261" i="9"/>
  <c r="T250" i="9"/>
  <c r="T318" i="9"/>
  <c r="T319" i="9"/>
  <c r="T320" i="9"/>
  <c r="T321" i="9"/>
  <c r="T322" i="9"/>
  <c r="T323" i="9"/>
  <c r="T324" i="9"/>
  <c r="T325" i="9"/>
  <c r="T257" i="9"/>
  <c r="T326" i="9"/>
  <c r="T327" i="9"/>
  <c r="T328" i="9"/>
  <c r="T329" i="9"/>
  <c r="T330" i="9"/>
  <c r="T259" i="9"/>
  <c r="T331" i="9"/>
  <c r="T332" i="9"/>
  <c r="T333" i="9"/>
  <c r="T334" i="9"/>
  <c r="T335" i="9"/>
  <c r="T336" i="9"/>
  <c r="T337" i="9"/>
  <c r="T338" i="9"/>
  <c r="T254" i="9"/>
  <c r="T339" i="9"/>
  <c r="T264" i="9"/>
  <c r="T256" i="9"/>
  <c r="T340" i="9"/>
  <c r="T341" i="9"/>
  <c r="T342" i="9"/>
  <c r="T343" i="9"/>
  <c r="T344" i="9"/>
  <c r="T262" i="9"/>
  <c r="Q266" i="9"/>
  <c r="Q267" i="9"/>
  <c r="Q268" i="9"/>
  <c r="Q252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63" i="9"/>
  <c r="Q288" i="9"/>
  <c r="Q289" i="9"/>
  <c r="Q290" i="9"/>
  <c r="Q291" i="9"/>
  <c r="Q292" i="9"/>
  <c r="Q293" i="9"/>
  <c r="Q249" i="9"/>
  <c r="Q294" i="9"/>
  <c r="Q295" i="9"/>
  <c r="Q296" i="9"/>
  <c r="Q297" i="9"/>
  <c r="Q298" i="9"/>
  <c r="Q260" i="9"/>
  <c r="Q299" i="9"/>
  <c r="Q300" i="9"/>
  <c r="Q301" i="9"/>
  <c r="Q302" i="9"/>
  <c r="Q303" i="9"/>
  <c r="Q304" i="9"/>
  <c r="Q305" i="9"/>
  <c r="Q255" i="9"/>
  <c r="Q306" i="9"/>
  <c r="Q307" i="9"/>
  <c r="Q308" i="9"/>
  <c r="Q309" i="9"/>
  <c r="Q310" i="9"/>
  <c r="Q311" i="9"/>
  <c r="Q253" i="9"/>
  <c r="Q312" i="9"/>
  <c r="Q313" i="9"/>
  <c r="Q314" i="9"/>
  <c r="Q315" i="9"/>
  <c r="Q316" i="9"/>
  <c r="Q317" i="9"/>
  <c r="Q258" i="9"/>
  <c r="Q251" i="9"/>
  <c r="Q261" i="9"/>
  <c r="Q250" i="9"/>
  <c r="Q318" i="9"/>
  <c r="Q319" i="9"/>
  <c r="Q320" i="9"/>
  <c r="Q321" i="9"/>
  <c r="Q322" i="9"/>
  <c r="Q323" i="9"/>
  <c r="Q324" i="9"/>
  <c r="Q325" i="9"/>
  <c r="Q257" i="9"/>
  <c r="Q326" i="9"/>
  <c r="Q327" i="9"/>
  <c r="Q328" i="9"/>
  <c r="Q329" i="9"/>
  <c r="Q330" i="9"/>
  <c r="Q259" i="9"/>
  <c r="Q331" i="9"/>
  <c r="Q332" i="9"/>
  <c r="Q333" i="9"/>
  <c r="Q334" i="9"/>
  <c r="Q335" i="9"/>
  <c r="Q336" i="9"/>
  <c r="Q337" i="9"/>
  <c r="Q338" i="9"/>
  <c r="Q254" i="9"/>
  <c r="Q339" i="9"/>
  <c r="Q264" i="9"/>
  <c r="Q256" i="9"/>
  <c r="Q340" i="9"/>
  <c r="Q341" i="9"/>
  <c r="Q342" i="9"/>
  <c r="Q343" i="9"/>
  <c r="Q344" i="9"/>
  <c r="Q262" i="9"/>
  <c r="N266" i="9"/>
  <c r="N267" i="9"/>
  <c r="N268" i="9"/>
  <c r="N252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63" i="9"/>
  <c r="N288" i="9"/>
  <c r="N289" i="9"/>
  <c r="N290" i="9"/>
  <c r="N291" i="9"/>
  <c r="N292" i="9"/>
  <c r="N293" i="9"/>
  <c r="N249" i="9"/>
  <c r="N294" i="9"/>
  <c r="N295" i="9"/>
  <c r="N296" i="9"/>
  <c r="N297" i="9"/>
  <c r="N298" i="9"/>
  <c r="N260" i="9"/>
  <c r="N299" i="9"/>
  <c r="N300" i="9"/>
  <c r="N301" i="9"/>
  <c r="N302" i="9"/>
  <c r="N303" i="9"/>
  <c r="N304" i="9"/>
  <c r="N305" i="9"/>
  <c r="N255" i="9"/>
  <c r="N306" i="9"/>
  <c r="N307" i="9"/>
  <c r="N308" i="9"/>
  <c r="N309" i="9"/>
  <c r="N310" i="9"/>
  <c r="N311" i="9"/>
  <c r="N253" i="9"/>
  <c r="N312" i="9"/>
  <c r="N313" i="9"/>
  <c r="N314" i="9"/>
  <c r="N315" i="9"/>
  <c r="N316" i="9"/>
  <c r="N317" i="9"/>
  <c r="N258" i="9"/>
  <c r="N251" i="9"/>
  <c r="N261" i="9"/>
  <c r="N250" i="9"/>
  <c r="N318" i="9"/>
  <c r="N319" i="9"/>
  <c r="N320" i="9"/>
  <c r="N321" i="9"/>
  <c r="N322" i="9"/>
  <c r="N323" i="9"/>
  <c r="N324" i="9"/>
  <c r="N325" i="9"/>
  <c r="N257" i="9"/>
  <c r="N326" i="9"/>
  <c r="N327" i="9"/>
  <c r="N328" i="9"/>
  <c r="N329" i="9"/>
  <c r="N330" i="9"/>
  <c r="N259" i="9"/>
  <c r="N331" i="9"/>
  <c r="N332" i="9"/>
  <c r="N333" i="9"/>
  <c r="N334" i="9"/>
  <c r="N335" i="9"/>
  <c r="N336" i="9"/>
  <c r="N337" i="9"/>
  <c r="N338" i="9"/>
  <c r="N254" i="9"/>
  <c r="N339" i="9"/>
  <c r="N264" i="9"/>
  <c r="N256" i="9"/>
  <c r="N340" i="9"/>
  <c r="N341" i="9"/>
  <c r="N342" i="9"/>
  <c r="N343" i="9"/>
  <c r="N344" i="9"/>
  <c r="N262" i="9"/>
  <c r="K266" i="9"/>
  <c r="L266" i="9" s="1"/>
  <c r="K267" i="9"/>
  <c r="L267" i="9" s="1"/>
  <c r="K268" i="9"/>
  <c r="L268" i="9" s="1"/>
  <c r="K252" i="9"/>
  <c r="L252" i="9" s="1"/>
  <c r="K269" i="9"/>
  <c r="L269" i="9" s="1"/>
  <c r="K270" i="9"/>
  <c r="L270" i="9" s="1"/>
  <c r="K271" i="9"/>
  <c r="L271" i="9" s="1"/>
  <c r="K272" i="9"/>
  <c r="L272" i="9" s="1"/>
  <c r="K273" i="9"/>
  <c r="L273" i="9" s="1"/>
  <c r="K274" i="9"/>
  <c r="L274" i="9" s="1"/>
  <c r="K275" i="9"/>
  <c r="L275" i="9" s="1"/>
  <c r="K276" i="9"/>
  <c r="L276" i="9" s="1"/>
  <c r="K277" i="9"/>
  <c r="L277" i="9" s="1"/>
  <c r="K278" i="9"/>
  <c r="L278" i="9" s="1"/>
  <c r="K279" i="9"/>
  <c r="L279" i="9" s="1"/>
  <c r="K280" i="9"/>
  <c r="L280" i="9" s="1"/>
  <c r="K281" i="9"/>
  <c r="L281" i="9" s="1"/>
  <c r="K282" i="9"/>
  <c r="L282" i="9" s="1"/>
  <c r="K283" i="9"/>
  <c r="L283" i="9" s="1"/>
  <c r="K284" i="9"/>
  <c r="L284" i="9" s="1"/>
  <c r="K285" i="9"/>
  <c r="L285" i="9" s="1"/>
  <c r="K286" i="9"/>
  <c r="L286" i="9" s="1"/>
  <c r="K287" i="9"/>
  <c r="L287" i="9" s="1"/>
  <c r="K263" i="9"/>
  <c r="L263" i="9" s="1"/>
  <c r="K288" i="9"/>
  <c r="L288" i="9" s="1"/>
  <c r="K289" i="9"/>
  <c r="L289" i="9" s="1"/>
  <c r="K290" i="9"/>
  <c r="L290" i="9" s="1"/>
  <c r="K291" i="9"/>
  <c r="L291" i="9" s="1"/>
  <c r="K292" i="9"/>
  <c r="L292" i="9" s="1"/>
  <c r="K293" i="9"/>
  <c r="L293" i="9" s="1"/>
  <c r="K249" i="9"/>
  <c r="K294" i="9"/>
  <c r="L294" i="9" s="1"/>
  <c r="K295" i="9"/>
  <c r="L295" i="9" s="1"/>
  <c r="K296" i="9"/>
  <c r="L296" i="9" s="1"/>
  <c r="K297" i="9"/>
  <c r="L297" i="9" s="1"/>
  <c r="K298" i="9"/>
  <c r="L298" i="9" s="1"/>
  <c r="K260" i="9"/>
  <c r="L260" i="9" s="1"/>
  <c r="K299" i="9"/>
  <c r="L299" i="9" s="1"/>
  <c r="K300" i="9"/>
  <c r="L300" i="9" s="1"/>
  <c r="K301" i="9"/>
  <c r="L301" i="9" s="1"/>
  <c r="K302" i="9"/>
  <c r="L302" i="9" s="1"/>
  <c r="K303" i="9"/>
  <c r="L303" i="9" s="1"/>
  <c r="K304" i="9"/>
  <c r="L304" i="9" s="1"/>
  <c r="K305" i="9"/>
  <c r="L305" i="9" s="1"/>
  <c r="K255" i="9"/>
  <c r="L255" i="9" s="1"/>
  <c r="K306" i="9"/>
  <c r="L306" i="9" s="1"/>
  <c r="K307" i="9"/>
  <c r="L307" i="9" s="1"/>
  <c r="K308" i="9"/>
  <c r="L308" i="9" s="1"/>
  <c r="K309" i="9"/>
  <c r="L309" i="9" s="1"/>
  <c r="K310" i="9"/>
  <c r="L310" i="9" s="1"/>
  <c r="K311" i="9"/>
  <c r="L311" i="9" s="1"/>
  <c r="K253" i="9"/>
  <c r="K312" i="9"/>
  <c r="L312" i="9" s="1"/>
  <c r="K313" i="9"/>
  <c r="L313" i="9" s="1"/>
  <c r="K314" i="9"/>
  <c r="L314" i="9" s="1"/>
  <c r="K315" i="9"/>
  <c r="L315" i="9" s="1"/>
  <c r="K316" i="9"/>
  <c r="L316" i="9" s="1"/>
  <c r="K317" i="9"/>
  <c r="L317" i="9" s="1"/>
  <c r="K258" i="9"/>
  <c r="L258" i="9" s="1"/>
  <c r="K251" i="9"/>
  <c r="K261" i="9"/>
  <c r="K250" i="9"/>
  <c r="K318" i="9"/>
  <c r="L318" i="9" s="1"/>
  <c r="K319" i="9"/>
  <c r="L319" i="9" s="1"/>
  <c r="K320" i="9"/>
  <c r="L320" i="9" s="1"/>
  <c r="K321" i="9"/>
  <c r="L321" i="9" s="1"/>
  <c r="K322" i="9"/>
  <c r="L322" i="9" s="1"/>
  <c r="K323" i="9"/>
  <c r="L323" i="9" s="1"/>
  <c r="K324" i="9"/>
  <c r="L324" i="9" s="1"/>
  <c r="K325" i="9"/>
  <c r="L325" i="9" s="1"/>
  <c r="K257" i="9"/>
  <c r="L257" i="9" s="1"/>
  <c r="K326" i="9"/>
  <c r="L326" i="9" s="1"/>
  <c r="K327" i="9"/>
  <c r="L327" i="9" s="1"/>
  <c r="K328" i="9"/>
  <c r="L328" i="9" s="1"/>
  <c r="K329" i="9"/>
  <c r="L329" i="9" s="1"/>
  <c r="K330" i="9"/>
  <c r="L330" i="9" s="1"/>
  <c r="K259" i="9"/>
  <c r="K331" i="9"/>
  <c r="L331" i="9" s="1"/>
  <c r="K332" i="9"/>
  <c r="L332" i="9" s="1"/>
  <c r="K333" i="9"/>
  <c r="L333" i="9" s="1"/>
  <c r="K334" i="9"/>
  <c r="L334" i="9" s="1"/>
  <c r="K335" i="9"/>
  <c r="L335" i="9" s="1"/>
  <c r="K336" i="9"/>
  <c r="L336" i="9" s="1"/>
  <c r="K337" i="9"/>
  <c r="L337" i="9" s="1"/>
  <c r="K338" i="9"/>
  <c r="L338" i="9" s="1"/>
  <c r="K254" i="9"/>
  <c r="L254" i="9" s="1"/>
  <c r="K339" i="9"/>
  <c r="L339" i="9" s="1"/>
  <c r="K264" i="9"/>
  <c r="L264" i="9" s="1"/>
  <c r="K256" i="9"/>
  <c r="L256" i="9" s="1"/>
  <c r="K340" i="9"/>
  <c r="L340" i="9" s="1"/>
  <c r="K341" i="9"/>
  <c r="L341" i="9" s="1"/>
  <c r="K342" i="9"/>
  <c r="L342" i="9" s="1"/>
  <c r="K343" i="9"/>
  <c r="L343" i="9" s="1"/>
  <c r="K344" i="9"/>
  <c r="L344" i="9" s="1"/>
  <c r="K262" i="9"/>
  <c r="L262" i="9" s="1"/>
  <c r="H266" i="9"/>
  <c r="I266" i="9" s="1"/>
  <c r="H267" i="9"/>
  <c r="I267" i="9" s="1"/>
  <c r="H268" i="9"/>
  <c r="I268" i="9" s="1"/>
  <c r="H252" i="9"/>
  <c r="H269" i="9"/>
  <c r="I269" i="9" s="1"/>
  <c r="H270" i="9"/>
  <c r="I270" i="9" s="1"/>
  <c r="H271" i="9"/>
  <c r="I271" i="9" s="1"/>
  <c r="H272" i="9"/>
  <c r="I272" i="9" s="1"/>
  <c r="H273" i="9"/>
  <c r="I273" i="9" s="1"/>
  <c r="H274" i="9"/>
  <c r="I274" i="9" s="1"/>
  <c r="H275" i="9"/>
  <c r="I275" i="9" s="1"/>
  <c r="H276" i="9"/>
  <c r="I276" i="9" s="1"/>
  <c r="H277" i="9"/>
  <c r="I277" i="9" s="1"/>
  <c r="H278" i="9"/>
  <c r="I278" i="9" s="1"/>
  <c r="H279" i="9"/>
  <c r="I279" i="9" s="1"/>
  <c r="H280" i="9"/>
  <c r="I280" i="9" s="1"/>
  <c r="H281" i="9"/>
  <c r="I281" i="9" s="1"/>
  <c r="H282" i="9"/>
  <c r="I282" i="9" s="1"/>
  <c r="H283" i="9"/>
  <c r="I283" i="9" s="1"/>
  <c r="H284" i="9"/>
  <c r="I284" i="9" s="1"/>
  <c r="H285" i="9"/>
  <c r="I285" i="9" s="1"/>
  <c r="H286" i="9"/>
  <c r="I286" i="9" s="1"/>
  <c r="H287" i="9"/>
  <c r="I287" i="9" s="1"/>
  <c r="H263" i="9"/>
  <c r="H288" i="9"/>
  <c r="I288" i="9" s="1"/>
  <c r="H289" i="9"/>
  <c r="I289" i="9" s="1"/>
  <c r="H290" i="9"/>
  <c r="I290" i="9" s="1"/>
  <c r="H291" i="9"/>
  <c r="I291" i="9" s="1"/>
  <c r="H292" i="9"/>
  <c r="I292" i="9" s="1"/>
  <c r="H293" i="9"/>
  <c r="I293" i="9" s="1"/>
  <c r="H249" i="9"/>
  <c r="H294" i="9"/>
  <c r="I294" i="9" s="1"/>
  <c r="H295" i="9"/>
  <c r="I295" i="9" s="1"/>
  <c r="H296" i="9"/>
  <c r="I296" i="9" s="1"/>
  <c r="H297" i="9"/>
  <c r="I297" i="9" s="1"/>
  <c r="H298" i="9"/>
  <c r="I298" i="9" s="1"/>
  <c r="H260" i="9"/>
  <c r="I260" i="9" s="1"/>
  <c r="H299" i="9"/>
  <c r="I299" i="9" s="1"/>
  <c r="H300" i="9"/>
  <c r="I300" i="9" s="1"/>
  <c r="H301" i="9"/>
  <c r="I301" i="9" s="1"/>
  <c r="H302" i="9"/>
  <c r="I302" i="9" s="1"/>
  <c r="H303" i="9"/>
  <c r="I303" i="9" s="1"/>
  <c r="H304" i="9"/>
  <c r="I304" i="9" s="1"/>
  <c r="H305" i="9"/>
  <c r="I305" i="9" s="1"/>
  <c r="H255" i="9"/>
  <c r="I255" i="9" s="1"/>
  <c r="H306" i="9"/>
  <c r="I306" i="9" s="1"/>
  <c r="H307" i="9"/>
  <c r="I307" i="9" s="1"/>
  <c r="H308" i="9"/>
  <c r="I308" i="9" s="1"/>
  <c r="H309" i="9"/>
  <c r="I309" i="9" s="1"/>
  <c r="H310" i="9"/>
  <c r="I310" i="9" s="1"/>
  <c r="H311" i="9"/>
  <c r="I311" i="9" s="1"/>
  <c r="H253" i="9"/>
  <c r="H312" i="9"/>
  <c r="I312" i="9" s="1"/>
  <c r="H313" i="9"/>
  <c r="I313" i="9" s="1"/>
  <c r="H314" i="9"/>
  <c r="I314" i="9" s="1"/>
  <c r="H315" i="9"/>
  <c r="I315" i="9" s="1"/>
  <c r="H316" i="9"/>
  <c r="I316" i="9" s="1"/>
  <c r="H317" i="9"/>
  <c r="I317" i="9" s="1"/>
  <c r="H258" i="9"/>
  <c r="I258" i="9" s="1"/>
  <c r="H251" i="9"/>
  <c r="H261" i="9"/>
  <c r="I261" i="9" s="1"/>
  <c r="H250" i="9"/>
  <c r="H318" i="9"/>
  <c r="I318" i="9" s="1"/>
  <c r="H319" i="9"/>
  <c r="I319" i="9" s="1"/>
  <c r="H320" i="9"/>
  <c r="I320" i="9" s="1"/>
  <c r="H321" i="9"/>
  <c r="I321" i="9" s="1"/>
  <c r="H322" i="9"/>
  <c r="I322" i="9" s="1"/>
  <c r="H323" i="9"/>
  <c r="I323" i="9" s="1"/>
  <c r="H324" i="9"/>
  <c r="I324" i="9" s="1"/>
  <c r="H325" i="9"/>
  <c r="I325" i="9" s="1"/>
  <c r="H257" i="9"/>
  <c r="H326" i="9"/>
  <c r="I326" i="9" s="1"/>
  <c r="H327" i="9"/>
  <c r="I327" i="9" s="1"/>
  <c r="H328" i="9"/>
  <c r="I328" i="9" s="1"/>
  <c r="H329" i="9"/>
  <c r="I329" i="9" s="1"/>
  <c r="H330" i="9"/>
  <c r="I330" i="9" s="1"/>
  <c r="H259" i="9"/>
  <c r="I259" i="9" s="1"/>
  <c r="H331" i="9"/>
  <c r="I331" i="9" s="1"/>
  <c r="H332" i="9"/>
  <c r="I332" i="9" s="1"/>
  <c r="H333" i="9"/>
  <c r="I333" i="9" s="1"/>
  <c r="H334" i="9"/>
  <c r="I334" i="9" s="1"/>
  <c r="H335" i="9"/>
  <c r="I335" i="9" s="1"/>
  <c r="H336" i="9"/>
  <c r="I336" i="9" s="1"/>
  <c r="H337" i="9"/>
  <c r="I337" i="9" s="1"/>
  <c r="H338" i="9"/>
  <c r="I338" i="9" s="1"/>
  <c r="H254" i="9"/>
  <c r="H339" i="9"/>
  <c r="I339" i="9" s="1"/>
  <c r="H264" i="9"/>
  <c r="H256" i="9"/>
  <c r="I256" i="9" s="1"/>
  <c r="H340" i="9"/>
  <c r="I340" i="9" s="1"/>
  <c r="H341" i="9"/>
  <c r="I341" i="9" s="1"/>
  <c r="H342" i="9"/>
  <c r="I342" i="9" s="1"/>
  <c r="H343" i="9"/>
  <c r="I343" i="9" s="1"/>
  <c r="H344" i="9"/>
  <c r="I344" i="9" s="1"/>
  <c r="H262" i="9"/>
  <c r="AI386" i="9"/>
  <c r="AI384" i="9"/>
  <c r="AI379" i="9"/>
  <c r="AI381" i="9"/>
  <c r="AI378" i="9"/>
  <c r="AI383" i="9"/>
  <c r="AI380" i="9"/>
  <c r="AI382" i="9"/>
  <c r="AI387" i="9"/>
  <c r="AI388" i="9"/>
  <c r="AI385" i="9"/>
  <c r="AF386" i="9"/>
  <c r="AF384" i="9"/>
  <c r="AF379" i="9"/>
  <c r="AF381" i="9"/>
  <c r="AF378" i="9"/>
  <c r="AF383" i="9"/>
  <c r="AF380" i="9"/>
  <c r="AF382" i="9"/>
  <c r="AF387" i="9"/>
  <c r="AF388" i="9"/>
  <c r="AF385" i="9"/>
  <c r="AC386" i="9"/>
  <c r="AC384" i="9"/>
  <c r="AC379" i="9"/>
  <c r="AC381" i="9"/>
  <c r="AC378" i="9"/>
  <c r="AC383" i="9"/>
  <c r="AC380" i="9"/>
  <c r="AC382" i="9"/>
  <c r="AC387" i="9"/>
  <c r="AC388" i="9"/>
  <c r="AC385" i="9"/>
  <c r="Z386" i="9"/>
  <c r="Z384" i="9"/>
  <c r="Z379" i="9"/>
  <c r="Z381" i="9"/>
  <c r="Z378" i="9"/>
  <c r="Z383" i="9"/>
  <c r="Z380" i="9"/>
  <c r="Z382" i="9"/>
  <c r="Z387" i="9"/>
  <c r="Z388" i="9"/>
  <c r="Z385" i="9"/>
  <c r="W386" i="9"/>
  <c r="W384" i="9"/>
  <c r="W379" i="9"/>
  <c r="W381" i="9"/>
  <c r="W378" i="9"/>
  <c r="W383" i="9"/>
  <c r="W380" i="9"/>
  <c r="W382" i="9"/>
  <c r="W387" i="9"/>
  <c r="W388" i="9"/>
  <c r="W385" i="9"/>
  <c r="T386" i="9"/>
  <c r="T384" i="9"/>
  <c r="T379" i="9"/>
  <c r="T381" i="9"/>
  <c r="T378" i="9"/>
  <c r="T383" i="9"/>
  <c r="T380" i="9"/>
  <c r="T382" i="9"/>
  <c r="T387" i="9"/>
  <c r="T388" i="9"/>
  <c r="T385" i="9"/>
  <c r="Q386" i="9"/>
  <c r="Q384" i="9"/>
  <c r="Q379" i="9"/>
  <c r="Q381" i="9"/>
  <c r="Q378" i="9"/>
  <c r="Q383" i="9"/>
  <c r="Q380" i="9"/>
  <c r="Q382" i="9"/>
  <c r="Q387" i="9"/>
  <c r="Q388" i="9"/>
  <c r="Q385" i="9"/>
  <c r="K386" i="9"/>
  <c r="K384" i="9"/>
  <c r="K379" i="9"/>
  <c r="K381" i="9"/>
  <c r="K378" i="9"/>
  <c r="K383" i="9"/>
  <c r="K380" i="9"/>
  <c r="K382" i="9"/>
  <c r="K387" i="9"/>
  <c r="K385" i="9"/>
  <c r="H386" i="9"/>
  <c r="I386" i="9" s="1"/>
  <c r="H384" i="9"/>
  <c r="I384" i="9" s="1"/>
  <c r="H379" i="9"/>
  <c r="H381" i="9"/>
  <c r="H378" i="9"/>
  <c r="H383" i="9"/>
  <c r="H380" i="9"/>
  <c r="H382" i="9"/>
  <c r="H387" i="9"/>
  <c r="I387" i="9" s="1"/>
  <c r="H385" i="9"/>
  <c r="I385" i="9" s="1"/>
  <c r="E314" i="9"/>
  <c r="F314" i="9" s="1"/>
  <c r="E315" i="9"/>
  <c r="F315" i="9" s="1"/>
  <c r="E316" i="9"/>
  <c r="F316" i="9" s="1"/>
  <c r="E317" i="9"/>
  <c r="F317" i="9" s="1"/>
  <c r="E184" i="9"/>
  <c r="E185" i="9"/>
  <c r="E186" i="9"/>
  <c r="E187" i="9"/>
  <c r="F187" i="9" s="1"/>
  <c r="E188" i="9"/>
  <c r="F188" i="9" s="1"/>
  <c r="J110" i="9"/>
  <c r="J111" i="9"/>
  <c r="J112" i="9"/>
  <c r="O36" i="9" l="1"/>
  <c r="O25" i="9"/>
  <c r="O19" i="9"/>
  <c r="O95" i="9"/>
  <c r="O37" i="9"/>
  <c r="O85" i="9"/>
  <c r="O29" i="9"/>
  <c r="O92" i="9"/>
  <c r="O18" i="9"/>
  <c r="O22" i="9"/>
  <c r="O17" i="9"/>
  <c r="O42" i="9"/>
  <c r="O48" i="9"/>
  <c r="O79" i="9"/>
  <c r="O83" i="9"/>
  <c r="O61" i="9"/>
  <c r="O31" i="9"/>
  <c r="O13" i="9"/>
  <c r="O27" i="9"/>
  <c r="O41" i="9"/>
  <c r="O12" i="9"/>
  <c r="O16" i="9"/>
  <c r="L249" i="9"/>
  <c r="L248" i="9"/>
  <c r="L259" i="9"/>
  <c r="L253" i="9"/>
  <c r="L250" i="9"/>
  <c r="L261" i="9"/>
  <c r="L251" i="9"/>
  <c r="I94" i="9"/>
  <c r="I469" i="9"/>
  <c r="I40" i="9"/>
  <c r="I472" i="9"/>
  <c r="I262" i="9"/>
  <c r="I86" i="9"/>
  <c r="I79" i="9"/>
  <c r="I63" i="9"/>
  <c r="I56" i="9"/>
  <c r="I41" i="9"/>
  <c r="I249" i="9"/>
  <c r="I248" i="9"/>
  <c r="J248" i="9" s="1"/>
  <c r="I251" i="9"/>
  <c r="I103" i="9"/>
  <c r="I92" i="9"/>
  <c r="I26" i="9"/>
  <c r="I18" i="9"/>
  <c r="I30" i="9"/>
  <c r="I11" i="9"/>
  <c r="I109" i="9"/>
  <c r="J109" i="9" s="1"/>
  <c r="I22" i="9"/>
  <c r="I470" i="9"/>
  <c r="I17" i="9"/>
  <c r="I28" i="9"/>
  <c r="I33" i="9"/>
  <c r="I69" i="9"/>
  <c r="I264" i="9"/>
  <c r="I253" i="9"/>
  <c r="I252" i="9"/>
  <c r="I263" i="9"/>
  <c r="I67" i="9"/>
  <c r="I60" i="9"/>
  <c r="I31" i="9"/>
  <c r="I254" i="9"/>
  <c r="I250" i="9"/>
  <c r="I13" i="9"/>
  <c r="I27" i="9"/>
  <c r="I43" i="9"/>
  <c r="I98" i="9"/>
  <c r="I90" i="9"/>
  <c r="I12" i="9"/>
  <c r="I75" i="9"/>
  <c r="I66" i="9"/>
  <c r="I38" i="9"/>
  <c r="I45" i="9"/>
  <c r="I14" i="9"/>
  <c r="I16" i="9"/>
  <c r="I44" i="9"/>
  <c r="I473" i="9"/>
  <c r="I25" i="9"/>
  <c r="I19" i="9"/>
  <c r="I106" i="9"/>
  <c r="I95" i="9"/>
  <c r="I257" i="9"/>
  <c r="I87" i="9"/>
  <c r="I80" i="9"/>
  <c r="I24" i="9"/>
  <c r="I49" i="9"/>
  <c r="I471" i="9"/>
  <c r="I382" i="9"/>
  <c r="I383" i="9"/>
  <c r="I378" i="9"/>
  <c r="I380" i="9"/>
  <c r="I381" i="9"/>
  <c r="I379" i="9"/>
  <c r="F185" i="9"/>
  <c r="F186" i="9"/>
  <c r="F184" i="9"/>
  <c r="AJ475" i="9" l="1"/>
  <c r="AJ478" i="9"/>
  <c r="AJ484" i="9"/>
  <c r="AJ486" i="9"/>
  <c r="AJ488" i="9"/>
  <c r="AJ490" i="9"/>
  <c r="AJ492" i="9"/>
  <c r="AJ493" i="9"/>
  <c r="AJ501" i="9"/>
  <c r="AJ502" i="9"/>
  <c r="AJ536" i="9"/>
  <c r="AK536" i="9" s="1"/>
  <c r="AJ539" i="9"/>
  <c r="AK539" i="9" s="1"/>
  <c r="AJ541" i="9"/>
  <c r="AK541" i="9" s="1"/>
  <c r="AJ542" i="9"/>
  <c r="AK542" i="9" s="1"/>
  <c r="AI544" i="9"/>
  <c r="AJ544" i="9" s="1"/>
  <c r="AK544" i="9" s="1"/>
  <c r="AI545" i="9"/>
  <c r="AJ545" i="9" s="1"/>
  <c r="AK545" i="9" s="1"/>
  <c r="AI546" i="9"/>
  <c r="AJ546" i="9" s="1"/>
  <c r="AK546" i="9" s="1"/>
  <c r="AI547" i="9"/>
  <c r="AJ547" i="9" s="1"/>
  <c r="AK547" i="9" s="1"/>
  <c r="AI548" i="9"/>
  <c r="AJ548" i="9" s="1"/>
  <c r="AK548" i="9" s="1"/>
  <c r="AI549" i="9"/>
  <c r="AJ549" i="9" s="1"/>
  <c r="AK549" i="9" s="1"/>
  <c r="AI550" i="9"/>
  <c r="AJ550" i="9" s="1"/>
  <c r="AK550" i="9" s="1"/>
  <c r="AI551" i="9"/>
  <c r="AJ551" i="9" s="1"/>
  <c r="AK551" i="9" s="1"/>
  <c r="AG478" i="9"/>
  <c r="AG484" i="9"/>
  <c r="AG486" i="9"/>
  <c r="AG488" i="9"/>
  <c r="AG490" i="9"/>
  <c r="AG492" i="9"/>
  <c r="AG493" i="9"/>
  <c r="AG501" i="9"/>
  <c r="AG502" i="9"/>
  <c r="AG536" i="9"/>
  <c r="AH536" i="9" s="1"/>
  <c r="AG539" i="9"/>
  <c r="AH539" i="9" s="1"/>
  <c r="AG541" i="9"/>
  <c r="AH541" i="9" s="1"/>
  <c r="AG542" i="9"/>
  <c r="AH542" i="9" s="1"/>
  <c r="AF544" i="9"/>
  <c r="AG544" i="9" s="1"/>
  <c r="AH544" i="9" s="1"/>
  <c r="AF545" i="9"/>
  <c r="AG545" i="9" s="1"/>
  <c r="AH545" i="9" s="1"/>
  <c r="AF546" i="9"/>
  <c r="AG546" i="9" s="1"/>
  <c r="AH546" i="9" s="1"/>
  <c r="AF547" i="9"/>
  <c r="AG547" i="9" s="1"/>
  <c r="AH547" i="9" s="1"/>
  <c r="AF548" i="9"/>
  <c r="AG548" i="9" s="1"/>
  <c r="AH548" i="9" s="1"/>
  <c r="AF549" i="9"/>
  <c r="AG549" i="9" s="1"/>
  <c r="AH549" i="9" s="1"/>
  <c r="AF550" i="9"/>
  <c r="AG550" i="9" s="1"/>
  <c r="AH550" i="9" s="1"/>
  <c r="AF551" i="9"/>
  <c r="AG551" i="9" s="1"/>
  <c r="AH551" i="9" s="1"/>
  <c r="AG474" i="9"/>
  <c r="AD475" i="9"/>
  <c r="AD478" i="9"/>
  <c r="AD484" i="9"/>
  <c r="AD486" i="9"/>
  <c r="AD488" i="9"/>
  <c r="AD490" i="9"/>
  <c r="AD492" i="9"/>
  <c r="AD493" i="9"/>
  <c r="AD501" i="9"/>
  <c r="AD502" i="9"/>
  <c r="AD536" i="9"/>
  <c r="AE536" i="9" s="1"/>
  <c r="AD539" i="9"/>
  <c r="AE539" i="9" s="1"/>
  <c r="AD541" i="9"/>
  <c r="AE541" i="9" s="1"/>
  <c r="AD542" i="9"/>
  <c r="AE542" i="9" s="1"/>
  <c r="AC544" i="9"/>
  <c r="AD544" i="9" s="1"/>
  <c r="AE544" i="9" s="1"/>
  <c r="AC545" i="9"/>
  <c r="AD545" i="9" s="1"/>
  <c r="AE545" i="9" s="1"/>
  <c r="AC546" i="9"/>
  <c r="AD546" i="9" s="1"/>
  <c r="AE546" i="9" s="1"/>
  <c r="AC547" i="9"/>
  <c r="AD547" i="9" s="1"/>
  <c r="AE547" i="9" s="1"/>
  <c r="AC548" i="9"/>
  <c r="AD548" i="9" s="1"/>
  <c r="AE548" i="9" s="1"/>
  <c r="AC549" i="9"/>
  <c r="AD549" i="9" s="1"/>
  <c r="AE549" i="9" s="1"/>
  <c r="AC550" i="9"/>
  <c r="AD550" i="9" s="1"/>
  <c r="AE550" i="9" s="1"/>
  <c r="AC551" i="9"/>
  <c r="AD551" i="9" s="1"/>
  <c r="AE551" i="9" s="1"/>
  <c r="AD474" i="9"/>
  <c r="AA484" i="9"/>
  <c r="AA486" i="9"/>
  <c r="AA488" i="9"/>
  <c r="AA490" i="9"/>
  <c r="AA492" i="9"/>
  <c r="AA493" i="9"/>
  <c r="AA501" i="9"/>
  <c r="AA502" i="9"/>
  <c r="AA536" i="9"/>
  <c r="AB536" i="9" s="1"/>
  <c r="AA539" i="9"/>
  <c r="AB539" i="9" s="1"/>
  <c r="AA541" i="9"/>
  <c r="AB541" i="9" s="1"/>
  <c r="AA542" i="9"/>
  <c r="AB542" i="9" s="1"/>
  <c r="Z544" i="9"/>
  <c r="AA544" i="9" s="1"/>
  <c r="AB544" i="9" s="1"/>
  <c r="Z545" i="9"/>
  <c r="AA545" i="9" s="1"/>
  <c r="AB545" i="9" s="1"/>
  <c r="Z546" i="9"/>
  <c r="AA546" i="9" s="1"/>
  <c r="AB546" i="9" s="1"/>
  <c r="Z547" i="9"/>
  <c r="AA547" i="9" s="1"/>
  <c r="AB547" i="9" s="1"/>
  <c r="Z548" i="9"/>
  <c r="AA548" i="9" s="1"/>
  <c r="AB548" i="9" s="1"/>
  <c r="Z549" i="9"/>
  <c r="AA549" i="9" s="1"/>
  <c r="AB549" i="9" s="1"/>
  <c r="Z550" i="9"/>
  <c r="AA550" i="9" s="1"/>
  <c r="AB550" i="9" s="1"/>
  <c r="Z551" i="9"/>
  <c r="AA551" i="9" s="1"/>
  <c r="AB551" i="9" s="1"/>
  <c r="X475" i="9"/>
  <c r="X478" i="9"/>
  <c r="X484" i="9"/>
  <c r="X486" i="9"/>
  <c r="X488" i="9"/>
  <c r="X490" i="9"/>
  <c r="X492" i="9"/>
  <c r="X493" i="9"/>
  <c r="X501" i="9"/>
  <c r="X502" i="9"/>
  <c r="X536" i="9"/>
  <c r="Y536" i="9" s="1"/>
  <c r="X539" i="9"/>
  <c r="Y539" i="9" s="1"/>
  <c r="X541" i="9"/>
  <c r="Y541" i="9" s="1"/>
  <c r="X542" i="9"/>
  <c r="Y542" i="9" s="1"/>
  <c r="W544" i="9"/>
  <c r="X544" i="9" s="1"/>
  <c r="Y544" i="9" s="1"/>
  <c r="W545" i="9"/>
  <c r="X545" i="9" s="1"/>
  <c r="Y545" i="9" s="1"/>
  <c r="W546" i="9"/>
  <c r="X546" i="9" s="1"/>
  <c r="Y546" i="9" s="1"/>
  <c r="W547" i="9"/>
  <c r="X547" i="9" s="1"/>
  <c r="Y547" i="9" s="1"/>
  <c r="W548" i="9"/>
  <c r="X548" i="9" s="1"/>
  <c r="Y548" i="9" s="1"/>
  <c r="W549" i="9"/>
  <c r="X549" i="9" s="1"/>
  <c r="Y549" i="9" s="1"/>
  <c r="W550" i="9"/>
  <c r="X550" i="9" s="1"/>
  <c r="Y550" i="9" s="1"/>
  <c r="W551" i="9"/>
  <c r="X551" i="9" s="1"/>
  <c r="Y551" i="9" s="1"/>
  <c r="U475" i="9"/>
  <c r="U478" i="9"/>
  <c r="U484" i="9"/>
  <c r="U486" i="9"/>
  <c r="U488" i="9"/>
  <c r="U490" i="9"/>
  <c r="U492" i="9"/>
  <c r="U493" i="9"/>
  <c r="U501" i="9"/>
  <c r="U502" i="9"/>
  <c r="U536" i="9"/>
  <c r="V536" i="9" s="1"/>
  <c r="U539" i="9"/>
  <c r="V539" i="9" s="1"/>
  <c r="U541" i="9"/>
  <c r="V541" i="9" s="1"/>
  <c r="U542" i="9"/>
  <c r="V542" i="9" s="1"/>
  <c r="T544" i="9"/>
  <c r="U544" i="9" s="1"/>
  <c r="V544" i="9" s="1"/>
  <c r="T545" i="9"/>
  <c r="U545" i="9" s="1"/>
  <c r="V545" i="9" s="1"/>
  <c r="T546" i="9"/>
  <c r="U546" i="9" s="1"/>
  <c r="V546" i="9" s="1"/>
  <c r="T547" i="9"/>
  <c r="U547" i="9" s="1"/>
  <c r="V547" i="9" s="1"/>
  <c r="T548" i="9"/>
  <c r="U548" i="9" s="1"/>
  <c r="V548" i="9" s="1"/>
  <c r="T549" i="9"/>
  <c r="U549" i="9" s="1"/>
  <c r="V549" i="9" s="1"/>
  <c r="T550" i="9"/>
  <c r="U550" i="9" s="1"/>
  <c r="V550" i="9" s="1"/>
  <c r="T551" i="9"/>
  <c r="U551" i="9" s="1"/>
  <c r="V551" i="9" s="1"/>
  <c r="R475" i="9"/>
  <c r="R478" i="9"/>
  <c r="R484" i="9"/>
  <c r="R486" i="9"/>
  <c r="R488" i="9"/>
  <c r="R490" i="9"/>
  <c r="R492" i="9"/>
  <c r="R493" i="9"/>
  <c r="R501" i="9"/>
  <c r="R502" i="9"/>
  <c r="R536" i="9"/>
  <c r="S536" i="9" s="1"/>
  <c r="R539" i="9"/>
  <c r="S539" i="9" s="1"/>
  <c r="R541" i="9"/>
  <c r="S541" i="9" s="1"/>
  <c r="R542" i="9"/>
  <c r="S542" i="9" s="1"/>
  <c r="Q544" i="9"/>
  <c r="R544" i="9" s="1"/>
  <c r="S544" i="9" s="1"/>
  <c r="Q545" i="9"/>
  <c r="R545" i="9" s="1"/>
  <c r="S545" i="9" s="1"/>
  <c r="Q546" i="9"/>
  <c r="R546" i="9" s="1"/>
  <c r="S546" i="9" s="1"/>
  <c r="Q547" i="9"/>
  <c r="R547" i="9" s="1"/>
  <c r="S547" i="9" s="1"/>
  <c r="Q548" i="9"/>
  <c r="R548" i="9" s="1"/>
  <c r="S548" i="9" s="1"/>
  <c r="Q549" i="9"/>
  <c r="R549" i="9" s="1"/>
  <c r="S549" i="9" s="1"/>
  <c r="Q550" i="9"/>
  <c r="R550" i="9" s="1"/>
  <c r="S550" i="9" s="1"/>
  <c r="Q551" i="9"/>
  <c r="R551" i="9" s="1"/>
  <c r="S551" i="9" s="1"/>
  <c r="R474" i="9"/>
  <c r="O478" i="9"/>
  <c r="O484" i="9"/>
  <c r="O486" i="9"/>
  <c r="O488" i="9"/>
  <c r="O490" i="9"/>
  <c r="O492" i="9"/>
  <c r="O493" i="9"/>
  <c r="O501" i="9"/>
  <c r="O502" i="9"/>
  <c r="O536" i="9"/>
  <c r="P536" i="9" s="1"/>
  <c r="O539" i="9"/>
  <c r="P539" i="9" s="1"/>
  <c r="O541" i="9"/>
  <c r="P541" i="9" s="1"/>
  <c r="O542" i="9"/>
  <c r="P542" i="9" s="1"/>
  <c r="N544" i="9"/>
  <c r="O544" i="9" s="1"/>
  <c r="P544" i="9" s="1"/>
  <c r="N545" i="9"/>
  <c r="O545" i="9" s="1"/>
  <c r="P545" i="9" s="1"/>
  <c r="N546" i="9"/>
  <c r="O546" i="9" s="1"/>
  <c r="P546" i="9" s="1"/>
  <c r="N547" i="9"/>
  <c r="O547" i="9" s="1"/>
  <c r="P547" i="9" s="1"/>
  <c r="N548" i="9"/>
  <c r="O548" i="9" s="1"/>
  <c r="P548" i="9" s="1"/>
  <c r="N549" i="9"/>
  <c r="O549" i="9" s="1"/>
  <c r="P549" i="9" s="1"/>
  <c r="N550" i="9"/>
  <c r="O550" i="9" s="1"/>
  <c r="P550" i="9" s="1"/>
  <c r="N551" i="9"/>
  <c r="O551" i="9" s="1"/>
  <c r="P551" i="9" s="1"/>
  <c r="O474" i="9"/>
  <c r="L475" i="9"/>
  <c r="L478" i="9"/>
  <c r="L484" i="9"/>
  <c r="L486" i="9"/>
  <c r="L488" i="9"/>
  <c r="L490" i="9"/>
  <c r="L492" i="9"/>
  <c r="L493" i="9"/>
  <c r="L501" i="9"/>
  <c r="L502" i="9"/>
  <c r="L536" i="9"/>
  <c r="M536" i="9" s="1"/>
  <c r="L539" i="9"/>
  <c r="M539" i="9" s="1"/>
  <c r="L541" i="9"/>
  <c r="M541" i="9" s="1"/>
  <c r="L542" i="9"/>
  <c r="M542" i="9" s="1"/>
  <c r="K544" i="9"/>
  <c r="K545" i="9"/>
  <c r="L545" i="9" s="1"/>
  <c r="M545" i="9" s="1"/>
  <c r="K546" i="9"/>
  <c r="L546" i="9" s="1"/>
  <c r="M546" i="9" s="1"/>
  <c r="K547" i="9"/>
  <c r="L547" i="9" s="1"/>
  <c r="M547" i="9" s="1"/>
  <c r="K548" i="9"/>
  <c r="L548" i="9" s="1"/>
  <c r="M548" i="9" s="1"/>
  <c r="K549" i="9"/>
  <c r="L549" i="9" s="1"/>
  <c r="M549" i="9" s="1"/>
  <c r="K550" i="9"/>
  <c r="L550" i="9" s="1"/>
  <c r="M550" i="9" s="1"/>
  <c r="K551" i="9"/>
  <c r="L551" i="9" s="1"/>
  <c r="M551" i="9" s="1"/>
  <c r="L544" i="9" l="1"/>
  <c r="M544" i="9" s="1"/>
  <c r="M248" i="9"/>
  <c r="AO248" i="9" s="1"/>
  <c r="R469" i="9"/>
  <c r="S469" i="9" s="1"/>
  <c r="X494" i="9"/>
  <c r="AA532" i="9"/>
  <c r="AB532" i="9" s="1"/>
  <c r="AA491" i="9"/>
  <c r="AG496" i="9"/>
  <c r="R531" i="9"/>
  <c r="S531" i="9" s="1"/>
  <c r="AA476" i="9"/>
  <c r="AA497" i="9"/>
  <c r="AJ521" i="9"/>
  <c r="AK521" i="9" s="1"/>
  <c r="AG538" i="9"/>
  <c r="AH538" i="9" s="1"/>
  <c r="R491" i="9"/>
  <c r="AA523" i="9"/>
  <c r="AB523" i="9" s="1"/>
  <c r="AG505" i="9"/>
  <c r="O543" i="9"/>
  <c r="P543" i="9" s="1"/>
  <c r="AA503" i="9"/>
  <c r="O520" i="9"/>
  <c r="P520" i="9" s="1"/>
  <c r="O487" i="9"/>
  <c r="O519" i="9"/>
  <c r="P519" i="9" s="1"/>
  <c r="R535" i="9"/>
  <c r="S535" i="9" s="1"/>
  <c r="U543" i="9"/>
  <c r="V543" i="9" s="1"/>
  <c r="X540" i="9"/>
  <c r="Y540" i="9" s="1"/>
  <c r="AD513" i="9"/>
  <c r="AD472" i="9"/>
  <c r="AE472" i="9" s="1"/>
  <c r="AJ511" i="9"/>
  <c r="O523" i="9"/>
  <c r="P523" i="9" s="1"/>
  <c r="AJ543" i="9"/>
  <c r="AK543" i="9" s="1"/>
  <c r="R529" i="9"/>
  <c r="S529" i="9" s="1"/>
  <c r="O537" i="9"/>
  <c r="P537" i="9" s="1"/>
  <c r="AA475" i="9"/>
  <c r="L524" i="9"/>
  <c r="M524" i="9" s="1"/>
  <c r="L540" i="9"/>
  <c r="M540" i="9" s="1"/>
  <c r="L518" i="9"/>
  <c r="M518" i="9" s="1"/>
  <c r="L509" i="9"/>
  <c r="L497" i="9"/>
  <c r="O528" i="9"/>
  <c r="P528" i="9" s="1"/>
  <c r="AJ537" i="9"/>
  <c r="AK537" i="9" s="1"/>
  <c r="AD540" i="9"/>
  <c r="AE540" i="9" s="1"/>
  <c r="R524" i="9"/>
  <c r="S524" i="9" s="1"/>
  <c r="U477" i="9"/>
  <c r="AA487" i="9"/>
  <c r="AG481" i="9"/>
  <c r="AG518" i="9"/>
  <c r="AH518" i="9" s="1"/>
  <c r="U537" i="9"/>
  <c r="V537" i="9" s="1"/>
  <c r="R500" i="9"/>
  <c r="U511" i="9"/>
  <c r="U500" i="9"/>
  <c r="AA534" i="9"/>
  <c r="AB534" i="9" s="1"/>
  <c r="AA477" i="9"/>
  <c r="AG510" i="9"/>
  <c r="L508" i="9"/>
  <c r="AG540" i="9"/>
  <c r="AH540" i="9" s="1"/>
  <c r="AG509" i="9"/>
  <c r="AG497" i="9"/>
  <c r="AJ533" i="9"/>
  <c r="AK533" i="9" s="1"/>
  <c r="AJ500" i="9"/>
  <c r="AJ532" i="9"/>
  <c r="AK532" i="9" s="1"/>
  <c r="L496" i="9"/>
  <c r="X472" i="9"/>
  <c r="Y472" i="9" s="1"/>
  <c r="R480" i="9"/>
  <c r="O470" i="9"/>
  <c r="P470" i="9" s="1"/>
  <c r="AG529" i="9"/>
  <c r="AH529" i="9" s="1"/>
  <c r="AG470" i="9"/>
  <c r="AH470" i="9" s="1"/>
  <c r="AG508" i="9"/>
  <c r="L485" i="9"/>
  <c r="AD508" i="9"/>
  <c r="X523" i="9"/>
  <c r="Y523" i="9" s="1"/>
  <c r="AD537" i="9"/>
  <c r="AE537" i="9" s="1"/>
  <c r="AD527" i="9"/>
  <c r="AE527" i="9" s="1"/>
  <c r="AD516" i="9"/>
  <c r="AD482" i="9"/>
  <c r="AD489" i="9"/>
  <c r="L530" i="9"/>
  <c r="M530" i="9" s="1"/>
  <c r="X522" i="9"/>
  <c r="Y522" i="9" s="1"/>
  <c r="X473" i="9"/>
  <c r="X489" i="9"/>
  <c r="X477" i="9"/>
  <c r="X526" i="9"/>
  <c r="Y526" i="9" s="1"/>
  <c r="X487" i="9"/>
  <c r="X508" i="9"/>
  <c r="X527" i="9"/>
  <c r="Y527" i="9" s="1"/>
  <c r="X530" i="9"/>
  <c r="Y530" i="9" s="1"/>
  <c r="X485" i="9"/>
  <c r="AA535" i="9"/>
  <c r="AB535" i="9" s="1"/>
  <c r="AA525" i="9"/>
  <c r="AB525" i="9" s="1"/>
  <c r="AA514" i="9"/>
  <c r="AA504" i="9"/>
  <c r="AA480" i="9"/>
  <c r="AD526" i="9"/>
  <c r="AE526" i="9" s="1"/>
  <c r="AD515" i="9"/>
  <c r="AD481" i="9"/>
  <c r="AD534" i="9"/>
  <c r="AE534" i="9" s="1"/>
  <c r="AG528" i="9"/>
  <c r="AH528" i="9" s="1"/>
  <c r="AG517" i="9"/>
  <c r="AG507" i="9"/>
  <c r="AG495" i="9"/>
  <c r="AG483" i="9"/>
  <c r="AD529" i="9"/>
  <c r="AE529" i="9" s="1"/>
  <c r="L528" i="9"/>
  <c r="M528" i="9" s="1"/>
  <c r="L517" i="9"/>
  <c r="L483" i="9"/>
  <c r="O511" i="9"/>
  <c r="O469" i="9"/>
  <c r="P469" i="9" s="1"/>
  <c r="O524" i="9"/>
  <c r="P524" i="9" s="1"/>
  <c r="O513" i="9"/>
  <c r="O503" i="9"/>
  <c r="O491" i="9"/>
  <c r="O479" i="9"/>
  <c r="O507" i="9"/>
  <c r="R504" i="9"/>
  <c r="R532" i="9"/>
  <c r="S532" i="9" s="1"/>
  <c r="U472" i="9"/>
  <c r="V472" i="9" s="1"/>
  <c r="U522" i="9"/>
  <c r="V522" i="9" s="1"/>
  <c r="U473" i="9"/>
  <c r="U489" i="9"/>
  <c r="X509" i="9"/>
  <c r="X529" i="9"/>
  <c r="Y529" i="9" s="1"/>
  <c r="AA469" i="9"/>
  <c r="AB469" i="9" s="1"/>
  <c r="AA524" i="9"/>
  <c r="AB524" i="9" s="1"/>
  <c r="AA513" i="9"/>
  <c r="AA479" i="9"/>
  <c r="AA533" i="9"/>
  <c r="AB533" i="9" s="1"/>
  <c r="AD535" i="9"/>
  <c r="AE535" i="9" s="1"/>
  <c r="AD504" i="9"/>
  <c r="AD480" i="9"/>
  <c r="L503" i="9"/>
  <c r="L516" i="9"/>
  <c r="L505" i="9"/>
  <c r="L534" i="9"/>
  <c r="M534" i="9" s="1"/>
  <c r="L489" i="9"/>
  <c r="L472" i="9"/>
  <c r="M472" i="9" s="1"/>
  <c r="L480" i="9"/>
  <c r="L473" i="9"/>
  <c r="L525" i="9"/>
  <c r="M525" i="9" s="1"/>
  <c r="L527" i="9"/>
  <c r="M527" i="9" s="1"/>
  <c r="L538" i="9"/>
  <c r="M538" i="9" s="1"/>
  <c r="O481" i="9"/>
  <c r="X534" i="9"/>
  <c r="Y534" i="9" s="1"/>
  <c r="L494" i="9"/>
  <c r="L514" i="9"/>
  <c r="L504" i="9"/>
  <c r="L513" i="9"/>
  <c r="X520" i="9"/>
  <c r="Y520" i="9" s="1"/>
  <c r="AD524" i="9"/>
  <c r="AE524" i="9" s="1"/>
  <c r="AD503" i="9"/>
  <c r="AD491" i="9"/>
  <c r="AD505" i="9"/>
  <c r="AD522" i="9"/>
  <c r="AE522" i="9" s="1"/>
  <c r="AD523" i="9"/>
  <c r="AE523" i="9" s="1"/>
  <c r="AD473" i="9"/>
  <c r="AD477" i="9"/>
  <c r="AD512" i="9"/>
  <c r="AD525" i="9"/>
  <c r="AE525" i="9" s="1"/>
  <c r="AD479" i="9"/>
  <c r="L474" i="9"/>
  <c r="L529" i="9"/>
  <c r="M529" i="9" s="1"/>
  <c r="AD496" i="9"/>
  <c r="L495" i="9"/>
  <c r="L515" i="9"/>
  <c r="L522" i="9"/>
  <c r="M522" i="9" s="1"/>
  <c r="O509" i="9"/>
  <c r="O476" i="9"/>
  <c r="L512" i="9"/>
  <c r="R512" i="9"/>
  <c r="AD470" i="9"/>
  <c r="AE470" i="9" s="1"/>
  <c r="R479" i="9"/>
  <c r="X531" i="9"/>
  <c r="Y531" i="9" s="1"/>
  <c r="X498" i="9"/>
  <c r="AD514" i="9"/>
  <c r="AJ516" i="9"/>
  <c r="O500" i="9"/>
  <c r="O495" i="9"/>
  <c r="R472" i="9"/>
  <c r="S472" i="9" s="1"/>
  <c r="R522" i="9"/>
  <c r="S522" i="9" s="1"/>
  <c r="R489" i="9"/>
  <c r="R477" i="9"/>
  <c r="R519" i="9"/>
  <c r="S519" i="9" s="1"/>
  <c r="X482" i="9"/>
  <c r="X497" i="9"/>
  <c r="X471" i="9"/>
  <c r="AA521" i="9"/>
  <c r="AB521" i="9" s="1"/>
  <c r="AA500" i="9"/>
  <c r="AA522" i="9"/>
  <c r="AB522" i="9" s="1"/>
  <c r="AG485" i="9"/>
  <c r="AJ526" i="9"/>
  <c r="AK526" i="9" s="1"/>
  <c r="AJ481" i="9"/>
  <c r="L470" i="9"/>
  <c r="M470" i="9" s="1"/>
  <c r="L526" i="9"/>
  <c r="M526" i="9" s="1"/>
  <c r="L477" i="9"/>
  <c r="AD538" i="9"/>
  <c r="AE538" i="9" s="1"/>
  <c r="AD517" i="9"/>
  <c r="AD495" i="9"/>
  <c r="L523" i="9"/>
  <c r="M523" i="9" s="1"/>
  <c r="O471" i="9"/>
  <c r="X512" i="9"/>
  <c r="O534" i="9"/>
  <c r="P534" i="9" s="1"/>
  <c r="O512" i="9"/>
  <c r="O506" i="9"/>
  <c r="AD469" i="9"/>
  <c r="AE469" i="9" s="1"/>
  <c r="L491" i="9"/>
  <c r="O472" i="9"/>
  <c r="P472" i="9" s="1"/>
  <c r="O473" i="9"/>
  <c r="O477" i="9"/>
  <c r="O496" i="9"/>
  <c r="R534" i="9"/>
  <c r="S534" i="9" s="1"/>
  <c r="R523" i="9"/>
  <c r="S523" i="9" s="1"/>
  <c r="AD528" i="9"/>
  <c r="AE528" i="9" s="1"/>
  <c r="AD507" i="9"/>
  <c r="AD483" i="9"/>
  <c r="O540" i="9"/>
  <c r="P540" i="9" s="1"/>
  <c r="O538" i="9"/>
  <c r="P538" i="9" s="1"/>
  <c r="O522" i="9"/>
  <c r="P522" i="9" s="1"/>
  <c r="O489" i="9"/>
  <c r="R520" i="9"/>
  <c r="S520" i="9" s="1"/>
  <c r="X519" i="9"/>
  <c r="Y519" i="9" s="1"/>
  <c r="AJ527" i="9"/>
  <c r="AK527" i="9" s="1"/>
  <c r="AJ506" i="9"/>
  <c r="AJ494" i="9"/>
  <c r="AJ482" i="9"/>
  <c r="L537" i="9"/>
  <c r="M537" i="9" s="1"/>
  <c r="O533" i="9"/>
  <c r="P533" i="9" s="1"/>
  <c r="O521" i="9"/>
  <c r="P521" i="9" s="1"/>
  <c r="L482" i="9"/>
  <c r="O532" i="9"/>
  <c r="P532" i="9" s="1"/>
  <c r="O499" i="9"/>
  <c r="O483" i="9"/>
  <c r="O529" i="9"/>
  <c r="P529" i="9" s="1"/>
  <c r="R543" i="9"/>
  <c r="S543" i="9" s="1"/>
  <c r="R521" i="9"/>
  <c r="S521" i="9" s="1"/>
  <c r="R473" i="9"/>
  <c r="X470" i="9"/>
  <c r="Y470" i="9" s="1"/>
  <c r="X496" i="9"/>
  <c r="X510" i="9"/>
  <c r="AA520" i="9"/>
  <c r="AB520" i="9" s="1"/>
  <c r="AA499" i="9"/>
  <c r="AA518" i="9"/>
  <c r="AB518" i="9" s="1"/>
  <c r="AA512" i="9"/>
  <c r="AD506" i="9"/>
  <c r="AG531" i="9"/>
  <c r="AH531" i="9" s="1"/>
  <c r="AJ535" i="9"/>
  <c r="AK535" i="9" s="1"/>
  <c r="AJ525" i="9"/>
  <c r="AK525" i="9" s="1"/>
  <c r="AJ514" i="9"/>
  <c r="AJ504" i="9"/>
  <c r="AJ480" i="9"/>
  <c r="L532" i="9"/>
  <c r="M532" i="9" s="1"/>
  <c r="L520" i="9"/>
  <c r="M520" i="9" s="1"/>
  <c r="L471" i="9"/>
  <c r="L499" i="9"/>
  <c r="L487" i="9"/>
  <c r="L535" i="9"/>
  <c r="M535" i="9" s="1"/>
  <c r="L507" i="9"/>
  <c r="L481" i="9"/>
  <c r="R471" i="9"/>
  <c r="R499" i="9"/>
  <c r="R487" i="9"/>
  <c r="R514" i="9"/>
  <c r="R511" i="9"/>
  <c r="X538" i="9"/>
  <c r="Y538" i="9" s="1"/>
  <c r="X528" i="9"/>
  <c r="Y528" i="9" s="1"/>
  <c r="X517" i="9"/>
  <c r="X507" i="9"/>
  <c r="X495" i="9"/>
  <c r="X483" i="9"/>
  <c r="X506" i="9"/>
  <c r="AA473" i="9"/>
  <c r="AG519" i="9"/>
  <c r="AH519" i="9" s="1"/>
  <c r="AJ469" i="9"/>
  <c r="AK469" i="9" s="1"/>
  <c r="AJ524" i="9"/>
  <c r="AK524" i="9" s="1"/>
  <c r="AJ513" i="9"/>
  <c r="AJ503" i="9"/>
  <c r="AJ491" i="9"/>
  <c r="AJ479" i="9"/>
  <c r="L531" i="9"/>
  <c r="M531" i="9" s="1"/>
  <c r="L519" i="9"/>
  <c r="M519" i="9" s="1"/>
  <c r="L510" i="9"/>
  <c r="L498" i="9"/>
  <c r="L469" i="9"/>
  <c r="M469" i="9" s="1"/>
  <c r="L506" i="9"/>
  <c r="L479" i="9"/>
  <c r="O530" i="9"/>
  <c r="P530" i="9" s="1"/>
  <c r="O497" i="9"/>
  <c r="O485" i="9"/>
  <c r="O526" i="9"/>
  <c r="P526" i="9" s="1"/>
  <c r="U538" i="9"/>
  <c r="V538" i="9" s="1"/>
  <c r="U528" i="9"/>
  <c r="V528" i="9" s="1"/>
  <c r="U517" i="9"/>
  <c r="U507" i="9"/>
  <c r="U495" i="9"/>
  <c r="U483" i="9"/>
  <c r="X505" i="9"/>
  <c r="AA482" i="9"/>
  <c r="AA509" i="9"/>
  <c r="AG543" i="9"/>
  <c r="AH543" i="9" s="1"/>
  <c r="AG533" i="9"/>
  <c r="AH533" i="9" s="1"/>
  <c r="AG521" i="9"/>
  <c r="AH521" i="9" s="1"/>
  <c r="AG511" i="9"/>
  <c r="AG500" i="9"/>
  <c r="AG476" i="9"/>
  <c r="AJ534" i="9"/>
  <c r="AK534" i="9" s="1"/>
  <c r="AJ523" i="9"/>
  <c r="AK523" i="9" s="1"/>
  <c r="AJ512" i="9"/>
  <c r="AD530" i="9"/>
  <c r="AE530" i="9" s="1"/>
  <c r="AD518" i="9"/>
  <c r="AE518" i="9" s="1"/>
  <c r="AD509" i="9"/>
  <c r="AD497" i="9"/>
  <c r="AD485" i="9"/>
  <c r="AD494" i="9"/>
  <c r="AG532" i="9"/>
  <c r="AH532" i="9" s="1"/>
  <c r="AG520" i="9"/>
  <c r="AH520" i="9" s="1"/>
  <c r="AG471" i="9"/>
  <c r="AG499" i="9"/>
  <c r="AG487" i="9"/>
  <c r="AG530" i="9"/>
  <c r="AH530" i="9" s="1"/>
  <c r="AG475" i="9"/>
  <c r="AG498" i="9"/>
  <c r="AG515" i="9"/>
  <c r="AJ472" i="9"/>
  <c r="AK472" i="9" s="1"/>
  <c r="AJ522" i="9"/>
  <c r="AK522" i="9" s="1"/>
  <c r="AJ473" i="9"/>
  <c r="AJ489" i="9"/>
  <c r="AJ477" i="9"/>
  <c r="AJ531" i="9"/>
  <c r="AK531" i="9" s="1"/>
  <c r="AJ471" i="9"/>
  <c r="AJ515" i="9"/>
  <c r="AJ505" i="9"/>
  <c r="L543" i="9"/>
  <c r="M543" i="9" s="1"/>
  <c r="L533" i="9"/>
  <c r="M533" i="9" s="1"/>
  <c r="L521" i="9"/>
  <c r="M521" i="9" s="1"/>
  <c r="L511" i="9"/>
  <c r="L500" i="9"/>
  <c r="L476" i="9"/>
  <c r="O535" i="9"/>
  <c r="P535" i="9" s="1"/>
  <c r="O525" i="9"/>
  <c r="P525" i="9" s="1"/>
  <c r="O514" i="9"/>
  <c r="O527" i="9"/>
  <c r="P527" i="9" s="1"/>
  <c r="O510" i="9"/>
  <c r="O494" i="9"/>
  <c r="O475" i="9"/>
  <c r="AA531" i="9"/>
  <c r="AB531" i="9" s="1"/>
  <c r="AA511" i="9"/>
  <c r="AG512" i="9"/>
  <c r="AG523" i="9"/>
  <c r="AH523" i="9" s="1"/>
  <c r="AG534" i="9"/>
  <c r="AH534" i="9" s="1"/>
  <c r="AG479" i="9"/>
  <c r="AG491" i="9"/>
  <c r="AG503" i="9"/>
  <c r="AG513" i="9"/>
  <c r="AG524" i="9"/>
  <c r="AH524" i="9" s="1"/>
  <c r="AG469" i="9"/>
  <c r="AH469" i="9" s="1"/>
  <c r="AG480" i="9"/>
  <c r="AG504" i="9"/>
  <c r="AG514" i="9"/>
  <c r="AG525" i="9"/>
  <c r="AH525" i="9" s="1"/>
  <c r="AG535" i="9"/>
  <c r="AH535" i="9" s="1"/>
  <c r="AG537" i="9"/>
  <c r="AH537" i="9" s="1"/>
  <c r="AJ510" i="9"/>
  <c r="R485" i="9"/>
  <c r="R497" i="9"/>
  <c r="R509" i="9"/>
  <c r="R518" i="9"/>
  <c r="S518" i="9" s="1"/>
  <c r="R530" i="9"/>
  <c r="S530" i="9" s="1"/>
  <c r="R513" i="9"/>
  <c r="R498" i="9"/>
  <c r="U512" i="9"/>
  <c r="U523" i="9"/>
  <c r="V523" i="9" s="1"/>
  <c r="U499" i="9"/>
  <c r="AA537" i="9"/>
  <c r="AB537" i="9" s="1"/>
  <c r="AA527" i="9"/>
  <c r="AB527" i="9" s="1"/>
  <c r="AA516" i="9"/>
  <c r="AA530" i="9"/>
  <c r="AB530" i="9" s="1"/>
  <c r="AA471" i="9"/>
  <c r="AA489" i="9"/>
  <c r="AJ487" i="9"/>
  <c r="O508" i="9"/>
  <c r="R533" i="9"/>
  <c r="S533" i="9" s="1"/>
  <c r="R476" i="9"/>
  <c r="U474" i="9"/>
  <c r="AA526" i="9"/>
  <c r="AB526" i="9" s="1"/>
  <c r="AA515" i="9"/>
  <c r="AA505" i="9"/>
  <c r="AA481" i="9"/>
  <c r="AA543" i="9"/>
  <c r="AB543" i="9" s="1"/>
  <c r="AA510" i="9"/>
  <c r="AG516" i="9"/>
  <c r="AG482" i="9"/>
  <c r="AJ520" i="9"/>
  <c r="AK520" i="9" s="1"/>
  <c r="AA540" i="9"/>
  <c r="AB540" i="9" s="1"/>
  <c r="AA485" i="9"/>
  <c r="AD476" i="9"/>
  <c r="AG494" i="9"/>
  <c r="AJ519" i="9"/>
  <c r="AK519" i="9" s="1"/>
  <c r="X543" i="9"/>
  <c r="Y543" i="9" s="1"/>
  <c r="X533" i="9"/>
  <c r="Y533" i="9" s="1"/>
  <c r="X521" i="9"/>
  <c r="Y521" i="9" s="1"/>
  <c r="X511" i="9"/>
  <c r="X500" i="9"/>
  <c r="X476" i="9"/>
  <c r="X518" i="9"/>
  <c r="Y518" i="9" s="1"/>
  <c r="X499" i="9"/>
  <c r="O480" i="9"/>
  <c r="O504" i="9"/>
  <c r="R537" i="9"/>
  <c r="S537" i="9" s="1"/>
  <c r="R527" i="9"/>
  <c r="S527" i="9" s="1"/>
  <c r="R516" i="9"/>
  <c r="R506" i="9"/>
  <c r="R494" i="9"/>
  <c r="R482" i="9"/>
  <c r="R510" i="9"/>
  <c r="U532" i="9"/>
  <c r="V532" i="9" s="1"/>
  <c r="U520" i="9"/>
  <c r="V520" i="9" s="1"/>
  <c r="U487" i="9"/>
  <c r="X537" i="9"/>
  <c r="Y537" i="9" s="1"/>
  <c r="AD487" i="9"/>
  <c r="AJ499" i="9"/>
  <c r="U521" i="9"/>
  <c r="V521" i="9" s="1"/>
  <c r="O517" i="9"/>
  <c r="R526" i="9"/>
  <c r="S526" i="9" s="1"/>
  <c r="R515" i="9"/>
  <c r="R505" i="9"/>
  <c r="R481" i="9"/>
  <c r="U531" i="9"/>
  <c r="V531" i="9" s="1"/>
  <c r="U519" i="9"/>
  <c r="V519" i="9" s="1"/>
  <c r="U510" i="9"/>
  <c r="U498" i="9"/>
  <c r="X479" i="9"/>
  <c r="X491" i="9"/>
  <c r="X503" i="9"/>
  <c r="X513" i="9"/>
  <c r="X524" i="9"/>
  <c r="Y524" i="9" s="1"/>
  <c r="X469" i="9"/>
  <c r="Y469" i="9" s="1"/>
  <c r="X480" i="9"/>
  <c r="X504" i="9"/>
  <c r="X514" i="9"/>
  <c r="X525" i="9"/>
  <c r="Y525" i="9" s="1"/>
  <c r="X535" i="9"/>
  <c r="Y535" i="9" s="1"/>
  <c r="X481" i="9"/>
  <c r="AA519" i="9"/>
  <c r="AB519" i="9" s="1"/>
  <c r="AG527" i="9"/>
  <c r="AH527" i="9" s="1"/>
  <c r="AJ483" i="9"/>
  <c r="AJ498" i="9"/>
  <c r="R503" i="9"/>
  <c r="U540" i="9"/>
  <c r="V540" i="9" s="1"/>
  <c r="U530" i="9"/>
  <c r="V530" i="9" s="1"/>
  <c r="U518" i="9"/>
  <c r="V518" i="9" s="1"/>
  <c r="U509" i="9"/>
  <c r="U497" i="9"/>
  <c r="U485" i="9"/>
  <c r="X474" i="9"/>
  <c r="X532" i="9"/>
  <c r="Y532" i="9" s="1"/>
  <c r="X516" i="9"/>
  <c r="AA478" i="9"/>
  <c r="AG526" i="9"/>
  <c r="AH526" i="9" s="1"/>
  <c r="AJ476" i="9"/>
  <c r="O518" i="9"/>
  <c r="P518" i="9" s="1"/>
  <c r="O505" i="9"/>
  <c r="R538" i="9"/>
  <c r="S538" i="9" s="1"/>
  <c r="R528" i="9"/>
  <c r="S528" i="9" s="1"/>
  <c r="R517" i="9"/>
  <c r="R507" i="9"/>
  <c r="R495" i="9"/>
  <c r="R483" i="9"/>
  <c r="R525" i="9"/>
  <c r="S525" i="9" s="1"/>
  <c r="U476" i="9"/>
  <c r="O531" i="9"/>
  <c r="P531" i="9" s="1"/>
  <c r="O516" i="9"/>
  <c r="O498" i="9"/>
  <c r="O515" i="9"/>
  <c r="O482" i="9"/>
  <c r="R540" i="9"/>
  <c r="S540" i="9" s="1"/>
  <c r="U471" i="9"/>
  <c r="U529" i="9"/>
  <c r="V529" i="9" s="1"/>
  <c r="U470" i="9"/>
  <c r="V470" i="9" s="1"/>
  <c r="U508" i="9"/>
  <c r="U496" i="9"/>
  <c r="X515" i="9"/>
  <c r="AA472" i="9"/>
  <c r="AB472" i="9" s="1"/>
  <c r="AA498" i="9"/>
  <c r="AD498" i="9"/>
  <c r="AG472" i="9"/>
  <c r="AH472" i="9" s="1"/>
  <c r="AG522" i="9"/>
  <c r="AH522" i="9" s="1"/>
  <c r="AG473" i="9"/>
  <c r="AG489" i="9"/>
  <c r="AG477" i="9"/>
  <c r="AG506" i="9"/>
  <c r="U506" i="9"/>
  <c r="AA529" i="9"/>
  <c r="AB529" i="9" s="1"/>
  <c r="AA470" i="9"/>
  <c r="AB470" i="9" s="1"/>
  <c r="AA508" i="9"/>
  <c r="AA496" i="9"/>
  <c r="AD543" i="9"/>
  <c r="AE543" i="9" s="1"/>
  <c r="AD533" i="9"/>
  <c r="AE533" i="9" s="1"/>
  <c r="AD521" i="9"/>
  <c r="AE521" i="9" s="1"/>
  <c r="AD511" i="9"/>
  <c r="AD500" i="9"/>
  <c r="AJ540" i="9"/>
  <c r="AK540" i="9" s="1"/>
  <c r="AJ530" i="9"/>
  <c r="AK530" i="9" s="1"/>
  <c r="AJ518" i="9"/>
  <c r="AK518" i="9" s="1"/>
  <c r="AJ509" i="9"/>
  <c r="AJ497" i="9"/>
  <c r="AJ485" i="9"/>
  <c r="U516" i="9"/>
  <c r="R470" i="9"/>
  <c r="S470" i="9" s="1"/>
  <c r="R508" i="9"/>
  <c r="R496" i="9"/>
  <c r="U526" i="9"/>
  <c r="V526" i="9" s="1"/>
  <c r="U515" i="9"/>
  <c r="U505" i="9"/>
  <c r="U481" i="9"/>
  <c r="AA474" i="9"/>
  <c r="AA538" i="9"/>
  <c r="AB538" i="9" s="1"/>
  <c r="AA528" i="9"/>
  <c r="AB528" i="9" s="1"/>
  <c r="AA517" i="9"/>
  <c r="AA507" i="9"/>
  <c r="AA495" i="9"/>
  <c r="AA483" i="9"/>
  <c r="AD532" i="9"/>
  <c r="AE532" i="9" s="1"/>
  <c r="AD520" i="9"/>
  <c r="AE520" i="9" s="1"/>
  <c r="AD471" i="9"/>
  <c r="AD499" i="9"/>
  <c r="AJ529" i="9"/>
  <c r="AK529" i="9" s="1"/>
  <c r="AJ470" i="9"/>
  <c r="AK470" i="9" s="1"/>
  <c r="AJ508" i="9"/>
  <c r="AJ496" i="9"/>
  <c r="U527" i="9"/>
  <c r="V527" i="9" s="1"/>
  <c r="U494" i="9"/>
  <c r="U482" i="9"/>
  <c r="U535" i="9"/>
  <c r="V535" i="9" s="1"/>
  <c r="U525" i="9"/>
  <c r="V525" i="9" s="1"/>
  <c r="U514" i="9"/>
  <c r="U504" i="9"/>
  <c r="U533" i="9"/>
  <c r="V533" i="9" s="1"/>
  <c r="AA506" i="9"/>
  <c r="AA494" i="9"/>
  <c r="AD531" i="9"/>
  <c r="AE531" i="9" s="1"/>
  <c r="AD519" i="9"/>
  <c r="AE519" i="9" s="1"/>
  <c r="AD510" i="9"/>
  <c r="AJ474" i="9"/>
  <c r="AJ538" i="9"/>
  <c r="AK538" i="9" s="1"/>
  <c r="AJ528" i="9"/>
  <c r="AK528" i="9" s="1"/>
  <c r="AJ517" i="9"/>
  <c r="AJ507" i="9"/>
  <c r="AJ495" i="9"/>
  <c r="U469" i="9"/>
  <c r="V469" i="9" s="1"/>
  <c r="U524" i="9"/>
  <c r="V524" i="9" s="1"/>
  <c r="U513" i="9"/>
  <c r="U503" i="9"/>
  <c r="U491" i="9"/>
  <c r="U479" i="9"/>
  <c r="U480" i="9"/>
  <c r="U534" i="9"/>
  <c r="V534" i="9" s="1"/>
  <c r="J536" i="9"/>
  <c r="J539" i="9"/>
  <c r="J541" i="9"/>
  <c r="J542" i="9"/>
  <c r="H544" i="9"/>
  <c r="H545" i="9"/>
  <c r="H546" i="9"/>
  <c r="H547" i="9"/>
  <c r="H548" i="9"/>
  <c r="H549" i="9"/>
  <c r="H550" i="9"/>
  <c r="H551" i="9"/>
  <c r="F516" i="9"/>
  <c r="F517" i="9"/>
  <c r="F523" i="9"/>
  <c r="G523" i="9" s="1"/>
  <c r="F528" i="9"/>
  <c r="G528" i="9" s="1"/>
  <c r="F529" i="9"/>
  <c r="G529" i="9" s="1"/>
  <c r="F530" i="9"/>
  <c r="G530" i="9" s="1"/>
  <c r="F531" i="9"/>
  <c r="G531" i="9" s="1"/>
  <c r="F532" i="9"/>
  <c r="G532" i="9" s="1"/>
  <c r="F534" i="9"/>
  <c r="G534" i="9" s="1"/>
  <c r="F538" i="9"/>
  <c r="G538" i="9" s="1"/>
  <c r="F540" i="9"/>
  <c r="G540" i="9" s="1"/>
  <c r="F541" i="9"/>
  <c r="G541" i="9" s="1"/>
  <c r="F542" i="9"/>
  <c r="G542" i="9" s="1"/>
  <c r="E544" i="9"/>
  <c r="E545" i="9"/>
  <c r="F545" i="9" s="1"/>
  <c r="G545" i="9" s="1"/>
  <c r="E546" i="9"/>
  <c r="E547" i="9"/>
  <c r="E548" i="9"/>
  <c r="E549" i="9"/>
  <c r="E550" i="9"/>
  <c r="F550" i="9" s="1"/>
  <c r="G550" i="9" s="1"/>
  <c r="E551" i="9"/>
  <c r="AJ458" i="9"/>
  <c r="AK458" i="9" s="1"/>
  <c r="AJ459" i="9"/>
  <c r="AK459" i="9" s="1"/>
  <c r="AJ460" i="9"/>
  <c r="AK460" i="9" s="1"/>
  <c r="AJ461" i="9"/>
  <c r="AK461" i="9" s="1"/>
  <c r="AG457" i="9"/>
  <c r="AH457" i="9" s="1"/>
  <c r="AG459" i="9"/>
  <c r="AH459" i="9" s="1"/>
  <c r="AG460" i="9"/>
  <c r="AH460" i="9" s="1"/>
  <c r="AG461" i="9"/>
  <c r="AH461" i="9" s="1"/>
  <c r="AD448" i="9"/>
  <c r="AD456" i="9"/>
  <c r="AE456" i="9" s="1"/>
  <c r="AD459" i="9"/>
  <c r="AE459" i="9" s="1"/>
  <c r="AD460" i="9"/>
  <c r="AE460" i="9" s="1"/>
  <c r="AD461" i="9"/>
  <c r="AE461" i="9" s="1"/>
  <c r="AA455" i="9"/>
  <c r="AB455" i="9" s="1"/>
  <c r="AA459" i="9"/>
  <c r="AB459" i="9" s="1"/>
  <c r="AA460" i="9"/>
  <c r="AB460" i="9" s="1"/>
  <c r="AA461" i="9"/>
  <c r="AB461" i="9" s="1"/>
  <c r="X454" i="9"/>
  <c r="Y454" i="9" s="1"/>
  <c r="X459" i="9"/>
  <c r="Y459" i="9" s="1"/>
  <c r="X460" i="9"/>
  <c r="Y460" i="9" s="1"/>
  <c r="X461" i="9"/>
  <c r="Y461" i="9" s="1"/>
  <c r="U417" i="9"/>
  <c r="U453" i="9"/>
  <c r="V453" i="9" s="1"/>
  <c r="U459" i="9"/>
  <c r="V459" i="9" s="1"/>
  <c r="U460" i="9"/>
  <c r="V460" i="9" s="1"/>
  <c r="U461" i="9"/>
  <c r="V461" i="9" s="1"/>
  <c r="R419" i="9"/>
  <c r="S419" i="9" s="1"/>
  <c r="R459" i="9"/>
  <c r="S459" i="9" s="1"/>
  <c r="R460" i="9"/>
  <c r="S460" i="9" s="1"/>
  <c r="R461" i="9"/>
  <c r="S461" i="9" s="1"/>
  <c r="O416" i="9"/>
  <c r="O459" i="9"/>
  <c r="P459" i="9" s="1"/>
  <c r="O460" i="9"/>
  <c r="P460" i="9" s="1"/>
  <c r="O461" i="9"/>
  <c r="P461" i="9" s="1"/>
  <c r="L451" i="9"/>
  <c r="L459" i="9"/>
  <c r="M459" i="9" s="1"/>
  <c r="L460" i="9"/>
  <c r="M460" i="9" s="1"/>
  <c r="L461" i="9"/>
  <c r="M461" i="9" s="1"/>
  <c r="I450" i="9"/>
  <c r="I459" i="9"/>
  <c r="J459" i="9" s="1"/>
  <c r="I460" i="9"/>
  <c r="J460" i="9" s="1"/>
  <c r="I461" i="9"/>
  <c r="J461" i="9" s="1"/>
  <c r="G453" i="9"/>
  <c r="G455" i="9"/>
  <c r="G457" i="9"/>
  <c r="G459" i="9"/>
  <c r="G460" i="9"/>
  <c r="AJ268" i="9"/>
  <c r="AJ272" i="9"/>
  <c r="AJ274" i="9"/>
  <c r="AJ278" i="9"/>
  <c r="AJ260" i="9"/>
  <c r="AJ299" i="9"/>
  <c r="AJ300" i="9"/>
  <c r="AJ302" i="9"/>
  <c r="AJ310" i="9"/>
  <c r="AJ311" i="9"/>
  <c r="AJ251" i="9"/>
  <c r="AJ330" i="9"/>
  <c r="AJ334" i="9"/>
  <c r="AJ350" i="9"/>
  <c r="AJ351" i="9"/>
  <c r="AK351" i="9" s="1"/>
  <c r="AJ360" i="9"/>
  <c r="AK360" i="9" s="1"/>
  <c r="AJ362" i="9"/>
  <c r="AK362" i="9" s="1"/>
  <c r="AJ365" i="9"/>
  <c r="AK365" i="9" s="1"/>
  <c r="AJ368" i="9"/>
  <c r="AK368" i="9" s="1"/>
  <c r="AJ369" i="9"/>
  <c r="AK369" i="9" s="1"/>
  <c r="AJ370" i="9"/>
  <c r="AK370" i="9" s="1"/>
  <c r="AJ371" i="9"/>
  <c r="AK371" i="9" s="1"/>
  <c r="AG268" i="9"/>
  <c r="AG272" i="9"/>
  <c r="AG274" i="9"/>
  <c r="AG278" i="9"/>
  <c r="AG260" i="9"/>
  <c r="AG299" i="9"/>
  <c r="AG300" i="9"/>
  <c r="AG302" i="9"/>
  <c r="AG310" i="9"/>
  <c r="AG311" i="9"/>
  <c r="AG251" i="9"/>
  <c r="AG330" i="9"/>
  <c r="AG334" i="9"/>
  <c r="AG350" i="9"/>
  <c r="AG351" i="9"/>
  <c r="AH351" i="9" s="1"/>
  <c r="AG360" i="9"/>
  <c r="AH360" i="9" s="1"/>
  <c r="AG362" i="9"/>
  <c r="AH362" i="9" s="1"/>
  <c r="AG365" i="9"/>
  <c r="AH365" i="9" s="1"/>
  <c r="AG368" i="9"/>
  <c r="AH368" i="9" s="1"/>
  <c r="AG369" i="9"/>
  <c r="AH369" i="9" s="1"/>
  <c r="AG370" i="9"/>
  <c r="AH370" i="9" s="1"/>
  <c r="AG371" i="9"/>
  <c r="AH371" i="9" s="1"/>
  <c r="AD268" i="9"/>
  <c r="AD272" i="9"/>
  <c r="AD274" i="9"/>
  <c r="AD278" i="9"/>
  <c r="AD260" i="9"/>
  <c r="AD299" i="9"/>
  <c r="AD300" i="9"/>
  <c r="AD302" i="9"/>
  <c r="AD310" i="9"/>
  <c r="AD311" i="9"/>
  <c r="AD251" i="9"/>
  <c r="AD330" i="9"/>
  <c r="AD334" i="9"/>
  <c r="AD350" i="9"/>
  <c r="AD351" i="9"/>
  <c r="AE351" i="9" s="1"/>
  <c r="AD360" i="9"/>
  <c r="AE360" i="9" s="1"/>
  <c r="AD362" i="9"/>
  <c r="AE362" i="9" s="1"/>
  <c r="AD365" i="9"/>
  <c r="AE365" i="9" s="1"/>
  <c r="AD368" i="9"/>
  <c r="AE368" i="9" s="1"/>
  <c r="AD369" i="9"/>
  <c r="AE369" i="9" s="1"/>
  <c r="AD370" i="9"/>
  <c r="AE370" i="9" s="1"/>
  <c r="AD371" i="9"/>
  <c r="AE371" i="9" s="1"/>
  <c r="AA268" i="9"/>
  <c r="AA272" i="9"/>
  <c r="AA274" i="9"/>
  <c r="AA278" i="9"/>
  <c r="AA260" i="9"/>
  <c r="AA299" i="9"/>
  <c r="AA300" i="9"/>
  <c r="AA302" i="9"/>
  <c r="AA310" i="9"/>
  <c r="AA311" i="9"/>
  <c r="AA251" i="9"/>
  <c r="AA330" i="9"/>
  <c r="AA334" i="9"/>
  <c r="AA350" i="9"/>
  <c r="AA351" i="9"/>
  <c r="AB351" i="9" s="1"/>
  <c r="AA360" i="9"/>
  <c r="AB360" i="9" s="1"/>
  <c r="AA362" i="9"/>
  <c r="AB362" i="9" s="1"/>
  <c r="AA365" i="9"/>
  <c r="AB365" i="9" s="1"/>
  <c r="AA368" i="9"/>
  <c r="AB368" i="9" s="1"/>
  <c r="AA369" i="9"/>
  <c r="AB369" i="9" s="1"/>
  <c r="AA370" i="9"/>
  <c r="AB370" i="9" s="1"/>
  <c r="AA371" i="9"/>
  <c r="AB371" i="9" s="1"/>
  <c r="X268" i="9"/>
  <c r="X272" i="9"/>
  <c r="X274" i="9"/>
  <c r="X278" i="9"/>
  <c r="X260" i="9"/>
  <c r="X299" i="9"/>
  <c r="X300" i="9"/>
  <c r="X302" i="9"/>
  <c r="X310" i="9"/>
  <c r="X311" i="9"/>
  <c r="X251" i="9"/>
  <c r="X330" i="9"/>
  <c r="X334" i="9"/>
  <c r="X350" i="9"/>
  <c r="X351" i="9"/>
  <c r="Y351" i="9" s="1"/>
  <c r="X360" i="9"/>
  <c r="Y360" i="9" s="1"/>
  <c r="X362" i="9"/>
  <c r="Y362" i="9" s="1"/>
  <c r="X365" i="9"/>
  <c r="Y365" i="9" s="1"/>
  <c r="X368" i="9"/>
  <c r="Y368" i="9" s="1"/>
  <c r="X369" i="9"/>
  <c r="Y369" i="9" s="1"/>
  <c r="X370" i="9"/>
  <c r="Y370" i="9" s="1"/>
  <c r="X371" i="9"/>
  <c r="Y371" i="9" s="1"/>
  <c r="U268" i="9"/>
  <c r="U272" i="9"/>
  <c r="U274" i="9"/>
  <c r="U278" i="9"/>
  <c r="U260" i="9"/>
  <c r="U299" i="9"/>
  <c r="U300" i="9"/>
  <c r="U302" i="9"/>
  <c r="U310" i="9"/>
  <c r="U311" i="9"/>
  <c r="U251" i="9"/>
  <c r="U330" i="9"/>
  <c r="U334" i="9"/>
  <c r="U350" i="9"/>
  <c r="U351" i="9"/>
  <c r="V351" i="9" s="1"/>
  <c r="U360" i="9"/>
  <c r="V360" i="9" s="1"/>
  <c r="U362" i="9"/>
  <c r="V362" i="9" s="1"/>
  <c r="U365" i="9"/>
  <c r="V365" i="9" s="1"/>
  <c r="U368" i="9"/>
  <c r="V368" i="9" s="1"/>
  <c r="U369" i="9"/>
  <c r="V369" i="9" s="1"/>
  <c r="U370" i="9"/>
  <c r="V370" i="9" s="1"/>
  <c r="U371" i="9"/>
  <c r="V371" i="9" s="1"/>
  <c r="R268" i="9"/>
  <c r="R272" i="9"/>
  <c r="R278" i="9"/>
  <c r="R260" i="9"/>
  <c r="R299" i="9"/>
  <c r="R300" i="9"/>
  <c r="R302" i="9"/>
  <c r="R310" i="9"/>
  <c r="R311" i="9"/>
  <c r="R251" i="9"/>
  <c r="R330" i="9"/>
  <c r="R334" i="9"/>
  <c r="R350" i="9"/>
  <c r="R351" i="9"/>
  <c r="S351" i="9" s="1"/>
  <c r="R360" i="9"/>
  <c r="S360" i="9" s="1"/>
  <c r="R362" i="9"/>
  <c r="S362" i="9" s="1"/>
  <c r="R365" i="9"/>
  <c r="S365" i="9" s="1"/>
  <c r="R368" i="9"/>
  <c r="S368" i="9" s="1"/>
  <c r="R369" i="9"/>
  <c r="S369" i="9" s="1"/>
  <c r="R370" i="9"/>
  <c r="S370" i="9" s="1"/>
  <c r="R371" i="9"/>
  <c r="S371" i="9" s="1"/>
  <c r="O268" i="9"/>
  <c r="O272" i="9"/>
  <c r="O274" i="9"/>
  <c r="O278" i="9"/>
  <c r="O260" i="9"/>
  <c r="O299" i="9"/>
  <c r="O300" i="9"/>
  <c r="O302" i="9"/>
  <c r="O310" i="9"/>
  <c r="O311" i="9"/>
  <c r="O251" i="9"/>
  <c r="O330" i="9"/>
  <c r="O334" i="9"/>
  <c r="O350" i="9"/>
  <c r="O351" i="9"/>
  <c r="P351" i="9" s="1"/>
  <c r="O360" i="9"/>
  <c r="P360" i="9" s="1"/>
  <c r="O362" i="9"/>
  <c r="P362" i="9" s="1"/>
  <c r="O365" i="9"/>
  <c r="P365" i="9" s="1"/>
  <c r="O368" i="9"/>
  <c r="P368" i="9" s="1"/>
  <c r="O369" i="9"/>
  <c r="P369" i="9" s="1"/>
  <c r="O370" i="9"/>
  <c r="P370" i="9" s="1"/>
  <c r="O371" i="9"/>
  <c r="P371" i="9" s="1"/>
  <c r="M351" i="9"/>
  <c r="M360" i="9"/>
  <c r="M362" i="9"/>
  <c r="M365" i="9"/>
  <c r="M368" i="9"/>
  <c r="M369" i="9"/>
  <c r="M370" i="9"/>
  <c r="M371" i="9"/>
  <c r="I350" i="9"/>
  <c r="I351" i="9"/>
  <c r="J351" i="9" s="1"/>
  <c r="I360" i="9"/>
  <c r="J360" i="9" s="1"/>
  <c r="I362" i="9"/>
  <c r="J362" i="9" s="1"/>
  <c r="I365" i="9"/>
  <c r="J365" i="9" s="1"/>
  <c r="I368" i="9"/>
  <c r="J368" i="9" s="1"/>
  <c r="I369" i="9"/>
  <c r="J369" i="9" s="1"/>
  <c r="I370" i="9"/>
  <c r="J370" i="9" s="1"/>
  <c r="I371" i="9"/>
  <c r="J371" i="9" s="1"/>
  <c r="G352" i="9"/>
  <c r="G356" i="9"/>
  <c r="G358" i="9"/>
  <c r="G360" i="9"/>
  <c r="G362" i="9"/>
  <c r="G364" i="9"/>
  <c r="G368" i="9"/>
  <c r="AJ112" i="9"/>
  <c r="AK112" i="9" s="1"/>
  <c r="AJ113" i="9"/>
  <c r="AK113" i="9" s="1"/>
  <c r="AJ114" i="9"/>
  <c r="AK114" i="9" s="1"/>
  <c r="AG112" i="9"/>
  <c r="AH112" i="9" s="1"/>
  <c r="AG113" i="9"/>
  <c r="AH113" i="9" s="1"/>
  <c r="AG114" i="9"/>
  <c r="AH114" i="9" s="1"/>
  <c r="AD112" i="9"/>
  <c r="AE112" i="9" s="1"/>
  <c r="AD113" i="9"/>
  <c r="AE113" i="9" s="1"/>
  <c r="AD114" i="9"/>
  <c r="AE114" i="9" s="1"/>
  <c r="AA112" i="9"/>
  <c r="AB112" i="9" s="1"/>
  <c r="AA113" i="9"/>
  <c r="AB113" i="9" s="1"/>
  <c r="AA114" i="9"/>
  <c r="AB114" i="9" s="1"/>
  <c r="X107" i="9"/>
  <c r="X108" i="9"/>
  <c r="Y108" i="9" s="1"/>
  <c r="X109" i="9"/>
  <c r="Y109" i="9" s="1"/>
  <c r="X110" i="9"/>
  <c r="Y110" i="9" s="1"/>
  <c r="X111" i="9"/>
  <c r="Y111" i="9" s="1"/>
  <c r="X112" i="9"/>
  <c r="Y112" i="9" s="1"/>
  <c r="X113" i="9"/>
  <c r="Y113" i="9" s="1"/>
  <c r="X114" i="9"/>
  <c r="Y114" i="9" s="1"/>
  <c r="U107" i="9"/>
  <c r="U108" i="9"/>
  <c r="V108" i="9" s="1"/>
  <c r="U109" i="9"/>
  <c r="V109" i="9" s="1"/>
  <c r="U110" i="9"/>
  <c r="V110" i="9" s="1"/>
  <c r="U111" i="9"/>
  <c r="V111" i="9" s="1"/>
  <c r="U112" i="9"/>
  <c r="V112" i="9" s="1"/>
  <c r="U113" i="9"/>
  <c r="U114" i="9"/>
  <c r="V114" i="9" s="1"/>
  <c r="P107" i="9"/>
  <c r="P108" i="9"/>
  <c r="P109" i="9"/>
  <c r="O110" i="9"/>
  <c r="P110" i="9" s="1"/>
  <c r="O111" i="9"/>
  <c r="P111" i="9" s="1"/>
  <c r="O112" i="9"/>
  <c r="P112" i="9" s="1"/>
  <c r="O113" i="9"/>
  <c r="P113" i="9" s="1"/>
  <c r="O114" i="9"/>
  <c r="P114" i="9" s="1"/>
  <c r="L107" i="9"/>
  <c r="L108" i="9"/>
  <c r="M108" i="9" s="1"/>
  <c r="L109" i="9"/>
  <c r="M109" i="9" s="1"/>
  <c r="L110" i="9"/>
  <c r="M110" i="9" s="1"/>
  <c r="L111" i="9"/>
  <c r="M111" i="9" s="1"/>
  <c r="L112" i="9"/>
  <c r="M112" i="9" s="1"/>
  <c r="L113" i="9"/>
  <c r="M113" i="9" s="1"/>
  <c r="L114" i="9"/>
  <c r="M114" i="9" s="1"/>
  <c r="G110" i="9"/>
  <c r="G111" i="9"/>
  <c r="G114" i="9"/>
  <c r="R107" i="9"/>
  <c r="R108" i="9"/>
  <c r="S108" i="9" s="1"/>
  <c r="R109" i="9"/>
  <c r="S109" i="9" s="1"/>
  <c r="R110" i="9"/>
  <c r="S110" i="9" s="1"/>
  <c r="R111" i="9"/>
  <c r="S111" i="9" s="1"/>
  <c r="R112" i="9"/>
  <c r="S112" i="9" s="1"/>
  <c r="R114" i="9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I260" i="1" s="1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CE149" i="7"/>
  <c r="CE150" i="7"/>
  <c r="CE151" i="7"/>
  <c r="CE152" i="7"/>
  <c r="CE153" i="7"/>
  <c r="CE154" i="7"/>
  <c r="CE155" i="7"/>
  <c r="CE156" i="7"/>
  <c r="CE157" i="7"/>
  <c r="CE158" i="7"/>
  <c r="CE159" i="7"/>
  <c r="CE160" i="7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E173" i="7"/>
  <c r="CE174" i="7"/>
  <c r="CE175" i="7"/>
  <c r="CE176" i="7"/>
  <c r="CE177" i="7"/>
  <c r="CE178" i="7"/>
  <c r="CE179" i="7"/>
  <c r="CE180" i="7"/>
  <c r="CE181" i="7"/>
  <c r="CE182" i="7"/>
  <c r="CE183" i="7"/>
  <c r="CE184" i="7"/>
  <c r="CE185" i="7"/>
  <c r="CE186" i="7"/>
  <c r="CE187" i="7"/>
  <c r="CE188" i="7"/>
  <c r="CE189" i="7"/>
  <c r="CE190" i="7"/>
  <c r="CE191" i="7"/>
  <c r="CE192" i="7"/>
  <c r="CE193" i="7"/>
  <c r="CE194" i="7"/>
  <c r="CE195" i="7"/>
  <c r="CE196" i="7"/>
  <c r="CE197" i="7"/>
  <c r="CE198" i="7"/>
  <c r="CE199" i="7"/>
  <c r="CE200" i="7"/>
  <c r="CE201" i="7"/>
  <c r="CE202" i="7"/>
  <c r="CE203" i="7"/>
  <c r="CE204" i="7"/>
  <c r="CE205" i="7"/>
  <c r="CE206" i="7"/>
  <c r="CE207" i="7"/>
  <c r="CE208" i="7"/>
  <c r="CE209" i="7"/>
  <c r="CE210" i="7"/>
  <c r="CE211" i="7"/>
  <c r="CE212" i="7"/>
  <c r="CE213" i="7"/>
  <c r="CE214" i="7"/>
  <c r="CE215" i="7"/>
  <c r="CE216" i="7"/>
  <c r="CE217" i="7"/>
  <c r="CE218" i="7"/>
  <c r="CE219" i="7"/>
  <c r="CE220" i="7"/>
  <c r="CE221" i="7"/>
  <c r="CE222" i="7"/>
  <c r="CE223" i="7"/>
  <c r="CE224" i="7"/>
  <c r="CE225" i="7"/>
  <c r="CE226" i="7"/>
  <c r="CE227" i="7"/>
  <c r="CE228" i="7"/>
  <c r="CE229" i="7"/>
  <c r="CE230" i="7"/>
  <c r="CE231" i="7"/>
  <c r="CE232" i="7"/>
  <c r="CE233" i="7"/>
  <c r="CE234" i="7"/>
  <c r="CE235" i="7"/>
  <c r="CE236" i="7"/>
  <c r="CE237" i="7"/>
  <c r="CE238" i="7"/>
  <c r="CE239" i="7"/>
  <c r="CE240" i="7"/>
  <c r="CE241" i="7"/>
  <c r="CE242" i="7"/>
  <c r="CE243" i="7"/>
  <c r="CE244" i="7"/>
  <c r="CE245" i="7"/>
  <c r="CE246" i="7"/>
  <c r="CE247" i="7"/>
  <c r="CE248" i="7"/>
  <c r="CE249" i="7"/>
  <c r="CE250" i="7"/>
  <c r="CE251" i="7"/>
  <c r="CE252" i="7"/>
  <c r="CE253" i="7"/>
  <c r="CE254" i="7"/>
  <c r="CE255" i="7"/>
  <c r="CE256" i="7"/>
  <c r="CE257" i="7"/>
  <c r="CE258" i="7"/>
  <c r="CE259" i="7"/>
  <c r="CE260" i="7"/>
  <c r="CE261" i="7"/>
  <c r="CE262" i="7"/>
  <c r="CE263" i="7"/>
  <c r="CE264" i="7"/>
  <c r="CE265" i="7"/>
  <c r="CE266" i="7"/>
  <c r="CE267" i="7"/>
  <c r="CE268" i="7"/>
  <c r="CE269" i="7"/>
  <c r="CE270" i="7"/>
  <c r="CE271" i="7"/>
  <c r="CE272" i="7"/>
  <c r="CE273" i="7"/>
  <c r="CE274" i="7"/>
  <c r="CE275" i="7"/>
  <c r="CE276" i="7"/>
  <c r="CE277" i="7"/>
  <c r="CE278" i="7"/>
  <c r="CE279" i="7"/>
  <c r="CE280" i="7"/>
  <c r="CE281" i="7"/>
  <c r="CE282" i="7"/>
  <c r="CE283" i="7"/>
  <c r="CE284" i="7"/>
  <c r="CE285" i="7"/>
  <c r="CE286" i="7"/>
  <c r="CE287" i="7"/>
  <c r="CE288" i="7"/>
  <c r="CE289" i="7"/>
  <c r="I261" i="1" s="1"/>
  <c r="CE290" i="7"/>
  <c r="CE291" i="7"/>
  <c r="CE292" i="7"/>
  <c r="CE293" i="7"/>
  <c r="CE294" i="7"/>
  <c r="CE295" i="7"/>
  <c r="CE296" i="7"/>
  <c r="CE297" i="7"/>
  <c r="CE298" i="7"/>
  <c r="CE299" i="7"/>
  <c r="CE300" i="7"/>
  <c r="CE301" i="7"/>
  <c r="CE302" i="7"/>
  <c r="CE303" i="7"/>
  <c r="CE304" i="7"/>
  <c r="CE305" i="7"/>
  <c r="CE306" i="7"/>
  <c r="CE307" i="7"/>
  <c r="CE308" i="7"/>
  <c r="CE309" i="7"/>
  <c r="CE310" i="7"/>
  <c r="CE311" i="7"/>
  <c r="CE312" i="7"/>
  <c r="CE313" i="7"/>
  <c r="CE314" i="7"/>
  <c r="CE315" i="7"/>
  <c r="CE316" i="7"/>
  <c r="CE317" i="7"/>
  <c r="CE318" i="7"/>
  <c r="CE319" i="7"/>
  <c r="CE320" i="7"/>
  <c r="CE321" i="7"/>
  <c r="CE322" i="7"/>
  <c r="CE323" i="7"/>
  <c r="CE324" i="7"/>
  <c r="CE325" i="7"/>
  <c r="CE326" i="7"/>
  <c r="CE327" i="7"/>
  <c r="CE328" i="7"/>
  <c r="CE329" i="7"/>
  <c r="CE330" i="7"/>
  <c r="CE331" i="7"/>
  <c r="CE332" i="7"/>
  <c r="CE333" i="7"/>
  <c r="CE334" i="7"/>
  <c r="CE335" i="7"/>
  <c r="CE336" i="7"/>
  <c r="CE337" i="7"/>
  <c r="CE338" i="7"/>
  <c r="CE339" i="7"/>
  <c r="CE340" i="7"/>
  <c r="CE341" i="7"/>
  <c r="CE342" i="7"/>
  <c r="CE343" i="7"/>
  <c r="CE344" i="7"/>
  <c r="CE345" i="7"/>
  <c r="CE346" i="7"/>
  <c r="CE347" i="7"/>
  <c r="CE348" i="7"/>
  <c r="CE349" i="7"/>
  <c r="CE350" i="7"/>
  <c r="CE351" i="7"/>
  <c r="CE352" i="7"/>
  <c r="CE353" i="7"/>
  <c r="CE354" i="7"/>
  <c r="CE355" i="7"/>
  <c r="CE356" i="7"/>
  <c r="CE357" i="7"/>
  <c r="CE358" i="7"/>
  <c r="CE359" i="7"/>
  <c r="CE360" i="7"/>
  <c r="CE361" i="7"/>
  <c r="CE362" i="7"/>
  <c r="CE363" i="7"/>
  <c r="CE364" i="7"/>
  <c r="CE365" i="7"/>
  <c r="CE366" i="7"/>
  <c r="CE367" i="7"/>
  <c r="CE368" i="7"/>
  <c r="CE369" i="7"/>
  <c r="CE370" i="7"/>
  <c r="CE371" i="7"/>
  <c r="CE372" i="7"/>
  <c r="CE373" i="7"/>
  <c r="CE374" i="7"/>
  <c r="CE375" i="7"/>
  <c r="CE376" i="7"/>
  <c r="CE377" i="7"/>
  <c r="CE378" i="7"/>
  <c r="CE379" i="7"/>
  <c r="CE380" i="7"/>
  <c r="CE381" i="7"/>
  <c r="CE382" i="7"/>
  <c r="CE383" i="7"/>
  <c r="CE384" i="7"/>
  <c r="CE385" i="7"/>
  <c r="CE386" i="7"/>
  <c r="CE387" i="7"/>
  <c r="CE388" i="7"/>
  <c r="CE389" i="7"/>
  <c r="CE390" i="7"/>
  <c r="CE391" i="7"/>
  <c r="CE392" i="7"/>
  <c r="CE393" i="7"/>
  <c r="CE394" i="7"/>
  <c r="CE395" i="7"/>
  <c r="CE396" i="7"/>
  <c r="CE397" i="7"/>
  <c r="CE398" i="7"/>
  <c r="CE399" i="7"/>
  <c r="CE400" i="7"/>
  <c r="CE401" i="7"/>
  <c r="CE402" i="7"/>
  <c r="CE403" i="7"/>
  <c r="CE404" i="7"/>
  <c r="CE405" i="7"/>
  <c r="CE406" i="7"/>
  <c r="CE407" i="7"/>
  <c r="CE408" i="7"/>
  <c r="CE409" i="7"/>
  <c r="CE410" i="7"/>
  <c r="CE411" i="7"/>
  <c r="CE412" i="7"/>
  <c r="CE413" i="7"/>
  <c r="CE414" i="7"/>
  <c r="CE415" i="7"/>
  <c r="CE416" i="7"/>
  <c r="CE417" i="7"/>
  <c r="CE418" i="7"/>
  <c r="CE419" i="7"/>
  <c r="CE420" i="7"/>
  <c r="CE421" i="7"/>
  <c r="CE422" i="7"/>
  <c r="CE423" i="7"/>
  <c r="CE424" i="7"/>
  <c r="CE425" i="7"/>
  <c r="CE426" i="7"/>
  <c r="CE427" i="7"/>
  <c r="CE428" i="7"/>
  <c r="CE429" i="7"/>
  <c r="CE430" i="7"/>
  <c r="CE431" i="7"/>
  <c r="CE432" i="7"/>
  <c r="CE433" i="7"/>
  <c r="CE434" i="7"/>
  <c r="CE435" i="7"/>
  <c r="CE436" i="7"/>
  <c r="CE437" i="7"/>
  <c r="CE438" i="7"/>
  <c r="CE439" i="7"/>
  <c r="CE440" i="7"/>
  <c r="CE441" i="7"/>
  <c r="CE442" i="7"/>
  <c r="CE443" i="7"/>
  <c r="CE444" i="7"/>
  <c r="CE445" i="7"/>
  <c r="CE446" i="7"/>
  <c r="CE447" i="7"/>
  <c r="CE448" i="7"/>
  <c r="CE449" i="7"/>
  <c r="CE450" i="7"/>
  <c r="CE451" i="7"/>
  <c r="CE452" i="7"/>
  <c r="CE453" i="7"/>
  <c r="CE454" i="7"/>
  <c r="CE455" i="7"/>
  <c r="CE456" i="7"/>
  <c r="CE457" i="7"/>
  <c r="CE458" i="7"/>
  <c r="CE459" i="7"/>
  <c r="CE460" i="7"/>
  <c r="CE461" i="7"/>
  <c r="CE462" i="7"/>
  <c r="CE463" i="7"/>
  <c r="CE464" i="7"/>
  <c r="CE465" i="7"/>
  <c r="CE466" i="7"/>
  <c r="CE467" i="7"/>
  <c r="CE468" i="7"/>
  <c r="CE469" i="7"/>
  <c r="CE470" i="7"/>
  <c r="CE471" i="7"/>
  <c r="CE472" i="7"/>
  <c r="CE473" i="7"/>
  <c r="CE474" i="7"/>
  <c r="CE475" i="7"/>
  <c r="CE476" i="7"/>
  <c r="I551" i="9" l="1"/>
  <c r="J551" i="9" s="1"/>
  <c r="I545" i="9"/>
  <c r="J545" i="9" s="1"/>
  <c r="AO545" i="9" s="1"/>
  <c r="AP545" i="9" s="1"/>
  <c r="I550" i="9"/>
  <c r="J550" i="9" s="1"/>
  <c r="AO550" i="9" s="1"/>
  <c r="AP550" i="9" s="1"/>
  <c r="I549" i="9"/>
  <c r="J549" i="9" s="1"/>
  <c r="I547" i="9"/>
  <c r="J547" i="9" s="1"/>
  <c r="I548" i="9"/>
  <c r="J548" i="9" s="1"/>
  <c r="I546" i="9"/>
  <c r="J546" i="9" s="1"/>
  <c r="I544" i="9"/>
  <c r="J544" i="9" s="1"/>
  <c r="L445" i="9"/>
  <c r="R426" i="9"/>
  <c r="U439" i="9"/>
  <c r="AA425" i="9"/>
  <c r="G456" i="9"/>
  <c r="I457" i="9"/>
  <c r="J457" i="9" s="1"/>
  <c r="I402" i="9"/>
  <c r="I420" i="9"/>
  <c r="I414" i="9"/>
  <c r="I435" i="9"/>
  <c r="L458" i="9"/>
  <c r="M458" i="9" s="1"/>
  <c r="L449" i="9"/>
  <c r="L404" i="9"/>
  <c r="L442" i="9"/>
  <c r="L428" i="9"/>
  <c r="O413" i="9"/>
  <c r="O447" i="9"/>
  <c r="O443" i="9"/>
  <c r="O436" i="9"/>
  <c r="R409" i="9"/>
  <c r="R401" i="9"/>
  <c r="R444" i="9"/>
  <c r="R429" i="9"/>
  <c r="U450" i="9"/>
  <c r="U411" i="9"/>
  <c r="U427" i="9"/>
  <c r="U431" i="9"/>
  <c r="X432" i="9"/>
  <c r="X451" i="9"/>
  <c r="Y451" i="9" s="1"/>
  <c r="X430" i="9"/>
  <c r="X445" i="9"/>
  <c r="X437" i="9"/>
  <c r="X403" i="9"/>
  <c r="AA452" i="9"/>
  <c r="AB452" i="9" s="1"/>
  <c r="AA416" i="9"/>
  <c r="AA422" i="9"/>
  <c r="AA405" i="9"/>
  <c r="AA415" i="9"/>
  <c r="AD419" i="9"/>
  <c r="AE419" i="9" s="1"/>
  <c r="AD406" i="9"/>
  <c r="AD426" i="9"/>
  <c r="AD438" i="9"/>
  <c r="AD423" i="9"/>
  <c r="AG453" i="9"/>
  <c r="AH453" i="9" s="1"/>
  <c r="AG417" i="9"/>
  <c r="AG446" i="9"/>
  <c r="AG439" i="9"/>
  <c r="AG433" i="9"/>
  <c r="AJ454" i="9"/>
  <c r="AK454" i="9" s="1"/>
  <c r="AJ408" i="9"/>
  <c r="AJ421" i="9"/>
  <c r="AJ440" i="9"/>
  <c r="AJ434" i="9"/>
  <c r="I411" i="9"/>
  <c r="O422" i="9"/>
  <c r="I448" i="9"/>
  <c r="I410" i="9"/>
  <c r="I407" i="9"/>
  <c r="I412" i="9"/>
  <c r="L457" i="9"/>
  <c r="M457" i="9" s="1"/>
  <c r="L402" i="9"/>
  <c r="L420" i="9"/>
  <c r="L414" i="9"/>
  <c r="L435" i="9"/>
  <c r="O458" i="9"/>
  <c r="P458" i="9" s="1"/>
  <c r="O449" i="9"/>
  <c r="O404" i="9"/>
  <c r="O442" i="9"/>
  <c r="O428" i="9"/>
  <c r="R413" i="9"/>
  <c r="R447" i="9"/>
  <c r="R443" i="9"/>
  <c r="R436" i="9"/>
  <c r="U409" i="9"/>
  <c r="U401" i="9"/>
  <c r="U444" i="9"/>
  <c r="U429" i="9"/>
  <c r="X450" i="9"/>
  <c r="X411" i="9"/>
  <c r="X427" i="9"/>
  <c r="X431" i="9"/>
  <c r="AA432" i="9"/>
  <c r="AA451" i="9"/>
  <c r="AB451" i="9" s="1"/>
  <c r="AA430" i="9"/>
  <c r="AA445" i="9"/>
  <c r="AA437" i="9"/>
  <c r="AA403" i="9"/>
  <c r="AD452" i="9"/>
  <c r="AE452" i="9" s="1"/>
  <c r="AD416" i="9"/>
  <c r="AD422" i="9"/>
  <c r="AD405" i="9"/>
  <c r="AD415" i="9"/>
  <c r="AG419" i="9"/>
  <c r="AH419" i="9" s="1"/>
  <c r="AG406" i="9"/>
  <c r="AG426" i="9"/>
  <c r="AG438" i="9"/>
  <c r="AG423" i="9"/>
  <c r="AJ453" i="9"/>
  <c r="AK453" i="9" s="1"/>
  <c r="AJ417" i="9"/>
  <c r="AJ446" i="9"/>
  <c r="AJ439" i="9"/>
  <c r="AJ433" i="9"/>
  <c r="L432" i="9"/>
  <c r="AD410" i="9"/>
  <c r="L448" i="9"/>
  <c r="L412" i="9"/>
  <c r="R404" i="9"/>
  <c r="U443" i="9"/>
  <c r="AA450" i="9"/>
  <c r="AA411" i="9"/>
  <c r="AA427" i="9"/>
  <c r="AA431" i="9"/>
  <c r="AD432" i="9"/>
  <c r="AD451" i="9"/>
  <c r="AE451" i="9" s="1"/>
  <c r="AD430" i="9"/>
  <c r="AD445" i="9"/>
  <c r="AD437" i="9"/>
  <c r="AD403" i="9"/>
  <c r="AG452" i="9"/>
  <c r="AH452" i="9" s="1"/>
  <c r="AG416" i="9"/>
  <c r="AG422" i="9"/>
  <c r="AG405" i="9"/>
  <c r="AG415" i="9"/>
  <c r="AJ419" i="9"/>
  <c r="AK419" i="9" s="1"/>
  <c r="AJ406" i="9"/>
  <c r="AJ426" i="9"/>
  <c r="AJ438" i="9"/>
  <c r="AJ423" i="9"/>
  <c r="I431" i="9"/>
  <c r="AA441" i="9"/>
  <c r="I418" i="9"/>
  <c r="I441" i="9"/>
  <c r="R458" i="9"/>
  <c r="S458" i="9" s="1"/>
  <c r="X409" i="9"/>
  <c r="I454" i="9"/>
  <c r="J454" i="9" s="1"/>
  <c r="I408" i="9"/>
  <c r="I421" i="9"/>
  <c r="I440" i="9"/>
  <c r="I434" i="9"/>
  <c r="L455" i="9"/>
  <c r="M455" i="9" s="1"/>
  <c r="L418" i="9"/>
  <c r="L425" i="9"/>
  <c r="L441" i="9"/>
  <c r="L424" i="9"/>
  <c r="O456" i="9"/>
  <c r="P456" i="9" s="1"/>
  <c r="O448" i="9"/>
  <c r="O410" i="9"/>
  <c r="O407" i="9"/>
  <c r="O412" i="9"/>
  <c r="R457" i="9"/>
  <c r="S457" i="9" s="1"/>
  <c r="R402" i="9"/>
  <c r="R420" i="9"/>
  <c r="R414" i="9"/>
  <c r="R435" i="9"/>
  <c r="U458" i="9"/>
  <c r="V458" i="9" s="1"/>
  <c r="U449" i="9"/>
  <c r="U404" i="9"/>
  <c r="U442" i="9"/>
  <c r="U428" i="9"/>
  <c r="X413" i="9"/>
  <c r="X447" i="9"/>
  <c r="X443" i="9"/>
  <c r="X436" i="9"/>
  <c r="AA409" i="9"/>
  <c r="AA401" i="9"/>
  <c r="AA444" i="9"/>
  <c r="AA429" i="9"/>
  <c r="AD450" i="9"/>
  <c r="AD411" i="9"/>
  <c r="AD427" i="9"/>
  <c r="AD431" i="9"/>
  <c r="AG432" i="9"/>
  <c r="AG451" i="9"/>
  <c r="AH451" i="9" s="1"/>
  <c r="AG430" i="9"/>
  <c r="AG445" i="9"/>
  <c r="AG437" i="9"/>
  <c r="AG403" i="9"/>
  <c r="AJ452" i="9"/>
  <c r="AK452" i="9" s="1"/>
  <c r="AJ416" i="9"/>
  <c r="AJ422" i="9"/>
  <c r="AJ405" i="9"/>
  <c r="AJ415" i="9"/>
  <c r="L430" i="9"/>
  <c r="O405" i="9"/>
  <c r="O415" i="9"/>
  <c r="R438" i="9"/>
  <c r="X421" i="9"/>
  <c r="X434" i="9"/>
  <c r="AD412" i="9"/>
  <c r="I455" i="9"/>
  <c r="J455" i="9" s="1"/>
  <c r="L410" i="9"/>
  <c r="O420" i="9"/>
  <c r="O435" i="9"/>
  <c r="U413" i="9"/>
  <c r="U436" i="9"/>
  <c r="X429" i="9"/>
  <c r="I453" i="9"/>
  <c r="J453" i="9" s="1"/>
  <c r="I417" i="9"/>
  <c r="I446" i="9"/>
  <c r="I439" i="9"/>
  <c r="I433" i="9"/>
  <c r="L454" i="9"/>
  <c r="M454" i="9" s="1"/>
  <c r="L408" i="9"/>
  <c r="L421" i="9"/>
  <c r="L440" i="9"/>
  <c r="L434" i="9"/>
  <c r="O455" i="9"/>
  <c r="P455" i="9" s="1"/>
  <c r="O418" i="9"/>
  <c r="O425" i="9"/>
  <c r="O441" i="9"/>
  <c r="O424" i="9"/>
  <c r="R456" i="9"/>
  <c r="S456" i="9" s="1"/>
  <c r="R448" i="9"/>
  <c r="R410" i="9"/>
  <c r="R407" i="9"/>
  <c r="R412" i="9"/>
  <c r="U457" i="9"/>
  <c r="V457" i="9" s="1"/>
  <c r="U402" i="9"/>
  <c r="U420" i="9"/>
  <c r="U414" i="9"/>
  <c r="U435" i="9"/>
  <c r="X458" i="9"/>
  <c r="Y458" i="9" s="1"/>
  <c r="X449" i="9"/>
  <c r="X404" i="9"/>
  <c r="X442" i="9"/>
  <c r="X428" i="9"/>
  <c r="AA413" i="9"/>
  <c r="AA447" i="9"/>
  <c r="AA443" i="9"/>
  <c r="AA436" i="9"/>
  <c r="AD409" i="9"/>
  <c r="AD401" i="9"/>
  <c r="AD444" i="9"/>
  <c r="AD429" i="9"/>
  <c r="AG450" i="9"/>
  <c r="AG411" i="9"/>
  <c r="AG427" i="9"/>
  <c r="AG431" i="9"/>
  <c r="AJ432" i="9"/>
  <c r="AJ451" i="9"/>
  <c r="AJ430" i="9"/>
  <c r="AJ445" i="9"/>
  <c r="AJ437" i="9"/>
  <c r="AJ403" i="9"/>
  <c r="X408" i="9"/>
  <c r="AA424" i="9"/>
  <c r="L456" i="9"/>
  <c r="M456" i="9" s="1"/>
  <c r="L407" i="9"/>
  <c r="R449" i="9"/>
  <c r="R428" i="9"/>
  <c r="X401" i="9"/>
  <c r="I419" i="9"/>
  <c r="J419" i="9" s="1"/>
  <c r="I406" i="9"/>
  <c r="I426" i="9"/>
  <c r="I438" i="9"/>
  <c r="I423" i="9"/>
  <c r="L453" i="9"/>
  <c r="M453" i="9" s="1"/>
  <c r="L417" i="9"/>
  <c r="L446" i="9"/>
  <c r="L439" i="9"/>
  <c r="L433" i="9"/>
  <c r="O454" i="9"/>
  <c r="P454" i="9" s="1"/>
  <c r="O408" i="9"/>
  <c r="O421" i="9"/>
  <c r="O440" i="9"/>
  <c r="O434" i="9"/>
  <c r="R455" i="9"/>
  <c r="S455" i="9" s="1"/>
  <c r="R418" i="9"/>
  <c r="R425" i="9"/>
  <c r="R441" i="9"/>
  <c r="R424" i="9"/>
  <c r="U456" i="9"/>
  <c r="V456" i="9" s="1"/>
  <c r="U448" i="9"/>
  <c r="U410" i="9"/>
  <c r="U407" i="9"/>
  <c r="U412" i="9"/>
  <c r="X457" i="9"/>
  <c r="Y457" i="9" s="1"/>
  <c r="X402" i="9"/>
  <c r="X420" i="9"/>
  <c r="X414" i="9"/>
  <c r="X435" i="9"/>
  <c r="AA458" i="9"/>
  <c r="AB458" i="9" s="1"/>
  <c r="AA449" i="9"/>
  <c r="AA404" i="9"/>
  <c r="AA442" i="9"/>
  <c r="AA428" i="9"/>
  <c r="AD413" i="9"/>
  <c r="AD447" i="9"/>
  <c r="AD443" i="9"/>
  <c r="AD436" i="9"/>
  <c r="AG409" i="9"/>
  <c r="AG401" i="9"/>
  <c r="AG444" i="9"/>
  <c r="AG429" i="9"/>
  <c r="AJ450" i="9"/>
  <c r="AJ411" i="9"/>
  <c r="AJ427" i="9"/>
  <c r="AJ431" i="9"/>
  <c r="I427" i="9"/>
  <c r="I425" i="9"/>
  <c r="I424" i="9"/>
  <c r="O457" i="9"/>
  <c r="P457" i="9" s="1"/>
  <c r="O414" i="9"/>
  <c r="R442" i="9"/>
  <c r="U447" i="9"/>
  <c r="X444" i="9"/>
  <c r="I452" i="9"/>
  <c r="J452" i="9" s="1"/>
  <c r="I416" i="9"/>
  <c r="I422" i="9"/>
  <c r="I405" i="9"/>
  <c r="I415" i="9"/>
  <c r="L419" i="9"/>
  <c r="M419" i="9" s="1"/>
  <c r="L406" i="9"/>
  <c r="L426" i="9"/>
  <c r="L438" i="9"/>
  <c r="L423" i="9"/>
  <c r="O453" i="9"/>
  <c r="P453" i="9" s="1"/>
  <c r="O417" i="9"/>
  <c r="O446" i="9"/>
  <c r="O439" i="9"/>
  <c r="O433" i="9"/>
  <c r="R454" i="9"/>
  <c r="S454" i="9" s="1"/>
  <c r="R408" i="9"/>
  <c r="R421" i="9"/>
  <c r="R440" i="9"/>
  <c r="R434" i="9"/>
  <c r="U455" i="9"/>
  <c r="V455" i="9" s="1"/>
  <c r="U418" i="9"/>
  <c r="U425" i="9"/>
  <c r="U441" i="9"/>
  <c r="U424" i="9"/>
  <c r="X456" i="9"/>
  <c r="Y456" i="9" s="1"/>
  <c r="X448" i="9"/>
  <c r="X410" i="9"/>
  <c r="X407" i="9"/>
  <c r="X412" i="9"/>
  <c r="AA457" i="9"/>
  <c r="AB457" i="9" s="1"/>
  <c r="AA402" i="9"/>
  <c r="AA420" i="9"/>
  <c r="AA414" i="9"/>
  <c r="AA435" i="9"/>
  <c r="AD458" i="9"/>
  <c r="AE458" i="9" s="1"/>
  <c r="AD449" i="9"/>
  <c r="AD404" i="9"/>
  <c r="AD442" i="9"/>
  <c r="AD428" i="9"/>
  <c r="AG413" i="9"/>
  <c r="AG447" i="9"/>
  <c r="AG443" i="9"/>
  <c r="AG436" i="9"/>
  <c r="AJ409" i="9"/>
  <c r="AJ401" i="9"/>
  <c r="AJ444" i="9"/>
  <c r="AJ429" i="9"/>
  <c r="O402" i="9"/>
  <c r="I432" i="9"/>
  <c r="I451" i="9"/>
  <c r="I430" i="9"/>
  <c r="I445" i="9"/>
  <c r="I437" i="9"/>
  <c r="I403" i="9"/>
  <c r="L452" i="9"/>
  <c r="M452" i="9" s="1"/>
  <c r="L416" i="9"/>
  <c r="L422" i="9"/>
  <c r="L405" i="9"/>
  <c r="L415" i="9"/>
  <c r="O419" i="9"/>
  <c r="P419" i="9" s="1"/>
  <c r="O406" i="9"/>
  <c r="O426" i="9"/>
  <c r="O438" i="9"/>
  <c r="O423" i="9"/>
  <c r="R453" i="9"/>
  <c r="S453" i="9" s="1"/>
  <c r="R417" i="9"/>
  <c r="R446" i="9"/>
  <c r="R439" i="9"/>
  <c r="R433" i="9"/>
  <c r="U454" i="9"/>
  <c r="V454" i="9" s="1"/>
  <c r="U408" i="9"/>
  <c r="U421" i="9"/>
  <c r="U440" i="9"/>
  <c r="U434" i="9"/>
  <c r="X455" i="9"/>
  <c r="Y455" i="9" s="1"/>
  <c r="X418" i="9"/>
  <c r="X425" i="9"/>
  <c r="X441" i="9"/>
  <c r="X424" i="9"/>
  <c r="AA456" i="9"/>
  <c r="AB456" i="9" s="1"/>
  <c r="AA448" i="9"/>
  <c r="AA410" i="9"/>
  <c r="AA407" i="9"/>
  <c r="AA412" i="9"/>
  <c r="AD457" i="9"/>
  <c r="AE457" i="9" s="1"/>
  <c r="AD402" i="9"/>
  <c r="AD420" i="9"/>
  <c r="AD414" i="9"/>
  <c r="AD435" i="9"/>
  <c r="AG458" i="9"/>
  <c r="AH458" i="9" s="1"/>
  <c r="AG449" i="9"/>
  <c r="AG404" i="9"/>
  <c r="AG442" i="9"/>
  <c r="AG428" i="9"/>
  <c r="AJ413" i="9"/>
  <c r="AJ447" i="9"/>
  <c r="AJ443" i="9"/>
  <c r="AJ436" i="9"/>
  <c r="O452" i="9"/>
  <c r="P452" i="9" s="1"/>
  <c r="AD407" i="9"/>
  <c r="AG420" i="9"/>
  <c r="AG414" i="9"/>
  <c r="AG435" i="9"/>
  <c r="AJ404" i="9"/>
  <c r="AJ428" i="9"/>
  <c r="I409" i="9"/>
  <c r="I401" i="9"/>
  <c r="I444" i="9"/>
  <c r="I429" i="9"/>
  <c r="L450" i="9"/>
  <c r="L411" i="9"/>
  <c r="L427" i="9"/>
  <c r="L431" i="9"/>
  <c r="O451" i="9"/>
  <c r="O430" i="9"/>
  <c r="O445" i="9"/>
  <c r="O437" i="9"/>
  <c r="O403" i="9"/>
  <c r="R452" i="9"/>
  <c r="S452" i="9" s="1"/>
  <c r="R416" i="9"/>
  <c r="R422" i="9"/>
  <c r="R405" i="9"/>
  <c r="R415" i="9"/>
  <c r="U419" i="9"/>
  <c r="V419" i="9" s="1"/>
  <c r="U406" i="9"/>
  <c r="U426" i="9"/>
  <c r="U438" i="9"/>
  <c r="U423" i="9"/>
  <c r="X453" i="9"/>
  <c r="Y453" i="9" s="1"/>
  <c r="X417" i="9"/>
  <c r="X446" i="9"/>
  <c r="X439" i="9"/>
  <c r="X433" i="9"/>
  <c r="AA454" i="9"/>
  <c r="AB454" i="9" s="1"/>
  <c r="AA408" i="9"/>
  <c r="AA421" i="9"/>
  <c r="AA440" i="9"/>
  <c r="AA434" i="9"/>
  <c r="AD455" i="9"/>
  <c r="AE455" i="9" s="1"/>
  <c r="AD418" i="9"/>
  <c r="AD425" i="9"/>
  <c r="AD441" i="9"/>
  <c r="AD424" i="9"/>
  <c r="AG456" i="9"/>
  <c r="AH456" i="9" s="1"/>
  <c r="AG448" i="9"/>
  <c r="AG410" i="9"/>
  <c r="AG407" i="9"/>
  <c r="AG412" i="9"/>
  <c r="AJ457" i="9"/>
  <c r="AK457" i="9" s="1"/>
  <c r="AJ402" i="9"/>
  <c r="AJ420" i="9"/>
  <c r="AJ414" i="9"/>
  <c r="AJ435" i="9"/>
  <c r="L437" i="9"/>
  <c r="L403" i="9"/>
  <c r="U446" i="9"/>
  <c r="U433" i="9"/>
  <c r="X440" i="9"/>
  <c r="AG402" i="9"/>
  <c r="AJ449" i="9"/>
  <c r="AJ442" i="9"/>
  <c r="I413" i="9"/>
  <c r="I447" i="9"/>
  <c r="I443" i="9"/>
  <c r="I436" i="9"/>
  <c r="L409" i="9"/>
  <c r="L401" i="9"/>
  <c r="L444" i="9"/>
  <c r="L429" i="9"/>
  <c r="O450" i="9"/>
  <c r="O411" i="9"/>
  <c r="O427" i="9"/>
  <c r="O431" i="9"/>
  <c r="R432" i="9"/>
  <c r="R451" i="9"/>
  <c r="R430" i="9"/>
  <c r="R445" i="9"/>
  <c r="R437" i="9"/>
  <c r="R403" i="9"/>
  <c r="U452" i="9"/>
  <c r="V452" i="9" s="1"/>
  <c r="U416" i="9"/>
  <c r="U422" i="9"/>
  <c r="U405" i="9"/>
  <c r="U415" i="9"/>
  <c r="X419" i="9"/>
  <c r="Y419" i="9" s="1"/>
  <c r="X406" i="9"/>
  <c r="X426" i="9"/>
  <c r="X438" i="9"/>
  <c r="X423" i="9"/>
  <c r="AA453" i="9"/>
  <c r="AB453" i="9" s="1"/>
  <c r="AA417" i="9"/>
  <c r="AA446" i="9"/>
  <c r="AA439" i="9"/>
  <c r="AA433" i="9"/>
  <c r="AD454" i="9"/>
  <c r="AE454" i="9" s="1"/>
  <c r="AD408" i="9"/>
  <c r="AD421" i="9"/>
  <c r="AD440" i="9"/>
  <c r="AD434" i="9"/>
  <c r="AG455" i="9"/>
  <c r="AH455" i="9" s="1"/>
  <c r="AG418" i="9"/>
  <c r="AG425" i="9"/>
  <c r="AG441" i="9"/>
  <c r="AG424" i="9"/>
  <c r="AJ456" i="9"/>
  <c r="AK456" i="9" s="1"/>
  <c r="AJ448" i="9"/>
  <c r="AJ410" i="9"/>
  <c r="AJ407" i="9"/>
  <c r="AJ412" i="9"/>
  <c r="R406" i="9"/>
  <c r="R423" i="9"/>
  <c r="AA418" i="9"/>
  <c r="I458" i="9"/>
  <c r="J458" i="9" s="1"/>
  <c r="I449" i="9"/>
  <c r="I404" i="9"/>
  <c r="I442" i="9"/>
  <c r="I428" i="9"/>
  <c r="L413" i="9"/>
  <c r="L447" i="9"/>
  <c r="L443" i="9"/>
  <c r="L436" i="9"/>
  <c r="O409" i="9"/>
  <c r="O401" i="9"/>
  <c r="O444" i="9"/>
  <c r="O429" i="9"/>
  <c r="R450" i="9"/>
  <c r="R411" i="9"/>
  <c r="R427" i="9"/>
  <c r="R431" i="9"/>
  <c r="U432" i="9"/>
  <c r="U451" i="9"/>
  <c r="U430" i="9"/>
  <c r="U445" i="9"/>
  <c r="U437" i="9"/>
  <c r="U403" i="9"/>
  <c r="X452" i="9"/>
  <c r="Y452" i="9" s="1"/>
  <c r="X416" i="9"/>
  <c r="X422" i="9"/>
  <c r="X405" i="9"/>
  <c r="X415" i="9"/>
  <c r="AA419" i="9"/>
  <c r="AB419" i="9" s="1"/>
  <c r="AA406" i="9"/>
  <c r="AA426" i="9"/>
  <c r="AA438" i="9"/>
  <c r="AA423" i="9"/>
  <c r="AD453" i="9"/>
  <c r="AE453" i="9" s="1"/>
  <c r="AD417" i="9"/>
  <c r="AD446" i="9"/>
  <c r="AD439" i="9"/>
  <c r="AD433" i="9"/>
  <c r="AG454" i="9"/>
  <c r="AH454" i="9" s="1"/>
  <c r="AG408" i="9"/>
  <c r="AG421" i="9"/>
  <c r="AG440" i="9"/>
  <c r="AG434" i="9"/>
  <c r="AJ455" i="9"/>
  <c r="AK455" i="9" s="1"/>
  <c r="AJ418" i="9"/>
  <c r="AJ425" i="9"/>
  <c r="AJ441" i="9"/>
  <c r="AJ424" i="9"/>
  <c r="AO110" i="9"/>
  <c r="AP110" i="9" s="1"/>
  <c r="R267" i="9"/>
  <c r="AD267" i="9"/>
  <c r="U267" i="9"/>
  <c r="AG267" i="9"/>
  <c r="X267" i="9"/>
  <c r="AJ267" i="9"/>
  <c r="O267" i="9"/>
  <c r="AA267" i="9"/>
  <c r="AQ536" i="9"/>
  <c r="AQ548" i="9"/>
  <c r="AQ526" i="9"/>
  <c r="AQ551" i="9"/>
  <c r="AQ539" i="9"/>
  <c r="AQ549" i="9"/>
  <c r="AQ537" i="9"/>
  <c r="AQ527" i="9"/>
  <c r="F526" i="9"/>
  <c r="G526" i="9" s="1"/>
  <c r="J543" i="9"/>
  <c r="J529" i="9"/>
  <c r="AO529" i="9" s="1"/>
  <c r="AP529" i="9" s="1"/>
  <c r="AQ524" i="9"/>
  <c r="J528" i="9"/>
  <c r="AO528" i="9" s="1"/>
  <c r="AP528" i="9" s="1"/>
  <c r="AQ543" i="9"/>
  <c r="AQ533" i="9"/>
  <c r="AQ521" i="9"/>
  <c r="J113" i="9"/>
  <c r="M366" i="9"/>
  <c r="U363" i="9"/>
  <c r="V363" i="9" s="1"/>
  <c r="X366" i="9"/>
  <c r="Y366" i="9" s="1"/>
  <c r="AG363" i="9"/>
  <c r="AH363" i="9" s="1"/>
  <c r="AJ366" i="9"/>
  <c r="AK366" i="9" s="1"/>
  <c r="AQ540" i="9"/>
  <c r="J521" i="9"/>
  <c r="G113" i="9"/>
  <c r="U103" i="9"/>
  <c r="J531" i="9"/>
  <c r="AO531" i="9" s="1"/>
  <c r="AP531" i="9" s="1"/>
  <c r="J519" i="9"/>
  <c r="J530" i="9"/>
  <c r="AO530" i="9" s="1"/>
  <c r="AP530" i="9" s="1"/>
  <c r="G112" i="9"/>
  <c r="X106" i="9"/>
  <c r="J538" i="9"/>
  <c r="AO538" i="9" s="1"/>
  <c r="J114" i="9"/>
  <c r="U11" i="9"/>
  <c r="X90" i="9"/>
  <c r="I356" i="9"/>
  <c r="J356" i="9" s="1"/>
  <c r="U85" i="9"/>
  <c r="U84" i="9"/>
  <c r="U102" i="9"/>
  <c r="U28" i="9"/>
  <c r="U33" i="9"/>
  <c r="U69" i="9"/>
  <c r="U42" i="9"/>
  <c r="U48" i="9"/>
  <c r="X14" i="9"/>
  <c r="X44" i="9"/>
  <c r="U18" i="9"/>
  <c r="X36" i="9"/>
  <c r="X74" i="9"/>
  <c r="U62" i="9"/>
  <c r="U92" i="9"/>
  <c r="U30" i="9"/>
  <c r="X12" i="9"/>
  <c r="X38" i="9"/>
  <c r="X51" i="9"/>
  <c r="U121" i="9"/>
  <c r="U77" i="9"/>
  <c r="X25" i="9"/>
  <c r="X58" i="9"/>
  <c r="L69" i="9"/>
  <c r="X124" i="9"/>
  <c r="X71" i="9"/>
  <c r="L81" i="9"/>
  <c r="X15" i="9"/>
  <c r="L121" i="9"/>
  <c r="U123" i="9"/>
  <c r="L74" i="9"/>
  <c r="X40" i="9"/>
  <c r="L73" i="9"/>
  <c r="U89" i="9"/>
  <c r="L125" i="9"/>
  <c r="L105" i="9"/>
  <c r="U37" i="9"/>
  <c r="U74" i="9"/>
  <c r="L28" i="9"/>
  <c r="U90" i="9"/>
  <c r="U38" i="9"/>
  <c r="X79" i="9"/>
  <c r="L56" i="9"/>
  <c r="U116" i="9"/>
  <c r="U95" i="9"/>
  <c r="U88" i="9"/>
  <c r="U81" i="9"/>
  <c r="U73" i="9"/>
  <c r="U23" i="9"/>
  <c r="U35" i="9"/>
  <c r="X121" i="9"/>
  <c r="X102" i="9"/>
  <c r="X17" i="9"/>
  <c r="X28" i="9"/>
  <c r="X104" i="9"/>
  <c r="X56" i="9"/>
  <c r="L95" i="9"/>
  <c r="X123" i="9"/>
  <c r="L29" i="9"/>
  <c r="U125" i="9"/>
  <c r="U94" i="9"/>
  <c r="U72" i="9"/>
  <c r="X120" i="9"/>
  <c r="X83" i="9"/>
  <c r="X68" i="9"/>
  <c r="L102" i="9"/>
  <c r="U12" i="9"/>
  <c r="U45" i="9"/>
  <c r="X86" i="9"/>
  <c r="U14" i="9"/>
  <c r="X85" i="9"/>
  <c r="L124" i="9"/>
  <c r="U105" i="9"/>
  <c r="X101" i="9"/>
  <c r="X77" i="9"/>
  <c r="M353" i="9"/>
  <c r="O262" i="9"/>
  <c r="O336" i="9"/>
  <c r="O257" i="9"/>
  <c r="O258" i="9"/>
  <c r="O307" i="9"/>
  <c r="O297" i="9"/>
  <c r="O287" i="9"/>
  <c r="O275" i="9"/>
  <c r="R359" i="9"/>
  <c r="S359" i="9" s="1"/>
  <c r="R347" i="9"/>
  <c r="R254" i="9"/>
  <c r="R328" i="9"/>
  <c r="R250" i="9"/>
  <c r="R289" i="9"/>
  <c r="U256" i="9"/>
  <c r="U259" i="9"/>
  <c r="U320" i="9"/>
  <c r="U312" i="9"/>
  <c r="U292" i="9"/>
  <c r="U281" i="9"/>
  <c r="U269" i="9"/>
  <c r="X353" i="9"/>
  <c r="Y353" i="9" s="1"/>
  <c r="X342" i="9"/>
  <c r="X333" i="9"/>
  <c r="X323" i="9"/>
  <c r="X315" i="9"/>
  <c r="X305" i="9"/>
  <c r="X294" i="9"/>
  <c r="X284" i="9"/>
  <c r="AA356" i="9"/>
  <c r="AB356" i="9" s="1"/>
  <c r="AA262" i="9"/>
  <c r="AA336" i="9"/>
  <c r="AA257" i="9"/>
  <c r="AA258" i="9"/>
  <c r="AA307" i="9"/>
  <c r="AA297" i="9"/>
  <c r="AA287" i="9"/>
  <c r="AA275" i="9"/>
  <c r="AD359" i="9"/>
  <c r="AE359" i="9" s="1"/>
  <c r="AD347" i="9"/>
  <c r="AD254" i="9"/>
  <c r="AD328" i="9"/>
  <c r="AD289" i="9"/>
  <c r="AG340" i="9"/>
  <c r="AG331" i="9"/>
  <c r="AG321" i="9"/>
  <c r="AG313" i="9"/>
  <c r="AG303" i="9"/>
  <c r="AG293" i="9"/>
  <c r="AG282" i="9"/>
  <c r="AG270" i="9"/>
  <c r="AJ354" i="9"/>
  <c r="AK354" i="9" s="1"/>
  <c r="AJ343" i="9"/>
  <c r="AJ324" i="9"/>
  <c r="AJ316" i="9"/>
  <c r="AJ255" i="9"/>
  <c r="AJ295" i="9"/>
  <c r="AJ285" i="9"/>
  <c r="AJ273" i="9"/>
  <c r="AQ546" i="9"/>
  <c r="F546" i="9"/>
  <c r="G546" i="9" s="1"/>
  <c r="AQ469" i="9"/>
  <c r="U58" i="9"/>
  <c r="X92" i="9"/>
  <c r="X84" i="9"/>
  <c r="X18" i="9"/>
  <c r="X30" i="9"/>
  <c r="X11" i="9"/>
  <c r="X22" i="9"/>
  <c r="I361" i="9"/>
  <c r="J361" i="9" s="1"/>
  <c r="I349" i="9"/>
  <c r="M364" i="9"/>
  <c r="M352" i="9"/>
  <c r="X33" i="9"/>
  <c r="X42" i="9"/>
  <c r="X55" i="9"/>
  <c r="I348" i="9"/>
  <c r="M363" i="9"/>
  <c r="O366" i="9"/>
  <c r="P366" i="9" s="1"/>
  <c r="O343" i="9"/>
  <c r="O324" i="9"/>
  <c r="O316" i="9"/>
  <c r="O255" i="9"/>
  <c r="O295" i="9"/>
  <c r="O285" i="9"/>
  <c r="O273" i="9"/>
  <c r="R357" i="9"/>
  <c r="S357" i="9" s="1"/>
  <c r="R337" i="9"/>
  <c r="R326" i="9"/>
  <c r="R308" i="9"/>
  <c r="R298" i="9"/>
  <c r="R263" i="9"/>
  <c r="R276" i="9"/>
  <c r="U348" i="9"/>
  <c r="U339" i="9"/>
  <c r="U329" i="9"/>
  <c r="U318" i="9"/>
  <c r="U290" i="9"/>
  <c r="U279" i="9"/>
  <c r="X363" i="9"/>
  <c r="Y363" i="9" s="1"/>
  <c r="X340" i="9"/>
  <c r="X331" i="9"/>
  <c r="X321" i="9"/>
  <c r="X313" i="9"/>
  <c r="X303" i="9"/>
  <c r="X293" i="9"/>
  <c r="X282" i="9"/>
  <c r="X270" i="9"/>
  <c r="AA366" i="9"/>
  <c r="AB366" i="9" s="1"/>
  <c r="AA354" i="9"/>
  <c r="AB354" i="9" s="1"/>
  <c r="AA343" i="9"/>
  <c r="AA324" i="9"/>
  <c r="AA316" i="9"/>
  <c r="AA255" i="9"/>
  <c r="AA295" i="9"/>
  <c r="AA285" i="9"/>
  <c r="AA273" i="9"/>
  <c r="AD357" i="9"/>
  <c r="AE357" i="9" s="1"/>
  <c r="AD345" i="9"/>
  <c r="AD337" i="9"/>
  <c r="AD326" i="9"/>
  <c r="AD308" i="9"/>
  <c r="AD298" i="9"/>
  <c r="AD263" i="9"/>
  <c r="AD276" i="9"/>
  <c r="AD249" i="9"/>
  <c r="AG361" i="9"/>
  <c r="AH361" i="9" s="1"/>
  <c r="AG349" i="9"/>
  <c r="AG264" i="9"/>
  <c r="AG319" i="9"/>
  <c r="AG253" i="9"/>
  <c r="AG301" i="9"/>
  <c r="AG291" i="9"/>
  <c r="AG280" i="9"/>
  <c r="AJ364" i="9"/>
  <c r="AK364" i="9" s="1"/>
  <c r="AJ352" i="9"/>
  <c r="AK352" i="9" s="1"/>
  <c r="AJ341" i="9"/>
  <c r="AJ332" i="9"/>
  <c r="AJ322" i="9"/>
  <c r="AJ314" i="9"/>
  <c r="AJ304" i="9"/>
  <c r="AJ283" i="9"/>
  <c r="AJ271" i="9"/>
  <c r="O342" i="9"/>
  <c r="O323" i="9"/>
  <c r="R262" i="9"/>
  <c r="R257" i="9"/>
  <c r="R307" i="9"/>
  <c r="R287" i="9"/>
  <c r="U359" i="9"/>
  <c r="V359" i="9" s="1"/>
  <c r="U254" i="9"/>
  <c r="U250" i="9"/>
  <c r="U289" i="9"/>
  <c r="X259" i="9"/>
  <c r="AA342" i="9"/>
  <c r="AA323" i="9"/>
  <c r="AA305" i="9"/>
  <c r="AD356" i="9"/>
  <c r="AE356" i="9" s="1"/>
  <c r="AD262" i="9"/>
  <c r="AD336" i="9"/>
  <c r="AD257" i="9"/>
  <c r="AD258" i="9"/>
  <c r="AD307" i="9"/>
  <c r="AD297" i="9"/>
  <c r="AD287" i="9"/>
  <c r="AD275" i="9"/>
  <c r="AG348" i="9"/>
  <c r="AG339" i="9"/>
  <c r="AG329" i="9"/>
  <c r="AG318" i="9"/>
  <c r="AG290" i="9"/>
  <c r="AG279" i="9"/>
  <c r="AJ363" i="9"/>
  <c r="AK363" i="9" s="1"/>
  <c r="AJ340" i="9"/>
  <c r="AJ331" i="9"/>
  <c r="AJ321" i="9"/>
  <c r="AJ313" i="9"/>
  <c r="AJ303" i="9"/>
  <c r="AJ293" i="9"/>
  <c r="AJ282" i="9"/>
  <c r="AJ270" i="9"/>
  <c r="I359" i="9"/>
  <c r="J359" i="9" s="1"/>
  <c r="O353" i="9"/>
  <c r="P353" i="9" s="1"/>
  <c r="O333" i="9"/>
  <c r="O315" i="9"/>
  <c r="O305" i="9"/>
  <c r="O294" i="9"/>
  <c r="O284" i="9"/>
  <c r="R356" i="9"/>
  <c r="S356" i="9" s="1"/>
  <c r="R336" i="9"/>
  <c r="R258" i="9"/>
  <c r="R297" i="9"/>
  <c r="R275" i="9"/>
  <c r="U347" i="9"/>
  <c r="U328" i="9"/>
  <c r="X256" i="9"/>
  <c r="X320" i="9"/>
  <c r="X312" i="9"/>
  <c r="X292" i="9"/>
  <c r="X281" i="9"/>
  <c r="X269" i="9"/>
  <c r="AA353" i="9"/>
  <c r="AB353" i="9" s="1"/>
  <c r="AA333" i="9"/>
  <c r="AA315" i="9"/>
  <c r="AA284" i="9"/>
  <c r="L92" i="9"/>
  <c r="L18" i="9"/>
  <c r="L11" i="9"/>
  <c r="U124" i="9"/>
  <c r="U104" i="9"/>
  <c r="U40" i="9"/>
  <c r="U79" i="9"/>
  <c r="U71" i="9"/>
  <c r="U63" i="9"/>
  <c r="U56" i="9"/>
  <c r="X118" i="9"/>
  <c r="X99" i="9"/>
  <c r="X13" i="9"/>
  <c r="X59" i="9"/>
  <c r="X52" i="9"/>
  <c r="X46" i="9"/>
  <c r="I357" i="9"/>
  <c r="J357" i="9" s="1"/>
  <c r="M359" i="9"/>
  <c r="O256" i="9"/>
  <c r="O259" i="9"/>
  <c r="O320" i="9"/>
  <c r="O312" i="9"/>
  <c r="O292" i="9"/>
  <c r="O281" i="9"/>
  <c r="O269" i="9"/>
  <c r="R353" i="9"/>
  <c r="S353" i="9" s="1"/>
  <c r="R342" i="9"/>
  <c r="R333" i="9"/>
  <c r="R323" i="9"/>
  <c r="R315" i="9"/>
  <c r="R305" i="9"/>
  <c r="R294" i="9"/>
  <c r="R284" i="9"/>
  <c r="U356" i="9"/>
  <c r="V356" i="9" s="1"/>
  <c r="U262" i="9"/>
  <c r="U336" i="9"/>
  <c r="U257" i="9"/>
  <c r="U258" i="9"/>
  <c r="U307" i="9"/>
  <c r="U297" i="9"/>
  <c r="U287" i="9"/>
  <c r="U275" i="9"/>
  <c r="X359" i="9"/>
  <c r="Y359" i="9" s="1"/>
  <c r="X347" i="9"/>
  <c r="X254" i="9"/>
  <c r="X328" i="9"/>
  <c r="X250" i="9"/>
  <c r="X289" i="9"/>
  <c r="AA256" i="9"/>
  <c r="AA259" i="9"/>
  <c r="AA320" i="9"/>
  <c r="AA312" i="9"/>
  <c r="AA292" i="9"/>
  <c r="AA281" i="9"/>
  <c r="AA269" i="9"/>
  <c r="F524" i="9"/>
  <c r="G524" i="9" s="1"/>
  <c r="I367" i="9"/>
  <c r="J367" i="9" s="1"/>
  <c r="I355" i="9"/>
  <c r="J355" i="9" s="1"/>
  <c r="O361" i="9"/>
  <c r="P361" i="9" s="1"/>
  <c r="O349" i="9"/>
  <c r="O264" i="9"/>
  <c r="O319" i="9"/>
  <c r="O253" i="9"/>
  <c r="O301" i="9"/>
  <c r="O291" i="9"/>
  <c r="O280" i="9"/>
  <c r="R364" i="9"/>
  <c r="S364" i="9" s="1"/>
  <c r="R352" i="9"/>
  <c r="S352" i="9" s="1"/>
  <c r="R341" i="9"/>
  <c r="R332" i="9"/>
  <c r="R322" i="9"/>
  <c r="R314" i="9"/>
  <c r="R304" i="9"/>
  <c r="R249" i="9"/>
  <c r="R283" i="9"/>
  <c r="R271" i="9"/>
  <c r="U367" i="9"/>
  <c r="V367" i="9" s="1"/>
  <c r="U355" i="9"/>
  <c r="V355" i="9" s="1"/>
  <c r="U344" i="9"/>
  <c r="U335" i="9"/>
  <c r="U325" i="9"/>
  <c r="U317" i="9"/>
  <c r="U306" i="9"/>
  <c r="U296" i="9"/>
  <c r="U286" i="9"/>
  <c r="X358" i="9"/>
  <c r="Y358" i="9" s="1"/>
  <c r="X346" i="9"/>
  <c r="X338" i="9"/>
  <c r="X327" i="9"/>
  <c r="X261" i="9"/>
  <c r="X309" i="9"/>
  <c r="X288" i="9"/>
  <c r="X277" i="9"/>
  <c r="X266" i="9"/>
  <c r="AA361" i="9"/>
  <c r="AB361" i="9" s="1"/>
  <c r="AA349" i="9"/>
  <c r="AA264" i="9"/>
  <c r="AA319" i="9"/>
  <c r="AA253" i="9"/>
  <c r="AA301" i="9"/>
  <c r="AA291" i="9"/>
  <c r="AA280" i="9"/>
  <c r="AA252" i="9"/>
  <c r="AD364" i="9"/>
  <c r="AE364" i="9" s="1"/>
  <c r="AD352" i="9"/>
  <c r="AE352" i="9" s="1"/>
  <c r="AD341" i="9"/>
  <c r="AD332" i="9"/>
  <c r="AD322" i="9"/>
  <c r="AD314" i="9"/>
  <c r="AD304" i="9"/>
  <c r="AD283" i="9"/>
  <c r="AD271" i="9"/>
  <c r="AG356" i="9"/>
  <c r="AH356" i="9" s="1"/>
  <c r="I366" i="9"/>
  <c r="J366" i="9" s="1"/>
  <c r="I354" i="9"/>
  <c r="J354" i="9" s="1"/>
  <c r="M357" i="9"/>
  <c r="O348" i="9"/>
  <c r="O339" i="9"/>
  <c r="O329" i="9"/>
  <c r="O318" i="9"/>
  <c r="O290" i="9"/>
  <c r="O279" i="9"/>
  <c r="R363" i="9"/>
  <c r="S363" i="9" s="1"/>
  <c r="R340" i="9"/>
  <c r="R331" i="9"/>
  <c r="R321" i="9"/>
  <c r="R313" i="9"/>
  <c r="R303" i="9"/>
  <c r="R293" i="9"/>
  <c r="R282" i="9"/>
  <c r="R270" i="9"/>
  <c r="U366" i="9"/>
  <c r="V366" i="9" s="1"/>
  <c r="U354" i="9"/>
  <c r="V354" i="9" s="1"/>
  <c r="U343" i="9"/>
  <c r="U324" i="9"/>
  <c r="U316" i="9"/>
  <c r="U255" i="9"/>
  <c r="U295" i="9"/>
  <c r="U285" i="9"/>
  <c r="U273" i="9"/>
  <c r="X357" i="9"/>
  <c r="Y357" i="9" s="1"/>
  <c r="X345" i="9"/>
  <c r="X337" i="9"/>
  <c r="X326" i="9"/>
  <c r="X308" i="9"/>
  <c r="X298" i="9"/>
  <c r="X263" i="9"/>
  <c r="X276" i="9"/>
  <c r="AA348" i="9"/>
  <c r="AA339" i="9"/>
  <c r="AA329" i="9"/>
  <c r="AA318" i="9"/>
  <c r="U53" i="9"/>
  <c r="X95" i="9"/>
  <c r="X73" i="9"/>
  <c r="U100" i="9"/>
  <c r="U82" i="9"/>
  <c r="U60" i="9"/>
  <c r="U31" i="9"/>
  <c r="X116" i="9"/>
  <c r="X88" i="9"/>
  <c r="X81" i="9"/>
  <c r="X23" i="9"/>
  <c r="X35" i="9"/>
  <c r="X50" i="9"/>
  <c r="U59" i="9"/>
  <c r="U52" i="9"/>
  <c r="X125" i="9"/>
  <c r="X105" i="9"/>
  <c r="X94" i="9"/>
  <c r="X87" i="9"/>
  <c r="X80" i="9"/>
  <c r="X72" i="9"/>
  <c r="X57" i="9"/>
  <c r="I364" i="9"/>
  <c r="J364" i="9" s="1"/>
  <c r="I352" i="9"/>
  <c r="J352" i="9" s="1"/>
  <c r="M367" i="9"/>
  <c r="M355" i="9"/>
  <c r="O358" i="9"/>
  <c r="P358" i="9" s="1"/>
  <c r="O338" i="9"/>
  <c r="O327" i="9"/>
  <c r="I363" i="9"/>
  <c r="J363" i="9" s="1"/>
  <c r="M354" i="9"/>
  <c r="O357" i="9"/>
  <c r="P357" i="9" s="1"/>
  <c r="O345" i="9"/>
  <c r="O337" i="9"/>
  <c r="O326" i="9"/>
  <c r="O308" i="9"/>
  <c r="O298" i="9"/>
  <c r="O263" i="9"/>
  <c r="O276" i="9"/>
  <c r="R348" i="9"/>
  <c r="R339" i="9"/>
  <c r="R329" i="9"/>
  <c r="R318" i="9"/>
  <c r="R290" i="9"/>
  <c r="R279" i="9"/>
  <c r="U340" i="9"/>
  <c r="U331" i="9"/>
  <c r="U321" i="9"/>
  <c r="U313" i="9"/>
  <c r="U303" i="9"/>
  <c r="U293" i="9"/>
  <c r="U282" i="9"/>
  <c r="U270" i="9"/>
  <c r="X354" i="9"/>
  <c r="Y354" i="9" s="1"/>
  <c r="X343" i="9"/>
  <c r="X324" i="9"/>
  <c r="X316" i="9"/>
  <c r="X255" i="9"/>
  <c r="X295" i="9"/>
  <c r="X285" i="9"/>
  <c r="X273" i="9"/>
  <c r="AA357" i="9"/>
  <c r="AB357" i="9" s="1"/>
  <c r="AA345" i="9"/>
  <c r="AA337" i="9"/>
  <c r="AA326" i="9"/>
  <c r="AA308" i="9"/>
  <c r="AA298" i="9"/>
  <c r="AA263" i="9"/>
  <c r="AA276" i="9"/>
  <c r="AD348" i="9"/>
  <c r="AD339" i="9"/>
  <c r="AD329" i="9"/>
  <c r="AD318" i="9"/>
  <c r="AD290" i="9"/>
  <c r="AD279" i="9"/>
  <c r="AG364" i="9"/>
  <c r="AH364" i="9" s="1"/>
  <c r="AG352" i="9"/>
  <c r="AH352" i="9" s="1"/>
  <c r="AG341" i="9"/>
  <c r="AG332" i="9"/>
  <c r="AG322" i="9"/>
  <c r="AG314" i="9"/>
  <c r="AG304" i="9"/>
  <c r="AG249" i="9"/>
  <c r="AG283" i="9"/>
  <c r="AG271" i="9"/>
  <c r="AJ367" i="9"/>
  <c r="AK367" i="9" s="1"/>
  <c r="AJ355" i="9"/>
  <c r="AK355" i="9" s="1"/>
  <c r="AJ344" i="9"/>
  <c r="AJ335" i="9"/>
  <c r="AJ325" i="9"/>
  <c r="AJ317" i="9"/>
  <c r="AJ306" i="9"/>
  <c r="AJ296" i="9"/>
  <c r="AJ286" i="9"/>
  <c r="AD353" i="9"/>
  <c r="AE353" i="9" s="1"/>
  <c r="AD342" i="9"/>
  <c r="AD333" i="9"/>
  <c r="AD323" i="9"/>
  <c r="AD315" i="9"/>
  <c r="AD305" i="9"/>
  <c r="AD294" i="9"/>
  <c r="AD284" i="9"/>
  <c r="AG357" i="9"/>
  <c r="AH357" i="9" s="1"/>
  <c r="AG337" i="9"/>
  <c r="AG326" i="9"/>
  <c r="AG308" i="9"/>
  <c r="AG298" i="9"/>
  <c r="AG263" i="9"/>
  <c r="AG276" i="9"/>
  <c r="AJ348" i="9"/>
  <c r="AJ339" i="9"/>
  <c r="AJ329" i="9"/>
  <c r="AJ318" i="9"/>
  <c r="AJ290" i="9"/>
  <c r="AJ279" i="9"/>
  <c r="AQ529" i="9"/>
  <c r="AQ470" i="9"/>
  <c r="J532" i="9"/>
  <c r="AO532" i="9" s="1"/>
  <c r="AP532" i="9" s="1"/>
  <c r="J520" i="9"/>
  <c r="J518" i="9"/>
  <c r="AG262" i="9"/>
  <c r="AG336" i="9"/>
  <c r="AG257" i="9"/>
  <c r="AG258" i="9"/>
  <c r="AG307" i="9"/>
  <c r="AG297" i="9"/>
  <c r="AG287" i="9"/>
  <c r="AG275" i="9"/>
  <c r="AJ359" i="9"/>
  <c r="AK359" i="9" s="1"/>
  <c r="AJ347" i="9"/>
  <c r="AJ254" i="9"/>
  <c r="AJ328" i="9"/>
  <c r="AJ250" i="9"/>
  <c r="AJ289" i="9"/>
  <c r="J472" i="9"/>
  <c r="J470" i="9"/>
  <c r="AA290" i="9"/>
  <c r="AA279" i="9"/>
  <c r="AD363" i="9"/>
  <c r="AE363" i="9" s="1"/>
  <c r="AD340" i="9"/>
  <c r="AD331" i="9"/>
  <c r="AD321" i="9"/>
  <c r="AD313" i="9"/>
  <c r="AD303" i="9"/>
  <c r="AD293" i="9"/>
  <c r="AD282" i="9"/>
  <c r="AD270" i="9"/>
  <c r="AG367" i="9"/>
  <c r="AH367" i="9" s="1"/>
  <c r="AG355" i="9"/>
  <c r="AH355" i="9" s="1"/>
  <c r="AG344" i="9"/>
  <c r="AG335" i="9"/>
  <c r="AG325" i="9"/>
  <c r="AG317" i="9"/>
  <c r="AG306" i="9"/>
  <c r="AG296" i="9"/>
  <c r="AG286" i="9"/>
  <c r="AJ358" i="9"/>
  <c r="AK358" i="9" s="1"/>
  <c r="AJ338" i="9"/>
  <c r="AJ327" i="9"/>
  <c r="AJ261" i="9"/>
  <c r="AJ309" i="9"/>
  <c r="AJ288" i="9"/>
  <c r="AJ277" i="9"/>
  <c r="AJ266" i="9"/>
  <c r="J533" i="9"/>
  <c r="I353" i="9"/>
  <c r="J353" i="9" s="1"/>
  <c r="M356" i="9"/>
  <c r="O359" i="9"/>
  <c r="P359" i="9" s="1"/>
  <c r="O347" i="9"/>
  <c r="O254" i="9"/>
  <c r="O328" i="9"/>
  <c r="O250" i="9"/>
  <c r="O289" i="9"/>
  <c r="R256" i="9"/>
  <c r="R259" i="9"/>
  <c r="R320" i="9"/>
  <c r="R312" i="9"/>
  <c r="R292" i="9"/>
  <c r="R281" i="9"/>
  <c r="R269" i="9"/>
  <c r="U353" i="9"/>
  <c r="V353" i="9" s="1"/>
  <c r="U342" i="9"/>
  <c r="F543" i="9"/>
  <c r="G543" i="9" s="1"/>
  <c r="O261" i="9"/>
  <c r="O309" i="9"/>
  <c r="O288" i="9"/>
  <c r="O277" i="9"/>
  <c r="O266" i="9"/>
  <c r="R361" i="9"/>
  <c r="S361" i="9" s="1"/>
  <c r="R349" i="9"/>
  <c r="R264" i="9"/>
  <c r="R319" i="9"/>
  <c r="R253" i="9"/>
  <c r="R301" i="9"/>
  <c r="R291" i="9"/>
  <c r="R280" i="9"/>
  <c r="U364" i="9"/>
  <c r="V364" i="9" s="1"/>
  <c r="U352" i="9"/>
  <c r="V352" i="9" s="1"/>
  <c r="U341" i="9"/>
  <c r="U332" i="9"/>
  <c r="U322" i="9"/>
  <c r="U314" i="9"/>
  <c r="U304" i="9"/>
  <c r="U249" i="9"/>
  <c r="U283" i="9"/>
  <c r="U271" i="9"/>
  <c r="X367" i="9"/>
  <c r="Y367" i="9" s="1"/>
  <c r="X355" i="9"/>
  <c r="Y355" i="9" s="1"/>
  <c r="X344" i="9"/>
  <c r="X335" i="9"/>
  <c r="X325" i="9"/>
  <c r="X317" i="9"/>
  <c r="X306" i="9"/>
  <c r="X296" i="9"/>
  <c r="X286" i="9"/>
  <c r="AA346" i="9"/>
  <c r="AA338" i="9"/>
  <c r="AA327" i="9"/>
  <c r="AA261" i="9"/>
  <c r="AA309" i="9"/>
  <c r="AA288" i="9"/>
  <c r="AA277" i="9"/>
  <c r="AA266" i="9"/>
  <c r="AD361" i="9"/>
  <c r="AE361" i="9" s="1"/>
  <c r="AD349" i="9"/>
  <c r="AD264" i="9"/>
  <c r="AD319" i="9"/>
  <c r="AD253" i="9"/>
  <c r="AD301" i="9"/>
  <c r="AD291" i="9"/>
  <c r="AD280" i="9"/>
  <c r="AD252" i="9"/>
  <c r="AG353" i="9"/>
  <c r="AH353" i="9" s="1"/>
  <c r="AG342" i="9"/>
  <c r="AG333" i="9"/>
  <c r="AG323" i="9"/>
  <c r="AG315" i="9"/>
  <c r="AG305" i="9"/>
  <c r="AG294" i="9"/>
  <c r="AG284" i="9"/>
  <c r="AJ356" i="9"/>
  <c r="AK356" i="9" s="1"/>
  <c r="AJ262" i="9"/>
  <c r="AJ336" i="9"/>
  <c r="AJ257" i="9"/>
  <c r="AJ258" i="9"/>
  <c r="AJ307" i="9"/>
  <c r="AJ287" i="9"/>
  <c r="AJ275" i="9"/>
  <c r="AQ547" i="9"/>
  <c r="F547" i="9"/>
  <c r="G547" i="9" s="1"/>
  <c r="AQ535" i="9"/>
  <c r="F535" i="9"/>
  <c r="G535" i="9" s="1"/>
  <c r="AQ525" i="9"/>
  <c r="F525" i="9"/>
  <c r="G525" i="9" s="1"/>
  <c r="AO542" i="9"/>
  <c r="AP542" i="9" s="1"/>
  <c r="O367" i="9"/>
  <c r="P367" i="9" s="1"/>
  <c r="O355" i="9"/>
  <c r="P355" i="9" s="1"/>
  <c r="O344" i="9"/>
  <c r="O335" i="9"/>
  <c r="O325" i="9"/>
  <c r="O317" i="9"/>
  <c r="O306" i="9"/>
  <c r="O296" i="9"/>
  <c r="O286" i="9"/>
  <c r="R358" i="9"/>
  <c r="S358" i="9" s="1"/>
  <c r="R346" i="9"/>
  <c r="R338" i="9"/>
  <c r="R327" i="9"/>
  <c r="R261" i="9"/>
  <c r="R309" i="9"/>
  <c r="R288" i="9"/>
  <c r="R277" i="9"/>
  <c r="R266" i="9"/>
  <c r="U361" i="9"/>
  <c r="V361" i="9" s="1"/>
  <c r="U349" i="9"/>
  <c r="U264" i="9"/>
  <c r="U319" i="9"/>
  <c r="U253" i="9"/>
  <c r="U301" i="9"/>
  <c r="U280" i="9"/>
  <c r="U252" i="9"/>
  <c r="X364" i="9"/>
  <c r="Y364" i="9" s="1"/>
  <c r="X352" i="9"/>
  <c r="Y352" i="9" s="1"/>
  <c r="X341" i="9"/>
  <c r="X332" i="9"/>
  <c r="X322" i="9"/>
  <c r="X314" i="9"/>
  <c r="X304" i="9"/>
  <c r="X249" i="9"/>
  <c r="X283" i="9"/>
  <c r="X271" i="9"/>
  <c r="AA367" i="9"/>
  <c r="AB367" i="9" s="1"/>
  <c r="AA355" i="9"/>
  <c r="AB355" i="9" s="1"/>
  <c r="AA344" i="9"/>
  <c r="AA335" i="9"/>
  <c r="AA325" i="9"/>
  <c r="AA317" i="9"/>
  <c r="AA306" i="9"/>
  <c r="AA296" i="9"/>
  <c r="AA286" i="9"/>
  <c r="AD358" i="9"/>
  <c r="AE358" i="9" s="1"/>
  <c r="AD346" i="9"/>
  <c r="AD338" i="9"/>
  <c r="AD327" i="9"/>
  <c r="AD261" i="9"/>
  <c r="AD309" i="9"/>
  <c r="AD288" i="9"/>
  <c r="AD277" i="9"/>
  <c r="AD266" i="9"/>
  <c r="AG256" i="9"/>
  <c r="AG259" i="9"/>
  <c r="AG320" i="9"/>
  <c r="AG312" i="9"/>
  <c r="AG292" i="9"/>
  <c r="AG281" i="9"/>
  <c r="AG269" i="9"/>
  <c r="AJ353" i="9"/>
  <c r="AK353" i="9" s="1"/>
  <c r="AJ342" i="9"/>
  <c r="AJ333" i="9"/>
  <c r="AJ323" i="9"/>
  <c r="AJ315" i="9"/>
  <c r="AJ305" i="9"/>
  <c r="AJ284" i="9"/>
  <c r="AQ544" i="9"/>
  <c r="F544" i="9"/>
  <c r="G544" i="9" s="1"/>
  <c r="AQ472" i="9"/>
  <c r="AQ522" i="9"/>
  <c r="F522" i="9"/>
  <c r="G522" i="9" s="1"/>
  <c r="F539" i="9"/>
  <c r="G539" i="9" s="1"/>
  <c r="AO539" i="9" s="1"/>
  <c r="AP539" i="9" s="1"/>
  <c r="J535" i="9"/>
  <c r="J525" i="9"/>
  <c r="J527" i="9"/>
  <c r="F521" i="9"/>
  <c r="G521" i="9" s="1"/>
  <c r="J469" i="9"/>
  <c r="J524" i="9"/>
  <c r="J540" i="9"/>
  <c r="AO540" i="9" s="1"/>
  <c r="J526" i="9"/>
  <c r="AQ542" i="9"/>
  <c r="AQ532" i="9"/>
  <c r="AQ520" i="9"/>
  <c r="F520" i="9"/>
  <c r="G520" i="9" s="1"/>
  <c r="J534" i="9"/>
  <c r="AO534" i="9" s="1"/>
  <c r="AP534" i="9" s="1"/>
  <c r="J523" i="9"/>
  <c r="AO523" i="9" s="1"/>
  <c r="AP523" i="9" s="1"/>
  <c r="J522" i="9"/>
  <c r="X119" i="9"/>
  <c r="X100" i="9"/>
  <c r="X82" i="9"/>
  <c r="X67" i="9"/>
  <c r="X60" i="9"/>
  <c r="X53" i="9"/>
  <c r="X31" i="9"/>
  <c r="AQ541" i="9"/>
  <c r="AQ531" i="9"/>
  <c r="AQ519" i="9"/>
  <c r="F519" i="9"/>
  <c r="G519" i="9" s="1"/>
  <c r="F515" i="9"/>
  <c r="AQ530" i="9"/>
  <c r="AQ518" i="9"/>
  <c r="F551" i="9"/>
  <c r="G551" i="9" s="1"/>
  <c r="F533" i="9"/>
  <c r="G533" i="9" s="1"/>
  <c r="F518" i="9"/>
  <c r="G518" i="9" s="1"/>
  <c r="J537" i="9"/>
  <c r="U333" i="9"/>
  <c r="U323" i="9"/>
  <c r="U315" i="9"/>
  <c r="U305" i="9"/>
  <c r="U294" i="9"/>
  <c r="U284" i="9"/>
  <c r="X262" i="9"/>
  <c r="X336" i="9"/>
  <c r="X257" i="9"/>
  <c r="X258" i="9"/>
  <c r="X307" i="9"/>
  <c r="X297" i="9"/>
  <c r="X287" i="9"/>
  <c r="X275" i="9"/>
  <c r="AA359" i="9"/>
  <c r="AB359" i="9" s="1"/>
  <c r="AA347" i="9"/>
  <c r="AA254" i="9"/>
  <c r="AA328" i="9"/>
  <c r="AA250" i="9"/>
  <c r="AA289" i="9"/>
  <c r="AD256" i="9"/>
  <c r="AD259" i="9"/>
  <c r="AD320" i="9"/>
  <c r="AD312" i="9"/>
  <c r="AD292" i="9"/>
  <c r="AD281" i="9"/>
  <c r="AD269" i="9"/>
  <c r="AG366" i="9"/>
  <c r="AH366" i="9" s="1"/>
  <c r="AG354" i="9"/>
  <c r="AH354" i="9" s="1"/>
  <c r="AG343" i="9"/>
  <c r="AG324" i="9"/>
  <c r="AG316" i="9"/>
  <c r="AG255" i="9"/>
  <c r="AG295" i="9"/>
  <c r="AG285" i="9"/>
  <c r="AG273" i="9"/>
  <c r="AJ357" i="9"/>
  <c r="AK357" i="9" s="1"/>
  <c r="AJ345" i="9"/>
  <c r="AJ337" i="9"/>
  <c r="AJ326" i="9"/>
  <c r="AJ308" i="9"/>
  <c r="AJ298" i="9"/>
  <c r="AJ263" i="9"/>
  <c r="AJ276" i="9"/>
  <c r="AQ545" i="9"/>
  <c r="AQ534" i="9"/>
  <c r="AQ523" i="9"/>
  <c r="I358" i="9"/>
  <c r="J358" i="9" s="1"/>
  <c r="M361" i="9"/>
  <c r="O364" i="9"/>
  <c r="P364" i="9" s="1"/>
  <c r="O352" i="9"/>
  <c r="P352" i="9" s="1"/>
  <c r="O341" i="9"/>
  <c r="O332" i="9"/>
  <c r="O322" i="9"/>
  <c r="O304" i="9"/>
  <c r="O249" i="9"/>
  <c r="O283" i="9"/>
  <c r="O271" i="9"/>
  <c r="R367" i="9"/>
  <c r="S367" i="9" s="1"/>
  <c r="R355" i="9"/>
  <c r="S355" i="9" s="1"/>
  <c r="R344" i="9"/>
  <c r="R335" i="9"/>
  <c r="R325" i="9"/>
  <c r="R317" i="9"/>
  <c r="R306" i="9"/>
  <c r="R296" i="9"/>
  <c r="R286" i="9"/>
  <c r="U358" i="9"/>
  <c r="V358" i="9" s="1"/>
  <c r="U346" i="9"/>
  <c r="U338" i="9"/>
  <c r="U327" i="9"/>
  <c r="U261" i="9"/>
  <c r="U309" i="9"/>
  <c r="U288" i="9"/>
  <c r="U277" i="9"/>
  <c r="U266" i="9"/>
  <c r="X361" i="9"/>
  <c r="Y361" i="9" s="1"/>
  <c r="X349" i="9"/>
  <c r="X264" i="9"/>
  <c r="X319" i="9"/>
  <c r="X253" i="9"/>
  <c r="X301" i="9"/>
  <c r="X291" i="9"/>
  <c r="X280" i="9"/>
  <c r="X252" i="9"/>
  <c r="AA364" i="9"/>
  <c r="AB364" i="9" s="1"/>
  <c r="AA352" i="9"/>
  <c r="AB352" i="9" s="1"/>
  <c r="AA341" i="9"/>
  <c r="AA332" i="9"/>
  <c r="AA322" i="9"/>
  <c r="AA314" i="9"/>
  <c r="AA304" i="9"/>
  <c r="AA249" i="9"/>
  <c r="AA283" i="9"/>
  <c r="AA271" i="9"/>
  <c r="AD367" i="9"/>
  <c r="AE367" i="9" s="1"/>
  <c r="AD355" i="9"/>
  <c r="AE355" i="9" s="1"/>
  <c r="AD344" i="9"/>
  <c r="AD335" i="9"/>
  <c r="AD325" i="9"/>
  <c r="AD317" i="9"/>
  <c r="AD306" i="9"/>
  <c r="AD296" i="9"/>
  <c r="AD286" i="9"/>
  <c r="AG359" i="9"/>
  <c r="AH359" i="9" s="1"/>
  <c r="AG347" i="9"/>
  <c r="AG254" i="9"/>
  <c r="AG328" i="9"/>
  <c r="AG250" i="9"/>
  <c r="AG289" i="9"/>
  <c r="AJ256" i="9"/>
  <c r="AJ259" i="9"/>
  <c r="AJ320" i="9"/>
  <c r="AJ312" i="9"/>
  <c r="AJ292" i="9"/>
  <c r="AJ281" i="9"/>
  <c r="AJ269" i="9"/>
  <c r="AQ550" i="9"/>
  <c r="AQ538" i="9"/>
  <c r="AQ528" i="9"/>
  <c r="F549" i="9"/>
  <c r="G549" i="9" s="1"/>
  <c r="F537" i="9"/>
  <c r="G537" i="9" s="1"/>
  <c r="F527" i="9"/>
  <c r="G527" i="9" s="1"/>
  <c r="O363" i="9"/>
  <c r="P363" i="9" s="1"/>
  <c r="O331" i="9"/>
  <c r="O321" i="9"/>
  <c r="O313" i="9"/>
  <c r="O303" i="9"/>
  <c r="O293" i="9"/>
  <c r="O282" i="9"/>
  <c r="O270" i="9"/>
  <c r="R366" i="9"/>
  <c r="S366" i="9" s="1"/>
  <c r="R354" i="9"/>
  <c r="S354" i="9" s="1"/>
  <c r="R343" i="9"/>
  <c r="R324" i="9"/>
  <c r="R316" i="9"/>
  <c r="R255" i="9"/>
  <c r="R295" i="9"/>
  <c r="R285" i="9"/>
  <c r="R273" i="9"/>
  <c r="U357" i="9"/>
  <c r="V357" i="9" s="1"/>
  <c r="U345" i="9"/>
  <c r="U337" i="9"/>
  <c r="U326" i="9"/>
  <c r="U308" i="9"/>
  <c r="U298" i="9"/>
  <c r="U263" i="9"/>
  <c r="U276" i="9"/>
  <c r="X348" i="9"/>
  <c r="X339" i="9"/>
  <c r="X329" i="9"/>
  <c r="X318" i="9"/>
  <c r="X290" i="9"/>
  <c r="X279" i="9"/>
  <c r="AA363" i="9"/>
  <c r="AB363" i="9" s="1"/>
  <c r="AA340" i="9"/>
  <c r="AA331" i="9"/>
  <c r="AA321" i="9"/>
  <c r="AA313" i="9"/>
  <c r="AA303" i="9"/>
  <c r="AA293" i="9"/>
  <c r="AA282" i="9"/>
  <c r="AA270" i="9"/>
  <c r="AD366" i="9"/>
  <c r="AE366" i="9" s="1"/>
  <c r="AD354" i="9"/>
  <c r="AE354" i="9" s="1"/>
  <c r="AD343" i="9"/>
  <c r="AD324" i="9"/>
  <c r="AD316" i="9"/>
  <c r="AD255" i="9"/>
  <c r="AD295" i="9"/>
  <c r="AD285" i="9"/>
  <c r="AD273" i="9"/>
  <c r="AG358" i="9"/>
  <c r="AH358" i="9" s="1"/>
  <c r="AG346" i="9"/>
  <c r="AH346" i="9" s="1"/>
  <c r="AG338" i="9"/>
  <c r="AG327" i="9"/>
  <c r="AG261" i="9"/>
  <c r="AG309" i="9"/>
  <c r="AG288" i="9"/>
  <c r="AG277" i="9"/>
  <c r="AG266" i="9"/>
  <c r="AJ361" i="9"/>
  <c r="AK361" i="9" s="1"/>
  <c r="AJ349" i="9"/>
  <c r="AJ264" i="9"/>
  <c r="AJ319" i="9"/>
  <c r="AJ253" i="9"/>
  <c r="AJ301" i="9"/>
  <c r="AJ291" i="9"/>
  <c r="AJ280" i="9"/>
  <c r="AJ252" i="9"/>
  <c r="F548" i="9"/>
  <c r="G548" i="9" s="1"/>
  <c r="F536" i="9"/>
  <c r="G536" i="9" s="1"/>
  <c r="AO536" i="9" s="1"/>
  <c r="AP536" i="9" s="1"/>
  <c r="AO541" i="9"/>
  <c r="AP541" i="9" s="1"/>
  <c r="AQ458" i="9"/>
  <c r="AQ452" i="9"/>
  <c r="AQ461" i="9"/>
  <c r="G461" i="9"/>
  <c r="AO461" i="9" s="1"/>
  <c r="AP461" i="9" s="1"/>
  <c r="AQ456" i="9"/>
  <c r="G458" i="9"/>
  <c r="AQ455" i="9"/>
  <c r="AQ454" i="9"/>
  <c r="AQ453" i="9"/>
  <c r="AQ419" i="9"/>
  <c r="AO460" i="9"/>
  <c r="AP460" i="9" s="1"/>
  <c r="AO459" i="9"/>
  <c r="AP459" i="9" s="1"/>
  <c r="G454" i="9"/>
  <c r="I456" i="9"/>
  <c r="J456" i="9" s="1"/>
  <c r="AQ460" i="9"/>
  <c r="G452" i="9"/>
  <c r="AQ459" i="9"/>
  <c r="AQ457" i="9"/>
  <c r="AQ365" i="9"/>
  <c r="AQ353" i="9"/>
  <c r="AQ369" i="9"/>
  <c r="AQ357" i="9"/>
  <c r="G365" i="9"/>
  <c r="AO365" i="9" s="1"/>
  <c r="AP365" i="9" s="1"/>
  <c r="AQ367" i="9"/>
  <c r="AQ355" i="9"/>
  <c r="AA358" i="9"/>
  <c r="AB358" i="9" s="1"/>
  <c r="AD250" i="9"/>
  <c r="AQ371" i="9"/>
  <c r="AQ359" i="9"/>
  <c r="AQ347" i="9"/>
  <c r="O340" i="9"/>
  <c r="AQ370" i="9"/>
  <c r="AO368" i="9"/>
  <c r="AP368" i="9" s="1"/>
  <c r="G370" i="9"/>
  <c r="AO370" i="9" s="1"/>
  <c r="AP370" i="9" s="1"/>
  <c r="R252" i="9"/>
  <c r="O346" i="9"/>
  <c r="U291" i="9"/>
  <c r="G353" i="9"/>
  <c r="AQ361" i="9"/>
  <c r="AQ349" i="9"/>
  <c r="AQ366" i="9"/>
  <c r="AQ354" i="9"/>
  <c r="G369" i="9"/>
  <c r="AO369" i="9" s="1"/>
  <c r="AP369" i="9" s="1"/>
  <c r="G357" i="9"/>
  <c r="O314" i="9"/>
  <c r="AG252" i="9"/>
  <c r="AQ364" i="9"/>
  <c r="AQ352" i="9"/>
  <c r="G367" i="9"/>
  <c r="G355" i="9"/>
  <c r="O354" i="9"/>
  <c r="P354" i="9" s="1"/>
  <c r="AQ363" i="9"/>
  <c r="AQ351" i="9"/>
  <c r="G366" i="9"/>
  <c r="G354" i="9"/>
  <c r="AJ249" i="9"/>
  <c r="AQ362" i="9"/>
  <c r="AQ350" i="9"/>
  <c r="AQ360" i="9"/>
  <c r="AQ348" i="9"/>
  <c r="G363" i="9"/>
  <c r="G351" i="9"/>
  <c r="AO351" i="9" s="1"/>
  <c r="AP351" i="9" s="1"/>
  <c r="AJ297" i="9"/>
  <c r="AO362" i="9"/>
  <c r="AP362" i="9" s="1"/>
  <c r="R274" i="9"/>
  <c r="AQ358" i="9"/>
  <c r="G361" i="9"/>
  <c r="AA294" i="9"/>
  <c r="AO360" i="9"/>
  <c r="AP360" i="9" s="1"/>
  <c r="R345" i="9"/>
  <c r="X356" i="9"/>
  <c r="Y356" i="9" s="1"/>
  <c r="AJ294" i="9"/>
  <c r="AQ368" i="9"/>
  <c r="AQ356" i="9"/>
  <c r="G371" i="9"/>
  <c r="AO371" i="9" s="1"/>
  <c r="AP371" i="9" s="1"/>
  <c r="G359" i="9"/>
  <c r="AG345" i="9"/>
  <c r="O356" i="9"/>
  <c r="P356" i="9" s="1"/>
  <c r="O252" i="9"/>
  <c r="L63" i="9"/>
  <c r="X122" i="9"/>
  <c r="X34" i="9"/>
  <c r="X54" i="9"/>
  <c r="X26" i="9"/>
  <c r="X115" i="9"/>
  <c r="X47" i="9"/>
  <c r="X97" i="9"/>
  <c r="X16" i="9"/>
  <c r="X32" i="9"/>
  <c r="X48" i="9"/>
  <c r="X117" i="9"/>
  <c r="X65" i="9"/>
  <c r="X20" i="9"/>
  <c r="X61" i="9"/>
  <c r="X89" i="9"/>
  <c r="X63" i="9"/>
  <c r="X39" i="9"/>
  <c r="X103" i="9"/>
  <c r="X93" i="9"/>
  <c r="X78" i="9"/>
  <c r="X70" i="9"/>
  <c r="X62" i="9"/>
  <c r="X29" i="9"/>
  <c r="U47" i="9"/>
  <c r="U22" i="9"/>
  <c r="X98" i="9"/>
  <c r="U87" i="9"/>
  <c r="U64" i="9"/>
  <c r="U41" i="9"/>
  <c r="X76" i="9"/>
  <c r="X27" i="9"/>
  <c r="U96" i="9"/>
  <c r="U80" i="9"/>
  <c r="U86" i="9"/>
  <c r="U122" i="9"/>
  <c r="U26" i="9"/>
  <c r="U55" i="9"/>
  <c r="X41" i="9"/>
  <c r="X91" i="9"/>
  <c r="X21" i="9"/>
  <c r="X75" i="9"/>
  <c r="X66" i="9"/>
  <c r="X45" i="9"/>
  <c r="U49" i="9"/>
  <c r="U36" i="9"/>
  <c r="U19" i="9"/>
  <c r="U57" i="9"/>
  <c r="X37" i="9"/>
  <c r="X96" i="9"/>
  <c r="X64" i="9"/>
  <c r="X19" i="9"/>
  <c r="X24" i="9"/>
  <c r="X49" i="9"/>
  <c r="U120" i="9"/>
  <c r="U101" i="9"/>
  <c r="U68" i="9"/>
  <c r="U54" i="9"/>
  <c r="U78" i="9"/>
  <c r="X43" i="9"/>
  <c r="L44" i="9"/>
  <c r="U119" i="9"/>
  <c r="U67" i="9"/>
  <c r="U29" i="9"/>
  <c r="X69" i="9"/>
  <c r="AQ107" i="9"/>
  <c r="U15" i="9"/>
  <c r="U25" i="9"/>
  <c r="U17" i="9"/>
  <c r="U83" i="9"/>
  <c r="U39" i="9"/>
  <c r="U24" i="9"/>
  <c r="U34" i="9"/>
  <c r="U115" i="9"/>
  <c r="U91" i="9"/>
  <c r="U43" i="9"/>
  <c r="U70" i="9"/>
  <c r="U61" i="9"/>
  <c r="U44" i="9"/>
  <c r="U50" i="9"/>
  <c r="U93" i="9"/>
  <c r="U118" i="9"/>
  <c r="U99" i="9"/>
  <c r="U21" i="9"/>
  <c r="U13" i="9"/>
  <c r="U76" i="9"/>
  <c r="U27" i="9"/>
  <c r="U46" i="9"/>
  <c r="U106" i="9"/>
  <c r="U98" i="9"/>
  <c r="U75" i="9"/>
  <c r="U66" i="9"/>
  <c r="U51" i="9"/>
  <c r="U117" i="9"/>
  <c r="U97" i="9"/>
  <c r="U16" i="9"/>
  <c r="U65" i="9"/>
  <c r="U32" i="9"/>
  <c r="U20" i="9"/>
  <c r="V113" i="9"/>
  <c r="L30" i="9"/>
  <c r="L96" i="9"/>
  <c r="L65" i="9"/>
  <c r="L94" i="9"/>
  <c r="L77" i="9"/>
  <c r="L40" i="9"/>
  <c r="L60" i="9"/>
  <c r="L103" i="9"/>
  <c r="L122" i="9"/>
  <c r="L106" i="9"/>
  <c r="L101" i="9"/>
  <c r="L66" i="9"/>
  <c r="L26" i="9"/>
  <c r="L99" i="9"/>
  <c r="L31" i="9"/>
  <c r="L42" i="9"/>
  <c r="L90" i="9"/>
  <c r="L50" i="9"/>
  <c r="L100" i="9"/>
  <c r="L79" i="9"/>
  <c r="L98" i="9"/>
  <c r="L33" i="9"/>
  <c r="L46" i="9"/>
  <c r="L39" i="9"/>
  <c r="L45" i="9"/>
  <c r="L76" i="9"/>
  <c r="L59" i="9"/>
  <c r="L41" i="9"/>
  <c r="L14" i="9"/>
  <c r="L27" i="9"/>
  <c r="P35" i="9"/>
  <c r="P57" i="9"/>
  <c r="P23" i="9"/>
  <c r="P63" i="9"/>
  <c r="P103" i="9"/>
  <c r="P29" i="9"/>
  <c r="O122" i="9"/>
  <c r="P122" i="9" s="1"/>
  <c r="AO122" i="9" s="1"/>
  <c r="AP122" i="9" s="1"/>
  <c r="O115" i="9"/>
  <c r="P115" i="9" s="1"/>
  <c r="P92" i="9"/>
  <c r="P84" i="9"/>
  <c r="P26" i="9"/>
  <c r="P18" i="9"/>
  <c r="P30" i="9"/>
  <c r="P11" i="9"/>
  <c r="P22" i="9"/>
  <c r="O121" i="9"/>
  <c r="P121" i="9" s="1"/>
  <c r="AO121" i="9" s="1"/>
  <c r="AP121" i="9" s="1"/>
  <c r="P102" i="9"/>
  <c r="P17" i="9"/>
  <c r="P28" i="9"/>
  <c r="P33" i="9"/>
  <c r="P69" i="9"/>
  <c r="P42" i="9"/>
  <c r="P55" i="9"/>
  <c r="P48" i="9"/>
  <c r="O120" i="9"/>
  <c r="P120" i="9" s="1"/>
  <c r="AO120" i="9" s="1"/>
  <c r="AP120" i="9" s="1"/>
  <c r="P101" i="9"/>
  <c r="P34" i="9"/>
  <c r="P83" i="9"/>
  <c r="P77" i="9"/>
  <c r="P68" i="9"/>
  <c r="P61" i="9"/>
  <c r="P54" i="9"/>
  <c r="P47" i="9"/>
  <c r="O116" i="9"/>
  <c r="P116" i="9" s="1"/>
  <c r="P95" i="9"/>
  <c r="P88" i="9"/>
  <c r="P81" i="9"/>
  <c r="P73" i="9"/>
  <c r="P50" i="9"/>
  <c r="O125" i="9"/>
  <c r="P125" i="9" s="1"/>
  <c r="AO125" i="9" s="1"/>
  <c r="AP125" i="9" s="1"/>
  <c r="P105" i="9"/>
  <c r="P94" i="9"/>
  <c r="P87" i="9"/>
  <c r="P80" i="9"/>
  <c r="P72" i="9"/>
  <c r="P24" i="9"/>
  <c r="P49" i="9"/>
  <c r="P104" i="9"/>
  <c r="P40" i="9"/>
  <c r="P86" i="9"/>
  <c r="P79" i="9"/>
  <c r="P71" i="9"/>
  <c r="P56" i="9"/>
  <c r="O123" i="9"/>
  <c r="P123" i="9" s="1"/>
  <c r="AO123" i="9" s="1"/>
  <c r="AP123" i="9" s="1"/>
  <c r="P93" i="9"/>
  <c r="P85" i="9"/>
  <c r="P78" i="9"/>
  <c r="P15" i="9"/>
  <c r="O119" i="9"/>
  <c r="P119" i="9" s="1"/>
  <c r="AO119" i="9" s="1"/>
  <c r="AP119" i="9" s="1"/>
  <c r="P100" i="9"/>
  <c r="P91" i="9"/>
  <c r="P82" i="9"/>
  <c r="P39" i="9"/>
  <c r="P67" i="9"/>
  <c r="P31" i="9"/>
  <c r="O118" i="9"/>
  <c r="P118" i="9" s="1"/>
  <c r="P21" i="9"/>
  <c r="P13" i="9"/>
  <c r="P27" i="9"/>
  <c r="P46" i="9"/>
  <c r="P106" i="9"/>
  <c r="P98" i="9"/>
  <c r="P90" i="9"/>
  <c r="P12" i="9"/>
  <c r="P75" i="9"/>
  <c r="P66" i="9"/>
  <c r="P38" i="9"/>
  <c r="P51" i="9"/>
  <c r="P45" i="9"/>
  <c r="O124" i="9"/>
  <c r="P124" i="9" s="1"/>
  <c r="AO124" i="9" s="1"/>
  <c r="AP124" i="9" s="1"/>
  <c r="P41" i="9"/>
  <c r="P70" i="9"/>
  <c r="P53" i="9"/>
  <c r="P99" i="9"/>
  <c r="P76" i="9"/>
  <c r="P52" i="9"/>
  <c r="O117" i="9"/>
  <c r="P117" i="9" s="1"/>
  <c r="P97" i="9"/>
  <c r="P89" i="9"/>
  <c r="P14" i="9"/>
  <c r="P16" i="9"/>
  <c r="P65" i="9"/>
  <c r="P32" i="9"/>
  <c r="P20" i="9"/>
  <c r="P62" i="9"/>
  <c r="P60" i="9"/>
  <c r="P59" i="9"/>
  <c r="P37" i="9"/>
  <c r="P96" i="9"/>
  <c r="P36" i="9"/>
  <c r="P25" i="9"/>
  <c r="P74" i="9"/>
  <c r="P64" i="9"/>
  <c r="P58" i="9"/>
  <c r="P19" i="9"/>
  <c r="L115" i="9"/>
  <c r="R115" i="9"/>
  <c r="R93" i="9"/>
  <c r="L123" i="9"/>
  <c r="L93" i="9"/>
  <c r="L85" i="9"/>
  <c r="L78" i="9"/>
  <c r="L62" i="9"/>
  <c r="L15" i="9"/>
  <c r="L17" i="9"/>
  <c r="L54" i="9"/>
  <c r="R117" i="9"/>
  <c r="R97" i="9"/>
  <c r="R89" i="9"/>
  <c r="R14" i="9"/>
  <c r="R16" i="9"/>
  <c r="R65" i="9"/>
  <c r="R32" i="9"/>
  <c r="R20" i="9"/>
  <c r="R11" i="9"/>
  <c r="L119" i="9"/>
  <c r="L91" i="9"/>
  <c r="L82" i="9"/>
  <c r="L67" i="9"/>
  <c r="R96" i="9"/>
  <c r="R25" i="9"/>
  <c r="R74" i="9"/>
  <c r="R64" i="9"/>
  <c r="R58" i="9"/>
  <c r="L118" i="9"/>
  <c r="L21" i="9"/>
  <c r="L13" i="9"/>
  <c r="L52" i="9"/>
  <c r="L53" i="9"/>
  <c r="L12" i="9"/>
  <c r="L75" i="9"/>
  <c r="L38" i="9"/>
  <c r="L51" i="9"/>
  <c r="L61" i="9"/>
  <c r="L22" i="9"/>
  <c r="R118" i="9"/>
  <c r="R99" i="9"/>
  <c r="R21" i="9"/>
  <c r="R13" i="9"/>
  <c r="R76" i="9"/>
  <c r="R27" i="9"/>
  <c r="R59" i="9"/>
  <c r="R52" i="9"/>
  <c r="R46" i="9"/>
  <c r="R37" i="9"/>
  <c r="R92" i="9"/>
  <c r="R79" i="9"/>
  <c r="R23" i="9"/>
  <c r="L84" i="9"/>
  <c r="L48" i="9"/>
  <c r="R106" i="9"/>
  <c r="R98" i="9"/>
  <c r="R90" i="9"/>
  <c r="R12" i="9"/>
  <c r="R75" i="9"/>
  <c r="R66" i="9"/>
  <c r="R38" i="9"/>
  <c r="R51" i="9"/>
  <c r="R45" i="9"/>
  <c r="R116" i="9"/>
  <c r="R78" i="9"/>
  <c r="R24" i="9"/>
  <c r="R19" i="9"/>
  <c r="L117" i="9"/>
  <c r="L97" i="9"/>
  <c r="L89" i="9"/>
  <c r="L16" i="9"/>
  <c r="L32" i="9"/>
  <c r="L20" i="9"/>
  <c r="L83" i="9"/>
  <c r="R43" i="9"/>
  <c r="R104" i="9"/>
  <c r="R88" i="9"/>
  <c r="R62" i="9"/>
  <c r="R49" i="9"/>
  <c r="L37" i="9"/>
  <c r="L36" i="9"/>
  <c r="L25" i="9"/>
  <c r="L64" i="9"/>
  <c r="L58" i="9"/>
  <c r="L19" i="9"/>
  <c r="R103" i="9"/>
  <c r="R87" i="9"/>
  <c r="R30" i="9"/>
  <c r="R41" i="9"/>
  <c r="L70" i="9"/>
  <c r="L47" i="9"/>
  <c r="R105" i="9"/>
  <c r="R36" i="9"/>
  <c r="R26" i="9"/>
  <c r="R63" i="9"/>
  <c r="R50" i="9"/>
  <c r="L116" i="9"/>
  <c r="L88" i="9"/>
  <c r="L23" i="9"/>
  <c r="L35" i="9"/>
  <c r="L68" i="9"/>
  <c r="R86" i="9"/>
  <c r="R73" i="9"/>
  <c r="R29" i="9"/>
  <c r="L87" i="9"/>
  <c r="L80" i="9"/>
  <c r="L72" i="9"/>
  <c r="L24" i="9"/>
  <c r="L57" i="9"/>
  <c r="L49" i="9"/>
  <c r="L120" i="9"/>
  <c r="L55" i="9"/>
  <c r="R85" i="9"/>
  <c r="R72" i="9"/>
  <c r="R22" i="9"/>
  <c r="L104" i="9"/>
  <c r="L86" i="9"/>
  <c r="L71" i="9"/>
  <c r="R125" i="9"/>
  <c r="R84" i="9"/>
  <c r="R71" i="9"/>
  <c r="R35" i="9"/>
  <c r="R44" i="9"/>
  <c r="L43" i="9"/>
  <c r="R121" i="9"/>
  <c r="R102" i="9"/>
  <c r="R17" i="9"/>
  <c r="R28" i="9"/>
  <c r="R33" i="9"/>
  <c r="R69" i="9"/>
  <c r="R42" i="9"/>
  <c r="R55" i="9"/>
  <c r="R48" i="9"/>
  <c r="R123" i="9"/>
  <c r="R94" i="9"/>
  <c r="R18" i="9"/>
  <c r="R56" i="9"/>
  <c r="L34" i="9"/>
  <c r="R124" i="9"/>
  <c r="R95" i="9"/>
  <c r="R70" i="9"/>
  <c r="R57" i="9"/>
  <c r="R113" i="9"/>
  <c r="S113" i="9" s="1"/>
  <c r="R120" i="9"/>
  <c r="R101" i="9"/>
  <c r="R34" i="9"/>
  <c r="R83" i="9"/>
  <c r="R77" i="9"/>
  <c r="R68" i="9"/>
  <c r="R61" i="9"/>
  <c r="R54" i="9"/>
  <c r="R47" i="9"/>
  <c r="R122" i="9"/>
  <c r="R40" i="9"/>
  <c r="R81" i="9"/>
  <c r="R15" i="9"/>
  <c r="R119" i="9"/>
  <c r="R100" i="9"/>
  <c r="R91" i="9"/>
  <c r="R82" i="9"/>
  <c r="R39" i="9"/>
  <c r="R67" i="9"/>
  <c r="R60" i="9"/>
  <c r="R53" i="9"/>
  <c r="R31" i="9"/>
  <c r="R80" i="9"/>
  <c r="S114" i="9"/>
  <c r="AF83" i="3"/>
  <c r="AG83" i="3" s="1"/>
  <c r="AF87" i="3"/>
  <c r="AG87" i="3" s="1"/>
  <c r="AF90" i="3"/>
  <c r="AG90" i="3" s="1"/>
  <c r="AG33" i="3"/>
  <c r="AH33" i="3" s="1"/>
  <c r="AI33" i="3" s="1"/>
  <c r="AG35" i="3"/>
  <c r="AH35" i="3" s="1"/>
  <c r="AI35" i="3" s="1"/>
  <c r="AG36" i="3"/>
  <c r="AG37" i="3"/>
  <c r="AG38" i="3"/>
  <c r="AG39" i="3"/>
  <c r="AG40" i="3"/>
  <c r="AG41" i="3"/>
  <c r="AG42" i="3"/>
  <c r="AG43" i="3"/>
  <c r="AG44" i="3"/>
  <c r="AG45" i="3"/>
  <c r="AG63" i="3"/>
  <c r="AG65" i="3"/>
  <c r="AG67" i="3"/>
  <c r="AG69" i="3"/>
  <c r="AG71" i="3"/>
  <c r="AG73" i="3"/>
  <c r="AG74" i="3"/>
  <c r="AG75" i="3"/>
  <c r="AG76" i="3"/>
  <c r="AG77" i="3"/>
  <c r="AG78" i="3"/>
  <c r="AG79" i="3"/>
  <c r="AG80" i="3"/>
  <c r="AG81" i="3"/>
  <c r="AG104" i="3"/>
  <c r="AG105" i="3"/>
  <c r="AG107" i="3"/>
  <c r="AH107" i="3" s="1"/>
  <c r="AI107" i="3" s="1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22" i="3"/>
  <c r="AH222" i="3" s="1"/>
  <c r="AI222" i="3" s="1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H36" i="3"/>
  <c r="AI36" i="3" s="1"/>
  <c r="AH37" i="3"/>
  <c r="AI37" i="3" s="1"/>
  <c r="AH38" i="3"/>
  <c r="AI38" i="3" s="1"/>
  <c r="AH39" i="3"/>
  <c r="AI39" i="3" s="1"/>
  <c r="AH40" i="3"/>
  <c r="AI40" i="3" s="1"/>
  <c r="AH41" i="3"/>
  <c r="AI41" i="3" s="1"/>
  <c r="AH42" i="3"/>
  <c r="AI42" i="3" s="1"/>
  <c r="AH43" i="3"/>
  <c r="AI43" i="3" s="1"/>
  <c r="AH44" i="3"/>
  <c r="AI44" i="3" s="1"/>
  <c r="AH45" i="3"/>
  <c r="AI45" i="3" s="1"/>
  <c r="AH63" i="3"/>
  <c r="AI63" i="3" s="1"/>
  <c r="AH65" i="3"/>
  <c r="AI65" i="3" s="1"/>
  <c r="AH67" i="3"/>
  <c r="AI67" i="3" s="1"/>
  <c r="AH69" i="3"/>
  <c r="AI69" i="3" s="1"/>
  <c r="AH71" i="3"/>
  <c r="AI71" i="3" s="1"/>
  <c r="AH73" i="3"/>
  <c r="AI73" i="3" s="1"/>
  <c r="AH74" i="3"/>
  <c r="AI74" i="3" s="1"/>
  <c r="AH75" i="3"/>
  <c r="AI75" i="3" s="1"/>
  <c r="AH76" i="3"/>
  <c r="AI76" i="3" s="1"/>
  <c r="AH77" i="3"/>
  <c r="AI77" i="3" s="1"/>
  <c r="AH78" i="3"/>
  <c r="AI78" i="3" s="1"/>
  <c r="AH79" i="3"/>
  <c r="AI79" i="3" s="1"/>
  <c r="AH80" i="3"/>
  <c r="AI80" i="3" s="1"/>
  <c r="AH81" i="3"/>
  <c r="AI81" i="3" s="1"/>
  <c r="AH104" i="3"/>
  <c r="AI104" i="3" s="1"/>
  <c r="AH105" i="3"/>
  <c r="AI105" i="3" s="1"/>
  <c r="AH110" i="3"/>
  <c r="AI110" i="3" s="1"/>
  <c r="AH111" i="3"/>
  <c r="AI111" i="3" s="1"/>
  <c r="AH112" i="3"/>
  <c r="AI112" i="3" s="1"/>
  <c r="AH113" i="3"/>
  <c r="AI113" i="3" s="1"/>
  <c r="AH114" i="3"/>
  <c r="AI114" i="3" s="1"/>
  <c r="AH115" i="3"/>
  <c r="AI115" i="3" s="1"/>
  <c r="AH116" i="3"/>
  <c r="AI116" i="3" s="1"/>
  <c r="AH117" i="3"/>
  <c r="AI117" i="3" s="1"/>
  <c r="AH118" i="3"/>
  <c r="AI118" i="3" s="1"/>
  <c r="AH119" i="3"/>
  <c r="AI119" i="3" s="1"/>
  <c r="AH120" i="3"/>
  <c r="AI120" i="3" s="1"/>
  <c r="AH121" i="3"/>
  <c r="AI121" i="3" s="1"/>
  <c r="AH122" i="3"/>
  <c r="AI122" i="3" s="1"/>
  <c r="AH123" i="3"/>
  <c r="AI123" i="3" s="1"/>
  <c r="AH132" i="3"/>
  <c r="AI132" i="3" s="1"/>
  <c r="AH133" i="3"/>
  <c r="AI133" i="3" s="1"/>
  <c r="AH134" i="3"/>
  <c r="AI134" i="3" s="1"/>
  <c r="AH135" i="3"/>
  <c r="AI135" i="3" s="1"/>
  <c r="AH136" i="3"/>
  <c r="AI136" i="3" s="1"/>
  <c r="AH137" i="3"/>
  <c r="AI137" i="3" s="1"/>
  <c r="AH138" i="3"/>
  <c r="AI138" i="3" s="1"/>
  <c r="AH139" i="3"/>
  <c r="AI139" i="3" s="1"/>
  <c r="AH140" i="3"/>
  <c r="AI140" i="3" s="1"/>
  <c r="AH141" i="3"/>
  <c r="AI141" i="3" s="1"/>
  <c r="AH142" i="3"/>
  <c r="AI142" i="3" s="1"/>
  <c r="AH143" i="3"/>
  <c r="AI143" i="3" s="1"/>
  <c r="AH144" i="3"/>
  <c r="AI144" i="3" s="1"/>
  <c r="AH145" i="3"/>
  <c r="AI145" i="3" s="1"/>
  <c r="AH146" i="3"/>
  <c r="AI146" i="3" s="1"/>
  <c r="AH147" i="3"/>
  <c r="AI147" i="3" s="1"/>
  <c r="AH148" i="3"/>
  <c r="AI148" i="3" s="1"/>
  <c r="AH149" i="3"/>
  <c r="AI149" i="3" s="1"/>
  <c r="AH162" i="3"/>
  <c r="AI162" i="3" s="1"/>
  <c r="AH163" i="3"/>
  <c r="AI163" i="3" s="1"/>
  <c r="AH164" i="3"/>
  <c r="AI164" i="3" s="1"/>
  <c r="AH165" i="3"/>
  <c r="AI165" i="3" s="1"/>
  <c r="AH166" i="3"/>
  <c r="AI166" i="3" s="1"/>
  <c r="AH167" i="3"/>
  <c r="AI167" i="3" s="1"/>
  <c r="AH168" i="3"/>
  <c r="AI168" i="3" s="1"/>
  <c r="AH169" i="3"/>
  <c r="AI169" i="3" s="1"/>
  <c r="AH170" i="3"/>
  <c r="AI170" i="3" s="1"/>
  <c r="AH171" i="3"/>
  <c r="AI171" i="3" s="1"/>
  <c r="AH172" i="3"/>
  <c r="AI172" i="3" s="1"/>
  <c r="AH173" i="3"/>
  <c r="AI173" i="3" s="1"/>
  <c r="AH174" i="3"/>
  <c r="AI174" i="3" s="1"/>
  <c r="AH175" i="3"/>
  <c r="AI175" i="3" s="1"/>
  <c r="AH176" i="3"/>
  <c r="AI176" i="3" s="1"/>
  <c r="AH177" i="3"/>
  <c r="AI177" i="3" s="1"/>
  <c r="AH178" i="3"/>
  <c r="AI178" i="3" s="1"/>
  <c r="AH179" i="3"/>
  <c r="AI179" i="3" s="1"/>
  <c r="AH180" i="3"/>
  <c r="AI180" i="3" s="1"/>
  <c r="AH181" i="3"/>
  <c r="AI181" i="3" s="1"/>
  <c r="AH182" i="3"/>
  <c r="AI182" i="3" s="1"/>
  <c r="AH183" i="3"/>
  <c r="AI183" i="3" s="1"/>
  <c r="AH194" i="3"/>
  <c r="AI194" i="3" s="1"/>
  <c r="AH195" i="3"/>
  <c r="AI195" i="3" s="1"/>
  <c r="AH196" i="3"/>
  <c r="AI196" i="3" s="1"/>
  <c r="AH197" i="3"/>
  <c r="AI197" i="3" s="1"/>
  <c r="AH198" i="3"/>
  <c r="AI198" i="3" s="1"/>
  <c r="AH199" i="3"/>
  <c r="AI199" i="3" s="1"/>
  <c r="AH200" i="3"/>
  <c r="AI200" i="3" s="1"/>
  <c r="AH201" i="3"/>
  <c r="AI201" i="3" s="1"/>
  <c r="AH202" i="3"/>
  <c r="AI202" i="3" s="1"/>
  <c r="AH203" i="3"/>
  <c r="AI203" i="3" s="1"/>
  <c r="AH204" i="3"/>
  <c r="AI204" i="3" s="1"/>
  <c r="AH205" i="3"/>
  <c r="AI205" i="3" s="1"/>
  <c r="AH206" i="3"/>
  <c r="AI206" i="3" s="1"/>
  <c r="AH207" i="3"/>
  <c r="AI207" i="3" s="1"/>
  <c r="AH208" i="3"/>
  <c r="AI208" i="3" s="1"/>
  <c r="AH209" i="3"/>
  <c r="AI209" i="3" s="1"/>
  <c r="AH210" i="3"/>
  <c r="AI210" i="3" s="1"/>
  <c r="AH211" i="3"/>
  <c r="AI211" i="3" s="1"/>
  <c r="AH212" i="3"/>
  <c r="AI212" i="3" s="1"/>
  <c r="AH213" i="3"/>
  <c r="AI213" i="3" s="1"/>
  <c r="AH224" i="3"/>
  <c r="AI224" i="3" s="1"/>
  <c r="AH225" i="3"/>
  <c r="AI225" i="3" s="1"/>
  <c r="AH226" i="3"/>
  <c r="AI226" i="3" s="1"/>
  <c r="AH227" i="3"/>
  <c r="AI227" i="3" s="1"/>
  <c r="AH228" i="3"/>
  <c r="AI228" i="3" s="1"/>
  <c r="AH229" i="3"/>
  <c r="AI229" i="3" s="1"/>
  <c r="AH230" i="3"/>
  <c r="AI230" i="3" s="1"/>
  <c r="AH231" i="3"/>
  <c r="AI231" i="3" s="1"/>
  <c r="AH232" i="3"/>
  <c r="AI232" i="3" s="1"/>
  <c r="AH233" i="3"/>
  <c r="AI233" i="3" s="1"/>
  <c r="AH234" i="3"/>
  <c r="AI234" i="3" s="1"/>
  <c r="AH235" i="3"/>
  <c r="AI235" i="3" s="1"/>
  <c r="AH236" i="3"/>
  <c r="AI236" i="3" s="1"/>
  <c r="AH237" i="3"/>
  <c r="AI237" i="3" s="1"/>
  <c r="AH238" i="3"/>
  <c r="AI238" i="3" s="1"/>
  <c r="AH239" i="3"/>
  <c r="AI239" i="3" s="1"/>
  <c r="AH240" i="3"/>
  <c r="AI240" i="3" s="1"/>
  <c r="AH241" i="3"/>
  <c r="AI241" i="3" s="1"/>
  <c r="AH242" i="3"/>
  <c r="AI242" i="3" s="1"/>
  <c r="AH243" i="3"/>
  <c r="AI243" i="3" s="1"/>
  <c r="AH244" i="3"/>
  <c r="AI244" i="3" s="1"/>
  <c r="AH245" i="3"/>
  <c r="AI245" i="3" s="1"/>
  <c r="AH246" i="3"/>
  <c r="AI246" i="3" s="1"/>
  <c r="AH247" i="3"/>
  <c r="AI247" i="3" s="1"/>
  <c r="AH248" i="3"/>
  <c r="AI248" i="3" s="1"/>
  <c r="AH249" i="3"/>
  <c r="AI249" i="3" s="1"/>
  <c r="AH250" i="3"/>
  <c r="AI250" i="3" s="1"/>
  <c r="AH251" i="3"/>
  <c r="AI251" i="3" s="1"/>
  <c r="AH252" i="3"/>
  <c r="AI252" i="3" s="1"/>
  <c r="AH253" i="3"/>
  <c r="AI253" i="3" s="1"/>
  <c r="AH254" i="3"/>
  <c r="AI254" i="3" s="1"/>
  <c r="AH255" i="3"/>
  <c r="AI255" i="3" s="1"/>
  <c r="AH256" i="3"/>
  <c r="AI256" i="3" s="1"/>
  <c r="AH257" i="3"/>
  <c r="AI257" i="3" s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22" i="1"/>
  <c r="AO23" i="1"/>
  <c r="AO24" i="1"/>
  <c r="AO25" i="1"/>
  <c r="AO11" i="1"/>
  <c r="AO12" i="1"/>
  <c r="AO14" i="1"/>
  <c r="AO15" i="1"/>
  <c r="AO16" i="1"/>
  <c r="AO17" i="1"/>
  <c r="AO18" i="1"/>
  <c r="AO19" i="1"/>
  <c r="AO20" i="1"/>
  <c r="AO21" i="1"/>
  <c r="AO551" i="9" l="1"/>
  <c r="AP551" i="9" s="1"/>
  <c r="AO546" i="9"/>
  <c r="AP546" i="9" s="1"/>
  <c r="AO548" i="9"/>
  <c r="AP548" i="9" s="1"/>
  <c r="AO549" i="9"/>
  <c r="AP549" i="9" s="1"/>
  <c r="AO547" i="9"/>
  <c r="AP547" i="9" s="1"/>
  <c r="AO544" i="9"/>
  <c r="AP544" i="9" s="1"/>
  <c r="AO457" i="9"/>
  <c r="AP457" i="9" s="1"/>
  <c r="AO453" i="9"/>
  <c r="AP453" i="9" s="1"/>
  <c r="AO455" i="9"/>
  <c r="AP455" i="9" s="1"/>
  <c r="AO454" i="9"/>
  <c r="AP454" i="9" s="1"/>
  <c r="AO452" i="9"/>
  <c r="AP452" i="9" s="1"/>
  <c r="AO456" i="9"/>
  <c r="AP456" i="9" s="1"/>
  <c r="AO458" i="9"/>
  <c r="AP458" i="9" s="1"/>
  <c r="AO519" i="9"/>
  <c r="AP519" i="9" s="1"/>
  <c r="AO521" i="9"/>
  <c r="AP521" i="9" s="1"/>
  <c r="AO526" i="9"/>
  <c r="AP526" i="9" s="1"/>
  <c r="AO543" i="9"/>
  <c r="AO535" i="9"/>
  <c r="AO520" i="9"/>
  <c r="AP520" i="9" s="1"/>
  <c r="AO527" i="9"/>
  <c r="AP527" i="9" s="1"/>
  <c r="AO525" i="9"/>
  <c r="AP525" i="9" s="1"/>
  <c r="AO533" i="9"/>
  <c r="AP533" i="9" s="1"/>
  <c r="AO352" i="9"/>
  <c r="AP352" i="9" s="1"/>
  <c r="AO537" i="9"/>
  <c r="AO364" i="9"/>
  <c r="AP364" i="9" s="1"/>
  <c r="AO367" i="9"/>
  <c r="AP367" i="9" s="1"/>
  <c r="AO518" i="9"/>
  <c r="AP518" i="9" s="1"/>
  <c r="AO522" i="9"/>
  <c r="AP522" i="9" s="1"/>
  <c r="AO524" i="9"/>
  <c r="AP524" i="9" s="1"/>
  <c r="AO359" i="9"/>
  <c r="AP359" i="9" s="1"/>
  <c r="AO361" i="9"/>
  <c r="AP361" i="9" s="1"/>
  <c r="AO366" i="9"/>
  <c r="AP366" i="9" s="1"/>
  <c r="AO357" i="9"/>
  <c r="AP357" i="9" s="1"/>
  <c r="AO363" i="9"/>
  <c r="AP363" i="9" s="1"/>
  <c r="AO355" i="9"/>
  <c r="AP355" i="9" s="1"/>
  <c r="AO353" i="9"/>
  <c r="AP353" i="9" s="1"/>
  <c r="AO354" i="9"/>
  <c r="AP354" i="9" s="1"/>
  <c r="AO356" i="9"/>
  <c r="AP356" i="9" s="1"/>
  <c r="AO113" i="9"/>
  <c r="AP113" i="9" s="1"/>
  <c r="AO114" i="9"/>
  <c r="AP114" i="9" s="1"/>
  <c r="AO112" i="9"/>
  <c r="AP112" i="9" s="1"/>
  <c r="AF11" i="3" l="1"/>
  <c r="AG11" i="3" s="1"/>
  <c r="AH11" i="3" s="1"/>
  <c r="AI11" i="3" s="1"/>
  <c r="AF12" i="3"/>
  <c r="AG12" i="3" s="1"/>
  <c r="AH12" i="3" s="1"/>
  <c r="AI12" i="3" s="1"/>
  <c r="AF14" i="3"/>
  <c r="AG14" i="3" s="1"/>
  <c r="AH14" i="3" s="1"/>
  <c r="AI14" i="3" s="1"/>
  <c r="AF15" i="3"/>
  <c r="AG15" i="3" s="1"/>
  <c r="AH15" i="3" s="1"/>
  <c r="AI15" i="3" s="1"/>
  <c r="AF16" i="3"/>
  <c r="AG16" i="3" s="1"/>
  <c r="AH16" i="3" s="1"/>
  <c r="AI16" i="3" s="1"/>
  <c r="AF17" i="3"/>
  <c r="AG17" i="3" s="1"/>
  <c r="AH17" i="3" s="1"/>
  <c r="AI17" i="3" s="1"/>
  <c r="AF18" i="3"/>
  <c r="AG18" i="3" s="1"/>
  <c r="AH18" i="3" s="1"/>
  <c r="AI18" i="3" s="1"/>
  <c r="AF20" i="3"/>
  <c r="AG20" i="3" s="1"/>
  <c r="AH20" i="3" s="1"/>
  <c r="AI20" i="3" s="1"/>
  <c r="AF21" i="3"/>
  <c r="AG21" i="3" s="1"/>
  <c r="AH21" i="3" s="1"/>
  <c r="AI21" i="3" s="1"/>
  <c r="AF22" i="3"/>
  <c r="AG22" i="3" s="1"/>
  <c r="AH22" i="3" s="1"/>
  <c r="AI22" i="3" s="1"/>
  <c r="AF24" i="3"/>
  <c r="AG24" i="3" s="1"/>
  <c r="AH24" i="3" s="1"/>
  <c r="AI24" i="3" s="1"/>
  <c r="AF25" i="3"/>
  <c r="AG25" i="3" s="1"/>
  <c r="AH25" i="3" s="1"/>
  <c r="AI25" i="3" s="1"/>
  <c r="AF26" i="3"/>
  <c r="AG26" i="3" s="1"/>
  <c r="AH26" i="3" s="1"/>
  <c r="AI26" i="3" s="1"/>
  <c r="AF28" i="3"/>
  <c r="AG28" i="3" s="1"/>
  <c r="AH28" i="3" s="1"/>
  <c r="AI28" i="3" s="1"/>
  <c r="AF29" i="3"/>
  <c r="AG29" i="3" s="1"/>
  <c r="AH29" i="3" s="1"/>
  <c r="AI29" i="3" s="1"/>
  <c r="AF30" i="3"/>
  <c r="AG30" i="3" s="1"/>
  <c r="AH30" i="3" s="1"/>
  <c r="AI30" i="3" s="1"/>
  <c r="AF31" i="3"/>
  <c r="AG31" i="3" s="1"/>
  <c r="AH31" i="3" s="1"/>
  <c r="AI31" i="3" s="1"/>
  <c r="AF32" i="3"/>
  <c r="AG32" i="3" s="1"/>
  <c r="AH32" i="3" s="1"/>
  <c r="AI32" i="3" s="1"/>
  <c r="AF33" i="3"/>
  <c r="AF34" i="3"/>
  <c r="AG34" i="3" s="1"/>
  <c r="AH34" i="3" s="1"/>
  <c r="AI34" i="3" s="1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G50" i="3" s="1"/>
  <c r="AH50" i="3" s="1"/>
  <c r="AI50" i="3" s="1"/>
  <c r="AF51" i="3"/>
  <c r="AG51" i="3" s="1"/>
  <c r="AH51" i="3" s="1"/>
  <c r="AI51" i="3" s="1"/>
  <c r="AF52" i="3"/>
  <c r="AG52" i="3" s="1"/>
  <c r="AH52" i="3" s="1"/>
  <c r="AI52" i="3" s="1"/>
  <c r="AF53" i="3"/>
  <c r="AG53" i="3" s="1"/>
  <c r="AH53" i="3" s="1"/>
  <c r="AI53" i="3" s="1"/>
  <c r="AF54" i="3"/>
  <c r="AG54" i="3" s="1"/>
  <c r="AH54" i="3" s="1"/>
  <c r="AI54" i="3" s="1"/>
  <c r="AF55" i="3"/>
  <c r="AG55" i="3" s="1"/>
  <c r="AH55" i="3" s="1"/>
  <c r="AI55" i="3" s="1"/>
  <c r="AF56" i="3"/>
  <c r="AG56" i="3" s="1"/>
  <c r="AH56" i="3" s="1"/>
  <c r="AI56" i="3" s="1"/>
  <c r="AF57" i="3"/>
  <c r="AG57" i="3" s="1"/>
  <c r="AH57" i="3" s="1"/>
  <c r="AI57" i="3" s="1"/>
  <c r="AF58" i="3"/>
  <c r="AG58" i="3" s="1"/>
  <c r="AH58" i="3" s="1"/>
  <c r="AI58" i="3" s="1"/>
  <c r="AF59" i="3"/>
  <c r="AG59" i="3" s="1"/>
  <c r="AH59" i="3" s="1"/>
  <c r="AI59" i="3" s="1"/>
  <c r="AF60" i="3"/>
  <c r="AG60" i="3" s="1"/>
  <c r="AH60" i="3" s="1"/>
  <c r="AI60" i="3" s="1"/>
  <c r="AF61" i="3"/>
  <c r="AG61" i="3" s="1"/>
  <c r="AH61" i="3" s="1"/>
  <c r="AI61" i="3" s="1"/>
  <c r="AF62" i="3"/>
  <c r="AG62" i="3" s="1"/>
  <c r="AH62" i="3" s="1"/>
  <c r="AI62" i="3" s="1"/>
  <c r="AF63" i="3"/>
  <c r="AF64" i="3"/>
  <c r="AG64" i="3" s="1"/>
  <c r="AH64" i="3" s="1"/>
  <c r="AI64" i="3" s="1"/>
  <c r="AF65" i="3"/>
  <c r="AF66" i="3"/>
  <c r="AG66" i="3" s="1"/>
  <c r="AH66" i="3" s="1"/>
  <c r="AI66" i="3" s="1"/>
  <c r="AF67" i="3"/>
  <c r="AF69" i="3"/>
  <c r="AF70" i="3"/>
  <c r="AG70" i="3" s="1"/>
  <c r="AH70" i="3" s="1"/>
  <c r="AI70" i="3" s="1"/>
  <c r="AF71" i="3"/>
  <c r="AF72" i="3"/>
  <c r="AG72" i="3" s="1"/>
  <c r="AH72" i="3" s="1"/>
  <c r="AI72" i="3" s="1"/>
  <c r="AF73" i="3"/>
  <c r="AF74" i="3"/>
  <c r="AF75" i="3"/>
  <c r="AF76" i="3"/>
  <c r="AF77" i="3"/>
  <c r="AF78" i="3"/>
  <c r="AF79" i="3"/>
  <c r="AF80" i="3"/>
  <c r="AF81" i="3"/>
  <c r="AH83" i="3"/>
  <c r="AI83" i="3" s="1"/>
  <c r="AH87" i="3"/>
  <c r="AI87" i="3" s="1"/>
  <c r="AH90" i="3"/>
  <c r="AI90" i="3" s="1"/>
  <c r="AF92" i="3"/>
  <c r="AF94" i="3"/>
  <c r="AF95" i="3"/>
  <c r="AF96" i="3"/>
  <c r="AF98" i="3"/>
  <c r="AF99" i="3"/>
  <c r="AF100" i="3"/>
  <c r="AF101" i="3"/>
  <c r="AF102" i="3"/>
  <c r="AF103" i="3"/>
  <c r="AF104" i="3"/>
  <c r="AF105" i="3"/>
  <c r="AF106" i="3"/>
  <c r="AG106" i="3" s="1"/>
  <c r="AH106" i="3" s="1"/>
  <c r="AI106" i="3" s="1"/>
  <c r="AF107" i="3"/>
  <c r="AF108" i="3"/>
  <c r="AG108" i="3" s="1"/>
  <c r="AH108" i="3" s="1"/>
  <c r="AI108" i="3" s="1"/>
  <c r="AF109" i="3"/>
  <c r="AG109" i="3" s="1"/>
  <c r="AH109" i="3" s="1"/>
  <c r="AI109" i="3" s="1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5" i="3"/>
  <c r="AG125" i="3" s="1"/>
  <c r="AH125" i="3" s="1"/>
  <c r="AI125" i="3" s="1"/>
  <c r="AF127" i="3"/>
  <c r="AG127" i="3" s="1"/>
  <c r="AH127" i="3" s="1"/>
  <c r="AI127" i="3" s="1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1" i="3"/>
  <c r="AF154" i="3"/>
  <c r="AG154" i="3" s="1"/>
  <c r="AH154" i="3" s="1"/>
  <c r="AI154" i="3" s="1"/>
  <c r="AF156" i="3"/>
  <c r="AG156" i="3" s="1"/>
  <c r="AH156" i="3" s="1"/>
  <c r="AI156" i="3" s="1"/>
  <c r="AF157" i="3"/>
  <c r="AG157" i="3" s="1"/>
  <c r="AH157" i="3" s="1"/>
  <c r="AI157" i="3" s="1"/>
  <c r="AF158" i="3"/>
  <c r="AG158" i="3" s="1"/>
  <c r="AH158" i="3" s="1"/>
  <c r="AI158" i="3" s="1"/>
  <c r="AF160" i="3"/>
  <c r="AG160" i="3" s="1"/>
  <c r="AH160" i="3" s="1"/>
  <c r="AI160" i="3" s="1"/>
  <c r="AF161" i="3"/>
  <c r="AG161" i="3" s="1"/>
  <c r="AH161" i="3" s="1"/>
  <c r="AI161" i="3" s="1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7" i="3"/>
  <c r="AF189" i="3"/>
  <c r="AG189" i="3" s="1"/>
  <c r="AH189" i="3" s="1"/>
  <c r="AI189" i="3" s="1"/>
  <c r="AF190" i="3"/>
  <c r="AG190" i="3" s="1"/>
  <c r="AH190" i="3" s="1"/>
  <c r="AI190" i="3" s="1"/>
  <c r="AF191" i="3"/>
  <c r="AG191" i="3" s="1"/>
  <c r="AH191" i="3" s="1"/>
  <c r="AI191" i="3" s="1"/>
  <c r="AF192" i="3"/>
  <c r="AG192" i="3" s="1"/>
  <c r="AH192" i="3" s="1"/>
  <c r="AI192" i="3" s="1"/>
  <c r="AF193" i="3"/>
  <c r="AG193" i="3" s="1"/>
  <c r="AH193" i="3" s="1"/>
  <c r="AI193" i="3" s="1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G214" i="3" s="1"/>
  <c r="AH214" i="3" s="1"/>
  <c r="AI214" i="3" s="1"/>
  <c r="AF215" i="3"/>
  <c r="AG215" i="3" s="1"/>
  <c r="AH215" i="3" s="1"/>
  <c r="AI215" i="3" s="1"/>
  <c r="AF216" i="3"/>
  <c r="AG216" i="3" s="1"/>
  <c r="AH216" i="3" s="1"/>
  <c r="AI216" i="3" s="1"/>
  <c r="AF217" i="3"/>
  <c r="AG217" i="3" s="1"/>
  <c r="AH217" i="3" s="1"/>
  <c r="AI217" i="3" s="1"/>
  <c r="AF218" i="3"/>
  <c r="AG218" i="3" s="1"/>
  <c r="AH218" i="3" s="1"/>
  <c r="AI218" i="3" s="1"/>
  <c r="AF219" i="3"/>
  <c r="AG219" i="3" s="1"/>
  <c r="AH219" i="3" s="1"/>
  <c r="AI219" i="3" s="1"/>
  <c r="AF220" i="3"/>
  <c r="AG220" i="3" s="1"/>
  <c r="AH220" i="3" s="1"/>
  <c r="AI220" i="3" s="1"/>
  <c r="AF221" i="3"/>
  <c r="AG221" i="3" s="1"/>
  <c r="AH221" i="3" s="1"/>
  <c r="AI221" i="3" s="1"/>
  <c r="AF222" i="3"/>
  <c r="AF223" i="3"/>
  <c r="AG223" i="3" s="1"/>
  <c r="AH223" i="3" s="1"/>
  <c r="AI223" i="3" s="1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I10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AJ96" i="3" s="1"/>
  <c r="V97" i="3"/>
  <c r="AJ97" i="3" s="1"/>
  <c r="V98" i="3"/>
  <c r="AJ98" i="3" s="1"/>
  <c r="V99" i="3"/>
  <c r="AJ99" i="3" s="1"/>
  <c r="V100" i="3"/>
  <c r="AJ100" i="3" s="1"/>
  <c r="V101" i="3"/>
  <c r="AJ101" i="3" s="1"/>
  <c r="V102" i="3"/>
  <c r="AJ102" i="3" s="1"/>
  <c r="V103" i="3"/>
  <c r="AJ103" i="3" s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I254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11" i="3"/>
  <c r="AD12" i="3"/>
  <c r="AD13" i="3"/>
  <c r="AD14" i="3"/>
  <c r="AD15" i="3"/>
  <c r="AD10" i="3"/>
  <c r="N28" i="13"/>
  <c r="F29" i="13" s="1"/>
  <c r="N32" i="13"/>
  <c r="N24" i="13"/>
  <c r="N29" i="13"/>
  <c r="N31" i="13"/>
  <c r="N30" i="13"/>
  <c r="N26" i="13"/>
  <c r="F31" i="13" s="1"/>
  <c r="N25" i="13"/>
  <c r="N27" i="13"/>
  <c r="R13" i="13"/>
  <c r="R18" i="13"/>
  <c r="H12" i="13" s="1"/>
  <c r="R10" i="13"/>
  <c r="H16" i="13" s="1"/>
  <c r="R14" i="13"/>
  <c r="R15" i="13"/>
  <c r="R17" i="13"/>
  <c r="R11" i="13"/>
  <c r="R12" i="13"/>
  <c r="R16" i="13"/>
  <c r="N13" i="13"/>
  <c r="D10" i="13" s="1"/>
  <c r="N18" i="13"/>
  <c r="D18" i="13" s="1"/>
  <c r="N10" i="13"/>
  <c r="N15" i="13"/>
  <c r="N17" i="13"/>
  <c r="N16" i="13"/>
  <c r="N14" i="13"/>
  <c r="D16" i="13" s="1"/>
  <c r="N12" i="13"/>
  <c r="D13" i="13" s="1"/>
  <c r="N11" i="13"/>
  <c r="D14" i="13" s="1"/>
  <c r="H14" i="13" l="1"/>
  <c r="D15" i="13"/>
  <c r="F28" i="13"/>
  <c r="F33" i="13"/>
  <c r="F32" i="13"/>
  <c r="H11" i="13"/>
  <c r="H15" i="13"/>
  <c r="H17" i="13"/>
  <c r="D12" i="13"/>
  <c r="D11" i="13"/>
  <c r="D17" i="13"/>
  <c r="F30" i="13"/>
  <c r="F25" i="13"/>
  <c r="F27" i="13"/>
  <c r="F26" i="13"/>
  <c r="H13" i="13"/>
  <c r="H10" i="13"/>
  <c r="H18" i="13"/>
  <c r="AJ92" i="3"/>
  <c r="AJ90" i="3"/>
  <c r="AJ89" i="3"/>
  <c r="AJ88" i="3"/>
  <c r="AJ91" i="3"/>
  <c r="AJ95" i="3"/>
  <c r="AJ94" i="3"/>
  <c r="AJ93" i="3"/>
  <c r="AF126" i="3"/>
  <c r="AG126" i="3" s="1"/>
  <c r="AH126" i="3" s="1"/>
  <c r="AI126" i="3" s="1"/>
  <c r="AF155" i="3"/>
  <c r="AG155" i="3" s="1"/>
  <c r="AH155" i="3" s="1"/>
  <c r="AI155" i="3" s="1"/>
  <c r="AF131" i="3"/>
  <c r="AG131" i="3" s="1"/>
  <c r="AH131" i="3" s="1"/>
  <c r="AI131" i="3" s="1"/>
  <c r="AF130" i="3"/>
  <c r="AG130" i="3" s="1"/>
  <c r="AH130" i="3" s="1"/>
  <c r="AI130" i="3" s="1"/>
  <c r="AF128" i="3"/>
  <c r="AG128" i="3" s="1"/>
  <c r="AH128" i="3" s="1"/>
  <c r="AI128" i="3" s="1"/>
  <c r="AF159" i="3"/>
  <c r="AG159" i="3" s="1"/>
  <c r="AH159" i="3" s="1"/>
  <c r="AI159" i="3" s="1"/>
  <c r="AF153" i="3"/>
  <c r="AG153" i="3" s="1"/>
  <c r="AH153" i="3" s="1"/>
  <c r="AI153" i="3" s="1"/>
  <c r="AF152" i="3"/>
  <c r="AG152" i="3" s="1"/>
  <c r="AH152" i="3" s="1"/>
  <c r="AI152" i="3" s="1"/>
  <c r="AG151" i="3"/>
  <c r="AH151" i="3" s="1"/>
  <c r="AI151" i="3" s="1"/>
  <c r="AF86" i="3"/>
  <c r="AG86" i="3" s="1"/>
  <c r="AF150" i="3"/>
  <c r="AG150" i="3" s="1"/>
  <c r="AF91" i="3"/>
  <c r="AG91" i="3" s="1"/>
  <c r="AF97" i="3"/>
  <c r="AG97" i="3" s="1"/>
  <c r="AG98" i="3"/>
  <c r="AH98" i="3" s="1"/>
  <c r="AI98" i="3" s="1"/>
  <c r="AG96" i="3"/>
  <c r="AH96" i="3" s="1"/>
  <c r="AI96" i="3" s="1"/>
  <c r="AG95" i="3"/>
  <c r="AH95" i="3" s="1"/>
  <c r="AI95" i="3" s="1"/>
  <c r="AG94" i="3"/>
  <c r="AH94" i="3" s="1"/>
  <c r="AI94" i="3" s="1"/>
  <c r="AG92" i="3"/>
  <c r="AH92" i="3" s="1"/>
  <c r="AI92" i="3" s="1"/>
  <c r="AG185" i="3"/>
  <c r="AH185" i="3" s="1"/>
  <c r="AI185" i="3" s="1"/>
  <c r="AG46" i="3"/>
  <c r="AH46" i="3" s="1"/>
  <c r="AI46" i="3" s="1"/>
  <c r="AG184" i="3"/>
  <c r="AH184" i="3" s="1"/>
  <c r="AI184" i="3" s="1"/>
  <c r="AG99" i="3"/>
  <c r="AH99" i="3" s="1"/>
  <c r="AI99" i="3" s="1"/>
  <c r="AG100" i="3"/>
  <c r="AH100" i="3" s="1"/>
  <c r="AI100" i="3" s="1"/>
  <c r="AG103" i="3"/>
  <c r="AH103" i="3" s="1"/>
  <c r="AI103" i="3" s="1"/>
  <c r="AG49" i="3"/>
  <c r="AH49" i="3" s="1"/>
  <c r="AI49" i="3" s="1"/>
  <c r="AG187" i="3"/>
  <c r="AH187" i="3" s="1"/>
  <c r="AI187" i="3" s="1"/>
  <c r="AG102" i="3"/>
  <c r="AH102" i="3" s="1"/>
  <c r="AI102" i="3" s="1"/>
  <c r="AG48" i="3"/>
  <c r="AH48" i="3" s="1"/>
  <c r="AI48" i="3" s="1"/>
  <c r="AG101" i="3"/>
  <c r="AH101" i="3" s="1"/>
  <c r="AI101" i="3" s="1"/>
  <c r="AG47" i="3"/>
  <c r="AH47" i="3" s="1"/>
  <c r="AI47" i="3" s="1"/>
  <c r="AG237" i="9"/>
  <c r="AG238" i="9"/>
  <c r="AG239" i="9"/>
  <c r="AG240" i="9"/>
  <c r="I12" i="1"/>
  <c r="I13" i="1"/>
  <c r="I14" i="1"/>
  <c r="I15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5" i="3"/>
  <c r="I256" i="3"/>
  <c r="I257" i="3"/>
  <c r="I10" i="3"/>
  <c r="H266" i="3" l="1"/>
  <c r="H267" i="3"/>
  <c r="H268" i="3"/>
  <c r="H269" i="3"/>
  <c r="H270" i="3"/>
  <c r="H271" i="3"/>
  <c r="H272" i="3"/>
  <c r="H273" i="3"/>
  <c r="H266" i="1"/>
  <c r="H267" i="1"/>
  <c r="H268" i="1"/>
  <c r="H269" i="1"/>
  <c r="H270" i="1"/>
  <c r="H271" i="1"/>
  <c r="H272" i="1"/>
  <c r="H273" i="1"/>
  <c r="H274" i="1"/>
  <c r="H275" i="1"/>
  <c r="H276" i="1"/>
  <c r="H277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AD18" i="6"/>
  <c r="AE18" i="6" s="1"/>
  <c r="AA11" i="6"/>
  <c r="AB11" i="6" s="1"/>
  <c r="I264" i="3" l="1"/>
  <c r="I265" i="3"/>
  <c r="I266" i="3"/>
  <c r="I267" i="3"/>
  <c r="I268" i="3"/>
  <c r="I269" i="3"/>
  <c r="I270" i="3"/>
  <c r="I271" i="3"/>
  <c r="I272" i="3"/>
  <c r="I273" i="3"/>
  <c r="M46" i="1" l="1"/>
  <c r="P46" i="1"/>
  <c r="S46" i="1"/>
  <c r="O46" i="1" s="1"/>
  <c r="T46" i="1" s="1"/>
  <c r="V46" i="1"/>
  <c r="P47" i="1"/>
  <c r="M48" i="1"/>
  <c r="P48" i="1"/>
  <c r="S48" i="1"/>
  <c r="U48" i="1" s="1"/>
  <c r="V48" i="1"/>
  <c r="M50" i="1"/>
  <c r="S50" i="1"/>
  <c r="O50" i="1" s="1"/>
  <c r="T50" i="1" s="1"/>
  <c r="V50" i="1"/>
  <c r="M52" i="1"/>
  <c r="S52" i="1"/>
  <c r="O52" i="1" s="1"/>
  <c r="T52" i="1" s="1"/>
  <c r="V52" i="1"/>
  <c r="M54" i="1"/>
  <c r="S54" i="1"/>
  <c r="O54" i="1" s="1"/>
  <c r="T54" i="1" s="1"/>
  <c r="V54" i="1"/>
  <c r="M56" i="1"/>
  <c r="S56" i="1"/>
  <c r="U56" i="1" s="1"/>
  <c r="V56" i="1"/>
  <c r="M58" i="1"/>
  <c r="S58" i="1"/>
  <c r="O58" i="1" s="1"/>
  <c r="T58" i="1" s="1"/>
  <c r="W58" i="1"/>
  <c r="M60" i="1"/>
  <c r="S60" i="1"/>
  <c r="O60" i="1" s="1"/>
  <c r="T60" i="1" s="1"/>
  <c r="W60" i="1"/>
  <c r="M62" i="1"/>
  <c r="S62" i="1"/>
  <c r="O62" i="1" s="1"/>
  <c r="T62" i="1" s="1"/>
  <c r="W62" i="1"/>
  <c r="M64" i="1"/>
  <c r="S64" i="1"/>
  <c r="U64" i="1" s="1"/>
  <c r="W64" i="1"/>
  <c r="M66" i="1"/>
  <c r="S66" i="1"/>
  <c r="U66" i="1" s="1"/>
  <c r="W66" i="1"/>
  <c r="M68" i="1"/>
  <c r="S68" i="1"/>
  <c r="O68" i="1" s="1"/>
  <c r="T68" i="1" s="1"/>
  <c r="W68" i="1"/>
  <c r="M70" i="1"/>
  <c r="S70" i="1"/>
  <c r="O70" i="1" s="1"/>
  <c r="T70" i="1" s="1"/>
  <c r="W70" i="1"/>
  <c r="M72" i="1"/>
  <c r="S72" i="1"/>
  <c r="O72" i="1" s="1"/>
  <c r="T72" i="1" s="1"/>
  <c r="W72" i="1"/>
  <c r="M74" i="1"/>
  <c r="S74" i="1"/>
  <c r="O74" i="1" s="1"/>
  <c r="T74" i="1" s="1"/>
  <c r="W74" i="1"/>
  <c r="M76" i="1"/>
  <c r="S76" i="1"/>
  <c r="U76" i="1" s="1"/>
  <c r="W76" i="1"/>
  <c r="M78" i="1"/>
  <c r="S78" i="1"/>
  <c r="U78" i="1" s="1"/>
  <c r="W78" i="1"/>
  <c r="M80" i="1"/>
  <c r="S80" i="1"/>
  <c r="O80" i="1" s="1"/>
  <c r="T80" i="1" s="1"/>
  <c r="W80" i="1"/>
  <c r="M82" i="1"/>
  <c r="P82" i="1"/>
  <c r="S82" i="1"/>
  <c r="O82" i="1" s="1"/>
  <c r="T82" i="1" s="1"/>
  <c r="V82" i="1"/>
  <c r="P83" i="1"/>
  <c r="M84" i="1"/>
  <c r="P84" i="1"/>
  <c r="S84" i="1"/>
  <c r="O84" i="1" s="1"/>
  <c r="T84" i="1" s="1"/>
  <c r="V84" i="1"/>
  <c r="M86" i="1"/>
  <c r="S86" i="1"/>
  <c r="U86" i="1" s="1"/>
  <c r="V86" i="1"/>
  <c r="M88" i="1"/>
  <c r="S88" i="1"/>
  <c r="U88" i="1" s="1"/>
  <c r="V88" i="1"/>
  <c r="M90" i="1"/>
  <c r="S90" i="1"/>
  <c r="O90" i="1" s="1"/>
  <c r="T90" i="1" s="1"/>
  <c r="V90" i="1"/>
  <c r="M92" i="1"/>
  <c r="S92" i="1"/>
  <c r="O92" i="1" s="1"/>
  <c r="T92" i="1" s="1"/>
  <c r="V92" i="1"/>
  <c r="W92" i="1" s="1"/>
  <c r="M94" i="1"/>
  <c r="S94" i="1"/>
  <c r="O94" i="1" s="1"/>
  <c r="T94" i="1" s="1"/>
  <c r="W94" i="1"/>
  <c r="M96" i="1"/>
  <c r="S96" i="1"/>
  <c r="O96" i="1" s="1"/>
  <c r="T96" i="1" s="1"/>
  <c r="W96" i="1"/>
  <c r="M98" i="1"/>
  <c r="S98" i="1"/>
  <c r="O98" i="1" s="1"/>
  <c r="T98" i="1" s="1"/>
  <c r="W98" i="1"/>
  <c r="M100" i="1"/>
  <c r="S100" i="1"/>
  <c r="O100" i="1" s="1"/>
  <c r="T100" i="1" s="1"/>
  <c r="W100" i="1"/>
  <c r="M102" i="1"/>
  <c r="S102" i="1"/>
  <c r="U102" i="1" s="1"/>
  <c r="W102" i="1"/>
  <c r="M104" i="1"/>
  <c r="S104" i="1"/>
  <c r="O104" i="1" s="1"/>
  <c r="T104" i="1" s="1"/>
  <c r="W104" i="1"/>
  <c r="M106" i="1"/>
  <c r="P106" i="1"/>
  <c r="S106" i="1"/>
  <c r="U106" i="1" s="1"/>
  <c r="V106" i="1"/>
  <c r="P107" i="1"/>
  <c r="M108" i="1"/>
  <c r="P108" i="1"/>
  <c r="S108" i="1"/>
  <c r="O108" i="1" s="1"/>
  <c r="T108" i="1" s="1"/>
  <c r="V108" i="1"/>
  <c r="M110" i="1"/>
  <c r="S110" i="1"/>
  <c r="O110" i="1" s="1"/>
  <c r="T110" i="1" s="1"/>
  <c r="V110" i="1"/>
  <c r="M112" i="1"/>
  <c r="S112" i="1"/>
  <c r="U112" i="1" s="1"/>
  <c r="V112" i="1"/>
  <c r="M114" i="1"/>
  <c r="S114" i="1"/>
  <c r="U114" i="1" s="1"/>
  <c r="V114" i="1"/>
  <c r="M116" i="1"/>
  <c r="S116" i="1"/>
  <c r="O116" i="1" s="1"/>
  <c r="T116" i="1" s="1"/>
  <c r="V116" i="1"/>
  <c r="M118" i="1"/>
  <c r="S118" i="1"/>
  <c r="O118" i="1" s="1"/>
  <c r="T118" i="1" s="1"/>
  <c r="W118" i="1"/>
  <c r="M120" i="1"/>
  <c r="S120" i="1"/>
  <c r="O120" i="1" s="1"/>
  <c r="T120" i="1" s="1"/>
  <c r="W120" i="1"/>
  <c r="M122" i="1"/>
  <c r="S122" i="1"/>
  <c r="U122" i="1" s="1"/>
  <c r="W122" i="1"/>
  <c r="M124" i="1"/>
  <c r="P124" i="1"/>
  <c r="S124" i="1"/>
  <c r="O124" i="1" s="1"/>
  <c r="T124" i="1" s="1"/>
  <c r="V124" i="1"/>
  <c r="P125" i="1"/>
  <c r="M126" i="1"/>
  <c r="P126" i="1"/>
  <c r="S126" i="1"/>
  <c r="U126" i="1" s="1"/>
  <c r="V126" i="1"/>
  <c r="M128" i="1"/>
  <c r="S128" i="1"/>
  <c r="O128" i="1" s="1"/>
  <c r="T128" i="1" s="1"/>
  <c r="V128" i="1"/>
  <c r="M130" i="1"/>
  <c r="S130" i="1"/>
  <c r="O130" i="1" s="1"/>
  <c r="T130" i="1" s="1"/>
  <c r="V130" i="1"/>
  <c r="M132" i="1"/>
  <c r="S132" i="1"/>
  <c r="O132" i="1" s="1"/>
  <c r="T132" i="1" s="1"/>
  <c r="V132" i="1"/>
  <c r="M134" i="1"/>
  <c r="S134" i="1"/>
  <c r="O134" i="1" s="1"/>
  <c r="T134" i="1" s="1"/>
  <c r="V134" i="1"/>
  <c r="M136" i="1"/>
  <c r="S136" i="1"/>
  <c r="O136" i="1" s="1"/>
  <c r="T136" i="1" s="1"/>
  <c r="W136" i="1"/>
  <c r="M138" i="1"/>
  <c r="S138" i="1"/>
  <c r="O138" i="1" s="1"/>
  <c r="T138" i="1" s="1"/>
  <c r="W138" i="1"/>
  <c r="M140" i="1"/>
  <c r="S140" i="1"/>
  <c r="U140" i="1" s="1"/>
  <c r="W140" i="1"/>
  <c r="M142" i="1"/>
  <c r="S142" i="1"/>
  <c r="O142" i="1" s="1"/>
  <c r="T142" i="1" s="1"/>
  <c r="W142" i="1"/>
  <c r="M144" i="1"/>
  <c r="S144" i="1"/>
  <c r="O144" i="1" s="1"/>
  <c r="T144" i="1" s="1"/>
  <c r="W144" i="1"/>
  <c r="M146" i="1"/>
  <c r="S146" i="1"/>
  <c r="O146" i="1" s="1"/>
  <c r="T146" i="1" s="1"/>
  <c r="W146" i="1"/>
  <c r="M148" i="1"/>
  <c r="S148" i="1"/>
  <c r="U148" i="1" s="1"/>
  <c r="W148" i="1"/>
  <c r="M150" i="1"/>
  <c r="P150" i="1"/>
  <c r="S150" i="1"/>
  <c r="U150" i="1" s="1"/>
  <c r="V150" i="1"/>
  <c r="P151" i="1"/>
  <c r="M152" i="1"/>
  <c r="P152" i="1"/>
  <c r="S152" i="1"/>
  <c r="U152" i="1" s="1"/>
  <c r="V152" i="1"/>
  <c r="M154" i="1"/>
  <c r="S154" i="1"/>
  <c r="O154" i="1" s="1"/>
  <c r="T154" i="1" s="1"/>
  <c r="V154" i="1"/>
  <c r="M156" i="1"/>
  <c r="S156" i="1"/>
  <c r="O156" i="1" s="1"/>
  <c r="T156" i="1" s="1"/>
  <c r="V156" i="1"/>
  <c r="M158" i="1"/>
  <c r="S158" i="1"/>
  <c r="O158" i="1" s="1"/>
  <c r="T158" i="1" s="1"/>
  <c r="V158" i="1"/>
  <c r="M160" i="1"/>
  <c r="S160" i="1"/>
  <c r="O160" i="1" s="1"/>
  <c r="T160" i="1" s="1"/>
  <c r="V160" i="1"/>
  <c r="M162" i="1"/>
  <c r="S162" i="1"/>
  <c r="U162" i="1" s="1"/>
  <c r="W162" i="1"/>
  <c r="M164" i="1"/>
  <c r="S164" i="1"/>
  <c r="U164" i="1" s="1"/>
  <c r="W164" i="1"/>
  <c r="M166" i="1"/>
  <c r="S166" i="1"/>
  <c r="U166" i="1" s="1"/>
  <c r="W166" i="1"/>
  <c r="M168" i="1"/>
  <c r="S168" i="1"/>
  <c r="O168" i="1" s="1"/>
  <c r="T168" i="1" s="1"/>
  <c r="W168" i="1"/>
  <c r="M170" i="1"/>
  <c r="S170" i="1"/>
  <c r="O170" i="1" s="1"/>
  <c r="T170" i="1" s="1"/>
  <c r="W170" i="1"/>
  <c r="M172" i="1"/>
  <c r="S172" i="1"/>
  <c r="O172" i="1" s="1"/>
  <c r="T172" i="1" s="1"/>
  <c r="W172" i="1"/>
  <c r="M174" i="1"/>
  <c r="S174" i="1"/>
  <c r="U174" i="1" s="1"/>
  <c r="W174" i="1"/>
  <c r="M176" i="1"/>
  <c r="S176" i="1"/>
  <c r="U176" i="1" s="1"/>
  <c r="W176" i="1"/>
  <c r="M178" i="1"/>
  <c r="S178" i="1"/>
  <c r="U178" i="1" s="1"/>
  <c r="W178" i="1"/>
  <c r="M180" i="1"/>
  <c r="S180" i="1"/>
  <c r="O180" i="1" s="1"/>
  <c r="T180" i="1" s="1"/>
  <c r="W180" i="1"/>
  <c r="M182" i="1"/>
  <c r="S182" i="1"/>
  <c r="O182" i="1" s="1"/>
  <c r="T182" i="1" s="1"/>
  <c r="W182" i="1"/>
  <c r="M184" i="1"/>
  <c r="P184" i="1"/>
  <c r="S184" i="1"/>
  <c r="O184" i="1" s="1"/>
  <c r="T184" i="1" s="1"/>
  <c r="V184" i="1"/>
  <c r="P185" i="1"/>
  <c r="M186" i="1"/>
  <c r="P186" i="1"/>
  <c r="S186" i="1"/>
  <c r="O186" i="1" s="1"/>
  <c r="T186" i="1" s="1"/>
  <c r="V186" i="1"/>
  <c r="M188" i="1"/>
  <c r="S188" i="1"/>
  <c r="O188" i="1" s="1"/>
  <c r="T188" i="1" s="1"/>
  <c r="V188" i="1"/>
  <c r="M190" i="1"/>
  <c r="S190" i="1"/>
  <c r="O190" i="1" s="1"/>
  <c r="T190" i="1" s="1"/>
  <c r="V190" i="1"/>
  <c r="M192" i="1"/>
  <c r="S192" i="1"/>
  <c r="O192" i="1" s="1"/>
  <c r="T192" i="1" s="1"/>
  <c r="V192" i="1"/>
  <c r="M194" i="1"/>
  <c r="S194" i="1"/>
  <c r="O194" i="1" s="1"/>
  <c r="T194" i="1" s="1"/>
  <c r="V194" i="1"/>
  <c r="M196" i="1"/>
  <c r="S196" i="1"/>
  <c r="O196" i="1" s="1"/>
  <c r="T196" i="1" s="1"/>
  <c r="V196" i="1"/>
  <c r="W196" i="1" s="1"/>
  <c r="M198" i="1"/>
  <c r="S198" i="1"/>
  <c r="O198" i="1" s="1"/>
  <c r="T198" i="1" s="1"/>
  <c r="W198" i="1"/>
  <c r="M200" i="1"/>
  <c r="S200" i="1"/>
  <c r="U200" i="1" s="1"/>
  <c r="W200" i="1"/>
  <c r="M202" i="1"/>
  <c r="S202" i="1"/>
  <c r="U202" i="1" s="1"/>
  <c r="W202" i="1"/>
  <c r="M204" i="1"/>
  <c r="S204" i="1"/>
  <c r="U204" i="1" s="1"/>
  <c r="W204" i="1"/>
  <c r="M206" i="1"/>
  <c r="S206" i="1"/>
  <c r="U206" i="1" s="1"/>
  <c r="W206" i="1"/>
  <c r="M208" i="1"/>
  <c r="S208" i="1"/>
  <c r="O208" i="1" s="1"/>
  <c r="T208" i="1" s="1"/>
  <c r="W208" i="1"/>
  <c r="M210" i="1"/>
  <c r="S210" i="1"/>
  <c r="O210" i="1" s="1"/>
  <c r="T210" i="1" s="1"/>
  <c r="W210" i="1"/>
  <c r="M212" i="1"/>
  <c r="S212" i="1"/>
  <c r="U212" i="1" s="1"/>
  <c r="W212" i="1"/>
  <c r="M214" i="1"/>
  <c r="P214" i="1"/>
  <c r="S214" i="1"/>
  <c r="O214" i="1" s="1"/>
  <c r="T214" i="1" s="1"/>
  <c r="V214" i="1"/>
  <c r="P215" i="1"/>
  <c r="M216" i="1"/>
  <c r="P216" i="1"/>
  <c r="S216" i="1"/>
  <c r="U216" i="1" s="1"/>
  <c r="V216" i="1"/>
  <c r="M218" i="1"/>
  <c r="S218" i="1"/>
  <c r="U218" i="1" s="1"/>
  <c r="V218" i="1"/>
  <c r="M220" i="1"/>
  <c r="S220" i="1"/>
  <c r="U220" i="1" s="1"/>
  <c r="V220" i="1"/>
  <c r="M222" i="1"/>
  <c r="S222" i="1"/>
  <c r="O222" i="1" s="1"/>
  <c r="T222" i="1" s="1"/>
  <c r="V222" i="1"/>
  <c r="M224" i="1"/>
  <c r="S224" i="1"/>
  <c r="U224" i="1" s="1"/>
  <c r="V224" i="1"/>
  <c r="M226" i="1"/>
  <c r="S226" i="1"/>
  <c r="U226" i="1" s="1"/>
  <c r="W226" i="1"/>
  <c r="M228" i="1"/>
  <c r="S228" i="1"/>
  <c r="U228" i="1" s="1"/>
  <c r="W228" i="1"/>
  <c r="M230" i="1"/>
  <c r="S230" i="1"/>
  <c r="O230" i="1" s="1"/>
  <c r="T230" i="1" s="1"/>
  <c r="W230" i="1"/>
  <c r="M232" i="1"/>
  <c r="S232" i="1"/>
  <c r="O232" i="1" s="1"/>
  <c r="T232" i="1" s="1"/>
  <c r="W232" i="1"/>
  <c r="M234" i="1"/>
  <c r="S234" i="1"/>
  <c r="O234" i="1" s="1"/>
  <c r="T234" i="1" s="1"/>
  <c r="W234" i="1"/>
  <c r="M236" i="1"/>
  <c r="S236" i="1"/>
  <c r="O236" i="1" s="1"/>
  <c r="T236" i="1" s="1"/>
  <c r="W236" i="1"/>
  <c r="M238" i="1"/>
  <c r="S238" i="1"/>
  <c r="U238" i="1" s="1"/>
  <c r="W238" i="1"/>
  <c r="M240" i="1"/>
  <c r="S240" i="1"/>
  <c r="U240" i="1" s="1"/>
  <c r="W240" i="1"/>
  <c r="M242" i="1"/>
  <c r="P242" i="1"/>
  <c r="S242" i="1"/>
  <c r="U242" i="1" s="1"/>
  <c r="V242" i="1"/>
  <c r="P243" i="1"/>
  <c r="Q243" i="1" s="1"/>
  <c r="R243" i="1" s="1"/>
  <c r="M244" i="1"/>
  <c r="P244" i="1"/>
  <c r="Q244" i="1" s="1"/>
  <c r="R244" i="1" s="1"/>
  <c r="S244" i="1"/>
  <c r="O244" i="1" s="1"/>
  <c r="T244" i="1" s="1"/>
  <c r="V244" i="1"/>
  <c r="W244" i="1" s="1"/>
  <c r="M246" i="1"/>
  <c r="S246" i="1"/>
  <c r="O246" i="1" s="1"/>
  <c r="T246" i="1" s="1"/>
  <c r="V246" i="1"/>
  <c r="M248" i="1"/>
  <c r="S248" i="1"/>
  <c r="O248" i="1" s="1"/>
  <c r="T248" i="1" s="1"/>
  <c r="W248" i="1"/>
  <c r="M250" i="1"/>
  <c r="S250" i="1"/>
  <c r="U250" i="1" s="1"/>
  <c r="W250" i="1"/>
  <c r="M252" i="1"/>
  <c r="S252" i="1"/>
  <c r="U252" i="1" s="1"/>
  <c r="W252" i="1"/>
  <c r="BQ11" i="1"/>
  <c r="BQ13" i="1"/>
  <c r="BQ15" i="1"/>
  <c r="BQ17" i="1"/>
  <c r="BQ19" i="1"/>
  <c r="BQ21" i="1"/>
  <c r="BQ23" i="1"/>
  <c r="BQ25" i="1"/>
  <c r="BQ27" i="1"/>
  <c r="BQ29" i="1"/>
  <c r="BQ31" i="1"/>
  <c r="BQ33" i="1"/>
  <c r="BQ35" i="1"/>
  <c r="BQ37" i="1"/>
  <c r="BQ39" i="1"/>
  <c r="BQ41" i="1"/>
  <c r="BQ43" i="1"/>
  <c r="BQ45" i="1"/>
  <c r="BQ47" i="1"/>
  <c r="BQ49" i="1"/>
  <c r="BQ51" i="1"/>
  <c r="BQ53" i="1"/>
  <c r="BQ55" i="1"/>
  <c r="BQ57" i="1"/>
  <c r="BQ59" i="1"/>
  <c r="BQ61" i="1"/>
  <c r="BQ63" i="1"/>
  <c r="BQ65" i="1"/>
  <c r="BQ67" i="1"/>
  <c r="BQ69" i="1"/>
  <c r="BQ71" i="1"/>
  <c r="BQ73" i="1"/>
  <c r="BQ75" i="1"/>
  <c r="BQ77" i="1"/>
  <c r="BQ79" i="1"/>
  <c r="BQ81" i="1"/>
  <c r="BQ83" i="1"/>
  <c r="BQ85" i="1"/>
  <c r="BQ87" i="1"/>
  <c r="BQ89" i="1"/>
  <c r="BQ91" i="1"/>
  <c r="BQ93" i="1"/>
  <c r="BQ95" i="1"/>
  <c r="BQ97" i="1"/>
  <c r="BQ99" i="1"/>
  <c r="BQ101" i="1"/>
  <c r="BQ103" i="1"/>
  <c r="BQ105" i="1"/>
  <c r="BQ107" i="1"/>
  <c r="BQ109" i="1"/>
  <c r="BQ111" i="1"/>
  <c r="BQ113" i="1"/>
  <c r="BQ115" i="1"/>
  <c r="BQ117" i="1"/>
  <c r="BQ119" i="1"/>
  <c r="BQ121" i="1"/>
  <c r="BQ123" i="1"/>
  <c r="BQ125" i="1"/>
  <c r="BQ127" i="1"/>
  <c r="BQ129" i="1"/>
  <c r="BQ131" i="1"/>
  <c r="BQ133" i="1"/>
  <c r="BQ135" i="1"/>
  <c r="BQ137" i="1"/>
  <c r="BQ139" i="1"/>
  <c r="BQ141" i="1"/>
  <c r="BQ143" i="1"/>
  <c r="BQ145" i="1"/>
  <c r="BQ147" i="1"/>
  <c r="BQ149" i="1"/>
  <c r="BQ151" i="1"/>
  <c r="BQ153" i="1"/>
  <c r="BQ155" i="1"/>
  <c r="BQ157" i="1"/>
  <c r="BQ159" i="1"/>
  <c r="BQ161" i="1"/>
  <c r="BQ163" i="1"/>
  <c r="BQ165" i="1"/>
  <c r="BQ167" i="1"/>
  <c r="BQ169" i="1"/>
  <c r="BQ171" i="1"/>
  <c r="BQ173" i="1"/>
  <c r="BQ175" i="1"/>
  <c r="BQ177" i="1"/>
  <c r="BQ179" i="1"/>
  <c r="BQ181" i="1"/>
  <c r="BQ183" i="1"/>
  <c r="BQ185" i="1"/>
  <c r="BQ187" i="1"/>
  <c r="BQ189" i="1"/>
  <c r="BQ191" i="1"/>
  <c r="BQ193" i="1"/>
  <c r="BQ195" i="1"/>
  <c r="BQ197" i="1"/>
  <c r="BQ199" i="1"/>
  <c r="BQ201" i="1"/>
  <c r="BQ203" i="1"/>
  <c r="BQ205" i="1"/>
  <c r="BQ207" i="1"/>
  <c r="BQ209" i="1"/>
  <c r="BQ211" i="1"/>
  <c r="BQ213" i="1"/>
  <c r="BQ215" i="1"/>
  <c r="BQ217" i="1"/>
  <c r="BQ219" i="1"/>
  <c r="BQ221" i="1"/>
  <c r="BQ223" i="1"/>
  <c r="BQ225" i="1"/>
  <c r="BQ227" i="1"/>
  <c r="BQ229" i="1"/>
  <c r="BQ231" i="1"/>
  <c r="BQ233" i="1"/>
  <c r="BQ235" i="1"/>
  <c r="BQ237" i="1"/>
  <c r="BQ239" i="1"/>
  <c r="BQ241" i="1"/>
  <c r="BQ243" i="1"/>
  <c r="BQ245" i="1"/>
  <c r="BQ247" i="1"/>
  <c r="BQ249" i="1"/>
  <c r="BQ251" i="1"/>
  <c r="BQ253" i="1"/>
  <c r="BQ255" i="1"/>
  <c r="BQ257" i="1"/>
  <c r="BP10" i="1"/>
  <c r="BN11" i="1"/>
  <c r="BV11" i="1" s="1"/>
  <c r="BN12" i="1"/>
  <c r="BV12" i="1" s="1"/>
  <c r="BN13" i="1"/>
  <c r="BV13" i="1" s="1"/>
  <c r="BN14" i="1"/>
  <c r="BU14" i="1" s="1"/>
  <c r="BN15" i="1"/>
  <c r="BN16" i="1"/>
  <c r="BU16" i="1" s="1"/>
  <c r="BN17" i="1"/>
  <c r="BN18" i="1"/>
  <c r="BR18" i="1" s="1"/>
  <c r="BN19" i="1"/>
  <c r="BN20" i="1"/>
  <c r="BN21" i="1"/>
  <c r="BN22" i="1"/>
  <c r="BN23" i="1"/>
  <c r="BN24" i="1"/>
  <c r="BV24" i="1" s="1"/>
  <c r="BN25" i="1"/>
  <c r="BV25" i="1" s="1"/>
  <c r="BN26" i="1"/>
  <c r="BU26" i="1" s="1"/>
  <c r="BN27" i="1"/>
  <c r="BU27" i="1" s="1"/>
  <c r="BN28" i="1"/>
  <c r="BV28" i="1" s="1"/>
  <c r="BN29" i="1"/>
  <c r="BN30" i="1"/>
  <c r="BN31" i="1"/>
  <c r="BN32" i="1"/>
  <c r="BV32" i="1" s="1"/>
  <c r="BN33" i="1"/>
  <c r="BV33" i="1" s="1"/>
  <c r="BN34" i="1"/>
  <c r="BR34" i="1" s="1"/>
  <c r="BN35" i="1"/>
  <c r="BR35" i="1" s="1"/>
  <c r="BN36" i="1"/>
  <c r="BV36" i="1" s="1"/>
  <c r="BN37" i="1"/>
  <c r="BR37" i="1" s="1"/>
  <c r="BN38" i="1"/>
  <c r="BN39" i="1"/>
  <c r="BV39" i="1" s="1"/>
  <c r="BN40" i="1"/>
  <c r="BV40" i="1" s="1"/>
  <c r="BN41" i="1"/>
  <c r="BV41" i="1" s="1"/>
  <c r="BN42" i="1"/>
  <c r="BV42" i="1" s="1"/>
  <c r="BN43" i="1"/>
  <c r="BN44" i="1"/>
  <c r="BN45" i="1"/>
  <c r="BV45" i="1" s="1"/>
  <c r="BN46" i="1"/>
  <c r="BU46" i="1" s="1"/>
  <c r="BN47" i="1"/>
  <c r="BV47" i="1" s="1"/>
  <c r="BN48" i="1"/>
  <c r="BV48" i="1" s="1"/>
  <c r="BN49" i="1"/>
  <c r="BU49" i="1" s="1"/>
  <c r="BN50" i="1"/>
  <c r="BU50" i="1" s="1"/>
  <c r="BN51" i="1"/>
  <c r="BV51" i="1" s="1"/>
  <c r="BN52" i="1"/>
  <c r="BR52" i="1" s="1"/>
  <c r="BN53" i="1"/>
  <c r="BR53" i="1" s="1"/>
  <c r="BN54" i="1"/>
  <c r="BR54" i="1" s="1"/>
  <c r="BN55" i="1"/>
  <c r="BU55" i="1" s="1"/>
  <c r="BN56" i="1"/>
  <c r="BN57" i="1"/>
  <c r="BN58" i="1"/>
  <c r="BN59" i="1"/>
  <c r="BV59" i="1" s="1"/>
  <c r="BN60" i="1"/>
  <c r="BV60" i="1" s="1"/>
  <c r="BN61" i="1"/>
  <c r="BN62" i="1"/>
  <c r="BU62" i="1" s="1"/>
  <c r="BN63" i="1"/>
  <c r="BV63" i="1" s="1"/>
  <c r="BN64" i="1"/>
  <c r="BU64" i="1" s="1"/>
  <c r="BN65" i="1"/>
  <c r="BR65" i="1" s="1"/>
  <c r="BN66" i="1"/>
  <c r="BR66" i="1" s="1"/>
  <c r="BN67" i="1"/>
  <c r="BR67" i="1" s="1"/>
  <c r="BN68" i="1"/>
  <c r="BN69" i="1"/>
  <c r="BV69" i="1" s="1"/>
  <c r="BN70" i="1"/>
  <c r="BR70" i="1" s="1"/>
  <c r="BN71" i="1"/>
  <c r="BR71" i="1" s="1"/>
  <c r="BN72" i="1"/>
  <c r="BV72" i="1" s="1"/>
  <c r="BN73" i="1"/>
  <c r="BV73" i="1" s="1"/>
  <c r="BN74" i="1"/>
  <c r="BN75" i="1"/>
  <c r="BV75" i="1" s="1"/>
  <c r="BN76" i="1"/>
  <c r="BV76" i="1" s="1"/>
  <c r="BN77" i="1"/>
  <c r="BN78" i="1"/>
  <c r="BN79" i="1"/>
  <c r="BN80" i="1"/>
  <c r="BV80" i="1" s="1"/>
  <c r="BN81" i="1"/>
  <c r="BV81" i="1" s="1"/>
  <c r="BN82" i="1"/>
  <c r="BV82" i="1" s="1"/>
  <c r="BN83" i="1"/>
  <c r="BN84" i="1"/>
  <c r="BV84" i="1" s="1"/>
  <c r="BN85" i="1"/>
  <c r="BN86" i="1"/>
  <c r="BU86" i="1" s="1"/>
  <c r="BN87" i="1"/>
  <c r="BV87" i="1" s="1"/>
  <c r="BN88" i="1"/>
  <c r="BU88" i="1" s="1"/>
  <c r="BN89" i="1"/>
  <c r="BU89" i="1" s="1"/>
  <c r="BN90" i="1"/>
  <c r="BU90" i="1" s="1"/>
  <c r="BN91" i="1"/>
  <c r="BN92" i="1"/>
  <c r="BN93" i="1"/>
  <c r="BV93" i="1" s="1"/>
  <c r="BN94" i="1"/>
  <c r="BV94" i="1" s="1"/>
  <c r="BN95" i="1"/>
  <c r="BV95" i="1" s="1"/>
  <c r="BN96" i="1"/>
  <c r="BV96" i="1" s="1"/>
  <c r="BN97" i="1"/>
  <c r="BV97" i="1" s="1"/>
  <c r="BN98" i="1"/>
  <c r="BN99" i="1"/>
  <c r="BV99" i="1" s="1"/>
  <c r="BN100" i="1"/>
  <c r="BR100" i="1" s="1"/>
  <c r="BN101" i="1"/>
  <c r="BR101" i="1" s="1"/>
  <c r="BN102" i="1"/>
  <c r="BR102" i="1" s="1"/>
  <c r="BN103" i="1"/>
  <c r="BR103" i="1" s="1"/>
  <c r="BN104" i="1"/>
  <c r="BN105" i="1"/>
  <c r="BN106" i="1"/>
  <c r="BN107" i="1"/>
  <c r="BV107" i="1" s="1"/>
  <c r="BN108" i="1"/>
  <c r="BV108" i="1" s="1"/>
  <c r="BN109" i="1"/>
  <c r="BN110" i="1"/>
  <c r="BN111" i="1"/>
  <c r="BN112" i="1"/>
  <c r="BN113" i="1"/>
  <c r="BN114" i="1"/>
  <c r="BR114" i="1" s="1"/>
  <c r="BN115" i="1"/>
  <c r="BN116" i="1"/>
  <c r="BR116" i="1" s="1"/>
  <c r="BN117" i="1"/>
  <c r="BR117" i="1" s="1"/>
  <c r="BN118" i="1"/>
  <c r="BR118" i="1" s="1"/>
  <c r="BN119" i="1"/>
  <c r="BR119" i="1" s="1"/>
  <c r="BN120" i="1"/>
  <c r="BV120" i="1" s="1"/>
  <c r="BN121" i="1"/>
  <c r="BR121" i="1" s="1"/>
  <c r="BN122" i="1"/>
  <c r="BN123" i="1"/>
  <c r="BV123" i="1" s="1"/>
  <c r="BN124" i="1"/>
  <c r="BV124" i="1" s="1"/>
  <c r="BN125" i="1"/>
  <c r="BU125" i="1" s="1"/>
  <c r="BN126" i="1"/>
  <c r="BU126" i="1" s="1"/>
  <c r="BN127" i="1"/>
  <c r="BN128" i="1"/>
  <c r="BV128" i="1" s="1"/>
  <c r="BN129" i="1"/>
  <c r="BV129" i="1" s="1"/>
  <c r="BN130" i="1"/>
  <c r="BN131" i="1"/>
  <c r="BN132" i="1"/>
  <c r="BV132" i="1" s="1"/>
  <c r="BN133" i="1"/>
  <c r="BV133" i="1" s="1"/>
  <c r="BN134" i="1"/>
  <c r="BN135" i="1"/>
  <c r="BV135" i="1" s="1"/>
  <c r="BN136" i="1"/>
  <c r="BV136" i="1" s="1"/>
  <c r="BN137" i="1"/>
  <c r="BN138" i="1"/>
  <c r="BN139" i="1"/>
  <c r="BN140" i="1"/>
  <c r="BN141" i="1"/>
  <c r="BV141" i="1" s="1"/>
  <c r="BN142" i="1"/>
  <c r="BN143" i="1"/>
  <c r="BV143" i="1" s="1"/>
  <c r="BN144" i="1"/>
  <c r="BV144" i="1" s="1"/>
  <c r="BN145" i="1"/>
  <c r="BV145" i="1" s="1"/>
  <c r="BN146" i="1"/>
  <c r="BN147" i="1"/>
  <c r="BV147" i="1" s="1"/>
  <c r="BN148" i="1"/>
  <c r="BR148" i="1" s="1"/>
  <c r="BN149" i="1"/>
  <c r="BR149" i="1" s="1"/>
  <c r="BN150" i="1"/>
  <c r="BN151" i="1"/>
  <c r="BN152" i="1"/>
  <c r="BN153" i="1"/>
  <c r="BN154" i="1"/>
  <c r="BN155" i="1"/>
  <c r="BV155" i="1" s="1"/>
  <c r="BN156" i="1"/>
  <c r="BV156" i="1" s="1"/>
  <c r="BN157" i="1"/>
  <c r="BV157" i="1" s="1"/>
  <c r="BN158" i="1"/>
  <c r="BN159" i="1"/>
  <c r="BN160" i="1"/>
  <c r="BN161" i="1"/>
  <c r="BR161" i="1" s="1"/>
  <c r="BN162" i="1"/>
  <c r="BN163" i="1"/>
  <c r="BN164" i="1"/>
  <c r="BN165" i="1"/>
  <c r="BR165" i="1" s="1"/>
  <c r="BN166" i="1"/>
  <c r="BV166" i="1" s="1"/>
  <c r="BN167" i="1"/>
  <c r="BN168" i="1"/>
  <c r="BV168" i="1" s="1"/>
  <c r="BN169" i="1"/>
  <c r="BV169" i="1" s="1"/>
  <c r="BN170" i="1"/>
  <c r="BN171" i="1"/>
  <c r="BN172" i="1"/>
  <c r="BV172" i="1" s="1"/>
  <c r="BN173" i="1"/>
  <c r="BN174" i="1"/>
  <c r="BN175" i="1"/>
  <c r="BN176" i="1"/>
  <c r="BV176" i="1" s="1"/>
  <c r="BN177" i="1"/>
  <c r="BV177" i="1" s="1"/>
  <c r="BN178" i="1"/>
  <c r="BN179" i="1"/>
  <c r="BR179" i="1" s="1"/>
  <c r="BN180" i="1"/>
  <c r="BV180" i="1" s="1"/>
  <c r="BN181" i="1"/>
  <c r="BV181" i="1" s="1"/>
  <c r="BN182" i="1"/>
  <c r="BN183" i="1"/>
  <c r="BV183" i="1" s="1"/>
  <c r="BN184" i="1"/>
  <c r="BV184" i="1" s="1"/>
  <c r="BN185" i="1"/>
  <c r="BU185" i="1" s="1"/>
  <c r="BN186" i="1"/>
  <c r="BN187" i="1"/>
  <c r="BV187" i="1" s="1"/>
  <c r="BN188" i="1"/>
  <c r="BU188" i="1" s="1"/>
  <c r="BN189" i="1"/>
  <c r="BV189" i="1" s="1"/>
  <c r="BN190" i="1"/>
  <c r="BN191" i="1"/>
  <c r="BV191" i="1" s="1"/>
  <c r="BN192" i="1"/>
  <c r="BV192" i="1" s="1"/>
  <c r="BN193" i="1"/>
  <c r="BV193" i="1" s="1"/>
  <c r="BN194" i="1"/>
  <c r="BN195" i="1"/>
  <c r="BV195" i="1" s="1"/>
  <c r="BN196" i="1"/>
  <c r="BR196" i="1" s="1"/>
  <c r="BN197" i="1"/>
  <c r="BR197" i="1" s="1"/>
  <c r="BN198" i="1"/>
  <c r="BR198" i="1" s="1"/>
  <c r="BN199" i="1"/>
  <c r="BR199" i="1" s="1"/>
  <c r="BN200" i="1"/>
  <c r="BV200" i="1" s="1"/>
  <c r="BN201" i="1"/>
  <c r="BN202" i="1"/>
  <c r="BN203" i="1"/>
  <c r="BV203" i="1" s="1"/>
  <c r="BN204" i="1"/>
  <c r="BV204" i="1" s="1"/>
  <c r="BN205" i="1"/>
  <c r="BV205" i="1" s="1"/>
  <c r="BN206" i="1"/>
  <c r="BN207" i="1"/>
  <c r="BV207" i="1" s="1"/>
  <c r="BN208" i="1"/>
  <c r="BN209" i="1"/>
  <c r="BR209" i="1" s="1"/>
  <c r="BN210" i="1"/>
  <c r="BR210" i="1" s="1"/>
  <c r="BN211" i="1"/>
  <c r="BR211" i="1" s="1"/>
  <c r="BN212" i="1"/>
  <c r="BR212" i="1" s="1"/>
  <c r="BN213" i="1"/>
  <c r="BR213" i="1" s="1"/>
  <c r="BN214" i="1"/>
  <c r="BR214" i="1" s="1"/>
  <c r="BN215" i="1"/>
  <c r="BR215" i="1" s="1"/>
  <c r="BN216" i="1"/>
  <c r="BV216" i="1" s="1"/>
  <c r="BN217" i="1"/>
  <c r="BV217" i="1" s="1"/>
  <c r="BN218" i="1"/>
  <c r="BU218" i="1" s="1"/>
  <c r="BN219" i="1"/>
  <c r="BU219" i="1" s="1"/>
  <c r="BN220" i="1"/>
  <c r="BV220" i="1" s="1"/>
  <c r="BN221" i="1"/>
  <c r="BN222" i="1"/>
  <c r="BN223" i="1"/>
  <c r="BN224" i="1"/>
  <c r="BV224" i="1" s="1"/>
  <c r="BN225" i="1"/>
  <c r="BV225" i="1" s="1"/>
  <c r="BN226" i="1"/>
  <c r="BN227" i="1"/>
  <c r="BR227" i="1" s="1"/>
  <c r="BN228" i="1"/>
  <c r="BV228" i="1" s="1"/>
  <c r="BN229" i="1"/>
  <c r="BV229" i="1" s="1"/>
  <c r="BN230" i="1"/>
  <c r="BV230" i="1" s="1"/>
  <c r="BN231" i="1"/>
  <c r="BV231" i="1" s="1"/>
  <c r="BN232" i="1"/>
  <c r="BR232" i="1" s="1"/>
  <c r="BN233" i="1"/>
  <c r="BR233" i="1" s="1"/>
  <c r="BN234" i="1"/>
  <c r="BN235" i="1"/>
  <c r="BN236" i="1"/>
  <c r="BR236" i="1" s="1"/>
  <c r="BN237" i="1"/>
  <c r="BV237" i="1" s="1"/>
  <c r="BN238" i="1"/>
  <c r="BN239" i="1"/>
  <c r="BV239" i="1" s="1"/>
  <c r="BN240" i="1"/>
  <c r="BV240" i="1" s="1"/>
  <c r="BN241" i="1"/>
  <c r="BV241" i="1" s="1"/>
  <c r="BN242" i="1"/>
  <c r="BV242" i="1" s="1"/>
  <c r="BN243" i="1"/>
  <c r="BV243" i="1" s="1"/>
  <c r="BN244" i="1"/>
  <c r="BR244" i="1" s="1"/>
  <c r="BN245" i="1"/>
  <c r="BR245" i="1" s="1"/>
  <c r="BN246" i="1"/>
  <c r="BR246" i="1" s="1"/>
  <c r="BN247" i="1"/>
  <c r="BV247" i="1" s="1"/>
  <c r="BN248" i="1"/>
  <c r="BR248" i="1" s="1"/>
  <c r="BN249" i="1"/>
  <c r="BR249" i="1" s="1"/>
  <c r="BN250" i="1"/>
  <c r="BR250" i="1" s="1"/>
  <c r="BN251" i="1"/>
  <c r="BV251" i="1" s="1"/>
  <c r="BN252" i="1"/>
  <c r="BV252" i="1" s="1"/>
  <c r="BN253" i="1"/>
  <c r="BV253" i="1" s="1"/>
  <c r="BN254" i="1"/>
  <c r="BN255" i="1"/>
  <c r="BV255" i="1" s="1"/>
  <c r="BN256" i="1"/>
  <c r="BN257" i="1"/>
  <c r="BR257" i="1" s="1"/>
  <c r="BN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L10" i="3"/>
  <c r="BJ89" i="3"/>
  <c r="BQ89" i="3" s="1"/>
  <c r="BJ90" i="3"/>
  <c r="BQ90" i="3" s="1"/>
  <c r="BJ91" i="3"/>
  <c r="BQ91" i="3" s="1"/>
  <c r="BJ92" i="3"/>
  <c r="BQ92" i="3" s="1"/>
  <c r="BJ93" i="3"/>
  <c r="BQ93" i="3" s="1"/>
  <c r="BJ94" i="3"/>
  <c r="BQ94" i="3" s="1"/>
  <c r="BJ95" i="3"/>
  <c r="BQ95" i="3" s="1"/>
  <c r="BJ96" i="3"/>
  <c r="BQ96" i="3" s="1"/>
  <c r="BJ97" i="3"/>
  <c r="BQ97" i="3" s="1"/>
  <c r="BJ98" i="3"/>
  <c r="BQ98" i="3" s="1"/>
  <c r="BJ99" i="3"/>
  <c r="BQ99" i="3" s="1"/>
  <c r="BJ100" i="3"/>
  <c r="BQ100" i="3" s="1"/>
  <c r="BJ101" i="3"/>
  <c r="BQ101" i="3" s="1"/>
  <c r="BJ102" i="3"/>
  <c r="BQ102" i="3" s="1"/>
  <c r="BJ103" i="3"/>
  <c r="BQ103" i="3" s="1"/>
  <c r="BJ104" i="3"/>
  <c r="BQ104" i="3" s="1"/>
  <c r="BJ105" i="3"/>
  <c r="BQ105" i="3" s="1"/>
  <c r="BJ106" i="3"/>
  <c r="BQ106" i="3" s="1"/>
  <c r="BJ107" i="3"/>
  <c r="BQ107" i="3" s="1"/>
  <c r="BJ108" i="3"/>
  <c r="BQ108" i="3" s="1"/>
  <c r="BJ109" i="3"/>
  <c r="BQ109" i="3" s="1"/>
  <c r="BJ110" i="3"/>
  <c r="BQ110" i="3" s="1"/>
  <c r="BJ111" i="3"/>
  <c r="BQ111" i="3" s="1"/>
  <c r="BJ112" i="3"/>
  <c r="BQ112" i="3" s="1"/>
  <c r="BJ113" i="3"/>
  <c r="BQ113" i="3" s="1"/>
  <c r="BJ114" i="3"/>
  <c r="BQ114" i="3" s="1"/>
  <c r="BJ115" i="3"/>
  <c r="BQ115" i="3" s="1"/>
  <c r="BJ116" i="3"/>
  <c r="BQ116" i="3" s="1"/>
  <c r="BJ117" i="3"/>
  <c r="BQ117" i="3" s="1"/>
  <c r="BJ118" i="3"/>
  <c r="BQ118" i="3" s="1"/>
  <c r="BJ119" i="3"/>
  <c r="BQ119" i="3" s="1"/>
  <c r="BJ120" i="3"/>
  <c r="BQ120" i="3" s="1"/>
  <c r="BJ121" i="3"/>
  <c r="BQ121" i="3" s="1"/>
  <c r="BJ122" i="3"/>
  <c r="BQ122" i="3" s="1"/>
  <c r="BJ123" i="3"/>
  <c r="BQ123" i="3" s="1"/>
  <c r="BJ124" i="3"/>
  <c r="BQ124" i="3" s="1"/>
  <c r="BJ125" i="3"/>
  <c r="BQ125" i="3" s="1"/>
  <c r="BJ126" i="3"/>
  <c r="BQ126" i="3" s="1"/>
  <c r="BJ127" i="3"/>
  <c r="BQ127" i="3" s="1"/>
  <c r="BJ128" i="3"/>
  <c r="BQ128" i="3" s="1"/>
  <c r="BJ129" i="3"/>
  <c r="BQ129" i="3" s="1"/>
  <c r="BJ130" i="3"/>
  <c r="BQ130" i="3" s="1"/>
  <c r="BJ131" i="3"/>
  <c r="BQ131" i="3" s="1"/>
  <c r="BJ132" i="3"/>
  <c r="BQ132" i="3" s="1"/>
  <c r="BJ133" i="3"/>
  <c r="BQ133" i="3" s="1"/>
  <c r="BJ134" i="3"/>
  <c r="BQ134" i="3" s="1"/>
  <c r="BJ135" i="3"/>
  <c r="BQ135" i="3" s="1"/>
  <c r="BJ136" i="3"/>
  <c r="BQ136" i="3" s="1"/>
  <c r="BJ137" i="3"/>
  <c r="BQ137" i="3" s="1"/>
  <c r="BJ138" i="3"/>
  <c r="BQ138" i="3" s="1"/>
  <c r="BJ139" i="3"/>
  <c r="BQ139" i="3" s="1"/>
  <c r="BJ140" i="3"/>
  <c r="BQ140" i="3" s="1"/>
  <c r="BJ141" i="3"/>
  <c r="BQ141" i="3" s="1"/>
  <c r="BJ142" i="3"/>
  <c r="BQ142" i="3" s="1"/>
  <c r="BJ143" i="3"/>
  <c r="BQ143" i="3" s="1"/>
  <c r="BJ144" i="3"/>
  <c r="BQ144" i="3" s="1"/>
  <c r="BJ145" i="3"/>
  <c r="BQ145" i="3" s="1"/>
  <c r="BJ146" i="3"/>
  <c r="BQ146" i="3" s="1"/>
  <c r="BJ147" i="3"/>
  <c r="BQ147" i="3" s="1"/>
  <c r="BJ148" i="3"/>
  <c r="BQ148" i="3" s="1"/>
  <c r="BJ149" i="3"/>
  <c r="BQ149" i="3" s="1"/>
  <c r="BJ150" i="3"/>
  <c r="BQ150" i="3" s="1"/>
  <c r="BJ151" i="3"/>
  <c r="BQ151" i="3" s="1"/>
  <c r="BJ152" i="3"/>
  <c r="BQ152" i="3" s="1"/>
  <c r="BJ153" i="3"/>
  <c r="BQ153" i="3" s="1"/>
  <c r="BJ154" i="3"/>
  <c r="BQ154" i="3" s="1"/>
  <c r="BJ155" i="3"/>
  <c r="BQ155" i="3" s="1"/>
  <c r="BJ156" i="3"/>
  <c r="BQ156" i="3" s="1"/>
  <c r="BJ157" i="3"/>
  <c r="BQ157" i="3" s="1"/>
  <c r="BJ158" i="3"/>
  <c r="BQ158" i="3" s="1"/>
  <c r="BJ159" i="3"/>
  <c r="BQ159" i="3" s="1"/>
  <c r="BJ160" i="3"/>
  <c r="BQ160" i="3" s="1"/>
  <c r="BJ161" i="3"/>
  <c r="BQ161" i="3" s="1"/>
  <c r="BJ162" i="3"/>
  <c r="BQ162" i="3" s="1"/>
  <c r="BJ163" i="3"/>
  <c r="BQ163" i="3" s="1"/>
  <c r="BJ164" i="3"/>
  <c r="BQ164" i="3" s="1"/>
  <c r="BJ165" i="3"/>
  <c r="BQ165" i="3" s="1"/>
  <c r="BJ166" i="3"/>
  <c r="BQ166" i="3" s="1"/>
  <c r="BJ167" i="3"/>
  <c r="BQ167" i="3" s="1"/>
  <c r="BJ168" i="3"/>
  <c r="BQ168" i="3" s="1"/>
  <c r="BJ169" i="3"/>
  <c r="BQ169" i="3" s="1"/>
  <c r="BJ170" i="3"/>
  <c r="BQ170" i="3" s="1"/>
  <c r="BJ171" i="3"/>
  <c r="BQ171" i="3" s="1"/>
  <c r="BJ172" i="3"/>
  <c r="BQ172" i="3" s="1"/>
  <c r="BJ173" i="3"/>
  <c r="BQ173" i="3" s="1"/>
  <c r="BJ174" i="3"/>
  <c r="BQ174" i="3" s="1"/>
  <c r="BJ175" i="3"/>
  <c r="BQ175" i="3" s="1"/>
  <c r="BJ176" i="3"/>
  <c r="BQ176" i="3" s="1"/>
  <c r="BJ177" i="3"/>
  <c r="BQ177" i="3" s="1"/>
  <c r="BJ178" i="3"/>
  <c r="BQ178" i="3" s="1"/>
  <c r="BJ179" i="3"/>
  <c r="BQ179" i="3" s="1"/>
  <c r="BJ180" i="3"/>
  <c r="BQ180" i="3" s="1"/>
  <c r="BJ181" i="3"/>
  <c r="BQ181" i="3" s="1"/>
  <c r="BJ182" i="3"/>
  <c r="BQ182" i="3" s="1"/>
  <c r="BJ183" i="3"/>
  <c r="BQ183" i="3" s="1"/>
  <c r="BJ184" i="3"/>
  <c r="BQ184" i="3" s="1"/>
  <c r="BJ185" i="3"/>
  <c r="BQ185" i="3" s="1"/>
  <c r="BJ186" i="3"/>
  <c r="BQ186" i="3" s="1"/>
  <c r="BJ187" i="3"/>
  <c r="BQ187" i="3" s="1"/>
  <c r="BJ188" i="3"/>
  <c r="BQ188" i="3" s="1"/>
  <c r="BJ189" i="3"/>
  <c r="BQ189" i="3" s="1"/>
  <c r="BJ190" i="3"/>
  <c r="BQ190" i="3" s="1"/>
  <c r="BJ191" i="3"/>
  <c r="BQ191" i="3" s="1"/>
  <c r="BJ192" i="3"/>
  <c r="BQ192" i="3" s="1"/>
  <c r="BJ193" i="3"/>
  <c r="BQ193" i="3" s="1"/>
  <c r="BJ194" i="3"/>
  <c r="BQ194" i="3" s="1"/>
  <c r="BJ195" i="3"/>
  <c r="BQ195" i="3" s="1"/>
  <c r="BJ196" i="3"/>
  <c r="BQ196" i="3" s="1"/>
  <c r="BJ197" i="3"/>
  <c r="BQ197" i="3" s="1"/>
  <c r="BJ198" i="3"/>
  <c r="BQ198" i="3" s="1"/>
  <c r="BJ199" i="3"/>
  <c r="BQ199" i="3" s="1"/>
  <c r="BJ200" i="3"/>
  <c r="BQ200" i="3" s="1"/>
  <c r="BJ201" i="3"/>
  <c r="BQ201" i="3" s="1"/>
  <c r="BJ202" i="3"/>
  <c r="BQ202" i="3" s="1"/>
  <c r="BJ203" i="3"/>
  <c r="BQ203" i="3" s="1"/>
  <c r="BJ204" i="3"/>
  <c r="BQ204" i="3" s="1"/>
  <c r="BJ205" i="3"/>
  <c r="BQ205" i="3" s="1"/>
  <c r="BJ206" i="3"/>
  <c r="BQ206" i="3" s="1"/>
  <c r="BJ207" i="3"/>
  <c r="BQ207" i="3" s="1"/>
  <c r="BJ208" i="3"/>
  <c r="BQ208" i="3" s="1"/>
  <c r="BJ209" i="3"/>
  <c r="BQ209" i="3" s="1"/>
  <c r="BJ210" i="3"/>
  <c r="BQ210" i="3" s="1"/>
  <c r="BJ211" i="3"/>
  <c r="BQ211" i="3" s="1"/>
  <c r="BJ212" i="3"/>
  <c r="BQ212" i="3" s="1"/>
  <c r="BJ213" i="3"/>
  <c r="BQ213" i="3" s="1"/>
  <c r="BJ214" i="3"/>
  <c r="BQ214" i="3" s="1"/>
  <c r="BJ215" i="3"/>
  <c r="BQ215" i="3" s="1"/>
  <c r="BJ216" i="3"/>
  <c r="BQ216" i="3" s="1"/>
  <c r="BJ217" i="3"/>
  <c r="BQ217" i="3" s="1"/>
  <c r="BJ218" i="3"/>
  <c r="BQ218" i="3" s="1"/>
  <c r="BJ219" i="3"/>
  <c r="BQ219" i="3" s="1"/>
  <c r="BJ220" i="3"/>
  <c r="BQ220" i="3" s="1"/>
  <c r="BJ221" i="3"/>
  <c r="BQ221" i="3" s="1"/>
  <c r="BJ222" i="3"/>
  <c r="BQ222" i="3" s="1"/>
  <c r="BJ223" i="3"/>
  <c r="BQ223" i="3" s="1"/>
  <c r="BJ224" i="3"/>
  <c r="BQ224" i="3" s="1"/>
  <c r="BJ225" i="3"/>
  <c r="BQ225" i="3" s="1"/>
  <c r="BJ226" i="3"/>
  <c r="BQ226" i="3" s="1"/>
  <c r="BJ227" i="3"/>
  <c r="BQ227" i="3" s="1"/>
  <c r="BJ228" i="3"/>
  <c r="BQ228" i="3" s="1"/>
  <c r="BJ229" i="3"/>
  <c r="BQ229" i="3" s="1"/>
  <c r="BJ230" i="3"/>
  <c r="BQ230" i="3" s="1"/>
  <c r="BJ231" i="3"/>
  <c r="BQ231" i="3" s="1"/>
  <c r="BJ232" i="3"/>
  <c r="BQ232" i="3" s="1"/>
  <c r="BJ233" i="3"/>
  <c r="BQ233" i="3" s="1"/>
  <c r="BJ234" i="3"/>
  <c r="BQ234" i="3" s="1"/>
  <c r="BJ235" i="3"/>
  <c r="BQ235" i="3" s="1"/>
  <c r="BJ236" i="3"/>
  <c r="BQ236" i="3" s="1"/>
  <c r="BJ237" i="3"/>
  <c r="BQ237" i="3" s="1"/>
  <c r="BJ238" i="3"/>
  <c r="BQ238" i="3" s="1"/>
  <c r="BJ239" i="3"/>
  <c r="BQ239" i="3" s="1"/>
  <c r="BJ240" i="3"/>
  <c r="BQ240" i="3" s="1"/>
  <c r="BJ241" i="3"/>
  <c r="BQ241" i="3" s="1"/>
  <c r="BJ242" i="3"/>
  <c r="BQ242" i="3" s="1"/>
  <c r="BJ243" i="3"/>
  <c r="BQ243" i="3" s="1"/>
  <c r="BJ244" i="3"/>
  <c r="BQ244" i="3" s="1"/>
  <c r="BJ245" i="3"/>
  <c r="BQ245" i="3" s="1"/>
  <c r="BJ246" i="3"/>
  <c r="BQ246" i="3" s="1"/>
  <c r="BJ247" i="3"/>
  <c r="BQ247" i="3" s="1"/>
  <c r="BJ248" i="3"/>
  <c r="BQ248" i="3" s="1"/>
  <c r="BJ249" i="3"/>
  <c r="BQ249" i="3" s="1"/>
  <c r="BJ250" i="3"/>
  <c r="BQ250" i="3" s="1"/>
  <c r="BJ251" i="3"/>
  <c r="BQ251" i="3" s="1"/>
  <c r="BJ252" i="3"/>
  <c r="BQ252" i="3" s="1"/>
  <c r="BJ253" i="3"/>
  <c r="BQ253" i="3" s="1"/>
  <c r="BJ254" i="3"/>
  <c r="BQ254" i="3" s="1"/>
  <c r="BJ255" i="3"/>
  <c r="BQ255" i="3" s="1"/>
  <c r="BJ256" i="3"/>
  <c r="BQ256" i="3" s="1"/>
  <c r="BJ257" i="3"/>
  <c r="BQ257" i="3" s="1"/>
  <c r="BL11" i="3"/>
  <c r="BL12" i="3"/>
  <c r="BL13" i="3"/>
  <c r="BL14" i="3"/>
  <c r="BL15" i="3"/>
  <c r="BL16" i="3"/>
  <c r="BL17" i="3"/>
  <c r="BL18" i="3"/>
  <c r="BL19" i="3"/>
  <c r="BL20" i="3"/>
  <c r="BL21" i="3"/>
  <c r="BL22" i="3"/>
  <c r="BL23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6" i="3"/>
  <c r="BL37" i="3"/>
  <c r="BL38" i="3"/>
  <c r="BL39" i="3"/>
  <c r="BL40" i="3"/>
  <c r="BL41" i="3"/>
  <c r="BL42" i="3"/>
  <c r="BL43" i="3"/>
  <c r="BL44" i="3"/>
  <c r="BL45" i="3"/>
  <c r="BL46" i="3"/>
  <c r="BL47" i="3"/>
  <c r="BL48" i="3"/>
  <c r="BL49" i="3"/>
  <c r="BL50" i="3"/>
  <c r="BL51" i="3"/>
  <c r="BL52" i="3"/>
  <c r="BL53" i="3"/>
  <c r="BL54" i="3"/>
  <c r="BL55" i="3"/>
  <c r="BL56" i="3"/>
  <c r="BL57" i="3"/>
  <c r="BL58" i="3"/>
  <c r="BL59" i="3"/>
  <c r="BL60" i="3"/>
  <c r="BL61" i="3"/>
  <c r="BL62" i="3"/>
  <c r="BL63" i="3"/>
  <c r="BL64" i="3"/>
  <c r="BL65" i="3"/>
  <c r="BL66" i="3"/>
  <c r="BL67" i="3"/>
  <c r="BL68" i="3"/>
  <c r="BL69" i="3"/>
  <c r="BL70" i="3"/>
  <c r="BL71" i="3"/>
  <c r="BL72" i="3"/>
  <c r="BL73" i="3"/>
  <c r="BL74" i="3"/>
  <c r="BL75" i="3"/>
  <c r="BL76" i="3"/>
  <c r="BL77" i="3"/>
  <c r="BL78" i="3"/>
  <c r="BL79" i="3"/>
  <c r="BL80" i="3"/>
  <c r="BL81" i="3"/>
  <c r="BL82" i="3"/>
  <c r="BL83" i="3"/>
  <c r="BL84" i="3"/>
  <c r="BL85" i="3"/>
  <c r="BL86" i="3"/>
  <c r="BL87" i="3"/>
  <c r="BL88" i="3"/>
  <c r="BL89" i="3"/>
  <c r="BL90" i="3"/>
  <c r="BL91" i="3"/>
  <c r="BL92" i="3"/>
  <c r="BL93" i="3"/>
  <c r="BL94" i="3"/>
  <c r="BL95" i="3"/>
  <c r="BL96" i="3"/>
  <c r="BL97" i="3"/>
  <c r="BL98" i="3"/>
  <c r="BL99" i="3"/>
  <c r="BL100" i="3"/>
  <c r="BL101" i="3"/>
  <c r="BL102" i="3"/>
  <c r="BL103" i="3"/>
  <c r="BL104" i="3"/>
  <c r="BL105" i="3"/>
  <c r="BL106" i="3"/>
  <c r="BL107" i="3"/>
  <c r="BL108" i="3"/>
  <c r="BL109" i="3"/>
  <c r="BL110" i="3"/>
  <c r="BL111" i="3"/>
  <c r="BL112" i="3"/>
  <c r="BL113" i="3"/>
  <c r="BL114" i="3"/>
  <c r="BL115" i="3"/>
  <c r="BL116" i="3"/>
  <c r="BL117" i="3"/>
  <c r="BL118" i="3"/>
  <c r="BL119" i="3"/>
  <c r="BL120" i="3"/>
  <c r="BL121" i="3"/>
  <c r="BL122" i="3"/>
  <c r="BL123" i="3"/>
  <c r="BL124" i="3"/>
  <c r="BL125" i="3"/>
  <c r="BL126" i="3"/>
  <c r="BL127" i="3"/>
  <c r="BL128" i="3"/>
  <c r="BL129" i="3"/>
  <c r="BL130" i="3"/>
  <c r="BL131" i="3"/>
  <c r="BL132" i="3"/>
  <c r="BL133" i="3"/>
  <c r="BL134" i="3"/>
  <c r="BL135" i="3"/>
  <c r="BL136" i="3"/>
  <c r="BL137" i="3"/>
  <c r="BL138" i="3"/>
  <c r="BL139" i="3"/>
  <c r="BL140" i="3"/>
  <c r="BL141" i="3"/>
  <c r="BL142" i="3"/>
  <c r="BL143" i="3"/>
  <c r="BL144" i="3"/>
  <c r="BL145" i="3"/>
  <c r="BL146" i="3"/>
  <c r="BL147" i="3"/>
  <c r="BL148" i="3"/>
  <c r="BL149" i="3"/>
  <c r="BL150" i="3"/>
  <c r="BL151" i="3"/>
  <c r="BL152" i="3"/>
  <c r="BL153" i="3"/>
  <c r="BL154" i="3"/>
  <c r="BL155" i="3"/>
  <c r="BL156" i="3"/>
  <c r="BL157" i="3"/>
  <c r="BL158" i="3"/>
  <c r="BL159" i="3"/>
  <c r="BL160" i="3"/>
  <c r="BL161" i="3"/>
  <c r="BL162" i="3"/>
  <c r="BL163" i="3"/>
  <c r="BL164" i="3"/>
  <c r="BL165" i="3"/>
  <c r="BL166" i="3"/>
  <c r="BL167" i="3"/>
  <c r="BL168" i="3"/>
  <c r="BL169" i="3"/>
  <c r="BL170" i="3"/>
  <c r="BL171" i="3"/>
  <c r="BL172" i="3"/>
  <c r="BL173" i="3"/>
  <c r="BL174" i="3"/>
  <c r="BL175" i="3"/>
  <c r="BL176" i="3"/>
  <c r="BL177" i="3"/>
  <c r="BL178" i="3"/>
  <c r="BL179" i="3"/>
  <c r="BL180" i="3"/>
  <c r="BL181" i="3"/>
  <c r="BL182" i="3"/>
  <c r="BL183" i="3"/>
  <c r="BL184" i="3"/>
  <c r="BL185" i="3"/>
  <c r="BL186" i="3"/>
  <c r="BL187" i="3"/>
  <c r="BL188" i="3"/>
  <c r="BL189" i="3"/>
  <c r="BL190" i="3"/>
  <c r="BL191" i="3"/>
  <c r="BL192" i="3"/>
  <c r="BL193" i="3"/>
  <c r="BL194" i="3"/>
  <c r="BL195" i="3"/>
  <c r="BL196" i="3"/>
  <c r="BL197" i="3"/>
  <c r="BL198" i="3"/>
  <c r="BL199" i="3"/>
  <c r="BL200" i="3"/>
  <c r="BL201" i="3"/>
  <c r="BL202" i="3"/>
  <c r="BL203" i="3"/>
  <c r="BL204" i="3"/>
  <c r="BL205" i="3"/>
  <c r="BL206" i="3"/>
  <c r="BL207" i="3"/>
  <c r="BL208" i="3"/>
  <c r="BL209" i="3"/>
  <c r="BL210" i="3"/>
  <c r="BL211" i="3"/>
  <c r="BL212" i="3"/>
  <c r="BL213" i="3"/>
  <c r="BL214" i="3"/>
  <c r="BL215" i="3"/>
  <c r="BL216" i="3"/>
  <c r="BL217" i="3"/>
  <c r="BL218" i="3"/>
  <c r="BL219" i="3"/>
  <c r="BL220" i="3"/>
  <c r="BL221" i="3"/>
  <c r="BL222" i="3"/>
  <c r="BL223" i="3"/>
  <c r="BL224" i="3"/>
  <c r="BL225" i="3"/>
  <c r="BL226" i="3"/>
  <c r="BL227" i="3"/>
  <c r="BL228" i="3"/>
  <c r="BL229" i="3"/>
  <c r="BL230" i="3"/>
  <c r="BL231" i="3"/>
  <c r="BL232" i="3"/>
  <c r="BL233" i="3"/>
  <c r="BL234" i="3"/>
  <c r="BL235" i="3"/>
  <c r="BL236" i="3"/>
  <c r="BL237" i="3"/>
  <c r="BL238" i="3"/>
  <c r="BL239" i="3"/>
  <c r="BL240" i="3"/>
  <c r="BL241" i="3"/>
  <c r="BL242" i="3"/>
  <c r="BL243" i="3"/>
  <c r="BL244" i="3"/>
  <c r="BL245" i="3"/>
  <c r="BL246" i="3"/>
  <c r="BL247" i="3"/>
  <c r="BL248" i="3"/>
  <c r="BL249" i="3"/>
  <c r="BL250" i="3"/>
  <c r="BL251" i="3"/>
  <c r="BL252" i="3"/>
  <c r="BL253" i="3"/>
  <c r="BL254" i="3"/>
  <c r="BL255" i="3"/>
  <c r="BL256" i="3"/>
  <c r="BL257" i="3"/>
  <c r="BM10" i="3"/>
  <c r="BM12" i="3"/>
  <c r="BM13" i="3"/>
  <c r="BM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BM54" i="3"/>
  <c r="BM55" i="3"/>
  <c r="BM56" i="3"/>
  <c r="BM57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M76" i="3"/>
  <c r="BM77" i="3"/>
  <c r="BM78" i="3"/>
  <c r="BM79" i="3"/>
  <c r="BM80" i="3"/>
  <c r="BM81" i="3"/>
  <c r="BM82" i="3"/>
  <c r="BM83" i="3"/>
  <c r="BM84" i="3"/>
  <c r="BM85" i="3"/>
  <c r="BM86" i="3"/>
  <c r="BM87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1" i="3"/>
  <c r="BM122" i="3"/>
  <c r="BM123" i="3"/>
  <c r="BM124" i="3"/>
  <c r="BM125" i="3"/>
  <c r="BM126" i="3"/>
  <c r="BM127" i="3"/>
  <c r="BM128" i="3"/>
  <c r="BM129" i="3"/>
  <c r="BM130" i="3"/>
  <c r="BM131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44" i="3"/>
  <c r="BM145" i="3"/>
  <c r="BM146" i="3"/>
  <c r="BM147" i="3"/>
  <c r="BM148" i="3"/>
  <c r="BM149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M171" i="3"/>
  <c r="BM172" i="3"/>
  <c r="BM173" i="3"/>
  <c r="BM174" i="3"/>
  <c r="BM175" i="3"/>
  <c r="BM176" i="3"/>
  <c r="BM177" i="3"/>
  <c r="BM178" i="3"/>
  <c r="BM179" i="3"/>
  <c r="BM180" i="3"/>
  <c r="BM181" i="3"/>
  <c r="BM182" i="3"/>
  <c r="BM183" i="3"/>
  <c r="BM184" i="3"/>
  <c r="BM185" i="3"/>
  <c r="BM186" i="3"/>
  <c r="BM187" i="3"/>
  <c r="BM188" i="3"/>
  <c r="BM189" i="3"/>
  <c r="BM190" i="3"/>
  <c r="BM191" i="3"/>
  <c r="BM192" i="3"/>
  <c r="BM193" i="3"/>
  <c r="BM194" i="3"/>
  <c r="BM195" i="3"/>
  <c r="BM196" i="3"/>
  <c r="BM197" i="3"/>
  <c r="BM198" i="3"/>
  <c r="BM199" i="3"/>
  <c r="BM200" i="3"/>
  <c r="BM201" i="3"/>
  <c r="BM202" i="3"/>
  <c r="BM203" i="3"/>
  <c r="BM204" i="3"/>
  <c r="BM205" i="3"/>
  <c r="BM206" i="3"/>
  <c r="BM207" i="3"/>
  <c r="BM208" i="3"/>
  <c r="BM209" i="3"/>
  <c r="BM210" i="3"/>
  <c r="BM211" i="3"/>
  <c r="BM212" i="3"/>
  <c r="BM213" i="3"/>
  <c r="BM214" i="3"/>
  <c r="BM215" i="3"/>
  <c r="BM216" i="3"/>
  <c r="BM217" i="3"/>
  <c r="BM218" i="3"/>
  <c r="BM219" i="3"/>
  <c r="BM220" i="3"/>
  <c r="BM221" i="3"/>
  <c r="BM222" i="3"/>
  <c r="BM223" i="3"/>
  <c r="BM224" i="3"/>
  <c r="BM225" i="3"/>
  <c r="BM226" i="3"/>
  <c r="BM227" i="3"/>
  <c r="BM228" i="3"/>
  <c r="BM229" i="3"/>
  <c r="BM230" i="3"/>
  <c r="BM231" i="3"/>
  <c r="BM232" i="3"/>
  <c r="BM233" i="3"/>
  <c r="BM234" i="3"/>
  <c r="BM235" i="3"/>
  <c r="BM236" i="3"/>
  <c r="BM237" i="3"/>
  <c r="BM238" i="3"/>
  <c r="BM239" i="3"/>
  <c r="BM240" i="3"/>
  <c r="BM241" i="3"/>
  <c r="BM242" i="3"/>
  <c r="BM243" i="3"/>
  <c r="BM244" i="3"/>
  <c r="BM245" i="3"/>
  <c r="BM246" i="3"/>
  <c r="BM247" i="3"/>
  <c r="BM248" i="3"/>
  <c r="BM249" i="3"/>
  <c r="BM250" i="3"/>
  <c r="BM251" i="3"/>
  <c r="BM252" i="3"/>
  <c r="BM253" i="3"/>
  <c r="BM254" i="3"/>
  <c r="BM255" i="3"/>
  <c r="BM256" i="3"/>
  <c r="BM257" i="3"/>
  <c r="W260" i="1" l="1"/>
  <c r="U158" i="1"/>
  <c r="U68" i="1"/>
  <c r="U50" i="1"/>
  <c r="O226" i="1"/>
  <c r="T226" i="1" s="1"/>
  <c r="U244" i="1"/>
  <c r="U188" i="1"/>
  <c r="O126" i="1"/>
  <c r="T126" i="1" s="1"/>
  <c r="U110" i="1"/>
  <c r="U82" i="1"/>
  <c r="U214" i="1"/>
  <c r="BV161" i="1"/>
  <c r="U124" i="1"/>
  <c r="U52" i="1"/>
  <c r="O48" i="1"/>
  <c r="T48" i="1" s="1"/>
  <c r="U46" i="1"/>
  <c r="U184" i="1"/>
  <c r="X218" i="1"/>
  <c r="BR256" i="1"/>
  <c r="U246" i="1"/>
  <c r="U234" i="1"/>
  <c r="U232" i="1"/>
  <c r="X244" i="1"/>
  <c r="Z244" i="1" s="1"/>
  <c r="BV209" i="1"/>
  <c r="U198" i="1"/>
  <c r="BV197" i="1"/>
  <c r="U210" i="1"/>
  <c r="O152" i="1"/>
  <c r="T152" i="1" s="1"/>
  <c r="U168" i="1"/>
  <c r="BV149" i="1"/>
  <c r="U160" i="1"/>
  <c r="U154" i="1"/>
  <c r="O150" i="1"/>
  <c r="T150" i="1" s="1"/>
  <c r="U134" i="1"/>
  <c r="U128" i="1"/>
  <c r="U118" i="1"/>
  <c r="U116" i="1"/>
  <c r="O176" i="1"/>
  <c r="T176" i="1" s="1"/>
  <c r="O174" i="1"/>
  <c r="T174" i="1" s="1"/>
  <c r="BV137" i="1"/>
  <c r="X108" i="1"/>
  <c r="BV138" i="1"/>
  <c r="U146" i="1"/>
  <c r="U104" i="1"/>
  <c r="U96" i="1"/>
  <c r="U84" i="1"/>
  <c r="X84" i="1"/>
  <c r="U90" i="1"/>
  <c r="BR42" i="1"/>
  <c r="BR44" i="1"/>
  <c r="U60" i="1"/>
  <c r="U54" i="1"/>
  <c r="BR77" i="1"/>
  <c r="BR40" i="1"/>
  <c r="BV53" i="1"/>
  <c r="U80" i="1"/>
  <c r="BR41" i="1"/>
  <c r="O64" i="1"/>
  <c r="T64" i="1" s="1"/>
  <c r="BV37" i="1"/>
  <c r="BV38" i="1"/>
  <c r="BV26" i="1"/>
  <c r="BV121" i="1"/>
  <c r="BR254" i="1"/>
  <c r="BV66" i="1"/>
  <c r="BR78" i="1"/>
  <c r="BV221" i="1"/>
  <c r="BV65" i="1"/>
  <c r="BV49" i="1"/>
  <c r="BU28" i="1"/>
  <c r="BV125" i="1"/>
  <c r="BV10" i="1"/>
  <c r="BV14" i="1"/>
  <c r="O238" i="1"/>
  <c r="T238" i="1" s="1"/>
  <c r="O206" i="1"/>
  <c r="T206" i="1" s="1"/>
  <c r="O148" i="1"/>
  <c r="T148" i="1" s="1"/>
  <c r="O122" i="1"/>
  <c r="T122" i="1" s="1"/>
  <c r="O220" i="1"/>
  <c r="T220" i="1" s="1"/>
  <c r="U208" i="1"/>
  <c r="X186" i="1"/>
  <c r="U190" i="1"/>
  <c r="O164" i="1"/>
  <c r="T164" i="1" s="1"/>
  <c r="U144" i="1"/>
  <c r="U132" i="1"/>
  <c r="O112" i="1"/>
  <c r="T112" i="1" s="1"/>
  <c r="W246" i="1"/>
  <c r="U222" i="1"/>
  <c r="O202" i="1"/>
  <c r="T202" i="1" s="1"/>
  <c r="U196" i="1"/>
  <c r="U182" i="1"/>
  <c r="O76" i="1"/>
  <c r="T76" i="1" s="1"/>
  <c r="U172" i="1"/>
  <c r="O250" i="1"/>
  <c r="T250" i="1" s="1"/>
  <c r="U236" i="1"/>
  <c r="U230" i="1"/>
  <c r="O224" i="1"/>
  <c r="T224" i="1" s="1"/>
  <c r="U186" i="1"/>
  <c r="O178" i="1"/>
  <c r="T178" i="1" s="1"/>
  <c r="U136" i="1"/>
  <c r="U108" i="1"/>
  <c r="U92" i="1"/>
  <c r="U72" i="1"/>
  <c r="X214" i="1"/>
  <c r="O218" i="1"/>
  <c r="T218" i="1" s="1"/>
  <c r="O162" i="1"/>
  <c r="T162" i="1" s="1"/>
  <c r="U156" i="1"/>
  <c r="O78" i="1"/>
  <c r="T78" i="1" s="1"/>
  <c r="X246" i="1"/>
  <c r="Z246" i="1" s="1"/>
  <c r="O212" i="1"/>
  <c r="T212" i="1" s="1"/>
  <c r="O200" i="1"/>
  <c r="T200" i="1" s="1"/>
  <c r="U180" i="1"/>
  <c r="X154" i="1"/>
  <c r="U142" i="1"/>
  <c r="U98" i="1"/>
  <c r="O56" i="1"/>
  <c r="T56" i="1" s="1"/>
  <c r="BV213" i="1"/>
  <c r="BV35" i="1"/>
  <c r="BV23" i="1"/>
  <c r="BV212" i="1"/>
  <c r="BV34" i="1"/>
  <c r="BV22" i="1"/>
  <c r="BV21" i="1"/>
  <c r="BU150" i="1"/>
  <c r="BV114" i="1"/>
  <c r="BV44" i="1"/>
  <c r="BV20" i="1"/>
  <c r="BR31" i="1"/>
  <c r="BV257" i="1"/>
  <c r="BV113" i="1"/>
  <c r="BV43" i="1"/>
  <c r="BV31" i="1"/>
  <c r="BV19" i="1"/>
  <c r="BR30" i="1"/>
  <c r="BV256" i="1"/>
  <c r="BV186" i="1"/>
  <c r="BV101" i="1"/>
  <c r="BV30" i="1"/>
  <c r="BV18" i="1"/>
  <c r="BR219" i="1"/>
  <c r="BV185" i="1"/>
  <c r="BV90" i="1"/>
  <c r="BV29" i="1"/>
  <c r="BV17" i="1"/>
  <c r="BR218" i="1"/>
  <c r="BV254" i="1"/>
  <c r="BV173" i="1"/>
  <c r="BV89" i="1"/>
  <c r="BV16" i="1"/>
  <c r="BR173" i="1"/>
  <c r="BU83" i="1"/>
  <c r="BV245" i="1"/>
  <c r="BV162" i="1"/>
  <c r="BV77" i="1"/>
  <c r="BV27" i="1"/>
  <c r="BV15" i="1"/>
  <c r="BR202" i="1"/>
  <c r="BV202" i="1"/>
  <c r="BR178" i="1"/>
  <c r="BV178" i="1"/>
  <c r="BU82" i="1"/>
  <c r="BV250" i="1"/>
  <c r="BV165" i="1"/>
  <c r="BV104" i="1"/>
  <c r="BR68" i="1"/>
  <c r="BV164" i="1"/>
  <c r="BV118" i="1"/>
  <c r="O240" i="1"/>
  <c r="T240" i="1" s="1"/>
  <c r="O114" i="1"/>
  <c r="T114" i="1" s="1"/>
  <c r="O86" i="1"/>
  <c r="T86" i="1" s="1"/>
  <c r="BV117" i="1"/>
  <c r="X50" i="1"/>
  <c r="X46" i="1"/>
  <c r="BV70" i="1"/>
  <c r="O88" i="1"/>
  <c r="T88" i="1" s="1"/>
  <c r="BV238" i="1"/>
  <c r="BV68" i="1"/>
  <c r="O216" i="1"/>
  <c r="T216" i="1" s="1"/>
  <c r="BR238" i="1"/>
  <c r="BV188" i="1"/>
  <c r="BV142" i="1"/>
  <c r="O242" i="1"/>
  <c r="T242" i="1" s="1"/>
  <c r="U70" i="1"/>
  <c r="BR154" i="1"/>
  <c r="BV154" i="1"/>
  <c r="BR105" i="1"/>
  <c r="BV105" i="1"/>
  <c r="BR69" i="1"/>
  <c r="O140" i="1"/>
  <c r="T140" i="1" s="1"/>
  <c r="X188" i="1"/>
  <c r="BV248" i="1"/>
  <c r="BV190" i="1"/>
  <c r="O228" i="1"/>
  <c r="T228" i="1" s="1"/>
  <c r="X216" i="1"/>
  <c r="O204" i="1"/>
  <c r="T204" i="1" s="1"/>
  <c r="X184" i="1"/>
  <c r="X128" i="1"/>
  <c r="U192" i="1"/>
  <c r="U170" i="1"/>
  <c r="U130" i="1"/>
  <c r="X126" i="1"/>
  <c r="U120" i="1"/>
  <c r="U94" i="1"/>
  <c r="BV236" i="1"/>
  <c r="BU56" i="1"/>
  <c r="BV56" i="1"/>
  <c r="BR139" i="1"/>
  <c r="O102" i="1"/>
  <c r="T102" i="1" s="1"/>
  <c r="O66" i="1"/>
  <c r="T66" i="1" s="1"/>
  <c r="BV116" i="1"/>
  <c r="O166" i="1"/>
  <c r="T166" i="1" s="1"/>
  <c r="BV109" i="1"/>
  <c r="BV85" i="1"/>
  <c r="BU61" i="1"/>
  <c r="BV61" i="1"/>
  <c r="BV140" i="1"/>
  <c r="X124" i="1"/>
  <c r="BV226" i="1"/>
  <c r="BR106" i="1"/>
  <c r="BV106" i="1"/>
  <c r="BR94" i="1"/>
  <c r="BU58" i="1"/>
  <c r="BV58" i="1"/>
  <c r="BR201" i="1"/>
  <c r="BV201" i="1"/>
  <c r="BR153" i="1"/>
  <c r="BV153" i="1"/>
  <c r="BU57" i="1"/>
  <c r="BV57" i="1"/>
  <c r="BV249" i="1"/>
  <c r="BU127" i="1"/>
  <c r="U248" i="1"/>
  <c r="O106" i="1"/>
  <c r="T106" i="1" s="1"/>
  <c r="U58" i="1"/>
  <c r="BV130" i="1"/>
  <c r="X152" i="1"/>
  <c r="BU152" i="1"/>
  <c r="BV152" i="1"/>
  <c r="BU131" i="1"/>
  <c r="BR200" i="1"/>
  <c r="BV214" i="1"/>
  <c r="BV92" i="1"/>
  <c r="BV46" i="1"/>
  <c r="O252" i="1"/>
  <c r="T252" i="1" s="1"/>
  <c r="U194" i="1"/>
  <c r="X150" i="1"/>
  <c r="X86" i="1"/>
  <c r="X48" i="1"/>
  <c r="BR138" i="1"/>
  <c r="BV233" i="1"/>
  <c r="X242" i="1"/>
  <c r="U74" i="1"/>
  <c r="U62" i="1"/>
  <c r="U138" i="1"/>
  <c r="X106" i="1"/>
  <c r="U100" i="1"/>
  <c r="X110" i="1"/>
  <c r="X82" i="1"/>
  <c r="BV198" i="1"/>
  <c r="BV174" i="1"/>
  <c r="BV150" i="1"/>
  <c r="BV126" i="1"/>
  <c r="BV102" i="1"/>
  <c r="BV78" i="1"/>
  <c r="BV54" i="1"/>
  <c r="BR223" i="1"/>
  <c r="BU187" i="1"/>
  <c r="BU52" i="1"/>
  <c r="BR222" i="1"/>
  <c r="BR175" i="1"/>
  <c r="BU186" i="1"/>
  <c r="BR220" i="1"/>
  <c r="BR174" i="1"/>
  <c r="BR136" i="1"/>
  <c r="BR46" i="1"/>
  <c r="BV227" i="1"/>
  <c r="BV215" i="1"/>
  <c r="BV179" i="1"/>
  <c r="BV167" i="1"/>
  <c r="BV131" i="1"/>
  <c r="BV119" i="1"/>
  <c r="BV83" i="1"/>
  <c r="BV71" i="1"/>
  <c r="BU184" i="1"/>
  <c r="BR172" i="1"/>
  <c r="BR79" i="1"/>
  <c r="BR208" i="1"/>
  <c r="BR247" i="1"/>
  <c r="BR206" i="1"/>
  <c r="BR170" i="1"/>
  <c r="BR112" i="1"/>
  <c r="BV235" i="1"/>
  <c r="BV223" i="1"/>
  <c r="BV211" i="1"/>
  <c r="BV175" i="1"/>
  <c r="BV163" i="1"/>
  <c r="BV139" i="1"/>
  <c r="BV127" i="1"/>
  <c r="BV115" i="1"/>
  <c r="BV103" i="1"/>
  <c r="BV79" i="1"/>
  <c r="BV67" i="1"/>
  <c r="BV55" i="1"/>
  <c r="BR111" i="1"/>
  <c r="BR76" i="1"/>
  <c r="BV246" i="1"/>
  <c r="BV234" i="1"/>
  <c r="BV222" i="1"/>
  <c r="BV210" i="1"/>
  <c r="BU124" i="1"/>
  <c r="BU91" i="1"/>
  <c r="BV244" i="1"/>
  <c r="BV232" i="1"/>
  <c r="BV208" i="1"/>
  <c r="BV196" i="1"/>
  <c r="BV160" i="1"/>
  <c r="BV148" i="1"/>
  <c r="BV112" i="1"/>
  <c r="BV100" i="1"/>
  <c r="BV88" i="1"/>
  <c r="BV64" i="1"/>
  <c r="BV52" i="1"/>
  <c r="BR140" i="1"/>
  <c r="BR104" i="1"/>
  <c r="BR62" i="1"/>
  <c r="BU154" i="1"/>
  <c r="BU54" i="1"/>
  <c r="BV219" i="1"/>
  <c r="BV171" i="1"/>
  <c r="BV159" i="1"/>
  <c r="BV111" i="1"/>
  <c r="BR171" i="1"/>
  <c r="BR122" i="1"/>
  <c r="BV199" i="1"/>
  <c r="BV151" i="1"/>
  <c r="BV91" i="1"/>
  <c r="BR110" i="1"/>
  <c r="BR74" i="1"/>
  <c r="BR234" i="1"/>
  <c r="BR142" i="1"/>
  <c r="BU151" i="1"/>
  <c r="BU53" i="1"/>
  <c r="BV218" i="1"/>
  <c r="BV206" i="1"/>
  <c r="BV194" i="1"/>
  <c r="BV182" i="1"/>
  <c r="BV170" i="1"/>
  <c r="BV158" i="1"/>
  <c r="BV146" i="1"/>
  <c r="BV134" i="1"/>
  <c r="BV122" i="1"/>
  <c r="BV110" i="1"/>
  <c r="BV98" i="1"/>
  <c r="BV86" i="1"/>
  <c r="BV74" i="1"/>
  <c r="BV62" i="1"/>
  <c r="BV50" i="1"/>
  <c r="BR253" i="1"/>
  <c r="BU217" i="1"/>
  <c r="BR217" i="1"/>
  <c r="BR205" i="1"/>
  <c r="BR181" i="1"/>
  <c r="BR169" i="1"/>
  <c r="BU157" i="1"/>
  <c r="BR145" i="1"/>
  <c r="BR241" i="1"/>
  <c r="BR133" i="1"/>
  <c r="BU85" i="1"/>
  <c r="BR109" i="1"/>
  <c r="BR255" i="1"/>
  <c r="BU243" i="1"/>
  <c r="BR231" i="1"/>
  <c r="BR207" i="1"/>
  <c r="BR195" i="1"/>
  <c r="BR183" i="1"/>
  <c r="BR147" i="1"/>
  <c r="BR123" i="1"/>
  <c r="BR99" i="1"/>
  <c r="BU87" i="1"/>
  <c r="BR75" i="1"/>
  <c r="BU63" i="1"/>
  <c r="BR63" i="1"/>
  <c r="BU51" i="1"/>
  <c r="BR51" i="1"/>
  <c r="BR39" i="1"/>
  <c r="BR61" i="1"/>
  <c r="BU242" i="1"/>
  <c r="BR230" i="1"/>
  <c r="BR73" i="1"/>
  <c r="BU25" i="1"/>
  <c r="BU13" i="1"/>
  <c r="BR97" i="1"/>
  <c r="BR252" i="1"/>
  <c r="BR240" i="1"/>
  <c r="BU216" i="1"/>
  <c r="BR204" i="1"/>
  <c r="BR192" i="1"/>
  <c r="BR180" i="1"/>
  <c r="BR168" i="1"/>
  <c r="BU156" i="1"/>
  <c r="BR144" i="1"/>
  <c r="BR120" i="1"/>
  <c r="BR108" i="1"/>
  <c r="BR96" i="1"/>
  <c r="BU84" i="1"/>
  <c r="BR72" i="1"/>
  <c r="BU60" i="1"/>
  <c r="BR60" i="1"/>
  <c r="BU48" i="1"/>
  <c r="BR48" i="1"/>
  <c r="BR36" i="1"/>
  <c r="BU24" i="1"/>
  <c r="BU12" i="1"/>
  <c r="BR251" i="1"/>
  <c r="BR239" i="1"/>
  <c r="BR203" i="1"/>
  <c r="BR155" i="1"/>
  <c r="BU155" i="1"/>
  <c r="BR143" i="1"/>
  <c r="BR95" i="1"/>
  <c r="BU59" i="1"/>
  <c r="BR47" i="1"/>
  <c r="BU47" i="1"/>
  <c r="BU215" i="1"/>
  <c r="BU23" i="1"/>
  <c r="BR235" i="1"/>
  <c r="BR43" i="1"/>
  <c r="BU214" i="1"/>
  <c r="BU22" i="1"/>
  <c r="BU21" i="1"/>
  <c r="BR176" i="1"/>
  <c r="BR128" i="1"/>
  <c r="BU128" i="1"/>
  <c r="BR80" i="1"/>
  <c r="BR92" i="1"/>
  <c r="BU153" i="1"/>
  <c r="BU130" i="1"/>
  <c r="BU20" i="1"/>
  <c r="BR237" i="1"/>
  <c r="BR189" i="1"/>
  <c r="BU189" i="1"/>
  <c r="BR177" i="1"/>
  <c r="BR141" i="1"/>
  <c r="BR129" i="1"/>
  <c r="BU129" i="1"/>
  <c r="BR93" i="1"/>
  <c r="BR81" i="1"/>
  <c r="BR45" i="1"/>
  <c r="BR33" i="1"/>
  <c r="BU19" i="1"/>
  <c r="BU10" i="1"/>
  <c r="BU18" i="1"/>
  <c r="BR182" i="1"/>
  <c r="BR134" i="1"/>
  <c r="BR38" i="1"/>
  <c r="BU17" i="1"/>
  <c r="BR194" i="1"/>
  <c r="BR146" i="1"/>
  <c r="BR98" i="1"/>
  <c r="AM517" i="9"/>
  <c r="AN517" i="9" s="1"/>
  <c r="AM479" i="9"/>
  <c r="AN479" i="9" s="1"/>
  <c r="AQ237" i="9"/>
  <c r="AQ238" i="9"/>
  <c r="AQ239" i="9"/>
  <c r="AQ240" i="9"/>
  <c r="AJ240" i="9"/>
  <c r="AK240" i="9" s="1"/>
  <c r="AG236" i="9"/>
  <c r="AG170" i="9"/>
  <c r="AG145" i="9"/>
  <c r="AG214" i="9"/>
  <c r="AG215" i="9"/>
  <c r="AG143" i="9"/>
  <c r="AG216" i="9"/>
  <c r="AG217" i="9"/>
  <c r="AG218" i="9"/>
  <c r="AG219" i="9"/>
  <c r="AG183" i="9"/>
  <c r="AG222" i="9"/>
  <c r="AG180" i="9"/>
  <c r="AG173" i="9"/>
  <c r="AG224" i="9"/>
  <c r="BY149" i="7"/>
  <c r="AC273" i="3"/>
  <c r="AV273" i="3"/>
  <c r="AC272" i="3"/>
  <c r="M272" i="3"/>
  <c r="AV272" i="3"/>
  <c r="AC271" i="3"/>
  <c r="AV271" i="3"/>
  <c r="AC270" i="3"/>
  <c r="M270" i="3"/>
  <c r="AV270" i="3"/>
  <c r="AC269" i="3"/>
  <c r="AV269" i="3"/>
  <c r="AC268" i="3"/>
  <c r="M268" i="3"/>
  <c r="AV268" i="3"/>
  <c r="AC267" i="3"/>
  <c r="AV267" i="3"/>
  <c r="AC266" i="3"/>
  <c r="M266" i="3"/>
  <c r="AV266" i="3"/>
  <c r="AC265" i="3"/>
  <c r="AV265" i="3"/>
  <c r="AC264" i="3"/>
  <c r="M264" i="3"/>
  <c r="AV264" i="3"/>
  <c r="AV263" i="3"/>
  <c r="AC263" i="3"/>
  <c r="W263" i="3"/>
  <c r="AV262" i="3"/>
  <c r="AC262" i="3"/>
  <c r="W262" i="3"/>
  <c r="AB257" i="3"/>
  <c r="X257" i="3"/>
  <c r="AE257" i="3" s="1"/>
  <c r="V257" i="3"/>
  <c r="BE256" i="3"/>
  <c r="AB256" i="3"/>
  <c r="X256" i="3"/>
  <c r="AE256" i="3" s="1"/>
  <c r="V256" i="3"/>
  <c r="R256" i="3"/>
  <c r="S256" i="3" s="1"/>
  <c r="L256" i="3"/>
  <c r="M256" i="3" s="1"/>
  <c r="AB255" i="3"/>
  <c r="X255" i="3"/>
  <c r="AE255" i="3" s="1"/>
  <c r="V255" i="3"/>
  <c r="BE254" i="3"/>
  <c r="AB254" i="3"/>
  <c r="X254" i="3"/>
  <c r="AE254" i="3" s="1"/>
  <c r="V254" i="3"/>
  <c r="R254" i="3"/>
  <c r="S254" i="3" s="1"/>
  <c r="L254" i="3"/>
  <c r="M254" i="3" s="1"/>
  <c r="AB253" i="3"/>
  <c r="X253" i="3"/>
  <c r="AE253" i="3" s="1"/>
  <c r="V253" i="3"/>
  <c r="BE252" i="3"/>
  <c r="AB252" i="3"/>
  <c r="X252" i="3"/>
  <c r="AE252" i="3" s="1"/>
  <c r="V252" i="3"/>
  <c r="R252" i="3"/>
  <c r="S252" i="3" s="1"/>
  <c r="L252" i="3"/>
  <c r="BF252" i="3" s="1"/>
  <c r="AB251" i="3"/>
  <c r="X251" i="3"/>
  <c r="AE251" i="3" s="1"/>
  <c r="V251" i="3"/>
  <c r="BE250" i="3"/>
  <c r="AB250" i="3"/>
  <c r="X250" i="3"/>
  <c r="AE250" i="3" s="1"/>
  <c r="V250" i="3"/>
  <c r="R250" i="3"/>
  <c r="S250" i="3" s="1"/>
  <c r="L250" i="3"/>
  <c r="BF250" i="3" s="1"/>
  <c r="AB249" i="3"/>
  <c r="X249" i="3"/>
  <c r="AE249" i="3" s="1"/>
  <c r="V249" i="3"/>
  <c r="BE248" i="3"/>
  <c r="AB248" i="3"/>
  <c r="X248" i="3"/>
  <c r="AE248" i="3" s="1"/>
  <c r="V248" i="3"/>
  <c r="R248" i="3"/>
  <c r="S248" i="3" s="1"/>
  <c r="L248" i="3"/>
  <c r="AB247" i="3"/>
  <c r="X247" i="3"/>
  <c r="AE247" i="3" s="1"/>
  <c r="V247" i="3"/>
  <c r="BE246" i="3"/>
  <c r="AB246" i="3"/>
  <c r="X246" i="3"/>
  <c r="AE246" i="3" s="1"/>
  <c r="V246" i="3"/>
  <c r="AJ246" i="3" s="1"/>
  <c r="R246" i="3"/>
  <c r="S246" i="3" s="1"/>
  <c r="L246" i="3"/>
  <c r="M246" i="3" s="1"/>
  <c r="AB245" i="3"/>
  <c r="Y245" i="3"/>
  <c r="Z245" i="3" s="1"/>
  <c r="AA245" i="3" s="1"/>
  <c r="X245" i="3"/>
  <c r="AE245" i="3" s="1"/>
  <c r="V245" i="3"/>
  <c r="BE244" i="3"/>
  <c r="AB244" i="3"/>
  <c r="Y244" i="3"/>
  <c r="Z244" i="3" s="1"/>
  <c r="AA244" i="3" s="1"/>
  <c r="X244" i="3"/>
  <c r="AE244" i="3" s="1"/>
  <c r="V244" i="3"/>
  <c r="R244" i="3"/>
  <c r="S244" i="3" s="1"/>
  <c r="O244" i="3"/>
  <c r="P244" i="3" s="1"/>
  <c r="Q244" i="3" s="1"/>
  <c r="L244" i="3"/>
  <c r="BF244" i="3" s="1"/>
  <c r="AB243" i="3"/>
  <c r="Y243" i="3"/>
  <c r="X243" i="3"/>
  <c r="AE243" i="3" s="1"/>
  <c r="V243" i="3"/>
  <c r="O243" i="3"/>
  <c r="P243" i="3" s="1"/>
  <c r="Q243" i="3" s="1"/>
  <c r="BE242" i="3"/>
  <c r="AB242" i="3"/>
  <c r="Y242" i="3"/>
  <c r="X242" i="3"/>
  <c r="AE242" i="3" s="1"/>
  <c r="V242" i="3"/>
  <c r="AJ242" i="3" s="1"/>
  <c r="R242" i="3"/>
  <c r="S242" i="3" s="1"/>
  <c r="O242" i="3"/>
  <c r="L242" i="3"/>
  <c r="BF242" i="3" s="1"/>
  <c r="AB241" i="3"/>
  <c r="X241" i="3"/>
  <c r="AE241" i="3" s="1"/>
  <c r="V241" i="3"/>
  <c r="AV241" i="3"/>
  <c r="BE240" i="3"/>
  <c r="AB240" i="3"/>
  <c r="X240" i="3"/>
  <c r="AE240" i="3" s="1"/>
  <c r="V240" i="3"/>
  <c r="R240" i="3"/>
  <c r="S240" i="3" s="1"/>
  <c r="L240" i="3"/>
  <c r="BF240" i="3" s="1"/>
  <c r="AV240" i="3"/>
  <c r="AB239" i="3"/>
  <c r="X239" i="3"/>
  <c r="AE239" i="3" s="1"/>
  <c r="V239" i="3"/>
  <c r="AV239" i="3"/>
  <c r="BE238" i="3"/>
  <c r="AB238" i="3"/>
  <c r="X238" i="3"/>
  <c r="AE238" i="3" s="1"/>
  <c r="V238" i="3"/>
  <c r="R238" i="3"/>
  <c r="S238" i="3" s="1"/>
  <c r="L238" i="3"/>
  <c r="BF238" i="3" s="1"/>
  <c r="AV238" i="3"/>
  <c r="AB237" i="3"/>
  <c r="X237" i="3"/>
  <c r="AE237" i="3" s="1"/>
  <c r="V237" i="3"/>
  <c r="AV237" i="3"/>
  <c r="BE236" i="3"/>
  <c r="AB236" i="3"/>
  <c r="X236" i="3"/>
  <c r="AE236" i="3" s="1"/>
  <c r="V236" i="3"/>
  <c r="R236" i="3"/>
  <c r="S236" i="3" s="1"/>
  <c r="L236" i="3"/>
  <c r="M236" i="3" s="1"/>
  <c r="AV236" i="3"/>
  <c r="AB235" i="3"/>
  <c r="X235" i="3"/>
  <c r="AE235" i="3" s="1"/>
  <c r="V235" i="3"/>
  <c r="AV235" i="3"/>
  <c r="BE234" i="3"/>
  <c r="AB234" i="3"/>
  <c r="X234" i="3"/>
  <c r="AE234" i="3" s="1"/>
  <c r="V234" i="3"/>
  <c r="R234" i="3"/>
  <c r="S234" i="3" s="1"/>
  <c r="L234" i="3"/>
  <c r="M234" i="3" s="1"/>
  <c r="AV234" i="3"/>
  <c r="AB233" i="3"/>
  <c r="X233" i="3"/>
  <c r="AE233" i="3" s="1"/>
  <c r="V233" i="3"/>
  <c r="AV233" i="3"/>
  <c r="BE232" i="3"/>
  <c r="AB232" i="3"/>
  <c r="X232" i="3"/>
  <c r="AE232" i="3" s="1"/>
  <c r="V232" i="3"/>
  <c r="R232" i="3"/>
  <c r="S232" i="3" s="1"/>
  <c r="L232" i="3"/>
  <c r="BF232" i="3" s="1"/>
  <c r="AV232" i="3"/>
  <c r="AB231" i="3"/>
  <c r="X231" i="3"/>
  <c r="AE231" i="3" s="1"/>
  <c r="V231" i="3"/>
  <c r="AV231" i="3"/>
  <c r="BE230" i="3"/>
  <c r="AB230" i="3"/>
  <c r="X230" i="3"/>
  <c r="AE230" i="3" s="1"/>
  <c r="V230" i="3"/>
  <c r="R230" i="3"/>
  <c r="S230" i="3" s="1"/>
  <c r="L230" i="3"/>
  <c r="M230" i="3" s="1"/>
  <c r="AV230" i="3"/>
  <c r="AB229" i="3"/>
  <c r="X229" i="3"/>
  <c r="AE229" i="3" s="1"/>
  <c r="V229" i="3"/>
  <c r="AV229" i="3"/>
  <c r="BE228" i="3"/>
  <c r="AB228" i="3"/>
  <c r="X228" i="3"/>
  <c r="AE228" i="3" s="1"/>
  <c r="V228" i="3"/>
  <c r="R228" i="3"/>
  <c r="S228" i="3" s="1"/>
  <c r="L228" i="3"/>
  <c r="M228" i="3" s="1"/>
  <c r="AV228" i="3"/>
  <c r="AB227" i="3"/>
  <c r="X227" i="3"/>
  <c r="AE227" i="3" s="1"/>
  <c r="V227" i="3"/>
  <c r="AV227" i="3"/>
  <c r="BE226" i="3"/>
  <c r="AB226" i="3"/>
  <c r="X226" i="3"/>
  <c r="AE226" i="3" s="1"/>
  <c r="V226" i="3"/>
  <c r="R226" i="3"/>
  <c r="S226" i="3" s="1"/>
  <c r="L226" i="3"/>
  <c r="BF226" i="3" s="1"/>
  <c r="AV226" i="3"/>
  <c r="AB225" i="3"/>
  <c r="X225" i="3"/>
  <c r="AE225" i="3" s="1"/>
  <c r="V225" i="3"/>
  <c r="AV225" i="3"/>
  <c r="BE224" i="3"/>
  <c r="AB224" i="3"/>
  <c r="X224" i="3"/>
  <c r="AE224" i="3" s="1"/>
  <c r="V224" i="3"/>
  <c r="R224" i="3"/>
  <c r="S224" i="3" s="1"/>
  <c r="L224" i="3"/>
  <c r="BF224" i="3" s="1"/>
  <c r="AV224" i="3"/>
  <c r="AB223" i="3"/>
  <c r="X223" i="3"/>
  <c r="AE223" i="3" s="1"/>
  <c r="V223" i="3"/>
  <c r="AV223" i="3"/>
  <c r="BE222" i="3"/>
  <c r="AB222" i="3"/>
  <c r="X222" i="3"/>
  <c r="AE222" i="3" s="1"/>
  <c r="V222" i="3"/>
  <c r="R222" i="3"/>
  <c r="S222" i="3" s="1"/>
  <c r="L222" i="3"/>
  <c r="M222" i="3" s="1"/>
  <c r="AV222" i="3"/>
  <c r="AB221" i="3"/>
  <c r="X221" i="3"/>
  <c r="AE221" i="3" s="1"/>
  <c r="V221" i="3"/>
  <c r="AV221" i="3"/>
  <c r="BE220" i="3"/>
  <c r="AB220" i="3"/>
  <c r="X220" i="3"/>
  <c r="AE220" i="3" s="1"/>
  <c r="V220" i="3"/>
  <c r="R220" i="3"/>
  <c r="S220" i="3" s="1"/>
  <c r="L220" i="3"/>
  <c r="M220" i="3" s="1"/>
  <c r="AV220" i="3"/>
  <c r="AB219" i="3"/>
  <c r="X219" i="3"/>
  <c r="AE219" i="3" s="1"/>
  <c r="V219" i="3"/>
  <c r="AV219" i="3"/>
  <c r="BE218" i="3"/>
  <c r="AB218" i="3"/>
  <c r="X218" i="3"/>
  <c r="AE218" i="3" s="1"/>
  <c r="V218" i="3"/>
  <c r="R218" i="3"/>
  <c r="S218" i="3" s="1"/>
  <c r="L218" i="3"/>
  <c r="M218" i="3" s="1"/>
  <c r="AV218" i="3"/>
  <c r="AB217" i="3"/>
  <c r="Y217" i="3"/>
  <c r="X217" i="3"/>
  <c r="AE217" i="3" s="1"/>
  <c r="V217" i="3"/>
  <c r="AV217" i="3"/>
  <c r="BE216" i="3"/>
  <c r="AB216" i="3"/>
  <c r="Y216" i="3"/>
  <c r="X216" i="3"/>
  <c r="AE216" i="3" s="1"/>
  <c r="V216" i="3"/>
  <c r="R216" i="3"/>
  <c r="S216" i="3" s="1"/>
  <c r="O216" i="3"/>
  <c r="L216" i="3"/>
  <c r="BF216" i="3" s="1"/>
  <c r="AB215" i="3"/>
  <c r="Y215" i="3"/>
  <c r="X215" i="3"/>
  <c r="AE215" i="3" s="1"/>
  <c r="V215" i="3"/>
  <c r="O215" i="3"/>
  <c r="BE214" i="3"/>
  <c r="AB214" i="3"/>
  <c r="Y214" i="3"/>
  <c r="X214" i="3"/>
  <c r="AE214" i="3" s="1"/>
  <c r="V214" i="3"/>
  <c r="R214" i="3"/>
  <c r="S214" i="3" s="1"/>
  <c r="O214" i="3"/>
  <c r="L214" i="3"/>
  <c r="AB213" i="3"/>
  <c r="X213" i="3"/>
  <c r="AE213" i="3" s="1"/>
  <c r="V213" i="3"/>
  <c r="AV213" i="3"/>
  <c r="BE212" i="3"/>
  <c r="AB212" i="3"/>
  <c r="X212" i="3"/>
  <c r="AE212" i="3" s="1"/>
  <c r="V212" i="3"/>
  <c r="R212" i="3"/>
  <c r="S212" i="3" s="1"/>
  <c r="L212" i="3"/>
  <c r="M212" i="3" s="1"/>
  <c r="AV212" i="3"/>
  <c r="AB211" i="3"/>
  <c r="X211" i="3"/>
  <c r="AE211" i="3" s="1"/>
  <c r="V211" i="3"/>
  <c r="AV211" i="3"/>
  <c r="BE210" i="3"/>
  <c r="AB210" i="3"/>
  <c r="X210" i="3"/>
  <c r="AE210" i="3" s="1"/>
  <c r="V210" i="3"/>
  <c r="R210" i="3"/>
  <c r="S210" i="3" s="1"/>
  <c r="L210" i="3"/>
  <c r="BF210" i="3" s="1"/>
  <c r="BI210" i="3" s="1"/>
  <c r="AV210" i="3"/>
  <c r="AB209" i="3"/>
  <c r="X209" i="3"/>
  <c r="AE209" i="3" s="1"/>
  <c r="V209" i="3"/>
  <c r="AV209" i="3"/>
  <c r="BE208" i="3"/>
  <c r="AB208" i="3"/>
  <c r="X208" i="3"/>
  <c r="AE208" i="3" s="1"/>
  <c r="V208" i="3"/>
  <c r="R208" i="3"/>
  <c r="S208" i="3" s="1"/>
  <c r="L208" i="3"/>
  <c r="BF208" i="3" s="1"/>
  <c r="BI208" i="3" s="1"/>
  <c r="AV208" i="3"/>
  <c r="AB207" i="3"/>
  <c r="X207" i="3"/>
  <c r="AE207" i="3" s="1"/>
  <c r="V207" i="3"/>
  <c r="AV207" i="3"/>
  <c r="BE206" i="3"/>
  <c r="AB206" i="3"/>
  <c r="X206" i="3"/>
  <c r="AE206" i="3" s="1"/>
  <c r="V206" i="3"/>
  <c r="R206" i="3"/>
  <c r="S206" i="3" s="1"/>
  <c r="L206" i="3"/>
  <c r="BF206" i="3" s="1"/>
  <c r="BI206" i="3" s="1"/>
  <c r="AV206" i="3"/>
  <c r="AB205" i="3"/>
  <c r="X205" i="3"/>
  <c r="AE205" i="3" s="1"/>
  <c r="V205" i="3"/>
  <c r="AJ205" i="3" s="1"/>
  <c r="AV205" i="3"/>
  <c r="BE204" i="3"/>
  <c r="AB204" i="3"/>
  <c r="X204" i="3"/>
  <c r="AE204" i="3" s="1"/>
  <c r="V204" i="3"/>
  <c r="R204" i="3"/>
  <c r="S204" i="3" s="1"/>
  <c r="L204" i="3"/>
  <c r="AV204" i="3"/>
  <c r="AB203" i="3"/>
  <c r="X203" i="3"/>
  <c r="AE203" i="3" s="1"/>
  <c r="V203" i="3"/>
  <c r="AV203" i="3"/>
  <c r="BE202" i="3"/>
  <c r="AB202" i="3"/>
  <c r="X202" i="3"/>
  <c r="AE202" i="3" s="1"/>
  <c r="V202" i="3"/>
  <c r="R202" i="3"/>
  <c r="S202" i="3" s="1"/>
  <c r="L202" i="3"/>
  <c r="BF202" i="3" s="1"/>
  <c r="AV202" i="3"/>
  <c r="AB201" i="3"/>
  <c r="X201" i="3"/>
  <c r="AE201" i="3" s="1"/>
  <c r="V201" i="3"/>
  <c r="AV201" i="3"/>
  <c r="BE200" i="3"/>
  <c r="AB200" i="3"/>
  <c r="X200" i="3"/>
  <c r="AE200" i="3" s="1"/>
  <c r="V200" i="3"/>
  <c r="R200" i="3"/>
  <c r="S200" i="3" s="1"/>
  <c r="L200" i="3"/>
  <c r="BF200" i="3" s="1"/>
  <c r="AV200" i="3"/>
  <c r="AB199" i="3"/>
  <c r="X199" i="3"/>
  <c r="AE199" i="3" s="1"/>
  <c r="V199" i="3"/>
  <c r="AV199" i="3"/>
  <c r="BE198" i="3"/>
  <c r="AB198" i="3"/>
  <c r="X198" i="3"/>
  <c r="AE198" i="3" s="1"/>
  <c r="V198" i="3"/>
  <c r="R198" i="3"/>
  <c r="S198" i="3" s="1"/>
  <c r="L198" i="3"/>
  <c r="BF198" i="3" s="1"/>
  <c r="AV198" i="3"/>
  <c r="AB197" i="3"/>
  <c r="X197" i="3"/>
  <c r="AE197" i="3" s="1"/>
  <c r="V197" i="3"/>
  <c r="AV197" i="3"/>
  <c r="BE196" i="3"/>
  <c r="AB196" i="3"/>
  <c r="X196" i="3"/>
  <c r="AE196" i="3" s="1"/>
  <c r="V196" i="3"/>
  <c r="R196" i="3"/>
  <c r="S196" i="3" s="1"/>
  <c r="L196" i="3"/>
  <c r="M196" i="3" s="1"/>
  <c r="AV196" i="3"/>
  <c r="AB195" i="3"/>
  <c r="X195" i="3"/>
  <c r="AE195" i="3" s="1"/>
  <c r="V195" i="3"/>
  <c r="AV195" i="3"/>
  <c r="BE194" i="3"/>
  <c r="AB194" i="3"/>
  <c r="X194" i="3"/>
  <c r="AE194" i="3" s="1"/>
  <c r="V194" i="3"/>
  <c r="R194" i="3"/>
  <c r="S194" i="3" s="1"/>
  <c r="L194" i="3"/>
  <c r="BF194" i="3" s="1"/>
  <c r="AV194" i="3"/>
  <c r="AB193" i="3"/>
  <c r="X193" i="3"/>
  <c r="AE193" i="3" s="1"/>
  <c r="V193" i="3"/>
  <c r="AV193" i="3"/>
  <c r="BE192" i="3"/>
  <c r="AB192" i="3"/>
  <c r="X192" i="3"/>
  <c r="AE192" i="3" s="1"/>
  <c r="V192" i="3"/>
  <c r="R192" i="3"/>
  <c r="S192" i="3" s="1"/>
  <c r="L192" i="3"/>
  <c r="M192" i="3" s="1"/>
  <c r="AV192" i="3"/>
  <c r="AB191" i="3"/>
  <c r="X191" i="3"/>
  <c r="AE191" i="3" s="1"/>
  <c r="V191" i="3"/>
  <c r="AJ191" i="3" s="1"/>
  <c r="BE190" i="3"/>
  <c r="AB190" i="3"/>
  <c r="X190" i="3"/>
  <c r="AE190" i="3" s="1"/>
  <c r="V190" i="3"/>
  <c r="AJ190" i="3" s="1"/>
  <c r="R190" i="3"/>
  <c r="S190" i="3" s="1"/>
  <c r="L190" i="3"/>
  <c r="BF190" i="3" s="1"/>
  <c r="AB189" i="3"/>
  <c r="X189" i="3"/>
  <c r="AE189" i="3" s="1"/>
  <c r="V189" i="3"/>
  <c r="BE188" i="3"/>
  <c r="AB188" i="3"/>
  <c r="X188" i="3"/>
  <c r="AE188" i="3" s="1"/>
  <c r="V188" i="3"/>
  <c r="R188" i="3"/>
  <c r="S188" i="3" s="1"/>
  <c r="L188" i="3"/>
  <c r="M188" i="3" s="1"/>
  <c r="AB187" i="3"/>
  <c r="Y187" i="3"/>
  <c r="X187" i="3"/>
  <c r="AE187" i="3" s="1"/>
  <c r="V187" i="3"/>
  <c r="BE186" i="3"/>
  <c r="AB186" i="3"/>
  <c r="Y186" i="3"/>
  <c r="X186" i="3"/>
  <c r="AE186" i="3" s="1"/>
  <c r="V186" i="3"/>
  <c r="R186" i="3"/>
  <c r="S186" i="3" s="1"/>
  <c r="O186" i="3"/>
  <c r="L186" i="3"/>
  <c r="M186" i="3" s="1"/>
  <c r="AB185" i="3"/>
  <c r="Y185" i="3"/>
  <c r="X185" i="3"/>
  <c r="AE185" i="3" s="1"/>
  <c r="V185" i="3"/>
  <c r="O185" i="3"/>
  <c r="BE184" i="3"/>
  <c r="AB184" i="3"/>
  <c r="Y184" i="3"/>
  <c r="X184" i="3"/>
  <c r="AE184" i="3" s="1"/>
  <c r="V184" i="3"/>
  <c r="R184" i="3"/>
  <c r="S184" i="3" s="1"/>
  <c r="O184" i="3"/>
  <c r="L184" i="3"/>
  <c r="BF184" i="3" s="1"/>
  <c r="AB183" i="3"/>
  <c r="X183" i="3"/>
  <c r="AE183" i="3" s="1"/>
  <c r="V183" i="3"/>
  <c r="AV183" i="3"/>
  <c r="BE182" i="3"/>
  <c r="AB182" i="3"/>
  <c r="X182" i="3"/>
  <c r="AE182" i="3" s="1"/>
  <c r="V182" i="3"/>
  <c r="R182" i="3"/>
  <c r="S182" i="3" s="1"/>
  <c r="L182" i="3"/>
  <c r="AV182" i="3"/>
  <c r="AB181" i="3"/>
  <c r="X181" i="3"/>
  <c r="AE181" i="3" s="1"/>
  <c r="V181" i="3"/>
  <c r="AV181" i="3"/>
  <c r="BE180" i="3"/>
  <c r="AB180" i="3"/>
  <c r="X180" i="3"/>
  <c r="AE180" i="3" s="1"/>
  <c r="V180" i="3"/>
  <c r="R180" i="3"/>
  <c r="S180" i="3" s="1"/>
  <c r="L180" i="3"/>
  <c r="BF180" i="3" s="1"/>
  <c r="AV180" i="3"/>
  <c r="AB179" i="3"/>
  <c r="X179" i="3"/>
  <c r="AE179" i="3" s="1"/>
  <c r="V179" i="3"/>
  <c r="AV179" i="3"/>
  <c r="BE178" i="3"/>
  <c r="AB178" i="3"/>
  <c r="X178" i="3"/>
  <c r="AE178" i="3" s="1"/>
  <c r="V178" i="3"/>
  <c r="R178" i="3"/>
  <c r="S178" i="3" s="1"/>
  <c r="L178" i="3"/>
  <c r="BF178" i="3" s="1"/>
  <c r="BI178" i="3" s="1"/>
  <c r="AV178" i="3"/>
  <c r="AB177" i="3"/>
  <c r="X177" i="3"/>
  <c r="AE177" i="3" s="1"/>
  <c r="V177" i="3"/>
  <c r="AJ177" i="3" s="1"/>
  <c r="AV177" i="3"/>
  <c r="BE176" i="3"/>
  <c r="AB176" i="3"/>
  <c r="X176" i="3"/>
  <c r="AE176" i="3" s="1"/>
  <c r="V176" i="3"/>
  <c r="R176" i="3"/>
  <c r="S176" i="3" s="1"/>
  <c r="L176" i="3"/>
  <c r="M176" i="3" s="1"/>
  <c r="AV176" i="3"/>
  <c r="AB175" i="3"/>
  <c r="X175" i="3"/>
  <c r="AE175" i="3" s="1"/>
  <c r="V175" i="3"/>
  <c r="AJ175" i="3" s="1"/>
  <c r="AV175" i="3"/>
  <c r="BE174" i="3"/>
  <c r="AB174" i="3"/>
  <c r="X174" i="3"/>
  <c r="AE174" i="3" s="1"/>
  <c r="V174" i="3"/>
  <c r="AJ174" i="3" s="1"/>
  <c r="R174" i="3"/>
  <c r="S174" i="3" s="1"/>
  <c r="L174" i="3"/>
  <c r="M174" i="3" s="1"/>
  <c r="AV174" i="3"/>
  <c r="AB173" i="3"/>
  <c r="X173" i="3"/>
  <c r="AE173" i="3" s="1"/>
  <c r="V173" i="3"/>
  <c r="AV173" i="3"/>
  <c r="BE172" i="3"/>
  <c r="AB172" i="3"/>
  <c r="X172" i="3"/>
  <c r="AE172" i="3" s="1"/>
  <c r="V172" i="3"/>
  <c r="R172" i="3"/>
  <c r="S172" i="3" s="1"/>
  <c r="L172" i="3"/>
  <c r="BF172" i="3" s="1"/>
  <c r="AV172" i="3"/>
  <c r="AB171" i="3"/>
  <c r="X171" i="3"/>
  <c r="AE171" i="3" s="1"/>
  <c r="V171" i="3"/>
  <c r="AJ171" i="3" s="1"/>
  <c r="AV171" i="3"/>
  <c r="BE170" i="3"/>
  <c r="AB170" i="3"/>
  <c r="X170" i="3"/>
  <c r="AE170" i="3" s="1"/>
  <c r="V170" i="3"/>
  <c r="R170" i="3"/>
  <c r="S170" i="3" s="1"/>
  <c r="L170" i="3"/>
  <c r="BF170" i="3" s="1"/>
  <c r="BI170" i="3" s="1"/>
  <c r="AV170" i="3"/>
  <c r="AB169" i="3"/>
  <c r="X169" i="3"/>
  <c r="AE169" i="3" s="1"/>
  <c r="V169" i="3"/>
  <c r="AJ169" i="3" s="1"/>
  <c r="AV169" i="3"/>
  <c r="BE168" i="3"/>
  <c r="AB168" i="3"/>
  <c r="X168" i="3"/>
  <c r="AE168" i="3" s="1"/>
  <c r="V168" i="3"/>
  <c r="R168" i="3"/>
  <c r="S168" i="3" s="1"/>
  <c r="L168" i="3"/>
  <c r="M168" i="3" s="1"/>
  <c r="AV168" i="3"/>
  <c r="AB167" i="3"/>
  <c r="X167" i="3"/>
  <c r="AE167" i="3" s="1"/>
  <c r="V167" i="3"/>
  <c r="AJ167" i="3" s="1"/>
  <c r="AV167" i="3"/>
  <c r="BE166" i="3"/>
  <c r="AB166" i="3"/>
  <c r="X166" i="3"/>
  <c r="AE166" i="3" s="1"/>
  <c r="V166" i="3"/>
  <c r="R166" i="3"/>
  <c r="S166" i="3" s="1"/>
  <c r="L166" i="3"/>
  <c r="M166" i="3" s="1"/>
  <c r="AV166" i="3"/>
  <c r="AB165" i="3"/>
  <c r="X165" i="3"/>
  <c r="AE165" i="3" s="1"/>
  <c r="V165" i="3"/>
  <c r="AJ165" i="3" s="1"/>
  <c r="AV165" i="3"/>
  <c r="BE164" i="3"/>
  <c r="AB164" i="3"/>
  <c r="X164" i="3"/>
  <c r="AE164" i="3" s="1"/>
  <c r="V164" i="3"/>
  <c r="R164" i="3"/>
  <c r="S164" i="3" s="1"/>
  <c r="L164" i="3"/>
  <c r="AV164" i="3"/>
  <c r="AB163" i="3"/>
  <c r="X163" i="3"/>
  <c r="AE163" i="3" s="1"/>
  <c r="V163" i="3"/>
  <c r="AJ163" i="3" s="1"/>
  <c r="AV163" i="3"/>
  <c r="BE162" i="3"/>
  <c r="AB162" i="3"/>
  <c r="X162" i="3"/>
  <c r="AE162" i="3" s="1"/>
  <c r="V162" i="3"/>
  <c r="R162" i="3"/>
  <c r="S162" i="3" s="1"/>
  <c r="L162" i="3"/>
  <c r="M162" i="3" s="1"/>
  <c r="AV162" i="3"/>
  <c r="AB161" i="3"/>
  <c r="X161" i="3"/>
  <c r="AE161" i="3" s="1"/>
  <c r="V161" i="3"/>
  <c r="AV161" i="3"/>
  <c r="BE160" i="3"/>
  <c r="AB160" i="3"/>
  <c r="X160" i="3"/>
  <c r="AE160" i="3" s="1"/>
  <c r="V160" i="3"/>
  <c r="R160" i="3"/>
  <c r="S160" i="3" s="1"/>
  <c r="L160" i="3"/>
  <c r="M160" i="3" s="1"/>
  <c r="AB159" i="3"/>
  <c r="X159" i="3"/>
  <c r="AE159" i="3" s="1"/>
  <c r="V159" i="3"/>
  <c r="AV159" i="3"/>
  <c r="BE158" i="3"/>
  <c r="AB158" i="3"/>
  <c r="X158" i="3"/>
  <c r="AE158" i="3" s="1"/>
  <c r="V158" i="3"/>
  <c r="R158" i="3"/>
  <c r="S158" i="3" s="1"/>
  <c r="L158" i="3"/>
  <c r="BF158" i="3" s="1"/>
  <c r="AB157" i="3"/>
  <c r="X157" i="3"/>
  <c r="AE157" i="3" s="1"/>
  <c r="V157" i="3"/>
  <c r="BE156" i="3"/>
  <c r="AB156" i="3"/>
  <c r="X156" i="3"/>
  <c r="AE156" i="3" s="1"/>
  <c r="V156" i="3"/>
  <c r="R156" i="3"/>
  <c r="S156" i="3" s="1"/>
  <c r="L156" i="3"/>
  <c r="BF156" i="3" s="1"/>
  <c r="AB155" i="3"/>
  <c r="X155" i="3"/>
  <c r="AE155" i="3" s="1"/>
  <c r="V155" i="3"/>
  <c r="BE154" i="3"/>
  <c r="AB154" i="3"/>
  <c r="X154" i="3"/>
  <c r="AE154" i="3" s="1"/>
  <c r="V154" i="3"/>
  <c r="R154" i="3"/>
  <c r="S154" i="3" s="1"/>
  <c r="L154" i="3"/>
  <c r="BF154" i="3" s="1"/>
  <c r="AB153" i="3"/>
  <c r="X153" i="3"/>
  <c r="AE153" i="3" s="1"/>
  <c r="V153" i="3"/>
  <c r="BE152" i="3"/>
  <c r="AB152" i="3"/>
  <c r="X152" i="3"/>
  <c r="AE152" i="3" s="1"/>
  <c r="V152" i="3"/>
  <c r="R152" i="3"/>
  <c r="S152" i="3" s="1"/>
  <c r="L152" i="3"/>
  <c r="BF152" i="3" s="1"/>
  <c r="AB151" i="3"/>
  <c r="X151" i="3"/>
  <c r="AE151" i="3" s="1"/>
  <c r="V151" i="3"/>
  <c r="BE150" i="3"/>
  <c r="AV150" i="3"/>
  <c r="AB150" i="3"/>
  <c r="X150" i="3"/>
  <c r="AE150" i="3" s="1"/>
  <c r="V150" i="3"/>
  <c r="R150" i="3"/>
  <c r="S150" i="3" s="1"/>
  <c r="L150" i="3"/>
  <c r="AB149" i="3"/>
  <c r="X149" i="3"/>
  <c r="AE149" i="3" s="1"/>
  <c r="V149" i="3"/>
  <c r="AV149" i="3"/>
  <c r="BE148" i="3"/>
  <c r="AB148" i="3"/>
  <c r="X148" i="3"/>
  <c r="AE148" i="3" s="1"/>
  <c r="V148" i="3"/>
  <c r="R148" i="3"/>
  <c r="S148" i="3" s="1"/>
  <c r="L148" i="3"/>
  <c r="BF148" i="3" s="1"/>
  <c r="AV148" i="3"/>
  <c r="AB147" i="3"/>
  <c r="X147" i="3"/>
  <c r="AE147" i="3" s="1"/>
  <c r="V147" i="3"/>
  <c r="AV147" i="3"/>
  <c r="BE146" i="3"/>
  <c r="AB146" i="3"/>
  <c r="X146" i="3"/>
  <c r="AE146" i="3" s="1"/>
  <c r="V146" i="3"/>
  <c r="R146" i="3"/>
  <c r="S146" i="3" s="1"/>
  <c r="L146" i="3"/>
  <c r="AV146" i="3"/>
  <c r="AB145" i="3"/>
  <c r="X145" i="3"/>
  <c r="AE145" i="3" s="1"/>
  <c r="V145" i="3"/>
  <c r="AV145" i="3"/>
  <c r="BE144" i="3"/>
  <c r="AB144" i="3"/>
  <c r="X144" i="3"/>
  <c r="AE144" i="3" s="1"/>
  <c r="V144" i="3"/>
  <c r="R144" i="3"/>
  <c r="S144" i="3" s="1"/>
  <c r="L144" i="3"/>
  <c r="BF144" i="3" s="1"/>
  <c r="AV144" i="3"/>
  <c r="AB143" i="3"/>
  <c r="X143" i="3"/>
  <c r="AE143" i="3" s="1"/>
  <c r="V143" i="3"/>
  <c r="AV143" i="3"/>
  <c r="BE142" i="3"/>
  <c r="AB142" i="3"/>
  <c r="X142" i="3"/>
  <c r="AE142" i="3" s="1"/>
  <c r="V142" i="3"/>
  <c r="R142" i="3"/>
  <c r="S142" i="3" s="1"/>
  <c r="L142" i="3"/>
  <c r="AV142" i="3"/>
  <c r="AB141" i="3"/>
  <c r="X141" i="3"/>
  <c r="AE141" i="3" s="1"/>
  <c r="V141" i="3"/>
  <c r="AV141" i="3"/>
  <c r="BE140" i="3"/>
  <c r="AB140" i="3"/>
  <c r="X140" i="3"/>
  <c r="AE140" i="3" s="1"/>
  <c r="V140" i="3"/>
  <c r="R140" i="3"/>
  <c r="S140" i="3" s="1"/>
  <c r="L140" i="3"/>
  <c r="BF140" i="3" s="1"/>
  <c r="AV140" i="3"/>
  <c r="AB139" i="3"/>
  <c r="X139" i="3"/>
  <c r="AE139" i="3" s="1"/>
  <c r="V139" i="3"/>
  <c r="AV139" i="3"/>
  <c r="BE138" i="3"/>
  <c r="AB138" i="3"/>
  <c r="X138" i="3"/>
  <c r="AE138" i="3" s="1"/>
  <c r="V138" i="3"/>
  <c r="R138" i="3"/>
  <c r="S138" i="3" s="1"/>
  <c r="L138" i="3"/>
  <c r="AV138" i="3"/>
  <c r="AB137" i="3"/>
  <c r="X137" i="3"/>
  <c r="AE137" i="3" s="1"/>
  <c r="V137" i="3"/>
  <c r="AJ137" i="3" s="1"/>
  <c r="AV137" i="3"/>
  <c r="BE136" i="3"/>
  <c r="AB136" i="3"/>
  <c r="X136" i="3"/>
  <c r="AE136" i="3" s="1"/>
  <c r="V136" i="3"/>
  <c r="R136" i="3"/>
  <c r="S136" i="3" s="1"/>
  <c r="L136" i="3"/>
  <c r="BF136" i="3" s="1"/>
  <c r="AV136" i="3"/>
  <c r="AB135" i="3"/>
  <c r="X135" i="3"/>
  <c r="AE135" i="3" s="1"/>
  <c r="V135" i="3"/>
  <c r="AV135" i="3"/>
  <c r="BE134" i="3"/>
  <c r="AB134" i="3"/>
  <c r="X134" i="3"/>
  <c r="AE134" i="3" s="1"/>
  <c r="V134" i="3"/>
  <c r="R134" i="3"/>
  <c r="S134" i="3" s="1"/>
  <c r="L134" i="3"/>
  <c r="AV134" i="3"/>
  <c r="AB133" i="3"/>
  <c r="X133" i="3"/>
  <c r="AE133" i="3" s="1"/>
  <c r="V133" i="3"/>
  <c r="AV133" i="3"/>
  <c r="BE132" i="3"/>
  <c r="AB132" i="3"/>
  <c r="X132" i="3"/>
  <c r="AE132" i="3" s="1"/>
  <c r="V132" i="3"/>
  <c r="R132" i="3"/>
  <c r="S132" i="3" s="1"/>
  <c r="L132" i="3"/>
  <c r="BF132" i="3" s="1"/>
  <c r="AV132" i="3"/>
  <c r="AB131" i="3"/>
  <c r="X131" i="3"/>
  <c r="AE131" i="3" s="1"/>
  <c r="V131" i="3"/>
  <c r="AV131" i="3"/>
  <c r="BE130" i="3"/>
  <c r="AB130" i="3"/>
  <c r="X130" i="3"/>
  <c r="AE130" i="3" s="1"/>
  <c r="V130" i="3"/>
  <c r="R130" i="3"/>
  <c r="S130" i="3" s="1"/>
  <c r="L130" i="3"/>
  <c r="AV130" i="3"/>
  <c r="AB129" i="3"/>
  <c r="X129" i="3"/>
  <c r="AE129" i="3" s="1"/>
  <c r="V129" i="3"/>
  <c r="AV129" i="3"/>
  <c r="BE128" i="3"/>
  <c r="AB128" i="3"/>
  <c r="X128" i="3"/>
  <c r="AE128" i="3" s="1"/>
  <c r="V128" i="3"/>
  <c r="R128" i="3"/>
  <c r="S128" i="3" s="1"/>
  <c r="L128" i="3"/>
  <c r="BF128" i="3" s="1"/>
  <c r="AV128" i="3"/>
  <c r="AB127" i="3"/>
  <c r="Y127" i="3"/>
  <c r="X127" i="3"/>
  <c r="AE127" i="3" s="1"/>
  <c r="V127" i="3"/>
  <c r="BE126" i="3"/>
  <c r="AB126" i="3"/>
  <c r="Y126" i="3"/>
  <c r="X126" i="3"/>
  <c r="AE126" i="3" s="1"/>
  <c r="V126" i="3"/>
  <c r="R126" i="3"/>
  <c r="S126" i="3" s="1"/>
  <c r="O126" i="3"/>
  <c r="L126" i="3"/>
  <c r="BF126" i="3" s="1"/>
  <c r="AB125" i="3"/>
  <c r="Y125" i="3"/>
  <c r="X125" i="3"/>
  <c r="AE125" i="3" s="1"/>
  <c r="V125" i="3"/>
  <c r="O125" i="3"/>
  <c r="BE124" i="3"/>
  <c r="AB124" i="3"/>
  <c r="Y124" i="3"/>
  <c r="X124" i="3"/>
  <c r="AE124" i="3" s="1"/>
  <c r="V124" i="3"/>
  <c r="R124" i="3"/>
  <c r="S124" i="3" s="1"/>
  <c r="O124" i="3"/>
  <c r="L124" i="3"/>
  <c r="BF124" i="3" s="1"/>
  <c r="AB123" i="3"/>
  <c r="X123" i="3"/>
  <c r="AE123" i="3" s="1"/>
  <c r="V123" i="3"/>
  <c r="AJ123" i="3" s="1"/>
  <c r="AV123" i="3"/>
  <c r="BE122" i="3"/>
  <c r="AB122" i="3"/>
  <c r="X122" i="3"/>
  <c r="AE122" i="3" s="1"/>
  <c r="V122" i="3"/>
  <c r="AJ122" i="3" s="1"/>
  <c r="R122" i="3"/>
  <c r="S122" i="3" s="1"/>
  <c r="L122" i="3"/>
  <c r="M122" i="3" s="1"/>
  <c r="AV122" i="3"/>
  <c r="AB121" i="3"/>
  <c r="X121" i="3"/>
  <c r="AE121" i="3" s="1"/>
  <c r="V121" i="3"/>
  <c r="AV121" i="3"/>
  <c r="BE120" i="3"/>
  <c r="AB120" i="3"/>
  <c r="X120" i="3"/>
  <c r="AE120" i="3" s="1"/>
  <c r="V120" i="3"/>
  <c r="AJ120" i="3" s="1"/>
  <c r="R120" i="3"/>
  <c r="S120" i="3" s="1"/>
  <c r="L120" i="3"/>
  <c r="AV120" i="3"/>
  <c r="AB119" i="3"/>
  <c r="X119" i="3"/>
  <c r="AE119" i="3" s="1"/>
  <c r="V119" i="3"/>
  <c r="AV119" i="3"/>
  <c r="BE118" i="3"/>
  <c r="AB118" i="3"/>
  <c r="X118" i="3"/>
  <c r="AE118" i="3" s="1"/>
  <c r="V118" i="3"/>
  <c r="R118" i="3"/>
  <c r="S118" i="3" s="1"/>
  <c r="L118" i="3"/>
  <c r="M118" i="3" s="1"/>
  <c r="AV118" i="3"/>
  <c r="AB117" i="3"/>
  <c r="X117" i="3"/>
  <c r="AE117" i="3" s="1"/>
  <c r="V117" i="3"/>
  <c r="AV117" i="3"/>
  <c r="BE116" i="3"/>
  <c r="AB116" i="3"/>
  <c r="X116" i="3"/>
  <c r="AE116" i="3" s="1"/>
  <c r="V116" i="3"/>
  <c r="R116" i="3"/>
  <c r="S116" i="3" s="1"/>
  <c r="L116" i="3"/>
  <c r="BF116" i="3" s="1"/>
  <c r="BI116" i="3" s="1"/>
  <c r="AV116" i="3"/>
  <c r="AB115" i="3"/>
  <c r="X115" i="3"/>
  <c r="AE115" i="3" s="1"/>
  <c r="V115" i="3"/>
  <c r="AV115" i="3"/>
  <c r="BE114" i="3"/>
  <c r="AB114" i="3"/>
  <c r="X114" i="3"/>
  <c r="AE114" i="3" s="1"/>
  <c r="V114" i="3"/>
  <c r="AJ114" i="3" s="1"/>
  <c r="R114" i="3"/>
  <c r="S114" i="3" s="1"/>
  <c r="L114" i="3"/>
  <c r="M114" i="3" s="1"/>
  <c r="AV114" i="3"/>
  <c r="AB113" i="3"/>
  <c r="X113" i="3"/>
  <c r="AE113" i="3" s="1"/>
  <c r="V113" i="3"/>
  <c r="BE112" i="3"/>
  <c r="AB112" i="3"/>
  <c r="X112" i="3"/>
  <c r="AE112" i="3" s="1"/>
  <c r="V112" i="3"/>
  <c r="R112" i="3"/>
  <c r="S112" i="3" s="1"/>
  <c r="L112" i="3"/>
  <c r="AB111" i="3"/>
  <c r="X111" i="3"/>
  <c r="AE111" i="3" s="1"/>
  <c r="V111" i="3"/>
  <c r="AJ111" i="3" s="1"/>
  <c r="BE110" i="3"/>
  <c r="AB110" i="3"/>
  <c r="X110" i="3"/>
  <c r="AE110" i="3" s="1"/>
  <c r="V110" i="3"/>
  <c r="R110" i="3"/>
  <c r="S110" i="3" s="1"/>
  <c r="L110" i="3"/>
  <c r="M110" i="3" s="1"/>
  <c r="AB109" i="3"/>
  <c r="Y109" i="3"/>
  <c r="X109" i="3"/>
  <c r="AE109" i="3" s="1"/>
  <c r="V109" i="3"/>
  <c r="BE108" i="3"/>
  <c r="AB108" i="3"/>
  <c r="Y108" i="3"/>
  <c r="X108" i="3"/>
  <c r="AE108" i="3" s="1"/>
  <c r="V108" i="3"/>
  <c r="AJ108" i="3" s="1"/>
  <c r="R108" i="3"/>
  <c r="S108" i="3" s="1"/>
  <c r="O108" i="3"/>
  <c r="L108" i="3"/>
  <c r="BF108" i="3" s="1"/>
  <c r="AB107" i="3"/>
  <c r="Y107" i="3"/>
  <c r="X107" i="3"/>
  <c r="AE107" i="3" s="1"/>
  <c r="V107" i="3"/>
  <c r="O107" i="3"/>
  <c r="BE106" i="3"/>
  <c r="AB106" i="3"/>
  <c r="Y106" i="3"/>
  <c r="X106" i="3"/>
  <c r="AE106" i="3" s="1"/>
  <c r="V106" i="3"/>
  <c r="R106" i="3"/>
  <c r="S106" i="3" s="1"/>
  <c r="O106" i="3"/>
  <c r="L106" i="3"/>
  <c r="BF106" i="3" s="1"/>
  <c r="AB105" i="3"/>
  <c r="X105" i="3"/>
  <c r="AE105" i="3" s="1"/>
  <c r="V105" i="3"/>
  <c r="AJ105" i="3" s="1"/>
  <c r="AV105" i="3"/>
  <c r="BE104" i="3"/>
  <c r="AB104" i="3"/>
  <c r="X104" i="3"/>
  <c r="AE104" i="3" s="1"/>
  <c r="V104" i="3"/>
  <c r="AJ104" i="3" s="1"/>
  <c r="R104" i="3"/>
  <c r="S104" i="3" s="1"/>
  <c r="L104" i="3"/>
  <c r="AV104" i="3"/>
  <c r="AB103" i="3"/>
  <c r="X103" i="3"/>
  <c r="AE103" i="3" s="1"/>
  <c r="AV103" i="3"/>
  <c r="BE102" i="3"/>
  <c r="AB102" i="3"/>
  <c r="X102" i="3"/>
  <c r="AE102" i="3" s="1"/>
  <c r="BK102" i="3"/>
  <c r="R102" i="3"/>
  <c r="S102" i="3" s="1"/>
  <c r="L102" i="3"/>
  <c r="AV102" i="3"/>
  <c r="AB101" i="3"/>
  <c r="X101" i="3"/>
  <c r="AE101" i="3" s="1"/>
  <c r="BK101" i="3"/>
  <c r="AV101" i="3"/>
  <c r="BE100" i="3"/>
  <c r="AB100" i="3"/>
  <c r="X100" i="3"/>
  <c r="AE100" i="3" s="1"/>
  <c r="R100" i="3"/>
  <c r="S100" i="3" s="1"/>
  <c r="L100" i="3"/>
  <c r="BF100" i="3" s="1"/>
  <c r="AV100" i="3"/>
  <c r="AB99" i="3"/>
  <c r="X99" i="3"/>
  <c r="AE99" i="3" s="1"/>
  <c r="BK99" i="3"/>
  <c r="BE98" i="3"/>
  <c r="AV98" i="3"/>
  <c r="AB98" i="3"/>
  <c r="X98" i="3"/>
  <c r="AE98" i="3" s="1"/>
  <c r="R98" i="3"/>
  <c r="S98" i="3" s="1"/>
  <c r="L98" i="3"/>
  <c r="M98" i="3" s="1"/>
  <c r="AB97" i="3"/>
  <c r="X97" i="3"/>
  <c r="AE97" i="3" s="1"/>
  <c r="BE96" i="3"/>
  <c r="AB96" i="3"/>
  <c r="X96" i="3"/>
  <c r="AE96" i="3" s="1"/>
  <c r="BK96" i="3"/>
  <c r="R96" i="3"/>
  <c r="S96" i="3" s="1"/>
  <c r="L96" i="3"/>
  <c r="BF96" i="3" s="1"/>
  <c r="AB95" i="3"/>
  <c r="X95" i="3"/>
  <c r="AE95" i="3" s="1"/>
  <c r="BK95" i="3"/>
  <c r="AV95" i="3"/>
  <c r="BE94" i="3"/>
  <c r="AB94" i="3"/>
  <c r="X94" i="3"/>
  <c r="AE94" i="3" s="1"/>
  <c r="R94" i="3"/>
  <c r="S94" i="3" s="1"/>
  <c r="L94" i="3"/>
  <c r="M94" i="3" s="1"/>
  <c r="AB93" i="3"/>
  <c r="X93" i="3"/>
  <c r="AE93" i="3" s="1"/>
  <c r="BE92" i="3"/>
  <c r="AB92" i="3"/>
  <c r="X92" i="3"/>
  <c r="AE92" i="3" s="1"/>
  <c r="R92" i="3"/>
  <c r="S92" i="3" s="1"/>
  <c r="L92" i="3"/>
  <c r="BF92" i="3" s="1"/>
  <c r="AB91" i="3"/>
  <c r="X91" i="3"/>
  <c r="AE91" i="3" s="1"/>
  <c r="BE90" i="3"/>
  <c r="AB90" i="3"/>
  <c r="X90" i="3"/>
  <c r="AE90" i="3" s="1"/>
  <c r="R90" i="3"/>
  <c r="S90" i="3" s="1"/>
  <c r="L90" i="3"/>
  <c r="M90" i="3" s="1"/>
  <c r="AB89" i="3"/>
  <c r="X89" i="3"/>
  <c r="AE89" i="3" s="1"/>
  <c r="BJ88" i="3"/>
  <c r="BQ88" i="3" s="1"/>
  <c r="BE88" i="3"/>
  <c r="AB88" i="3"/>
  <c r="X88" i="3"/>
  <c r="AE88" i="3" s="1"/>
  <c r="R88" i="3"/>
  <c r="S88" i="3" s="1"/>
  <c r="L88" i="3"/>
  <c r="BF88" i="3" s="1"/>
  <c r="BJ87" i="3"/>
  <c r="BQ87" i="3" s="1"/>
  <c r="AB87" i="3"/>
  <c r="X87" i="3"/>
  <c r="AE87" i="3" s="1"/>
  <c r="BJ86" i="3"/>
  <c r="BQ86" i="3" s="1"/>
  <c r="BE86" i="3"/>
  <c r="AB86" i="3"/>
  <c r="X86" i="3"/>
  <c r="AE86" i="3" s="1"/>
  <c r="R86" i="3"/>
  <c r="S86" i="3" s="1"/>
  <c r="L86" i="3"/>
  <c r="BF86" i="3" s="1"/>
  <c r="BJ85" i="3"/>
  <c r="BQ85" i="3" s="1"/>
  <c r="AB85" i="3"/>
  <c r="Y85" i="3"/>
  <c r="X85" i="3"/>
  <c r="AE85" i="3" s="1"/>
  <c r="BJ84" i="3"/>
  <c r="BQ84" i="3" s="1"/>
  <c r="BE84" i="3"/>
  <c r="AB84" i="3"/>
  <c r="Y84" i="3"/>
  <c r="X84" i="3"/>
  <c r="AE84" i="3" s="1"/>
  <c r="R84" i="3"/>
  <c r="S84" i="3" s="1"/>
  <c r="O84" i="3"/>
  <c r="L84" i="3"/>
  <c r="BF84" i="3" s="1"/>
  <c r="BJ83" i="3"/>
  <c r="BQ83" i="3" s="1"/>
  <c r="AB83" i="3"/>
  <c r="Y83" i="3"/>
  <c r="X83" i="3"/>
  <c r="AE83" i="3" s="1"/>
  <c r="O83" i="3"/>
  <c r="BJ82" i="3"/>
  <c r="BQ82" i="3" s="1"/>
  <c r="BE82" i="3"/>
  <c r="AB82" i="3"/>
  <c r="Y82" i="3"/>
  <c r="X82" i="3"/>
  <c r="AE82" i="3" s="1"/>
  <c r="R82" i="3"/>
  <c r="S82" i="3" s="1"/>
  <c r="O82" i="3"/>
  <c r="L82" i="3"/>
  <c r="M82" i="3" s="1"/>
  <c r="BJ81" i="3"/>
  <c r="BQ81" i="3" s="1"/>
  <c r="AB81" i="3"/>
  <c r="X81" i="3"/>
  <c r="AE81" i="3" s="1"/>
  <c r="V81" i="3"/>
  <c r="AV81" i="3"/>
  <c r="BJ80" i="3"/>
  <c r="BQ80" i="3" s="1"/>
  <c r="BE80" i="3"/>
  <c r="AB80" i="3"/>
  <c r="X80" i="3"/>
  <c r="AE80" i="3" s="1"/>
  <c r="V80" i="3"/>
  <c r="R80" i="3"/>
  <c r="S80" i="3" s="1"/>
  <c r="L80" i="3"/>
  <c r="BF80" i="3" s="1"/>
  <c r="AZ80" i="3" s="1"/>
  <c r="AV80" i="3"/>
  <c r="BJ79" i="3"/>
  <c r="BQ79" i="3" s="1"/>
  <c r="AB79" i="3"/>
  <c r="X79" i="3"/>
  <c r="AE79" i="3" s="1"/>
  <c r="V79" i="3"/>
  <c r="AJ79" i="3" s="1"/>
  <c r="AV79" i="3"/>
  <c r="BJ78" i="3"/>
  <c r="BQ78" i="3" s="1"/>
  <c r="BE78" i="3"/>
  <c r="AB78" i="3"/>
  <c r="X78" i="3"/>
  <c r="AE78" i="3" s="1"/>
  <c r="V78" i="3"/>
  <c r="AJ78" i="3" s="1"/>
  <c r="R78" i="3"/>
  <c r="S78" i="3" s="1"/>
  <c r="L78" i="3"/>
  <c r="BF78" i="3" s="1"/>
  <c r="AV78" i="3"/>
  <c r="BJ77" i="3"/>
  <c r="BQ77" i="3" s="1"/>
  <c r="AB77" i="3"/>
  <c r="X77" i="3"/>
  <c r="AE77" i="3" s="1"/>
  <c r="V77" i="3"/>
  <c r="AV77" i="3"/>
  <c r="BJ76" i="3"/>
  <c r="BQ76" i="3" s="1"/>
  <c r="BE76" i="3"/>
  <c r="AB76" i="3"/>
  <c r="X76" i="3"/>
  <c r="AE76" i="3" s="1"/>
  <c r="V76" i="3"/>
  <c r="R76" i="3"/>
  <c r="S76" i="3" s="1"/>
  <c r="L76" i="3"/>
  <c r="BF76" i="3" s="1"/>
  <c r="AV76" i="3"/>
  <c r="BJ75" i="3"/>
  <c r="BQ75" i="3" s="1"/>
  <c r="AB75" i="3"/>
  <c r="X75" i="3"/>
  <c r="AE75" i="3" s="1"/>
  <c r="V75" i="3"/>
  <c r="AV75" i="3"/>
  <c r="BJ74" i="3"/>
  <c r="BQ74" i="3" s="1"/>
  <c r="BE74" i="3"/>
  <c r="AB74" i="3"/>
  <c r="X74" i="3"/>
  <c r="AE74" i="3" s="1"/>
  <c r="V74" i="3"/>
  <c r="R74" i="3"/>
  <c r="S74" i="3" s="1"/>
  <c r="L74" i="3"/>
  <c r="M74" i="3" s="1"/>
  <c r="AV74" i="3"/>
  <c r="BJ73" i="3"/>
  <c r="BQ73" i="3" s="1"/>
  <c r="AB73" i="3"/>
  <c r="X73" i="3"/>
  <c r="AE73" i="3" s="1"/>
  <c r="V73" i="3"/>
  <c r="AV73" i="3"/>
  <c r="BJ72" i="3"/>
  <c r="BQ72" i="3" s="1"/>
  <c r="BE72" i="3"/>
  <c r="AB72" i="3"/>
  <c r="X72" i="3"/>
  <c r="AE72" i="3" s="1"/>
  <c r="V72" i="3"/>
  <c r="AJ72" i="3" s="1"/>
  <c r="R72" i="3"/>
  <c r="S72" i="3" s="1"/>
  <c r="L72" i="3"/>
  <c r="BF72" i="3" s="1"/>
  <c r="AV72" i="3"/>
  <c r="BJ71" i="3"/>
  <c r="BQ71" i="3" s="1"/>
  <c r="AB71" i="3"/>
  <c r="X71" i="3"/>
  <c r="AE71" i="3" s="1"/>
  <c r="V71" i="3"/>
  <c r="AV71" i="3"/>
  <c r="BJ70" i="3"/>
  <c r="BQ70" i="3" s="1"/>
  <c r="BE70" i="3"/>
  <c r="AB70" i="3"/>
  <c r="X70" i="3"/>
  <c r="AE70" i="3" s="1"/>
  <c r="V70" i="3"/>
  <c r="R70" i="3"/>
  <c r="S70" i="3" s="1"/>
  <c r="L70" i="3"/>
  <c r="BF70" i="3" s="1"/>
  <c r="AV70" i="3"/>
  <c r="BJ69" i="3"/>
  <c r="BQ69" i="3" s="1"/>
  <c r="AB69" i="3"/>
  <c r="X69" i="3"/>
  <c r="AE69" i="3" s="1"/>
  <c r="V69" i="3"/>
  <c r="AV69" i="3"/>
  <c r="BJ68" i="3"/>
  <c r="BQ68" i="3" s="1"/>
  <c r="BE68" i="3"/>
  <c r="AB68" i="3"/>
  <c r="X68" i="3"/>
  <c r="AE68" i="3" s="1"/>
  <c r="V68" i="3"/>
  <c r="R68" i="3"/>
  <c r="S68" i="3" s="1"/>
  <c r="L68" i="3"/>
  <c r="M68" i="3" s="1"/>
  <c r="AV68" i="3"/>
  <c r="BJ67" i="3"/>
  <c r="BQ67" i="3" s="1"/>
  <c r="AB67" i="3"/>
  <c r="X67" i="3"/>
  <c r="AE67" i="3" s="1"/>
  <c r="V67" i="3"/>
  <c r="AJ67" i="3" s="1"/>
  <c r="AV67" i="3"/>
  <c r="BJ66" i="3"/>
  <c r="BQ66" i="3" s="1"/>
  <c r="BE66" i="3"/>
  <c r="AB66" i="3"/>
  <c r="X66" i="3"/>
  <c r="AE66" i="3" s="1"/>
  <c r="V66" i="3"/>
  <c r="R66" i="3"/>
  <c r="S66" i="3" s="1"/>
  <c r="L66" i="3"/>
  <c r="M66" i="3" s="1"/>
  <c r="AV66" i="3"/>
  <c r="BJ65" i="3"/>
  <c r="BQ65" i="3" s="1"/>
  <c r="AB65" i="3"/>
  <c r="X65" i="3"/>
  <c r="AE65" i="3" s="1"/>
  <c r="V65" i="3"/>
  <c r="AV65" i="3"/>
  <c r="BJ64" i="3"/>
  <c r="BQ64" i="3" s="1"/>
  <c r="BE64" i="3"/>
  <c r="AB64" i="3"/>
  <c r="X64" i="3"/>
  <c r="AE64" i="3" s="1"/>
  <c r="V64" i="3"/>
  <c r="AJ64" i="3" s="1"/>
  <c r="R64" i="3"/>
  <c r="S64" i="3" s="1"/>
  <c r="L64" i="3"/>
  <c r="BF64" i="3" s="1"/>
  <c r="AV64" i="3"/>
  <c r="BJ63" i="3"/>
  <c r="BQ63" i="3" s="1"/>
  <c r="AB63" i="3"/>
  <c r="X63" i="3"/>
  <c r="AE63" i="3" s="1"/>
  <c r="V63" i="3"/>
  <c r="AV63" i="3"/>
  <c r="BJ62" i="3"/>
  <c r="BQ62" i="3" s="1"/>
  <c r="BE62" i="3"/>
  <c r="AB62" i="3"/>
  <c r="X62" i="3"/>
  <c r="AE62" i="3" s="1"/>
  <c r="V62" i="3"/>
  <c r="R62" i="3"/>
  <c r="S62" i="3" s="1"/>
  <c r="L62" i="3"/>
  <c r="BF62" i="3" s="1"/>
  <c r="AV62" i="3"/>
  <c r="BJ61" i="3"/>
  <c r="BQ61" i="3" s="1"/>
  <c r="AB61" i="3"/>
  <c r="X61" i="3"/>
  <c r="AE61" i="3" s="1"/>
  <c r="V61" i="3"/>
  <c r="AV61" i="3"/>
  <c r="BJ60" i="3"/>
  <c r="BQ60" i="3" s="1"/>
  <c r="BE60" i="3"/>
  <c r="AB60" i="3"/>
  <c r="X60" i="3"/>
  <c r="AE60" i="3" s="1"/>
  <c r="V60" i="3"/>
  <c r="R60" i="3"/>
  <c r="S60" i="3" s="1"/>
  <c r="L60" i="3"/>
  <c r="M60" i="3" s="1"/>
  <c r="AV60" i="3"/>
  <c r="BJ59" i="3"/>
  <c r="BQ59" i="3" s="1"/>
  <c r="AB59" i="3"/>
  <c r="X59" i="3"/>
  <c r="AE59" i="3" s="1"/>
  <c r="V59" i="3"/>
  <c r="AJ59" i="3" s="1"/>
  <c r="AV59" i="3"/>
  <c r="BJ58" i="3"/>
  <c r="BQ58" i="3" s="1"/>
  <c r="BE58" i="3"/>
  <c r="AB58" i="3"/>
  <c r="X58" i="3"/>
  <c r="AE58" i="3" s="1"/>
  <c r="V58" i="3"/>
  <c r="R58" i="3"/>
  <c r="S58" i="3" s="1"/>
  <c r="L58" i="3"/>
  <c r="M58" i="3" s="1"/>
  <c r="AV58" i="3"/>
  <c r="BJ57" i="3"/>
  <c r="BQ57" i="3" s="1"/>
  <c r="AB57" i="3"/>
  <c r="X57" i="3"/>
  <c r="AE57" i="3" s="1"/>
  <c r="V57" i="3"/>
  <c r="AV57" i="3"/>
  <c r="BJ56" i="3"/>
  <c r="BQ56" i="3" s="1"/>
  <c r="BE56" i="3"/>
  <c r="AB56" i="3"/>
  <c r="X56" i="3"/>
  <c r="AE56" i="3" s="1"/>
  <c r="V56" i="3"/>
  <c r="AJ56" i="3" s="1"/>
  <c r="R56" i="3"/>
  <c r="S56" i="3" s="1"/>
  <c r="L56" i="3"/>
  <c r="BF56" i="3" s="1"/>
  <c r="AV56" i="3"/>
  <c r="BJ55" i="3"/>
  <c r="BQ55" i="3" s="1"/>
  <c r="AB55" i="3"/>
  <c r="X55" i="3"/>
  <c r="AE55" i="3" s="1"/>
  <c r="V55" i="3"/>
  <c r="AV55" i="3"/>
  <c r="BJ54" i="3"/>
  <c r="BQ54" i="3" s="1"/>
  <c r="BE54" i="3"/>
  <c r="AB54" i="3"/>
  <c r="X54" i="3"/>
  <c r="AE54" i="3" s="1"/>
  <c r="V54" i="3"/>
  <c r="AJ54" i="3" s="1"/>
  <c r="R54" i="3"/>
  <c r="S54" i="3" s="1"/>
  <c r="L54" i="3"/>
  <c r="BF54" i="3" s="1"/>
  <c r="AV54" i="3"/>
  <c r="BJ53" i="3"/>
  <c r="BQ53" i="3" s="1"/>
  <c r="AB53" i="3"/>
  <c r="X53" i="3"/>
  <c r="AE53" i="3" s="1"/>
  <c r="V53" i="3"/>
  <c r="AV53" i="3"/>
  <c r="BJ52" i="3"/>
  <c r="BQ52" i="3" s="1"/>
  <c r="BE52" i="3"/>
  <c r="AB52" i="3"/>
  <c r="X52" i="3"/>
  <c r="AE52" i="3" s="1"/>
  <c r="V52" i="3"/>
  <c r="R52" i="3"/>
  <c r="S52" i="3" s="1"/>
  <c r="L52" i="3"/>
  <c r="M52" i="3" s="1"/>
  <c r="AV52" i="3"/>
  <c r="BJ51" i="3"/>
  <c r="BQ51" i="3" s="1"/>
  <c r="AB51" i="3"/>
  <c r="X51" i="3"/>
  <c r="AE51" i="3" s="1"/>
  <c r="V51" i="3"/>
  <c r="BJ50" i="3"/>
  <c r="BQ50" i="3" s="1"/>
  <c r="BE50" i="3"/>
  <c r="AB50" i="3"/>
  <c r="X50" i="3"/>
  <c r="AE50" i="3" s="1"/>
  <c r="V50" i="3"/>
  <c r="R50" i="3"/>
  <c r="S50" i="3" s="1"/>
  <c r="L50" i="3"/>
  <c r="BF50" i="3" s="1"/>
  <c r="BJ49" i="3"/>
  <c r="BQ49" i="3" s="1"/>
  <c r="AB49" i="3"/>
  <c r="Y49" i="3"/>
  <c r="X49" i="3"/>
  <c r="AE49" i="3" s="1"/>
  <c r="V49" i="3"/>
  <c r="BJ48" i="3"/>
  <c r="BQ48" i="3" s="1"/>
  <c r="BE48" i="3"/>
  <c r="AB48" i="3"/>
  <c r="Y48" i="3"/>
  <c r="X48" i="3"/>
  <c r="AE48" i="3" s="1"/>
  <c r="V48" i="3"/>
  <c r="R48" i="3"/>
  <c r="S48" i="3" s="1"/>
  <c r="O48" i="3"/>
  <c r="L48" i="3"/>
  <c r="BJ47" i="3"/>
  <c r="BQ47" i="3" s="1"/>
  <c r="AB47" i="3"/>
  <c r="Y47" i="3"/>
  <c r="X47" i="3"/>
  <c r="AE47" i="3" s="1"/>
  <c r="V47" i="3"/>
  <c r="O47" i="3"/>
  <c r="BJ46" i="3"/>
  <c r="BQ46" i="3" s="1"/>
  <c r="BE46" i="3"/>
  <c r="AB46" i="3"/>
  <c r="Y46" i="3"/>
  <c r="X46" i="3"/>
  <c r="AE46" i="3" s="1"/>
  <c r="V46" i="3"/>
  <c r="R46" i="3"/>
  <c r="S46" i="3" s="1"/>
  <c r="O46" i="3"/>
  <c r="L46" i="3"/>
  <c r="BF46" i="3" s="1"/>
  <c r="BJ45" i="3"/>
  <c r="BQ45" i="3" s="1"/>
  <c r="AB45" i="3"/>
  <c r="X45" i="3"/>
  <c r="AE45" i="3" s="1"/>
  <c r="V45" i="3"/>
  <c r="AJ45" i="3" s="1"/>
  <c r="AV45" i="3"/>
  <c r="BJ44" i="3"/>
  <c r="BQ44" i="3" s="1"/>
  <c r="BE44" i="3"/>
  <c r="AB44" i="3"/>
  <c r="X44" i="3"/>
  <c r="AE44" i="3" s="1"/>
  <c r="V44" i="3"/>
  <c r="AJ44" i="3" s="1"/>
  <c r="R44" i="3"/>
  <c r="S44" i="3" s="1"/>
  <c r="L44" i="3"/>
  <c r="BF44" i="3" s="1"/>
  <c r="BI44" i="3" s="1"/>
  <c r="AV44" i="3"/>
  <c r="BJ43" i="3"/>
  <c r="BQ43" i="3" s="1"/>
  <c r="AB43" i="3"/>
  <c r="X43" i="3"/>
  <c r="AE43" i="3" s="1"/>
  <c r="V43" i="3"/>
  <c r="AV43" i="3"/>
  <c r="BJ42" i="3"/>
  <c r="BQ42" i="3" s="1"/>
  <c r="BE42" i="3"/>
  <c r="AB42" i="3"/>
  <c r="X42" i="3"/>
  <c r="AE42" i="3" s="1"/>
  <c r="V42" i="3"/>
  <c r="R42" i="3"/>
  <c r="S42" i="3" s="1"/>
  <c r="L42" i="3"/>
  <c r="M42" i="3" s="1"/>
  <c r="AV42" i="3"/>
  <c r="BJ41" i="3"/>
  <c r="BQ41" i="3" s="1"/>
  <c r="AB41" i="3"/>
  <c r="X41" i="3"/>
  <c r="AE41" i="3" s="1"/>
  <c r="V41" i="3"/>
  <c r="AV41" i="3"/>
  <c r="BJ40" i="3"/>
  <c r="BQ40" i="3" s="1"/>
  <c r="BE40" i="3"/>
  <c r="AB40" i="3"/>
  <c r="X40" i="3"/>
  <c r="AE40" i="3" s="1"/>
  <c r="V40" i="3"/>
  <c r="R40" i="3"/>
  <c r="S40" i="3" s="1"/>
  <c r="L40" i="3"/>
  <c r="M40" i="3" s="1"/>
  <c r="AV40" i="3"/>
  <c r="BJ39" i="3"/>
  <c r="BQ39" i="3" s="1"/>
  <c r="AB39" i="3"/>
  <c r="X39" i="3"/>
  <c r="AE39" i="3" s="1"/>
  <c r="V39" i="3"/>
  <c r="AV39" i="3"/>
  <c r="BJ38" i="3"/>
  <c r="BQ38" i="3" s="1"/>
  <c r="BE38" i="3"/>
  <c r="AB38" i="3"/>
  <c r="X38" i="3"/>
  <c r="AE38" i="3" s="1"/>
  <c r="V38" i="3"/>
  <c r="R38" i="3"/>
  <c r="S38" i="3" s="1"/>
  <c r="L38" i="3"/>
  <c r="BF38" i="3" s="1"/>
  <c r="BI38" i="3" s="1"/>
  <c r="AV38" i="3"/>
  <c r="BJ37" i="3"/>
  <c r="BQ37" i="3" s="1"/>
  <c r="AB37" i="3"/>
  <c r="X37" i="3"/>
  <c r="AE37" i="3" s="1"/>
  <c r="V37" i="3"/>
  <c r="AJ37" i="3" s="1"/>
  <c r="AV37" i="3"/>
  <c r="BJ36" i="3"/>
  <c r="BQ36" i="3" s="1"/>
  <c r="BE36" i="3"/>
  <c r="AB36" i="3"/>
  <c r="X36" i="3"/>
  <c r="AE36" i="3" s="1"/>
  <c r="V36" i="3"/>
  <c r="R36" i="3"/>
  <c r="S36" i="3" s="1"/>
  <c r="L36" i="3"/>
  <c r="BF36" i="3" s="1"/>
  <c r="BI36" i="3" s="1"/>
  <c r="AV36" i="3"/>
  <c r="BJ35" i="3"/>
  <c r="BQ35" i="3" s="1"/>
  <c r="AB35" i="3"/>
  <c r="X35" i="3"/>
  <c r="AE35" i="3" s="1"/>
  <c r="V35" i="3"/>
  <c r="AV35" i="3"/>
  <c r="BJ34" i="3"/>
  <c r="BQ34" i="3" s="1"/>
  <c r="BE34" i="3"/>
  <c r="AB34" i="3"/>
  <c r="X34" i="3"/>
  <c r="AE34" i="3" s="1"/>
  <c r="V34" i="3"/>
  <c r="R34" i="3"/>
  <c r="S34" i="3" s="1"/>
  <c r="L34" i="3"/>
  <c r="BF34" i="3" s="1"/>
  <c r="AV34" i="3"/>
  <c r="BJ33" i="3"/>
  <c r="BQ33" i="3" s="1"/>
  <c r="AB33" i="3"/>
  <c r="X33" i="3"/>
  <c r="AE33" i="3" s="1"/>
  <c r="V33" i="3"/>
  <c r="AV33" i="3"/>
  <c r="BJ32" i="3"/>
  <c r="BQ32" i="3" s="1"/>
  <c r="BE32" i="3"/>
  <c r="AB32" i="3"/>
  <c r="X32" i="3"/>
  <c r="AE32" i="3" s="1"/>
  <c r="V32" i="3"/>
  <c r="R32" i="3"/>
  <c r="S32" i="3" s="1"/>
  <c r="L32" i="3"/>
  <c r="BF32" i="3" s="1"/>
  <c r="AV32" i="3"/>
  <c r="BJ31" i="3"/>
  <c r="BQ31" i="3" s="1"/>
  <c r="AB31" i="3"/>
  <c r="X31" i="3"/>
  <c r="AE31" i="3" s="1"/>
  <c r="V31" i="3"/>
  <c r="AJ31" i="3" s="1"/>
  <c r="AV31" i="3"/>
  <c r="BJ30" i="3"/>
  <c r="BQ30" i="3" s="1"/>
  <c r="BE30" i="3"/>
  <c r="AB30" i="3"/>
  <c r="X30" i="3"/>
  <c r="AE30" i="3" s="1"/>
  <c r="V30" i="3"/>
  <c r="R30" i="3"/>
  <c r="S30" i="3" s="1"/>
  <c r="L30" i="3"/>
  <c r="M30" i="3" s="1"/>
  <c r="AV30" i="3"/>
  <c r="BJ29" i="3"/>
  <c r="BQ29" i="3" s="1"/>
  <c r="AB29" i="3"/>
  <c r="X29" i="3"/>
  <c r="AE29" i="3" s="1"/>
  <c r="V29" i="3"/>
  <c r="AJ29" i="3" s="1"/>
  <c r="BJ28" i="3"/>
  <c r="BQ28" i="3" s="1"/>
  <c r="BE28" i="3"/>
  <c r="AB28" i="3"/>
  <c r="X28" i="3"/>
  <c r="AE28" i="3" s="1"/>
  <c r="V28" i="3"/>
  <c r="AJ28" i="3" s="1"/>
  <c r="R28" i="3"/>
  <c r="S28" i="3" s="1"/>
  <c r="L28" i="3"/>
  <c r="BF28" i="3" s="1"/>
  <c r="BJ27" i="3"/>
  <c r="BQ27" i="3" s="1"/>
  <c r="AB27" i="3"/>
  <c r="X27" i="3"/>
  <c r="AE27" i="3" s="1"/>
  <c r="V27" i="3"/>
  <c r="BJ26" i="3"/>
  <c r="BQ26" i="3" s="1"/>
  <c r="BE26" i="3"/>
  <c r="AB26" i="3"/>
  <c r="X26" i="3"/>
  <c r="AE26" i="3" s="1"/>
  <c r="V26" i="3"/>
  <c r="R26" i="3"/>
  <c r="S26" i="3" s="1"/>
  <c r="L26" i="3"/>
  <c r="BF26" i="3" s="1"/>
  <c r="BJ25" i="3"/>
  <c r="BQ25" i="3" s="1"/>
  <c r="AB25" i="3"/>
  <c r="X25" i="3"/>
  <c r="AE25" i="3" s="1"/>
  <c r="V25" i="3"/>
  <c r="AJ25" i="3" s="1"/>
  <c r="BJ24" i="3"/>
  <c r="BQ24" i="3" s="1"/>
  <c r="BE24" i="3"/>
  <c r="AB24" i="3"/>
  <c r="X24" i="3"/>
  <c r="AE24" i="3" s="1"/>
  <c r="V24" i="3"/>
  <c r="R24" i="3"/>
  <c r="S24" i="3" s="1"/>
  <c r="L24" i="3"/>
  <c r="BF24" i="3" s="1"/>
  <c r="BJ23" i="3"/>
  <c r="BQ23" i="3" s="1"/>
  <c r="AB23" i="3"/>
  <c r="X23" i="3"/>
  <c r="AE23" i="3" s="1"/>
  <c r="V23" i="3"/>
  <c r="BJ22" i="3"/>
  <c r="BQ22" i="3" s="1"/>
  <c r="BE22" i="3"/>
  <c r="AB22" i="3"/>
  <c r="X22" i="3"/>
  <c r="AE22" i="3" s="1"/>
  <c r="V22" i="3"/>
  <c r="AJ22" i="3" s="1"/>
  <c r="R22" i="3"/>
  <c r="S22" i="3" s="1"/>
  <c r="L22" i="3"/>
  <c r="BF22" i="3" s="1"/>
  <c r="BJ21" i="3"/>
  <c r="BQ21" i="3" s="1"/>
  <c r="AB21" i="3"/>
  <c r="X21" i="3"/>
  <c r="AE21" i="3" s="1"/>
  <c r="V21" i="3"/>
  <c r="BJ20" i="3"/>
  <c r="BQ20" i="3" s="1"/>
  <c r="BE20" i="3"/>
  <c r="AB20" i="3"/>
  <c r="X20" i="3"/>
  <c r="AE20" i="3" s="1"/>
  <c r="V20" i="3"/>
  <c r="R20" i="3"/>
  <c r="S20" i="3" s="1"/>
  <c r="L20" i="3"/>
  <c r="M20" i="3" s="1"/>
  <c r="BJ19" i="3"/>
  <c r="BQ19" i="3" s="1"/>
  <c r="AB19" i="3"/>
  <c r="X19" i="3"/>
  <c r="AE19" i="3" s="1"/>
  <c r="V19" i="3"/>
  <c r="BJ18" i="3"/>
  <c r="BQ18" i="3" s="1"/>
  <c r="BE18" i="3"/>
  <c r="AB18" i="3"/>
  <c r="X18" i="3"/>
  <c r="AE18" i="3" s="1"/>
  <c r="V18" i="3"/>
  <c r="R18" i="3"/>
  <c r="S18" i="3" s="1"/>
  <c r="L18" i="3"/>
  <c r="BF18" i="3" s="1"/>
  <c r="BJ17" i="3"/>
  <c r="BQ17" i="3" s="1"/>
  <c r="AB17" i="3"/>
  <c r="X17" i="3"/>
  <c r="AE17" i="3" s="1"/>
  <c r="V17" i="3"/>
  <c r="BJ16" i="3"/>
  <c r="BQ16" i="3" s="1"/>
  <c r="BE16" i="3"/>
  <c r="AB16" i="3"/>
  <c r="X16" i="3"/>
  <c r="AE16" i="3" s="1"/>
  <c r="V16" i="3"/>
  <c r="R16" i="3"/>
  <c r="S16" i="3" s="1"/>
  <c r="L16" i="3"/>
  <c r="BF16" i="3" s="1"/>
  <c r="BJ15" i="3"/>
  <c r="BQ15" i="3" s="1"/>
  <c r="AB15" i="3"/>
  <c r="X15" i="3"/>
  <c r="AE15" i="3" s="1"/>
  <c r="V15" i="3"/>
  <c r="BJ14" i="3"/>
  <c r="BQ14" i="3" s="1"/>
  <c r="BE14" i="3"/>
  <c r="AB14" i="3"/>
  <c r="X14" i="3"/>
  <c r="AE14" i="3" s="1"/>
  <c r="V14" i="3"/>
  <c r="R14" i="3"/>
  <c r="S14" i="3" s="1"/>
  <c r="L14" i="3"/>
  <c r="M14" i="3" s="1"/>
  <c r="BJ13" i="3"/>
  <c r="BQ13" i="3" s="1"/>
  <c r="AB13" i="3"/>
  <c r="Y13" i="3"/>
  <c r="X13" i="3"/>
  <c r="AE13" i="3" s="1"/>
  <c r="V13" i="3"/>
  <c r="BJ12" i="3"/>
  <c r="BQ12" i="3" s="1"/>
  <c r="BE12" i="3"/>
  <c r="AB12" i="3"/>
  <c r="Y12" i="3"/>
  <c r="X12" i="3"/>
  <c r="AE12" i="3" s="1"/>
  <c r="V12" i="3"/>
  <c r="R12" i="3"/>
  <c r="S12" i="3" s="1"/>
  <c r="O12" i="3"/>
  <c r="L12" i="3"/>
  <c r="M12" i="3" s="1"/>
  <c r="BJ11" i="3"/>
  <c r="BQ11" i="3" s="1"/>
  <c r="AB11" i="3"/>
  <c r="Y11" i="3"/>
  <c r="X11" i="3"/>
  <c r="AE11" i="3" s="1"/>
  <c r="V11" i="3"/>
  <c r="O11" i="3"/>
  <c r="BJ10" i="3"/>
  <c r="BE10" i="3"/>
  <c r="AB10" i="3"/>
  <c r="Y10" i="3"/>
  <c r="X10" i="3"/>
  <c r="AE10" i="3" s="1"/>
  <c r="V10" i="3"/>
  <c r="R10" i="3"/>
  <c r="S10" i="3" s="1"/>
  <c r="O10" i="3"/>
  <c r="L10" i="3"/>
  <c r="BF10" i="3" s="1"/>
  <c r="AW2" i="3"/>
  <c r="AT12" i="3" l="1"/>
  <c r="BK227" i="3"/>
  <c r="BC227" i="3" s="1"/>
  <c r="AJ227" i="3"/>
  <c r="AT227" i="3" s="1"/>
  <c r="BK237" i="3"/>
  <c r="BP237" i="3" s="1"/>
  <c r="AJ237" i="3"/>
  <c r="AK237" i="3" s="1"/>
  <c r="BK138" i="3"/>
  <c r="BP138" i="3" s="1"/>
  <c r="AJ138" i="3"/>
  <c r="AC254" i="3"/>
  <c r="AJ254" i="3"/>
  <c r="BK245" i="3"/>
  <c r="BC245" i="3" s="1"/>
  <c r="AJ245" i="3"/>
  <c r="AR245" i="3" s="1"/>
  <c r="AS245" i="3" s="1"/>
  <c r="AJ152" i="3"/>
  <c r="AM152" i="3" s="1"/>
  <c r="AM14" i="3"/>
  <c r="BK30" i="3"/>
  <c r="BC30" i="3" s="1"/>
  <c r="AJ30" i="3"/>
  <c r="AK30" i="3" s="1"/>
  <c r="BK134" i="3"/>
  <c r="BP134" i="3" s="1"/>
  <c r="AJ134" i="3"/>
  <c r="AT134" i="3" s="1"/>
  <c r="BK148" i="3"/>
  <c r="BP148" i="3" s="1"/>
  <c r="AJ148" i="3"/>
  <c r="AR148" i="3" s="1"/>
  <c r="AS148" i="3" s="1"/>
  <c r="BK61" i="3"/>
  <c r="AJ61" i="3"/>
  <c r="BK73" i="3"/>
  <c r="BC73" i="3" s="1"/>
  <c r="AJ73" i="3"/>
  <c r="AM73" i="3" s="1"/>
  <c r="AU73" i="3" s="1"/>
  <c r="AL73" i="3" s="1"/>
  <c r="AJ39" i="3"/>
  <c r="AR39" i="3" s="1"/>
  <c r="AS39" i="3" s="1"/>
  <c r="BK113" i="3"/>
  <c r="AJ113" i="3"/>
  <c r="AM113" i="3" s="1"/>
  <c r="AC115" i="3"/>
  <c r="AJ115" i="3"/>
  <c r="AM115" i="3" s="1"/>
  <c r="AU115" i="3" s="1"/>
  <c r="AL115" i="3" s="1"/>
  <c r="BK117" i="3"/>
  <c r="BC117" i="3" s="1"/>
  <c r="AJ117" i="3"/>
  <c r="AK117" i="3" s="1"/>
  <c r="BK119" i="3"/>
  <c r="BP119" i="3" s="1"/>
  <c r="AJ119" i="3"/>
  <c r="AK119" i="3" s="1"/>
  <c r="AJ121" i="3"/>
  <c r="AK121" i="3" s="1"/>
  <c r="BK192" i="3"/>
  <c r="BP192" i="3" s="1"/>
  <c r="AJ192" i="3"/>
  <c r="AK192" i="3" s="1"/>
  <c r="AJ194" i="3"/>
  <c r="AR194" i="3" s="1"/>
  <c r="AS194" i="3" s="1"/>
  <c r="BK196" i="3"/>
  <c r="BC196" i="3" s="1"/>
  <c r="AJ196" i="3"/>
  <c r="AK196" i="3" s="1"/>
  <c r="BK198" i="3"/>
  <c r="BC198" i="3" s="1"/>
  <c r="AJ198" i="3"/>
  <c r="AM198" i="3" s="1"/>
  <c r="AU198" i="3" s="1"/>
  <c r="AL198" i="3" s="1"/>
  <c r="BK200" i="3"/>
  <c r="BC200" i="3" s="1"/>
  <c r="AJ200" i="3"/>
  <c r="AR200" i="3" s="1"/>
  <c r="AS200" i="3" s="1"/>
  <c r="BK202" i="3"/>
  <c r="BC202" i="3" s="1"/>
  <c r="AJ202" i="3"/>
  <c r="AM202" i="3" s="1"/>
  <c r="AU202" i="3" s="1"/>
  <c r="AL202" i="3" s="1"/>
  <c r="BK204" i="3"/>
  <c r="BC204" i="3" s="1"/>
  <c r="AJ204" i="3"/>
  <c r="AK204" i="3" s="1"/>
  <c r="AJ206" i="3"/>
  <c r="AR206" i="3" s="1"/>
  <c r="AS206" i="3" s="1"/>
  <c r="BK208" i="3"/>
  <c r="BC208" i="3" s="1"/>
  <c r="AJ208" i="3"/>
  <c r="AR208" i="3" s="1"/>
  <c r="AS208" i="3" s="1"/>
  <c r="AJ210" i="3"/>
  <c r="AR210" i="3" s="1"/>
  <c r="AS210" i="3" s="1"/>
  <c r="AJ212" i="3"/>
  <c r="AT212" i="3" s="1"/>
  <c r="AJ214" i="3"/>
  <c r="AT214" i="3" s="1"/>
  <c r="CK16" i="7"/>
  <c r="BK252" i="3"/>
  <c r="BC252" i="3" s="1"/>
  <c r="AJ252" i="3"/>
  <c r="AM252" i="3" s="1"/>
  <c r="AU252" i="3" s="1"/>
  <c r="AL252" i="3" s="1"/>
  <c r="AC257" i="3"/>
  <c r="AJ257" i="3"/>
  <c r="AJ217" i="3"/>
  <c r="AT217" i="3" s="1"/>
  <c r="BK52" i="3"/>
  <c r="AJ52" i="3"/>
  <c r="AM52" i="3" s="1"/>
  <c r="BK225" i="3"/>
  <c r="BC225" i="3" s="1"/>
  <c r="AJ225" i="3"/>
  <c r="AM225" i="3" s="1"/>
  <c r="AU225" i="3" s="1"/>
  <c r="AL225" i="3" s="1"/>
  <c r="BK229" i="3"/>
  <c r="BP229" i="3" s="1"/>
  <c r="AJ229" i="3"/>
  <c r="AM229" i="3" s="1"/>
  <c r="AU229" i="3" s="1"/>
  <c r="AL229" i="3" s="1"/>
  <c r="BK233" i="3"/>
  <c r="BP233" i="3" s="1"/>
  <c r="AJ233" i="3"/>
  <c r="AM233" i="3" s="1"/>
  <c r="AU233" i="3" s="1"/>
  <c r="AL233" i="3" s="1"/>
  <c r="AJ235" i="3"/>
  <c r="AM235" i="3" s="1"/>
  <c r="AU235" i="3" s="1"/>
  <c r="AL235" i="3" s="1"/>
  <c r="BK241" i="3"/>
  <c r="BC241" i="3" s="1"/>
  <c r="AJ241" i="3"/>
  <c r="AC42" i="3"/>
  <c r="AJ42" i="3"/>
  <c r="AM42" i="3" s="1"/>
  <c r="AU42" i="3" s="1"/>
  <c r="AL42" i="3" s="1"/>
  <c r="AJ110" i="3"/>
  <c r="AM110" i="3" s="1"/>
  <c r="AU110" i="3" s="1"/>
  <c r="AL110" i="3" s="1"/>
  <c r="AJ128" i="3"/>
  <c r="AT128" i="3" s="1"/>
  <c r="BK136" i="3"/>
  <c r="BC136" i="3" s="1"/>
  <c r="AJ136" i="3"/>
  <c r="BK243" i="3"/>
  <c r="BC243" i="3" s="1"/>
  <c r="AJ243" i="3"/>
  <c r="AR243" i="3" s="1"/>
  <c r="AS243" i="3" s="1"/>
  <c r="AC247" i="3"/>
  <c r="AJ247" i="3"/>
  <c r="AK247" i="3" s="1"/>
  <c r="BK66" i="3"/>
  <c r="AJ66" i="3"/>
  <c r="AC32" i="3"/>
  <c r="AJ32" i="3"/>
  <c r="AJ51" i="3"/>
  <c r="AT51" i="3" s="1"/>
  <c r="BK63" i="3"/>
  <c r="BC63" i="3" s="1"/>
  <c r="AJ63" i="3"/>
  <c r="AK63" i="3" s="1"/>
  <c r="BK68" i="3"/>
  <c r="AJ68" i="3"/>
  <c r="AJ75" i="3"/>
  <c r="AR75" i="3" s="1"/>
  <c r="AS75" i="3" s="1"/>
  <c r="AJ80" i="3"/>
  <c r="AR80" i="3" s="1"/>
  <c r="AS80" i="3" s="1"/>
  <c r="AJ125" i="3"/>
  <c r="AT125" i="3" s="1"/>
  <c r="BK162" i="3"/>
  <c r="AJ162" i="3"/>
  <c r="AM162" i="3" s="1"/>
  <c r="BK164" i="3"/>
  <c r="AJ164" i="3"/>
  <c r="AM164" i="3" s="1"/>
  <c r="AU164" i="3" s="1"/>
  <c r="AL164" i="3" s="1"/>
  <c r="AC166" i="3"/>
  <c r="AJ166" i="3"/>
  <c r="AK166" i="3" s="1"/>
  <c r="BK168" i="3"/>
  <c r="BC168" i="3" s="1"/>
  <c r="AJ168" i="3"/>
  <c r="AM168" i="3" s="1"/>
  <c r="AU168" i="3" s="1"/>
  <c r="AL168" i="3" s="1"/>
  <c r="AJ170" i="3"/>
  <c r="AR170" i="3" s="1"/>
  <c r="AS170" i="3" s="1"/>
  <c r="BK172" i="3"/>
  <c r="BC172" i="3" s="1"/>
  <c r="AJ172" i="3"/>
  <c r="AM172" i="3" s="1"/>
  <c r="AU172" i="3" s="1"/>
  <c r="AL172" i="3" s="1"/>
  <c r="BK176" i="3"/>
  <c r="BC176" i="3" s="1"/>
  <c r="AJ176" i="3"/>
  <c r="AK176" i="3" s="1"/>
  <c r="AJ178" i="3"/>
  <c r="AR178" i="3" s="1"/>
  <c r="AS178" i="3" s="1"/>
  <c r="BK180" i="3"/>
  <c r="BP180" i="3" s="1"/>
  <c r="AJ180" i="3"/>
  <c r="AT180" i="3" s="1"/>
  <c r="BK182" i="3"/>
  <c r="BP182" i="3" s="1"/>
  <c r="AJ182" i="3"/>
  <c r="AK182" i="3" s="1"/>
  <c r="AJ50" i="3"/>
  <c r="BK157" i="3"/>
  <c r="AJ157" i="3"/>
  <c r="AT157" i="3" s="1"/>
  <c r="BK71" i="3"/>
  <c r="BC71" i="3" s="1"/>
  <c r="AJ71" i="3"/>
  <c r="AK71" i="3" s="1"/>
  <c r="AC76" i="3"/>
  <c r="AJ76" i="3"/>
  <c r="AT76" i="3" s="1"/>
  <c r="BK231" i="3"/>
  <c r="BC231" i="3" s="1"/>
  <c r="AJ231" i="3"/>
  <c r="AR231" i="3" s="1"/>
  <c r="AS231" i="3" s="1"/>
  <c r="BK239" i="3"/>
  <c r="BC239" i="3" s="1"/>
  <c r="AJ239" i="3"/>
  <c r="AK239" i="3" s="1"/>
  <c r="BK142" i="3"/>
  <c r="BC142" i="3" s="1"/>
  <c r="AJ142" i="3"/>
  <c r="AJ17" i="3"/>
  <c r="AM17" i="3" s="1"/>
  <c r="BR21" i="1" s="1"/>
  <c r="BK41" i="3"/>
  <c r="BC41" i="3" s="1"/>
  <c r="AJ41" i="3"/>
  <c r="AJ46" i="3"/>
  <c r="AM46" i="3" s="1"/>
  <c r="AJ107" i="3"/>
  <c r="AM107" i="3" s="1"/>
  <c r="AU107" i="3" s="1"/>
  <c r="AL107" i="3" s="1"/>
  <c r="BK127" i="3"/>
  <c r="AJ127" i="3"/>
  <c r="AM127" i="3" s="1"/>
  <c r="AU127" i="3" s="1"/>
  <c r="AL127" i="3" s="1"/>
  <c r="AJ151" i="3"/>
  <c r="AT151" i="3" s="1"/>
  <c r="AJ216" i="3"/>
  <c r="AM216" i="3" s="1"/>
  <c r="AC250" i="3"/>
  <c r="AJ250" i="3"/>
  <c r="AM250" i="3" s="1"/>
  <c r="AU250" i="3" s="1"/>
  <c r="AL250" i="3" s="1"/>
  <c r="AC255" i="3"/>
  <c r="AJ255" i="3"/>
  <c r="AK255" i="3" s="1"/>
  <c r="AC256" i="3"/>
  <c r="AJ256" i="3"/>
  <c r="AK256" i="3" s="1"/>
  <c r="BK140" i="3"/>
  <c r="BC140" i="3" s="1"/>
  <c r="AJ140" i="3"/>
  <c r="AR140" i="3" s="1"/>
  <c r="AS140" i="3" s="1"/>
  <c r="BK53" i="3"/>
  <c r="AJ53" i="3"/>
  <c r="AT53" i="3" s="1"/>
  <c r="BK58" i="3"/>
  <c r="AJ58" i="3"/>
  <c r="BK65" i="3"/>
  <c r="BC65" i="3" s="1"/>
  <c r="AJ65" i="3"/>
  <c r="AT65" i="3" s="1"/>
  <c r="BK70" i="3"/>
  <c r="AJ70" i="3"/>
  <c r="AM70" i="3" s="1"/>
  <c r="BK77" i="3"/>
  <c r="BC77" i="3" s="1"/>
  <c r="AJ77" i="3"/>
  <c r="AM77" i="3" s="1"/>
  <c r="AU77" i="3" s="1"/>
  <c r="AL77" i="3" s="1"/>
  <c r="AJ109" i="3"/>
  <c r="AK109" i="3" s="1"/>
  <c r="AJ129" i="3"/>
  <c r="BK133" i="3"/>
  <c r="BC133" i="3" s="1"/>
  <c r="AJ133" i="3"/>
  <c r="AM133" i="3" s="1"/>
  <c r="AU133" i="3" s="1"/>
  <c r="AL133" i="3" s="1"/>
  <c r="BK135" i="3"/>
  <c r="BP135" i="3" s="1"/>
  <c r="AJ135" i="3"/>
  <c r="AM135" i="3" s="1"/>
  <c r="AU135" i="3" s="1"/>
  <c r="AL135" i="3" s="1"/>
  <c r="BK139" i="3"/>
  <c r="BC139" i="3" s="1"/>
  <c r="AJ139" i="3"/>
  <c r="AT139" i="3" s="1"/>
  <c r="BK141" i="3"/>
  <c r="BC141" i="3" s="1"/>
  <c r="AJ141" i="3"/>
  <c r="AT141" i="3" s="1"/>
  <c r="BK143" i="3"/>
  <c r="BP143" i="3" s="1"/>
  <c r="AJ143" i="3"/>
  <c r="AM143" i="3" s="1"/>
  <c r="AU143" i="3" s="1"/>
  <c r="AL143" i="3" s="1"/>
  <c r="BK145" i="3"/>
  <c r="BC145" i="3" s="1"/>
  <c r="AJ145" i="3"/>
  <c r="AR145" i="3" s="1"/>
  <c r="AS145" i="3" s="1"/>
  <c r="BK147" i="3"/>
  <c r="BC147" i="3" s="1"/>
  <c r="AJ147" i="3"/>
  <c r="BK149" i="3"/>
  <c r="BP149" i="3" s="1"/>
  <c r="AJ149" i="3"/>
  <c r="AM149" i="3" s="1"/>
  <c r="AU149" i="3" s="1"/>
  <c r="AL149" i="3" s="1"/>
  <c r="BK186" i="3"/>
  <c r="AJ186" i="3"/>
  <c r="BK188" i="3"/>
  <c r="AJ188" i="3"/>
  <c r="BK112" i="3"/>
  <c r="AJ112" i="3"/>
  <c r="BK24" i="3"/>
  <c r="AJ24" i="3"/>
  <c r="AJ150" i="3"/>
  <c r="AM150" i="3" s="1"/>
  <c r="BK144" i="3"/>
  <c r="BP144" i="3" s="1"/>
  <c r="AJ144" i="3"/>
  <c r="AM144" i="3" s="1"/>
  <c r="AU144" i="3" s="1"/>
  <c r="AL144" i="3" s="1"/>
  <c r="BK155" i="3"/>
  <c r="AJ155" i="3"/>
  <c r="AT155" i="3" s="1"/>
  <c r="BK23" i="3"/>
  <c r="AJ23" i="3"/>
  <c r="AT23" i="3" s="1"/>
  <c r="BK27" i="3"/>
  <c r="AJ27" i="3"/>
  <c r="BK34" i="3"/>
  <c r="AJ34" i="3"/>
  <c r="AJ36" i="3"/>
  <c r="AM36" i="3" s="1"/>
  <c r="AU36" i="3" s="1"/>
  <c r="AL36" i="3" s="1"/>
  <c r="BK43" i="3"/>
  <c r="BC43" i="3" s="1"/>
  <c r="AJ43" i="3"/>
  <c r="AK43" i="3" s="1"/>
  <c r="AJ156" i="3"/>
  <c r="AT156" i="3" s="1"/>
  <c r="AJ218" i="3"/>
  <c r="AT218" i="3" s="1"/>
  <c r="BK222" i="3"/>
  <c r="BC222" i="3" s="1"/>
  <c r="AJ222" i="3"/>
  <c r="BK224" i="3"/>
  <c r="BC224" i="3" s="1"/>
  <c r="AJ224" i="3"/>
  <c r="BK226" i="3"/>
  <c r="BP226" i="3" s="1"/>
  <c r="AJ226" i="3"/>
  <c r="AR226" i="3" s="1"/>
  <c r="AS226" i="3" s="1"/>
  <c r="BK228" i="3"/>
  <c r="BP228" i="3" s="1"/>
  <c r="AJ228" i="3"/>
  <c r="AK228" i="3" s="1"/>
  <c r="BK230" i="3"/>
  <c r="BC230" i="3" s="1"/>
  <c r="AJ230" i="3"/>
  <c r="AM230" i="3" s="1"/>
  <c r="AU230" i="3" s="1"/>
  <c r="AL230" i="3" s="1"/>
  <c r="AC232" i="3"/>
  <c r="AJ232" i="3"/>
  <c r="BK234" i="3"/>
  <c r="BP234" i="3" s="1"/>
  <c r="AJ234" i="3"/>
  <c r="AM234" i="3" s="1"/>
  <c r="AU234" i="3" s="1"/>
  <c r="AL234" i="3" s="1"/>
  <c r="BK236" i="3"/>
  <c r="BC236" i="3" s="1"/>
  <c r="AJ236" i="3"/>
  <c r="AK236" i="3" s="1"/>
  <c r="BK238" i="3"/>
  <c r="BC238" i="3" s="1"/>
  <c r="AJ238" i="3"/>
  <c r="AT238" i="3" s="1"/>
  <c r="BK240" i="3"/>
  <c r="BP240" i="3" s="1"/>
  <c r="AJ240" i="3"/>
  <c r="AR240" i="3" s="1"/>
  <c r="AS240" i="3" s="1"/>
  <c r="AC248" i="3"/>
  <c r="AJ248" i="3"/>
  <c r="AK248" i="3" s="1"/>
  <c r="AC253" i="3"/>
  <c r="AJ253" i="3"/>
  <c r="AT253" i="3" s="1"/>
  <c r="BK26" i="3"/>
  <c r="AJ26" i="3"/>
  <c r="AJ47" i="3"/>
  <c r="BK132" i="3"/>
  <c r="BP132" i="3" s="1"/>
  <c r="AJ132" i="3"/>
  <c r="AR132" i="3" s="1"/>
  <c r="AS132" i="3" s="1"/>
  <c r="BK146" i="3"/>
  <c r="BP146" i="3" s="1"/>
  <c r="AJ146" i="3"/>
  <c r="BK55" i="3"/>
  <c r="AJ55" i="3"/>
  <c r="AT55" i="3" s="1"/>
  <c r="BK60" i="3"/>
  <c r="AJ60" i="3"/>
  <c r="BK193" i="3"/>
  <c r="BC193" i="3" s="1"/>
  <c r="AJ193" i="3"/>
  <c r="AK193" i="3" s="1"/>
  <c r="BK195" i="3"/>
  <c r="BC195" i="3" s="1"/>
  <c r="AJ195" i="3"/>
  <c r="AT195" i="3" s="1"/>
  <c r="BK197" i="3"/>
  <c r="BC197" i="3" s="1"/>
  <c r="AJ197" i="3"/>
  <c r="AR197" i="3" s="1"/>
  <c r="AS197" i="3" s="1"/>
  <c r="BK199" i="3"/>
  <c r="BP199" i="3" s="1"/>
  <c r="AJ199" i="3"/>
  <c r="AM199" i="3" s="1"/>
  <c r="AU199" i="3" s="1"/>
  <c r="AL199" i="3" s="1"/>
  <c r="BK201" i="3"/>
  <c r="BC201" i="3" s="1"/>
  <c r="AJ201" i="3"/>
  <c r="AK201" i="3" s="1"/>
  <c r="AJ203" i="3"/>
  <c r="AK203" i="3" s="1"/>
  <c r="BK207" i="3"/>
  <c r="BC207" i="3" s="1"/>
  <c r="AJ207" i="3"/>
  <c r="AK207" i="3" s="1"/>
  <c r="BK209" i="3"/>
  <c r="BP209" i="3" s="1"/>
  <c r="AJ209" i="3"/>
  <c r="AR209" i="3" s="1"/>
  <c r="AS209" i="3" s="1"/>
  <c r="BK211" i="3"/>
  <c r="BC211" i="3" s="1"/>
  <c r="AJ211" i="3"/>
  <c r="AK211" i="3" s="1"/>
  <c r="BK213" i="3"/>
  <c r="BP213" i="3" s="1"/>
  <c r="AJ213" i="3"/>
  <c r="AK213" i="3" s="1"/>
  <c r="BK173" i="3"/>
  <c r="BP173" i="3" s="1"/>
  <c r="AJ173" i="3"/>
  <c r="AK173" i="3" s="1"/>
  <c r="BK179" i="3"/>
  <c r="BC179" i="3" s="1"/>
  <c r="AJ179" i="3"/>
  <c r="AK179" i="3" s="1"/>
  <c r="BK181" i="3"/>
  <c r="BP181" i="3" s="1"/>
  <c r="AJ181" i="3"/>
  <c r="AR181" i="3" s="1"/>
  <c r="AS181" i="3" s="1"/>
  <c r="AJ183" i="3"/>
  <c r="AR183" i="3" s="1"/>
  <c r="AS183" i="3" s="1"/>
  <c r="AC244" i="3"/>
  <c r="AJ244" i="3"/>
  <c r="BK251" i="3"/>
  <c r="BC251" i="3" s="1"/>
  <c r="AJ251" i="3"/>
  <c r="AT251" i="3" s="1"/>
  <c r="BK35" i="3"/>
  <c r="BC35" i="3" s="1"/>
  <c r="AJ35" i="3"/>
  <c r="AK35" i="3" s="1"/>
  <c r="BK40" i="3"/>
  <c r="BC40" i="3" s="1"/>
  <c r="AJ40" i="3"/>
  <c r="AK40" i="3" s="1"/>
  <c r="BK187" i="3"/>
  <c r="AJ187" i="3"/>
  <c r="AT187" i="3" s="1"/>
  <c r="AC249" i="3"/>
  <c r="AJ249" i="3"/>
  <c r="BK33" i="3"/>
  <c r="BC33" i="3" s="1"/>
  <c r="AJ33" i="3"/>
  <c r="BK38" i="3"/>
  <c r="BC38" i="3" s="1"/>
  <c r="AJ38" i="3"/>
  <c r="AT38" i="3" s="1"/>
  <c r="AJ48" i="3"/>
  <c r="BK57" i="3"/>
  <c r="AJ57" i="3"/>
  <c r="AM57" i="3" s="1"/>
  <c r="BK62" i="3"/>
  <c r="AJ62" i="3"/>
  <c r="AM62" i="3" s="1"/>
  <c r="BK69" i="3"/>
  <c r="BC69" i="3" s="1"/>
  <c r="AJ69" i="3"/>
  <c r="AK69" i="3" s="1"/>
  <c r="BK74" i="3"/>
  <c r="BC74" i="3" s="1"/>
  <c r="AJ74" i="3"/>
  <c r="AK74" i="3" s="1"/>
  <c r="BK81" i="3"/>
  <c r="BC81" i="3" s="1"/>
  <c r="AJ81" i="3"/>
  <c r="AK81" i="3" s="1"/>
  <c r="AJ116" i="3"/>
  <c r="AM116" i="3" s="1"/>
  <c r="AU116" i="3" s="1"/>
  <c r="AL116" i="3" s="1"/>
  <c r="AC118" i="3"/>
  <c r="AJ118" i="3"/>
  <c r="AM118" i="3" s="1"/>
  <c r="AU118" i="3" s="1"/>
  <c r="AL118" i="3" s="1"/>
  <c r="AJ159" i="3"/>
  <c r="AJ185" i="3"/>
  <c r="AM185" i="3" s="1"/>
  <c r="BK189" i="3"/>
  <c r="AJ189" i="3"/>
  <c r="AM189" i="3" s="1"/>
  <c r="BK223" i="3"/>
  <c r="AJ223" i="3"/>
  <c r="AJ221" i="3"/>
  <c r="BK220" i="3"/>
  <c r="AJ220" i="3"/>
  <c r="BK219" i="3"/>
  <c r="AJ219" i="3"/>
  <c r="AT219" i="3" s="1"/>
  <c r="AC215" i="3"/>
  <c r="AJ215" i="3"/>
  <c r="AT215" i="3" s="1"/>
  <c r="BK184" i="3"/>
  <c r="AJ184" i="3"/>
  <c r="AM184" i="3" s="1"/>
  <c r="BK161" i="3"/>
  <c r="AJ161" i="3"/>
  <c r="BK160" i="3"/>
  <c r="AJ160" i="3"/>
  <c r="AM160" i="3" s="1"/>
  <c r="AC158" i="3"/>
  <c r="AJ158" i="3"/>
  <c r="AM158" i="3" s="1"/>
  <c r="BK154" i="3"/>
  <c r="AJ154" i="3"/>
  <c r="BK153" i="3"/>
  <c r="AJ153" i="3"/>
  <c r="AM153" i="3" s="1"/>
  <c r="BK131" i="3"/>
  <c r="AJ131" i="3"/>
  <c r="AT131" i="3" s="1"/>
  <c r="BK130" i="3"/>
  <c r="AJ130" i="3"/>
  <c r="BK126" i="3"/>
  <c r="AJ126" i="3"/>
  <c r="AT126" i="3" s="1"/>
  <c r="AC124" i="3"/>
  <c r="AJ124" i="3"/>
  <c r="AT124" i="3" s="1"/>
  <c r="AC106" i="3"/>
  <c r="AJ106" i="3"/>
  <c r="AT106" i="3" s="1"/>
  <c r="BK49" i="3"/>
  <c r="AJ49" i="3"/>
  <c r="AT49" i="3" s="1"/>
  <c r="BK21" i="3"/>
  <c r="AJ21" i="3"/>
  <c r="AM21" i="3" s="1"/>
  <c r="BK20" i="3"/>
  <c r="AJ20" i="3"/>
  <c r="AM20" i="3" s="1"/>
  <c r="BK19" i="3"/>
  <c r="AJ19" i="3"/>
  <c r="BK18" i="3"/>
  <c r="AJ18" i="3"/>
  <c r="AM18" i="3" s="1"/>
  <c r="BK16" i="3"/>
  <c r="AJ16" i="3"/>
  <c r="AM16" i="3" s="1"/>
  <c r="BK15" i="3"/>
  <c r="AJ15" i="3"/>
  <c r="AM15" i="3" s="1"/>
  <c r="BR22" i="1" s="1"/>
  <c r="BK13" i="3"/>
  <c r="BK12" i="3"/>
  <c r="AC11" i="3"/>
  <c r="AM11" i="3"/>
  <c r="AC10" i="3"/>
  <c r="Z243" i="3"/>
  <c r="AA243" i="3" s="1"/>
  <c r="P242" i="3"/>
  <c r="Q242" i="3" s="1"/>
  <c r="Q245" i="3" s="1"/>
  <c r="Z242" i="3"/>
  <c r="AA242" i="3" s="1"/>
  <c r="BK98" i="3"/>
  <c r="BK91" i="3"/>
  <c r="AT91" i="3"/>
  <c r="BK86" i="3"/>
  <c r="AC85" i="3"/>
  <c r="AT85" i="3"/>
  <c r="BK87" i="3"/>
  <c r="AT87" i="3"/>
  <c r="BK90" i="3"/>
  <c r="AT90" i="3"/>
  <c r="BK82" i="3"/>
  <c r="AM82" i="3"/>
  <c r="Y244" i="1"/>
  <c r="Y84" i="1"/>
  <c r="Y246" i="1"/>
  <c r="AM99" i="3"/>
  <c r="Y218" i="1"/>
  <c r="Y214" i="1"/>
  <c r="BK166" i="3"/>
  <c r="BC166" i="3" s="1"/>
  <c r="BK128" i="3"/>
  <c r="Y154" i="1"/>
  <c r="AT88" i="3"/>
  <c r="BN10" i="3"/>
  <c r="BQ10" i="3"/>
  <c r="Y126" i="1"/>
  <c r="Y106" i="1"/>
  <c r="Y50" i="1"/>
  <c r="Y152" i="1"/>
  <c r="Y128" i="1"/>
  <c r="Y82" i="1"/>
  <c r="Y48" i="1"/>
  <c r="Y110" i="1"/>
  <c r="Y184" i="1"/>
  <c r="Y186" i="1"/>
  <c r="Y86" i="1"/>
  <c r="Y124" i="1"/>
  <c r="Y108" i="1"/>
  <c r="Y150" i="1"/>
  <c r="Y188" i="1"/>
  <c r="Y46" i="1"/>
  <c r="Y242" i="1"/>
  <c r="Y216" i="1"/>
  <c r="BF218" i="3"/>
  <c r="BK92" i="3"/>
  <c r="BK158" i="3"/>
  <c r="M76" i="3"/>
  <c r="AZ38" i="3"/>
  <c r="BK110" i="3"/>
  <c r="BP110" i="3" s="1"/>
  <c r="AC153" i="3"/>
  <c r="AC46" i="3"/>
  <c r="BK85" i="3"/>
  <c r="AC109" i="3"/>
  <c r="AC84" i="3"/>
  <c r="AC36" i="3"/>
  <c r="AC14" i="3"/>
  <c r="BF110" i="3"/>
  <c r="AC88" i="3"/>
  <c r="AC110" i="3"/>
  <c r="BK109" i="3"/>
  <c r="BP109" i="3" s="1"/>
  <c r="BK255" i="3"/>
  <c r="BC255" i="3" s="1"/>
  <c r="AC245" i="3"/>
  <c r="AC12" i="3"/>
  <c r="M100" i="3"/>
  <c r="M178" i="3"/>
  <c r="BF246" i="3"/>
  <c r="AZ246" i="3" s="1"/>
  <c r="M144" i="3"/>
  <c r="M154" i="3"/>
  <c r="M78" i="3"/>
  <c r="M158" i="3"/>
  <c r="BF168" i="3"/>
  <c r="BK210" i="3"/>
  <c r="BP210" i="3" s="1"/>
  <c r="AC163" i="3"/>
  <c r="M88" i="3"/>
  <c r="BK103" i="3"/>
  <c r="AC170" i="3"/>
  <c r="AC178" i="3"/>
  <c r="M238" i="3"/>
  <c r="BK244" i="3"/>
  <c r="M136" i="3"/>
  <c r="M206" i="3"/>
  <c r="M116" i="3"/>
  <c r="M70" i="3"/>
  <c r="M108" i="3"/>
  <c r="M72" i="3"/>
  <c r="BK106" i="3"/>
  <c r="M210" i="3"/>
  <c r="AM104" i="3"/>
  <c r="AU104" i="3" s="1"/>
  <c r="AL104" i="3" s="1"/>
  <c r="BK104" i="3"/>
  <c r="M120" i="3"/>
  <c r="BF120" i="3"/>
  <c r="BI120" i="3" s="1"/>
  <c r="BK129" i="3"/>
  <c r="BF138" i="3"/>
  <c r="AZ138" i="3" s="1"/>
  <c r="M138" i="3"/>
  <c r="BK159" i="3"/>
  <c r="AM167" i="3"/>
  <c r="AU167" i="3" s="1"/>
  <c r="AL167" i="3" s="1"/>
  <c r="AC167" i="3"/>
  <c r="BK171" i="3"/>
  <c r="BC171" i="3" s="1"/>
  <c r="AR171" i="3"/>
  <c r="AS171" i="3" s="1"/>
  <c r="M50" i="3"/>
  <c r="M62" i="3"/>
  <c r="M86" i="3"/>
  <c r="M16" i="3"/>
  <c r="BK32" i="3"/>
  <c r="M34" i="3"/>
  <c r="AR44" i="3"/>
  <c r="AS44" i="3" s="1"/>
  <c r="AK44" i="3"/>
  <c r="BK46" i="3"/>
  <c r="M80" i="3"/>
  <c r="AM83" i="3"/>
  <c r="BF104" i="3"/>
  <c r="M104" i="3"/>
  <c r="BK111" i="3"/>
  <c r="BK114" i="3"/>
  <c r="BP114" i="3" s="1"/>
  <c r="AK114" i="3"/>
  <c r="AC121" i="3"/>
  <c r="BK122" i="3"/>
  <c r="BC122" i="3" s="1"/>
  <c r="AK122" i="3"/>
  <c r="BF130" i="3"/>
  <c r="M130" i="3"/>
  <c r="BF142" i="3"/>
  <c r="AZ142" i="3" s="1"/>
  <c r="M142" i="3"/>
  <c r="AR175" i="3"/>
  <c r="AS175" i="3" s="1"/>
  <c r="AC175" i="3"/>
  <c r="AT246" i="3"/>
  <c r="AZ252" i="3"/>
  <c r="BI252" i="3"/>
  <c r="M64" i="3"/>
  <c r="M28" i="3"/>
  <c r="BK36" i="3"/>
  <c r="BC36" i="3" s="1"/>
  <c r="BF12" i="3"/>
  <c r="BK31" i="3"/>
  <c r="M36" i="3"/>
  <c r="M38" i="3"/>
  <c r="AC39" i="3"/>
  <c r="M44" i="3"/>
  <c r="AR79" i="3"/>
  <c r="AS79" i="3" s="1"/>
  <c r="BK79" i="3"/>
  <c r="BC79" i="3" s="1"/>
  <c r="BK94" i="3"/>
  <c r="AM94" i="3"/>
  <c r="M96" i="3"/>
  <c r="M102" i="3"/>
  <c r="BF102" i="3"/>
  <c r="AC104" i="3"/>
  <c r="BF134" i="3"/>
  <c r="BI134" i="3" s="1"/>
  <c r="M134" i="3"/>
  <c r="BF146" i="3"/>
  <c r="AZ146" i="3" s="1"/>
  <c r="M146" i="3"/>
  <c r="BK150" i="3"/>
  <c r="AC150" i="3"/>
  <c r="BF14" i="3"/>
  <c r="AC37" i="3"/>
  <c r="BK37" i="3"/>
  <c r="BC37" i="3" s="1"/>
  <c r="BK108" i="3"/>
  <c r="AC108" i="3"/>
  <c r="AT108" i="3"/>
  <c r="BK120" i="3"/>
  <c r="BP120" i="3" s="1"/>
  <c r="AK120" i="3"/>
  <c r="AC126" i="3"/>
  <c r="BK137" i="3"/>
  <c r="BP137" i="3" s="1"/>
  <c r="AR137" i="3"/>
  <c r="AS137" i="3" s="1"/>
  <c r="O152" i="3"/>
  <c r="O150" i="3"/>
  <c r="BF164" i="3"/>
  <c r="M164" i="3"/>
  <c r="AC174" i="3"/>
  <c r="BK174" i="3"/>
  <c r="BC174" i="3" s="1"/>
  <c r="AR174" i="3"/>
  <c r="AS174" i="3" s="1"/>
  <c r="M182" i="3"/>
  <c r="BF182" i="3"/>
  <c r="AZ182" i="3" s="1"/>
  <c r="BF40" i="3"/>
  <c r="BI40" i="3" s="1"/>
  <c r="BK42" i="3"/>
  <c r="BC42" i="3" s="1"/>
  <c r="BK115" i="3"/>
  <c r="BC115" i="3" s="1"/>
  <c r="AC128" i="3"/>
  <c r="M170" i="3"/>
  <c r="AZ170" i="3"/>
  <c r="M172" i="3"/>
  <c r="M180" i="3"/>
  <c r="AC183" i="3"/>
  <c r="M194" i="3"/>
  <c r="M198" i="3"/>
  <c r="BF220" i="3"/>
  <c r="M224" i="3"/>
  <c r="M244" i="3"/>
  <c r="AT190" i="3"/>
  <c r="M202" i="3"/>
  <c r="AZ210" i="3"/>
  <c r="M232" i="3"/>
  <c r="AC242" i="3"/>
  <c r="BK248" i="3"/>
  <c r="BC248" i="3" s="1"/>
  <c r="M250" i="3"/>
  <c r="M252" i="3"/>
  <c r="BF254" i="3"/>
  <c r="BI254" i="3" s="1"/>
  <c r="BK170" i="3"/>
  <c r="BP170" i="3" s="1"/>
  <c r="BF176" i="3"/>
  <c r="AZ176" i="3" s="1"/>
  <c r="BK205" i="3"/>
  <c r="BP205" i="3" s="1"/>
  <c r="BK247" i="3"/>
  <c r="BC247" i="3" s="1"/>
  <c r="BK256" i="3"/>
  <c r="BC256" i="3" s="1"/>
  <c r="AC187" i="3"/>
  <c r="BK218" i="3"/>
  <c r="AC218" i="3"/>
  <c r="AC221" i="3"/>
  <c r="AC184" i="3"/>
  <c r="BK10" i="3"/>
  <c r="BK89" i="3"/>
  <c r="BK215" i="3"/>
  <c r="BK14" i="3"/>
  <c r="BK88" i="3"/>
  <c r="BK124" i="3"/>
  <c r="AC190" i="3"/>
  <c r="Y150" i="3"/>
  <c r="BK11" i="3"/>
  <c r="AT84" i="3"/>
  <c r="AM84" i="3"/>
  <c r="BK107" i="3"/>
  <c r="BP107" i="3" s="1"/>
  <c r="M126" i="3"/>
  <c r="M26" i="3"/>
  <c r="M54" i="3"/>
  <c r="M10" i="3"/>
  <c r="BF188" i="3"/>
  <c r="M124" i="3"/>
  <c r="M24" i="3"/>
  <c r="M56" i="3"/>
  <c r="M150" i="3"/>
  <c r="O151" i="3"/>
  <c r="M92" i="3"/>
  <c r="M46" i="3"/>
  <c r="P12" i="3"/>
  <c r="Q12" i="3" s="1"/>
  <c r="M18" i="3"/>
  <c r="M190" i="3"/>
  <c r="M22" i="3"/>
  <c r="M156" i="3"/>
  <c r="BF82" i="3"/>
  <c r="AM22" i="3"/>
  <c r="AT22" i="3"/>
  <c r="AM25" i="3"/>
  <c r="AT25" i="3"/>
  <c r="BI34" i="3"/>
  <c r="AZ34" i="3"/>
  <c r="AK45" i="3"/>
  <c r="AR45" i="3"/>
  <c r="AS45" i="3" s="1"/>
  <c r="AM29" i="3"/>
  <c r="AT29" i="3"/>
  <c r="AT31" i="3"/>
  <c r="AM31" i="3"/>
  <c r="AZ32" i="3"/>
  <c r="BI32" i="3"/>
  <c r="AM28" i="3"/>
  <c r="AT28" i="3"/>
  <c r="AC17" i="3"/>
  <c r="BK17" i="3"/>
  <c r="BF20" i="3"/>
  <c r="AC22" i="3"/>
  <c r="BK22" i="3"/>
  <c r="AC25" i="3"/>
  <c r="BK25" i="3"/>
  <c r="BK28" i="3"/>
  <c r="AC29" i="3"/>
  <c r="BK29" i="3"/>
  <c r="AC34" i="3"/>
  <c r="BF42" i="3"/>
  <c r="AC45" i="3"/>
  <c r="BF48" i="3"/>
  <c r="M48" i="3"/>
  <c r="BK50" i="3"/>
  <c r="AC50" i="3"/>
  <c r="AC54" i="3"/>
  <c r="AM56" i="3"/>
  <c r="AT56" i="3"/>
  <c r="BI78" i="3"/>
  <c r="AZ78" i="3"/>
  <c r="AT92" i="3"/>
  <c r="AM92" i="3"/>
  <c r="AC15" i="3"/>
  <c r="AC20" i="3"/>
  <c r="AC23" i="3"/>
  <c r="BF30" i="3"/>
  <c r="M32" i="3"/>
  <c r="AZ36" i="3"/>
  <c r="AM37" i="3"/>
  <c r="AU37" i="3" s="1"/>
  <c r="AL37" i="3" s="1"/>
  <c r="AM44" i="3"/>
  <c r="AU44" i="3" s="1"/>
  <c r="AL44" i="3" s="1"/>
  <c r="BK44" i="3"/>
  <c r="BK45" i="3"/>
  <c r="BF52" i="3"/>
  <c r="AM59" i="3"/>
  <c r="AT59" i="3"/>
  <c r="BI64" i="3"/>
  <c r="AZ64" i="3"/>
  <c r="AR67" i="3"/>
  <c r="AS67" i="3" s="1"/>
  <c r="AK67" i="3"/>
  <c r="BI70" i="3"/>
  <c r="AZ70" i="3"/>
  <c r="AM72" i="3"/>
  <c r="AU72" i="3" s="1"/>
  <c r="AL72" i="3" s="1"/>
  <c r="AT72" i="3"/>
  <c r="AR78" i="3"/>
  <c r="AS78" i="3" s="1"/>
  <c r="AT78" i="3"/>
  <c r="AK78" i="3"/>
  <c r="AC28" i="3"/>
  <c r="AC18" i="3"/>
  <c r="AC21" i="3"/>
  <c r="AC26" i="3"/>
  <c r="AC30" i="3"/>
  <c r="BK39" i="3"/>
  <c r="AC44" i="3"/>
  <c r="AZ44" i="3"/>
  <c r="AM45" i="3"/>
  <c r="AU45" i="3" s="1"/>
  <c r="AL45" i="3" s="1"/>
  <c r="AT45" i="3"/>
  <c r="BK48" i="3"/>
  <c r="AC48" i="3"/>
  <c r="AM54" i="3"/>
  <c r="AT54" i="3"/>
  <c r="AT89" i="3"/>
  <c r="AM89" i="3"/>
  <c r="AT93" i="3"/>
  <c r="AM93" i="3"/>
  <c r="AC13" i="3"/>
  <c r="AC16" i="3"/>
  <c r="AC19" i="3"/>
  <c r="AC24" i="3"/>
  <c r="AC27" i="3"/>
  <c r="AC31" i="3"/>
  <c r="AT44" i="3"/>
  <c r="BK47" i="3"/>
  <c r="AC47" i="3"/>
  <c r="BK54" i="3"/>
  <c r="BI62" i="3"/>
  <c r="AZ62" i="3"/>
  <c r="AM64" i="3"/>
  <c r="AT64" i="3"/>
  <c r="AM67" i="3"/>
  <c r="AU67" i="3" s="1"/>
  <c r="AL67" i="3" s="1"/>
  <c r="AT67" i="3"/>
  <c r="BI72" i="3"/>
  <c r="AZ72" i="3"/>
  <c r="AZ76" i="3"/>
  <c r="BI76" i="3"/>
  <c r="AC51" i="3"/>
  <c r="BK51" i="3"/>
  <c r="AC56" i="3"/>
  <c r="BK56" i="3"/>
  <c r="AC59" i="3"/>
  <c r="BK59" i="3"/>
  <c r="AC64" i="3"/>
  <c r="BK64" i="3"/>
  <c r="AC67" i="3"/>
  <c r="BK67" i="3"/>
  <c r="AC72" i="3"/>
  <c r="BK72" i="3"/>
  <c r="BK75" i="3"/>
  <c r="BK76" i="3"/>
  <c r="BK78" i="3"/>
  <c r="AC79" i="3"/>
  <c r="AC80" i="3"/>
  <c r="BK83" i="3"/>
  <c r="AC83" i="3"/>
  <c r="AT83" i="3"/>
  <c r="BF90" i="3"/>
  <c r="AC93" i="3"/>
  <c r="BF94" i="3"/>
  <c r="AM97" i="3"/>
  <c r="AT97" i="3"/>
  <c r="BK97" i="3"/>
  <c r="AC103" i="3"/>
  <c r="M112" i="3"/>
  <c r="BF112" i="3"/>
  <c r="AC57" i="3"/>
  <c r="BF60" i="3"/>
  <c r="AC62" i="3"/>
  <c r="AC65" i="3"/>
  <c r="BF68" i="3"/>
  <c r="AC70" i="3"/>
  <c r="AC73" i="3"/>
  <c r="AC78" i="3"/>
  <c r="BI80" i="3"/>
  <c r="AC86" i="3"/>
  <c r="AM100" i="3"/>
  <c r="AT100" i="3"/>
  <c r="BK100" i="3"/>
  <c r="AC35" i="3"/>
  <c r="AC40" i="3"/>
  <c r="AC43" i="3"/>
  <c r="AC49" i="3"/>
  <c r="AC52" i="3"/>
  <c r="AC55" i="3"/>
  <c r="BF58" i="3"/>
  <c r="AC60" i="3"/>
  <c r="AC63" i="3"/>
  <c r="BF66" i="3"/>
  <c r="AC68" i="3"/>
  <c r="AC71" i="3"/>
  <c r="BF74" i="3"/>
  <c r="BK84" i="3"/>
  <c r="AC89" i="3"/>
  <c r="AC92" i="3"/>
  <c r="BK93" i="3"/>
  <c r="AC97" i="3"/>
  <c r="AT105" i="3"/>
  <c r="BK105" i="3"/>
  <c r="AC105" i="3"/>
  <c r="AK123" i="3"/>
  <c r="AR123" i="3"/>
  <c r="AS123" i="3" s="1"/>
  <c r="AC33" i="3"/>
  <c r="AC38" i="3"/>
  <c r="AC41" i="3"/>
  <c r="AC53" i="3"/>
  <c r="AC58" i="3"/>
  <c r="AC61" i="3"/>
  <c r="AC66" i="3"/>
  <c r="AC69" i="3"/>
  <c r="AC74" i="3"/>
  <c r="AC75" i="3"/>
  <c r="AM78" i="3"/>
  <c r="AU78" i="3" s="1"/>
  <c r="AL78" i="3" s="1"/>
  <c r="BK80" i="3"/>
  <c r="AC81" i="3"/>
  <c r="AC82" i="3"/>
  <c r="M84" i="3"/>
  <c r="AM88" i="3"/>
  <c r="AC100" i="3"/>
  <c r="AC113" i="3"/>
  <c r="AC123" i="3"/>
  <c r="AC77" i="3"/>
  <c r="AC91" i="3"/>
  <c r="AC94" i="3"/>
  <c r="AM96" i="3"/>
  <c r="AC99" i="3"/>
  <c r="AC102" i="3"/>
  <c r="AC107" i="3"/>
  <c r="BK116" i="3"/>
  <c r="BK118" i="3"/>
  <c r="BK121" i="3"/>
  <c r="BK123" i="3"/>
  <c r="AZ136" i="3"/>
  <c r="BI136" i="3"/>
  <c r="AZ144" i="3"/>
  <c r="BI144" i="3"/>
  <c r="AC96" i="3"/>
  <c r="BF98" i="3"/>
  <c r="AC101" i="3"/>
  <c r="AM103" i="3"/>
  <c r="AZ116" i="3"/>
  <c r="BF118" i="3"/>
  <c r="AM123" i="3"/>
  <c r="AU123" i="3" s="1"/>
  <c r="AL123" i="3" s="1"/>
  <c r="AT123" i="3"/>
  <c r="BK125" i="3"/>
  <c r="AC125" i="3"/>
  <c r="BI132" i="3"/>
  <c r="AZ132" i="3"/>
  <c r="BI140" i="3"/>
  <c r="AZ140" i="3"/>
  <c r="BI148" i="3"/>
  <c r="AZ148" i="3"/>
  <c r="AC87" i="3"/>
  <c r="AC90" i="3"/>
  <c r="AC95" i="3"/>
  <c r="AC98" i="3"/>
  <c r="AT103" i="3"/>
  <c r="M106" i="3"/>
  <c r="AC116" i="3"/>
  <c r="AC112" i="3"/>
  <c r="BF114" i="3"/>
  <c r="AC117" i="3"/>
  <c r="AC120" i="3"/>
  <c r="BF122" i="3"/>
  <c r="M128" i="3"/>
  <c r="AC129" i="3"/>
  <c r="M132" i="3"/>
  <c r="AC132" i="3"/>
  <c r="AC137" i="3"/>
  <c r="M140" i="3"/>
  <c r="AC140" i="3"/>
  <c r="AC145" i="3"/>
  <c r="M148" i="3"/>
  <c r="AC148" i="3"/>
  <c r="Y151" i="3"/>
  <c r="BF150" i="3"/>
  <c r="M152" i="3"/>
  <c r="Y153" i="3"/>
  <c r="BK156" i="3"/>
  <c r="BK163" i="3"/>
  <c r="AR169" i="3"/>
  <c r="AS169" i="3" s="1"/>
  <c r="AT169" i="3"/>
  <c r="AK169" i="3"/>
  <c r="AZ180" i="3"/>
  <c r="BI180" i="3"/>
  <c r="AC111" i="3"/>
  <c r="AC114" i="3"/>
  <c r="AC119" i="3"/>
  <c r="AC122" i="3"/>
  <c r="AC127" i="3"/>
  <c r="AC131" i="3"/>
  <c r="AC134" i="3"/>
  <c r="AC139" i="3"/>
  <c r="AC142" i="3"/>
  <c r="AC147" i="3"/>
  <c r="AC152" i="3"/>
  <c r="AM163" i="3"/>
  <c r="AT163" i="3"/>
  <c r="AC133" i="3"/>
  <c r="AC136" i="3"/>
  <c r="AC141" i="3"/>
  <c r="AC144" i="3"/>
  <c r="AC149" i="3"/>
  <c r="BK151" i="3"/>
  <c r="AC151" i="3"/>
  <c r="Y152" i="3"/>
  <c r="AC154" i="3"/>
  <c r="AC155" i="3"/>
  <c r="AC156" i="3"/>
  <c r="BF160" i="3"/>
  <c r="BI172" i="3"/>
  <c r="AZ172" i="3"/>
  <c r="AT177" i="3"/>
  <c r="AK177" i="3"/>
  <c r="AR177" i="3"/>
  <c r="AS177" i="3" s="1"/>
  <c r="AC130" i="3"/>
  <c r="AC135" i="3"/>
  <c r="AC138" i="3"/>
  <c r="AC143" i="3"/>
  <c r="AC146" i="3"/>
  <c r="BK152" i="3"/>
  <c r="AC172" i="3"/>
  <c r="BF174" i="3"/>
  <c r="AC177" i="3"/>
  <c r="BK177" i="3"/>
  <c r="AC180" i="3"/>
  <c r="AC157" i="3"/>
  <c r="AC160" i="3"/>
  <c r="BF162" i="3"/>
  <c r="BK165" i="3"/>
  <c r="AC165" i="3"/>
  <c r="BF166" i="3"/>
  <c r="AC169" i="3"/>
  <c r="BK169" i="3"/>
  <c r="AC171" i="3"/>
  <c r="BK175" i="3"/>
  <c r="AC159" i="3"/>
  <c r="AC162" i="3"/>
  <c r="BK167" i="3"/>
  <c r="AM177" i="3"/>
  <c r="AU177" i="3" s="1"/>
  <c r="AL177" i="3" s="1"/>
  <c r="AZ178" i="3"/>
  <c r="BK178" i="3"/>
  <c r="BK183" i="3"/>
  <c r="AC161" i="3"/>
  <c r="AC164" i="3"/>
  <c r="AM165" i="3"/>
  <c r="AU165" i="3" s="1"/>
  <c r="AL165" i="3" s="1"/>
  <c r="AM169" i="3"/>
  <c r="AU169" i="3" s="1"/>
  <c r="AL169" i="3" s="1"/>
  <c r="AT191" i="3"/>
  <c r="AM191" i="3"/>
  <c r="AU191" i="3" s="1"/>
  <c r="AL191" i="3" s="1"/>
  <c r="AC168" i="3"/>
  <c r="AC173" i="3"/>
  <c r="AC176" i="3"/>
  <c r="AC181" i="3"/>
  <c r="M184" i="3"/>
  <c r="AC185" i="3"/>
  <c r="BK185" i="3"/>
  <c r="BF186" i="3"/>
  <c r="AM190" i="3"/>
  <c r="BF192" i="3"/>
  <c r="BI198" i="3"/>
  <c r="AZ198" i="3"/>
  <c r="BI200" i="3"/>
  <c r="AZ200" i="3"/>
  <c r="AC186" i="3"/>
  <c r="BK191" i="3"/>
  <c r="BI194" i="3"/>
  <c r="AZ194" i="3"/>
  <c r="AC194" i="3"/>
  <c r="AK205" i="3"/>
  <c r="AR205" i="3"/>
  <c r="AS205" i="3" s="1"/>
  <c r="BK190" i="3"/>
  <c r="AC179" i="3"/>
  <c r="AC182" i="3"/>
  <c r="AC188" i="3"/>
  <c r="AC189" i="3"/>
  <c r="AC191" i="3"/>
  <c r="BK194" i="3"/>
  <c r="BI202" i="3"/>
  <c r="AZ202" i="3"/>
  <c r="AC192" i="3"/>
  <c r="AC197" i="3"/>
  <c r="M200" i="3"/>
  <c r="AC200" i="3"/>
  <c r="M204" i="3"/>
  <c r="BF204" i="3"/>
  <c r="AC205" i="3"/>
  <c r="AC206" i="3"/>
  <c r="BF212" i="3"/>
  <c r="BF214" i="3"/>
  <c r="M214" i="3"/>
  <c r="BF196" i="3"/>
  <c r="AC199" i="3"/>
  <c r="AC202" i="3"/>
  <c r="AC193" i="3"/>
  <c r="AC196" i="3"/>
  <c r="AC201" i="3"/>
  <c r="AC203" i="3"/>
  <c r="AM205" i="3"/>
  <c r="AU205" i="3" s="1"/>
  <c r="AL205" i="3" s="1"/>
  <c r="AT205" i="3"/>
  <c r="BK206" i="3"/>
  <c r="AZ208" i="3"/>
  <c r="AC214" i="3"/>
  <c r="BK214" i="3"/>
  <c r="AC195" i="3"/>
  <c r="AC198" i="3"/>
  <c r="BK203" i="3"/>
  <c r="AZ206" i="3"/>
  <c r="M208" i="3"/>
  <c r="AC208" i="3"/>
  <c r="AC212" i="3"/>
  <c r="BK212" i="3"/>
  <c r="AC207" i="3"/>
  <c r="AC209" i="3"/>
  <c r="AC210" i="3"/>
  <c r="AC211" i="3"/>
  <c r="M216" i="3"/>
  <c r="BK217" i="3"/>
  <c r="AC204" i="3"/>
  <c r="AC217" i="3"/>
  <c r="BK221" i="3"/>
  <c r="AZ232" i="3"/>
  <c r="BI232" i="3"/>
  <c r="BK216" i="3"/>
  <c r="AC216" i="3"/>
  <c r="BI224" i="3"/>
  <c r="AZ224" i="3"/>
  <c r="BI226" i="3"/>
  <c r="AZ226" i="3"/>
  <c r="AC223" i="3"/>
  <c r="M226" i="3"/>
  <c r="AC226" i="3"/>
  <c r="BF228" i="3"/>
  <c r="AC231" i="3"/>
  <c r="BI238" i="3"/>
  <c r="AZ238" i="3"/>
  <c r="AK242" i="3"/>
  <c r="AR242" i="3"/>
  <c r="AS242" i="3" s="1"/>
  <c r="AC213" i="3"/>
  <c r="AC220" i="3"/>
  <c r="BF222" i="3"/>
  <c r="AC225" i="3"/>
  <c r="AC228" i="3"/>
  <c r="BF230" i="3"/>
  <c r="BF234" i="3"/>
  <c r="AC219" i="3"/>
  <c r="AC222" i="3"/>
  <c r="AC227" i="3"/>
  <c r="AC230" i="3"/>
  <c r="BK232" i="3"/>
  <c r="AC235" i="3"/>
  <c r="AM242" i="3"/>
  <c r="AU242" i="3" s="1"/>
  <c r="AL242" i="3" s="1"/>
  <c r="AT242" i="3"/>
  <c r="AC224" i="3"/>
  <c r="AC229" i="3"/>
  <c r="BK235" i="3"/>
  <c r="BI240" i="3"/>
  <c r="AZ240" i="3"/>
  <c r="AC237" i="3"/>
  <c r="M240" i="3"/>
  <c r="AC240" i="3"/>
  <c r="BK242" i="3"/>
  <c r="M248" i="3"/>
  <c r="BF248" i="3"/>
  <c r="AC234" i="3"/>
  <c r="BF236" i="3"/>
  <c r="AC239" i="3"/>
  <c r="M242" i="3"/>
  <c r="BI250" i="3"/>
  <c r="AZ250" i="3"/>
  <c r="AC233" i="3"/>
  <c r="AC236" i="3"/>
  <c r="AC241" i="3"/>
  <c r="AC243" i="3"/>
  <c r="AC238" i="3"/>
  <c r="BI244" i="3"/>
  <c r="AZ244" i="3"/>
  <c r="BK246" i="3"/>
  <c r="AC246" i="3"/>
  <c r="AM246" i="3"/>
  <c r="AU246" i="3" s="1"/>
  <c r="AL246" i="3" s="1"/>
  <c r="BK249" i="3"/>
  <c r="BK250" i="3"/>
  <c r="AC251" i="3"/>
  <c r="AC252" i="3"/>
  <c r="BF256" i="3"/>
  <c r="BK257" i="3"/>
  <c r="BK253" i="3"/>
  <c r="BK254" i="3"/>
  <c r="BP225" i="3" l="1"/>
  <c r="BP208" i="3"/>
  <c r="AM210" i="3"/>
  <c r="AU210" i="3" s="1"/>
  <c r="AL210" i="3" s="1"/>
  <c r="BP141" i="3"/>
  <c r="AR72" i="3"/>
  <c r="AS72" i="3" s="1"/>
  <c r="AK72" i="3"/>
  <c r="BR56" i="1" s="1"/>
  <c r="AK58" i="3"/>
  <c r="AK59" i="3"/>
  <c r="AR59" i="3"/>
  <c r="AS59" i="3" s="1"/>
  <c r="AR64" i="3"/>
  <c r="AS64" i="3" s="1"/>
  <c r="AK64" i="3"/>
  <c r="AK66" i="3"/>
  <c r="AK68" i="3"/>
  <c r="AK61" i="3"/>
  <c r="AK60" i="3"/>
  <c r="AM178" i="3"/>
  <c r="AU178" i="3" s="1"/>
  <c r="AL178" i="3" s="1"/>
  <c r="AT46" i="3"/>
  <c r="AM194" i="3"/>
  <c r="AU194" i="3" s="1"/>
  <c r="AL194" i="3" s="1"/>
  <c r="BP227" i="3"/>
  <c r="BP196" i="3"/>
  <c r="AM128" i="3"/>
  <c r="AT39" i="3"/>
  <c r="AT14" i="3"/>
  <c r="AM39" i="3"/>
  <c r="AU39" i="3" s="1"/>
  <c r="AL39" i="3" s="1"/>
  <c r="AK194" i="3"/>
  <c r="BC237" i="3"/>
  <c r="BC180" i="3"/>
  <c r="AK183" i="3"/>
  <c r="BP236" i="3"/>
  <c r="AM51" i="3"/>
  <c r="AT194" i="3"/>
  <c r="AT178" i="3"/>
  <c r="AK39" i="3"/>
  <c r="BP200" i="3"/>
  <c r="BC181" i="3"/>
  <c r="BC138" i="3"/>
  <c r="BC226" i="3"/>
  <c r="AT185" i="3"/>
  <c r="AT210" i="3"/>
  <c r="BC148" i="3"/>
  <c r="BC134" i="3"/>
  <c r="AK235" i="3"/>
  <c r="BP198" i="3"/>
  <c r="BP140" i="3"/>
  <c r="BC132" i="3"/>
  <c r="AT36" i="3"/>
  <c r="BC135" i="3"/>
  <c r="AT183" i="3"/>
  <c r="BP145" i="3"/>
  <c r="AM156" i="3"/>
  <c r="BC149" i="3"/>
  <c r="BP168" i="3"/>
  <c r="AK178" i="3"/>
  <c r="BP211" i="3"/>
  <c r="AK110" i="3"/>
  <c r="AM183" i="3"/>
  <c r="AU183" i="3" s="1"/>
  <c r="AL183" i="3" s="1"/>
  <c r="AT110" i="3"/>
  <c r="BP207" i="3"/>
  <c r="AT17" i="3"/>
  <c r="BC240" i="3"/>
  <c r="BP197" i="3"/>
  <c r="BP193" i="3"/>
  <c r="BP139" i="3"/>
  <c r="BC144" i="3"/>
  <c r="BP117" i="3"/>
  <c r="BP147" i="3"/>
  <c r="BP201" i="3"/>
  <c r="BC173" i="3"/>
  <c r="BP230" i="3"/>
  <c r="AT235" i="3"/>
  <c r="AK212" i="3"/>
  <c r="BC234" i="3"/>
  <c r="BP224" i="3"/>
  <c r="BP231" i="3"/>
  <c r="BP202" i="3"/>
  <c r="AT170" i="3"/>
  <c r="AR107" i="3"/>
  <c r="AS107" i="3" s="1"/>
  <c r="BC119" i="3"/>
  <c r="BP238" i="3"/>
  <c r="BP142" i="3"/>
  <c r="AT107" i="3"/>
  <c r="AK210" i="3"/>
  <c r="AT206" i="3"/>
  <c r="AR36" i="3"/>
  <c r="AS36" i="3" s="1"/>
  <c r="AR235" i="3"/>
  <c r="AS235" i="3" s="1"/>
  <c r="AT116" i="3"/>
  <c r="AK36" i="3"/>
  <c r="AT109" i="3"/>
  <c r="AK206" i="3"/>
  <c r="BC192" i="3"/>
  <c r="BC199" i="3"/>
  <c r="BP241" i="3"/>
  <c r="BC229" i="3"/>
  <c r="AT216" i="3"/>
  <c r="BP172" i="3"/>
  <c r="AK75" i="3"/>
  <c r="AM217" i="3"/>
  <c r="AM206" i="3"/>
  <c r="AU206" i="3" s="1"/>
  <c r="AL206" i="3" s="1"/>
  <c r="BP195" i="3"/>
  <c r="BC228" i="3"/>
  <c r="BC146" i="3"/>
  <c r="AK116" i="3"/>
  <c r="AR203" i="3"/>
  <c r="AS203" i="3" s="1"/>
  <c r="BP222" i="3"/>
  <c r="AK107" i="3"/>
  <c r="AM218" i="3"/>
  <c r="AM170" i="3"/>
  <c r="AU170" i="3" s="1"/>
  <c r="AL170" i="3" s="1"/>
  <c r="AT75" i="3"/>
  <c r="AR116" i="3"/>
  <c r="AS116" i="3" s="1"/>
  <c r="BP239" i="3"/>
  <c r="AT203" i="3"/>
  <c r="BP136" i="3"/>
  <c r="BC143" i="3"/>
  <c r="AM203" i="3"/>
  <c r="AU203" i="3" s="1"/>
  <c r="AL203" i="3" s="1"/>
  <c r="AT152" i="3"/>
  <c r="AR110" i="3"/>
  <c r="AS110" i="3" s="1"/>
  <c r="AR212" i="3"/>
  <c r="AS212" i="3" s="1"/>
  <c r="BC233" i="3"/>
  <c r="AM212" i="3"/>
  <c r="AU212" i="3" s="1"/>
  <c r="AL212" i="3" s="1"/>
  <c r="BP176" i="3"/>
  <c r="AM109" i="3"/>
  <c r="AU109" i="3" s="1"/>
  <c r="AL109" i="3" s="1"/>
  <c r="AM80" i="3"/>
  <c r="AU80" i="3" s="1"/>
  <c r="AL80" i="3" s="1"/>
  <c r="AT80" i="3"/>
  <c r="AK221" i="3"/>
  <c r="AR109" i="3"/>
  <c r="AS109" i="3" s="1"/>
  <c r="BP204" i="3"/>
  <c r="BP133" i="3"/>
  <c r="AM75" i="3"/>
  <c r="AU75" i="3" s="1"/>
  <c r="AL75" i="3" s="1"/>
  <c r="BC182" i="3"/>
  <c r="BC213" i="3"/>
  <c r="BC209" i="3"/>
  <c r="AK80" i="3"/>
  <c r="AK170" i="3"/>
  <c r="AR121" i="3"/>
  <c r="AS121" i="3" s="1"/>
  <c r="BP179" i="3"/>
  <c r="AK159" i="3"/>
  <c r="AM121" i="3"/>
  <c r="AU121" i="3" s="1"/>
  <c r="AL121" i="3" s="1"/>
  <c r="AT121" i="3"/>
  <c r="AR221" i="3"/>
  <c r="AS221" i="3" s="1"/>
  <c r="AR223" i="3"/>
  <c r="AS223" i="3" s="1"/>
  <c r="AK220" i="3"/>
  <c r="AT221" i="3"/>
  <c r="AM221" i="3"/>
  <c r="AK128" i="3"/>
  <c r="AR128" i="3"/>
  <c r="AS128" i="3" s="1"/>
  <c r="AR129" i="3"/>
  <c r="AS129" i="3" s="1"/>
  <c r="P126" i="3"/>
  <c r="Q126" i="3" s="1"/>
  <c r="AU28" i="3"/>
  <c r="AL28" i="3" s="1"/>
  <c r="BR28" i="1"/>
  <c r="BR151" i="1"/>
  <c r="AM223" i="3"/>
  <c r="AU223" i="3" s="1"/>
  <c r="AL223" i="3" s="1"/>
  <c r="AK244" i="3"/>
  <c r="AA246" i="3"/>
  <c r="AK246" i="3"/>
  <c r="AR246" i="3"/>
  <c r="AS246" i="3" s="1"/>
  <c r="BC109" i="3"/>
  <c r="P107" i="3"/>
  <c r="Q107" i="3" s="1"/>
  <c r="P106" i="3"/>
  <c r="Q106" i="3" s="1"/>
  <c r="P108" i="3"/>
  <c r="Q108" i="3" s="1"/>
  <c r="AK112" i="3"/>
  <c r="Z108" i="3"/>
  <c r="AA108" i="3" s="1"/>
  <c r="Z109" i="3"/>
  <c r="AA109" i="3" s="1"/>
  <c r="AK111" i="3"/>
  <c r="AT15" i="3"/>
  <c r="AT166" i="3"/>
  <c r="AT184" i="3"/>
  <c r="AT99" i="3"/>
  <c r="AT226" i="3"/>
  <c r="AM106" i="3"/>
  <c r="AU106" i="3" s="1"/>
  <c r="AL106" i="3" s="1"/>
  <c r="AM187" i="3"/>
  <c r="BC205" i="3"/>
  <c r="AT197" i="3"/>
  <c r="AM197" i="3"/>
  <c r="AU197" i="3" s="1"/>
  <c r="AL197" i="3" s="1"/>
  <c r="BC110" i="3"/>
  <c r="AZ254" i="3"/>
  <c r="AT20" i="3"/>
  <c r="BP166" i="3"/>
  <c r="AM85" i="3"/>
  <c r="AT69" i="3"/>
  <c r="AT158" i="3"/>
  <c r="AK148" i="3"/>
  <c r="AK223" i="3"/>
  <c r="AM231" i="3"/>
  <c r="AU231" i="3" s="1"/>
  <c r="AL231" i="3" s="1"/>
  <c r="BI146" i="3"/>
  <c r="AK231" i="3"/>
  <c r="AT231" i="3"/>
  <c r="AT223" i="3"/>
  <c r="AT189" i="3"/>
  <c r="AZ40" i="3"/>
  <c r="AM215" i="3"/>
  <c r="BO10" i="3"/>
  <c r="AM166" i="3"/>
  <c r="AU166" i="3" s="1"/>
  <c r="AL166" i="3" s="1"/>
  <c r="AR66" i="3"/>
  <c r="AS66" i="3" s="1"/>
  <c r="AM95" i="3"/>
  <c r="AM157" i="3"/>
  <c r="AU157" i="3" s="1"/>
  <c r="AL157" i="3" s="1"/>
  <c r="AM53" i="3"/>
  <c r="AK137" i="3"/>
  <c r="AM126" i="3"/>
  <c r="AT148" i="3"/>
  <c r="AM181" i="3"/>
  <c r="AU181" i="3" s="1"/>
  <c r="AL181" i="3" s="1"/>
  <c r="BC114" i="3"/>
  <c r="AM148" i="3"/>
  <c r="AU148" i="3" s="1"/>
  <c r="AL148" i="3" s="1"/>
  <c r="AM124" i="3"/>
  <c r="AM111" i="3"/>
  <c r="AU111" i="3" s="1"/>
  <c r="AL111" i="3" s="1"/>
  <c r="AM71" i="3"/>
  <c r="AU71" i="3" s="1"/>
  <c r="AL71" i="3" s="1"/>
  <c r="AM69" i="3"/>
  <c r="AU69" i="3" s="1"/>
  <c r="AL69" i="3" s="1"/>
  <c r="AT209" i="3"/>
  <c r="AM60" i="3"/>
  <c r="AT60" i="3"/>
  <c r="AR193" i="3"/>
  <c r="AS193" i="3" s="1"/>
  <c r="AR117" i="3"/>
  <c r="AS117" i="3" s="1"/>
  <c r="AT98" i="3"/>
  <c r="AR60" i="3"/>
  <c r="AS60" i="3" s="1"/>
  <c r="AT208" i="3"/>
  <c r="AT181" i="3"/>
  <c r="AK140" i="3"/>
  <c r="AM129" i="3"/>
  <c r="AT140" i="3"/>
  <c r="AR69" i="3"/>
  <c r="AS69" i="3" s="1"/>
  <c r="AM245" i="3"/>
  <c r="AU245" i="3" s="1"/>
  <c r="AL245" i="3" s="1"/>
  <c r="AM140" i="3"/>
  <c r="AU140" i="3" s="1"/>
  <c r="AL140" i="3" s="1"/>
  <c r="AT30" i="3"/>
  <c r="AK197" i="3"/>
  <c r="AK145" i="3"/>
  <c r="AM193" i="3"/>
  <c r="AU193" i="3" s="1"/>
  <c r="AL193" i="3" s="1"/>
  <c r="AT94" i="3"/>
  <c r="AT240" i="3"/>
  <c r="AT117" i="3"/>
  <c r="AK240" i="3"/>
  <c r="AM248" i="3"/>
  <c r="AU248" i="3" s="1"/>
  <c r="AL248" i="3" s="1"/>
  <c r="AT182" i="3"/>
  <c r="AT137" i="3"/>
  <c r="AM122" i="3"/>
  <c r="AU122" i="3" s="1"/>
  <c r="AL122" i="3" s="1"/>
  <c r="AR166" i="3"/>
  <c r="AS166" i="3" s="1"/>
  <c r="AM253" i="3"/>
  <c r="AU253" i="3" s="1"/>
  <c r="AL253" i="3" s="1"/>
  <c r="AM137" i="3"/>
  <c r="AU137" i="3" s="1"/>
  <c r="AL137" i="3" s="1"/>
  <c r="BI246" i="3"/>
  <c r="BI182" i="3"/>
  <c r="AT102" i="3"/>
  <c r="AM240" i="3"/>
  <c r="AU240" i="3" s="1"/>
  <c r="AL240" i="3" s="1"/>
  <c r="AK243" i="3"/>
  <c r="AM171" i="3"/>
  <c r="AU171" i="3" s="1"/>
  <c r="AL171" i="3" s="1"/>
  <c r="BP171" i="3"/>
  <c r="AT132" i="3"/>
  <c r="AM102" i="3"/>
  <c r="AT243" i="3"/>
  <c r="AR239" i="3"/>
  <c r="AS239" i="3" s="1"/>
  <c r="AM213" i="3"/>
  <c r="AU213" i="3" s="1"/>
  <c r="AL213" i="3" s="1"/>
  <c r="AM117" i="3"/>
  <c r="AU117" i="3" s="1"/>
  <c r="AL117" i="3" s="1"/>
  <c r="AM226" i="3"/>
  <c r="AU226" i="3" s="1"/>
  <c r="AL226" i="3" s="1"/>
  <c r="AT248" i="3"/>
  <c r="BC137" i="3"/>
  <c r="AM132" i="3"/>
  <c r="AU132" i="3" s="1"/>
  <c r="AL132" i="3" s="1"/>
  <c r="AT245" i="3"/>
  <c r="AT204" i="3"/>
  <c r="AK171" i="3"/>
  <c r="AM30" i="3"/>
  <c r="AU30" i="3" s="1"/>
  <c r="AL30" i="3" s="1"/>
  <c r="AR248" i="3"/>
  <c r="AS248" i="3" s="1"/>
  <c r="AT104" i="3"/>
  <c r="AR228" i="3"/>
  <c r="AS228" i="3" s="1"/>
  <c r="AM228" i="3"/>
  <c r="AU228" i="3" s="1"/>
  <c r="AL228" i="3" s="1"/>
  <c r="AT193" i="3"/>
  <c r="AR71" i="3"/>
  <c r="AS71" i="3" s="1"/>
  <c r="AM74" i="3"/>
  <c r="AU74" i="3" s="1"/>
  <c r="AL74" i="3" s="1"/>
  <c r="AM173" i="3"/>
  <c r="AU173" i="3" s="1"/>
  <c r="AL173" i="3" s="1"/>
  <c r="BP122" i="3"/>
  <c r="AT228" i="3"/>
  <c r="AR211" i="3"/>
  <c r="AS211" i="3" s="1"/>
  <c r="AT74" i="3"/>
  <c r="AK226" i="3"/>
  <c r="AT173" i="3"/>
  <c r="AT220" i="3"/>
  <c r="AR192" i="3"/>
  <c r="AS192" i="3" s="1"/>
  <c r="AM220" i="3"/>
  <c r="AK209" i="3"/>
  <c r="AT95" i="3"/>
  <c r="AT234" i="3"/>
  <c r="AR220" i="3"/>
  <c r="AM209" i="3"/>
  <c r="AU209" i="3" s="1"/>
  <c r="AL209" i="3" s="1"/>
  <c r="BI176" i="3"/>
  <c r="AT174" i="3"/>
  <c r="AT122" i="3"/>
  <c r="AR173" i="3"/>
  <c r="AS173" i="3" s="1"/>
  <c r="AT239" i="3"/>
  <c r="AR196" i="3"/>
  <c r="AS196" i="3" s="1"/>
  <c r="AT211" i="3"/>
  <c r="AM90" i="3"/>
  <c r="AM192" i="3"/>
  <c r="AU192" i="3" s="1"/>
  <c r="AL192" i="3" s="1"/>
  <c r="AT71" i="3"/>
  <c r="AR74" i="3"/>
  <c r="AS74" i="3" s="1"/>
  <c r="AM211" i="3"/>
  <c r="AU211" i="3" s="1"/>
  <c r="AL211" i="3" s="1"/>
  <c r="AT192" i="3"/>
  <c r="AT196" i="3"/>
  <c r="BC170" i="3"/>
  <c r="AR119" i="3"/>
  <c r="AS119" i="3" s="1"/>
  <c r="AT129" i="3"/>
  <c r="AK245" i="3"/>
  <c r="AM208" i="3"/>
  <c r="AU208" i="3" s="1"/>
  <c r="AL208" i="3" s="1"/>
  <c r="AM40" i="3"/>
  <c r="AU40" i="3" s="1"/>
  <c r="AL40" i="3" s="1"/>
  <c r="AM204" i="3"/>
  <c r="AU204" i="3" s="1"/>
  <c r="AL204" i="3" s="1"/>
  <c r="AR40" i="3"/>
  <c r="AS40" i="3" s="1"/>
  <c r="AM207" i="3"/>
  <c r="AU207" i="3" s="1"/>
  <c r="AL207" i="3" s="1"/>
  <c r="AK129" i="3"/>
  <c r="AR112" i="3"/>
  <c r="BP174" i="3"/>
  <c r="AR159" i="3"/>
  <c r="AS159" i="3" s="1"/>
  <c r="AM108" i="3"/>
  <c r="AU108" i="3" s="1"/>
  <c r="AL108" i="3" s="1"/>
  <c r="AM112" i="3"/>
  <c r="AU112" i="3" s="1"/>
  <c r="AL112" i="3" s="1"/>
  <c r="AT159" i="3"/>
  <c r="AR111" i="3"/>
  <c r="AT112" i="3"/>
  <c r="AM159" i="3"/>
  <c r="AK175" i="3"/>
  <c r="AT175" i="3"/>
  <c r="BP115" i="3"/>
  <c r="AT111" i="3"/>
  <c r="AR204" i="3"/>
  <c r="AS204" i="3" s="1"/>
  <c r="AM180" i="3"/>
  <c r="AU180" i="3" s="1"/>
  <c r="AL180" i="3" s="1"/>
  <c r="AT207" i="3"/>
  <c r="AR179" i="3"/>
  <c r="AS179" i="3" s="1"/>
  <c r="AZ120" i="3"/>
  <c r="BI138" i="3"/>
  <c r="AM68" i="3"/>
  <c r="AM58" i="3"/>
  <c r="AT52" i="3"/>
  <c r="AM23" i="3"/>
  <c r="P47" i="3"/>
  <c r="Q47" i="3" s="1"/>
  <c r="AT40" i="3"/>
  <c r="AM43" i="3"/>
  <c r="AU43" i="3" s="1"/>
  <c r="AL43" i="3" s="1"/>
  <c r="AM175" i="3"/>
  <c r="AU175" i="3" s="1"/>
  <c r="AL175" i="3" s="1"/>
  <c r="AR35" i="3"/>
  <c r="AS35" i="3" s="1"/>
  <c r="AR58" i="3"/>
  <c r="AS58" i="3" s="1"/>
  <c r="AT35" i="3"/>
  <c r="BI142" i="3"/>
  <c r="AT58" i="3"/>
  <c r="AK208" i="3"/>
  <c r="AM255" i="3"/>
  <c r="AU255" i="3" s="1"/>
  <c r="AL255" i="3" s="1"/>
  <c r="AT237" i="3"/>
  <c r="AR207" i="3"/>
  <c r="AS207" i="3" s="1"/>
  <c r="AM201" i="3"/>
  <c r="AU201" i="3" s="1"/>
  <c r="AL201" i="3" s="1"/>
  <c r="AT168" i="3"/>
  <c r="AT162" i="3"/>
  <c r="AT119" i="3"/>
  <c r="AT66" i="3"/>
  <c r="AM12" i="3"/>
  <c r="BR20" i="1" s="1"/>
  <c r="AR201" i="3"/>
  <c r="AS201" i="3" s="1"/>
  <c r="AM35" i="3"/>
  <c r="AU35" i="3" s="1"/>
  <c r="AL35" i="3" s="1"/>
  <c r="AR255" i="3"/>
  <c r="AS255" i="3" s="1"/>
  <c r="AT255" i="3"/>
  <c r="AM237" i="3"/>
  <c r="AU237" i="3" s="1"/>
  <c r="AL237" i="3" s="1"/>
  <c r="AT201" i="3"/>
  <c r="AK181" i="3"/>
  <c r="AM66" i="3"/>
  <c r="AM239" i="3"/>
  <c r="AU239" i="3" s="1"/>
  <c r="AL239" i="3" s="1"/>
  <c r="AM195" i="3"/>
  <c r="AU195" i="3" s="1"/>
  <c r="AL195" i="3" s="1"/>
  <c r="AR114" i="3"/>
  <c r="AS114" i="3" s="1"/>
  <c r="AT11" i="3"/>
  <c r="AK42" i="3"/>
  <c r="AK200" i="3"/>
  <c r="AT171" i="3"/>
  <c r="AR237" i="3"/>
  <c r="AS237" i="3" s="1"/>
  <c r="AR42" i="3"/>
  <c r="AS42" i="3" s="1"/>
  <c r="AR236" i="3"/>
  <c r="AS236" i="3" s="1"/>
  <c r="BC210" i="3"/>
  <c r="BI168" i="3"/>
  <c r="AZ168" i="3"/>
  <c r="AR81" i="3"/>
  <c r="AS81" i="3" s="1"/>
  <c r="AT68" i="3"/>
  <c r="AT43" i="3"/>
  <c r="AM98" i="3"/>
  <c r="AR247" i="3"/>
  <c r="AS247" i="3" s="1"/>
  <c r="AM120" i="3"/>
  <c r="AU120" i="3" s="1"/>
  <c r="AL120" i="3" s="1"/>
  <c r="AT150" i="3"/>
  <c r="AT247" i="3"/>
  <c r="BC120" i="3"/>
  <c r="AR213" i="3"/>
  <c r="AS213" i="3" s="1"/>
  <c r="AM179" i="3"/>
  <c r="AU179" i="3" s="1"/>
  <c r="AL179" i="3" s="1"/>
  <c r="AT176" i="3"/>
  <c r="AT167" i="3"/>
  <c r="AR61" i="3"/>
  <c r="AS61" i="3" s="1"/>
  <c r="AR68" i="3"/>
  <c r="AS68" i="3" s="1"/>
  <c r="AM55" i="3"/>
  <c r="AT114" i="3"/>
  <c r="AT42" i="3"/>
  <c r="AT244" i="3"/>
  <c r="AR120" i="3"/>
  <c r="AS120" i="3" s="1"/>
  <c r="P186" i="3"/>
  <c r="Q186" i="3" s="1"/>
  <c r="AT229" i="3"/>
  <c r="AM200" i="3"/>
  <c r="AU200" i="3" s="1"/>
  <c r="AL200" i="3" s="1"/>
  <c r="AT165" i="3"/>
  <c r="AM256" i="3"/>
  <c r="AU256" i="3" s="1"/>
  <c r="AL256" i="3" s="1"/>
  <c r="AR176" i="3"/>
  <c r="AS176" i="3" s="1"/>
  <c r="AR182" i="3"/>
  <c r="AS182" i="3" s="1"/>
  <c r="AT256" i="3"/>
  <c r="AK174" i="3"/>
  <c r="AT179" i="3"/>
  <c r="AT160" i="3"/>
  <c r="AM176" i="3"/>
  <c r="AU176" i="3" s="1"/>
  <c r="AL176" i="3" s="1"/>
  <c r="AR122" i="3"/>
  <c r="AS122" i="3" s="1"/>
  <c r="AT145" i="3"/>
  <c r="AM119" i="3"/>
  <c r="AU119" i="3" s="1"/>
  <c r="AL119" i="3" s="1"/>
  <c r="AM63" i="3"/>
  <c r="AU63" i="3" s="1"/>
  <c r="AL63" i="3" s="1"/>
  <c r="AR30" i="3"/>
  <c r="AS30" i="3" s="1"/>
  <c r="AM81" i="3"/>
  <c r="AU81" i="3" s="1"/>
  <c r="AL81" i="3" s="1"/>
  <c r="AM244" i="3"/>
  <c r="AU244" i="3" s="1"/>
  <c r="AL244" i="3" s="1"/>
  <c r="AR244" i="3"/>
  <c r="AS244" i="3" s="1"/>
  <c r="AM145" i="3"/>
  <c r="AU145" i="3" s="1"/>
  <c r="AL145" i="3" s="1"/>
  <c r="AT81" i="3"/>
  <c r="AR63" i="3"/>
  <c r="AS63" i="3" s="1"/>
  <c r="AM79" i="3"/>
  <c r="AU79" i="3" s="1"/>
  <c r="AL79" i="3" s="1"/>
  <c r="AT63" i="3"/>
  <c r="AT32" i="3"/>
  <c r="AM247" i="3"/>
  <c r="AU247" i="3" s="1"/>
  <c r="AL247" i="3" s="1"/>
  <c r="AT200" i="3"/>
  <c r="AZ134" i="3"/>
  <c r="AT61" i="3"/>
  <c r="P184" i="3"/>
  <c r="Q184" i="3" s="1"/>
  <c r="AR256" i="3"/>
  <c r="AS256" i="3" s="1"/>
  <c r="AM243" i="3"/>
  <c r="AU243" i="3" s="1"/>
  <c r="AL243" i="3" s="1"/>
  <c r="AT236" i="3"/>
  <c r="AT225" i="3"/>
  <c r="AM196" i="3"/>
  <c r="AU196" i="3" s="1"/>
  <c r="AL196" i="3" s="1"/>
  <c r="AM182" i="3"/>
  <c r="AU182" i="3" s="1"/>
  <c r="AL182" i="3" s="1"/>
  <c r="AM174" i="3"/>
  <c r="AU174" i="3" s="1"/>
  <c r="AL174" i="3" s="1"/>
  <c r="AK132" i="3"/>
  <c r="AM61" i="3"/>
  <c r="AR43" i="3"/>
  <c r="AS43" i="3" s="1"/>
  <c r="AT213" i="3"/>
  <c r="AM91" i="3"/>
  <c r="AK77" i="3"/>
  <c r="AR77" i="3"/>
  <c r="AS77" i="3" s="1"/>
  <c r="AR167" i="3"/>
  <c r="AS167" i="3" s="1"/>
  <c r="AK167" i="3"/>
  <c r="BP104" i="3"/>
  <c r="BC104" i="3"/>
  <c r="AT37" i="3"/>
  <c r="AT202" i="3"/>
  <c r="AT79" i="3"/>
  <c r="AK79" i="3"/>
  <c r="P216" i="3"/>
  <c r="Q216" i="3" s="1"/>
  <c r="P125" i="3"/>
  <c r="Q125" i="3" s="1"/>
  <c r="AM114" i="3"/>
  <c r="AU114" i="3" s="1"/>
  <c r="AL114" i="3" s="1"/>
  <c r="AK168" i="3"/>
  <c r="AR168" i="3"/>
  <c r="AS168" i="3" s="1"/>
  <c r="AK234" i="3"/>
  <c r="AR234" i="3"/>
  <c r="AS234" i="3" s="1"/>
  <c r="AT77" i="3"/>
  <c r="AR126" i="3"/>
  <c r="AS126" i="3" s="1"/>
  <c r="AK126" i="3"/>
  <c r="BI104" i="3"/>
  <c r="AZ104" i="3"/>
  <c r="AR104" i="3"/>
  <c r="AS104" i="3" s="1"/>
  <c r="AK104" i="3"/>
  <c r="AM219" i="3"/>
  <c r="AM49" i="3"/>
  <c r="AM32" i="3"/>
  <c r="P11" i="3"/>
  <c r="Q11" i="3" s="1"/>
  <c r="P84" i="3"/>
  <c r="Q84" i="3" s="1"/>
  <c r="AM236" i="3"/>
  <c r="AU236" i="3" s="1"/>
  <c r="AL236" i="3" s="1"/>
  <c r="AT120" i="3"/>
  <c r="AT153" i="3"/>
  <c r="AR108" i="3"/>
  <c r="AS108" i="3" s="1"/>
  <c r="AK108" i="3"/>
  <c r="AT161" i="3"/>
  <c r="AM161" i="3"/>
  <c r="Z217" i="3"/>
  <c r="AA217" i="3" s="1"/>
  <c r="AM87" i="3"/>
  <c r="AR14" i="3"/>
  <c r="AS14" i="3" s="1"/>
  <c r="Z187" i="3"/>
  <c r="AA187" i="3" s="1"/>
  <c r="Z216" i="3"/>
  <c r="AA216" i="3" s="1"/>
  <c r="AK14" i="3"/>
  <c r="Z84" i="3"/>
  <c r="AA84" i="3" s="1"/>
  <c r="Z106" i="3"/>
  <c r="AA106" i="3" s="1"/>
  <c r="Z85" i="3"/>
  <c r="AA85" i="3" s="1"/>
  <c r="AM155" i="3"/>
  <c r="AR163" i="3"/>
  <c r="AS163" i="3" s="1"/>
  <c r="AK163" i="3"/>
  <c r="Z107" i="3"/>
  <c r="AA107" i="3" s="1"/>
  <c r="Z185" i="3"/>
  <c r="AA185" i="3" s="1"/>
  <c r="AK106" i="3"/>
  <c r="AR106" i="3"/>
  <c r="AS106" i="3" s="1"/>
  <c r="AR124" i="3"/>
  <c r="AR23" i="3"/>
  <c r="AS23" i="3" s="1"/>
  <c r="AK124" i="3"/>
  <c r="AK190" i="3"/>
  <c r="Z152" i="3"/>
  <c r="AA152" i="3" s="1"/>
  <c r="Z47" i="3"/>
  <c r="AA47" i="3" s="1"/>
  <c r="Z127" i="3"/>
  <c r="AA127" i="3" s="1"/>
  <c r="Z153" i="3"/>
  <c r="AA153" i="3" s="1"/>
  <c r="Z49" i="3"/>
  <c r="AA49" i="3" s="1"/>
  <c r="Z48" i="3"/>
  <c r="AA48" i="3" s="1"/>
  <c r="Z126" i="3"/>
  <c r="AA126" i="3" s="1"/>
  <c r="Z13" i="3"/>
  <c r="AA13" i="3" s="1"/>
  <c r="Z186" i="3"/>
  <c r="AA186" i="3" s="1"/>
  <c r="AK191" i="3"/>
  <c r="BR193" i="1" s="1"/>
  <c r="AR190" i="3"/>
  <c r="AR191" i="3"/>
  <c r="AS191" i="3" s="1"/>
  <c r="AK23" i="3"/>
  <c r="AK162" i="3"/>
  <c r="AR162" i="3"/>
  <c r="AS162" i="3" s="1"/>
  <c r="AR158" i="3"/>
  <c r="AK158" i="3"/>
  <c r="Z83" i="3"/>
  <c r="AA83" i="3" s="1"/>
  <c r="Z151" i="3"/>
  <c r="AA151" i="3" s="1"/>
  <c r="Z125" i="3"/>
  <c r="AA125" i="3" s="1"/>
  <c r="Z215" i="3"/>
  <c r="AA215" i="3" s="1"/>
  <c r="Z11" i="3"/>
  <c r="AA11" i="3" s="1"/>
  <c r="Z150" i="3"/>
  <c r="AA150" i="3" s="1"/>
  <c r="Z46" i="3"/>
  <c r="AA46" i="3" s="1"/>
  <c r="AK160" i="3"/>
  <c r="AR160" i="3"/>
  <c r="AS160" i="3" s="1"/>
  <c r="Z82" i="3"/>
  <c r="AA82" i="3" s="1"/>
  <c r="Z10" i="3"/>
  <c r="AA10" i="3" s="1"/>
  <c r="Z12" i="3"/>
  <c r="AA12" i="3" s="1"/>
  <c r="BC107" i="3"/>
  <c r="P215" i="3"/>
  <c r="Q215" i="3" s="1"/>
  <c r="P124" i="3"/>
  <c r="Q124" i="3" s="1"/>
  <c r="P46" i="3"/>
  <c r="Q46" i="3" s="1"/>
  <c r="P83" i="3"/>
  <c r="Q83" i="3" s="1"/>
  <c r="P185" i="3"/>
  <c r="Q185" i="3" s="1"/>
  <c r="P48" i="3"/>
  <c r="Q48" i="3" s="1"/>
  <c r="P82" i="3"/>
  <c r="Q82" i="3" s="1"/>
  <c r="P214" i="3"/>
  <c r="Q214" i="3" s="1"/>
  <c r="P10" i="3"/>
  <c r="Q10" i="3" s="1"/>
  <c r="P150" i="3"/>
  <c r="Q150" i="3" s="1"/>
  <c r="P151" i="3"/>
  <c r="Q151" i="3" s="1"/>
  <c r="P152" i="3"/>
  <c r="Q152" i="3" s="1"/>
  <c r="BP212" i="3"/>
  <c r="BC212" i="3"/>
  <c r="BC250" i="3"/>
  <c r="AK232" i="3"/>
  <c r="AR232" i="3"/>
  <c r="AS232" i="3" s="1"/>
  <c r="AK224" i="3"/>
  <c r="AR224" i="3"/>
  <c r="AS224" i="3" s="1"/>
  <c r="AT233" i="3"/>
  <c r="BP203" i="3"/>
  <c r="BC203" i="3"/>
  <c r="AZ196" i="3"/>
  <c r="BI196" i="3"/>
  <c r="AK202" i="3"/>
  <c r="AR202" i="3"/>
  <c r="AS202" i="3" s="1"/>
  <c r="AK199" i="3"/>
  <c r="AR199" i="3"/>
  <c r="AS199" i="3" s="1"/>
  <c r="AT188" i="3"/>
  <c r="AK188" i="3"/>
  <c r="BR186" i="1" s="1"/>
  <c r="AR188" i="3"/>
  <c r="AS188" i="3" s="1"/>
  <c r="AM188" i="3"/>
  <c r="BP169" i="3"/>
  <c r="BC169" i="3"/>
  <c r="BP165" i="3"/>
  <c r="BC165" i="3"/>
  <c r="AK146" i="3"/>
  <c r="AR146" i="3"/>
  <c r="AS146" i="3" s="1"/>
  <c r="AK138" i="3"/>
  <c r="AR138" i="3"/>
  <c r="AS138" i="3" s="1"/>
  <c r="AK130" i="3"/>
  <c r="AR130" i="3"/>
  <c r="AS130" i="3" s="1"/>
  <c r="AM154" i="3"/>
  <c r="AK131" i="3"/>
  <c r="AR131" i="3"/>
  <c r="AS131" i="3" s="1"/>
  <c r="AM141" i="3"/>
  <c r="AU141" i="3" s="1"/>
  <c r="AL141" i="3" s="1"/>
  <c r="AT143" i="3"/>
  <c r="AT135" i="3"/>
  <c r="AK125" i="3"/>
  <c r="AR125" i="3"/>
  <c r="AS125" i="3" s="1"/>
  <c r="AT118" i="3"/>
  <c r="BP116" i="3"/>
  <c r="BC116" i="3"/>
  <c r="AT115" i="3"/>
  <c r="AT154" i="3"/>
  <c r="AT138" i="3"/>
  <c r="AM125" i="3"/>
  <c r="AU125" i="3" s="1"/>
  <c r="AL125" i="3" s="1"/>
  <c r="BI66" i="3"/>
  <c r="AZ66" i="3"/>
  <c r="AK41" i="3"/>
  <c r="AR41" i="3"/>
  <c r="AS41" i="3" s="1"/>
  <c r="AK33" i="3"/>
  <c r="AR33" i="3"/>
  <c r="AS33" i="3" s="1"/>
  <c r="AZ68" i="3"/>
  <c r="BI68" i="3"/>
  <c r="AM105" i="3"/>
  <c r="AU105" i="3" s="1"/>
  <c r="AL105" i="3" s="1"/>
  <c r="AT86" i="3"/>
  <c r="BC78" i="3"/>
  <c r="BC75" i="3"/>
  <c r="BC67" i="3"/>
  <c r="AM86" i="3"/>
  <c r="AT47" i="3"/>
  <c r="AM47" i="3"/>
  <c r="AM76" i="3"/>
  <c r="AU76" i="3" s="1"/>
  <c r="AL76" i="3" s="1"/>
  <c r="AT62" i="3"/>
  <c r="AT13" i="3"/>
  <c r="Z124" i="3"/>
  <c r="AA124" i="3" s="1"/>
  <c r="AT50" i="3"/>
  <c r="BC44" i="3"/>
  <c r="AT70" i="3"/>
  <c r="AM13" i="3"/>
  <c r="AT19" i="3"/>
  <c r="AM27" i="3"/>
  <c r="BR32" i="1" s="1"/>
  <c r="AK254" i="3"/>
  <c r="AR254" i="3"/>
  <c r="AS254" i="3" s="1"/>
  <c r="AK257" i="3"/>
  <c r="AR257" i="3"/>
  <c r="AS257" i="3" s="1"/>
  <c r="AK249" i="3"/>
  <c r="AR249" i="3"/>
  <c r="AS249" i="3" s="1"/>
  <c r="AT257" i="3"/>
  <c r="AT254" i="3"/>
  <c r="BC242" i="3"/>
  <c r="BP232" i="3"/>
  <c r="BC232" i="3"/>
  <c r="BC253" i="3"/>
  <c r="BI256" i="3"/>
  <c r="AZ256" i="3"/>
  <c r="AK238" i="3"/>
  <c r="AR238" i="3"/>
  <c r="AS238" i="3" s="1"/>
  <c r="AM254" i="3"/>
  <c r="AU254" i="3" s="1"/>
  <c r="AL254" i="3" s="1"/>
  <c r="BI236" i="3"/>
  <c r="AZ236" i="3"/>
  <c r="AK222" i="3"/>
  <c r="AR222" i="3"/>
  <c r="AS222" i="3" s="1"/>
  <c r="BI228" i="3"/>
  <c r="AZ228" i="3"/>
  <c r="AM222" i="3"/>
  <c r="AU222" i="3" s="1"/>
  <c r="AL222" i="3" s="1"/>
  <c r="AK253" i="3"/>
  <c r="AR253" i="3"/>
  <c r="AS253" i="3" s="1"/>
  <c r="AK250" i="3"/>
  <c r="AR250" i="3"/>
  <c r="AS250" i="3" s="1"/>
  <c r="AK241" i="3"/>
  <c r="AR241" i="3"/>
  <c r="AS241" i="3" s="1"/>
  <c r="BI248" i="3"/>
  <c r="AZ248" i="3"/>
  <c r="AM238" i="3"/>
  <c r="AU238" i="3" s="1"/>
  <c r="AL238" i="3" s="1"/>
  <c r="AM241" i="3"/>
  <c r="AU241" i="3" s="1"/>
  <c r="AL241" i="3" s="1"/>
  <c r="AZ234" i="3"/>
  <c r="BI234" i="3"/>
  <c r="AK227" i="3"/>
  <c r="AR227" i="3"/>
  <c r="AS227" i="3" s="1"/>
  <c r="AM227" i="3"/>
  <c r="AU227" i="3" s="1"/>
  <c r="AL227" i="3" s="1"/>
  <c r="AT222" i="3"/>
  <c r="AT224" i="3"/>
  <c r="AM232" i="3"/>
  <c r="AU232" i="3" s="1"/>
  <c r="AL232" i="3" s="1"/>
  <c r="BP206" i="3"/>
  <c r="BC206" i="3"/>
  <c r="AK195" i="3"/>
  <c r="AR195" i="3"/>
  <c r="AS195" i="3" s="1"/>
  <c r="BI212" i="3"/>
  <c r="AZ212" i="3"/>
  <c r="AT199" i="3"/>
  <c r="AT186" i="3"/>
  <c r="AK165" i="3"/>
  <c r="AR165" i="3"/>
  <c r="AM186" i="3"/>
  <c r="Z184" i="3"/>
  <c r="AA184" i="3" s="1"/>
  <c r="AK180" i="3"/>
  <c r="AR180" i="3"/>
  <c r="AS180" i="3" s="1"/>
  <c r="BP167" i="3"/>
  <c r="BC167" i="3"/>
  <c r="AK161" i="3"/>
  <c r="AR161" i="3"/>
  <c r="AS161" i="3" s="1"/>
  <c r="BP175" i="3"/>
  <c r="BC175" i="3"/>
  <c r="AZ166" i="3"/>
  <c r="BI166" i="3"/>
  <c r="AZ174" i="3"/>
  <c r="BI174" i="3"/>
  <c r="AT127" i="3"/>
  <c r="AK144" i="3"/>
  <c r="AR144" i="3"/>
  <c r="AS144" i="3" s="1"/>
  <c r="AK136" i="3"/>
  <c r="AR136" i="3"/>
  <c r="AS136" i="3" s="1"/>
  <c r="AT144" i="3"/>
  <c r="AM138" i="3"/>
  <c r="AU138" i="3" s="1"/>
  <c r="AL138" i="3" s="1"/>
  <c r="AR113" i="3"/>
  <c r="AK113" i="3"/>
  <c r="AT113" i="3"/>
  <c r="AM50" i="3"/>
  <c r="AT57" i="3"/>
  <c r="BC39" i="3"/>
  <c r="AT34" i="3"/>
  <c r="Z214" i="3"/>
  <c r="AA214" i="3" s="1"/>
  <c r="AM101" i="3"/>
  <c r="AM19" i="3"/>
  <c r="AM26" i="3"/>
  <c r="AT21" i="3"/>
  <c r="AR251" i="3"/>
  <c r="AS251" i="3" s="1"/>
  <c r="AK251" i="3"/>
  <c r="AM249" i="3"/>
  <c r="AU249" i="3" s="1"/>
  <c r="AL249" i="3" s="1"/>
  <c r="AK233" i="3"/>
  <c r="AR233" i="3"/>
  <c r="AS233" i="3" s="1"/>
  <c r="AK230" i="3"/>
  <c r="AR230" i="3"/>
  <c r="AS230" i="3" s="1"/>
  <c r="AM251" i="3"/>
  <c r="AU251" i="3" s="1"/>
  <c r="AL251" i="3" s="1"/>
  <c r="AM257" i="3"/>
  <c r="AU257" i="3" s="1"/>
  <c r="AL257" i="3" s="1"/>
  <c r="AR252" i="3"/>
  <c r="AS252" i="3" s="1"/>
  <c r="AK252" i="3"/>
  <c r="BC254" i="3"/>
  <c r="BC257" i="3"/>
  <c r="BC249" i="3"/>
  <c r="AT252" i="3"/>
  <c r="AT249" i="3"/>
  <c r="AT250" i="3"/>
  <c r="BP235" i="3"/>
  <c r="BC235" i="3"/>
  <c r="AT241" i="3"/>
  <c r="AK229" i="3"/>
  <c r="AR229" i="3"/>
  <c r="AS229" i="3" s="1"/>
  <c r="AZ230" i="3"/>
  <c r="BI230" i="3"/>
  <c r="AK225" i="3"/>
  <c r="AR225" i="3"/>
  <c r="AS225" i="3" s="1"/>
  <c r="AT230" i="3"/>
  <c r="AM224" i="3"/>
  <c r="AU224" i="3" s="1"/>
  <c r="AL224" i="3" s="1"/>
  <c r="AT232" i="3"/>
  <c r="AK198" i="3"/>
  <c r="AR198" i="3"/>
  <c r="AS198" i="3" s="1"/>
  <c r="AM214" i="3"/>
  <c r="AU214" i="3" s="1"/>
  <c r="AL214" i="3" s="1"/>
  <c r="BI204" i="3"/>
  <c r="AZ204" i="3"/>
  <c r="BP194" i="3"/>
  <c r="BC194" i="3"/>
  <c r="BI192" i="3"/>
  <c r="AZ192" i="3"/>
  <c r="BP183" i="3"/>
  <c r="BC183" i="3"/>
  <c r="BP178" i="3"/>
  <c r="BC178" i="3"/>
  <c r="BP177" i="3"/>
  <c r="BC177" i="3"/>
  <c r="AK143" i="3"/>
  <c r="AR143" i="3"/>
  <c r="AS143" i="3" s="1"/>
  <c r="AK135" i="3"/>
  <c r="AR135" i="3"/>
  <c r="AS135" i="3" s="1"/>
  <c r="AK147" i="3"/>
  <c r="AR147" i="3"/>
  <c r="AS147" i="3" s="1"/>
  <c r="AK142" i="3"/>
  <c r="AR142" i="3"/>
  <c r="AS142" i="3" s="1"/>
  <c r="AK127" i="3"/>
  <c r="AR127" i="3"/>
  <c r="BI122" i="3"/>
  <c r="AZ122" i="3"/>
  <c r="AT142" i="3"/>
  <c r="AT147" i="3"/>
  <c r="BC123" i="3"/>
  <c r="BP123" i="3"/>
  <c r="BP118" i="3"/>
  <c r="BC118" i="3"/>
  <c r="AT146" i="3"/>
  <c r="AM136" i="3"/>
  <c r="AU136" i="3" s="1"/>
  <c r="AL136" i="3" s="1"/>
  <c r="AT130" i="3"/>
  <c r="BC105" i="3"/>
  <c r="BP105" i="3"/>
  <c r="AK38" i="3"/>
  <c r="AR38" i="3"/>
  <c r="AS38" i="3" s="1"/>
  <c r="AZ112" i="3"/>
  <c r="BI112" i="3"/>
  <c r="BC76" i="3"/>
  <c r="AT48" i="3"/>
  <c r="AM34" i="3"/>
  <c r="AT101" i="3"/>
  <c r="AM38" i="3"/>
  <c r="AU38" i="3" s="1"/>
  <c r="AL38" i="3" s="1"/>
  <c r="BI42" i="3"/>
  <c r="AZ42" i="3"/>
  <c r="AM24" i="3"/>
  <c r="AT41" i="3"/>
  <c r="AT26" i="3"/>
  <c r="AT16" i="3"/>
  <c r="AT198" i="3"/>
  <c r="AK189" i="3"/>
  <c r="AR189" i="3"/>
  <c r="AS189" i="3" s="1"/>
  <c r="AT172" i="3"/>
  <c r="AK172" i="3"/>
  <c r="AR172" i="3"/>
  <c r="AS172" i="3" s="1"/>
  <c r="AK164" i="3"/>
  <c r="AR164" i="3"/>
  <c r="AT164" i="3"/>
  <c r="AK149" i="3"/>
  <c r="AR149" i="3"/>
  <c r="AS149" i="3" s="1"/>
  <c r="AK141" i="3"/>
  <c r="AR141" i="3"/>
  <c r="AS141" i="3" s="1"/>
  <c r="AK133" i="3"/>
  <c r="AR133" i="3"/>
  <c r="AS133" i="3" s="1"/>
  <c r="AM151" i="3"/>
  <c r="AK139" i="3"/>
  <c r="AR139" i="3"/>
  <c r="AS139" i="3" s="1"/>
  <c r="AK134" i="3"/>
  <c r="AR134" i="3"/>
  <c r="AS134" i="3" s="1"/>
  <c r="BI114" i="3"/>
  <c r="AZ114" i="3"/>
  <c r="AT149" i="3"/>
  <c r="AT133" i="3"/>
  <c r="AM142" i="3"/>
  <c r="AU142" i="3" s="1"/>
  <c r="AL142" i="3" s="1"/>
  <c r="AM134" i="3"/>
  <c r="AU134" i="3" s="1"/>
  <c r="AL134" i="3" s="1"/>
  <c r="BI118" i="3"/>
  <c r="AZ118" i="3"/>
  <c r="AM147" i="3"/>
  <c r="AU147" i="3" s="1"/>
  <c r="AL147" i="3" s="1"/>
  <c r="AM139" i="3"/>
  <c r="AU139" i="3" s="1"/>
  <c r="AL139" i="3" s="1"/>
  <c r="AM131" i="3"/>
  <c r="BP121" i="3"/>
  <c r="BC121" i="3"/>
  <c r="AR118" i="3"/>
  <c r="AS118" i="3" s="1"/>
  <c r="AK118" i="3"/>
  <c r="AR115" i="3"/>
  <c r="AS115" i="3" s="1"/>
  <c r="AK115" i="3"/>
  <c r="AM146" i="3"/>
  <c r="AU146" i="3" s="1"/>
  <c r="AL146" i="3" s="1"/>
  <c r="AT136" i="3"/>
  <c r="AM130" i="3"/>
  <c r="BC80" i="3"/>
  <c r="AR105" i="3"/>
  <c r="AS105" i="3" s="1"/>
  <c r="AK105" i="3"/>
  <c r="BI74" i="3"/>
  <c r="AZ74" i="3"/>
  <c r="AT82" i="3"/>
  <c r="AR76" i="3"/>
  <c r="AS76" i="3" s="1"/>
  <c r="AK76" i="3"/>
  <c r="AK73" i="3"/>
  <c r="AR73" i="3"/>
  <c r="AS73" i="3" s="1"/>
  <c r="AK70" i="3"/>
  <c r="AR70" i="3"/>
  <c r="AS70" i="3" s="1"/>
  <c r="AK65" i="3"/>
  <c r="AR65" i="3"/>
  <c r="AS65" i="3" s="1"/>
  <c r="AK62" i="3"/>
  <c r="AR62" i="3"/>
  <c r="AS62" i="3" s="1"/>
  <c r="AT96" i="3"/>
  <c r="AT73" i="3"/>
  <c r="AM33" i="3"/>
  <c r="AU33" i="3" s="1"/>
  <c r="AL33" i="3" s="1"/>
  <c r="BC45" i="3"/>
  <c r="AR37" i="3"/>
  <c r="AS37" i="3" s="1"/>
  <c r="AK37" i="3"/>
  <c r="AM65" i="3"/>
  <c r="AU65" i="3" s="1"/>
  <c r="AL65" i="3" s="1"/>
  <c r="AM48" i="3"/>
  <c r="AT24" i="3"/>
  <c r="AT18" i="3"/>
  <c r="AM41" i="3"/>
  <c r="AU41" i="3" s="1"/>
  <c r="AL41" i="3" s="1"/>
  <c r="AT33" i="3"/>
  <c r="AT27" i="3"/>
  <c r="AM214" i="9"/>
  <c r="AN214" i="9" s="1"/>
  <c r="AM216" i="9"/>
  <c r="AN216" i="9" s="1"/>
  <c r="AM183" i="9"/>
  <c r="AN183" i="9" s="1"/>
  <c r="AM146" i="9"/>
  <c r="AN146" i="9" s="1"/>
  <c r="AM220" i="9"/>
  <c r="AN220" i="9" s="1"/>
  <c r="AM222" i="9"/>
  <c r="AN222" i="9" s="1"/>
  <c r="AM173" i="9"/>
  <c r="AN173" i="9" s="1"/>
  <c r="AM236" i="9"/>
  <c r="AN236" i="9" s="1"/>
  <c r="AM172" i="9"/>
  <c r="AN172" i="9" s="1"/>
  <c r="AM170" i="9"/>
  <c r="AN170" i="9" s="1"/>
  <c r="AM145" i="9"/>
  <c r="AN145" i="9" s="1"/>
  <c r="AM237" i="9"/>
  <c r="AN237" i="9" s="1"/>
  <c r="AM238" i="9"/>
  <c r="AN238" i="9" s="1"/>
  <c r="AM239" i="9"/>
  <c r="AN239" i="9" s="1"/>
  <c r="AM240" i="9"/>
  <c r="AN240" i="9" s="1"/>
  <c r="AJ214" i="9"/>
  <c r="AK214" i="9" s="1"/>
  <c r="AJ216" i="9"/>
  <c r="AK216" i="9" s="1"/>
  <c r="AJ183" i="9"/>
  <c r="AK183" i="9" s="1"/>
  <c r="AJ146" i="9"/>
  <c r="AK146" i="9" s="1"/>
  <c r="AJ236" i="9"/>
  <c r="AK236" i="9" s="1"/>
  <c r="AJ170" i="9"/>
  <c r="AK170" i="9" s="1"/>
  <c r="AJ237" i="9"/>
  <c r="AK237" i="9" s="1"/>
  <c r="AJ238" i="9"/>
  <c r="AK238" i="9" s="1"/>
  <c r="AJ239" i="9"/>
  <c r="AK239" i="9" s="1"/>
  <c r="AH214" i="9"/>
  <c r="AH216" i="9"/>
  <c r="AH183" i="9"/>
  <c r="AH222" i="9"/>
  <c r="AH173" i="9"/>
  <c r="AH236" i="9"/>
  <c r="AH170" i="9"/>
  <c r="AH145" i="9"/>
  <c r="AH237" i="9"/>
  <c r="AH238" i="9"/>
  <c r="AH239" i="9"/>
  <c r="AH240" i="9"/>
  <c r="AD216" i="9"/>
  <c r="AE216" i="9" s="1"/>
  <c r="AD183" i="9"/>
  <c r="AE183" i="9" s="1"/>
  <c r="AD146" i="9"/>
  <c r="AE146" i="9" s="1"/>
  <c r="AD220" i="9"/>
  <c r="AE220" i="9" s="1"/>
  <c r="AD222" i="9"/>
  <c r="AE222" i="9" s="1"/>
  <c r="AD173" i="9"/>
  <c r="AE173" i="9" s="1"/>
  <c r="AD236" i="9"/>
  <c r="AE236" i="9" s="1"/>
  <c r="AD170" i="9"/>
  <c r="AE170" i="9" s="1"/>
  <c r="AD145" i="9"/>
  <c r="AE145" i="9" s="1"/>
  <c r="AD237" i="9"/>
  <c r="AE237" i="9" s="1"/>
  <c r="AD238" i="9"/>
  <c r="AE238" i="9" s="1"/>
  <c r="AD239" i="9"/>
  <c r="AE239" i="9" s="1"/>
  <c r="AD240" i="9"/>
  <c r="AE240" i="9" s="1"/>
  <c r="AA216" i="9"/>
  <c r="AB216" i="9" s="1"/>
  <c r="AA183" i="9"/>
  <c r="AB183" i="9" s="1"/>
  <c r="AA220" i="9"/>
  <c r="AB220" i="9" s="1"/>
  <c r="AA173" i="9"/>
  <c r="AB173" i="9" s="1"/>
  <c r="AA236" i="9"/>
  <c r="AB236" i="9" s="1"/>
  <c r="AA237" i="9"/>
  <c r="AB237" i="9" s="1"/>
  <c r="AA238" i="9"/>
  <c r="AB238" i="9" s="1"/>
  <c r="AA239" i="9"/>
  <c r="AB239" i="9" s="1"/>
  <c r="AA240" i="9"/>
  <c r="AB240" i="9" s="1"/>
  <c r="X216" i="9"/>
  <c r="Y216" i="9" s="1"/>
  <c r="X173" i="9"/>
  <c r="Y173" i="9" s="1"/>
  <c r="X236" i="9"/>
  <c r="Y236" i="9" s="1"/>
  <c r="X170" i="9"/>
  <c r="Y170" i="9" s="1"/>
  <c r="X145" i="9"/>
  <c r="Y145" i="9" s="1"/>
  <c r="X237" i="9"/>
  <c r="Y237" i="9" s="1"/>
  <c r="X238" i="9"/>
  <c r="Y238" i="9" s="1"/>
  <c r="X239" i="9"/>
  <c r="Y239" i="9" s="1"/>
  <c r="X240" i="9"/>
  <c r="Y240" i="9" s="1"/>
  <c r="U216" i="9"/>
  <c r="V216" i="9" s="1"/>
  <c r="U146" i="9"/>
  <c r="V146" i="9" s="1"/>
  <c r="U220" i="9"/>
  <c r="V220" i="9" s="1"/>
  <c r="U173" i="9"/>
  <c r="V173" i="9" s="1"/>
  <c r="U236" i="9"/>
  <c r="V236" i="9" s="1"/>
  <c r="U237" i="9"/>
  <c r="V237" i="9" s="1"/>
  <c r="U238" i="9"/>
  <c r="V238" i="9" s="1"/>
  <c r="U239" i="9"/>
  <c r="V239" i="9" s="1"/>
  <c r="U240" i="9"/>
  <c r="V240" i="9" s="1"/>
  <c r="R214" i="9"/>
  <c r="S214" i="9" s="1"/>
  <c r="R216" i="9"/>
  <c r="S216" i="9" s="1"/>
  <c r="R183" i="9"/>
  <c r="S183" i="9" s="1"/>
  <c r="R222" i="9"/>
  <c r="S222" i="9" s="1"/>
  <c r="R173" i="9"/>
  <c r="S173" i="9" s="1"/>
  <c r="R236" i="9"/>
  <c r="S236" i="9" s="1"/>
  <c r="R170" i="9"/>
  <c r="S170" i="9" s="1"/>
  <c r="R145" i="9"/>
  <c r="S145" i="9" s="1"/>
  <c r="R237" i="9"/>
  <c r="S237" i="9" s="1"/>
  <c r="R238" i="9"/>
  <c r="S238" i="9" s="1"/>
  <c r="R239" i="9"/>
  <c r="S239" i="9" s="1"/>
  <c r="R240" i="9"/>
  <c r="S240" i="9" s="1"/>
  <c r="AM118" i="9"/>
  <c r="AM107" i="9"/>
  <c r="AM111" i="9"/>
  <c r="AJ118" i="9"/>
  <c r="AJ107" i="9"/>
  <c r="AK107" i="9" s="1"/>
  <c r="AJ111" i="9"/>
  <c r="AK111" i="9" s="1"/>
  <c r="AG118" i="9"/>
  <c r="AG107" i="9"/>
  <c r="AH107" i="9" s="1"/>
  <c r="AD107" i="9"/>
  <c r="AE107" i="9" s="1"/>
  <c r="AD111" i="9"/>
  <c r="AE111" i="9" s="1"/>
  <c r="AA107" i="9"/>
  <c r="AB107" i="9" s="1"/>
  <c r="AA111" i="9"/>
  <c r="AB111" i="9" s="1"/>
  <c r="Y107" i="9"/>
  <c r="V107" i="9"/>
  <c r="S107" i="9"/>
  <c r="M45" i="9"/>
  <c r="M16" i="9"/>
  <c r="M90" i="9"/>
  <c r="M91" i="9"/>
  <c r="M107" i="9"/>
  <c r="O216" i="9"/>
  <c r="P216" i="9" s="1"/>
  <c r="O173" i="9"/>
  <c r="P173" i="9" s="1"/>
  <c r="O237" i="9"/>
  <c r="O238" i="9"/>
  <c r="O239" i="9"/>
  <c r="O240" i="9"/>
  <c r="P240" i="9" s="1"/>
  <c r="L214" i="9"/>
  <c r="M214" i="9" s="1"/>
  <c r="L216" i="9"/>
  <c r="M216" i="9" s="1"/>
  <c r="L183" i="9"/>
  <c r="M183" i="9" s="1"/>
  <c r="L173" i="9"/>
  <c r="M173" i="9" s="1"/>
  <c r="L237" i="9"/>
  <c r="L238" i="9"/>
  <c r="L239" i="9"/>
  <c r="L240" i="9"/>
  <c r="M240" i="9" s="1"/>
  <c r="I237" i="9"/>
  <c r="I238" i="9"/>
  <c r="I239" i="9"/>
  <c r="I240" i="9"/>
  <c r="F237" i="9"/>
  <c r="F238" i="9"/>
  <c r="F239" i="9"/>
  <c r="F240" i="9"/>
  <c r="P268" i="9"/>
  <c r="AU219" i="3" l="1"/>
  <c r="AL219" i="3" s="1"/>
  <c r="AU62" i="3"/>
  <c r="AL62" i="3" s="1"/>
  <c r="BR58" i="1" s="1"/>
  <c r="AU58" i="3"/>
  <c r="AL58" i="3" s="1"/>
  <c r="AU59" i="3"/>
  <c r="AL59" i="3" s="1"/>
  <c r="AU64" i="3"/>
  <c r="AL64" i="3" s="1"/>
  <c r="AU66" i="3"/>
  <c r="AL66" i="3" s="1"/>
  <c r="AU68" i="3"/>
  <c r="AL68" i="3" s="1"/>
  <c r="BR50" i="1" s="1"/>
  <c r="AU70" i="3"/>
  <c r="AL70" i="3" s="1"/>
  <c r="BR57" i="1" s="1"/>
  <c r="AU61" i="3"/>
  <c r="AL61" i="3" s="1"/>
  <c r="BR59" i="1" s="1"/>
  <c r="AU60" i="3"/>
  <c r="AL60" i="3" s="1"/>
  <c r="AU216" i="3"/>
  <c r="AL216" i="3" s="1"/>
  <c r="AU221" i="3"/>
  <c r="AL221" i="3" s="1"/>
  <c r="AU220" i="3"/>
  <c r="AL220" i="3" s="1"/>
  <c r="AU128" i="3"/>
  <c r="AL128" i="3" s="1"/>
  <c r="BR135" i="1" s="1"/>
  <c r="AU131" i="3"/>
  <c r="AL131" i="3" s="1"/>
  <c r="BR131" i="1" s="1"/>
  <c r="AU130" i="3"/>
  <c r="AL130" i="3" s="1"/>
  <c r="BR130" i="1" s="1"/>
  <c r="AU159" i="3"/>
  <c r="AL159" i="3" s="1"/>
  <c r="BR157" i="1" s="1"/>
  <c r="AU124" i="3"/>
  <c r="AL124" i="3" s="1"/>
  <c r="BR126" i="1" s="1"/>
  <c r="AU126" i="3"/>
  <c r="AL126" i="3" s="1"/>
  <c r="BR132" i="1" s="1"/>
  <c r="AU129" i="3"/>
  <c r="AL129" i="3" s="1"/>
  <c r="BR127" i="1" s="1"/>
  <c r="AU153" i="3"/>
  <c r="AL153" i="3" s="1"/>
  <c r="AU215" i="3"/>
  <c r="AL215" i="3" s="1"/>
  <c r="AU218" i="3"/>
  <c r="AL218" i="3" s="1"/>
  <c r="AU103" i="3"/>
  <c r="AL103" i="3" s="1"/>
  <c r="AU102" i="3"/>
  <c r="AL102" i="3" s="1"/>
  <c r="AU57" i="3"/>
  <c r="AL57" i="3" s="1"/>
  <c r="AU56" i="3"/>
  <c r="AL56" i="3" s="1"/>
  <c r="BR64" i="1" s="1"/>
  <c r="AU50" i="3"/>
  <c r="AL50" i="3" s="1"/>
  <c r="AU100" i="3"/>
  <c r="AL100" i="3" s="1"/>
  <c r="Q109" i="3"/>
  <c r="BR188" i="1"/>
  <c r="BR184" i="1"/>
  <c r="AU189" i="3"/>
  <c r="AL189" i="3" s="1"/>
  <c r="AU188" i="3"/>
  <c r="AL188" i="3" s="1"/>
  <c r="AU184" i="3"/>
  <c r="AL184" i="3" s="1"/>
  <c r="AU113" i="3"/>
  <c r="AL113" i="3" s="1"/>
  <c r="AS113" i="3"/>
  <c r="BR115" i="1"/>
  <c r="AS112" i="3"/>
  <c r="BR107" i="1"/>
  <c r="BR163" i="1"/>
  <c r="BR216" i="1"/>
  <c r="AS111" i="3"/>
  <c r="BR113" i="1"/>
  <c r="AU101" i="3"/>
  <c r="AL101" i="3" s="1"/>
  <c r="AU53" i="3"/>
  <c r="AL53" i="3" s="1"/>
  <c r="AU98" i="3"/>
  <c r="AL98" i="3" s="1"/>
  <c r="BR49" i="1"/>
  <c r="BR16" i="1"/>
  <c r="BR88" i="1"/>
  <c r="BR90" i="1"/>
  <c r="BR91" i="1"/>
  <c r="AU158" i="3"/>
  <c r="AL158" i="3" s="1"/>
  <c r="AU94" i="3"/>
  <c r="AL94" i="3" s="1"/>
  <c r="AU99" i="3"/>
  <c r="AL99" i="3" s="1"/>
  <c r="AU85" i="3"/>
  <c r="AL85" i="3" s="1"/>
  <c r="AU88" i="3"/>
  <c r="AL88" i="3" s="1"/>
  <c r="AU96" i="3"/>
  <c r="AL96" i="3" s="1"/>
  <c r="AU95" i="3"/>
  <c r="AL95" i="3" s="1"/>
  <c r="AU97" i="3"/>
  <c r="AL97" i="3" s="1"/>
  <c r="AU84" i="3"/>
  <c r="AL84" i="3" s="1"/>
  <c r="Q127" i="3"/>
  <c r="BR152" i="1"/>
  <c r="BR162" i="1"/>
  <c r="BR83" i="1"/>
  <c r="BR226" i="1"/>
  <c r="AS190" i="3"/>
  <c r="BR185" i="1"/>
  <c r="AS164" i="3"/>
  <c r="BR164" i="1"/>
  <c r="AS127" i="3"/>
  <c r="BR124" i="1"/>
  <c r="BR228" i="1"/>
  <c r="AS220" i="3"/>
  <c r="BR221" i="1"/>
  <c r="Q13" i="3"/>
  <c r="BR225" i="1"/>
  <c r="AS165" i="3"/>
  <c r="BR166" i="1"/>
  <c r="AS124" i="3"/>
  <c r="BR125" i="1"/>
  <c r="BR159" i="1"/>
  <c r="BR156" i="1"/>
  <c r="BR224" i="1"/>
  <c r="AS158" i="3"/>
  <c r="BR160" i="1"/>
  <c r="Q187" i="3"/>
  <c r="AU161" i="3"/>
  <c r="AL161" i="3" s="1"/>
  <c r="AU185" i="3"/>
  <c r="AL185" i="3" s="1"/>
  <c r="AA154" i="3"/>
  <c r="AU49" i="3"/>
  <c r="AL49" i="3" s="1"/>
  <c r="AN242" i="3"/>
  <c r="AU217" i="3"/>
  <c r="AL217" i="3" s="1"/>
  <c r="AU154" i="3"/>
  <c r="AL154" i="3" s="1"/>
  <c r="AU152" i="3"/>
  <c r="AL152" i="3" s="1"/>
  <c r="AU156" i="3"/>
  <c r="AL156" i="3" s="1"/>
  <c r="AA218" i="3"/>
  <c r="AU186" i="3"/>
  <c r="AL186" i="3" s="1"/>
  <c r="AU187" i="3"/>
  <c r="AL187" i="3" s="1"/>
  <c r="AU83" i="3"/>
  <c r="AL83" i="3" s="1"/>
  <c r="AU90" i="3"/>
  <c r="AL90" i="3" s="1"/>
  <c r="AU91" i="3"/>
  <c r="AL91" i="3" s="1"/>
  <c r="AU150" i="3"/>
  <c r="AL150" i="3" s="1"/>
  <c r="AU190" i="3"/>
  <c r="AL190" i="3" s="1"/>
  <c r="AU47" i="3"/>
  <c r="AL47" i="3" s="1"/>
  <c r="BR191" i="1" s="1"/>
  <c r="AU86" i="3"/>
  <c r="AL86" i="3" s="1"/>
  <c r="AU89" i="3"/>
  <c r="AL89" i="3" s="1"/>
  <c r="AU54" i="3"/>
  <c r="AL54" i="3" s="1"/>
  <c r="AU87" i="3"/>
  <c r="AL87" i="3" s="1"/>
  <c r="AU163" i="3"/>
  <c r="AL163" i="3" s="1"/>
  <c r="AU92" i="3"/>
  <c r="AL92" i="3" s="1"/>
  <c r="AU55" i="3"/>
  <c r="AL55" i="3" s="1"/>
  <c r="AU51" i="3"/>
  <c r="AL51" i="3" s="1"/>
  <c r="AA110" i="3"/>
  <c r="AU82" i="3"/>
  <c r="AL82" i="3" s="1"/>
  <c r="AU93" i="3"/>
  <c r="AL93" i="3" s="1"/>
  <c r="AU155" i="3"/>
  <c r="AL155" i="3" s="1"/>
  <c r="BR137" i="1" s="1"/>
  <c r="AU48" i="3"/>
  <c r="AL48" i="3" s="1"/>
  <c r="AU52" i="3"/>
  <c r="AL52" i="3" s="1"/>
  <c r="BR55" i="1" s="1"/>
  <c r="AN214" i="3"/>
  <c r="AU46" i="3"/>
  <c r="AL46" i="3" s="1"/>
  <c r="AU151" i="3"/>
  <c r="AL151" i="3" s="1"/>
  <c r="AU160" i="3"/>
  <c r="AL160" i="3" s="1"/>
  <c r="AU162" i="3"/>
  <c r="AL162" i="3" s="1"/>
  <c r="AA188" i="3"/>
  <c r="AA50" i="3"/>
  <c r="AN184" i="3"/>
  <c r="AA86" i="3"/>
  <c r="AA128" i="3"/>
  <c r="AA14" i="3"/>
  <c r="AN150" i="3"/>
  <c r="BR150" i="1" s="1"/>
  <c r="AN107" i="3"/>
  <c r="AN151" i="3"/>
  <c r="AN152" i="3"/>
  <c r="AN185" i="3"/>
  <c r="AN127" i="3"/>
  <c r="AN49" i="3"/>
  <c r="AN48" i="3"/>
  <c r="AN108" i="3"/>
  <c r="Q217" i="3"/>
  <c r="Q49" i="3"/>
  <c r="Q85" i="3"/>
  <c r="Q153" i="3"/>
  <c r="AN46" i="3"/>
  <c r="AN244" i="3"/>
  <c r="AN125" i="3"/>
  <c r="AN186" i="3"/>
  <c r="AN106" i="3"/>
  <c r="AN217" i="3"/>
  <c r="AN153" i="3"/>
  <c r="AN47" i="3"/>
  <c r="AN245" i="3"/>
  <c r="AN126" i="3"/>
  <c r="AN187" i="3"/>
  <c r="AN215" i="3"/>
  <c r="AN109" i="3"/>
  <c r="AN84" i="3"/>
  <c r="AN85" i="3"/>
  <c r="AN83" i="3"/>
  <c r="AN82" i="3"/>
  <c r="AN243" i="3"/>
  <c r="AN124" i="3"/>
  <c r="AN216" i="3"/>
  <c r="M237" i="9"/>
  <c r="M238" i="9"/>
  <c r="M239" i="9"/>
  <c r="J240" i="9"/>
  <c r="G240" i="9"/>
  <c r="P237" i="9"/>
  <c r="P238" i="9"/>
  <c r="P239" i="9"/>
  <c r="J237" i="9"/>
  <c r="J238" i="9"/>
  <c r="J239" i="9"/>
  <c r="G237" i="9"/>
  <c r="G238" i="9"/>
  <c r="G239" i="9"/>
  <c r="AD138" i="9"/>
  <c r="AE138" i="9" s="1"/>
  <c r="R138" i="9"/>
  <c r="S138" i="9" s="1"/>
  <c r="BN49" i="7"/>
  <c r="AM451" i="9"/>
  <c r="AN451" i="9" s="1"/>
  <c r="AK440" i="9"/>
  <c r="AK451" i="9"/>
  <c r="V451" i="9"/>
  <c r="S451" i="9"/>
  <c r="P451" i="9"/>
  <c r="M451" i="9"/>
  <c r="J440" i="9"/>
  <c r="J451" i="9"/>
  <c r="AQ451" i="9"/>
  <c r="V407" i="9"/>
  <c r="V438" i="9"/>
  <c r="V424" i="9"/>
  <c r="V409" i="9"/>
  <c r="V450" i="9"/>
  <c r="S407" i="9"/>
  <c r="S409" i="9"/>
  <c r="S450" i="9"/>
  <c r="P407" i="9"/>
  <c r="P433" i="9"/>
  <c r="P409" i="9"/>
  <c r="AM421" i="9"/>
  <c r="AN421" i="9" s="1"/>
  <c r="AM407" i="9"/>
  <c r="AN407" i="9" s="1"/>
  <c r="AM409" i="9"/>
  <c r="AN409" i="9" s="1"/>
  <c r="AM450" i="9"/>
  <c r="AN450" i="9" s="1"/>
  <c r="AK421" i="9"/>
  <c r="AK438" i="9"/>
  <c r="AK428" i="9"/>
  <c r="AK424" i="9"/>
  <c r="AK409" i="9"/>
  <c r="AK450" i="9"/>
  <c r="AH407" i="9"/>
  <c r="AH409" i="9"/>
  <c r="AH450" i="9"/>
  <c r="AE421" i="9"/>
  <c r="AE407" i="9"/>
  <c r="AE428" i="9"/>
  <c r="AE415" i="9"/>
  <c r="AE409" i="9"/>
  <c r="AE450" i="9"/>
  <c r="AB407" i="9"/>
  <c r="AB428" i="9"/>
  <c r="AB415" i="9"/>
  <c r="AB409" i="9"/>
  <c r="AB450" i="9"/>
  <c r="Y407" i="9"/>
  <c r="Y424" i="9"/>
  <c r="Y409" i="9"/>
  <c r="Y423" i="9"/>
  <c r="Y450" i="9"/>
  <c r="M421" i="9"/>
  <c r="M407" i="9"/>
  <c r="M409" i="9"/>
  <c r="M450" i="9"/>
  <c r="J421" i="9"/>
  <c r="J407" i="9"/>
  <c r="J428" i="9"/>
  <c r="J424" i="9"/>
  <c r="J409" i="9"/>
  <c r="J450" i="9"/>
  <c r="G451" i="9"/>
  <c r="G450" i="9"/>
  <c r="AM282" i="9"/>
  <c r="AN282" i="9" s="1"/>
  <c r="AM284" i="9"/>
  <c r="AN284" i="9" s="1"/>
  <c r="AM285" i="9"/>
  <c r="AN285" i="9" s="1"/>
  <c r="AM287" i="9"/>
  <c r="AN287" i="9" s="1"/>
  <c r="AM292" i="9"/>
  <c r="AN292" i="9" s="1"/>
  <c r="AK282" i="9"/>
  <c r="AK284" i="9"/>
  <c r="AK285" i="9"/>
  <c r="AK287" i="9"/>
  <c r="AK292" i="9"/>
  <c r="AH282" i="9"/>
  <c r="AH284" i="9"/>
  <c r="AH285" i="9"/>
  <c r="AH287" i="9"/>
  <c r="AH292" i="9"/>
  <c r="AE282" i="9"/>
  <c r="AE284" i="9"/>
  <c r="AE285" i="9"/>
  <c r="AE287" i="9"/>
  <c r="AE292" i="9"/>
  <c r="AB282" i="9"/>
  <c r="AB284" i="9"/>
  <c r="AB285" i="9"/>
  <c r="AB287" i="9"/>
  <c r="AB292" i="9"/>
  <c r="Y282" i="9"/>
  <c r="Y284" i="9"/>
  <c r="Y285" i="9"/>
  <c r="Y287" i="9"/>
  <c r="Y292" i="9"/>
  <c r="V282" i="9"/>
  <c r="V284" i="9"/>
  <c r="V285" i="9"/>
  <c r="V287" i="9"/>
  <c r="V292" i="9"/>
  <c r="M282" i="9"/>
  <c r="M284" i="9"/>
  <c r="M285" i="9"/>
  <c r="M287" i="9"/>
  <c r="S282" i="9"/>
  <c r="S284" i="9"/>
  <c r="S285" i="9"/>
  <c r="S287" i="9"/>
  <c r="S292" i="9"/>
  <c r="P282" i="9"/>
  <c r="P283" i="9"/>
  <c r="P284" i="9"/>
  <c r="P285" i="9"/>
  <c r="P286" i="9"/>
  <c r="P287" i="9"/>
  <c r="P263" i="9"/>
  <c r="P288" i="9"/>
  <c r="P289" i="9"/>
  <c r="P290" i="9"/>
  <c r="P291" i="9"/>
  <c r="P292" i="9"/>
  <c r="M292" i="9"/>
  <c r="M268" i="9"/>
  <c r="AM273" i="9"/>
  <c r="AM268" i="9"/>
  <c r="AN268" i="9" s="1"/>
  <c r="AK268" i="9"/>
  <c r="AH268" i="9"/>
  <c r="AE268" i="9"/>
  <c r="Y268" i="9"/>
  <c r="V268" i="9"/>
  <c r="S268" i="9"/>
  <c r="AN107" i="9"/>
  <c r="AN111" i="9"/>
  <c r="AN118" i="9"/>
  <c r="AJ41" i="9"/>
  <c r="AJ48" i="9"/>
  <c r="AJ20" i="9"/>
  <c r="AJ15" i="9"/>
  <c r="AJ47" i="9"/>
  <c r="AJ93" i="9"/>
  <c r="AJ74" i="9"/>
  <c r="AJ80" i="9"/>
  <c r="AJ99" i="9"/>
  <c r="AJ51" i="9"/>
  <c r="AJ106" i="9"/>
  <c r="AJ77" i="9"/>
  <c r="AJ95" i="9"/>
  <c r="AJ66" i="9"/>
  <c r="AJ53" i="9"/>
  <c r="AJ28" i="9"/>
  <c r="AJ90" i="9"/>
  <c r="AK90" i="9" s="1"/>
  <c r="AJ27" i="9"/>
  <c r="AJ94" i="9"/>
  <c r="AJ18" i="9"/>
  <c r="AJ82" i="9"/>
  <c r="AJ100" i="9"/>
  <c r="AJ33" i="9"/>
  <c r="AJ79" i="9"/>
  <c r="AJ39" i="9"/>
  <c r="AJ63" i="9"/>
  <c r="AJ76" i="9"/>
  <c r="AJ14" i="9"/>
  <c r="AG41" i="9"/>
  <c r="AG45" i="9"/>
  <c r="AH45" i="9" s="1"/>
  <c r="AG19" i="9"/>
  <c r="AG31" i="9"/>
  <c r="AG20" i="9"/>
  <c r="AG15" i="9"/>
  <c r="AG59" i="9"/>
  <c r="AG52" i="9"/>
  <c r="AG62" i="9"/>
  <c r="AG38" i="9"/>
  <c r="AG116" i="9"/>
  <c r="AG105" i="9"/>
  <c r="AG35" i="9"/>
  <c r="AG61" i="9"/>
  <c r="AG37" i="9"/>
  <c r="AG88" i="9"/>
  <c r="AG102" i="9"/>
  <c r="AG93" i="9"/>
  <c r="AG115" i="9"/>
  <c r="AG80" i="9"/>
  <c r="AG34" i="9"/>
  <c r="AG99" i="9"/>
  <c r="AG77" i="9"/>
  <c r="AG95" i="9"/>
  <c r="AG13" i="9"/>
  <c r="AG66" i="9"/>
  <c r="AG53" i="9"/>
  <c r="AG28" i="9"/>
  <c r="AG27" i="9"/>
  <c r="AG92" i="9"/>
  <c r="AG18" i="9"/>
  <c r="AG33" i="9"/>
  <c r="AG79" i="9"/>
  <c r="AG72" i="9"/>
  <c r="AG39" i="9"/>
  <c r="AG76" i="9"/>
  <c r="AG14" i="9"/>
  <c r="AG16" i="9"/>
  <c r="AH16" i="9" s="1"/>
  <c r="AD56" i="9"/>
  <c r="AD58" i="9"/>
  <c r="AD50" i="9"/>
  <c r="AD29" i="9"/>
  <c r="AD30" i="9"/>
  <c r="AD84" i="9"/>
  <c r="AD60" i="9"/>
  <c r="AD38" i="9"/>
  <c r="AD116" i="9"/>
  <c r="AD67" i="9"/>
  <c r="AD105" i="9"/>
  <c r="AD104" i="9"/>
  <c r="AD35" i="9"/>
  <c r="AD85" i="9"/>
  <c r="AD88" i="9"/>
  <c r="AD40" i="9"/>
  <c r="AD93" i="9"/>
  <c r="AD74" i="9"/>
  <c r="AD115" i="9"/>
  <c r="AD68" i="9"/>
  <c r="AD89" i="9"/>
  <c r="AD106" i="9"/>
  <c r="AD77" i="9"/>
  <c r="AD95" i="9"/>
  <c r="AD64" i="9"/>
  <c r="AD28" i="9"/>
  <c r="AD86" i="9"/>
  <c r="AD90" i="9"/>
  <c r="AE90" i="9" s="1"/>
  <c r="AD91" i="9"/>
  <c r="AE91" i="9" s="1"/>
  <c r="AD92" i="9"/>
  <c r="AD70" i="9"/>
  <c r="AD18" i="9"/>
  <c r="AD83" i="9"/>
  <c r="AD33" i="9"/>
  <c r="AD39" i="9"/>
  <c r="AD81" i="9"/>
  <c r="AD14" i="9"/>
  <c r="AD25" i="9"/>
  <c r="AD73" i="9"/>
  <c r="AD16" i="9"/>
  <c r="AE16" i="9" s="1"/>
  <c r="AA41" i="9"/>
  <c r="AA22" i="9"/>
  <c r="AA31" i="9"/>
  <c r="AA58" i="9"/>
  <c r="AA116" i="9"/>
  <c r="AA105" i="9"/>
  <c r="AA85" i="9"/>
  <c r="AA98" i="9"/>
  <c r="AA103" i="9"/>
  <c r="AA93" i="9"/>
  <c r="AA115" i="9"/>
  <c r="AA12" i="9"/>
  <c r="AA34" i="9"/>
  <c r="AA106" i="9"/>
  <c r="AA77" i="9"/>
  <c r="AA95" i="9"/>
  <c r="AA66" i="9"/>
  <c r="AA75" i="9"/>
  <c r="AA28" i="9"/>
  <c r="AA92" i="9"/>
  <c r="AA18" i="9"/>
  <c r="AA83" i="9"/>
  <c r="AA33" i="9"/>
  <c r="AA79" i="9"/>
  <c r="AA14" i="9"/>
  <c r="AA73" i="9"/>
  <c r="Y90" i="9"/>
  <c r="V90" i="9"/>
  <c r="S45" i="9"/>
  <c r="S21" i="9"/>
  <c r="S90" i="9"/>
  <c r="S91" i="9"/>
  <c r="S16" i="9"/>
  <c r="BR190" i="1" l="1"/>
  <c r="AG138" i="9"/>
  <c r="AH138" i="9" s="1"/>
  <c r="AA138" i="9"/>
  <c r="AB138" i="9" s="1"/>
  <c r="X138" i="9"/>
  <c r="Y138" i="9" s="1"/>
  <c r="AO238" i="9"/>
  <c r="AP238" i="9" s="1"/>
  <c r="AQ236" i="9"/>
  <c r="AO239" i="9"/>
  <c r="AP239" i="9" s="1"/>
  <c r="AO237" i="9"/>
  <c r="AP237" i="9" s="1"/>
  <c r="AO240" i="9"/>
  <c r="AP240" i="9" s="1"/>
  <c r="AO245" i="3"/>
  <c r="AP245" i="3" s="1"/>
  <c r="AQ245" i="3" s="1"/>
  <c r="AO153" i="3"/>
  <c r="AO216" i="3"/>
  <c r="AO187" i="3"/>
  <c r="AO242" i="3"/>
  <c r="AP242" i="3" s="1"/>
  <c r="AQ242" i="3" s="1"/>
  <c r="BR242" i="1" s="1"/>
  <c r="AO150" i="3"/>
  <c r="AO214" i="3"/>
  <c r="AO185" i="3"/>
  <c r="AO125" i="3"/>
  <c r="AO127" i="3"/>
  <c r="AP127" i="3" s="1"/>
  <c r="AQ127" i="3" s="1"/>
  <c r="AO124" i="3"/>
  <c r="AO126" i="3"/>
  <c r="AP126" i="3" s="1"/>
  <c r="AQ126" i="3" s="1"/>
  <c r="AO106" i="3"/>
  <c r="AO107" i="3"/>
  <c r="AP107" i="3" s="1"/>
  <c r="AQ107" i="3" s="1"/>
  <c r="AO109" i="3"/>
  <c r="AP109" i="3" s="1"/>
  <c r="AQ109" i="3" s="1"/>
  <c r="AO108" i="3"/>
  <c r="AP108" i="3" s="1"/>
  <c r="AQ108" i="3" s="1"/>
  <c r="AO243" i="3"/>
  <c r="AP243" i="3" s="1"/>
  <c r="AQ243" i="3" s="1"/>
  <c r="BR243" i="1" s="1"/>
  <c r="AO152" i="3"/>
  <c r="AO215" i="3"/>
  <c r="AO186" i="3"/>
  <c r="AO47" i="3"/>
  <c r="AO49" i="3"/>
  <c r="AO48" i="3"/>
  <c r="AO46" i="3"/>
  <c r="AO244" i="3"/>
  <c r="AP244" i="3" s="1"/>
  <c r="AQ244" i="3" s="1"/>
  <c r="AO151" i="3"/>
  <c r="AO217" i="3"/>
  <c r="AO184" i="3"/>
  <c r="AO83" i="3"/>
  <c r="AO84" i="3"/>
  <c r="AO85" i="3"/>
  <c r="AO82" i="3"/>
  <c r="AM16" i="9"/>
  <c r="AN16" i="9" s="1"/>
  <c r="AM91" i="9"/>
  <c r="AN91" i="9" s="1"/>
  <c r="AM77" i="9"/>
  <c r="AN77" i="9" s="1"/>
  <c r="AM93" i="9"/>
  <c r="AN93" i="9" s="1"/>
  <c r="AM62" i="9"/>
  <c r="AN62" i="9" s="1"/>
  <c r="AM33" i="9"/>
  <c r="AN33" i="9" s="1"/>
  <c r="AM73" i="9"/>
  <c r="AN73" i="9" s="1"/>
  <c r="AM90" i="9"/>
  <c r="AN90" i="9" s="1"/>
  <c r="AM15" i="9"/>
  <c r="AN15" i="9" s="1"/>
  <c r="AM28" i="9"/>
  <c r="AN28" i="9" s="1"/>
  <c r="AM35" i="9"/>
  <c r="AN35" i="9" s="1"/>
  <c r="AM81" i="9"/>
  <c r="AN81" i="9" s="1"/>
  <c r="AM69" i="9"/>
  <c r="AN69" i="9" s="1"/>
  <c r="AM64" i="9"/>
  <c r="AN64" i="9" s="1"/>
  <c r="AM45" i="9"/>
  <c r="AN45" i="9" s="1"/>
  <c r="AM14" i="9"/>
  <c r="AN14" i="9" s="1"/>
  <c r="AM76" i="9"/>
  <c r="AN76" i="9" s="1"/>
  <c r="AM18" i="9"/>
  <c r="AN18" i="9" s="1"/>
  <c r="AM26" i="9"/>
  <c r="AN26" i="9" s="1"/>
  <c r="AM88" i="9"/>
  <c r="AN88" i="9" s="1"/>
  <c r="AM53" i="9"/>
  <c r="AN53" i="9" s="1"/>
  <c r="AM105" i="9"/>
  <c r="AN105" i="9" s="1"/>
  <c r="AM72" i="9"/>
  <c r="AN72" i="9" s="1"/>
  <c r="AM66" i="9"/>
  <c r="AN66" i="9" s="1"/>
  <c r="AM80" i="9"/>
  <c r="AN80" i="9" s="1"/>
  <c r="AM30" i="9"/>
  <c r="AN30" i="9" s="1"/>
  <c r="AM79" i="9"/>
  <c r="AN79" i="9" s="1"/>
  <c r="AM92" i="9"/>
  <c r="AN92" i="9" s="1"/>
  <c r="AM19" i="9"/>
  <c r="AN19" i="9" s="1"/>
  <c r="AM27" i="9"/>
  <c r="AN27" i="9" s="1"/>
  <c r="AM95" i="9"/>
  <c r="AN95" i="9" s="1"/>
  <c r="AM98" i="9"/>
  <c r="AN98" i="9" s="1"/>
  <c r="O170" i="9"/>
  <c r="P170" i="9" s="1"/>
  <c r="O172" i="9"/>
  <c r="P172" i="9" s="1"/>
  <c r="L145" i="9"/>
  <c r="M145" i="9" s="1"/>
  <c r="F236" i="9"/>
  <c r="G236" i="9" s="1"/>
  <c r="L236" i="9"/>
  <c r="M236" i="9" s="1"/>
  <c r="L235" i="9"/>
  <c r="M235" i="9" s="1"/>
  <c r="O236" i="9"/>
  <c r="P236" i="9" s="1"/>
  <c r="I236" i="9"/>
  <c r="J236" i="9" s="1"/>
  <c r="L170" i="9"/>
  <c r="M170" i="9" s="1"/>
  <c r="O235" i="9"/>
  <c r="P235" i="9" s="1"/>
  <c r="AH422" i="9"/>
  <c r="AM422" i="9"/>
  <c r="AN422" i="9" s="1"/>
  <c r="AM412" i="9"/>
  <c r="AN412" i="9" s="1"/>
  <c r="P450" i="9"/>
  <c r="AO450" i="9" s="1"/>
  <c r="AP450" i="9" s="1"/>
  <c r="S422" i="9"/>
  <c r="V412" i="9"/>
  <c r="V422" i="9"/>
  <c r="AQ409" i="9"/>
  <c r="AB422" i="9"/>
  <c r="AQ450" i="9"/>
  <c r="Y422" i="9"/>
  <c r="AK412" i="9"/>
  <c r="AK422" i="9"/>
  <c r="M412" i="9"/>
  <c r="M422" i="9"/>
  <c r="P422" i="9"/>
  <c r="AO451" i="9"/>
  <c r="AP451" i="9" s="1"/>
  <c r="AF107" i="1"/>
  <c r="AG107" i="1" s="1"/>
  <c r="AF108" i="1"/>
  <c r="AG108" i="1" s="1"/>
  <c r="AF109" i="1"/>
  <c r="AG109" i="1" s="1"/>
  <c r="AF110" i="1"/>
  <c r="AG110" i="1" s="1"/>
  <c r="AF111" i="1"/>
  <c r="AG111" i="1" s="1"/>
  <c r="AF112" i="1"/>
  <c r="AG112" i="1" s="1"/>
  <c r="AF113" i="1"/>
  <c r="AG113" i="1" s="1"/>
  <c r="AF114" i="1"/>
  <c r="AG114" i="1" s="1"/>
  <c r="AF115" i="1"/>
  <c r="AG115" i="1" s="1"/>
  <c r="AF116" i="1"/>
  <c r="AG116" i="1" s="1"/>
  <c r="AF117" i="1"/>
  <c r="AG117" i="1" s="1"/>
  <c r="AF118" i="1"/>
  <c r="AG118" i="1" s="1"/>
  <c r="AF119" i="1"/>
  <c r="AG119" i="1" s="1"/>
  <c r="AF120" i="1"/>
  <c r="AG120" i="1" s="1"/>
  <c r="AF121" i="1"/>
  <c r="AG121" i="1" s="1"/>
  <c r="AF122" i="1"/>
  <c r="AG122" i="1" s="1"/>
  <c r="AF123" i="1"/>
  <c r="AG123" i="1" s="1"/>
  <c r="AF106" i="1"/>
  <c r="AG106" i="1" s="1"/>
  <c r="AF89" i="1"/>
  <c r="AG89" i="1" s="1"/>
  <c r="AF90" i="1"/>
  <c r="AG90" i="1" s="1"/>
  <c r="AF91" i="1"/>
  <c r="AG91" i="1" s="1"/>
  <c r="AF92" i="1"/>
  <c r="AG92" i="1" s="1"/>
  <c r="AF93" i="1"/>
  <c r="AG93" i="1" s="1"/>
  <c r="AF94" i="1"/>
  <c r="AG94" i="1" s="1"/>
  <c r="AF95" i="1"/>
  <c r="AG95" i="1" s="1"/>
  <c r="AF96" i="1"/>
  <c r="AG96" i="1" s="1"/>
  <c r="AF97" i="1"/>
  <c r="AG97" i="1" s="1"/>
  <c r="AF98" i="1"/>
  <c r="AG98" i="1" s="1"/>
  <c r="AF99" i="1"/>
  <c r="AG99" i="1" s="1"/>
  <c r="AF100" i="1"/>
  <c r="AG100" i="1" s="1"/>
  <c r="AF101" i="1"/>
  <c r="AG101" i="1" s="1"/>
  <c r="AF102" i="1"/>
  <c r="AG102" i="1" s="1"/>
  <c r="AF103" i="1"/>
  <c r="AG103" i="1" s="1"/>
  <c r="AF104" i="1"/>
  <c r="AG104" i="1" s="1"/>
  <c r="AF105" i="1"/>
  <c r="AG105" i="1" s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BR19" i="1" l="1"/>
  <c r="AP106" i="3"/>
  <c r="AQ106" i="3" s="1"/>
  <c r="AQ110" i="3" s="1"/>
  <c r="AW106" i="3" s="1"/>
  <c r="AO236" i="9"/>
  <c r="AP236" i="9" s="1"/>
  <c r="AP187" i="3"/>
  <c r="AQ187" i="3" s="1"/>
  <c r="AQ246" i="3"/>
  <c r="AW242" i="3" s="1"/>
  <c r="DD506" i="7" l="1"/>
  <c r="DD507" i="7"/>
  <c r="DD508" i="7"/>
  <c r="DD509" i="7"/>
  <c r="DD510" i="7"/>
  <c r="DD511" i="7"/>
  <c r="DD512" i="7"/>
  <c r="DD513" i="7"/>
  <c r="DD514" i="7"/>
  <c r="DD515" i="7"/>
  <c r="DD516" i="7"/>
  <c r="DD517" i="7"/>
  <c r="DD518" i="7"/>
  <c r="DD519" i="7"/>
  <c r="DD520" i="7"/>
  <c r="DD505" i="7"/>
  <c r="DD490" i="7"/>
  <c r="DD491" i="7"/>
  <c r="DD492" i="7"/>
  <c r="DD493" i="7"/>
  <c r="DD494" i="7"/>
  <c r="DD495" i="7"/>
  <c r="DD496" i="7"/>
  <c r="DD497" i="7"/>
  <c r="DD498" i="7"/>
  <c r="DD499" i="7"/>
  <c r="DD500" i="7"/>
  <c r="DD501" i="7"/>
  <c r="DD502" i="7"/>
  <c r="DD503" i="7"/>
  <c r="DD504" i="7"/>
  <c r="DD489" i="7"/>
  <c r="AX242" i="3" l="1"/>
  <c r="DE490" i="7" a="1"/>
  <c r="DE490" i="7" s="1"/>
  <c r="DE498" i="7" a="1"/>
  <c r="DE498" i="7" s="1"/>
  <c r="DE505" i="7" a="1"/>
  <c r="DE505" i="7" s="1"/>
  <c r="DE512" i="7" a="1"/>
  <c r="DE512" i="7" s="1"/>
  <c r="DE508" i="7" a="1"/>
  <c r="DE508" i="7" s="1"/>
  <c r="DE502" i="7" a="1"/>
  <c r="DE502" i="7" s="1"/>
  <c r="DE491" i="7" a="1"/>
  <c r="DE491" i="7" s="1"/>
  <c r="DE520" i="7" a="1"/>
  <c r="DE520" i="7" s="1"/>
  <c r="DE501" i="7" a="1"/>
  <c r="DE501" i="7" s="1"/>
  <c r="DE492" i="7" a="1"/>
  <c r="DE492" i="7" s="1"/>
  <c r="DE499" i="7" a="1"/>
  <c r="DE499" i="7" s="1"/>
  <c r="DE506" i="7" a="1"/>
  <c r="DE506" i="7" s="1"/>
  <c r="DE513" i="7" a="1"/>
  <c r="DE513" i="7" s="1"/>
  <c r="DG513" i="7" s="1" a="1"/>
  <c r="DG513" i="7" s="1"/>
  <c r="DN513" i="7" s="1"/>
  <c r="FI58" i="7" s="1"/>
  <c r="DE489" i="7" a="1"/>
  <c r="DE489" i="7" s="1"/>
  <c r="DE517" i="7" a="1"/>
  <c r="DE517" i="7" s="1"/>
  <c r="DE493" i="7" a="1"/>
  <c r="DE493" i="7" s="1"/>
  <c r="DE500" i="7" a="1"/>
  <c r="DE500" i="7" s="1"/>
  <c r="DE507" i="7" a="1"/>
  <c r="DE507" i="7" s="1"/>
  <c r="DE514" i="7" a="1"/>
  <c r="DE514" i="7" s="1"/>
  <c r="DE515" i="7" a="1"/>
  <c r="DE515" i="7" s="1"/>
  <c r="DE494" i="7" a="1"/>
  <c r="DE494" i="7" s="1"/>
  <c r="DE516" i="7" a="1"/>
  <c r="DE516" i="7" s="1"/>
  <c r="DE495" i="7" a="1"/>
  <c r="DE495" i="7" s="1"/>
  <c r="DE509" i="7" a="1"/>
  <c r="DE509" i="7" s="1"/>
  <c r="DE510" i="7" a="1"/>
  <c r="DE510" i="7" s="1"/>
  <c r="DE496" i="7" a="1"/>
  <c r="DE496" i="7" s="1"/>
  <c r="DE511" i="7" a="1"/>
  <c r="DE511" i="7" s="1"/>
  <c r="DE497" i="7" a="1"/>
  <c r="DE497" i="7" s="1"/>
  <c r="DE503" i="7" a="1"/>
  <c r="DE503" i="7" s="1"/>
  <c r="DE504" i="7" a="1"/>
  <c r="DE504" i="7" s="1"/>
  <c r="DE518" i="7" a="1"/>
  <c r="DE518" i="7" s="1"/>
  <c r="DE519" i="7" a="1"/>
  <c r="DE519" i="7" s="1"/>
  <c r="DI503" i="7"/>
  <c r="DH503" i="7"/>
  <c r="DI491" i="7"/>
  <c r="DH491" i="7"/>
  <c r="DI502" i="7"/>
  <c r="DH502" i="7"/>
  <c r="DH490" i="7"/>
  <c r="DI490" i="7"/>
  <c r="DI501" i="7"/>
  <c r="DH501" i="7"/>
  <c r="DI500" i="7"/>
  <c r="DH500" i="7"/>
  <c r="DH499" i="7"/>
  <c r="DI499" i="7"/>
  <c r="DH498" i="7"/>
  <c r="DI498" i="7"/>
  <c r="DH497" i="7"/>
  <c r="DI497" i="7"/>
  <c r="DH496" i="7"/>
  <c r="DI496" i="7"/>
  <c r="DH495" i="7"/>
  <c r="DI495" i="7"/>
  <c r="DH494" i="7"/>
  <c r="DI494" i="7"/>
  <c r="DI489" i="7"/>
  <c r="DH489" i="7"/>
  <c r="DI493" i="7"/>
  <c r="DH493" i="7"/>
  <c r="DI504" i="7"/>
  <c r="DH504" i="7"/>
  <c r="DI492" i="7"/>
  <c r="DH492" i="7"/>
  <c r="DH512" i="7"/>
  <c r="DI512" i="7"/>
  <c r="DH511" i="7"/>
  <c r="DI511" i="7"/>
  <c r="DH510" i="7"/>
  <c r="DI510" i="7"/>
  <c r="DI520" i="7"/>
  <c r="DH520" i="7"/>
  <c r="DI517" i="7"/>
  <c r="DH517" i="7"/>
  <c r="DI516" i="7"/>
  <c r="DH516" i="7"/>
  <c r="DI505" i="7"/>
  <c r="DH505" i="7"/>
  <c r="DI509" i="7"/>
  <c r="DH509" i="7"/>
  <c r="DI508" i="7"/>
  <c r="DH508" i="7"/>
  <c r="DI515" i="7"/>
  <c r="DH515" i="7"/>
  <c r="DI514" i="7"/>
  <c r="DH514" i="7"/>
  <c r="DI519" i="7"/>
  <c r="DH519" i="7"/>
  <c r="DH507" i="7"/>
  <c r="DI507" i="7"/>
  <c r="DI518" i="7"/>
  <c r="DH518" i="7"/>
  <c r="DH506" i="7"/>
  <c r="DI506" i="7"/>
  <c r="DH513" i="7"/>
  <c r="DI513" i="7"/>
  <c r="CZ490" i="7"/>
  <c r="DJ490" i="7" s="1"/>
  <c r="CZ491" i="7"/>
  <c r="DJ491" i="7" s="1"/>
  <c r="CZ492" i="7"/>
  <c r="DJ492" i="7" s="1"/>
  <c r="CZ493" i="7"/>
  <c r="DA493" i="7" s="1"/>
  <c r="CZ494" i="7"/>
  <c r="DA494" i="7" s="1"/>
  <c r="CZ495" i="7"/>
  <c r="DJ495" i="7" s="1"/>
  <c r="CZ496" i="7"/>
  <c r="DJ496" i="7" s="1"/>
  <c r="CZ497" i="7"/>
  <c r="DA497" i="7" s="1"/>
  <c r="CZ498" i="7"/>
  <c r="DA498" i="7" s="1"/>
  <c r="CZ499" i="7"/>
  <c r="DJ499" i="7" s="1"/>
  <c r="CZ500" i="7"/>
  <c r="DA500" i="7" s="1"/>
  <c r="CZ501" i="7"/>
  <c r="DA501" i="7" s="1"/>
  <c r="CZ502" i="7"/>
  <c r="DA502" i="7" s="1"/>
  <c r="CZ503" i="7"/>
  <c r="DJ503" i="7" s="1"/>
  <c r="CZ504" i="7"/>
  <c r="DJ504" i="7" s="1"/>
  <c r="CZ489" i="7"/>
  <c r="DJ489" i="7" s="1"/>
  <c r="CZ506" i="7"/>
  <c r="DA506" i="7" s="1"/>
  <c r="CZ507" i="7"/>
  <c r="DA507" i="7" s="1"/>
  <c r="CZ508" i="7"/>
  <c r="DJ508" i="7" s="1"/>
  <c r="CZ509" i="7"/>
  <c r="DJ509" i="7" s="1"/>
  <c r="CZ510" i="7"/>
  <c r="DJ510" i="7" s="1"/>
  <c r="CZ511" i="7"/>
  <c r="DA511" i="7" s="1"/>
  <c r="CZ512" i="7"/>
  <c r="CZ513" i="7"/>
  <c r="DA513" i="7" s="1"/>
  <c r="CZ514" i="7"/>
  <c r="DA514" i="7" s="1"/>
  <c r="CZ515" i="7"/>
  <c r="DA515" i="7" s="1"/>
  <c r="CZ516" i="7"/>
  <c r="DA516" i="7" s="1"/>
  <c r="CZ517" i="7"/>
  <c r="DA517" i="7" s="1"/>
  <c r="CZ518" i="7"/>
  <c r="DJ518" i="7" s="1"/>
  <c r="CZ519" i="7"/>
  <c r="DA519" i="7" s="1"/>
  <c r="CZ520" i="7"/>
  <c r="DJ520" i="7" s="1"/>
  <c r="CZ505" i="7"/>
  <c r="DA505" i="7" s="1"/>
  <c r="CZ461" i="7"/>
  <c r="DA461" i="7" s="1"/>
  <c r="CZ488" i="7"/>
  <c r="BY241" i="7"/>
  <c r="BY242" i="7"/>
  <c r="BY243" i="7"/>
  <c r="BY244" i="7"/>
  <c r="BY245" i="7"/>
  <c r="BY246" i="7"/>
  <c r="BY247" i="7"/>
  <c r="BY248" i="7"/>
  <c r="BY249" i="7"/>
  <c r="BY250" i="7"/>
  <c r="BY251" i="7"/>
  <c r="BY252" i="7"/>
  <c r="BY253" i="7"/>
  <c r="BY254" i="7"/>
  <c r="BY255" i="7"/>
  <c r="BY256" i="7"/>
  <c r="BN241" i="7"/>
  <c r="BN243" i="7"/>
  <c r="BN245" i="7"/>
  <c r="BN247" i="7"/>
  <c r="BN249" i="7"/>
  <c r="BN251" i="7"/>
  <c r="BN253" i="7"/>
  <c r="BN255" i="7"/>
  <c r="BJ247" i="7"/>
  <c r="BJ249" i="7"/>
  <c r="BJ251" i="7"/>
  <c r="BJ253" i="7"/>
  <c r="BJ255" i="7"/>
  <c r="BI241" i="7"/>
  <c r="BI243" i="7"/>
  <c r="BI245" i="7"/>
  <c r="BI247" i="7"/>
  <c r="BI249" i="7"/>
  <c r="BI251" i="7"/>
  <c r="BI253" i="7"/>
  <c r="BI255" i="7"/>
  <c r="BH241" i="7"/>
  <c r="BH243" i="7"/>
  <c r="BH245" i="7"/>
  <c r="BH247" i="7"/>
  <c r="BH249" i="7"/>
  <c r="BH251" i="7"/>
  <c r="BH253" i="7"/>
  <c r="BH255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41" i="7"/>
  <c r="Y241" i="7"/>
  <c r="Z241" i="7" s="1"/>
  <c r="Y242" i="7"/>
  <c r="Z242" i="7" s="1"/>
  <c r="Y243" i="7"/>
  <c r="Z243" i="7" s="1"/>
  <c r="Y244" i="7"/>
  <c r="Z244" i="7" s="1"/>
  <c r="Y245" i="7"/>
  <c r="Z245" i="7" s="1"/>
  <c r="Y246" i="7"/>
  <c r="Z246" i="7" s="1"/>
  <c r="Y247" i="7"/>
  <c r="Z247" i="7" s="1"/>
  <c r="Y248" i="7"/>
  <c r="Z248" i="7" s="1"/>
  <c r="Y249" i="7"/>
  <c r="Z249" i="7" s="1"/>
  <c r="Y250" i="7"/>
  <c r="Z250" i="7" s="1"/>
  <c r="Y251" i="7"/>
  <c r="Z251" i="7" s="1"/>
  <c r="Y252" i="7"/>
  <c r="Z252" i="7" s="1"/>
  <c r="Y253" i="7"/>
  <c r="Z253" i="7" s="1"/>
  <c r="Y254" i="7"/>
  <c r="Z254" i="7" s="1"/>
  <c r="Y255" i="7"/>
  <c r="Z255" i="7" s="1"/>
  <c r="Y256" i="7"/>
  <c r="Z256" i="7" s="1"/>
  <c r="DA489" i="7" l="1"/>
  <c r="DJ502" i="7"/>
  <c r="DA504" i="7"/>
  <c r="DJ514" i="7"/>
  <c r="DJ516" i="7"/>
  <c r="DJ501" i="7"/>
  <c r="DJ493" i="7"/>
  <c r="DA512" i="7"/>
  <c r="DJ512" i="7"/>
  <c r="DJ505" i="7"/>
  <c r="DJ517" i="7"/>
  <c r="DA492" i="7"/>
  <c r="DA499" i="7"/>
  <c r="DA496" i="7"/>
  <c r="DA491" i="7"/>
  <c r="DA510" i="7"/>
  <c r="DA495" i="7"/>
  <c r="DA509" i="7"/>
  <c r="DJ507" i="7"/>
  <c r="DJ497" i="7"/>
  <c r="DA490" i="7"/>
  <c r="DA520" i="7"/>
  <c r="DA508" i="7"/>
  <c r="DJ506" i="7"/>
  <c r="DJ494" i="7"/>
  <c r="DJ500" i="7"/>
  <c r="DA518" i="7"/>
  <c r="DJ519" i="7"/>
  <c r="DA503" i="7"/>
  <c r="DJ498" i="7"/>
  <c r="DJ513" i="7"/>
  <c r="DJ515" i="7"/>
  <c r="DJ511" i="7"/>
  <c r="DF513" i="7" a="1"/>
  <c r="DF513" i="7" s="1"/>
  <c r="DL513" i="7" s="1"/>
  <c r="FG58" i="7" s="1"/>
  <c r="FH58" i="7" s="1"/>
  <c r="FJ58" i="7" s="1"/>
  <c r="FK58" i="7" s="1"/>
  <c r="DG515" i="7" a="1"/>
  <c r="DG515" i="7" s="1"/>
  <c r="DN515" i="7" s="1"/>
  <c r="FI62" i="7" s="1"/>
  <c r="DF515" i="7" a="1"/>
  <c r="DF515" i="7" s="1"/>
  <c r="DL515" i="7" s="1"/>
  <c r="FG62" i="7" s="1"/>
  <c r="FH62" i="7" s="1"/>
  <c r="FJ62" i="7" s="1"/>
  <c r="FK62" i="7" s="1"/>
  <c r="DF494" i="7" a="1"/>
  <c r="DF494" i="7" s="1"/>
  <c r="DL494" i="7" s="1"/>
  <c r="FG20" i="7" s="1"/>
  <c r="FH20" i="7" s="1"/>
  <c r="FJ20" i="7" s="1"/>
  <c r="FK20" i="7" s="1"/>
  <c r="DG494" i="7" a="1"/>
  <c r="DG494" i="7" s="1"/>
  <c r="DN494" i="7" s="1"/>
  <c r="FI20" i="7" s="1"/>
  <c r="DF493" i="7" a="1"/>
  <c r="DF493" i="7" s="1"/>
  <c r="DL493" i="7" s="1"/>
  <c r="FG18" i="7" s="1"/>
  <c r="FH18" i="7" s="1"/>
  <c r="FJ18" i="7" s="1"/>
  <c r="FK18" i="7" s="1"/>
  <c r="DG493" i="7" a="1"/>
  <c r="DG493" i="7" s="1"/>
  <c r="DN493" i="7" s="1"/>
  <c r="FI18" i="7" s="1"/>
  <c r="DG492" i="7" a="1"/>
  <c r="DG492" i="7" s="1"/>
  <c r="DN492" i="7" s="1"/>
  <c r="FI16" i="7" s="1"/>
  <c r="DF492" i="7" a="1"/>
  <c r="DF492" i="7" s="1"/>
  <c r="DL492" i="7" s="1"/>
  <c r="FG16" i="7" s="1"/>
  <c r="FH16" i="7" s="1"/>
  <c r="FJ16" i="7" s="1"/>
  <c r="FK16" i="7" s="1"/>
  <c r="DG506" i="7" a="1"/>
  <c r="DG506" i="7" s="1"/>
  <c r="DN506" i="7" s="1"/>
  <c r="FI44" i="7" s="1"/>
  <c r="DF506" i="7" a="1"/>
  <c r="DF506" i="7" s="1"/>
  <c r="DL506" i="7" s="1"/>
  <c r="FG44" i="7" s="1"/>
  <c r="FH44" i="7" s="1"/>
  <c r="FJ44" i="7" s="1"/>
  <c r="FK44" i="7" s="1"/>
  <c r="DG500" i="7" a="1"/>
  <c r="DG500" i="7" s="1"/>
  <c r="DN500" i="7" s="1"/>
  <c r="FI32" i="7" s="1"/>
  <c r="DF500" i="7" a="1"/>
  <c r="DF500" i="7" s="1"/>
  <c r="DL500" i="7" s="1"/>
  <c r="FG32" i="7" s="1"/>
  <c r="FH32" i="7" s="1"/>
  <c r="FJ32" i="7" s="1"/>
  <c r="FK32" i="7" s="1"/>
  <c r="DF490" i="7" a="1"/>
  <c r="DF490" i="7" s="1"/>
  <c r="DL490" i="7" s="1"/>
  <c r="FG12" i="7" s="1"/>
  <c r="FH12" i="7" s="1"/>
  <c r="FJ12" i="7" s="1"/>
  <c r="FK12" i="7" s="1"/>
  <c r="DG490" i="7" a="1"/>
  <c r="DG490" i="7" s="1"/>
  <c r="DN490" i="7" s="1"/>
  <c r="FI12" i="7" s="1"/>
  <c r="DF505" i="7" a="1"/>
  <c r="DF505" i="7" s="1"/>
  <c r="DL505" i="7" s="1"/>
  <c r="FG42" i="7" s="1"/>
  <c r="FH42" i="7" s="1"/>
  <c r="FJ42" i="7" s="1"/>
  <c r="FK42" i="7" s="1"/>
  <c r="DG505" i="7" a="1"/>
  <c r="DG505" i="7" s="1"/>
  <c r="DN505" i="7" s="1"/>
  <c r="FI42" i="7" s="1"/>
  <c r="DF519" i="7" a="1"/>
  <c r="DF519" i="7" s="1"/>
  <c r="DL519" i="7" s="1"/>
  <c r="FG70" i="7" s="1"/>
  <c r="FH70" i="7" s="1"/>
  <c r="FJ70" i="7" s="1"/>
  <c r="FK70" i="7" s="1"/>
  <c r="DG519" i="7" a="1"/>
  <c r="DG519" i="7" s="1"/>
  <c r="DN519" i="7" s="1"/>
  <c r="FI70" i="7" s="1"/>
  <c r="DF502" i="7" a="1"/>
  <c r="DF502" i="7" s="1"/>
  <c r="DL502" i="7" s="1"/>
  <c r="FG36" i="7" s="1"/>
  <c r="FH36" i="7" s="1"/>
  <c r="FJ36" i="7" s="1"/>
  <c r="FK36" i="7" s="1"/>
  <c r="DG502" i="7" a="1"/>
  <c r="DG502" i="7" s="1"/>
  <c r="DN502" i="7" s="1"/>
  <c r="FI36" i="7" s="1"/>
  <c r="DG520" i="7" a="1"/>
  <c r="DG520" i="7" s="1"/>
  <c r="DN520" i="7" s="1"/>
  <c r="FI72" i="7" s="1"/>
  <c r="DF520" i="7" a="1"/>
  <c r="DF520" i="7" s="1"/>
  <c r="DL520" i="7" s="1"/>
  <c r="FG72" i="7" s="1"/>
  <c r="FH72" i="7" s="1"/>
  <c r="FJ72" i="7" s="1"/>
  <c r="FK72" i="7" s="1"/>
  <c r="DG496" i="7" a="1"/>
  <c r="DG496" i="7" s="1"/>
  <c r="DN496" i="7" s="1"/>
  <c r="FI24" i="7" s="1"/>
  <c r="DF496" i="7" a="1"/>
  <c r="DF496" i="7" s="1"/>
  <c r="DL496" i="7" s="1"/>
  <c r="FG24" i="7" s="1"/>
  <c r="FH24" i="7" s="1"/>
  <c r="FJ24" i="7" s="1"/>
  <c r="FK24" i="7" s="1"/>
  <c r="DG516" i="7" a="1"/>
  <c r="DG516" i="7" s="1"/>
  <c r="DN516" i="7" s="1"/>
  <c r="FI64" i="7" s="1"/>
  <c r="DF516" i="7" a="1"/>
  <c r="DF516" i="7" s="1"/>
  <c r="DL516" i="7" s="1"/>
  <c r="FG64" i="7" s="1"/>
  <c r="FH64" i="7" s="1"/>
  <c r="FJ64" i="7" s="1"/>
  <c r="FK64" i="7" s="1"/>
  <c r="DG518" i="7" a="1"/>
  <c r="DG518" i="7" s="1"/>
  <c r="DN518" i="7" s="1"/>
  <c r="FI68" i="7" s="1"/>
  <c r="DF518" i="7" a="1"/>
  <c r="DF518" i="7" s="1"/>
  <c r="DL518" i="7" s="1"/>
  <c r="FG68" i="7" s="1"/>
  <c r="FH68" i="7" s="1"/>
  <c r="FJ68" i="7" s="1"/>
  <c r="FK68" i="7" s="1"/>
  <c r="DG510" i="7" a="1"/>
  <c r="DG510" i="7" s="1"/>
  <c r="DN510" i="7" s="1"/>
  <c r="FI52" i="7" s="1"/>
  <c r="DF510" i="7" a="1"/>
  <c r="DF510" i="7" s="1"/>
  <c r="DL510" i="7" s="1"/>
  <c r="FG52" i="7" s="1"/>
  <c r="FH52" i="7" s="1"/>
  <c r="FJ52" i="7" s="1"/>
  <c r="FK52" i="7" s="1"/>
  <c r="DF495" i="7" a="1"/>
  <c r="DF495" i="7" s="1"/>
  <c r="DL495" i="7" s="1"/>
  <c r="FG22" i="7" s="1"/>
  <c r="FH22" i="7" s="1"/>
  <c r="FJ22" i="7" s="1"/>
  <c r="FK22" i="7" s="1"/>
  <c r="DG495" i="7" a="1"/>
  <c r="DG495" i="7" s="1"/>
  <c r="DN495" i="7" s="1"/>
  <c r="FI22" i="7" s="1"/>
  <c r="DG503" i="7" a="1"/>
  <c r="DG503" i="7" s="1"/>
  <c r="DN503" i="7" s="1"/>
  <c r="FI38" i="7" s="1"/>
  <c r="DF503" i="7" a="1"/>
  <c r="DF503" i="7" s="1"/>
  <c r="DL503" i="7" s="1"/>
  <c r="FG38" i="7" s="1"/>
  <c r="FH38" i="7" s="1"/>
  <c r="FJ38" i="7" s="1"/>
  <c r="FK38" i="7" s="1"/>
  <c r="DG507" i="7" a="1"/>
  <c r="DG507" i="7" s="1"/>
  <c r="DN507" i="7" s="1"/>
  <c r="FI46" i="7" s="1"/>
  <c r="DF507" i="7" a="1"/>
  <c r="DF507" i="7" s="1"/>
  <c r="DL507" i="7" s="1"/>
  <c r="FG46" i="7" s="1"/>
  <c r="FH46" i="7" s="1"/>
  <c r="FJ46" i="7" s="1"/>
  <c r="FK46" i="7" s="1"/>
  <c r="DG512" i="7" a="1"/>
  <c r="DG512" i="7" s="1"/>
  <c r="DN512" i="7" s="1"/>
  <c r="FI56" i="7" s="1"/>
  <c r="DF512" i="7" a="1"/>
  <c r="DF512" i="7" s="1"/>
  <c r="DL512" i="7" s="1"/>
  <c r="FG56" i="7" s="1"/>
  <c r="FH56" i="7" s="1"/>
  <c r="FJ56" i="7" s="1"/>
  <c r="FK56" i="7" s="1"/>
  <c r="DG511" i="7" a="1"/>
  <c r="DG511" i="7" s="1"/>
  <c r="DN511" i="7" s="1"/>
  <c r="FI54" i="7" s="1"/>
  <c r="DF511" i="7" a="1"/>
  <c r="DF511" i="7" s="1"/>
  <c r="DL511" i="7" s="1"/>
  <c r="FG54" i="7" s="1"/>
  <c r="FH54" i="7" s="1"/>
  <c r="FJ54" i="7" s="1"/>
  <c r="FK54" i="7" s="1"/>
  <c r="DF517" i="7" a="1"/>
  <c r="DF517" i="7" s="1"/>
  <c r="DL517" i="7" s="1"/>
  <c r="FG66" i="7" s="1"/>
  <c r="FH66" i="7" s="1"/>
  <c r="FJ66" i="7" s="1"/>
  <c r="FK66" i="7" s="1"/>
  <c r="DG517" i="7" a="1"/>
  <c r="DG517" i="7" s="1"/>
  <c r="DN517" i="7" s="1"/>
  <c r="FI66" i="7" s="1"/>
  <c r="DG504" i="7" a="1"/>
  <c r="DG504" i="7" s="1"/>
  <c r="DN504" i="7" s="1"/>
  <c r="FI40" i="7" s="1"/>
  <c r="DF504" i="7" a="1"/>
  <c r="DF504" i="7" s="1"/>
  <c r="DL504" i="7" s="1"/>
  <c r="FG40" i="7" s="1"/>
  <c r="FH40" i="7" s="1"/>
  <c r="FJ40" i="7" s="1"/>
  <c r="FK40" i="7" s="1"/>
  <c r="DG491" i="7" a="1"/>
  <c r="DG491" i="7" s="1"/>
  <c r="DN491" i="7" s="1"/>
  <c r="FI14" i="7" s="1"/>
  <c r="DF491" i="7" a="1"/>
  <c r="DF491" i="7" s="1"/>
  <c r="DL491" i="7" s="1"/>
  <c r="FG14" i="7" s="1"/>
  <c r="FH14" i="7" s="1"/>
  <c r="FJ14" i="7" s="1"/>
  <c r="FK14" i="7" s="1"/>
  <c r="DG508" i="7" a="1"/>
  <c r="DG508" i="7" s="1"/>
  <c r="DN508" i="7" s="1"/>
  <c r="FI48" i="7" s="1"/>
  <c r="DF508" i="7" a="1"/>
  <c r="DF508" i="7" s="1"/>
  <c r="DL508" i="7" s="1"/>
  <c r="FG48" i="7" s="1"/>
  <c r="FH48" i="7" s="1"/>
  <c r="FJ48" i="7" s="1"/>
  <c r="FK48" i="7" s="1"/>
  <c r="DG501" i="7" a="1"/>
  <c r="DG501" i="7" s="1"/>
  <c r="DN501" i="7" s="1"/>
  <c r="FI34" i="7" s="1"/>
  <c r="DF501" i="7" a="1"/>
  <c r="DF501" i="7" s="1"/>
  <c r="DL501" i="7" s="1"/>
  <c r="FG34" i="7" s="1"/>
  <c r="FH34" i="7" s="1"/>
  <c r="FJ34" i="7" s="1"/>
  <c r="FK34" i="7" s="1"/>
  <c r="DG514" i="7" a="1"/>
  <c r="DG514" i="7" s="1"/>
  <c r="DN514" i="7" s="1"/>
  <c r="FI60" i="7" s="1"/>
  <c r="DF514" i="7" a="1"/>
  <c r="DF514" i="7" s="1"/>
  <c r="DL514" i="7" s="1"/>
  <c r="FG60" i="7" s="1"/>
  <c r="FH60" i="7" s="1"/>
  <c r="FJ60" i="7" s="1"/>
  <c r="FK60" i="7" s="1"/>
  <c r="DG489" i="7" a="1"/>
  <c r="DG489" i="7" s="1"/>
  <c r="DN489" i="7" s="1"/>
  <c r="FI10" i="7" s="1"/>
  <c r="DF489" i="7" a="1"/>
  <c r="DF489" i="7" s="1"/>
  <c r="DL489" i="7" s="1"/>
  <c r="FG10" i="7" s="1"/>
  <c r="FH10" i="7" s="1"/>
  <c r="DG498" i="7" a="1"/>
  <c r="DG498" i="7" s="1"/>
  <c r="DN498" i="7" s="1"/>
  <c r="FI28" i="7" s="1"/>
  <c r="DF498" i="7" a="1"/>
  <c r="DF498" i="7" s="1"/>
  <c r="DL498" i="7" s="1"/>
  <c r="FG28" i="7" s="1"/>
  <c r="FH28" i="7" s="1"/>
  <c r="FJ28" i="7" s="1"/>
  <c r="FK28" i="7" s="1"/>
  <c r="DG497" i="7" a="1"/>
  <c r="DG497" i="7" s="1"/>
  <c r="DN497" i="7" s="1"/>
  <c r="FI26" i="7" s="1"/>
  <c r="DF497" i="7" a="1"/>
  <c r="DF497" i="7" s="1"/>
  <c r="DL497" i="7" s="1"/>
  <c r="FG26" i="7" s="1"/>
  <c r="FH26" i="7" s="1"/>
  <c r="FJ26" i="7" s="1"/>
  <c r="FK26" i="7" s="1"/>
  <c r="DF509" i="7" a="1"/>
  <c r="DF509" i="7" s="1"/>
  <c r="DL509" i="7" s="1"/>
  <c r="FG50" i="7" s="1"/>
  <c r="FH50" i="7" s="1"/>
  <c r="FJ50" i="7" s="1"/>
  <c r="FK50" i="7" s="1"/>
  <c r="DG509" i="7" a="1"/>
  <c r="DG509" i="7" s="1"/>
  <c r="DN509" i="7" s="1"/>
  <c r="FI50" i="7" s="1"/>
  <c r="DF499" i="7" a="1"/>
  <c r="DF499" i="7" s="1"/>
  <c r="DL499" i="7" s="1"/>
  <c r="FG30" i="7" s="1"/>
  <c r="FH30" i="7" s="1"/>
  <c r="FJ30" i="7" s="1"/>
  <c r="FK30" i="7" s="1"/>
  <c r="DG499" i="7" a="1"/>
  <c r="DG499" i="7" s="1"/>
  <c r="DN499" i="7" s="1"/>
  <c r="FI30" i="7" s="1"/>
  <c r="FJ10" i="7" l="1"/>
  <c r="FK10" i="7" s="1"/>
  <c r="W241" i="7" l="1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K241" i="7"/>
  <c r="L241" i="7" s="1"/>
  <c r="K243" i="7"/>
  <c r="L243" i="7" s="1"/>
  <c r="K245" i="7"/>
  <c r="L245" i="7" s="1"/>
  <c r="K247" i="7"/>
  <c r="U247" i="7" s="1"/>
  <c r="K249" i="7"/>
  <c r="L249" i="7" s="1"/>
  <c r="K251" i="7"/>
  <c r="U251" i="7" s="1"/>
  <c r="K253" i="7"/>
  <c r="K255" i="7"/>
  <c r="U255" i="7" s="1"/>
  <c r="I241" i="7"/>
  <c r="BO241" i="7" s="1"/>
  <c r="I243" i="7"/>
  <c r="BO243" i="7" s="1"/>
  <c r="BQ243" i="7" s="1"/>
  <c r="I245" i="7"/>
  <c r="BO245" i="7" s="1"/>
  <c r="BQ245" i="7" s="1"/>
  <c r="I247" i="7"/>
  <c r="BO247" i="7" s="1"/>
  <c r="BQ247" i="7" s="1"/>
  <c r="I249" i="7"/>
  <c r="BO249" i="7" s="1"/>
  <c r="BQ249" i="7" s="1"/>
  <c r="I251" i="7"/>
  <c r="BO251" i="7" s="1"/>
  <c r="BQ251" i="7" s="1"/>
  <c r="I253" i="7"/>
  <c r="BO253" i="7" s="1"/>
  <c r="BQ253" i="7" s="1"/>
  <c r="I255" i="7"/>
  <c r="BO255" i="7" s="1"/>
  <c r="BQ255" i="7" s="1"/>
  <c r="G241" i="7"/>
  <c r="G242" i="7"/>
  <c r="G243" i="7"/>
  <c r="G244" i="7"/>
  <c r="BE244" i="7" s="1"/>
  <c r="G245" i="7"/>
  <c r="G246" i="7"/>
  <c r="BE246" i="7" s="1"/>
  <c r="G247" i="7"/>
  <c r="BE247" i="7" s="1"/>
  <c r="G248" i="7"/>
  <c r="BE248" i="7" s="1"/>
  <c r="G249" i="7"/>
  <c r="BE249" i="7" s="1"/>
  <c r="G250" i="7"/>
  <c r="BE250" i="7" s="1"/>
  <c r="G251" i="7"/>
  <c r="BE251" i="7" s="1"/>
  <c r="G252" i="7"/>
  <c r="BE252" i="7" s="1"/>
  <c r="G253" i="7"/>
  <c r="BE253" i="7" s="1"/>
  <c r="G254" i="7"/>
  <c r="BE254" i="7" s="1"/>
  <c r="G255" i="7"/>
  <c r="BE255" i="7" s="1"/>
  <c r="G256" i="7"/>
  <c r="BE256" i="7" s="1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C241" i="7"/>
  <c r="C242" i="7"/>
  <c r="BX242" i="7" s="1"/>
  <c r="C243" i="7"/>
  <c r="C244" i="7"/>
  <c r="BX244" i="7" s="1"/>
  <c r="C245" i="7"/>
  <c r="C246" i="7"/>
  <c r="BX246" i="7" s="1"/>
  <c r="C247" i="7"/>
  <c r="C248" i="7"/>
  <c r="BX248" i="7" s="1"/>
  <c r="C249" i="7"/>
  <c r="C250" i="7"/>
  <c r="BX250" i="7" s="1"/>
  <c r="C251" i="7"/>
  <c r="C252" i="7"/>
  <c r="BX252" i="7" s="1"/>
  <c r="C253" i="7"/>
  <c r="C254" i="7"/>
  <c r="BX254" i="7" s="1"/>
  <c r="C255" i="7"/>
  <c r="C256" i="7"/>
  <c r="BX256" i="7" s="1"/>
  <c r="X7" i="4"/>
  <c r="X13" i="4"/>
  <c r="Y13" i="4" s="1"/>
  <c r="X12" i="4"/>
  <c r="Y12" i="4" s="1"/>
  <c r="X11" i="4"/>
  <c r="Y11" i="4" s="1"/>
  <c r="X10" i="4"/>
  <c r="DB518" i="7"/>
  <c r="DK518" i="7" s="1"/>
  <c r="FG67" i="7" s="1"/>
  <c r="FH67" i="7" s="1"/>
  <c r="FJ67" i="7" s="1"/>
  <c r="FK67" i="7" s="1"/>
  <c r="DB519" i="7"/>
  <c r="DK519" i="7" s="1"/>
  <c r="FG69" i="7" s="1"/>
  <c r="FH69" i="7" s="1"/>
  <c r="FJ69" i="7" s="1"/>
  <c r="FK69" i="7" s="1"/>
  <c r="DB520" i="7"/>
  <c r="DK520" i="7" s="1"/>
  <c r="FG71" i="7" s="1"/>
  <c r="FH71" i="7" s="1"/>
  <c r="FJ71" i="7" s="1"/>
  <c r="FK71" i="7" s="1"/>
  <c r="X8" i="4"/>
  <c r="Y8" i="4" s="1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AF215" i="1"/>
  <c r="AG215" i="1" s="1"/>
  <c r="AF216" i="1"/>
  <c r="AG216" i="1" s="1"/>
  <c r="AF217" i="1"/>
  <c r="AG217" i="1" s="1"/>
  <c r="AF218" i="1"/>
  <c r="AG218" i="1" s="1"/>
  <c r="AF219" i="1"/>
  <c r="AG219" i="1" s="1"/>
  <c r="AF220" i="1"/>
  <c r="AG220" i="1" s="1"/>
  <c r="AF221" i="1"/>
  <c r="AG221" i="1" s="1"/>
  <c r="AF222" i="1"/>
  <c r="AG222" i="1" s="1"/>
  <c r="AF223" i="1"/>
  <c r="AG223" i="1" s="1"/>
  <c r="AF224" i="1"/>
  <c r="AG224" i="1" s="1"/>
  <c r="AF225" i="1"/>
  <c r="AG225" i="1" s="1"/>
  <c r="AF226" i="1"/>
  <c r="AG226" i="1" s="1"/>
  <c r="AF227" i="1"/>
  <c r="AG227" i="1" s="1"/>
  <c r="AF228" i="1"/>
  <c r="AG228" i="1" s="1"/>
  <c r="AF229" i="1"/>
  <c r="AG229" i="1" s="1"/>
  <c r="AF230" i="1"/>
  <c r="AG230" i="1" s="1"/>
  <c r="AF231" i="1"/>
  <c r="AG231" i="1" s="1"/>
  <c r="AF232" i="1"/>
  <c r="AG232" i="1" s="1"/>
  <c r="AF233" i="1"/>
  <c r="AG233" i="1" s="1"/>
  <c r="AF234" i="1"/>
  <c r="AG234" i="1" s="1"/>
  <c r="AF235" i="1"/>
  <c r="AG235" i="1" s="1"/>
  <c r="AF236" i="1"/>
  <c r="AG236" i="1" s="1"/>
  <c r="AF237" i="1"/>
  <c r="AG237" i="1" s="1"/>
  <c r="AF238" i="1"/>
  <c r="AG238" i="1" s="1"/>
  <c r="AF239" i="1"/>
  <c r="AG239" i="1" s="1"/>
  <c r="AF240" i="1"/>
  <c r="AG240" i="1" s="1"/>
  <c r="AF241" i="1"/>
  <c r="AG241" i="1" s="1"/>
  <c r="AF214" i="1"/>
  <c r="AG214" i="1" s="1"/>
  <c r="BE245" i="7" l="1"/>
  <c r="BE243" i="7"/>
  <c r="R251" i="7"/>
  <c r="S251" i="7" s="1"/>
  <c r="J251" i="7"/>
  <c r="J243" i="7"/>
  <c r="T251" i="7"/>
  <c r="V251" i="7" s="1"/>
  <c r="Q251" i="7"/>
  <c r="T249" i="7"/>
  <c r="V249" i="7" s="1"/>
  <c r="Q241" i="7"/>
  <c r="T243" i="7"/>
  <c r="V243" i="7" s="1"/>
  <c r="J249" i="7"/>
  <c r="J241" i="7"/>
  <c r="Q247" i="7"/>
  <c r="T255" i="7"/>
  <c r="V255" i="7" s="1"/>
  <c r="T247" i="7"/>
  <c r="V247" i="7" s="1"/>
  <c r="J247" i="7"/>
  <c r="Q255" i="7"/>
  <c r="Q245" i="7"/>
  <c r="T253" i="7"/>
  <c r="V253" i="7" s="1"/>
  <c r="T245" i="7"/>
  <c r="V245" i="7" s="1"/>
  <c r="J253" i="7"/>
  <c r="J245" i="7"/>
  <c r="Q253" i="7"/>
  <c r="DB511" i="7"/>
  <c r="DK511" i="7" s="1"/>
  <c r="FG53" i="7" s="1"/>
  <c r="FH53" i="7" s="1"/>
  <c r="FJ53" i="7" s="1"/>
  <c r="FK53" i="7" s="1"/>
  <c r="DB510" i="7"/>
  <c r="DK510" i="7" s="1"/>
  <c r="FG51" i="7" s="1"/>
  <c r="FH51" i="7" s="1"/>
  <c r="FJ51" i="7" s="1"/>
  <c r="FK51" i="7" s="1"/>
  <c r="DB509" i="7"/>
  <c r="DK509" i="7" s="1"/>
  <c r="FG49" i="7" s="1"/>
  <c r="FH49" i="7" s="1"/>
  <c r="DB516" i="7"/>
  <c r="DK516" i="7" s="1"/>
  <c r="FG63" i="7" s="1"/>
  <c r="FH63" i="7" s="1"/>
  <c r="FJ63" i="7" s="1"/>
  <c r="FK63" i="7" s="1"/>
  <c r="DB515" i="7"/>
  <c r="DK515" i="7" s="1"/>
  <c r="FG61" i="7" s="1"/>
  <c r="FH61" i="7" s="1"/>
  <c r="FJ61" i="7" s="1"/>
  <c r="FK61" i="7" s="1"/>
  <c r="DB514" i="7"/>
  <c r="DK514" i="7" s="1"/>
  <c r="FG59" i="7" s="1"/>
  <c r="FH59" i="7" s="1"/>
  <c r="FJ59" i="7" s="1"/>
  <c r="FK59" i="7" s="1"/>
  <c r="DB512" i="7"/>
  <c r="DK512" i="7" s="1"/>
  <c r="FG55" i="7" s="1"/>
  <c r="FH55" i="7" s="1"/>
  <c r="FJ55" i="7" s="1"/>
  <c r="FK55" i="7" s="1"/>
  <c r="DB508" i="7"/>
  <c r="DK508" i="7" s="1"/>
  <c r="FG47" i="7" s="1"/>
  <c r="FH47" i="7" s="1"/>
  <c r="FJ47" i="7" s="1"/>
  <c r="FK47" i="7" s="1"/>
  <c r="DB507" i="7"/>
  <c r="DK507" i="7" s="1"/>
  <c r="FG45" i="7" s="1"/>
  <c r="FH45" i="7" s="1"/>
  <c r="DB506" i="7"/>
  <c r="DK506" i="7" s="1"/>
  <c r="FG43" i="7" s="1"/>
  <c r="FH43" i="7" s="1"/>
  <c r="DB513" i="7"/>
  <c r="DK513" i="7" s="1"/>
  <c r="FG57" i="7" s="1"/>
  <c r="FH57" i="7" s="1"/>
  <c r="FJ57" i="7" s="1"/>
  <c r="FK57" i="7" s="1"/>
  <c r="DB517" i="7"/>
  <c r="DK517" i="7" s="1"/>
  <c r="FG65" i="7" s="1"/>
  <c r="FH65" i="7" s="1"/>
  <c r="FJ65" i="7" s="1"/>
  <c r="FK65" i="7" s="1"/>
  <c r="DB505" i="7"/>
  <c r="DK505" i="7" s="1"/>
  <c r="FG41" i="7" s="1"/>
  <c r="FH41" i="7" s="1"/>
  <c r="Q243" i="7"/>
  <c r="R255" i="7"/>
  <c r="S255" i="7" s="1"/>
  <c r="J255" i="7"/>
  <c r="R253" i="7"/>
  <c r="S253" i="7" s="1"/>
  <c r="BX255" i="7"/>
  <c r="BM255" i="7"/>
  <c r="R243" i="7"/>
  <c r="S243" i="7" s="1"/>
  <c r="U249" i="7"/>
  <c r="L251" i="7"/>
  <c r="DC506" i="7"/>
  <c r="DM506" i="7" s="1"/>
  <c r="FI43" i="7" s="1"/>
  <c r="DC505" i="7"/>
  <c r="DM505" i="7" s="1"/>
  <c r="FI41" i="7" s="1"/>
  <c r="X256" i="7"/>
  <c r="AB256" i="7"/>
  <c r="AC256" i="7" s="1"/>
  <c r="DC518" i="7"/>
  <c r="DM518" i="7" s="1"/>
  <c r="FI67" i="7" s="1"/>
  <c r="X255" i="7"/>
  <c r="AB255" i="7"/>
  <c r="AC255" i="7" s="1"/>
  <c r="DC515" i="7"/>
  <c r="DM515" i="7" s="1"/>
  <c r="FI61" i="7" s="1"/>
  <c r="X9" i="4"/>
  <c r="Y9" i="4" s="1"/>
  <c r="T241" i="7"/>
  <c r="V241" i="7" s="1"/>
  <c r="AB246" i="7"/>
  <c r="AC246" i="7" s="1"/>
  <c r="X246" i="7"/>
  <c r="X245" i="7"/>
  <c r="AB245" i="7"/>
  <c r="AC245" i="7" s="1"/>
  <c r="X254" i="7"/>
  <c r="AB254" i="7"/>
  <c r="AC254" i="7" s="1"/>
  <c r="AB252" i="7"/>
  <c r="AC252" i="7" s="1"/>
  <c r="X252" i="7"/>
  <c r="X250" i="7"/>
  <c r="AB250" i="7"/>
  <c r="AC250" i="7" s="1"/>
  <c r="AB244" i="7"/>
  <c r="AC244" i="7" s="1"/>
  <c r="X244" i="7"/>
  <c r="AB243" i="7"/>
  <c r="AC243" i="7" s="1"/>
  <c r="X243" i="7"/>
  <c r="X253" i="7"/>
  <c r="AB253" i="7"/>
  <c r="AC253" i="7" s="1"/>
  <c r="X251" i="7"/>
  <c r="AB251" i="7"/>
  <c r="AC251" i="7" s="1"/>
  <c r="AB249" i="7"/>
  <c r="AC249" i="7" s="1"/>
  <c r="X249" i="7"/>
  <c r="AB247" i="7"/>
  <c r="AC247" i="7" s="1"/>
  <c r="X247" i="7"/>
  <c r="X242" i="7"/>
  <c r="AE242" i="7" s="1"/>
  <c r="AB242" i="7"/>
  <c r="AC242" i="7" s="1"/>
  <c r="X241" i="7"/>
  <c r="AE241" i="7" s="1"/>
  <c r="AB241" i="7"/>
  <c r="AC241" i="7" s="1"/>
  <c r="AB248" i="7"/>
  <c r="AC248" i="7" s="1"/>
  <c r="X248" i="7"/>
  <c r="R249" i="7"/>
  <c r="S249" i="7" s="1"/>
  <c r="R247" i="7"/>
  <c r="S247" i="7" s="1"/>
  <c r="R245" i="7"/>
  <c r="S245" i="7" s="1"/>
  <c r="Q249" i="7"/>
  <c r="DC513" i="7"/>
  <c r="DM513" i="7" s="1"/>
  <c r="FI57" i="7" s="1"/>
  <c r="DC514" i="7"/>
  <c r="DM514" i="7" s="1"/>
  <c r="FI59" i="7" s="1"/>
  <c r="BM245" i="7"/>
  <c r="BX245" i="7"/>
  <c r="BX243" i="7"/>
  <c r="BM243" i="7"/>
  <c r="BM253" i="7"/>
  <c r="BX253" i="7"/>
  <c r="BX241" i="7"/>
  <c r="BM241" i="7"/>
  <c r="BE242" i="7"/>
  <c r="BM251" i="7"/>
  <c r="BX251" i="7"/>
  <c r="BX249" i="7"/>
  <c r="BM249" i="7"/>
  <c r="BE241" i="7"/>
  <c r="BX247" i="7"/>
  <c r="BM247" i="7"/>
  <c r="U243" i="7"/>
  <c r="L247" i="7"/>
  <c r="L255" i="7"/>
  <c r="L253" i="7"/>
  <c r="U241" i="7"/>
  <c r="U253" i="7"/>
  <c r="U245" i="7"/>
  <c r="BK242" i="1"/>
  <c r="BK244" i="1"/>
  <c r="BK246" i="1"/>
  <c r="BK248" i="1"/>
  <c r="BD248" i="1" s="1"/>
  <c r="BK250" i="1"/>
  <c r="BD250" i="1" s="1"/>
  <c r="BK252" i="1"/>
  <c r="BD252" i="1" s="1"/>
  <c r="BK254" i="1"/>
  <c r="BC254" i="1" s="1"/>
  <c r="BK256" i="1"/>
  <c r="BC256" i="1" s="1"/>
  <c r="BI242" i="1"/>
  <c r="BI244" i="1"/>
  <c r="BI246" i="1"/>
  <c r="BI248" i="1"/>
  <c r="BI250" i="1"/>
  <c r="BI252" i="1"/>
  <c r="BI254" i="1"/>
  <c r="BI256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A46" i="1"/>
  <c r="BF46" i="1" s="1"/>
  <c r="BA47" i="1"/>
  <c r="BF47" i="1" s="1"/>
  <c r="BA48" i="1"/>
  <c r="BF48" i="1" s="1"/>
  <c r="BA49" i="1"/>
  <c r="BF49" i="1" s="1"/>
  <c r="BA50" i="1"/>
  <c r="BF50" i="1" s="1"/>
  <c r="BA51" i="1"/>
  <c r="BF51" i="1" s="1"/>
  <c r="BA52" i="1"/>
  <c r="BF52" i="1" s="1"/>
  <c r="BA53" i="1"/>
  <c r="BF53" i="1" s="1"/>
  <c r="BA54" i="1"/>
  <c r="BF54" i="1" s="1"/>
  <c r="BA55" i="1"/>
  <c r="BF55" i="1" s="1"/>
  <c r="BA56" i="1"/>
  <c r="BF56" i="1" s="1"/>
  <c r="BA57" i="1"/>
  <c r="BF57" i="1" s="1"/>
  <c r="BA58" i="1"/>
  <c r="BF58" i="1" s="1"/>
  <c r="BA59" i="1"/>
  <c r="BF59" i="1" s="1"/>
  <c r="BA60" i="1"/>
  <c r="BF60" i="1" s="1"/>
  <c r="BA61" i="1"/>
  <c r="BF61" i="1" s="1"/>
  <c r="BA62" i="1"/>
  <c r="BF62" i="1" s="1"/>
  <c r="BA63" i="1"/>
  <c r="BF63" i="1" s="1"/>
  <c r="BA64" i="1"/>
  <c r="BF64" i="1" s="1"/>
  <c r="BA65" i="1"/>
  <c r="BF65" i="1" s="1"/>
  <c r="BA66" i="1"/>
  <c r="BF66" i="1" s="1"/>
  <c r="BA67" i="1"/>
  <c r="BF67" i="1" s="1"/>
  <c r="BA68" i="1"/>
  <c r="BF68" i="1" s="1"/>
  <c r="BA69" i="1"/>
  <c r="BF69" i="1" s="1"/>
  <c r="BA70" i="1"/>
  <c r="BF70" i="1" s="1"/>
  <c r="BA71" i="1"/>
  <c r="BF71" i="1" s="1"/>
  <c r="BA72" i="1"/>
  <c r="BF72" i="1" s="1"/>
  <c r="BA73" i="1"/>
  <c r="BF73" i="1" s="1"/>
  <c r="BA74" i="1"/>
  <c r="BF74" i="1" s="1"/>
  <c r="BA75" i="1"/>
  <c r="BF75" i="1" s="1"/>
  <c r="BA76" i="1"/>
  <c r="BF76" i="1" s="1"/>
  <c r="BA77" i="1"/>
  <c r="BF77" i="1" s="1"/>
  <c r="BA78" i="1"/>
  <c r="BF78" i="1" s="1"/>
  <c r="BA79" i="1"/>
  <c r="BF79" i="1" s="1"/>
  <c r="BA80" i="1"/>
  <c r="BF80" i="1" s="1"/>
  <c r="BA81" i="1"/>
  <c r="BF81" i="1" s="1"/>
  <c r="BA82" i="1"/>
  <c r="BF82" i="1" s="1"/>
  <c r="BA83" i="1"/>
  <c r="BF83" i="1" s="1"/>
  <c r="BA84" i="1"/>
  <c r="BF84" i="1" s="1"/>
  <c r="BA85" i="1"/>
  <c r="BF85" i="1" s="1"/>
  <c r="BA86" i="1"/>
  <c r="BF86" i="1" s="1"/>
  <c r="BA87" i="1"/>
  <c r="BF87" i="1" s="1"/>
  <c r="BA88" i="1"/>
  <c r="BF88" i="1" s="1"/>
  <c r="BA89" i="1"/>
  <c r="BF89" i="1" s="1"/>
  <c r="BA90" i="1"/>
  <c r="BF90" i="1" s="1"/>
  <c r="BA91" i="1"/>
  <c r="BF91" i="1" s="1"/>
  <c r="BA92" i="1"/>
  <c r="BF92" i="1" s="1"/>
  <c r="BA93" i="1"/>
  <c r="BF93" i="1" s="1"/>
  <c r="BA94" i="1"/>
  <c r="BF94" i="1" s="1"/>
  <c r="BA95" i="1"/>
  <c r="BF95" i="1" s="1"/>
  <c r="BA96" i="1"/>
  <c r="BF96" i="1" s="1"/>
  <c r="BA97" i="1"/>
  <c r="BF97" i="1" s="1"/>
  <c r="BA98" i="1"/>
  <c r="BF98" i="1" s="1"/>
  <c r="BA99" i="1"/>
  <c r="BF99" i="1" s="1"/>
  <c r="BA100" i="1"/>
  <c r="BF100" i="1" s="1"/>
  <c r="BA101" i="1"/>
  <c r="BF101" i="1" s="1"/>
  <c r="BA102" i="1"/>
  <c r="BF102" i="1" s="1"/>
  <c r="BA103" i="1"/>
  <c r="BF103" i="1" s="1"/>
  <c r="BA104" i="1"/>
  <c r="BF104" i="1" s="1"/>
  <c r="BA105" i="1"/>
  <c r="BF105" i="1" s="1"/>
  <c r="BA106" i="1"/>
  <c r="BF106" i="1" s="1"/>
  <c r="BA107" i="1"/>
  <c r="BF107" i="1" s="1"/>
  <c r="BA108" i="1"/>
  <c r="BF108" i="1" s="1"/>
  <c r="BA109" i="1"/>
  <c r="BF109" i="1" s="1"/>
  <c r="BA110" i="1"/>
  <c r="BF110" i="1" s="1"/>
  <c r="BA111" i="1"/>
  <c r="BF111" i="1" s="1"/>
  <c r="BA112" i="1"/>
  <c r="BF112" i="1" s="1"/>
  <c r="BA113" i="1"/>
  <c r="BF113" i="1" s="1"/>
  <c r="BA114" i="1"/>
  <c r="BF114" i="1" s="1"/>
  <c r="BA115" i="1"/>
  <c r="BF115" i="1" s="1"/>
  <c r="BA116" i="1"/>
  <c r="BF116" i="1" s="1"/>
  <c r="BA117" i="1"/>
  <c r="BF117" i="1" s="1"/>
  <c r="BA118" i="1"/>
  <c r="BF118" i="1" s="1"/>
  <c r="BA119" i="1"/>
  <c r="BF119" i="1" s="1"/>
  <c r="BA120" i="1"/>
  <c r="BF120" i="1" s="1"/>
  <c r="BA121" i="1"/>
  <c r="BF121" i="1" s="1"/>
  <c r="BA122" i="1"/>
  <c r="BF122" i="1" s="1"/>
  <c r="BA123" i="1"/>
  <c r="BF123" i="1" s="1"/>
  <c r="BA124" i="1"/>
  <c r="BF124" i="1" s="1"/>
  <c r="BA125" i="1"/>
  <c r="BF125" i="1" s="1"/>
  <c r="BA126" i="1"/>
  <c r="BF126" i="1" s="1"/>
  <c r="BA127" i="1"/>
  <c r="BF127" i="1" s="1"/>
  <c r="BA128" i="1"/>
  <c r="BF128" i="1" s="1"/>
  <c r="BA129" i="1"/>
  <c r="BF129" i="1" s="1"/>
  <c r="BA130" i="1"/>
  <c r="BF130" i="1" s="1"/>
  <c r="BA131" i="1"/>
  <c r="BF131" i="1" s="1"/>
  <c r="BA132" i="1"/>
  <c r="BF132" i="1" s="1"/>
  <c r="BA133" i="1"/>
  <c r="BF133" i="1" s="1"/>
  <c r="BA134" i="1"/>
  <c r="BF134" i="1" s="1"/>
  <c r="BA135" i="1"/>
  <c r="BF135" i="1" s="1"/>
  <c r="BA136" i="1"/>
  <c r="BF136" i="1" s="1"/>
  <c r="BA137" i="1"/>
  <c r="BF137" i="1" s="1"/>
  <c r="BA138" i="1"/>
  <c r="BF138" i="1" s="1"/>
  <c r="BA139" i="1"/>
  <c r="BF139" i="1" s="1"/>
  <c r="BA140" i="1"/>
  <c r="BF140" i="1" s="1"/>
  <c r="BA141" i="1"/>
  <c r="BF141" i="1" s="1"/>
  <c r="BA142" i="1"/>
  <c r="BF142" i="1" s="1"/>
  <c r="BA143" i="1"/>
  <c r="BF143" i="1" s="1"/>
  <c r="BA144" i="1"/>
  <c r="BF144" i="1" s="1"/>
  <c r="BA145" i="1"/>
  <c r="BF145" i="1" s="1"/>
  <c r="BA146" i="1"/>
  <c r="BF146" i="1" s="1"/>
  <c r="BA147" i="1"/>
  <c r="BF147" i="1" s="1"/>
  <c r="BA148" i="1"/>
  <c r="BF148" i="1" s="1"/>
  <c r="BA149" i="1"/>
  <c r="BF149" i="1" s="1"/>
  <c r="BA150" i="1"/>
  <c r="BF150" i="1" s="1"/>
  <c r="BA151" i="1"/>
  <c r="BF151" i="1" s="1"/>
  <c r="BA152" i="1"/>
  <c r="BF152" i="1" s="1"/>
  <c r="BA153" i="1"/>
  <c r="BF153" i="1" s="1"/>
  <c r="BA154" i="1"/>
  <c r="BF154" i="1" s="1"/>
  <c r="BA155" i="1"/>
  <c r="BF155" i="1" s="1"/>
  <c r="BA156" i="1"/>
  <c r="BF156" i="1" s="1"/>
  <c r="BA157" i="1"/>
  <c r="BF157" i="1" s="1"/>
  <c r="BA158" i="1"/>
  <c r="BF158" i="1" s="1"/>
  <c r="BA159" i="1"/>
  <c r="BF159" i="1" s="1"/>
  <c r="BA160" i="1"/>
  <c r="BF160" i="1" s="1"/>
  <c r="BA161" i="1"/>
  <c r="BF161" i="1" s="1"/>
  <c r="BA162" i="1"/>
  <c r="BF162" i="1" s="1"/>
  <c r="BA163" i="1"/>
  <c r="BF163" i="1" s="1"/>
  <c r="BA164" i="1"/>
  <c r="BF164" i="1" s="1"/>
  <c r="BA165" i="1"/>
  <c r="BF165" i="1" s="1"/>
  <c r="BA166" i="1"/>
  <c r="BF166" i="1" s="1"/>
  <c r="BA167" i="1"/>
  <c r="BF167" i="1" s="1"/>
  <c r="BA168" i="1"/>
  <c r="BF168" i="1" s="1"/>
  <c r="BA169" i="1"/>
  <c r="BF169" i="1" s="1"/>
  <c r="BA170" i="1"/>
  <c r="BF170" i="1" s="1"/>
  <c r="BA171" i="1"/>
  <c r="BF171" i="1" s="1"/>
  <c r="BA172" i="1"/>
  <c r="BF172" i="1" s="1"/>
  <c r="BA173" i="1"/>
  <c r="BF173" i="1" s="1"/>
  <c r="BA174" i="1"/>
  <c r="BF174" i="1" s="1"/>
  <c r="BA175" i="1"/>
  <c r="BF175" i="1" s="1"/>
  <c r="BA176" i="1"/>
  <c r="BF176" i="1" s="1"/>
  <c r="BA177" i="1"/>
  <c r="BF177" i="1" s="1"/>
  <c r="BA178" i="1"/>
  <c r="BF178" i="1" s="1"/>
  <c r="BA179" i="1"/>
  <c r="BF179" i="1" s="1"/>
  <c r="BA180" i="1"/>
  <c r="BF180" i="1" s="1"/>
  <c r="BA181" i="1"/>
  <c r="BF181" i="1" s="1"/>
  <c r="BA182" i="1"/>
  <c r="BF182" i="1" s="1"/>
  <c r="BA183" i="1"/>
  <c r="BF183" i="1" s="1"/>
  <c r="BA184" i="1"/>
  <c r="BF184" i="1" s="1"/>
  <c r="BA185" i="1"/>
  <c r="BF185" i="1" s="1"/>
  <c r="BA186" i="1"/>
  <c r="BF186" i="1" s="1"/>
  <c r="BA187" i="1"/>
  <c r="BF187" i="1" s="1"/>
  <c r="BA188" i="1"/>
  <c r="BF188" i="1" s="1"/>
  <c r="BA189" i="1"/>
  <c r="BF189" i="1" s="1"/>
  <c r="BA190" i="1"/>
  <c r="BF190" i="1" s="1"/>
  <c r="BA191" i="1"/>
  <c r="BF191" i="1" s="1"/>
  <c r="BA192" i="1"/>
  <c r="BF192" i="1" s="1"/>
  <c r="BA193" i="1"/>
  <c r="BF193" i="1" s="1"/>
  <c r="BA194" i="1"/>
  <c r="BF194" i="1" s="1"/>
  <c r="BA195" i="1"/>
  <c r="BF195" i="1" s="1"/>
  <c r="BA196" i="1"/>
  <c r="BF196" i="1" s="1"/>
  <c r="BA197" i="1"/>
  <c r="BF197" i="1" s="1"/>
  <c r="BA198" i="1"/>
  <c r="BF198" i="1" s="1"/>
  <c r="BA199" i="1"/>
  <c r="BF199" i="1" s="1"/>
  <c r="BA200" i="1"/>
  <c r="BF200" i="1" s="1"/>
  <c r="BA201" i="1"/>
  <c r="BF201" i="1" s="1"/>
  <c r="BA202" i="1"/>
  <c r="BF202" i="1" s="1"/>
  <c r="BA203" i="1"/>
  <c r="BF203" i="1" s="1"/>
  <c r="BA204" i="1"/>
  <c r="BF204" i="1" s="1"/>
  <c r="BA205" i="1"/>
  <c r="BF205" i="1" s="1"/>
  <c r="BA206" i="1"/>
  <c r="BF206" i="1" s="1"/>
  <c r="BA207" i="1"/>
  <c r="BF207" i="1" s="1"/>
  <c r="BA208" i="1"/>
  <c r="BF208" i="1" s="1"/>
  <c r="BA209" i="1"/>
  <c r="BF209" i="1" s="1"/>
  <c r="BA210" i="1"/>
  <c r="BF210" i="1" s="1"/>
  <c r="BA211" i="1"/>
  <c r="BF211" i="1" s="1"/>
  <c r="BA212" i="1"/>
  <c r="BF212" i="1" s="1"/>
  <c r="BA213" i="1"/>
  <c r="BF213" i="1" s="1"/>
  <c r="BA214" i="1"/>
  <c r="BF214" i="1" s="1"/>
  <c r="BA215" i="1"/>
  <c r="BF215" i="1" s="1"/>
  <c r="BA216" i="1"/>
  <c r="BF216" i="1" s="1"/>
  <c r="BA217" i="1"/>
  <c r="BF217" i="1" s="1"/>
  <c r="BA218" i="1"/>
  <c r="BF218" i="1" s="1"/>
  <c r="BA219" i="1"/>
  <c r="BF219" i="1" s="1"/>
  <c r="BA220" i="1"/>
  <c r="BF220" i="1" s="1"/>
  <c r="BA221" i="1"/>
  <c r="BF221" i="1" s="1"/>
  <c r="BA222" i="1"/>
  <c r="BF222" i="1" s="1"/>
  <c r="BA223" i="1"/>
  <c r="BF223" i="1" s="1"/>
  <c r="BA224" i="1"/>
  <c r="BF224" i="1" s="1"/>
  <c r="BA225" i="1"/>
  <c r="BF225" i="1" s="1"/>
  <c r="BA226" i="1"/>
  <c r="BF226" i="1" s="1"/>
  <c r="BA227" i="1"/>
  <c r="BF227" i="1" s="1"/>
  <c r="BA228" i="1"/>
  <c r="BF228" i="1" s="1"/>
  <c r="BA229" i="1"/>
  <c r="BF229" i="1" s="1"/>
  <c r="BA230" i="1"/>
  <c r="BF230" i="1" s="1"/>
  <c r="BA231" i="1"/>
  <c r="BF231" i="1" s="1"/>
  <c r="BA232" i="1"/>
  <c r="BF232" i="1" s="1"/>
  <c r="BA233" i="1"/>
  <c r="BF233" i="1" s="1"/>
  <c r="BA234" i="1"/>
  <c r="BF234" i="1" s="1"/>
  <c r="BA235" i="1"/>
  <c r="BF235" i="1" s="1"/>
  <c r="BA236" i="1"/>
  <c r="BF236" i="1" s="1"/>
  <c r="BA237" i="1"/>
  <c r="BF237" i="1" s="1"/>
  <c r="BA238" i="1"/>
  <c r="BF238" i="1" s="1"/>
  <c r="BA239" i="1"/>
  <c r="BF239" i="1" s="1"/>
  <c r="BA240" i="1"/>
  <c r="BF240" i="1" s="1"/>
  <c r="BA241" i="1"/>
  <c r="BF241" i="1" s="1"/>
  <c r="BA242" i="1"/>
  <c r="BF242" i="1" s="1"/>
  <c r="BA243" i="1"/>
  <c r="BF243" i="1" s="1"/>
  <c r="BA244" i="1"/>
  <c r="BF244" i="1" s="1"/>
  <c r="BA245" i="1"/>
  <c r="BF245" i="1" s="1"/>
  <c r="BA246" i="1"/>
  <c r="BF246" i="1" s="1"/>
  <c r="BA247" i="1"/>
  <c r="BF247" i="1" s="1"/>
  <c r="BA248" i="1"/>
  <c r="BF248" i="1" s="1"/>
  <c r="BA249" i="1"/>
  <c r="BF249" i="1" s="1"/>
  <c r="BA250" i="1"/>
  <c r="BF250" i="1" s="1"/>
  <c r="BA251" i="1"/>
  <c r="BF251" i="1" s="1"/>
  <c r="BA252" i="1"/>
  <c r="BF252" i="1" s="1"/>
  <c r="BA253" i="1"/>
  <c r="BF253" i="1" s="1"/>
  <c r="BA254" i="1"/>
  <c r="BF254" i="1" s="1"/>
  <c r="BA255" i="1"/>
  <c r="BF255" i="1" s="1"/>
  <c r="BA256" i="1"/>
  <c r="BF256" i="1" s="1"/>
  <c r="BA257" i="1"/>
  <c r="BF257" i="1" s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A11" i="1"/>
  <c r="BF11" i="1" s="1"/>
  <c r="BA12" i="1"/>
  <c r="BF12" i="1" s="1"/>
  <c r="BA13" i="1"/>
  <c r="BF13" i="1" s="1"/>
  <c r="BA14" i="1"/>
  <c r="BF14" i="1" s="1"/>
  <c r="BA15" i="1"/>
  <c r="BF15" i="1" s="1"/>
  <c r="BA16" i="1"/>
  <c r="BF16" i="1" s="1"/>
  <c r="BA17" i="1"/>
  <c r="BF17" i="1" s="1"/>
  <c r="BA18" i="1"/>
  <c r="BF18" i="1" s="1"/>
  <c r="BA19" i="1"/>
  <c r="BF19" i="1" s="1"/>
  <c r="BA20" i="1"/>
  <c r="BF20" i="1" s="1"/>
  <c r="BA21" i="1"/>
  <c r="BF21" i="1" s="1"/>
  <c r="BA22" i="1"/>
  <c r="BF22" i="1" s="1"/>
  <c r="BA23" i="1"/>
  <c r="BF23" i="1" s="1"/>
  <c r="BA24" i="1"/>
  <c r="BF24" i="1" s="1"/>
  <c r="BA25" i="1"/>
  <c r="BF25" i="1" s="1"/>
  <c r="BA26" i="1"/>
  <c r="BF26" i="1" s="1"/>
  <c r="BA27" i="1"/>
  <c r="BF27" i="1" s="1"/>
  <c r="BA28" i="1"/>
  <c r="BF28" i="1" s="1"/>
  <c r="BA29" i="1"/>
  <c r="BF29" i="1" s="1"/>
  <c r="BA30" i="1"/>
  <c r="BF30" i="1" s="1"/>
  <c r="BA31" i="1"/>
  <c r="BF31" i="1" s="1"/>
  <c r="BA32" i="1"/>
  <c r="BF32" i="1" s="1"/>
  <c r="BA33" i="1"/>
  <c r="BF33" i="1" s="1"/>
  <c r="BA34" i="1"/>
  <c r="BF34" i="1" s="1"/>
  <c r="BA35" i="1"/>
  <c r="BF35" i="1" s="1"/>
  <c r="BA36" i="1"/>
  <c r="BF36" i="1" s="1"/>
  <c r="BA37" i="1"/>
  <c r="BF37" i="1" s="1"/>
  <c r="BA38" i="1"/>
  <c r="BF38" i="1" s="1"/>
  <c r="BA39" i="1"/>
  <c r="BF39" i="1" s="1"/>
  <c r="BA40" i="1"/>
  <c r="BF40" i="1" s="1"/>
  <c r="BA41" i="1"/>
  <c r="BF41" i="1" s="1"/>
  <c r="BA42" i="1"/>
  <c r="BF42" i="1" s="1"/>
  <c r="BA43" i="1"/>
  <c r="BF43" i="1" s="1"/>
  <c r="BA44" i="1"/>
  <c r="BF44" i="1" s="1"/>
  <c r="BA45" i="1"/>
  <c r="BF45" i="1" s="1"/>
  <c r="BB10" i="1"/>
  <c r="BA10" i="1"/>
  <c r="BF10" i="1" s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42" i="1"/>
  <c r="AF185" i="1"/>
  <c r="AG185" i="1" s="1"/>
  <c r="AF186" i="1"/>
  <c r="AG186" i="1" s="1"/>
  <c r="AF187" i="1"/>
  <c r="AG187" i="1" s="1"/>
  <c r="AF188" i="1"/>
  <c r="AG188" i="1" s="1"/>
  <c r="AF189" i="1"/>
  <c r="AG189" i="1" s="1"/>
  <c r="AF190" i="1"/>
  <c r="AG190" i="1" s="1"/>
  <c r="AF191" i="1"/>
  <c r="AG191" i="1" s="1"/>
  <c r="AF192" i="1"/>
  <c r="AG192" i="1" s="1"/>
  <c r="AF193" i="1"/>
  <c r="AG193" i="1" s="1"/>
  <c r="AF194" i="1"/>
  <c r="AG194" i="1" s="1"/>
  <c r="AF195" i="1"/>
  <c r="AG195" i="1" s="1"/>
  <c r="AF196" i="1"/>
  <c r="AG196" i="1" s="1"/>
  <c r="AF197" i="1"/>
  <c r="AG197" i="1" s="1"/>
  <c r="AF198" i="1"/>
  <c r="AG198" i="1" s="1"/>
  <c r="AF199" i="1"/>
  <c r="AG199" i="1" s="1"/>
  <c r="AF200" i="1"/>
  <c r="AG200" i="1" s="1"/>
  <c r="AF201" i="1"/>
  <c r="AG201" i="1" s="1"/>
  <c r="AF202" i="1"/>
  <c r="AG202" i="1" s="1"/>
  <c r="AF203" i="1"/>
  <c r="AG203" i="1" s="1"/>
  <c r="AF204" i="1"/>
  <c r="AG204" i="1" s="1"/>
  <c r="AF205" i="1"/>
  <c r="AG205" i="1" s="1"/>
  <c r="AF206" i="1"/>
  <c r="AG206" i="1" s="1"/>
  <c r="AF207" i="1"/>
  <c r="AG207" i="1" s="1"/>
  <c r="AF208" i="1"/>
  <c r="AG208" i="1" s="1"/>
  <c r="AF209" i="1"/>
  <c r="AG209" i="1" s="1"/>
  <c r="AF210" i="1"/>
  <c r="AG210" i="1" s="1"/>
  <c r="AF211" i="1"/>
  <c r="AG211" i="1" s="1"/>
  <c r="AF212" i="1"/>
  <c r="AG212" i="1" s="1"/>
  <c r="AF213" i="1"/>
  <c r="AG213" i="1" s="1"/>
  <c r="AF184" i="1"/>
  <c r="AG184" i="1" s="1"/>
  <c r="AF151" i="1"/>
  <c r="AG151" i="1" s="1"/>
  <c r="AF152" i="1"/>
  <c r="AG152" i="1" s="1"/>
  <c r="AF153" i="1"/>
  <c r="AG153" i="1" s="1"/>
  <c r="AF154" i="1"/>
  <c r="AG154" i="1" s="1"/>
  <c r="AF155" i="1"/>
  <c r="AG155" i="1" s="1"/>
  <c r="AF156" i="1"/>
  <c r="AG156" i="1" s="1"/>
  <c r="AF157" i="1"/>
  <c r="AG157" i="1" s="1"/>
  <c r="AF158" i="1"/>
  <c r="AG158" i="1" s="1"/>
  <c r="AF159" i="1"/>
  <c r="AG159" i="1" s="1"/>
  <c r="AF160" i="1"/>
  <c r="AG160" i="1" s="1"/>
  <c r="AF161" i="1"/>
  <c r="AG161" i="1" s="1"/>
  <c r="AF162" i="1"/>
  <c r="AG162" i="1" s="1"/>
  <c r="AF163" i="1"/>
  <c r="AG163" i="1" s="1"/>
  <c r="AF164" i="1"/>
  <c r="AG164" i="1" s="1"/>
  <c r="AF165" i="1"/>
  <c r="AG165" i="1" s="1"/>
  <c r="AF166" i="1"/>
  <c r="AG166" i="1" s="1"/>
  <c r="AF167" i="1"/>
  <c r="AG167" i="1" s="1"/>
  <c r="AF168" i="1"/>
  <c r="AG168" i="1" s="1"/>
  <c r="AF169" i="1"/>
  <c r="AG169" i="1" s="1"/>
  <c r="AF170" i="1"/>
  <c r="AG170" i="1" s="1"/>
  <c r="AF171" i="1"/>
  <c r="AG171" i="1" s="1"/>
  <c r="AF172" i="1"/>
  <c r="AG172" i="1" s="1"/>
  <c r="AF173" i="1"/>
  <c r="AG173" i="1" s="1"/>
  <c r="AF174" i="1"/>
  <c r="AG174" i="1" s="1"/>
  <c r="AF175" i="1"/>
  <c r="AG175" i="1" s="1"/>
  <c r="AF176" i="1"/>
  <c r="AG176" i="1" s="1"/>
  <c r="AF177" i="1"/>
  <c r="AG177" i="1" s="1"/>
  <c r="AF178" i="1"/>
  <c r="AG178" i="1" s="1"/>
  <c r="AF179" i="1"/>
  <c r="AG179" i="1" s="1"/>
  <c r="AF180" i="1"/>
  <c r="AG180" i="1" s="1"/>
  <c r="AF181" i="1"/>
  <c r="AG181" i="1" s="1"/>
  <c r="AF182" i="1"/>
  <c r="AG182" i="1" s="1"/>
  <c r="AF183" i="1"/>
  <c r="AG183" i="1" s="1"/>
  <c r="AF150" i="1"/>
  <c r="AG150" i="1" s="1"/>
  <c r="AF125" i="1"/>
  <c r="AG125" i="1" s="1"/>
  <c r="AF126" i="1"/>
  <c r="AG126" i="1" s="1"/>
  <c r="AF127" i="1"/>
  <c r="AG127" i="1" s="1"/>
  <c r="AF128" i="1"/>
  <c r="AG128" i="1" s="1"/>
  <c r="AF129" i="1"/>
  <c r="AG129" i="1" s="1"/>
  <c r="AF130" i="1"/>
  <c r="AG130" i="1" s="1"/>
  <c r="AF131" i="1"/>
  <c r="AG131" i="1" s="1"/>
  <c r="AF132" i="1"/>
  <c r="AG132" i="1" s="1"/>
  <c r="AF133" i="1"/>
  <c r="AG133" i="1" s="1"/>
  <c r="AF134" i="1"/>
  <c r="AG134" i="1" s="1"/>
  <c r="AF135" i="1"/>
  <c r="AG135" i="1" s="1"/>
  <c r="AF136" i="1"/>
  <c r="AG136" i="1" s="1"/>
  <c r="AF137" i="1"/>
  <c r="AG137" i="1" s="1"/>
  <c r="AF138" i="1"/>
  <c r="AG138" i="1" s="1"/>
  <c r="AF139" i="1"/>
  <c r="AG139" i="1" s="1"/>
  <c r="AF140" i="1"/>
  <c r="AG140" i="1" s="1"/>
  <c r="AF141" i="1"/>
  <c r="AG141" i="1" s="1"/>
  <c r="AF142" i="1"/>
  <c r="AG142" i="1" s="1"/>
  <c r="AF143" i="1"/>
  <c r="AG143" i="1" s="1"/>
  <c r="AF144" i="1"/>
  <c r="AG144" i="1" s="1"/>
  <c r="AF145" i="1"/>
  <c r="AG145" i="1" s="1"/>
  <c r="AF146" i="1"/>
  <c r="AG146" i="1" s="1"/>
  <c r="AF147" i="1"/>
  <c r="AG147" i="1" s="1"/>
  <c r="AF148" i="1"/>
  <c r="AG148" i="1" s="1"/>
  <c r="AF149" i="1"/>
  <c r="AG149" i="1" s="1"/>
  <c r="AF124" i="1"/>
  <c r="AG124" i="1" s="1"/>
  <c r="AF83" i="1"/>
  <c r="AG83" i="1" s="1"/>
  <c r="AF84" i="1"/>
  <c r="AG84" i="1" s="1"/>
  <c r="AF85" i="1"/>
  <c r="AG85" i="1" s="1"/>
  <c r="AF86" i="1"/>
  <c r="AG86" i="1" s="1"/>
  <c r="AF87" i="1"/>
  <c r="AG87" i="1" s="1"/>
  <c r="AF88" i="1"/>
  <c r="AG88" i="1" s="1"/>
  <c r="AF82" i="1"/>
  <c r="AG82" i="1" s="1"/>
  <c r="AF47" i="1"/>
  <c r="AG47" i="1" s="1"/>
  <c r="AF48" i="1"/>
  <c r="AG48" i="1" s="1"/>
  <c r="AF49" i="1"/>
  <c r="AG49" i="1" s="1"/>
  <c r="AF50" i="1"/>
  <c r="AG50" i="1" s="1"/>
  <c r="AF51" i="1"/>
  <c r="AG51" i="1" s="1"/>
  <c r="AF52" i="1"/>
  <c r="AG52" i="1" s="1"/>
  <c r="AF53" i="1"/>
  <c r="AG53" i="1" s="1"/>
  <c r="AF54" i="1"/>
  <c r="AG54" i="1" s="1"/>
  <c r="AF55" i="1"/>
  <c r="AG55" i="1" s="1"/>
  <c r="AF56" i="1"/>
  <c r="AG56" i="1" s="1"/>
  <c r="AF57" i="1"/>
  <c r="AG57" i="1" s="1"/>
  <c r="AF58" i="1"/>
  <c r="AG58" i="1" s="1"/>
  <c r="AF59" i="1"/>
  <c r="AG59" i="1" s="1"/>
  <c r="AF60" i="1"/>
  <c r="AG60" i="1" s="1"/>
  <c r="AF61" i="1"/>
  <c r="AG61" i="1" s="1"/>
  <c r="AF62" i="1"/>
  <c r="AG62" i="1" s="1"/>
  <c r="AF63" i="1"/>
  <c r="AG63" i="1" s="1"/>
  <c r="AF64" i="1"/>
  <c r="AG64" i="1" s="1"/>
  <c r="AF65" i="1"/>
  <c r="AG65" i="1" s="1"/>
  <c r="AF66" i="1"/>
  <c r="AG66" i="1" s="1"/>
  <c r="AF67" i="1"/>
  <c r="AG67" i="1" s="1"/>
  <c r="AF68" i="1"/>
  <c r="AG68" i="1" s="1"/>
  <c r="AF69" i="1"/>
  <c r="AG69" i="1" s="1"/>
  <c r="AF70" i="1"/>
  <c r="AG70" i="1" s="1"/>
  <c r="AF71" i="1"/>
  <c r="AG71" i="1" s="1"/>
  <c r="AF72" i="1"/>
  <c r="AG72" i="1" s="1"/>
  <c r="AF73" i="1"/>
  <c r="AG73" i="1" s="1"/>
  <c r="AF74" i="1"/>
  <c r="AG74" i="1" s="1"/>
  <c r="AF75" i="1"/>
  <c r="AG75" i="1" s="1"/>
  <c r="AF76" i="1"/>
  <c r="AG76" i="1" s="1"/>
  <c r="AF77" i="1"/>
  <c r="AG77" i="1" s="1"/>
  <c r="AF78" i="1"/>
  <c r="AG78" i="1" s="1"/>
  <c r="AF79" i="1"/>
  <c r="AG79" i="1" s="1"/>
  <c r="AF80" i="1"/>
  <c r="AG80" i="1" s="1"/>
  <c r="AF81" i="1"/>
  <c r="AG81" i="1" s="1"/>
  <c r="AF46" i="1"/>
  <c r="AG46" i="1" s="1"/>
  <c r="AG256" i="1" l="1"/>
  <c r="AD255" i="7" s="1"/>
  <c r="AG255" i="1"/>
  <c r="AD254" i="7" s="1"/>
  <c r="AG243" i="1"/>
  <c r="AD242" i="7" s="1"/>
  <c r="AG254" i="1"/>
  <c r="AI254" i="1" s="1"/>
  <c r="AJ254" i="1" s="1"/>
  <c r="AG244" i="1"/>
  <c r="AT253" i="1"/>
  <c r="AR252" i="7" s="1"/>
  <c r="AT252" i="7" s="1"/>
  <c r="AG253" i="1"/>
  <c r="AG250" i="1"/>
  <c r="AD249" i="7" s="1"/>
  <c r="AT249" i="1"/>
  <c r="AR248" i="7" s="1"/>
  <c r="AT248" i="7" s="1"/>
  <c r="AG249" i="1"/>
  <c r="AD248" i="7" s="1"/>
  <c r="AT248" i="1"/>
  <c r="AR247" i="7" s="1"/>
  <c r="AT247" i="7" s="1"/>
  <c r="AG248" i="1"/>
  <c r="AD247" i="7" s="1"/>
  <c r="AG247" i="1"/>
  <c r="AD246" i="7" s="1"/>
  <c r="AT252" i="1"/>
  <c r="AR251" i="7" s="1"/>
  <c r="AT251" i="7" s="1"/>
  <c r="AG252" i="1"/>
  <c r="AG242" i="1"/>
  <c r="AD241" i="7" s="1"/>
  <c r="AT246" i="1"/>
  <c r="AR245" i="7" s="1"/>
  <c r="AT245" i="7" s="1"/>
  <c r="AG246" i="1"/>
  <c r="AD245" i="7" s="1"/>
  <c r="AT251" i="1"/>
  <c r="AR250" i="7" s="1"/>
  <c r="AT250" i="7" s="1"/>
  <c r="AG251" i="1"/>
  <c r="AH251" i="1" s="1"/>
  <c r="AG257" i="1"/>
  <c r="AI257" i="1" s="1"/>
  <c r="AJ257" i="1" s="1"/>
  <c r="AT245" i="1"/>
  <c r="AR244" i="7" s="1"/>
  <c r="AT244" i="7" s="1"/>
  <c r="AG245" i="1"/>
  <c r="AD244" i="7" s="1"/>
  <c r="M243" i="7"/>
  <c r="M241" i="7"/>
  <c r="M242" i="7"/>
  <c r="DC511" i="7"/>
  <c r="DM511" i="7" s="1"/>
  <c r="FI53" i="7" s="1"/>
  <c r="DC512" i="7"/>
  <c r="DM512" i="7" s="1"/>
  <c r="FI55" i="7" s="1"/>
  <c r="DC516" i="7"/>
  <c r="DM516" i="7" s="1"/>
  <c r="FI63" i="7" s="1"/>
  <c r="DC517" i="7"/>
  <c r="DM517" i="7" s="1"/>
  <c r="FI65" i="7" s="1"/>
  <c r="AL241" i="7"/>
  <c r="DC507" i="7"/>
  <c r="DM507" i="7" s="1"/>
  <c r="FI45" i="7" s="1"/>
  <c r="AF256" i="7"/>
  <c r="AG256" i="7" s="1"/>
  <c r="AA256" i="7"/>
  <c r="AP256" i="7"/>
  <c r="AE256" i="7"/>
  <c r="AL256" i="7"/>
  <c r="AY256" i="7" s="1"/>
  <c r="AZ256" i="7" s="1"/>
  <c r="AE255" i="7"/>
  <c r="AL255" i="7"/>
  <c r="AY255" i="7" s="1"/>
  <c r="AZ255" i="7" s="1"/>
  <c r="AP255" i="7"/>
  <c r="DC520" i="7"/>
  <c r="DM520" i="7" s="1"/>
  <c r="FI71" i="7" s="1"/>
  <c r="DC519" i="7"/>
  <c r="DM519" i="7" s="1"/>
  <c r="FI69" i="7" s="1"/>
  <c r="AF255" i="7"/>
  <c r="AG255" i="7" s="1"/>
  <c r="AA255" i="7"/>
  <c r="AL254" i="7"/>
  <c r="AE254" i="7"/>
  <c r="AP254" i="7"/>
  <c r="AA248" i="7"/>
  <c r="AF248" i="7"/>
  <c r="AG248" i="7" s="1"/>
  <c r="AE251" i="7"/>
  <c r="AP251" i="7"/>
  <c r="AL251" i="7"/>
  <c r="AY251" i="7" s="1"/>
  <c r="AZ251" i="7" s="1"/>
  <c r="DC510" i="7"/>
  <c r="DM510" i="7" s="1"/>
  <c r="FI51" i="7" s="1"/>
  <c r="AL242" i="7"/>
  <c r="AP245" i="7"/>
  <c r="AL245" i="7"/>
  <c r="AE245" i="7"/>
  <c r="AP242" i="7"/>
  <c r="DC508" i="7"/>
  <c r="DM508" i="7" s="1"/>
  <c r="FI47" i="7" s="1"/>
  <c r="AA253" i="7"/>
  <c r="AF253" i="7"/>
  <c r="AG253" i="7" s="1"/>
  <c r="AL247" i="7"/>
  <c r="AY247" i="7" s="1"/>
  <c r="AZ247" i="7" s="1"/>
  <c r="AP247" i="7"/>
  <c r="AE247" i="7"/>
  <c r="AE253" i="7"/>
  <c r="AP253" i="7"/>
  <c r="AL253" i="7"/>
  <c r="AY253" i="7" s="1"/>
  <c r="AZ253" i="7" s="1"/>
  <c r="AP246" i="7"/>
  <c r="AL246" i="7"/>
  <c r="AE246" i="7"/>
  <c r="AA247" i="7"/>
  <c r="AF247" i="7"/>
  <c r="AG247" i="7" s="1"/>
  <c r="AA246" i="7"/>
  <c r="AF246" i="7"/>
  <c r="AG246" i="7" s="1"/>
  <c r="AP249" i="7"/>
  <c r="AL249" i="7"/>
  <c r="AY249" i="7" s="1"/>
  <c r="AZ249" i="7" s="1"/>
  <c r="AE249" i="7"/>
  <c r="AL243" i="7"/>
  <c r="AE243" i="7"/>
  <c r="AP243" i="7"/>
  <c r="AP252" i="7"/>
  <c r="AE252" i="7"/>
  <c r="AL252" i="7"/>
  <c r="AY252" i="7" s="1"/>
  <c r="AZ252" i="7" s="1"/>
  <c r="AA250" i="7"/>
  <c r="AF250" i="7"/>
  <c r="AG250" i="7" s="1"/>
  <c r="AE250" i="7"/>
  <c r="AP250" i="7"/>
  <c r="AL250" i="7"/>
  <c r="AY250" i="7" s="1"/>
  <c r="AZ250" i="7" s="1"/>
  <c r="AP248" i="7"/>
  <c r="AL248" i="7"/>
  <c r="AY248" i="7" s="1"/>
  <c r="AZ248" i="7" s="1"/>
  <c r="AE248" i="7"/>
  <c r="AA251" i="7"/>
  <c r="AF251" i="7"/>
  <c r="AG251" i="7" s="1"/>
  <c r="AA249" i="7"/>
  <c r="AF249" i="7"/>
  <c r="AG249" i="7" s="1"/>
  <c r="AF243" i="7"/>
  <c r="AG243" i="7" s="1"/>
  <c r="AA243" i="7"/>
  <c r="AA252" i="7"/>
  <c r="AF252" i="7"/>
  <c r="AG252" i="7" s="1"/>
  <c r="AP241" i="7"/>
  <c r="AE244" i="7"/>
  <c r="AL244" i="7"/>
  <c r="AP244" i="7"/>
  <c r="DC509" i="7"/>
  <c r="DM509" i="7" s="1"/>
  <c r="FI49" i="7" s="1"/>
  <c r="AA244" i="7"/>
  <c r="AF244" i="7"/>
  <c r="AG244" i="7" s="1"/>
  <c r="AF254" i="7"/>
  <c r="AG254" i="7" s="1"/>
  <c r="AA254" i="7"/>
  <c r="BC250" i="1"/>
  <c r="BC248" i="1"/>
  <c r="BC252" i="1"/>
  <c r="BD256" i="1"/>
  <c r="BD254" i="1"/>
  <c r="AT257" i="1"/>
  <c r="AR256" i="7" s="1"/>
  <c r="AT256" i="7" s="1"/>
  <c r="AT256" i="1"/>
  <c r="AR255" i="7" s="1"/>
  <c r="AT255" i="7" s="1"/>
  <c r="AT244" i="1"/>
  <c r="AR243" i="7" s="1"/>
  <c r="AT243" i="7" s="1"/>
  <c r="AT255" i="1"/>
  <c r="AR254" i="7" s="1"/>
  <c r="AT254" i="7" s="1"/>
  <c r="AT243" i="1"/>
  <c r="AR242" i="7" s="1"/>
  <c r="AT242" i="7" s="1"/>
  <c r="AT254" i="1"/>
  <c r="AR253" i="7" s="1"/>
  <c r="AT253" i="7" s="1"/>
  <c r="AT242" i="1"/>
  <c r="AR241" i="7" s="1"/>
  <c r="AT241" i="7" s="1"/>
  <c r="AT250" i="1"/>
  <c r="AR249" i="7" s="1"/>
  <c r="AT249" i="7" s="1"/>
  <c r="AT247" i="1"/>
  <c r="AR246" i="7" s="1"/>
  <c r="AT246" i="7" s="1"/>
  <c r="AC242" i="1"/>
  <c r="AP242" i="1" s="1"/>
  <c r="AC243" i="1"/>
  <c r="AP243" i="1" s="1"/>
  <c r="AC244" i="1"/>
  <c r="AP244" i="1" s="1"/>
  <c r="AC245" i="1"/>
  <c r="AP245" i="1" s="1"/>
  <c r="AC246" i="1"/>
  <c r="AP246" i="1" s="1"/>
  <c r="AC247" i="1"/>
  <c r="AP247" i="1" s="1"/>
  <c r="AC248" i="1"/>
  <c r="AP248" i="1" s="1"/>
  <c r="AC249" i="1"/>
  <c r="AP249" i="1" s="1"/>
  <c r="AC250" i="1"/>
  <c r="AP250" i="1" s="1"/>
  <c r="AC251" i="1"/>
  <c r="AP251" i="1" s="1"/>
  <c r="AC252" i="1"/>
  <c r="AP252" i="1" s="1"/>
  <c r="AC253" i="1"/>
  <c r="AP253" i="1" s="1"/>
  <c r="AC254" i="1"/>
  <c r="AP254" i="1" s="1"/>
  <c r="AC255" i="1"/>
  <c r="AC256" i="1"/>
  <c r="AC257" i="1"/>
  <c r="W254" i="1"/>
  <c r="W256" i="1"/>
  <c r="BQ248" i="1"/>
  <c r="BQ250" i="1"/>
  <c r="BQ252" i="1"/>
  <c r="S254" i="1"/>
  <c r="O254" i="1" s="1"/>
  <c r="T254" i="1" s="1"/>
  <c r="S256" i="1"/>
  <c r="O256" i="1" s="1"/>
  <c r="T256" i="1" s="1"/>
  <c r="M216" i="7"/>
  <c r="M254" i="1"/>
  <c r="M256" i="1"/>
  <c r="J268" i="9"/>
  <c r="I220" i="9"/>
  <c r="I216" i="9"/>
  <c r="I214" i="9"/>
  <c r="I146" i="9"/>
  <c r="F220" i="9"/>
  <c r="P293" i="9"/>
  <c r="P249" i="9"/>
  <c r="P294" i="9"/>
  <c r="P295" i="9"/>
  <c r="P296" i="9"/>
  <c r="P297" i="9"/>
  <c r="P298" i="9"/>
  <c r="P260" i="9"/>
  <c r="P299" i="9"/>
  <c r="P276" i="9"/>
  <c r="P300" i="9"/>
  <c r="P301" i="9"/>
  <c r="P279" i="9"/>
  <c r="P302" i="9"/>
  <c r="P303" i="9"/>
  <c r="P278" i="9"/>
  <c r="P304" i="9"/>
  <c r="P305" i="9"/>
  <c r="P255" i="9"/>
  <c r="P306" i="9"/>
  <c r="P307" i="9"/>
  <c r="P308" i="9"/>
  <c r="P309" i="9"/>
  <c r="P310" i="9"/>
  <c r="P311" i="9"/>
  <c r="P253" i="9"/>
  <c r="P312" i="9"/>
  <c r="P313" i="9"/>
  <c r="P315" i="9"/>
  <c r="P316" i="9"/>
  <c r="P317" i="9"/>
  <c r="P277" i="9"/>
  <c r="P258" i="9"/>
  <c r="P251" i="9"/>
  <c r="P261" i="9"/>
  <c r="P250" i="9"/>
  <c r="P318" i="9"/>
  <c r="P319" i="9"/>
  <c r="P320" i="9"/>
  <c r="P321" i="9"/>
  <c r="P322" i="9"/>
  <c r="P323" i="9"/>
  <c r="P324" i="9"/>
  <c r="P325" i="9"/>
  <c r="P257" i="9"/>
  <c r="P326" i="9"/>
  <c r="P327" i="9"/>
  <c r="P266" i="9"/>
  <c r="P328" i="9"/>
  <c r="P329" i="9"/>
  <c r="P330" i="9"/>
  <c r="P259" i="9"/>
  <c r="P331" i="9"/>
  <c r="P332" i="9"/>
  <c r="P333" i="9"/>
  <c r="P334" i="9"/>
  <c r="P281" i="9"/>
  <c r="P335" i="9"/>
  <c r="P336" i="9"/>
  <c r="P337" i="9"/>
  <c r="P338" i="9"/>
  <c r="P254" i="9"/>
  <c r="P339" i="9"/>
  <c r="P264" i="9"/>
  <c r="P256" i="9"/>
  <c r="P341" i="9"/>
  <c r="P342" i="9"/>
  <c r="P343" i="9"/>
  <c r="P344" i="9"/>
  <c r="P262" i="9"/>
  <c r="P267" i="9"/>
  <c r="P345" i="9"/>
  <c r="P347" i="9"/>
  <c r="P348" i="9"/>
  <c r="P349" i="9"/>
  <c r="P350" i="9"/>
  <c r="M273" i="9"/>
  <c r="P273" i="9"/>
  <c r="S273" i="9"/>
  <c r="V273" i="9"/>
  <c r="Y273" i="9"/>
  <c r="AB273" i="9"/>
  <c r="AE273" i="9"/>
  <c r="AH273" i="9"/>
  <c r="AN273" i="9"/>
  <c r="AM288" i="9"/>
  <c r="AN288" i="9" s="1"/>
  <c r="L388" i="9"/>
  <c r="M388" i="9" s="1"/>
  <c r="O388" i="9"/>
  <c r="P388" i="9" s="1"/>
  <c r="R388" i="9"/>
  <c r="S388" i="9" s="1"/>
  <c r="U388" i="9"/>
  <c r="V388" i="9" s="1"/>
  <c r="X388" i="9"/>
  <c r="Y388" i="9" s="1"/>
  <c r="AD388" i="9"/>
  <c r="AE388" i="9" s="1"/>
  <c r="AG388" i="9"/>
  <c r="AH388" i="9" s="1"/>
  <c r="AJ388" i="9"/>
  <c r="AK388" i="9" s="1"/>
  <c r="AM388" i="9"/>
  <c r="AN388" i="9" s="1"/>
  <c r="L389" i="9"/>
  <c r="M389" i="9" s="1"/>
  <c r="R389" i="9"/>
  <c r="S389" i="9" s="1"/>
  <c r="U389" i="9"/>
  <c r="V389" i="9" s="1"/>
  <c r="X389" i="9"/>
  <c r="Y389" i="9" s="1"/>
  <c r="AA389" i="9"/>
  <c r="AB389" i="9" s="1"/>
  <c r="AD389" i="9"/>
  <c r="AE389" i="9" s="1"/>
  <c r="AG389" i="9"/>
  <c r="AH389" i="9" s="1"/>
  <c r="AJ389" i="9"/>
  <c r="AK389" i="9" s="1"/>
  <c r="AM389" i="9"/>
  <c r="AN389" i="9" s="1"/>
  <c r="R382" i="9"/>
  <c r="S382" i="9" s="1"/>
  <c r="AG382" i="9"/>
  <c r="AH382" i="9" s="1"/>
  <c r="AJ382" i="9"/>
  <c r="AK382" i="9" s="1"/>
  <c r="AM382" i="9"/>
  <c r="AN382" i="9" s="1"/>
  <c r="L390" i="9"/>
  <c r="M390" i="9" s="1"/>
  <c r="O390" i="9"/>
  <c r="P390" i="9" s="1"/>
  <c r="R390" i="9"/>
  <c r="S390" i="9" s="1"/>
  <c r="U390" i="9"/>
  <c r="V390" i="9" s="1"/>
  <c r="X390" i="9"/>
  <c r="Y390" i="9" s="1"/>
  <c r="AA390" i="9"/>
  <c r="AB390" i="9" s="1"/>
  <c r="AD390" i="9"/>
  <c r="AE390" i="9" s="1"/>
  <c r="AG390" i="9"/>
  <c r="AH390" i="9" s="1"/>
  <c r="AJ390" i="9"/>
  <c r="AK390" i="9" s="1"/>
  <c r="AM390" i="9"/>
  <c r="AN390" i="9" s="1"/>
  <c r="AD378" i="9"/>
  <c r="AE378" i="9" s="1"/>
  <c r="AJ378" i="9"/>
  <c r="AK378" i="9" s="1"/>
  <c r="AM378" i="9"/>
  <c r="AN378" i="9" s="1"/>
  <c r="AG383" i="9"/>
  <c r="AH383" i="9" s="1"/>
  <c r="AM383" i="9"/>
  <c r="AN383" i="9" s="1"/>
  <c r="U384" i="9"/>
  <c r="V384" i="9" s="1"/>
  <c r="AD384" i="9"/>
  <c r="AE384" i="9" s="1"/>
  <c r="AD386" i="9"/>
  <c r="AE386" i="9" s="1"/>
  <c r="AJ386" i="9"/>
  <c r="AK386" i="9" s="1"/>
  <c r="X385" i="9"/>
  <c r="Y385" i="9" s="1"/>
  <c r="AM381" i="9"/>
  <c r="AN381" i="9" s="1"/>
  <c r="J380" i="9"/>
  <c r="L380" i="9"/>
  <c r="M380" i="9" s="1"/>
  <c r="R380" i="9"/>
  <c r="S380" i="9" s="1"/>
  <c r="AG380" i="9"/>
  <c r="AH380" i="9" s="1"/>
  <c r="AJ380" i="9"/>
  <c r="AK380" i="9" s="1"/>
  <c r="AM380" i="9"/>
  <c r="AN380" i="9" s="1"/>
  <c r="R379" i="9"/>
  <c r="S379" i="9" s="1"/>
  <c r="AG379" i="9"/>
  <c r="AH379" i="9" s="1"/>
  <c r="AJ379" i="9"/>
  <c r="AK379" i="9" s="1"/>
  <c r="F391" i="9"/>
  <c r="G391" i="9" s="1"/>
  <c r="J391" i="9"/>
  <c r="L391" i="9"/>
  <c r="M391" i="9" s="1"/>
  <c r="O391" i="9"/>
  <c r="P391" i="9" s="1"/>
  <c r="R391" i="9"/>
  <c r="S391" i="9" s="1"/>
  <c r="U391" i="9"/>
  <c r="V391" i="9" s="1"/>
  <c r="X391" i="9"/>
  <c r="Y391" i="9" s="1"/>
  <c r="AA391" i="9"/>
  <c r="AB391" i="9" s="1"/>
  <c r="AD391" i="9"/>
  <c r="AE391" i="9" s="1"/>
  <c r="AG391" i="9"/>
  <c r="AH391" i="9" s="1"/>
  <c r="AJ391" i="9"/>
  <c r="AK391" i="9" s="1"/>
  <c r="AM391" i="9"/>
  <c r="AN391" i="9" s="1"/>
  <c r="L387" i="9"/>
  <c r="M387" i="9" s="1"/>
  <c r="X387" i="9"/>
  <c r="Y387" i="9" s="1"/>
  <c r="AA387" i="9"/>
  <c r="AB387" i="9" s="1"/>
  <c r="AD387" i="9"/>
  <c r="AE387" i="9" s="1"/>
  <c r="AJ387" i="9"/>
  <c r="AK387" i="9" s="1"/>
  <c r="AM387" i="9"/>
  <c r="AN387" i="9" s="1"/>
  <c r="F392" i="9"/>
  <c r="G392" i="9" s="1"/>
  <c r="J392" i="9"/>
  <c r="L392" i="9"/>
  <c r="M392" i="9" s="1"/>
  <c r="O392" i="9"/>
  <c r="P392" i="9" s="1"/>
  <c r="R392" i="9"/>
  <c r="S392" i="9" s="1"/>
  <c r="U392" i="9"/>
  <c r="V392" i="9" s="1"/>
  <c r="X392" i="9"/>
  <c r="Y392" i="9" s="1"/>
  <c r="AA392" i="9"/>
  <c r="AB392" i="9" s="1"/>
  <c r="AD392" i="9"/>
  <c r="AE392" i="9" s="1"/>
  <c r="AG392" i="9"/>
  <c r="AH392" i="9" s="1"/>
  <c r="AJ392" i="9"/>
  <c r="AK392" i="9" s="1"/>
  <c r="AM392" i="9"/>
  <c r="AN392" i="9" s="1"/>
  <c r="AQ392" i="9"/>
  <c r="J107" i="9"/>
  <c r="BO256" i="1" l="1"/>
  <c r="BS256" i="1" s="1"/>
  <c r="AP256" i="1"/>
  <c r="AR256" i="1" s="1"/>
  <c r="AS256" i="1" s="1"/>
  <c r="BO255" i="1"/>
  <c r="BS255" i="1" s="1"/>
  <c r="AP255" i="1"/>
  <c r="AQ254" i="7" s="1"/>
  <c r="BO257" i="1"/>
  <c r="BS257" i="1" s="1"/>
  <c r="AP257" i="1"/>
  <c r="AR257" i="1" s="1"/>
  <c r="AS257" i="1" s="1"/>
  <c r="AI255" i="1"/>
  <c r="AJ255" i="1" s="1"/>
  <c r="AH255" i="1"/>
  <c r="AH256" i="1"/>
  <c r="AO111" i="9"/>
  <c r="AP111" i="9" s="1"/>
  <c r="J387" i="9"/>
  <c r="AD383" i="9"/>
  <c r="AE383" i="9" s="1"/>
  <c r="AD382" i="9"/>
  <c r="AE382" i="9" s="1"/>
  <c r="AJ381" i="9"/>
  <c r="AK381" i="9" s="1"/>
  <c r="AA382" i="9"/>
  <c r="AB382" i="9" s="1"/>
  <c r="AG381" i="9"/>
  <c r="AH381" i="9" s="1"/>
  <c r="X386" i="9"/>
  <c r="Y386" i="9" s="1"/>
  <c r="U383" i="9"/>
  <c r="V383" i="9" s="1"/>
  <c r="U378" i="9"/>
  <c r="V378" i="9" s="1"/>
  <c r="U382" i="9"/>
  <c r="V382" i="9" s="1"/>
  <c r="AG387" i="9"/>
  <c r="AH387" i="9" s="1"/>
  <c r="R383" i="9"/>
  <c r="S383" i="9" s="1"/>
  <c r="R378" i="9"/>
  <c r="S378" i="9" s="1"/>
  <c r="AA380" i="9"/>
  <c r="AB380" i="9" s="1"/>
  <c r="O383" i="9"/>
  <c r="P383" i="9" s="1"/>
  <c r="O378" i="9"/>
  <c r="P378" i="9" s="1"/>
  <c r="O382" i="9"/>
  <c r="P382" i="9" s="1"/>
  <c r="O389" i="9"/>
  <c r="P389" i="9" s="1"/>
  <c r="X379" i="9"/>
  <c r="Y379" i="9" s="1"/>
  <c r="L383" i="9"/>
  <c r="M383" i="9" s="1"/>
  <c r="L378" i="9"/>
  <c r="M378" i="9" s="1"/>
  <c r="L382" i="9"/>
  <c r="M382" i="9" s="1"/>
  <c r="R381" i="9"/>
  <c r="S381" i="9" s="1"/>
  <c r="AG378" i="9"/>
  <c r="AH378" i="9" s="1"/>
  <c r="U387" i="9"/>
  <c r="V387" i="9" s="1"/>
  <c r="R387" i="9"/>
  <c r="S387" i="9" s="1"/>
  <c r="L381" i="9"/>
  <c r="M381" i="9" s="1"/>
  <c r="J381" i="9"/>
  <c r="P340" i="9"/>
  <c r="P314" i="9"/>
  <c r="P346" i="9"/>
  <c r="R384" i="9"/>
  <c r="S384" i="9" s="1"/>
  <c r="R386" i="9"/>
  <c r="S386" i="9" s="1"/>
  <c r="R385" i="9"/>
  <c r="S385" i="9" s="1"/>
  <c r="L384" i="9"/>
  <c r="M384" i="9" s="1"/>
  <c r="L386" i="9"/>
  <c r="M386" i="9" s="1"/>
  <c r="L385" i="9"/>
  <c r="M385" i="9" s="1"/>
  <c r="L379" i="9"/>
  <c r="M379" i="9" s="1"/>
  <c r="AH250" i="1"/>
  <c r="AM385" i="9"/>
  <c r="AN385" i="9" s="1"/>
  <c r="AM386" i="9"/>
  <c r="AN386" i="9" s="1"/>
  <c r="AM384" i="9"/>
  <c r="AN384" i="9" s="1"/>
  <c r="AM379" i="9"/>
  <c r="AN379" i="9" s="1"/>
  <c r="AK273" i="9"/>
  <c r="AI250" i="1"/>
  <c r="AJ250" i="1" s="1"/>
  <c r="AJ385" i="9"/>
  <c r="AK385" i="9" s="1"/>
  <c r="AJ384" i="9"/>
  <c r="AK384" i="9" s="1"/>
  <c r="AJ383" i="9"/>
  <c r="AK383" i="9" s="1"/>
  <c r="AI244" i="1"/>
  <c r="AJ244" i="1" s="1"/>
  <c r="AD243" i="7"/>
  <c r="AH254" i="1"/>
  <c r="AH244" i="1"/>
  <c r="AH247" i="1"/>
  <c r="AI247" i="1"/>
  <c r="AJ247" i="1" s="1"/>
  <c r="AD256" i="7"/>
  <c r="AI256" i="1"/>
  <c r="AJ256" i="1" s="1"/>
  <c r="AD253" i="7"/>
  <c r="AH257" i="1"/>
  <c r="AG385" i="9"/>
  <c r="AH385" i="9" s="1"/>
  <c r="AG384" i="9"/>
  <c r="AH384" i="9" s="1"/>
  <c r="AG386" i="9"/>
  <c r="AH386" i="9" s="1"/>
  <c r="AD381" i="9"/>
  <c r="AE381" i="9" s="1"/>
  <c r="AD385" i="9"/>
  <c r="AE385" i="9" s="1"/>
  <c r="AD379" i="9"/>
  <c r="AE379" i="9" s="1"/>
  <c r="AD380" i="9"/>
  <c r="AE380" i="9" s="1"/>
  <c r="AB268" i="9"/>
  <c r="AA381" i="9"/>
  <c r="AB381" i="9" s="1"/>
  <c r="AA385" i="9"/>
  <c r="AB385" i="9" s="1"/>
  <c r="AA386" i="9"/>
  <c r="AB386" i="9" s="1"/>
  <c r="AA384" i="9"/>
  <c r="AB384" i="9" s="1"/>
  <c r="AA383" i="9"/>
  <c r="AB383" i="9" s="1"/>
  <c r="AA378" i="9"/>
  <c r="AB378" i="9" s="1"/>
  <c r="AA388" i="9"/>
  <c r="AB388" i="9" s="1"/>
  <c r="AA379" i="9"/>
  <c r="AB379" i="9" s="1"/>
  <c r="AH243" i="1"/>
  <c r="AH242" i="1"/>
  <c r="X380" i="9"/>
  <c r="Y380" i="9" s="1"/>
  <c r="X381" i="9"/>
  <c r="Y381" i="9" s="1"/>
  <c r="X384" i="9"/>
  <c r="Y384" i="9" s="1"/>
  <c r="X383" i="9"/>
  <c r="Y383" i="9" s="1"/>
  <c r="X378" i="9"/>
  <c r="Y378" i="9" s="1"/>
  <c r="X382" i="9"/>
  <c r="Y382" i="9" s="1"/>
  <c r="W243" i="3"/>
  <c r="BB243" i="3" s="1"/>
  <c r="BO243" i="1"/>
  <c r="BS243" i="1" s="1"/>
  <c r="W254" i="3"/>
  <c r="BB254" i="3" s="1"/>
  <c r="BO254" i="1"/>
  <c r="BS254" i="1" s="1"/>
  <c r="W242" i="3"/>
  <c r="BB242" i="3" s="1"/>
  <c r="BO242" i="1"/>
  <c r="BS242" i="1" s="1"/>
  <c r="W253" i="3"/>
  <c r="BB253" i="3" s="1"/>
  <c r="BO253" i="1"/>
  <c r="BS253" i="1" s="1"/>
  <c r="W252" i="3"/>
  <c r="BB252" i="3" s="1"/>
  <c r="BO252" i="1"/>
  <c r="BS252" i="1" s="1"/>
  <c r="W251" i="3"/>
  <c r="BB251" i="3" s="1"/>
  <c r="BO251" i="1"/>
  <c r="BS251" i="1" s="1"/>
  <c r="W250" i="3"/>
  <c r="BB250" i="3" s="1"/>
  <c r="BO250" i="1"/>
  <c r="BS250" i="1" s="1"/>
  <c r="W249" i="3"/>
  <c r="BB249" i="3" s="1"/>
  <c r="BO249" i="1"/>
  <c r="BS249" i="1" s="1"/>
  <c r="W248" i="3"/>
  <c r="BB248" i="3" s="1"/>
  <c r="BO248" i="1"/>
  <c r="BS248" i="1" s="1"/>
  <c r="W247" i="3"/>
  <c r="BB247" i="3" s="1"/>
  <c r="BO247" i="1"/>
  <c r="BS247" i="1" s="1"/>
  <c r="W246" i="3"/>
  <c r="BB246" i="3" s="1"/>
  <c r="BO246" i="1"/>
  <c r="BS246" i="1" s="1"/>
  <c r="W245" i="3"/>
  <c r="BB245" i="3" s="1"/>
  <c r="BO245" i="1"/>
  <c r="BS245" i="1" s="1"/>
  <c r="W244" i="3"/>
  <c r="BB244" i="3" s="1"/>
  <c r="BO244" i="1"/>
  <c r="BS244" i="1" s="1"/>
  <c r="U379" i="9"/>
  <c r="V379" i="9" s="1"/>
  <c r="U380" i="9"/>
  <c r="V380" i="9" s="1"/>
  <c r="U381" i="9"/>
  <c r="V381" i="9" s="1"/>
  <c r="U385" i="9"/>
  <c r="V385" i="9" s="1"/>
  <c r="U386" i="9"/>
  <c r="V386" i="9" s="1"/>
  <c r="W257" i="3"/>
  <c r="BB257" i="3" s="1"/>
  <c r="AD257" i="1"/>
  <c r="DB504" i="7"/>
  <c r="DK504" i="7" s="1"/>
  <c r="FG39" i="7" s="1"/>
  <c r="FH39" i="7" s="1"/>
  <c r="FJ39" i="7" s="1"/>
  <c r="FK39" i="7" s="1"/>
  <c r="W256" i="3"/>
  <c r="BB256" i="3" s="1"/>
  <c r="AD256" i="1"/>
  <c r="DB503" i="7"/>
  <c r="DK503" i="7" s="1"/>
  <c r="FG37" i="7" s="1"/>
  <c r="FH37" i="7" s="1"/>
  <c r="FJ37" i="7" s="1"/>
  <c r="FK37" i="7" s="1"/>
  <c r="W255" i="3"/>
  <c r="BB255" i="3" s="1"/>
  <c r="AD255" i="1"/>
  <c r="DB502" i="7"/>
  <c r="DK502" i="7" s="1"/>
  <c r="FG35" i="7" s="1"/>
  <c r="FH35" i="7" s="1"/>
  <c r="FJ35" i="7" s="1"/>
  <c r="FK35" i="7" s="1"/>
  <c r="P280" i="9"/>
  <c r="P269" i="9"/>
  <c r="P270" i="9"/>
  <c r="P252" i="9"/>
  <c r="P275" i="9"/>
  <c r="P274" i="9"/>
  <c r="P272" i="9"/>
  <c r="P271" i="9"/>
  <c r="AM350" i="9"/>
  <c r="AN350" i="9" s="1"/>
  <c r="AM342" i="9"/>
  <c r="AN342" i="9" s="1"/>
  <c r="AM336" i="9"/>
  <c r="AN336" i="9" s="1"/>
  <c r="AM266" i="9"/>
  <c r="AN266" i="9" s="1"/>
  <c r="AM318" i="9"/>
  <c r="AN318" i="9" s="1"/>
  <c r="AM314" i="9"/>
  <c r="AN314" i="9" s="1"/>
  <c r="AM278" i="9"/>
  <c r="AN278" i="9" s="1"/>
  <c r="AK267" i="9"/>
  <c r="AK270" i="9"/>
  <c r="AK275" i="9"/>
  <c r="AK269" i="9"/>
  <c r="AK289" i="9"/>
  <c r="AK342" i="9"/>
  <c r="AK340" i="9"/>
  <c r="AK274" i="9"/>
  <c r="AK339" i="9"/>
  <c r="AK338" i="9"/>
  <c r="AK280" i="9"/>
  <c r="AK335" i="9"/>
  <c r="AK263" i="9"/>
  <c r="AK281" i="9"/>
  <c r="AK333" i="9"/>
  <c r="AK331" i="9"/>
  <c r="AK330" i="9"/>
  <c r="AK328" i="9"/>
  <c r="AK327" i="9"/>
  <c r="AK320" i="9"/>
  <c r="AM275" i="9"/>
  <c r="AN275" i="9" s="1"/>
  <c r="AM269" i="9"/>
  <c r="AN269" i="9" s="1"/>
  <c r="AM289" i="9"/>
  <c r="AN289" i="9" s="1"/>
  <c r="AM280" i="9"/>
  <c r="AN280" i="9" s="1"/>
  <c r="AM263" i="9"/>
  <c r="AN263" i="9" s="1"/>
  <c r="AM281" i="9"/>
  <c r="AN281" i="9" s="1"/>
  <c r="AM327" i="9"/>
  <c r="AN327" i="9" s="1"/>
  <c r="AM250" i="9"/>
  <c r="AN250" i="9" s="1"/>
  <c r="AM313" i="9"/>
  <c r="AN313" i="9" s="1"/>
  <c r="AM255" i="9"/>
  <c r="AN255" i="9" s="1"/>
  <c r="AM276" i="9"/>
  <c r="AN276" i="9" s="1"/>
  <c r="AM294" i="9"/>
  <c r="AN294" i="9" s="1"/>
  <c r="AK345" i="9"/>
  <c r="AK262" i="9"/>
  <c r="AK344" i="9"/>
  <c r="AK343" i="9"/>
  <c r="AK341" i="9"/>
  <c r="AK256" i="9"/>
  <c r="AK264" i="9"/>
  <c r="AK254" i="9"/>
  <c r="AK337" i="9"/>
  <c r="AK336" i="9"/>
  <c r="AK334" i="9"/>
  <c r="AK332" i="9"/>
  <c r="AK259" i="9"/>
  <c r="AK329" i="9"/>
  <c r="AK266" i="9"/>
  <c r="AK326" i="9"/>
  <c r="AK257" i="9"/>
  <c r="AK325" i="9"/>
  <c r="AK252" i="9"/>
  <c r="AK324" i="9"/>
  <c r="AK323" i="9"/>
  <c r="AK322" i="9"/>
  <c r="AK321" i="9"/>
  <c r="AK286" i="9"/>
  <c r="AB271" i="9"/>
  <c r="AM267" i="9"/>
  <c r="AN267" i="9" s="1"/>
  <c r="AM339" i="9"/>
  <c r="AN339" i="9" s="1"/>
  <c r="AM331" i="9"/>
  <c r="AN331" i="9" s="1"/>
  <c r="AM323" i="9"/>
  <c r="AN323" i="9" s="1"/>
  <c r="AM317" i="9"/>
  <c r="AN317" i="9" s="1"/>
  <c r="AM290" i="9"/>
  <c r="AN290" i="9" s="1"/>
  <c r="AM306" i="9"/>
  <c r="AN306" i="9" s="1"/>
  <c r="AM300" i="9"/>
  <c r="AN300" i="9" s="1"/>
  <c r="AK350" i="9"/>
  <c r="AE347" i="9"/>
  <c r="AE343" i="9"/>
  <c r="AE264" i="9"/>
  <c r="AE336" i="9"/>
  <c r="AE263" i="9"/>
  <c r="AE281" i="9"/>
  <c r="AE330" i="9"/>
  <c r="AE257" i="9"/>
  <c r="AE320" i="9"/>
  <c r="AE316" i="9"/>
  <c r="AE312" i="9"/>
  <c r="AE307" i="9"/>
  <c r="AE304" i="9"/>
  <c r="AE298" i="9"/>
  <c r="AB348" i="9"/>
  <c r="AB270" i="9"/>
  <c r="AB256" i="9"/>
  <c r="AB316" i="9"/>
  <c r="AM347" i="9"/>
  <c r="AN347" i="9" s="1"/>
  <c r="AM340" i="9"/>
  <c r="AN340" i="9" s="1"/>
  <c r="AM329" i="9"/>
  <c r="AN329" i="9" s="1"/>
  <c r="AM319" i="9"/>
  <c r="AN319" i="9" s="1"/>
  <c r="AM315" i="9"/>
  <c r="AN315" i="9" s="1"/>
  <c r="AM307" i="9"/>
  <c r="AN307" i="9" s="1"/>
  <c r="AM301" i="9"/>
  <c r="AN301" i="9" s="1"/>
  <c r="AK348" i="9"/>
  <c r="AE345" i="9"/>
  <c r="AE340" i="9"/>
  <c r="AE338" i="9"/>
  <c r="AE333" i="9"/>
  <c r="AE328" i="9"/>
  <c r="AE324" i="9"/>
  <c r="AE318" i="9"/>
  <c r="AE317" i="9"/>
  <c r="AE272" i="9"/>
  <c r="AE308" i="9"/>
  <c r="AE302" i="9"/>
  <c r="AB347" i="9"/>
  <c r="AB344" i="9"/>
  <c r="AB274" i="9"/>
  <c r="AB317" i="9"/>
  <c r="AM349" i="9"/>
  <c r="AN349" i="9" s="1"/>
  <c r="AM341" i="9"/>
  <c r="AN341" i="9" s="1"/>
  <c r="AM335" i="9"/>
  <c r="AN335" i="9" s="1"/>
  <c r="AM325" i="9"/>
  <c r="AN325" i="9" s="1"/>
  <c r="AM258" i="9"/>
  <c r="AN258" i="9" s="1"/>
  <c r="AM253" i="9"/>
  <c r="AN253" i="9" s="1"/>
  <c r="AM304" i="9"/>
  <c r="AN304" i="9" s="1"/>
  <c r="AM299" i="9"/>
  <c r="AN299" i="9" s="1"/>
  <c r="AM249" i="9"/>
  <c r="AN249" i="9" s="1"/>
  <c r="AB313" i="9"/>
  <c r="AM270" i="9"/>
  <c r="AN270" i="9" s="1"/>
  <c r="AM254" i="9"/>
  <c r="AN254" i="9" s="1"/>
  <c r="AM259" i="9"/>
  <c r="AN259" i="9" s="1"/>
  <c r="AM322" i="9"/>
  <c r="AN322" i="9" s="1"/>
  <c r="AM286" i="9"/>
  <c r="AN286" i="9" s="1"/>
  <c r="AM283" i="9"/>
  <c r="AN283" i="9" s="1"/>
  <c r="AM311" i="9"/>
  <c r="AN311" i="9" s="1"/>
  <c r="AM279" i="9"/>
  <c r="AN279" i="9" s="1"/>
  <c r="AE350" i="9"/>
  <c r="AE270" i="9"/>
  <c r="AE289" i="9"/>
  <c r="AE274" i="9"/>
  <c r="AE280" i="9"/>
  <c r="AE331" i="9"/>
  <c r="AE327" i="9"/>
  <c r="AE322" i="9"/>
  <c r="AE261" i="9"/>
  <c r="AE271" i="9"/>
  <c r="AE253" i="9"/>
  <c r="AE306" i="9"/>
  <c r="AE303" i="9"/>
  <c r="AE276" i="9"/>
  <c r="AB349" i="9"/>
  <c r="AB262" i="9"/>
  <c r="AB341" i="9"/>
  <c r="AB338" i="9"/>
  <c r="AB335" i="9"/>
  <c r="AB263" i="9"/>
  <c r="AB281" i="9"/>
  <c r="AB331" i="9"/>
  <c r="AB328" i="9"/>
  <c r="AB325" i="9"/>
  <c r="AB252" i="9"/>
  <c r="AB315" i="9"/>
  <c r="AM345" i="9"/>
  <c r="AN345" i="9" s="1"/>
  <c r="AM264" i="9"/>
  <c r="AN264" i="9" s="1"/>
  <c r="AM332" i="9"/>
  <c r="AN332" i="9" s="1"/>
  <c r="AM324" i="9"/>
  <c r="AN324" i="9" s="1"/>
  <c r="AM277" i="9"/>
  <c r="AN277" i="9" s="1"/>
  <c r="AM310" i="9"/>
  <c r="AN310" i="9" s="1"/>
  <c r="AM303" i="9"/>
  <c r="AN303" i="9" s="1"/>
  <c r="AM297" i="9"/>
  <c r="AN297" i="9" s="1"/>
  <c r="AE349" i="9"/>
  <c r="AE342" i="9"/>
  <c r="AE339" i="9"/>
  <c r="AE335" i="9"/>
  <c r="AE259" i="9"/>
  <c r="AE326" i="9"/>
  <c r="AE321" i="9"/>
  <c r="AE286" i="9"/>
  <c r="AE283" i="9"/>
  <c r="AE258" i="9"/>
  <c r="AE314" i="9"/>
  <c r="AE310" i="9"/>
  <c r="AE305" i="9"/>
  <c r="AE301" i="9"/>
  <c r="AE260" i="9"/>
  <c r="AB288" i="9"/>
  <c r="AB345" i="9"/>
  <c r="AB343" i="9"/>
  <c r="AB339" i="9"/>
  <c r="AB280" i="9"/>
  <c r="AB332" i="9"/>
  <c r="AB329" i="9"/>
  <c r="AB326" i="9"/>
  <c r="AB314" i="9"/>
  <c r="AM348" i="9"/>
  <c r="AN348" i="9" s="1"/>
  <c r="AM262" i="9"/>
  <c r="AN262" i="9" s="1"/>
  <c r="AM343" i="9"/>
  <c r="AN343" i="9" s="1"/>
  <c r="AM274" i="9"/>
  <c r="AN274" i="9" s="1"/>
  <c r="AM337" i="9"/>
  <c r="AN337" i="9" s="1"/>
  <c r="AM333" i="9"/>
  <c r="AN333" i="9" s="1"/>
  <c r="AM328" i="9"/>
  <c r="AN328" i="9" s="1"/>
  <c r="AM257" i="9"/>
  <c r="AN257" i="9" s="1"/>
  <c r="AM252" i="9"/>
  <c r="AN252" i="9" s="1"/>
  <c r="AM320" i="9"/>
  <c r="AN320" i="9" s="1"/>
  <c r="AM251" i="9"/>
  <c r="AN251" i="9" s="1"/>
  <c r="AM271" i="9"/>
  <c r="AN271" i="9" s="1"/>
  <c r="AM312" i="9"/>
  <c r="AN312" i="9" s="1"/>
  <c r="AM308" i="9"/>
  <c r="AN308" i="9" s="1"/>
  <c r="AM291" i="9"/>
  <c r="AN291" i="9" s="1"/>
  <c r="AK288" i="9"/>
  <c r="AK347" i="9"/>
  <c r="AE288" i="9"/>
  <c r="AE346" i="9"/>
  <c r="AE262" i="9"/>
  <c r="AE275" i="9"/>
  <c r="AE341" i="9"/>
  <c r="AE256" i="9"/>
  <c r="AE254" i="9"/>
  <c r="AE337" i="9"/>
  <c r="AE334" i="9"/>
  <c r="AE332" i="9"/>
  <c r="AE329" i="9"/>
  <c r="AE266" i="9"/>
  <c r="AE325" i="9"/>
  <c r="AE252" i="9"/>
  <c r="AE323" i="9"/>
  <c r="AE319" i="9"/>
  <c r="AE250" i="9"/>
  <c r="AE251" i="9"/>
  <c r="AE277" i="9"/>
  <c r="AE315" i="9"/>
  <c r="AE290" i="9"/>
  <c r="AE313" i="9"/>
  <c r="AE311" i="9"/>
  <c r="AE309" i="9"/>
  <c r="AE255" i="9"/>
  <c r="AE291" i="9"/>
  <c r="AE278" i="9"/>
  <c r="AE279" i="9"/>
  <c r="AE300" i="9"/>
  <c r="AE299" i="9"/>
  <c r="AE297" i="9"/>
  <c r="AE296" i="9"/>
  <c r="AE295" i="9"/>
  <c r="AE294" i="9"/>
  <c r="AE249" i="9"/>
  <c r="AE293" i="9"/>
  <c r="AB350" i="9"/>
  <c r="AB346" i="9"/>
  <c r="AB267" i="9"/>
  <c r="AB275" i="9"/>
  <c r="AB269" i="9"/>
  <c r="AB289" i="9"/>
  <c r="AB342" i="9"/>
  <c r="AB340" i="9"/>
  <c r="AB264" i="9"/>
  <c r="AB254" i="9"/>
  <c r="AB337" i="9"/>
  <c r="AB336" i="9"/>
  <c r="AB334" i="9"/>
  <c r="AB333" i="9"/>
  <c r="AB259" i="9"/>
  <c r="AB330" i="9"/>
  <c r="AB266" i="9"/>
  <c r="AB327" i="9"/>
  <c r="AB257" i="9"/>
  <c r="AB324" i="9"/>
  <c r="AB323" i="9"/>
  <c r="AB322" i="9"/>
  <c r="AB321" i="9"/>
  <c r="AB320" i="9"/>
  <c r="AB286" i="9"/>
  <c r="AB319" i="9"/>
  <c r="AB283" i="9"/>
  <c r="AB318" i="9"/>
  <c r="AB250" i="9"/>
  <c r="AB261" i="9"/>
  <c r="AB251" i="9"/>
  <c r="AB258" i="9"/>
  <c r="AB277" i="9"/>
  <c r="AB290" i="9"/>
  <c r="AM346" i="9"/>
  <c r="AN346" i="9" s="1"/>
  <c r="AM344" i="9"/>
  <c r="AN344" i="9" s="1"/>
  <c r="AM256" i="9"/>
  <c r="AN256" i="9" s="1"/>
  <c r="AM338" i="9"/>
  <c r="AN338" i="9" s="1"/>
  <c r="AM334" i="9"/>
  <c r="AN334" i="9" s="1"/>
  <c r="AM330" i="9"/>
  <c r="AN330" i="9" s="1"/>
  <c r="AM326" i="9"/>
  <c r="AN326" i="9" s="1"/>
  <c r="AM321" i="9"/>
  <c r="AN321" i="9" s="1"/>
  <c r="AM261" i="9"/>
  <c r="AN261" i="9" s="1"/>
  <c r="AM316" i="9"/>
  <c r="AN316" i="9" s="1"/>
  <c r="AM272" i="9"/>
  <c r="AN272" i="9" s="1"/>
  <c r="AM309" i="9"/>
  <c r="AN309" i="9" s="1"/>
  <c r="AM305" i="9"/>
  <c r="AN305" i="9" s="1"/>
  <c r="AM302" i="9"/>
  <c r="AN302" i="9" s="1"/>
  <c r="AM260" i="9"/>
  <c r="AN260" i="9" s="1"/>
  <c r="AM298" i="9"/>
  <c r="AN298" i="9" s="1"/>
  <c r="AM296" i="9"/>
  <c r="AN296" i="9" s="1"/>
  <c r="AM295" i="9"/>
  <c r="AN295" i="9" s="1"/>
  <c r="AM293" i="9"/>
  <c r="AN293" i="9" s="1"/>
  <c r="AK349" i="9"/>
  <c r="AE348" i="9"/>
  <c r="AE267" i="9"/>
  <c r="AE344" i="9"/>
  <c r="AE269" i="9"/>
  <c r="AK319" i="9"/>
  <c r="AK283" i="9"/>
  <c r="AK318" i="9"/>
  <c r="AK250" i="9"/>
  <c r="AK261" i="9"/>
  <c r="AK251" i="9"/>
  <c r="AK258" i="9"/>
  <c r="AK277" i="9"/>
  <c r="AK317" i="9"/>
  <c r="AK316" i="9"/>
  <c r="AK271" i="9"/>
  <c r="AK315" i="9"/>
  <c r="AK290" i="9"/>
  <c r="AK314" i="9"/>
  <c r="AK313" i="9"/>
  <c r="AK272" i="9"/>
  <c r="AK312" i="9"/>
  <c r="AK253" i="9"/>
  <c r="AK311" i="9"/>
  <c r="AK310" i="9"/>
  <c r="AK309" i="9"/>
  <c r="AK308" i="9"/>
  <c r="AK307" i="9"/>
  <c r="AK306" i="9"/>
  <c r="AK255" i="9"/>
  <c r="AK291" i="9"/>
  <c r="AK305" i="9"/>
  <c r="AK304" i="9"/>
  <c r="AK278" i="9"/>
  <c r="AK303" i="9"/>
  <c r="AK302" i="9"/>
  <c r="AK279" i="9"/>
  <c r="AK301" i="9"/>
  <c r="AK300" i="9"/>
  <c r="AK276" i="9"/>
  <c r="AK299" i="9"/>
  <c r="AK260" i="9"/>
  <c r="AK298" i="9"/>
  <c r="AK297" i="9"/>
  <c r="AK296" i="9"/>
  <c r="AK295" i="9"/>
  <c r="AK294" i="9"/>
  <c r="AK249" i="9"/>
  <c r="AK293" i="9"/>
  <c r="AH288" i="9"/>
  <c r="AH350" i="9"/>
  <c r="AH349" i="9"/>
  <c r="AH348" i="9"/>
  <c r="AH347" i="9"/>
  <c r="AH345" i="9"/>
  <c r="AH267" i="9"/>
  <c r="AH262" i="9"/>
  <c r="AH270" i="9"/>
  <c r="AH344" i="9"/>
  <c r="AH275" i="9"/>
  <c r="AH269" i="9"/>
  <c r="AH289" i="9"/>
  <c r="AH343" i="9"/>
  <c r="AH342" i="9"/>
  <c r="AH341" i="9"/>
  <c r="AH340" i="9"/>
  <c r="AH256" i="9"/>
  <c r="AH274" i="9"/>
  <c r="AH264" i="9"/>
  <c r="AH339" i="9"/>
  <c r="AH254" i="9"/>
  <c r="AH338" i="9"/>
  <c r="AH337" i="9"/>
  <c r="AH280" i="9"/>
  <c r="AH336" i="9"/>
  <c r="AH335" i="9"/>
  <c r="AH263" i="9"/>
  <c r="AH281" i="9"/>
  <c r="AH334" i="9"/>
  <c r="AH333" i="9"/>
  <c r="AH332" i="9"/>
  <c r="AH331" i="9"/>
  <c r="AH259" i="9"/>
  <c r="AH330" i="9"/>
  <c r="AH329" i="9"/>
  <c r="AH328" i="9"/>
  <c r="AH266" i="9"/>
  <c r="AH327" i="9"/>
  <c r="AH326" i="9"/>
  <c r="AH257" i="9"/>
  <c r="AH325" i="9"/>
  <c r="AH252" i="9"/>
  <c r="AH324" i="9"/>
  <c r="AH323" i="9"/>
  <c r="AH322" i="9"/>
  <c r="AH321" i="9"/>
  <c r="AH320" i="9"/>
  <c r="AH286" i="9"/>
  <c r="AH319" i="9"/>
  <c r="AH283" i="9"/>
  <c r="AH318" i="9"/>
  <c r="AH250" i="9"/>
  <c r="AH261" i="9"/>
  <c r="AH251" i="9"/>
  <c r="AH258" i="9"/>
  <c r="AH277" i="9"/>
  <c r="AH317" i="9"/>
  <c r="AH316" i="9"/>
  <c r="AH271" i="9"/>
  <c r="AH315" i="9"/>
  <c r="AH290" i="9"/>
  <c r="AH314" i="9"/>
  <c r="AH313" i="9"/>
  <c r="AH272" i="9"/>
  <c r="AH312" i="9"/>
  <c r="AH253" i="9"/>
  <c r="AH311" i="9"/>
  <c r="AH310" i="9"/>
  <c r="AH309" i="9"/>
  <c r="AH308" i="9"/>
  <c r="AH307" i="9"/>
  <c r="AH306" i="9"/>
  <c r="AH255" i="9"/>
  <c r="AH291" i="9"/>
  <c r="AH305" i="9"/>
  <c r="AH304" i="9"/>
  <c r="AH278" i="9"/>
  <c r="AH303" i="9"/>
  <c r="AH302" i="9"/>
  <c r="AH279" i="9"/>
  <c r="AH301" i="9"/>
  <c r="AH300" i="9"/>
  <c r="AH276" i="9"/>
  <c r="AH299" i="9"/>
  <c r="AH260" i="9"/>
  <c r="AH298" i="9"/>
  <c r="AH297" i="9"/>
  <c r="AH296" i="9"/>
  <c r="AH295" i="9"/>
  <c r="AH294" i="9"/>
  <c r="AH249" i="9"/>
  <c r="AH293" i="9"/>
  <c r="AB312" i="9"/>
  <c r="AB310" i="9"/>
  <c r="AB308" i="9"/>
  <c r="AB255" i="9"/>
  <c r="AB305" i="9"/>
  <c r="AB303" i="9"/>
  <c r="AB279" i="9"/>
  <c r="AB300" i="9"/>
  <c r="AB260" i="9"/>
  <c r="AB297" i="9"/>
  <c r="AB295" i="9"/>
  <c r="AB249" i="9"/>
  <c r="Y350" i="9"/>
  <c r="Y349" i="9"/>
  <c r="Y346" i="9"/>
  <c r="Y262" i="9"/>
  <c r="Y275" i="9"/>
  <c r="Y269" i="9"/>
  <c r="Y289" i="9"/>
  <c r="Y341" i="9"/>
  <c r="Y274" i="9"/>
  <c r="Y338" i="9"/>
  <c r="Y280" i="9"/>
  <c r="Y333" i="9"/>
  <c r="Y331" i="9"/>
  <c r="Y329" i="9"/>
  <c r="Y327" i="9"/>
  <c r="Y325" i="9"/>
  <c r="Y322" i="9"/>
  <c r="Y320" i="9"/>
  <c r="Y286" i="9"/>
  <c r="Y250" i="9"/>
  <c r="Y251" i="9"/>
  <c r="Y317" i="9"/>
  <c r="Y271" i="9"/>
  <c r="Y315" i="9"/>
  <c r="Y290" i="9"/>
  <c r="Y272" i="9"/>
  <c r="Y312" i="9"/>
  <c r="Y253" i="9"/>
  <c r="Y311" i="9"/>
  <c r="Y310" i="9"/>
  <c r="Y309" i="9"/>
  <c r="Y308" i="9"/>
  <c r="Y306" i="9"/>
  <c r="Y255" i="9"/>
  <c r="Y291" i="9"/>
  <c r="Y305" i="9"/>
  <c r="Y304" i="9"/>
  <c r="Y278" i="9"/>
  <c r="Y303" i="9"/>
  <c r="Y302" i="9"/>
  <c r="Y279" i="9"/>
  <c r="Y301" i="9"/>
  <c r="Y300" i="9"/>
  <c r="Y276" i="9"/>
  <c r="Y299" i="9"/>
  <c r="Y260" i="9"/>
  <c r="Y298" i="9"/>
  <c r="Y297" i="9"/>
  <c r="Y296" i="9"/>
  <c r="Y295" i="9"/>
  <c r="Y294" i="9"/>
  <c r="Y249" i="9"/>
  <c r="Y293" i="9"/>
  <c r="V288" i="9"/>
  <c r="V350" i="9"/>
  <c r="V349" i="9"/>
  <c r="V348" i="9"/>
  <c r="V347" i="9"/>
  <c r="V346" i="9"/>
  <c r="V345" i="9"/>
  <c r="V267" i="9"/>
  <c r="V262" i="9"/>
  <c r="V270" i="9"/>
  <c r="V344" i="9"/>
  <c r="V275" i="9"/>
  <c r="V269" i="9"/>
  <c r="V289" i="9"/>
  <c r="V343" i="9"/>
  <c r="V342" i="9"/>
  <c r="V341" i="9"/>
  <c r="V340" i="9"/>
  <c r="V256" i="9"/>
  <c r="V274" i="9"/>
  <c r="V264" i="9"/>
  <c r="V339" i="9"/>
  <c r="V254" i="9"/>
  <c r="V338" i="9"/>
  <c r="V337" i="9"/>
  <c r="V280" i="9"/>
  <c r="V336" i="9"/>
  <c r="V335" i="9"/>
  <c r="V263" i="9"/>
  <c r="V281" i="9"/>
  <c r="V334" i="9"/>
  <c r="V333" i="9"/>
  <c r="V332" i="9"/>
  <c r="V331" i="9"/>
  <c r="V259" i="9"/>
  <c r="V330" i="9"/>
  <c r="V329" i="9"/>
  <c r="V328" i="9"/>
  <c r="V266" i="9"/>
  <c r="V327" i="9"/>
  <c r="V326" i="9"/>
  <c r="V257" i="9"/>
  <c r="V325" i="9"/>
  <c r="V252" i="9"/>
  <c r="V324" i="9"/>
  <c r="V323" i="9"/>
  <c r="V322" i="9"/>
  <c r="V321" i="9"/>
  <c r="V320" i="9"/>
  <c r="V286" i="9"/>
  <c r="V319" i="9"/>
  <c r="V283" i="9"/>
  <c r="V318" i="9"/>
  <c r="V250" i="9"/>
  <c r="V261" i="9"/>
  <c r="V251" i="9"/>
  <c r="V258" i="9"/>
  <c r="V277" i="9"/>
  <c r="V317" i="9"/>
  <c r="V316" i="9"/>
  <c r="V271" i="9"/>
  <c r="V315" i="9"/>
  <c r="V290" i="9"/>
  <c r="V314" i="9"/>
  <c r="V313" i="9"/>
  <c r="V272" i="9"/>
  <c r="V312" i="9"/>
  <c r="V253" i="9"/>
  <c r="V311" i="9"/>
  <c r="V310" i="9"/>
  <c r="V309" i="9"/>
  <c r="V308" i="9"/>
  <c r="V307" i="9"/>
  <c r="V306" i="9"/>
  <c r="V255" i="9"/>
  <c r="V291" i="9"/>
  <c r="V305" i="9"/>
  <c r="V304" i="9"/>
  <c r="V278" i="9"/>
  <c r="V303" i="9"/>
  <c r="V302" i="9"/>
  <c r="V279" i="9"/>
  <c r="V301" i="9"/>
  <c r="V300" i="9"/>
  <c r="V276" i="9"/>
  <c r="V299" i="9"/>
  <c r="V260" i="9"/>
  <c r="V298" i="9"/>
  <c r="V297" i="9"/>
  <c r="V296" i="9"/>
  <c r="V295" i="9"/>
  <c r="V294" i="9"/>
  <c r="V249" i="9"/>
  <c r="V293" i="9"/>
  <c r="S288" i="9"/>
  <c r="S350" i="9"/>
  <c r="S349" i="9"/>
  <c r="S348" i="9"/>
  <c r="S347" i="9"/>
  <c r="S346" i="9"/>
  <c r="S345" i="9"/>
  <c r="S267" i="9"/>
  <c r="S262" i="9"/>
  <c r="S270" i="9"/>
  <c r="S344" i="9"/>
  <c r="S275" i="9"/>
  <c r="S269" i="9"/>
  <c r="S289" i="9"/>
  <c r="S343" i="9"/>
  <c r="S342" i="9"/>
  <c r="S341" i="9"/>
  <c r="S340" i="9"/>
  <c r="S256" i="9"/>
  <c r="S274" i="9"/>
  <c r="S264" i="9"/>
  <c r="S339" i="9"/>
  <c r="S338" i="9"/>
  <c r="S337" i="9"/>
  <c r="S280" i="9"/>
  <c r="S336" i="9"/>
  <c r="S335" i="9"/>
  <c r="S263" i="9"/>
  <c r="S281" i="9"/>
  <c r="S334" i="9"/>
  <c r="S333" i="9"/>
  <c r="S332" i="9"/>
  <c r="S331" i="9"/>
  <c r="S259" i="9"/>
  <c r="S330" i="9"/>
  <c r="S329" i="9"/>
  <c r="S328" i="9"/>
  <c r="S266" i="9"/>
  <c r="S327" i="9"/>
  <c r="S326" i="9"/>
  <c r="S257" i="9"/>
  <c r="S325" i="9"/>
  <c r="S252" i="9"/>
  <c r="S324" i="9"/>
  <c r="S323" i="9"/>
  <c r="S322" i="9"/>
  <c r="S321" i="9"/>
  <c r="S320" i="9"/>
  <c r="S286" i="9"/>
  <c r="S319" i="9"/>
  <c r="S283" i="9"/>
  <c r="S318" i="9"/>
  <c r="S250" i="9"/>
  <c r="S261" i="9"/>
  <c r="S251" i="9"/>
  <c r="S258" i="9"/>
  <c r="S277" i="9"/>
  <c r="S317" i="9"/>
  <c r="S316" i="9"/>
  <c r="S271" i="9"/>
  <c r="S315" i="9"/>
  <c r="S290" i="9"/>
  <c r="S314" i="9"/>
  <c r="S313" i="9"/>
  <c r="S272" i="9"/>
  <c r="S312" i="9"/>
  <c r="S253" i="9"/>
  <c r="S311" i="9"/>
  <c r="S310" i="9"/>
  <c r="S309" i="9"/>
  <c r="S308" i="9"/>
  <c r="S307" i="9"/>
  <c r="S306" i="9"/>
  <c r="S255" i="9"/>
  <c r="S291" i="9"/>
  <c r="S305" i="9"/>
  <c r="S304" i="9"/>
  <c r="S278" i="9"/>
  <c r="S303" i="9"/>
  <c r="S302" i="9"/>
  <c r="S279" i="9"/>
  <c r="S301" i="9"/>
  <c r="S300" i="9"/>
  <c r="S276" i="9"/>
  <c r="S299" i="9"/>
  <c r="S260" i="9"/>
  <c r="S298" i="9"/>
  <c r="S297" i="9"/>
  <c r="S296" i="9"/>
  <c r="S295" i="9"/>
  <c r="S294" i="9"/>
  <c r="S249" i="9"/>
  <c r="S293" i="9"/>
  <c r="AB253" i="9"/>
  <c r="AB307" i="9"/>
  <c r="AB304" i="9"/>
  <c r="AB299" i="9"/>
  <c r="Y348" i="9"/>
  <c r="Y344" i="9"/>
  <c r="Y256" i="9"/>
  <c r="Y336" i="9"/>
  <c r="Y259" i="9"/>
  <c r="Y257" i="9"/>
  <c r="Y252" i="9"/>
  <c r="Y319" i="9"/>
  <c r="Y283" i="9"/>
  <c r="Y258" i="9"/>
  <c r="Y313" i="9"/>
  <c r="Y288" i="9"/>
  <c r="Y345" i="9"/>
  <c r="Y342" i="9"/>
  <c r="Y339" i="9"/>
  <c r="Y335" i="9"/>
  <c r="Y263" i="9"/>
  <c r="Y281" i="9"/>
  <c r="Y328" i="9"/>
  <c r="Y324" i="9"/>
  <c r="M288" i="9"/>
  <c r="M350" i="9"/>
  <c r="M349" i="9"/>
  <c r="M348" i="9"/>
  <c r="M347" i="9"/>
  <c r="M346" i="9"/>
  <c r="M345" i="9"/>
  <c r="M267" i="9"/>
  <c r="M262" i="9"/>
  <c r="M270" i="9"/>
  <c r="M344" i="9"/>
  <c r="M275" i="9"/>
  <c r="M269" i="9"/>
  <c r="M289" i="9"/>
  <c r="M343" i="9"/>
  <c r="M342" i="9"/>
  <c r="M341" i="9"/>
  <c r="M340" i="9"/>
  <c r="M256" i="9"/>
  <c r="M274" i="9"/>
  <c r="M264" i="9"/>
  <c r="M339" i="9"/>
  <c r="M254" i="9"/>
  <c r="M338" i="9"/>
  <c r="M337" i="9"/>
  <c r="M280" i="9"/>
  <c r="M336" i="9"/>
  <c r="M335" i="9"/>
  <c r="M263" i="9"/>
  <c r="M281" i="9"/>
  <c r="M334" i="9"/>
  <c r="M333" i="9"/>
  <c r="M332" i="9"/>
  <c r="M331" i="9"/>
  <c r="M259" i="9"/>
  <c r="M330" i="9"/>
  <c r="M329" i="9"/>
  <c r="M328" i="9"/>
  <c r="M266" i="9"/>
  <c r="M327" i="9"/>
  <c r="M326" i="9"/>
  <c r="M257" i="9"/>
  <c r="M325" i="9"/>
  <c r="M252" i="9"/>
  <c r="M324" i="9"/>
  <c r="M323" i="9"/>
  <c r="M322" i="9"/>
  <c r="M321" i="9"/>
  <c r="M286" i="9"/>
  <c r="M319" i="9"/>
  <c r="M283" i="9"/>
  <c r="M318" i="9"/>
  <c r="M250" i="9"/>
  <c r="M261" i="9"/>
  <c r="M251" i="9"/>
  <c r="M258" i="9"/>
  <c r="M277" i="9"/>
  <c r="M317" i="9"/>
  <c r="M316" i="9"/>
  <c r="M271" i="9"/>
  <c r="M315" i="9"/>
  <c r="M290" i="9"/>
  <c r="M314" i="9"/>
  <c r="M313" i="9"/>
  <c r="M272" i="9"/>
  <c r="M312" i="9"/>
  <c r="M253" i="9"/>
  <c r="M311" i="9"/>
  <c r="M310" i="9"/>
  <c r="M309" i="9"/>
  <c r="M308" i="9"/>
  <c r="M307" i="9"/>
  <c r="M306" i="9"/>
  <c r="M255" i="9"/>
  <c r="M291" i="9"/>
  <c r="M305" i="9"/>
  <c r="M304" i="9"/>
  <c r="M278" i="9"/>
  <c r="M303" i="9"/>
  <c r="M302" i="9"/>
  <c r="M279" i="9"/>
  <c r="M301" i="9"/>
  <c r="M299" i="9"/>
  <c r="M260" i="9"/>
  <c r="M298" i="9"/>
  <c r="M297" i="9"/>
  <c r="M296" i="9"/>
  <c r="M295" i="9"/>
  <c r="M294" i="9"/>
  <c r="M249" i="9"/>
  <c r="M293" i="9"/>
  <c r="AB272" i="9"/>
  <c r="AB311" i="9"/>
  <c r="AB309" i="9"/>
  <c r="AB306" i="9"/>
  <c r="AB291" i="9"/>
  <c r="AB278" i="9"/>
  <c r="AB302" i="9"/>
  <c r="AB301" i="9"/>
  <c r="AB276" i="9"/>
  <c r="AB298" i="9"/>
  <c r="AB296" i="9"/>
  <c r="AB294" i="9"/>
  <c r="AB293" i="9"/>
  <c r="Y347" i="9"/>
  <c r="Y267" i="9"/>
  <c r="Y270" i="9"/>
  <c r="Y343" i="9"/>
  <c r="Y340" i="9"/>
  <c r="Y264" i="9"/>
  <c r="Y254" i="9"/>
  <c r="Y337" i="9"/>
  <c r="Y334" i="9"/>
  <c r="Y332" i="9"/>
  <c r="Y330" i="9"/>
  <c r="Y266" i="9"/>
  <c r="Y326" i="9"/>
  <c r="Y323" i="9"/>
  <c r="Y321" i="9"/>
  <c r="Y318" i="9"/>
  <c r="Y261" i="9"/>
  <c r="Y316" i="9"/>
  <c r="Y314" i="9"/>
  <c r="O387" i="9"/>
  <c r="P387" i="9" s="1"/>
  <c r="O386" i="9"/>
  <c r="P386" i="9" s="1"/>
  <c r="O381" i="9"/>
  <c r="P381" i="9" s="1"/>
  <c r="O384" i="9"/>
  <c r="P384" i="9" s="1"/>
  <c r="O380" i="9"/>
  <c r="P380" i="9" s="1"/>
  <c r="O385" i="9"/>
  <c r="P385" i="9" s="1"/>
  <c r="O379" i="9"/>
  <c r="P379" i="9" s="1"/>
  <c r="AI251" i="1"/>
  <c r="AJ251" i="1" s="1"/>
  <c r="BA254" i="7"/>
  <c r="BA255" i="7"/>
  <c r="AS255" i="7"/>
  <c r="BB255" i="7" s="1"/>
  <c r="X17" i="4"/>
  <c r="Y17" i="4" s="1"/>
  <c r="X16" i="4"/>
  <c r="Y16" i="4" s="1"/>
  <c r="AS256" i="7"/>
  <c r="BB256" i="7" s="1"/>
  <c r="BA256" i="7"/>
  <c r="X15" i="4"/>
  <c r="Y15" i="4" s="1"/>
  <c r="AD250" i="7"/>
  <c r="BA246" i="7"/>
  <c r="AY246" i="7"/>
  <c r="AZ246" i="7" s="1"/>
  <c r="AS251" i="7"/>
  <c r="BB251" i="7" s="1"/>
  <c r="BA251" i="7"/>
  <c r="AS244" i="7"/>
  <c r="BB244" i="7" s="1"/>
  <c r="AS252" i="7"/>
  <c r="BB252" i="7" s="1"/>
  <c r="BA252" i="7"/>
  <c r="BA247" i="7"/>
  <c r="AS247" i="7"/>
  <c r="BB247" i="7" s="1"/>
  <c r="AS253" i="7"/>
  <c r="BB253" i="7" s="1"/>
  <c r="BA253" i="7"/>
  <c r="BA244" i="7"/>
  <c r="AY244" i="7"/>
  <c r="AZ244" i="7" s="1"/>
  <c r="AS243" i="7"/>
  <c r="BB243" i="7" s="1"/>
  <c r="AY243" i="7"/>
  <c r="AZ243" i="7" s="1"/>
  <c r="BA248" i="7"/>
  <c r="AS248" i="7"/>
  <c r="BB248" i="7" s="1"/>
  <c r="AS250" i="7"/>
  <c r="BB250" i="7" s="1"/>
  <c r="BA250" i="7"/>
  <c r="BA243" i="7"/>
  <c r="BA249" i="7"/>
  <c r="AS249" i="7"/>
  <c r="BB249" i="7" s="1"/>
  <c r="AS246" i="7"/>
  <c r="BB246" i="7" s="1"/>
  <c r="AS254" i="7"/>
  <c r="BB254" i="7" s="1"/>
  <c r="AY254" i="7"/>
  <c r="AZ254" i="7" s="1"/>
  <c r="AQ250" i="1"/>
  <c r="AD250" i="1"/>
  <c r="DB497" i="7"/>
  <c r="DK497" i="7" s="1"/>
  <c r="FG25" i="7" s="1"/>
  <c r="FH25" i="7" s="1"/>
  <c r="FJ25" i="7" s="1"/>
  <c r="FK25" i="7" s="1"/>
  <c r="AD247" i="1"/>
  <c r="DB494" i="7"/>
  <c r="DK494" i="7" s="1"/>
  <c r="FG19" i="7" s="1"/>
  <c r="FH19" i="7" s="1"/>
  <c r="FJ19" i="7" s="1"/>
  <c r="FK19" i="7" s="1"/>
  <c r="AD245" i="1"/>
  <c r="DB492" i="7"/>
  <c r="DK492" i="7" s="1"/>
  <c r="FG15" i="7" s="1"/>
  <c r="FH15" i="7" s="1"/>
  <c r="FJ15" i="7" s="1"/>
  <c r="FK15" i="7" s="1"/>
  <c r="AD244" i="1"/>
  <c r="DB491" i="7"/>
  <c r="DK491" i="7" s="1"/>
  <c r="FG13" i="7" s="1"/>
  <c r="FH13" i="7" s="1"/>
  <c r="AD243" i="1"/>
  <c r="DB490" i="7"/>
  <c r="DK490" i="7" s="1"/>
  <c r="FG11" i="7" s="1"/>
  <c r="FH11" i="7" s="1"/>
  <c r="DC501" i="7"/>
  <c r="DM501" i="7" s="1"/>
  <c r="FI33" i="7" s="1"/>
  <c r="AD254" i="1"/>
  <c r="DB501" i="7"/>
  <c r="DK501" i="7" s="1"/>
  <c r="FG33" i="7" s="1"/>
  <c r="FH33" i="7" s="1"/>
  <c r="FJ33" i="7" s="1"/>
  <c r="FK33" i="7" s="1"/>
  <c r="AD242" i="1"/>
  <c r="DB489" i="7"/>
  <c r="DK489" i="7" s="1"/>
  <c r="FG9" i="7" s="1"/>
  <c r="FH9" i="7" s="1"/>
  <c r="AQ249" i="1"/>
  <c r="AD249" i="1"/>
  <c r="DB496" i="7"/>
  <c r="DK496" i="7" s="1"/>
  <c r="FG23" i="7" s="1"/>
  <c r="FH23" i="7" s="1"/>
  <c r="FJ23" i="7" s="1"/>
  <c r="FK23" i="7" s="1"/>
  <c r="AQ248" i="1"/>
  <c r="AD248" i="1"/>
  <c r="DB495" i="7"/>
  <c r="DK495" i="7" s="1"/>
  <c r="FG21" i="7" s="1"/>
  <c r="FH21" i="7" s="1"/>
  <c r="FJ21" i="7" s="1"/>
  <c r="FK21" i="7" s="1"/>
  <c r="AD246" i="1"/>
  <c r="DB493" i="7"/>
  <c r="DK493" i="7" s="1"/>
  <c r="FG17" i="7" s="1"/>
  <c r="FH17" i="7" s="1"/>
  <c r="DC500" i="7"/>
  <c r="DM500" i="7" s="1"/>
  <c r="FI31" i="7" s="1"/>
  <c r="AD253" i="1"/>
  <c r="DB500" i="7"/>
  <c r="DK500" i="7" s="1"/>
  <c r="FG31" i="7" s="1"/>
  <c r="FH31" i="7" s="1"/>
  <c r="FJ31" i="7" s="1"/>
  <c r="FK31" i="7" s="1"/>
  <c r="AQ251" i="7"/>
  <c r="AD252" i="1"/>
  <c r="DB499" i="7"/>
  <c r="DK499" i="7" s="1"/>
  <c r="FG29" i="7" s="1"/>
  <c r="FH29" i="7" s="1"/>
  <c r="FJ29" i="7" s="1"/>
  <c r="FK29" i="7" s="1"/>
  <c r="AQ251" i="1"/>
  <c r="AD251" i="1"/>
  <c r="DB498" i="7"/>
  <c r="DK498" i="7" s="1"/>
  <c r="FG27" i="7" s="1"/>
  <c r="FH27" i="7" s="1"/>
  <c r="FJ27" i="7" s="1"/>
  <c r="FK27" i="7" s="1"/>
  <c r="BS249" i="7"/>
  <c r="BR249" i="7" s="1"/>
  <c r="BS251" i="7"/>
  <c r="BR251" i="7" s="1"/>
  <c r="BS247" i="7"/>
  <c r="BR247" i="7" s="1"/>
  <c r="BS245" i="7"/>
  <c r="BS243" i="7"/>
  <c r="BS241" i="7"/>
  <c r="X8" i="2"/>
  <c r="Y8" i="2" s="1"/>
  <c r="M245" i="7"/>
  <c r="X7" i="2"/>
  <c r="M244" i="7"/>
  <c r="X9" i="2"/>
  <c r="Y9" i="2" s="1"/>
  <c r="M246" i="7"/>
  <c r="BS255" i="7"/>
  <c r="BR255" i="7" s="1"/>
  <c r="BS253" i="7"/>
  <c r="BR253" i="7" s="1"/>
  <c r="AI253" i="1"/>
  <c r="AJ253" i="1" s="1"/>
  <c r="AD252" i="7"/>
  <c r="AH252" i="1"/>
  <c r="AD251" i="7"/>
  <c r="BQ246" i="1"/>
  <c r="AR245" i="1"/>
  <c r="AS245" i="1" s="1"/>
  <c r="AH253" i="1"/>
  <c r="AI252" i="1"/>
  <c r="AJ252" i="1" s="1"/>
  <c r="BQ244" i="1"/>
  <c r="BQ242" i="1"/>
  <c r="AH246" i="1"/>
  <c r="U256" i="1"/>
  <c r="BQ256" i="1" s="1"/>
  <c r="AU242" i="1"/>
  <c r="AV242" i="1" s="1"/>
  <c r="AU245" i="1"/>
  <c r="AV245" i="1" s="1"/>
  <c r="AU244" i="1"/>
  <c r="AV244" i="1" s="1"/>
  <c r="AU243" i="1"/>
  <c r="AV243" i="1" s="1"/>
  <c r="AH249" i="1"/>
  <c r="AI249" i="1"/>
  <c r="AJ249" i="1" s="1"/>
  <c r="U254" i="1"/>
  <c r="BQ254" i="1" s="1"/>
  <c r="AH245" i="1"/>
  <c r="AI245" i="1"/>
  <c r="AJ245" i="1" s="1"/>
  <c r="AH248" i="1"/>
  <c r="AI248" i="1"/>
  <c r="AJ248" i="1" s="1"/>
  <c r="AK248" i="1"/>
  <c r="AK246" i="1"/>
  <c r="AK249" i="1"/>
  <c r="AK257" i="1"/>
  <c r="AK250" i="1"/>
  <c r="AK253" i="1"/>
  <c r="AK254" i="1"/>
  <c r="AK255" i="1"/>
  <c r="AK244" i="1"/>
  <c r="AK242" i="1"/>
  <c r="AK251" i="1"/>
  <c r="AK243" i="1"/>
  <c r="AK245" i="1"/>
  <c r="AK247" i="1"/>
  <c r="AK252" i="1"/>
  <c r="AK256" i="1"/>
  <c r="J386" i="9"/>
  <c r="J379" i="9"/>
  <c r="J271" i="9"/>
  <c r="J385" i="9"/>
  <c r="J288" i="9"/>
  <c r="J350" i="9"/>
  <c r="J348" i="9"/>
  <c r="J347" i="9"/>
  <c r="J342" i="9"/>
  <c r="J341" i="9"/>
  <c r="J336" i="9"/>
  <c r="J334" i="9"/>
  <c r="J333" i="9"/>
  <c r="J332" i="9"/>
  <c r="J331" i="9"/>
  <c r="J327" i="9"/>
  <c r="J326" i="9"/>
  <c r="J257" i="9"/>
  <c r="J324" i="9"/>
  <c r="J318" i="9"/>
  <c r="G350" i="9"/>
  <c r="G348" i="9"/>
  <c r="J285" i="9"/>
  <c r="J282" i="9"/>
  <c r="J289" i="9"/>
  <c r="J263" i="9"/>
  <c r="J283" i="9"/>
  <c r="J291" i="9"/>
  <c r="J281" i="9"/>
  <c r="J337" i="9"/>
  <c r="J328" i="9"/>
  <c r="J266" i="9"/>
  <c r="J272" i="9"/>
  <c r="J312" i="9"/>
  <c r="J284" i="9"/>
  <c r="J269" i="9"/>
  <c r="J270" i="9"/>
  <c r="J344" i="9"/>
  <c r="J338" i="9"/>
  <c r="G347" i="9"/>
  <c r="J345" i="9"/>
  <c r="J264" i="9"/>
  <c r="J259" i="9"/>
  <c r="J321" i="9"/>
  <c r="J315" i="9"/>
  <c r="J255" i="9"/>
  <c r="J298" i="9"/>
  <c r="J286" i="9"/>
  <c r="J292" i="9"/>
  <c r="J252" i="9"/>
  <c r="J267" i="9"/>
  <c r="J339" i="9"/>
  <c r="J330" i="9"/>
  <c r="J320" i="9"/>
  <c r="J314" i="9"/>
  <c r="J305" i="9"/>
  <c r="J287" i="9"/>
  <c r="J262" i="9"/>
  <c r="J254" i="9"/>
  <c r="J329" i="9"/>
  <c r="J313" i="9"/>
  <c r="J304" i="9"/>
  <c r="J273" i="9"/>
  <c r="J349" i="9"/>
  <c r="J346" i="9"/>
  <c r="J275" i="9"/>
  <c r="J343" i="9"/>
  <c r="J340" i="9"/>
  <c r="J256" i="9"/>
  <c r="J274" i="9"/>
  <c r="J280" i="9"/>
  <c r="J335" i="9"/>
  <c r="J325" i="9"/>
  <c r="J323" i="9"/>
  <c r="J322" i="9"/>
  <c r="J261" i="9"/>
  <c r="J251" i="9"/>
  <c r="J258" i="9"/>
  <c r="J277" i="9"/>
  <c r="J317" i="9"/>
  <c r="J316" i="9"/>
  <c r="J253" i="9"/>
  <c r="J311" i="9"/>
  <c r="J310" i="9"/>
  <c r="J309" i="9"/>
  <c r="J308" i="9"/>
  <c r="J307" i="9"/>
  <c r="J306" i="9"/>
  <c r="J302" i="9"/>
  <c r="J279" i="9"/>
  <c r="J301" i="9"/>
  <c r="J300" i="9"/>
  <c r="J260" i="9"/>
  <c r="G346" i="9"/>
  <c r="G345" i="9"/>
  <c r="G349" i="9"/>
  <c r="AQ220" i="9"/>
  <c r="AQ222" i="9"/>
  <c r="AQ146" i="9"/>
  <c r="AQ389" i="9"/>
  <c r="AQ345" i="9"/>
  <c r="J383" i="9"/>
  <c r="J382" i="9"/>
  <c r="J390" i="9"/>
  <c r="J384" i="9"/>
  <c r="AQ390" i="9"/>
  <c r="AO391" i="9"/>
  <c r="AP391" i="9" s="1"/>
  <c r="AO392" i="9"/>
  <c r="AP392" i="9" s="1"/>
  <c r="J389" i="9"/>
  <c r="J388" i="9"/>
  <c r="J378" i="9"/>
  <c r="F390" i="9"/>
  <c r="G390" i="9" s="1"/>
  <c r="F389" i="9"/>
  <c r="G389" i="9" s="1"/>
  <c r="AQ391" i="9"/>
  <c r="Y277" i="9"/>
  <c r="S254" i="9"/>
  <c r="J250" i="9"/>
  <c r="J249" i="9"/>
  <c r="M320" i="9"/>
  <c r="G315" i="9"/>
  <c r="AQ315" i="9"/>
  <c r="AQ316" i="9"/>
  <c r="G316" i="9"/>
  <c r="J319" i="9"/>
  <c r="J290" i="9"/>
  <c r="G317" i="9"/>
  <c r="AQ317" i="9"/>
  <c r="J293" i="9"/>
  <c r="Y307" i="9"/>
  <c r="G314" i="9"/>
  <c r="AQ314" i="9"/>
  <c r="J296" i="9"/>
  <c r="J303" i="9"/>
  <c r="M276" i="9"/>
  <c r="J294" i="9"/>
  <c r="M300" i="9"/>
  <c r="J278" i="9"/>
  <c r="J299" i="9"/>
  <c r="J276" i="9"/>
  <c r="J295" i="9"/>
  <c r="J297" i="9"/>
  <c r="AO346" i="9" l="1"/>
  <c r="AP346" i="9" s="1"/>
  <c r="AO348" i="9"/>
  <c r="AP348" i="9" s="1"/>
  <c r="AO347" i="9"/>
  <c r="AP347" i="9" s="1"/>
  <c r="AO350" i="9"/>
  <c r="AP350" i="9" s="1"/>
  <c r="AO349" i="9"/>
  <c r="AP349" i="9" s="1"/>
  <c r="FJ45" i="7"/>
  <c r="FK45" i="7" s="1"/>
  <c r="FJ49" i="7"/>
  <c r="FK49" i="7" s="1"/>
  <c r="FJ13" i="7"/>
  <c r="FK13" i="7" s="1"/>
  <c r="FJ17" i="7"/>
  <c r="FK17" i="7" s="1"/>
  <c r="FJ11" i="7"/>
  <c r="FK11" i="7" s="1"/>
  <c r="AR255" i="1"/>
  <c r="AS255" i="1" s="1"/>
  <c r="AQ255" i="1"/>
  <c r="DC502" i="7"/>
  <c r="DM502" i="7" s="1"/>
  <c r="FI35" i="7" s="1"/>
  <c r="DC504" i="7"/>
  <c r="DM504" i="7" s="1"/>
  <c r="FI39" i="7" s="1"/>
  <c r="AQ256" i="7"/>
  <c r="AR252" i="1"/>
  <c r="AS252" i="1" s="1"/>
  <c r="AQ257" i="1"/>
  <c r="DC503" i="7"/>
  <c r="DM503" i="7" s="1"/>
  <c r="FI37" i="7" s="1"/>
  <c r="AQ256" i="1"/>
  <c r="AQ255" i="7"/>
  <c r="AQ247" i="7"/>
  <c r="DC495" i="7"/>
  <c r="DM495" i="7" s="1"/>
  <c r="FI21" i="7" s="1"/>
  <c r="AQ252" i="7"/>
  <c r="AR254" i="1"/>
  <c r="AS254" i="1" s="1"/>
  <c r="AQ249" i="7"/>
  <c r="DC496" i="7"/>
  <c r="DM496" i="7" s="1"/>
  <c r="FI23" i="7" s="1"/>
  <c r="AR250" i="1"/>
  <c r="AS250" i="1" s="1"/>
  <c r="DC497" i="7"/>
  <c r="DM497" i="7" s="1"/>
  <c r="FI25" i="7" s="1"/>
  <c r="AR249" i="1"/>
  <c r="AS249" i="1" s="1"/>
  <c r="AQ248" i="7"/>
  <c r="AQ250" i="7"/>
  <c r="DC499" i="7"/>
  <c r="DM499" i="7" s="1"/>
  <c r="FI29" i="7" s="1"/>
  <c r="AQ254" i="1"/>
  <c r="AQ253" i="7"/>
  <c r="AR251" i="1"/>
  <c r="AS251" i="1" s="1"/>
  <c r="DC498" i="7"/>
  <c r="DM498" i="7" s="1"/>
  <c r="FI27" i="7" s="1"/>
  <c r="AM256" i="7"/>
  <c r="BC256" i="7"/>
  <c r="AN256" i="7" s="1"/>
  <c r="AO256" i="7" s="1"/>
  <c r="BC255" i="7"/>
  <c r="AN255" i="7" s="1"/>
  <c r="AO255" i="7" s="1"/>
  <c r="AM255" i="7"/>
  <c r="AM250" i="7"/>
  <c r="BC250" i="7"/>
  <c r="AN250" i="7" s="1"/>
  <c r="AO250" i="7" s="1"/>
  <c r="X14" i="4"/>
  <c r="Y14" i="4" s="1"/>
  <c r="BC248" i="7"/>
  <c r="AN248" i="7" s="1"/>
  <c r="AO248" i="7" s="1"/>
  <c r="AM248" i="7"/>
  <c r="AM253" i="7"/>
  <c r="BC253" i="7"/>
  <c r="AN253" i="7" s="1"/>
  <c r="AO253" i="7" s="1"/>
  <c r="AM247" i="7"/>
  <c r="BC247" i="7"/>
  <c r="AN247" i="7" s="1"/>
  <c r="AO247" i="7" s="1"/>
  <c r="BC254" i="7"/>
  <c r="AN254" i="7" s="1"/>
  <c r="AO254" i="7" s="1"/>
  <c r="AM254" i="7"/>
  <c r="AM252" i="7"/>
  <c r="BC252" i="7"/>
  <c r="AN252" i="7" s="1"/>
  <c r="AO252" i="7" s="1"/>
  <c r="AM249" i="7"/>
  <c r="BC249" i="7"/>
  <c r="AN249" i="7" s="1"/>
  <c r="AO249" i="7" s="1"/>
  <c r="AM244" i="7"/>
  <c r="BC244" i="7"/>
  <c r="AN244" i="7" s="1"/>
  <c r="AO244" i="7" s="1"/>
  <c r="BC243" i="7"/>
  <c r="AN243" i="7" s="1"/>
  <c r="AO243" i="7" s="1"/>
  <c r="AM243" i="7"/>
  <c r="AM251" i="7"/>
  <c r="BC251" i="7"/>
  <c r="AN251" i="7" s="1"/>
  <c r="AO251" i="7" s="1"/>
  <c r="AM246" i="7"/>
  <c r="BC246" i="7"/>
  <c r="AN246" i="7" s="1"/>
  <c r="AO246" i="7" s="1"/>
  <c r="X10" i="2"/>
  <c r="AQ252" i="1"/>
  <c r="AR248" i="1"/>
  <c r="AS248" i="1" s="1"/>
  <c r="AR253" i="1"/>
  <c r="AS253" i="1" s="1"/>
  <c r="AQ253" i="1"/>
  <c r="FJ9" i="7"/>
  <c r="FJ41" i="7"/>
  <c r="FK41" i="7" s="1"/>
  <c r="FJ43" i="7"/>
  <c r="FK43" i="7" s="1"/>
  <c r="DP490" i="7"/>
  <c r="X11" i="5" s="1"/>
  <c r="DP492" i="7"/>
  <c r="X13" i="5" s="1"/>
  <c r="DP491" i="7"/>
  <c r="X12" i="5" s="1"/>
  <c r="DP489" i="7"/>
  <c r="X13" i="2"/>
  <c r="X11" i="2"/>
  <c r="X12" i="2"/>
  <c r="AR246" i="1"/>
  <c r="AS246" i="1" s="1"/>
  <c r="DC493" i="7"/>
  <c r="DM493" i="7" s="1"/>
  <c r="FI17" i="7" s="1"/>
  <c r="AQ245" i="7"/>
  <c r="AR243" i="1"/>
  <c r="AS243" i="1" s="1"/>
  <c r="DC490" i="7"/>
  <c r="DM490" i="7" s="1"/>
  <c r="FI11" i="7" s="1"/>
  <c r="AQ242" i="7"/>
  <c r="AQ241" i="7"/>
  <c r="DC489" i="7"/>
  <c r="DM489" i="7" s="1"/>
  <c r="FI9" i="7" s="1"/>
  <c r="AQ245" i="1"/>
  <c r="DC492" i="7"/>
  <c r="DM492" i="7" s="1"/>
  <c r="FI15" i="7" s="1"/>
  <c r="AQ244" i="7"/>
  <c r="AR247" i="1"/>
  <c r="AS247" i="1" s="1"/>
  <c r="DC494" i="7"/>
  <c r="DM494" i="7" s="1"/>
  <c r="FI19" i="7" s="1"/>
  <c r="AQ246" i="7"/>
  <c r="AR244" i="1"/>
  <c r="AS244" i="1" s="1"/>
  <c r="DC491" i="7"/>
  <c r="DM491" i="7" s="1"/>
  <c r="FI13" i="7" s="1"/>
  <c r="AQ243" i="7"/>
  <c r="N243" i="7"/>
  <c r="N242" i="7"/>
  <c r="N241" i="7"/>
  <c r="AW245" i="1"/>
  <c r="AU248" i="7"/>
  <c r="X17" i="2"/>
  <c r="Y17" i="2" s="1"/>
  <c r="AW242" i="1"/>
  <c r="AU245" i="7"/>
  <c r="X14" i="2"/>
  <c r="Y14" i="2" s="1"/>
  <c r="AW244" i="1"/>
  <c r="AU247" i="7"/>
  <c r="X16" i="2"/>
  <c r="Y16" i="2" s="1"/>
  <c r="AW243" i="1"/>
  <c r="AU246" i="7"/>
  <c r="X15" i="2"/>
  <c r="Y15" i="2" s="1"/>
  <c r="AQ247" i="1"/>
  <c r="AR242" i="1"/>
  <c r="AS242" i="1" s="1"/>
  <c r="AO317" i="9"/>
  <c r="AP317" i="9" s="1"/>
  <c r="AO316" i="9"/>
  <c r="AP316" i="9" s="1"/>
  <c r="AO315" i="9"/>
  <c r="AP315" i="9" s="1"/>
  <c r="AO345" i="9"/>
  <c r="AP345" i="9" s="1"/>
  <c r="AO314" i="9"/>
  <c r="AP314" i="9" s="1"/>
  <c r="AO389" i="9"/>
  <c r="AP389" i="9" s="1"/>
  <c r="AO390" i="9"/>
  <c r="AP390" i="9" s="1"/>
  <c r="FK9" i="7" l="1"/>
  <c r="DQ491" i="7" s="1"/>
  <c r="X16" i="5" s="1"/>
  <c r="AW246" i="1"/>
  <c r="X7" i="5"/>
  <c r="X8" i="5"/>
  <c r="X9" i="5"/>
  <c r="DQ489" i="7" l="1"/>
  <c r="X14" i="5" s="1"/>
  <c r="DQ492" i="7"/>
  <c r="X17" i="5" s="1"/>
  <c r="DQ490" i="7"/>
  <c r="X15" i="5" s="1"/>
  <c r="AM205" i="9"/>
  <c r="AM204" i="9"/>
  <c r="AG205" i="9"/>
  <c r="AG204" i="9"/>
  <c r="AD205" i="9"/>
  <c r="AD204" i="9"/>
  <c r="AA205" i="9"/>
  <c r="AA204" i="9"/>
  <c r="X205" i="9"/>
  <c r="X204" i="9"/>
  <c r="U205" i="9"/>
  <c r="U204" i="9"/>
  <c r="R205" i="9"/>
  <c r="R204" i="9"/>
  <c r="O205" i="9"/>
  <c r="O204" i="9"/>
  <c r="I205" i="9"/>
  <c r="L204" i="9" l="1"/>
  <c r="M204" i="9" s="1"/>
  <c r="L205" i="9"/>
  <c r="M205" i="9" s="1"/>
  <c r="AQ517" i="9"/>
  <c r="AM482" i="9"/>
  <c r="AN482" i="9" s="1"/>
  <c r="AM485" i="9"/>
  <c r="AN485" i="9" s="1"/>
  <c r="AM483" i="9"/>
  <c r="AN483" i="9" s="1"/>
  <c r="AM487" i="9"/>
  <c r="AN487" i="9" s="1"/>
  <c r="AM488" i="9"/>
  <c r="AN488" i="9" s="1"/>
  <c r="AM489" i="9"/>
  <c r="AN489" i="9" s="1"/>
  <c r="AM490" i="9"/>
  <c r="AN490" i="9" s="1"/>
  <c r="AM491" i="9"/>
  <c r="AN491" i="9" s="1"/>
  <c r="AM492" i="9"/>
  <c r="AN492" i="9" s="1"/>
  <c r="AM493" i="9"/>
  <c r="AN493" i="9" s="1"/>
  <c r="AM480" i="9"/>
  <c r="AN480" i="9" s="1"/>
  <c r="AM494" i="9"/>
  <c r="AN494" i="9" s="1"/>
  <c r="AM495" i="9"/>
  <c r="AN495" i="9" s="1"/>
  <c r="AM496" i="9"/>
  <c r="AN496" i="9" s="1"/>
  <c r="AM497" i="9"/>
  <c r="AN497" i="9" s="1"/>
  <c r="AM498" i="9"/>
  <c r="AN498" i="9" s="1"/>
  <c r="AM499" i="9"/>
  <c r="AN499" i="9" s="1"/>
  <c r="AM500" i="9"/>
  <c r="AN500" i="9" s="1"/>
  <c r="AM478" i="9"/>
  <c r="AN478" i="9" s="1"/>
  <c r="AM501" i="9"/>
  <c r="AN501" i="9" s="1"/>
  <c r="AM476" i="9"/>
  <c r="AN476" i="9" s="1"/>
  <c r="AM474" i="9"/>
  <c r="AN474" i="9" s="1"/>
  <c r="AM502" i="9"/>
  <c r="AN502" i="9" s="1"/>
  <c r="AM503" i="9"/>
  <c r="AN503" i="9" s="1"/>
  <c r="AM477" i="9"/>
  <c r="AN477" i="9" s="1"/>
  <c r="AM504" i="9"/>
  <c r="AN504" i="9" s="1"/>
  <c r="AM505" i="9"/>
  <c r="AN505" i="9" s="1"/>
  <c r="AM506" i="9"/>
  <c r="AN506" i="9" s="1"/>
  <c r="AM507" i="9"/>
  <c r="AN507" i="9" s="1"/>
  <c r="AM508" i="9"/>
  <c r="AN508" i="9" s="1"/>
  <c r="AM509" i="9"/>
  <c r="AN509" i="9" s="1"/>
  <c r="AM510" i="9"/>
  <c r="AN510" i="9" s="1"/>
  <c r="AM471" i="9"/>
  <c r="AN471" i="9" s="1"/>
  <c r="AM511" i="9"/>
  <c r="AN511" i="9" s="1"/>
  <c r="AM473" i="9"/>
  <c r="AN473" i="9" s="1"/>
  <c r="AM481" i="9"/>
  <c r="AN481" i="9" s="1"/>
  <c r="AM512" i="9"/>
  <c r="AN512" i="9" s="1"/>
  <c r="AM513" i="9"/>
  <c r="AN513" i="9" s="1"/>
  <c r="AM514" i="9"/>
  <c r="AN514" i="9" s="1"/>
  <c r="AM515" i="9"/>
  <c r="AN515" i="9" s="1"/>
  <c r="AM516" i="9"/>
  <c r="AN516" i="9" s="1"/>
  <c r="AM486" i="9"/>
  <c r="AN486" i="9" s="1"/>
  <c r="AM484" i="9"/>
  <c r="AN484" i="9" s="1"/>
  <c r="AK484" i="9"/>
  <c r="M358" i="9"/>
  <c r="AO358" i="9" s="1"/>
  <c r="AP358" i="9" s="1"/>
  <c r="S413" i="9"/>
  <c r="P413" i="9"/>
  <c r="J413" i="9"/>
  <c r="G417" i="9"/>
  <c r="G408" i="9"/>
  <c r="G418" i="9"/>
  <c r="G448" i="9"/>
  <c r="G449" i="9"/>
  <c r="AQ393" i="9"/>
  <c r="AM393" i="9"/>
  <c r="AN393" i="9" s="1"/>
  <c r="AN205" i="9"/>
  <c r="AN204" i="9"/>
  <c r="AM178" i="9"/>
  <c r="AM175" i="9"/>
  <c r="AM224" i="9"/>
  <c r="AN224" i="9" s="1"/>
  <c r="AM229" i="9"/>
  <c r="AM228" i="9"/>
  <c r="AM230" i="9"/>
  <c r="AM165" i="9"/>
  <c r="AM227" i="9"/>
  <c r="AM226" i="9"/>
  <c r="AM197" i="9"/>
  <c r="AM191" i="9"/>
  <c r="AM141" i="9"/>
  <c r="AM155" i="9"/>
  <c r="AM198" i="9"/>
  <c r="AM201" i="9"/>
  <c r="AM168" i="9"/>
  <c r="AM194" i="9"/>
  <c r="AM143" i="9"/>
  <c r="AN143" i="9" s="1"/>
  <c r="AM187" i="9"/>
  <c r="AM148" i="9"/>
  <c r="AN148" i="9" s="1"/>
  <c r="AM199" i="9"/>
  <c r="AM193" i="9"/>
  <c r="AM140" i="9"/>
  <c r="AM134" i="9"/>
  <c r="AM218" i="9"/>
  <c r="AN218" i="9" s="1"/>
  <c r="AM215" i="9"/>
  <c r="AN215" i="9" s="1"/>
  <c r="AM192" i="9"/>
  <c r="AM232" i="9"/>
  <c r="AM231" i="9"/>
  <c r="AM234" i="9"/>
  <c r="AM213" i="9"/>
  <c r="AM223" i="9"/>
  <c r="AN223" i="9" s="1"/>
  <c r="AM233" i="9"/>
  <c r="AM180" i="9"/>
  <c r="AN180" i="9" s="1"/>
  <c r="AM217" i="9"/>
  <c r="AN217" i="9" s="1"/>
  <c r="AM219" i="9"/>
  <c r="AN219" i="9" s="1"/>
  <c r="AM174" i="9"/>
  <c r="AM185" i="9"/>
  <c r="AM235" i="9"/>
  <c r="AM195" i="9"/>
  <c r="AM196" i="9"/>
  <c r="AM179" i="9"/>
  <c r="AM207" i="9"/>
  <c r="AM208" i="9"/>
  <c r="AM200" i="9"/>
  <c r="AM209" i="9"/>
  <c r="AM177" i="9"/>
  <c r="AM184" i="9"/>
  <c r="AM150" i="9"/>
  <c r="AM151" i="9"/>
  <c r="AM211" i="9"/>
  <c r="AM186" i="9"/>
  <c r="AM221" i="9"/>
  <c r="AN221" i="9" s="1"/>
  <c r="AM225" i="9"/>
  <c r="AM147" i="9"/>
  <c r="AM210" i="9"/>
  <c r="AM144" i="9"/>
  <c r="AM142" i="9"/>
  <c r="AM206" i="9"/>
  <c r="AM154" i="9"/>
  <c r="AM135" i="9"/>
  <c r="AM203" i="9"/>
  <c r="AM137" i="9"/>
  <c r="AM132" i="9"/>
  <c r="AM152" i="9"/>
  <c r="AM159" i="9"/>
  <c r="AM212" i="9"/>
  <c r="AM202" i="9"/>
  <c r="AJ175" i="9"/>
  <c r="AJ224" i="9"/>
  <c r="AK224" i="9" s="1"/>
  <c r="AJ229" i="9"/>
  <c r="AJ228" i="9"/>
  <c r="AJ230" i="9"/>
  <c r="AJ181" i="9"/>
  <c r="AJ227" i="9"/>
  <c r="AJ226" i="9"/>
  <c r="AJ197" i="9"/>
  <c r="AJ191" i="9"/>
  <c r="AJ141" i="9"/>
  <c r="AJ155" i="9"/>
  <c r="AJ201" i="9"/>
  <c r="AJ168" i="9"/>
  <c r="AJ176" i="9"/>
  <c r="AJ194" i="9"/>
  <c r="AJ143" i="9"/>
  <c r="AK143" i="9" s="1"/>
  <c r="AJ148" i="9"/>
  <c r="AK148" i="9" s="1"/>
  <c r="AJ190" i="9"/>
  <c r="AJ136" i="9"/>
  <c r="AJ149" i="9"/>
  <c r="AJ139" i="9"/>
  <c r="AJ199" i="9"/>
  <c r="AJ193" i="9"/>
  <c r="AJ140" i="9"/>
  <c r="AJ218" i="9"/>
  <c r="AK218" i="9" s="1"/>
  <c r="AJ215" i="9"/>
  <c r="AK215" i="9" s="1"/>
  <c r="AJ192" i="9"/>
  <c r="AJ232" i="9"/>
  <c r="AJ231" i="9"/>
  <c r="AJ234" i="9"/>
  <c r="AJ213" i="9"/>
  <c r="AJ223" i="9"/>
  <c r="AK223" i="9" s="1"/>
  <c r="AJ233" i="9"/>
  <c r="AJ180" i="9"/>
  <c r="AK180" i="9" s="1"/>
  <c r="AJ217" i="9"/>
  <c r="AK217" i="9" s="1"/>
  <c r="AJ219" i="9"/>
  <c r="AK219" i="9" s="1"/>
  <c r="AJ195" i="9"/>
  <c r="AJ196" i="9"/>
  <c r="AJ179" i="9"/>
  <c r="AJ207" i="9"/>
  <c r="AJ208" i="9"/>
  <c r="AJ209" i="9"/>
  <c r="AJ177" i="9"/>
  <c r="AJ167" i="9"/>
  <c r="AJ184" i="9"/>
  <c r="AJ150" i="9"/>
  <c r="AJ151" i="9"/>
  <c r="AJ211" i="9"/>
  <c r="AJ166" i="9"/>
  <c r="AJ133" i="9"/>
  <c r="AJ186" i="9"/>
  <c r="AJ225" i="9"/>
  <c r="AJ147" i="9"/>
  <c r="AJ210" i="9"/>
  <c r="AJ144" i="9"/>
  <c r="AJ142" i="9"/>
  <c r="AJ163" i="9"/>
  <c r="AJ182" i="9"/>
  <c r="AJ221" i="9"/>
  <c r="AK221" i="9" s="1"/>
  <c r="AJ171" i="9"/>
  <c r="AJ206" i="9"/>
  <c r="AJ154" i="9"/>
  <c r="AJ135" i="9"/>
  <c r="AJ137" i="9"/>
  <c r="AJ152" i="9"/>
  <c r="AJ188" i="9"/>
  <c r="AJ212" i="9"/>
  <c r="AJ202" i="9"/>
  <c r="AG178" i="9"/>
  <c r="AG175" i="9"/>
  <c r="AH224" i="9"/>
  <c r="AG228" i="9"/>
  <c r="AG230" i="9"/>
  <c r="AG165" i="9"/>
  <c r="AG181" i="9"/>
  <c r="AG227" i="9"/>
  <c r="AG226" i="9"/>
  <c r="AG197" i="9"/>
  <c r="AG191" i="9"/>
  <c r="AG141" i="9"/>
  <c r="AG155" i="9"/>
  <c r="AG168" i="9"/>
  <c r="AG176" i="9"/>
  <c r="AG194" i="9"/>
  <c r="AH143" i="9"/>
  <c r="AG187" i="9"/>
  <c r="AG149" i="9"/>
  <c r="AG139" i="9"/>
  <c r="AG199" i="9"/>
  <c r="AG193" i="9"/>
  <c r="AG140" i="9"/>
  <c r="AG134" i="9"/>
  <c r="AH218" i="9"/>
  <c r="AH215" i="9"/>
  <c r="AG232" i="9"/>
  <c r="AG234" i="9"/>
  <c r="AG213" i="9"/>
  <c r="AG233" i="9"/>
  <c r="AH180" i="9"/>
  <c r="AH217" i="9"/>
  <c r="AH219" i="9"/>
  <c r="AG174" i="9"/>
  <c r="AG185" i="9"/>
  <c r="AG235" i="9"/>
  <c r="AG195" i="9"/>
  <c r="AG196" i="9"/>
  <c r="AG179" i="9"/>
  <c r="AG207" i="9"/>
  <c r="AG208" i="9"/>
  <c r="AG200" i="9"/>
  <c r="AG209" i="9"/>
  <c r="AG177" i="9"/>
  <c r="AG184" i="9"/>
  <c r="AG150" i="9"/>
  <c r="AG151" i="9"/>
  <c r="AG211" i="9"/>
  <c r="AG166" i="9"/>
  <c r="AG225" i="9"/>
  <c r="AG147" i="9"/>
  <c r="AG210" i="9"/>
  <c r="AG144" i="9"/>
  <c r="AG142" i="9"/>
  <c r="AG169" i="9"/>
  <c r="AG171" i="9"/>
  <c r="AG206" i="9"/>
  <c r="AG203" i="9"/>
  <c r="AG137" i="9"/>
  <c r="AG132" i="9"/>
  <c r="AG152" i="9"/>
  <c r="AG159" i="9"/>
  <c r="AG212" i="9"/>
  <c r="AG202" i="9"/>
  <c r="AD178" i="9"/>
  <c r="AD175" i="9"/>
  <c r="AD224" i="9"/>
  <c r="AE224" i="9" s="1"/>
  <c r="AD229" i="9"/>
  <c r="AD228" i="9"/>
  <c r="AD230" i="9"/>
  <c r="AD165" i="9"/>
  <c r="AD227" i="9"/>
  <c r="AD226" i="9"/>
  <c r="AD197" i="9"/>
  <c r="AD191" i="9"/>
  <c r="AD201" i="9"/>
  <c r="AD194" i="9"/>
  <c r="AD143" i="9"/>
  <c r="AE143" i="9" s="1"/>
  <c r="AD190" i="9"/>
  <c r="AD136" i="9"/>
  <c r="AD149" i="9"/>
  <c r="AD139" i="9"/>
  <c r="AD193" i="9"/>
  <c r="AD140" i="9"/>
  <c r="AD218" i="9"/>
  <c r="AE218" i="9" s="1"/>
  <c r="AD215" i="9"/>
  <c r="AE215" i="9" s="1"/>
  <c r="AD232" i="9"/>
  <c r="AD234" i="9"/>
  <c r="AD213" i="9"/>
  <c r="AD223" i="9"/>
  <c r="AE223" i="9" s="1"/>
  <c r="AD233" i="9"/>
  <c r="AD217" i="9"/>
  <c r="AE217" i="9" s="1"/>
  <c r="AD219" i="9"/>
  <c r="AE219" i="9" s="1"/>
  <c r="AD174" i="9"/>
  <c r="AD235" i="9"/>
  <c r="AD195" i="9"/>
  <c r="AD179" i="9"/>
  <c r="AD207" i="9"/>
  <c r="AD208" i="9"/>
  <c r="AD200" i="9"/>
  <c r="AD209" i="9"/>
  <c r="AD177" i="9"/>
  <c r="AD184" i="9"/>
  <c r="AD151" i="9"/>
  <c r="AD211" i="9"/>
  <c r="AD180" i="9"/>
  <c r="AE180" i="9" s="1"/>
  <c r="AD221" i="9"/>
  <c r="AE221" i="9" s="1"/>
  <c r="AD225" i="9"/>
  <c r="AD147" i="9"/>
  <c r="AD210" i="9"/>
  <c r="AD144" i="9"/>
  <c r="AD142" i="9"/>
  <c r="AD163" i="9"/>
  <c r="AD158" i="9"/>
  <c r="AD169" i="9"/>
  <c r="AD182" i="9"/>
  <c r="AD206" i="9"/>
  <c r="AD154" i="9"/>
  <c r="AD135" i="9"/>
  <c r="AD203" i="9"/>
  <c r="AD137" i="9"/>
  <c r="AD132" i="9"/>
  <c r="AD152" i="9"/>
  <c r="AD159" i="9"/>
  <c r="AD202" i="9"/>
  <c r="AA228" i="9"/>
  <c r="AA230" i="9"/>
  <c r="AA227" i="9"/>
  <c r="AA226" i="9"/>
  <c r="AA197" i="9"/>
  <c r="AA194" i="9"/>
  <c r="AA187" i="9"/>
  <c r="AA190" i="9"/>
  <c r="AA136" i="9"/>
  <c r="AA149" i="9"/>
  <c r="AA139" i="9"/>
  <c r="AA199" i="9"/>
  <c r="AA193" i="9"/>
  <c r="AA140" i="9"/>
  <c r="AA218" i="9"/>
  <c r="AB218" i="9" s="1"/>
  <c r="AA215" i="9"/>
  <c r="AB215" i="9" s="1"/>
  <c r="AA192" i="9"/>
  <c r="AA232" i="9"/>
  <c r="AA234" i="9"/>
  <c r="AA213" i="9"/>
  <c r="AA223" i="9"/>
  <c r="AB223" i="9" s="1"/>
  <c r="AA233" i="9"/>
  <c r="AA217" i="9"/>
  <c r="AB217" i="9" s="1"/>
  <c r="AA219" i="9"/>
  <c r="AB219" i="9" s="1"/>
  <c r="AA235" i="9"/>
  <c r="AA195" i="9"/>
  <c r="AA196" i="9"/>
  <c r="AA207" i="9"/>
  <c r="AA200" i="9"/>
  <c r="AA209" i="9"/>
  <c r="AA184" i="9"/>
  <c r="AA150" i="9"/>
  <c r="AA151" i="9"/>
  <c r="AA211" i="9"/>
  <c r="AA221" i="9"/>
  <c r="AB221" i="9" s="1"/>
  <c r="AA225" i="9"/>
  <c r="AA147" i="9"/>
  <c r="AA210" i="9"/>
  <c r="AA144" i="9"/>
  <c r="AA163" i="9"/>
  <c r="AA158" i="9"/>
  <c r="AA171" i="9"/>
  <c r="AA206" i="9"/>
  <c r="AA154" i="9"/>
  <c r="AA135" i="9"/>
  <c r="AA137" i="9"/>
  <c r="AA132" i="9"/>
  <c r="AA152" i="9"/>
  <c r="AA159" i="9"/>
  <c r="AA212" i="9"/>
  <c r="AA202" i="9"/>
  <c r="X175" i="9"/>
  <c r="X224" i="9"/>
  <c r="Y224" i="9" s="1"/>
  <c r="X229" i="9"/>
  <c r="X228" i="9"/>
  <c r="X230" i="9"/>
  <c r="X143" i="9"/>
  <c r="Y143" i="9" s="1"/>
  <c r="X227" i="9"/>
  <c r="X226" i="9"/>
  <c r="X197" i="9"/>
  <c r="X191" i="9"/>
  <c r="X155" i="9"/>
  <c r="X198" i="9"/>
  <c r="X201" i="9"/>
  <c r="X168" i="9"/>
  <c r="X176" i="9"/>
  <c r="X148" i="9"/>
  <c r="Y148" i="9" s="1"/>
  <c r="X149" i="9"/>
  <c r="X139" i="9"/>
  <c r="X199" i="9"/>
  <c r="X193" i="9"/>
  <c r="X140" i="9"/>
  <c r="X218" i="9"/>
  <c r="Y218" i="9" s="1"/>
  <c r="X232" i="9"/>
  <c r="X234" i="9"/>
  <c r="X213" i="9"/>
  <c r="X223" i="9"/>
  <c r="Y223" i="9" s="1"/>
  <c r="X233" i="9"/>
  <c r="X217" i="9"/>
  <c r="Y217" i="9" s="1"/>
  <c r="X219" i="9"/>
  <c r="Y219" i="9" s="1"/>
  <c r="X185" i="9"/>
  <c r="X235" i="9"/>
  <c r="X195" i="9"/>
  <c r="X196" i="9"/>
  <c r="X207" i="9"/>
  <c r="X200" i="9"/>
  <c r="X209" i="9"/>
  <c r="X151" i="9"/>
  <c r="X166" i="9"/>
  <c r="X186" i="9"/>
  <c r="X221" i="9"/>
  <c r="Y221" i="9" s="1"/>
  <c r="X225" i="9"/>
  <c r="X147" i="9"/>
  <c r="X210" i="9"/>
  <c r="X144" i="9"/>
  <c r="X142" i="9"/>
  <c r="X182" i="9"/>
  <c r="X180" i="9"/>
  <c r="Y180" i="9" s="1"/>
  <c r="X206" i="9"/>
  <c r="X154" i="9"/>
  <c r="X137" i="9"/>
  <c r="X132" i="9"/>
  <c r="X152" i="9"/>
  <c r="X159" i="9"/>
  <c r="X202" i="9"/>
  <c r="U178" i="9"/>
  <c r="U175" i="9"/>
  <c r="U224" i="9"/>
  <c r="V224" i="9" s="1"/>
  <c r="U229" i="9"/>
  <c r="U228" i="9"/>
  <c r="U230" i="9"/>
  <c r="U227" i="9"/>
  <c r="U226" i="9"/>
  <c r="U197" i="9"/>
  <c r="U198" i="9"/>
  <c r="U201" i="9"/>
  <c r="U194" i="9"/>
  <c r="U190" i="9"/>
  <c r="U199" i="9"/>
  <c r="U193" i="9"/>
  <c r="U140" i="9"/>
  <c r="U134" i="9"/>
  <c r="U218" i="9"/>
  <c r="V218" i="9" s="1"/>
  <c r="U231" i="9"/>
  <c r="U234" i="9"/>
  <c r="U223" i="9"/>
  <c r="V223" i="9" s="1"/>
  <c r="U233" i="9"/>
  <c r="U217" i="9"/>
  <c r="V217" i="9" s="1"/>
  <c r="U219" i="9"/>
  <c r="V219" i="9" s="1"/>
  <c r="U174" i="9"/>
  <c r="U235" i="9"/>
  <c r="U195" i="9"/>
  <c r="U207" i="9"/>
  <c r="U209" i="9"/>
  <c r="U177" i="9"/>
  <c r="U184" i="9"/>
  <c r="U151" i="9"/>
  <c r="U225" i="9"/>
  <c r="U147" i="9"/>
  <c r="U210" i="9"/>
  <c r="U144" i="9"/>
  <c r="U142" i="9"/>
  <c r="U180" i="9"/>
  <c r="V180" i="9" s="1"/>
  <c r="U158" i="9"/>
  <c r="U206" i="9"/>
  <c r="U154" i="9"/>
  <c r="U203" i="9"/>
  <c r="U137" i="9"/>
  <c r="U132" i="9"/>
  <c r="U152" i="9"/>
  <c r="U159" i="9"/>
  <c r="U188" i="9"/>
  <c r="U202" i="9"/>
  <c r="R178" i="9"/>
  <c r="R175" i="9"/>
  <c r="R224" i="9"/>
  <c r="S224" i="9" s="1"/>
  <c r="R228" i="9"/>
  <c r="R230" i="9"/>
  <c r="R165" i="9"/>
  <c r="R181" i="9"/>
  <c r="R227" i="9"/>
  <c r="R226" i="9"/>
  <c r="R197" i="9"/>
  <c r="R191" i="9"/>
  <c r="R141" i="9"/>
  <c r="R155" i="9"/>
  <c r="R168" i="9"/>
  <c r="R176" i="9"/>
  <c r="R194" i="9"/>
  <c r="R143" i="9"/>
  <c r="S143" i="9" s="1"/>
  <c r="R187" i="9"/>
  <c r="R149" i="9"/>
  <c r="R139" i="9"/>
  <c r="R199" i="9"/>
  <c r="R193" i="9"/>
  <c r="R140" i="9"/>
  <c r="R134" i="9"/>
  <c r="R218" i="9"/>
  <c r="S218" i="9" s="1"/>
  <c r="R215" i="9"/>
  <c r="S215" i="9" s="1"/>
  <c r="R232" i="9"/>
  <c r="R234" i="9"/>
  <c r="R213" i="9"/>
  <c r="R233" i="9"/>
  <c r="R180" i="9"/>
  <c r="S180" i="9" s="1"/>
  <c r="R217" i="9"/>
  <c r="S217" i="9" s="1"/>
  <c r="R219" i="9"/>
  <c r="S219" i="9" s="1"/>
  <c r="R174" i="9"/>
  <c r="R185" i="9"/>
  <c r="R235" i="9"/>
  <c r="R195" i="9"/>
  <c r="R196" i="9"/>
  <c r="R179" i="9"/>
  <c r="R207" i="9"/>
  <c r="R208" i="9"/>
  <c r="R200" i="9"/>
  <c r="R209" i="9"/>
  <c r="R177" i="9"/>
  <c r="R184" i="9"/>
  <c r="R150" i="9"/>
  <c r="R151" i="9"/>
  <c r="R211" i="9"/>
  <c r="R166" i="9"/>
  <c r="R225" i="9"/>
  <c r="R147" i="9"/>
  <c r="R210" i="9"/>
  <c r="R144" i="9"/>
  <c r="R142" i="9"/>
  <c r="R169" i="9"/>
  <c r="R221" i="9"/>
  <c r="S221" i="9" s="1"/>
  <c r="R171" i="9"/>
  <c r="R206" i="9"/>
  <c r="R203" i="9"/>
  <c r="R137" i="9"/>
  <c r="R132" i="9"/>
  <c r="R152" i="9"/>
  <c r="R159" i="9"/>
  <c r="R212" i="9"/>
  <c r="R202" i="9"/>
  <c r="O178" i="9"/>
  <c r="O175" i="9"/>
  <c r="O224" i="9"/>
  <c r="P224" i="9" s="1"/>
  <c r="O223" i="9"/>
  <c r="P223" i="9" s="1"/>
  <c r="O230" i="9"/>
  <c r="O227" i="9"/>
  <c r="O226" i="9"/>
  <c r="O197" i="9"/>
  <c r="O198" i="9"/>
  <c r="O201" i="9"/>
  <c r="O194" i="9"/>
  <c r="O143" i="9"/>
  <c r="P143" i="9" s="1"/>
  <c r="O187" i="9"/>
  <c r="O190" i="9"/>
  <c r="O139" i="9"/>
  <c r="O199" i="9"/>
  <c r="O193" i="9"/>
  <c r="O218" i="9"/>
  <c r="P218" i="9" s="1"/>
  <c r="O192" i="9"/>
  <c r="O231" i="9"/>
  <c r="O234" i="9"/>
  <c r="O213" i="9"/>
  <c r="O233" i="9"/>
  <c r="O217" i="9"/>
  <c r="P217" i="9" s="1"/>
  <c r="O219" i="9"/>
  <c r="P219" i="9" s="1"/>
  <c r="O174" i="9"/>
  <c r="O195" i="9"/>
  <c r="O196" i="9"/>
  <c r="O179" i="9"/>
  <c r="O207" i="9"/>
  <c r="O208" i="9"/>
  <c r="O209" i="9"/>
  <c r="O177" i="9"/>
  <c r="O150" i="9"/>
  <c r="O151" i="9"/>
  <c r="O164" i="9"/>
  <c r="O166" i="9"/>
  <c r="O225" i="9"/>
  <c r="O147" i="9"/>
  <c r="O210" i="9"/>
  <c r="O144" i="9"/>
  <c r="O142" i="9"/>
  <c r="O163" i="9"/>
  <c r="O206" i="9"/>
  <c r="O154" i="9"/>
  <c r="O203" i="9"/>
  <c r="O137" i="9"/>
  <c r="O159" i="9"/>
  <c r="O202" i="9"/>
  <c r="L178" i="9"/>
  <c r="L175" i="9"/>
  <c r="L224" i="9"/>
  <c r="M224" i="9" s="1"/>
  <c r="L180" i="9"/>
  <c r="M180" i="9" s="1"/>
  <c r="L228" i="9"/>
  <c r="L230" i="9"/>
  <c r="L165" i="9"/>
  <c r="L227" i="9"/>
  <c r="L226" i="9"/>
  <c r="L197" i="9"/>
  <c r="L191" i="9"/>
  <c r="L141" i="9"/>
  <c r="L155" i="9"/>
  <c r="L198" i="9"/>
  <c r="L201" i="9"/>
  <c r="L168" i="9"/>
  <c r="L194" i="9"/>
  <c r="L187" i="9"/>
  <c r="L148" i="9"/>
  <c r="M148" i="9" s="1"/>
  <c r="L199" i="9"/>
  <c r="L193" i="9"/>
  <c r="L134" i="9"/>
  <c r="L218" i="9"/>
  <c r="M218" i="9" s="1"/>
  <c r="L215" i="9"/>
  <c r="M215" i="9" s="1"/>
  <c r="L232" i="9"/>
  <c r="L234" i="9"/>
  <c r="L213" i="9"/>
  <c r="L233" i="9"/>
  <c r="L217" i="9"/>
  <c r="M217" i="9" s="1"/>
  <c r="L219" i="9"/>
  <c r="M219" i="9" s="1"/>
  <c r="L174" i="9"/>
  <c r="L185" i="9"/>
  <c r="L195" i="9"/>
  <c r="L196" i="9"/>
  <c r="L179" i="9"/>
  <c r="L207" i="9"/>
  <c r="L208" i="9"/>
  <c r="L209" i="9"/>
  <c r="L177" i="9"/>
  <c r="L184" i="9"/>
  <c r="L150" i="9"/>
  <c r="L151" i="9"/>
  <c r="L211" i="9"/>
  <c r="L221" i="9"/>
  <c r="M221" i="9" s="1"/>
  <c r="L225" i="9"/>
  <c r="L147" i="9"/>
  <c r="L210" i="9"/>
  <c r="L144" i="9"/>
  <c r="L142" i="9"/>
  <c r="L143" i="9"/>
  <c r="M143" i="9" s="1"/>
  <c r="L206" i="9"/>
  <c r="L154" i="9"/>
  <c r="L203" i="9"/>
  <c r="L137" i="9"/>
  <c r="L132" i="9"/>
  <c r="L152" i="9"/>
  <c r="L159" i="9"/>
  <c r="L212" i="9"/>
  <c r="L202" i="9"/>
  <c r="I224" i="9"/>
  <c r="I229" i="9"/>
  <c r="I230" i="9"/>
  <c r="I227" i="9"/>
  <c r="I226" i="9"/>
  <c r="I197" i="9"/>
  <c r="I191" i="9"/>
  <c r="I155" i="9"/>
  <c r="I201" i="9"/>
  <c r="I168" i="9"/>
  <c r="I176" i="9"/>
  <c r="I194" i="9"/>
  <c r="I143" i="9"/>
  <c r="I187" i="9"/>
  <c r="I148" i="9"/>
  <c r="I139" i="9"/>
  <c r="I199" i="9"/>
  <c r="I193" i="9"/>
  <c r="I218" i="9"/>
  <c r="I215" i="9"/>
  <c r="I232" i="9"/>
  <c r="I234" i="9"/>
  <c r="I213" i="9"/>
  <c r="I223" i="9"/>
  <c r="I233" i="9"/>
  <c r="I217" i="9"/>
  <c r="I219" i="9"/>
  <c r="I185" i="9"/>
  <c r="I195" i="9"/>
  <c r="I179" i="9"/>
  <c r="I207" i="9"/>
  <c r="I208" i="9"/>
  <c r="I209" i="9"/>
  <c r="I177" i="9"/>
  <c r="I167" i="9"/>
  <c r="I184" i="9"/>
  <c r="I150" i="9"/>
  <c r="I151" i="9"/>
  <c r="I211" i="9"/>
  <c r="I166" i="9"/>
  <c r="I133" i="9"/>
  <c r="I186" i="9"/>
  <c r="I221" i="9"/>
  <c r="I225" i="9"/>
  <c r="I147" i="9"/>
  <c r="I210" i="9"/>
  <c r="I144" i="9"/>
  <c r="I142" i="9"/>
  <c r="I163" i="9"/>
  <c r="I158" i="9"/>
  <c r="I182" i="9"/>
  <c r="I206" i="9"/>
  <c r="I154" i="9"/>
  <c r="I137" i="9"/>
  <c r="I152" i="9"/>
  <c r="I212" i="9"/>
  <c r="I202" i="9"/>
  <c r="F230" i="9"/>
  <c r="F227" i="9"/>
  <c r="F226" i="9"/>
  <c r="F232" i="9"/>
  <c r="F231" i="9"/>
  <c r="F234" i="9"/>
  <c r="F233" i="9"/>
  <c r="F221" i="9"/>
  <c r="F225" i="9"/>
  <c r="AM156" i="9"/>
  <c r="AG156" i="9"/>
  <c r="AD156" i="9"/>
  <c r="X156" i="9"/>
  <c r="R156" i="9"/>
  <c r="L156" i="9"/>
  <c r="AD118" i="9"/>
  <c r="AD41" i="9"/>
  <c r="AA46" i="9"/>
  <c r="AA118" i="9"/>
  <c r="M21" i="9"/>
  <c r="EA152" i="7"/>
  <c r="EA153" i="7"/>
  <c r="EA154" i="7"/>
  <c r="EA155" i="7"/>
  <c r="EA156" i="7"/>
  <c r="EA157" i="7"/>
  <c r="EA158" i="7"/>
  <c r="EA159" i="7"/>
  <c r="EA160" i="7"/>
  <c r="EA161" i="7"/>
  <c r="EA162" i="7"/>
  <c r="EA163" i="7"/>
  <c r="EA164" i="7"/>
  <c r="EA165" i="7"/>
  <c r="EA166" i="7"/>
  <c r="EA167" i="7"/>
  <c r="EA168" i="7"/>
  <c r="EA169" i="7"/>
  <c r="EA170" i="7"/>
  <c r="EA171" i="7"/>
  <c r="EA172" i="7"/>
  <c r="EA173" i="7"/>
  <c r="EA174" i="7"/>
  <c r="EA175" i="7"/>
  <c r="EA176" i="7"/>
  <c r="EA177" i="7"/>
  <c r="EA178" i="7"/>
  <c r="EA179" i="7"/>
  <c r="EA180" i="7"/>
  <c r="EA181" i="7"/>
  <c r="EA182" i="7"/>
  <c r="EA183" i="7"/>
  <c r="EA184" i="7"/>
  <c r="EA185" i="7"/>
  <c r="EA186" i="7"/>
  <c r="EA187" i="7"/>
  <c r="EA188" i="7"/>
  <c r="EA189" i="7"/>
  <c r="EA190" i="7"/>
  <c r="EA191" i="7"/>
  <c r="EA192" i="7"/>
  <c r="EA193" i="7"/>
  <c r="EA194" i="7"/>
  <c r="EA195" i="7"/>
  <c r="EA196" i="7"/>
  <c r="EA197" i="7"/>
  <c r="EA198" i="7"/>
  <c r="EA199" i="7"/>
  <c r="EA200" i="7"/>
  <c r="EA201" i="7"/>
  <c r="EA202" i="7"/>
  <c r="EA203" i="7"/>
  <c r="EA204" i="7"/>
  <c r="EA205" i="7"/>
  <c r="EA206" i="7"/>
  <c r="EA207" i="7"/>
  <c r="EA208" i="7"/>
  <c r="EA209" i="7"/>
  <c r="EA210" i="7"/>
  <c r="EA211" i="7"/>
  <c r="EA212" i="7"/>
  <c r="EA213" i="7"/>
  <c r="EA214" i="7"/>
  <c r="EA215" i="7"/>
  <c r="EA216" i="7"/>
  <c r="EA217" i="7"/>
  <c r="EA218" i="7"/>
  <c r="EA219" i="7"/>
  <c r="EA220" i="7"/>
  <c r="EA221" i="7"/>
  <c r="EA222" i="7"/>
  <c r="EA223" i="7"/>
  <c r="EA224" i="7"/>
  <c r="EA225" i="7"/>
  <c r="EA226" i="7"/>
  <c r="EA227" i="7"/>
  <c r="EA228" i="7"/>
  <c r="EA229" i="7"/>
  <c r="EA230" i="7"/>
  <c r="EA231" i="7"/>
  <c r="EA232" i="7"/>
  <c r="EA233" i="7"/>
  <c r="EA234" i="7"/>
  <c r="EA235" i="7"/>
  <c r="EA236" i="7"/>
  <c r="EA237" i="7"/>
  <c r="EA238" i="7"/>
  <c r="EA239" i="7"/>
  <c r="EA240" i="7"/>
  <c r="EA257" i="7"/>
  <c r="EA258" i="7"/>
  <c r="EA259" i="7"/>
  <c r="EA260" i="7"/>
  <c r="EA261" i="7"/>
  <c r="EA262" i="7"/>
  <c r="EA263" i="7"/>
  <c r="EA264" i="7"/>
  <c r="EA265" i="7"/>
  <c r="EA266" i="7"/>
  <c r="EA267" i="7"/>
  <c r="EA268" i="7"/>
  <c r="EA269" i="7"/>
  <c r="EA270" i="7"/>
  <c r="EA271" i="7"/>
  <c r="EA272" i="7"/>
  <c r="EA273" i="7"/>
  <c r="EA274" i="7"/>
  <c r="EA275" i="7"/>
  <c r="EA276" i="7"/>
  <c r="EA277" i="7"/>
  <c r="EA278" i="7"/>
  <c r="EA279" i="7"/>
  <c r="EA280" i="7"/>
  <c r="EA281" i="7"/>
  <c r="EA282" i="7"/>
  <c r="EA283" i="7"/>
  <c r="EA284" i="7"/>
  <c r="EA285" i="7"/>
  <c r="EA286" i="7"/>
  <c r="EA287" i="7"/>
  <c r="EA288" i="7"/>
  <c r="EA289" i="7"/>
  <c r="EA290" i="7"/>
  <c r="EA291" i="7"/>
  <c r="EA292" i="7"/>
  <c r="EA293" i="7"/>
  <c r="EA294" i="7"/>
  <c r="EA295" i="7"/>
  <c r="EA296" i="7"/>
  <c r="EA297" i="7"/>
  <c r="EA298" i="7"/>
  <c r="EA299" i="7"/>
  <c r="EA300" i="7"/>
  <c r="EA301" i="7"/>
  <c r="EA302" i="7"/>
  <c r="EA303" i="7"/>
  <c r="EA304" i="7"/>
  <c r="EA305" i="7"/>
  <c r="EA306" i="7"/>
  <c r="EA307" i="7"/>
  <c r="EA308" i="7"/>
  <c r="EA309" i="7"/>
  <c r="EA310" i="7"/>
  <c r="EA311" i="7"/>
  <c r="EA312" i="7"/>
  <c r="EA313" i="7"/>
  <c r="EA314" i="7"/>
  <c r="EA315" i="7"/>
  <c r="EA316" i="7"/>
  <c r="EA317" i="7"/>
  <c r="EA318" i="7"/>
  <c r="EA319" i="7"/>
  <c r="EA320" i="7"/>
  <c r="EA321" i="7"/>
  <c r="EA322" i="7"/>
  <c r="EA323" i="7"/>
  <c r="EA324" i="7"/>
  <c r="EA325" i="7"/>
  <c r="EA326" i="7"/>
  <c r="EA327" i="7"/>
  <c r="EA328" i="7"/>
  <c r="EA329" i="7"/>
  <c r="EA330" i="7"/>
  <c r="EA331" i="7"/>
  <c r="EA332" i="7"/>
  <c r="EA333" i="7"/>
  <c r="EA334" i="7"/>
  <c r="EA335" i="7"/>
  <c r="EA336" i="7"/>
  <c r="EA337" i="7"/>
  <c r="EA338" i="7"/>
  <c r="EA339" i="7"/>
  <c r="EA340" i="7"/>
  <c r="EA341" i="7"/>
  <c r="EA342" i="7"/>
  <c r="EA343" i="7"/>
  <c r="EA344" i="7"/>
  <c r="EA345" i="7"/>
  <c r="EA346" i="7"/>
  <c r="EA347" i="7"/>
  <c r="EA348" i="7"/>
  <c r="EA349" i="7"/>
  <c r="EA350" i="7"/>
  <c r="EA351" i="7"/>
  <c r="EA352" i="7"/>
  <c r="EA353" i="7"/>
  <c r="EA354" i="7"/>
  <c r="EA355" i="7"/>
  <c r="EA356" i="7"/>
  <c r="EA357" i="7"/>
  <c r="EA358" i="7"/>
  <c r="EA359" i="7"/>
  <c r="EA360" i="7"/>
  <c r="EA361" i="7"/>
  <c r="EA362" i="7"/>
  <c r="EA363" i="7"/>
  <c r="EA364" i="7"/>
  <c r="EA365" i="7"/>
  <c r="EA366" i="7"/>
  <c r="EA367" i="7"/>
  <c r="EA368" i="7"/>
  <c r="EA369" i="7"/>
  <c r="EA370" i="7"/>
  <c r="EA371" i="7"/>
  <c r="EA372" i="7"/>
  <c r="EA373" i="7"/>
  <c r="EA374" i="7"/>
  <c r="EA375" i="7"/>
  <c r="EA376" i="7"/>
  <c r="EA377" i="7"/>
  <c r="EA378" i="7"/>
  <c r="EA379" i="7"/>
  <c r="EA380" i="7"/>
  <c r="EA381" i="7"/>
  <c r="EA382" i="7"/>
  <c r="EA383" i="7"/>
  <c r="EA384" i="7"/>
  <c r="EA385" i="7"/>
  <c r="EA386" i="7"/>
  <c r="EA387" i="7"/>
  <c r="EA388" i="7"/>
  <c r="EA389" i="7"/>
  <c r="EA390" i="7"/>
  <c r="EA391" i="7"/>
  <c r="EA392" i="7"/>
  <c r="EA393" i="7"/>
  <c r="EA394" i="7"/>
  <c r="EA395" i="7"/>
  <c r="EA396" i="7"/>
  <c r="EA397" i="7"/>
  <c r="EA398" i="7"/>
  <c r="EA399" i="7"/>
  <c r="EA400" i="7"/>
  <c r="EA401" i="7"/>
  <c r="EA402" i="7"/>
  <c r="EA403" i="7"/>
  <c r="EA404" i="7"/>
  <c r="EA405" i="7"/>
  <c r="EA406" i="7"/>
  <c r="EA407" i="7"/>
  <c r="EA408" i="7"/>
  <c r="EA409" i="7"/>
  <c r="EA410" i="7"/>
  <c r="EA411" i="7"/>
  <c r="EA412" i="7"/>
  <c r="EA413" i="7"/>
  <c r="EA414" i="7"/>
  <c r="EA415" i="7"/>
  <c r="EA416" i="7"/>
  <c r="EA417" i="7"/>
  <c r="EA418" i="7"/>
  <c r="EA419" i="7"/>
  <c r="EA420" i="7"/>
  <c r="EA421" i="7"/>
  <c r="EA422" i="7"/>
  <c r="EA423" i="7"/>
  <c r="EA424" i="7"/>
  <c r="EA425" i="7"/>
  <c r="EA426" i="7"/>
  <c r="EA427" i="7"/>
  <c r="EA428" i="7"/>
  <c r="EA429" i="7"/>
  <c r="EA430" i="7"/>
  <c r="EA431" i="7"/>
  <c r="EA432" i="7"/>
  <c r="EA433" i="7"/>
  <c r="EA434" i="7"/>
  <c r="EA435" i="7"/>
  <c r="EA436" i="7"/>
  <c r="EA437" i="7"/>
  <c r="EA438" i="7"/>
  <c r="EA439" i="7"/>
  <c r="EA440" i="7"/>
  <c r="EA441" i="7"/>
  <c r="EA442" i="7"/>
  <c r="EA443" i="7"/>
  <c r="EA444" i="7"/>
  <c r="EA445" i="7"/>
  <c r="EA446" i="7"/>
  <c r="EA447" i="7"/>
  <c r="EA448" i="7"/>
  <c r="EA449" i="7"/>
  <c r="EA450" i="7"/>
  <c r="EA451" i="7"/>
  <c r="EA452" i="7"/>
  <c r="EA453" i="7"/>
  <c r="EA454" i="7"/>
  <c r="EA455" i="7"/>
  <c r="EA456" i="7"/>
  <c r="EA457" i="7"/>
  <c r="EA458" i="7"/>
  <c r="EA459" i="7"/>
  <c r="EA460" i="7"/>
  <c r="EA461" i="7"/>
  <c r="EA462" i="7"/>
  <c r="EA463" i="7"/>
  <c r="EA464" i="7"/>
  <c r="EA465" i="7"/>
  <c r="EA466" i="7"/>
  <c r="EA467" i="7"/>
  <c r="EA468" i="7"/>
  <c r="EA469" i="7"/>
  <c r="EA470" i="7"/>
  <c r="EA471" i="7"/>
  <c r="EA472" i="7"/>
  <c r="EA473" i="7"/>
  <c r="EA474" i="7"/>
  <c r="EA475" i="7"/>
  <c r="EA476" i="7"/>
  <c r="EA477" i="7"/>
  <c r="EA478" i="7"/>
  <c r="EA479" i="7"/>
  <c r="EA480" i="7"/>
  <c r="EA481" i="7"/>
  <c r="EA482" i="7"/>
  <c r="EA483" i="7"/>
  <c r="EA484" i="7"/>
  <c r="EA485" i="7"/>
  <c r="EA486" i="7"/>
  <c r="EA487" i="7"/>
  <c r="EA488" i="7"/>
  <c r="DV152" i="7"/>
  <c r="DV153" i="7"/>
  <c r="DV154" i="7"/>
  <c r="DV155" i="7"/>
  <c r="DV156" i="7"/>
  <c r="DV157" i="7"/>
  <c r="DV158" i="7"/>
  <c r="DV159" i="7"/>
  <c r="DV160" i="7"/>
  <c r="DV161" i="7"/>
  <c r="DV162" i="7"/>
  <c r="DV163" i="7"/>
  <c r="DV164" i="7"/>
  <c r="DV165" i="7"/>
  <c r="DV166" i="7"/>
  <c r="DV167" i="7"/>
  <c r="DV168" i="7"/>
  <c r="DV169" i="7"/>
  <c r="DV170" i="7"/>
  <c r="DV171" i="7"/>
  <c r="DV172" i="7"/>
  <c r="DV173" i="7"/>
  <c r="DV174" i="7"/>
  <c r="DV175" i="7"/>
  <c r="DV176" i="7"/>
  <c r="DV177" i="7"/>
  <c r="DV178" i="7"/>
  <c r="DV179" i="7"/>
  <c r="DV180" i="7"/>
  <c r="DV181" i="7"/>
  <c r="DV182" i="7"/>
  <c r="DV183" i="7"/>
  <c r="DV184" i="7"/>
  <c r="DV185" i="7"/>
  <c r="DV186" i="7"/>
  <c r="DV187" i="7"/>
  <c r="DV188" i="7"/>
  <c r="DV189" i="7"/>
  <c r="DV190" i="7"/>
  <c r="DV191" i="7"/>
  <c r="DV192" i="7"/>
  <c r="DV193" i="7"/>
  <c r="DV194" i="7"/>
  <c r="DV195" i="7"/>
  <c r="DV196" i="7"/>
  <c r="DV197" i="7"/>
  <c r="DV198" i="7"/>
  <c r="DV199" i="7"/>
  <c r="DV200" i="7"/>
  <c r="DV201" i="7"/>
  <c r="DV202" i="7"/>
  <c r="DV203" i="7"/>
  <c r="DV204" i="7"/>
  <c r="DV205" i="7"/>
  <c r="DV206" i="7"/>
  <c r="DV207" i="7"/>
  <c r="DV208" i="7"/>
  <c r="DV209" i="7"/>
  <c r="DV210" i="7"/>
  <c r="DV211" i="7"/>
  <c r="DV212" i="7"/>
  <c r="DV213" i="7"/>
  <c r="DV214" i="7"/>
  <c r="DV215" i="7"/>
  <c r="DV216" i="7"/>
  <c r="DV217" i="7"/>
  <c r="DV218" i="7"/>
  <c r="DV219" i="7"/>
  <c r="DV220" i="7"/>
  <c r="DV221" i="7"/>
  <c r="DV222" i="7"/>
  <c r="DV223" i="7"/>
  <c r="DV224" i="7"/>
  <c r="DV225" i="7"/>
  <c r="DV226" i="7"/>
  <c r="DV227" i="7"/>
  <c r="DV228" i="7"/>
  <c r="DV229" i="7"/>
  <c r="DV230" i="7"/>
  <c r="DV231" i="7"/>
  <c r="DV232" i="7"/>
  <c r="DV233" i="7"/>
  <c r="DV234" i="7"/>
  <c r="DV235" i="7"/>
  <c r="DV236" i="7"/>
  <c r="DV237" i="7"/>
  <c r="DV238" i="7"/>
  <c r="DV239" i="7"/>
  <c r="DV240" i="7"/>
  <c r="DV257" i="7"/>
  <c r="DV258" i="7"/>
  <c r="DV259" i="7"/>
  <c r="DV260" i="7"/>
  <c r="DV261" i="7"/>
  <c r="DV262" i="7"/>
  <c r="DV263" i="7"/>
  <c r="DV264" i="7"/>
  <c r="DV265" i="7"/>
  <c r="DV266" i="7"/>
  <c r="DV267" i="7"/>
  <c r="DV268" i="7"/>
  <c r="DV269" i="7"/>
  <c r="DV270" i="7"/>
  <c r="DV271" i="7"/>
  <c r="DV272" i="7"/>
  <c r="DV273" i="7"/>
  <c r="DV274" i="7"/>
  <c r="DV275" i="7"/>
  <c r="DV276" i="7"/>
  <c r="DV277" i="7"/>
  <c r="DV278" i="7"/>
  <c r="DV279" i="7"/>
  <c r="DV280" i="7"/>
  <c r="DV281" i="7"/>
  <c r="DV282" i="7"/>
  <c r="DV283" i="7"/>
  <c r="DV284" i="7"/>
  <c r="DV285" i="7"/>
  <c r="DV286" i="7"/>
  <c r="DV287" i="7"/>
  <c r="DV288" i="7"/>
  <c r="DV289" i="7"/>
  <c r="DV290" i="7"/>
  <c r="DV291" i="7"/>
  <c r="DV292" i="7"/>
  <c r="DV293" i="7"/>
  <c r="DV294" i="7"/>
  <c r="DV295" i="7"/>
  <c r="DV296" i="7"/>
  <c r="DV297" i="7"/>
  <c r="DV298" i="7"/>
  <c r="DV299" i="7"/>
  <c r="DV300" i="7"/>
  <c r="DV301" i="7"/>
  <c r="DV302" i="7"/>
  <c r="DV303" i="7"/>
  <c r="DV304" i="7"/>
  <c r="DV305" i="7"/>
  <c r="DV306" i="7"/>
  <c r="DV307" i="7"/>
  <c r="DV308" i="7"/>
  <c r="DV309" i="7"/>
  <c r="DV310" i="7"/>
  <c r="DV311" i="7"/>
  <c r="DV312" i="7"/>
  <c r="DV313" i="7"/>
  <c r="DV314" i="7"/>
  <c r="DV315" i="7"/>
  <c r="DV316" i="7"/>
  <c r="DV317" i="7"/>
  <c r="DV318" i="7"/>
  <c r="DV319" i="7"/>
  <c r="DV320" i="7"/>
  <c r="DV321" i="7"/>
  <c r="DV322" i="7"/>
  <c r="DV323" i="7"/>
  <c r="DV324" i="7"/>
  <c r="DV325" i="7"/>
  <c r="DV326" i="7"/>
  <c r="DV327" i="7"/>
  <c r="DV328" i="7"/>
  <c r="DV329" i="7"/>
  <c r="DV330" i="7"/>
  <c r="DV331" i="7"/>
  <c r="DV332" i="7"/>
  <c r="DV333" i="7"/>
  <c r="DV334" i="7"/>
  <c r="DV335" i="7"/>
  <c r="DV336" i="7"/>
  <c r="DV337" i="7"/>
  <c r="DV338" i="7"/>
  <c r="DV339" i="7"/>
  <c r="DV340" i="7"/>
  <c r="DV341" i="7"/>
  <c r="DV342" i="7"/>
  <c r="DV343" i="7"/>
  <c r="DV344" i="7"/>
  <c r="DV345" i="7"/>
  <c r="DV346" i="7"/>
  <c r="DV347" i="7"/>
  <c r="DV348" i="7"/>
  <c r="DV349" i="7"/>
  <c r="DV350" i="7"/>
  <c r="DV351" i="7"/>
  <c r="DV352" i="7"/>
  <c r="DV353" i="7"/>
  <c r="DV354" i="7"/>
  <c r="DV355" i="7"/>
  <c r="DV356" i="7"/>
  <c r="DV357" i="7"/>
  <c r="DV358" i="7"/>
  <c r="DV359" i="7"/>
  <c r="DV360" i="7"/>
  <c r="DV361" i="7"/>
  <c r="DV362" i="7"/>
  <c r="DV363" i="7"/>
  <c r="DV364" i="7"/>
  <c r="DV365" i="7"/>
  <c r="DV366" i="7"/>
  <c r="DV367" i="7"/>
  <c r="DV368" i="7"/>
  <c r="DV369" i="7"/>
  <c r="DV370" i="7"/>
  <c r="DV371" i="7"/>
  <c r="DV372" i="7"/>
  <c r="DV373" i="7"/>
  <c r="DV374" i="7"/>
  <c r="DV375" i="7"/>
  <c r="DV376" i="7"/>
  <c r="DV377" i="7"/>
  <c r="DV378" i="7"/>
  <c r="DV379" i="7"/>
  <c r="DV380" i="7"/>
  <c r="DV381" i="7"/>
  <c r="DV382" i="7"/>
  <c r="DV383" i="7"/>
  <c r="DV384" i="7"/>
  <c r="DV385" i="7"/>
  <c r="DV386" i="7"/>
  <c r="DV387" i="7"/>
  <c r="DV388" i="7"/>
  <c r="DV389" i="7"/>
  <c r="DV390" i="7"/>
  <c r="DV391" i="7"/>
  <c r="DV392" i="7"/>
  <c r="DV393" i="7"/>
  <c r="DV394" i="7"/>
  <c r="DV395" i="7"/>
  <c r="DV396" i="7"/>
  <c r="DV397" i="7"/>
  <c r="DV398" i="7"/>
  <c r="DV399" i="7"/>
  <c r="DV400" i="7"/>
  <c r="DV401" i="7"/>
  <c r="DV402" i="7"/>
  <c r="DV403" i="7"/>
  <c r="DV404" i="7"/>
  <c r="DV405" i="7"/>
  <c r="DV406" i="7"/>
  <c r="DV407" i="7"/>
  <c r="DV408" i="7"/>
  <c r="DV409" i="7"/>
  <c r="DV410" i="7"/>
  <c r="DV411" i="7"/>
  <c r="DV412" i="7"/>
  <c r="DV413" i="7"/>
  <c r="DV414" i="7"/>
  <c r="DV415" i="7"/>
  <c r="DV416" i="7"/>
  <c r="DV417" i="7"/>
  <c r="DV418" i="7"/>
  <c r="DV419" i="7"/>
  <c r="DV420" i="7"/>
  <c r="DV421" i="7"/>
  <c r="DV422" i="7"/>
  <c r="DV423" i="7"/>
  <c r="DV424" i="7"/>
  <c r="DV425" i="7"/>
  <c r="DV426" i="7"/>
  <c r="DV427" i="7"/>
  <c r="DV428" i="7"/>
  <c r="DV429" i="7"/>
  <c r="DV430" i="7"/>
  <c r="DV431" i="7"/>
  <c r="DV432" i="7"/>
  <c r="DV433" i="7"/>
  <c r="DV434" i="7"/>
  <c r="DV435" i="7"/>
  <c r="DV436" i="7"/>
  <c r="DV437" i="7"/>
  <c r="DV438" i="7"/>
  <c r="DV439" i="7"/>
  <c r="DV440" i="7"/>
  <c r="DV441" i="7"/>
  <c r="DV442" i="7"/>
  <c r="DV443" i="7"/>
  <c r="DV444" i="7"/>
  <c r="DV445" i="7"/>
  <c r="DV446" i="7"/>
  <c r="DV447" i="7"/>
  <c r="DV448" i="7"/>
  <c r="DV449" i="7"/>
  <c r="DV450" i="7"/>
  <c r="DV451" i="7"/>
  <c r="DV452" i="7"/>
  <c r="DV453" i="7"/>
  <c r="DV454" i="7"/>
  <c r="DV455" i="7"/>
  <c r="DV456" i="7"/>
  <c r="DV457" i="7"/>
  <c r="DV458" i="7"/>
  <c r="DV459" i="7"/>
  <c r="DV460" i="7"/>
  <c r="DV461" i="7"/>
  <c r="DV462" i="7"/>
  <c r="DV463" i="7"/>
  <c r="DV464" i="7"/>
  <c r="DV465" i="7"/>
  <c r="DV466" i="7"/>
  <c r="DV467" i="7"/>
  <c r="DV468" i="7"/>
  <c r="DV469" i="7"/>
  <c r="DV470" i="7"/>
  <c r="DV471" i="7"/>
  <c r="DV472" i="7"/>
  <c r="DV473" i="7"/>
  <c r="DV474" i="7"/>
  <c r="DV475" i="7"/>
  <c r="DV476" i="7"/>
  <c r="DV477" i="7"/>
  <c r="DV478" i="7"/>
  <c r="DV479" i="7"/>
  <c r="DV480" i="7"/>
  <c r="DV481" i="7"/>
  <c r="DV482" i="7"/>
  <c r="DV483" i="7"/>
  <c r="DV484" i="7"/>
  <c r="DV485" i="7"/>
  <c r="DV486" i="7"/>
  <c r="DV487" i="7"/>
  <c r="DV488" i="7"/>
  <c r="AF20" i="1"/>
  <c r="AF21" i="1"/>
  <c r="AG21" i="1" s="1"/>
  <c r="AF22" i="1"/>
  <c r="AG22" i="1" s="1"/>
  <c r="AF23" i="1"/>
  <c r="AF24" i="1"/>
  <c r="AG24" i="1" s="1"/>
  <c r="AF25" i="1"/>
  <c r="AG25" i="1" s="1"/>
  <c r="AF26" i="1"/>
  <c r="AG26" i="1" s="1"/>
  <c r="AF27" i="1"/>
  <c r="AG27" i="1" s="1"/>
  <c r="AF28" i="1"/>
  <c r="AG28" i="1" s="1"/>
  <c r="AF29" i="1"/>
  <c r="AG29" i="1" s="1"/>
  <c r="AF30" i="1"/>
  <c r="AG30" i="1" s="1"/>
  <c r="AF31" i="1"/>
  <c r="AG31" i="1" s="1"/>
  <c r="AF32" i="1"/>
  <c r="AF33" i="1"/>
  <c r="AG33" i="1" s="1"/>
  <c r="AF34" i="1"/>
  <c r="AG34" i="1" s="1"/>
  <c r="AF35" i="1"/>
  <c r="AF36" i="1"/>
  <c r="AG36" i="1" s="1"/>
  <c r="AF37" i="1"/>
  <c r="AF38" i="1"/>
  <c r="AF39" i="1"/>
  <c r="AF40" i="1"/>
  <c r="AG40" i="1" s="1"/>
  <c r="AF41" i="1"/>
  <c r="AF42" i="1"/>
  <c r="AG42" i="1" s="1"/>
  <c r="AF43" i="1"/>
  <c r="AF44" i="1"/>
  <c r="AF45" i="1"/>
  <c r="AG45" i="1" s="1"/>
  <c r="AF10" i="1"/>
  <c r="AG10" i="1" s="1"/>
  <c r="AF11" i="1"/>
  <c r="AG11" i="1" s="1"/>
  <c r="AF12" i="1"/>
  <c r="AG12" i="1" s="1"/>
  <c r="AF13" i="1"/>
  <c r="AG13" i="1" s="1"/>
  <c r="AF14" i="1"/>
  <c r="AG14" i="1" s="1"/>
  <c r="AF15" i="1"/>
  <c r="AG15" i="1" s="1"/>
  <c r="AF16" i="1"/>
  <c r="AG16" i="1" s="1"/>
  <c r="AF17" i="1"/>
  <c r="AG17" i="1" s="1"/>
  <c r="AF18" i="1"/>
  <c r="AG18" i="1" s="1"/>
  <c r="AF19" i="1"/>
  <c r="AG19" i="1" s="1"/>
  <c r="AC24" i="1"/>
  <c r="AP24" i="1" s="1"/>
  <c r="AC11" i="1"/>
  <c r="AC12" i="1"/>
  <c r="AC13" i="1"/>
  <c r="AP13" i="1" s="1"/>
  <c r="AC14" i="1"/>
  <c r="AC15" i="1"/>
  <c r="AC16" i="1"/>
  <c r="AP16" i="1" s="1"/>
  <c r="AC17" i="1"/>
  <c r="AC18" i="1"/>
  <c r="AP18" i="1" s="1"/>
  <c r="AC19" i="1"/>
  <c r="AC20" i="1"/>
  <c r="AC21" i="1"/>
  <c r="AC22" i="1"/>
  <c r="AP22" i="1" s="1"/>
  <c r="AC23" i="1"/>
  <c r="AC25" i="1"/>
  <c r="AP25" i="1" s="1"/>
  <c r="AC26" i="1"/>
  <c r="AP26" i="1" s="1"/>
  <c r="AC27" i="1"/>
  <c r="AP27" i="1" s="1"/>
  <c r="AC28" i="1"/>
  <c r="AP28" i="1" s="1"/>
  <c r="AC29" i="1"/>
  <c r="AP29" i="1" s="1"/>
  <c r="AC30" i="1"/>
  <c r="AC31" i="1"/>
  <c r="AP31" i="1" s="1"/>
  <c r="AC32" i="1"/>
  <c r="AP32" i="1" s="1"/>
  <c r="AC33" i="1"/>
  <c r="AC34" i="1"/>
  <c r="AP34" i="1" s="1"/>
  <c r="AC35" i="1"/>
  <c r="AC36" i="1"/>
  <c r="AP36" i="1" s="1"/>
  <c r="AC37" i="1"/>
  <c r="AC38" i="1"/>
  <c r="AC39" i="1"/>
  <c r="AC40" i="1"/>
  <c r="AC41" i="1"/>
  <c r="AC42" i="1"/>
  <c r="AP42" i="1" s="1"/>
  <c r="AC43" i="1"/>
  <c r="AP43" i="1" s="1"/>
  <c r="AC44" i="1"/>
  <c r="AP44" i="1" s="1"/>
  <c r="AC45" i="1"/>
  <c r="AP45" i="1" s="1"/>
  <c r="AP14" i="1" l="1"/>
  <c r="BO21" i="1"/>
  <c r="BS21" i="1" s="1"/>
  <c r="AP21" i="1"/>
  <c r="AT21" i="1" s="1"/>
  <c r="BO39" i="1"/>
  <c r="BS39" i="1" s="1"/>
  <c r="AP39" i="1"/>
  <c r="BO33" i="1"/>
  <c r="BS33" i="1" s="1"/>
  <c r="AP33" i="1"/>
  <c r="BO20" i="1"/>
  <c r="AP20" i="1"/>
  <c r="BO38" i="1"/>
  <c r="BS38" i="1" s="1"/>
  <c r="AP38" i="1"/>
  <c r="AQ38" i="1" s="1"/>
  <c r="BO35" i="1"/>
  <c r="BS35" i="1" s="1"/>
  <c r="AP35" i="1"/>
  <c r="BO19" i="1"/>
  <c r="BS19" i="1" s="1"/>
  <c r="AP19" i="1"/>
  <c r="AT19" i="1" s="1"/>
  <c r="BO30" i="1"/>
  <c r="BS30" i="1" s="1"/>
  <c r="AP30" i="1"/>
  <c r="BO17" i="1"/>
  <c r="AP17" i="1"/>
  <c r="BO41" i="1"/>
  <c r="BS41" i="1" s="1"/>
  <c r="AP41" i="1"/>
  <c r="AQ41" i="1" s="1"/>
  <c r="BO40" i="1"/>
  <c r="BS40" i="1" s="1"/>
  <c r="AP40" i="1"/>
  <c r="AQ40" i="1" s="1"/>
  <c r="BO37" i="1"/>
  <c r="BS37" i="1" s="1"/>
  <c r="AP37" i="1"/>
  <c r="AQ37" i="1" s="1"/>
  <c r="AP12" i="1"/>
  <c r="BO23" i="1"/>
  <c r="AP23" i="1"/>
  <c r="AT23" i="1" s="1"/>
  <c r="BO11" i="1"/>
  <c r="AP11" i="1"/>
  <c r="BO15" i="1"/>
  <c r="AP15" i="1"/>
  <c r="BO10" i="1"/>
  <c r="AP10" i="1"/>
  <c r="AA148" i="9"/>
  <c r="AB148" i="9" s="1"/>
  <c r="AG148" i="9"/>
  <c r="AH148" i="9" s="1"/>
  <c r="AG223" i="9"/>
  <c r="AH223" i="9" s="1"/>
  <c r="AG220" i="9"/>
  <c r="AH220" i="9" s="1"/>
  <c r="AG221" i="9"/>
  <c r="AH221" i="9" s="1"/>
  <c r="AG146" i="9"/>
  <c r="AH146" i="9" s="1"/>
  <c r="AG172" i="9"/>
  <c r="AH172" i="9" s="1"/>
  <c r="X203" i="9"/>
  <c r="Y203" i="9" s="1"/>
  <c r="I140" i="9"/>
  <c r="J140" i="9" s="1"/>
  <c r="U200" i="9"/>
  <c r="V200" i="9" s="1"/>
  <c r="AG133" i="9"/>
  <c r="AH133" i="9" s="1"/>
  <c r="I180" i="9"/>
  <c r="O185" i="9"/>
  <c r="P185" i="9" s="1"/>
  <c r="O215" i="9"/>
  <c r="P215" i="9" s="1"/>
  <c r="R231" i="9"/>
  <c r="S231" i="9" s="1"/>
  <c r="U208" i="9"/>
  <c r="V208" i="9" s="1"/>
  <c r="AA142" i="9"/>
  <c r="AB142" i="9" s="1"/>
  <c r="AA185" i="9"/>
  <c r="AB185" i="9" s="1"/>
  <c r="AJ200" i="9"/>
  <c r="AK200" i="9" s="1"/>
  <c r="AJ198" i="9"/>
  <c r="AK198" i="9" s="1"/>
  <c r="AJ220" i="9"/>
  <c r="AK220" i="9" s="1"/>
  <c r="AJ222" i="9"/>
  <c r="AK222" i="9" s="1"/>
  <c r="AJ172" i="9"/>
  <c r="AK172" i="9" s="1"/>
  <c r="AJ189" i="9"/>
  <c r="AK189" i="9" s="1"/>
  <c r="AD231" i="9"/>
  <c r="AE231" i="9" s="1"/>
  <c r="U221" i="9"/>
  <c r="V221" i="9" s="1"/>
  <c r="U145" i="9"/>
  <c r="V145" i="9" s="1"/>
  <c r="U189" i="9"/>
  <c r="V189" i="9" s="1"/>
  <c r="U222" i="9"/>
  <c r="V222" i="9" s="1"/>
  <c r="AA143" i="9"/>
  <c r="AB143" i="9" s="1"/>
  <c r="AD148" i="9"/>
  <c r="AE148" i="9" s="1"/>
  <c r="I200" i="9"/>
  <c r="J200" i="9" s="1"/>
  <c r="I198" i="9"/>
  <c r="J198" i="9" s="1"/>
  <c r="I172" i="9"/>
  <c r="J172" i="9" s="1"/>
  <c r="I183" i="9"/>
  <c r="J183" i="9" s="1"/>
  <c r="I204" i="9"/>
  <c r="J204" i="9" s="1"/>
  <c r="I173" i="9"/>
  <c r="J173" i="9" s="1"/>
  <c r="L135" i="9"/>
  <c r="L140" i="9"/>
  <c r="O165" i="9"/>
  <c r="R148" i="9"/>
  <c r="S148" i="9" s="1"/>
  <c r="U182" i="9"/>
  <c r="V182" i="9" s="1"/>
  <c r="U141" i="9"/>
  <c r="V141" i="9" s="1"/>
  <c r="AA203" i="9"/>
  <c r="AB203" i="9" s="1"/>
  <c r="AD185" i="9"/>
  <c r="AE185" i="9" s="1"/>
  <c r="AG231" i="9"/>
  <c r="AH231" i="9" s="1"/>
  <c r="I135" i="9"/>
  <c r="O232" i="9"/>
  <c r="P232" i="9" s="1"/>
  <c r="O148" i="9"/>
  <c r="P148" i="9" s="1"/>
  <c r="R133" i="9"/>
  <c r="S133" i="9" s="1"/>
  <c r="AD196" i="9"/>
  <c r="AE196" i="9" s="1"/>
  <c r="I228" i="9"/>
  <c r="X135" i="9"/>
  <c r="Y135" i="9" s="1"/>
  <c r="AD157" i="9"/>
  <c r="AE157" i="9" s="1"/>
  <c r="L229" i="9"/>
  <c r="O134" i="9"/>
  <c r="P134" i="9" s="1"/>
  <c r="R192" i="9"/>
  <c r="S192" i="9" s="1"/>
  <c r="X183" i="9"/>
  <c r="Y183" i="9" s="1"/>
  <c r="X220" i="9"/>
  <c r="Y220" i="9" s="1"/>
  <c r="X172" i="9"/>
  <c r="Y172" i="9" s="1"/>
  <c r="X222" i="9"/>
  <c r="Y222" i="9" s="1"/>
  <c r="X160" i="9"/>
  <c r="Y160" i="9" s="1"/>
  <c r="R223" i="9"/>
  <c r="S223" i="9" s="1"/>
  <c r="AG198" i="9"/>
  <c r="AH198" i="9" s="1"/>
  <c r="AG192" i="9"/>
  <c r="AH192" i="9" s="1"/>
  <c r="AJ178" i="9"/>
  <c r="AK178" i="9" s="1"/>
  <c r="L146" i="9"/>
  <c r="M146" i="9" s="1"/>
  <c r="L222" i="9"/>
  <c r="M222" i="9" s="1"/>
  <c r="L220" i="9"/>
  <c r="M220" i="9" s="1"/>
  <c r="L172" i="9"/>
  <c r="M172" i="9" s="1"/>
  <c r="O140" i="9"/>
  <c r="P140" i="9" s="1"/>
  <c r="O228" i="9"/>
  <c r="U196" i="9"/>
  <c r="V196" i="9" s="1"/>
  <c r="X153" i="9"/>
  <c r="Y153" i="9" s="1"/>
  <c r="X208" i="9"/>
  <c r="Y208" i="9" s="1"/>
  <c r="AA201" i="9"/>
  <c r="AB201" i="9" s="1"/>
  <c r="AA229" i="9"/>
  <c r="AB229" i="9" s="1"/>
  <c r="I169" i="9"/>
  <c r="J169" i="9" s="1"/>
  <c r="L200" i="9"/>
  <c r="L223" i="9"/>
  <c r="M223" i="9" s="1"/>
  <c r="O180" i="9"/>
  <c r="P180" i="9" s="1"/>
  <c r="O229" i="9"/>
  <c r="U157" i="9"/>
  <c r="V157" i="9" s="1"/>
  <c r="U232" i="9"/>
  <c r="V232" i="9" s="1"/>
  <c r="U148" i="9"/>
  <c r="V148" i="9" s="1"/>
  <c r="X212" i="9"/>
  <c r="Y212" i="9" s="1"/>
  <c r="AA198" i="9"/>
  <c r="AB198" i="9" s="1"/>
  <c r="AA145" i="9"/>
  <c r="AB145" i="9" s="1"/>
  <c r="AA214" i="9"/>
  <c r="AB214" i="9" s="1"/>
  <c r="AA146" i="9"/>
  <c r="AB146" i="9" s="1"/>
  <c r="AA172" i="9"/>
  <c r="AB172" i="9" s="1"/>
  <c r="AJ159" i="9"/>
  <c r="AK159" i="9" s="1"/>
  <c r="I203" i="9"/>
  <c r="X215" i="9"/>
  <c r="Y215" i="9" s="1"/>
  <c r="I196" i="9"/>
  <c r="L192" i="9"/>
  <c r="I231" i="9"/>
  <c r="J231" i="9" s="1"/>
  <c r="L186" i="9"/>
  <c r="I157" i="9"/>
  <c r="O221" i="9"/>
  <c r="P221" i="9" s="1"/>
  <c r="O200" i="9"/>
  <c r="P200" i="9" s="1"/>
  <c r="R154" i="9"/>
  <c r="S154" i="9" s="1"/>
  <c r="U185" i="9"/>
  <c r="V185" i="9" s="1"/>
  <c r="U215" i="9"/>
  <c r="V215" i="9" s="1"/>
  <c r="U143" i="9"/>
  <c r="V143" i="9" s="1"/>
  <c r="X231" i="9"/>
  <c r="Y231" i="9" s="1"/>
  <c r="AA208" i="9"/>
  <c r="AB208" i="9" s="1"/>
  <c r="AA141" i="9"/>
  <c r="AB141" i="9" s="1"/>
  <c r="AD198" i="9"/>
  <c r="AE198" i="9" s="1"/>
  <c r="AD214" i="9"/>
  <c r="AE214" i="9" s="1"/>
  <c r="AD172" i="9"/>
  <c r="AE172" i="9" s="1"/>
  <c r="AG135" i="9"/>
  <c r="AH135" i="9" s="1"/>
  <c r="AJ132" i="9"/>
  <c r="AK132" i="9" s="1"/>
  <c r="I159" i="9"/>
  <c r="J159" i="9" s="1"/>
  <c r="O146" i="9"/>
  <c r="P146" i="9" s="1"/>
  <c r="O220" i="9"/>
  <c r="P220" i="9" s="1"/>
  <c r="O145" i="9"/>
  <c r="P145" i="9" s="1"/>
  <c r="O214" i="9"/>
  <c r="P214" i="9" s="1"/>
  <c r="O222" i="9"/>
  <c r="P222" i="9" s="1"/>
  <c r="R135" i="9"/>
  <c r="S135" i="9" s="1"/>
  <c r="U163" i="9"/>
  <c r="V163" i="9" s="1"/>
  <c r="X178" i="9"/>
  <c r="Y178" i="9" s="1"/>
  <c r="AA175" i="9"/>
  <c r="AB175" i="9" s="1"/>
  <c r="AJ157" i="9"/>
  <c r="AK157" i="9" s="1"/>
  <c r="L231" i="9"/>
  <c r="R201" i="9"/>
  <c r="S201" i="9" s="1"/>
  <c r="R229" i="9"/>
  <c r="S229" i="9" s="1"/>
  <c r="U165" i="9"/>
  <c r="V165" i="9" s="1"/>
  <c r="AA182" i="9"/>
  <c r="AB182" i="9" s="1"/>
  <c r="AG154" i="9"/>
  <c r="AH154" i="9" s="1"/>
  <c r="F228" i="9"/>
  <c r="O133" i="9"/>
  <c r="P133" i="9" s="1"/>
  <c r="R198" i="9"/>
  <c r="S198" i="9" s="1"/>
  <c r="R172" i="9"/>
  <c r="S172" i="9" s="1"/>
  <c r="R146" i="9"/>
  <c r="S146" i="9" s="1"/>
  <c r="R220" i="9"/>
  <c r="S220" i="9" s="1"/>
  <c r="U135" i="9"/>
  <c r="V135" i="9" s="1"/>
  <c r="X192" i="9"/>
  <c r="Y192" i="9" s="1"/>
  <c r="X187" i="9"/>
  <c r="Y187" i="9" s="1"/>
  <c r="AA231" i="9"/>
  <c r="AB231" i="9" s="1"/>
  <c r="AD212" i="9"/>
  <c r="AE212" i="9" s="1"/>
  <c r="AD133" i="9"/>
  <c r="AE133" i="9" s="1"/>
  <c r="AD141" i="9"/>
  <c r="AE141" i="9" s="1"/>
  <c r="AG201" i="9"/>
  <c r="AH201" i="9" s="1"/>
  <c r="AG229" i="9"/>
  <c r="AH229" i="9" s="1"/>
  <c r="AJ203" i="9"/>
  <c r="AK203" i="9" s="1"/>
  <c r="AJ205" i="9"/>
  <c r="AK205" i="9" s="1"/>
  <c r="AJ204" i="9"/>
  <c r="AK204" i="9" s="1"/>
  <c r="R186" i="9"/>
  <c r="S186" i="9" s="1"/>
  <c r="R153" i="9"/>
  <c r="S153" i="9" s="1"/>
  <c r="R182" i="9"/>
  <c r="S182" i="9" s="1"/>
  <c r="R188" i="9"/>
  <c r="S188" i="9" s="1"/>
  <c r="R136" i="9"/>
  <c r="S136" i="9" s="1"/>
  <c r="R158" i="9"/>
  <c r="S158" i="9" s="1"/>
  <c r="R164" i="9"/>
  <c r="S164" i="9" s="1"/>
  <c r="R190" i="9"/>
  <c r="S190" i="9" s="1"/>
  <c r="R157" i="9"/>
  <c r="S157" i="9" s="1"/>
  <c r="R163" i="9"/>
  <c r="S163" i="9" s="1"/>
  <c r="S432" i="9"/>
  <c r="S440" i="9"/>
  <c r="S412" i="9"/>
  <c r="S428" i="9"/>
  <c r="S438" i="9"/>
  <c r="S433" i="9"/>
  <c r="S421" i="9"/>
  <c r="S423" i="9"/>
  <c r="S424" i="9"/>
  <c r="S415" i="9"/>
  <c r="R167" i="9"/>
  <c r="S167" i="9" s="1"/>
  <c r="R162" i="9"/>
  <c r="S162" i="9" s="1"/>
  <c r="R160" i="9"/>
  <c r="S160" i="9" s="1"/>
  <c r="R161" i="9"/>
  <c r="S161" i="9" s="1"/>
  <c r="R189" i="9"/>
  <c r="S189" i="9" s="1"/>
  <c r="L157" i="9"/>
  <c r="L163" i="9"/>
  <c r="L181" i="9"/>
  <c r="L176" i="9"/>
  <c r="L167" i="9"/>
  <c r="L162" i="9"/>
  <c r="L161" i="9"/>
  <c r="M161" i="9" s="1"/>
  <c r="L189" i="9"/>
  <c r="M189" i="9" s="1"/>
  <c r="L138" i="9"/>
  <c r="M138" i="9" s="1"/>
  <c r="L160" i="9"/>
  <c r="M160" i="9" s="1"/>
  <c r="L158" i="9"/>
  <c r="L171" i="9"/>
  <c r="L139" i="9"/>
  <c r="L164" i="9"/>
  <c r="L153" i="9"/>
  <c r="L149" i="9"/>
  <c r="L182" i="9"/>
  <c r="L133" i="9"/>
  <c r="L136" i="9"/>
  <c r="M440" i="9"/>
  <c r="M423" i="9"/>
  <c r="M424" i="9"/>
  <c r="M415" i="9"/>
  <c r="M428" i="9"/>
  <c r="M438" i="9"/>
  <c r="M433" i="9"/>
  <c r="L188" i="9"/>
  <c r="L169" i="9"/>
  <c r="L166" i="9"/>
  <c r="L190" i="9"/>
  <c r="AD46" i="9"/>
  <c r="AE46" i="9" s="1"/>
  <c r="J73" i="9"/>
  <c r="AA26" i="9"/>
  <c r="AB26" i="9" s="1"/>
  <c r="AA37" i="9"/>
  <c r="AB37" i="9" s="1"/>
  <c r="AA61" i="9"/>
  <c r="AB61" i="9" s="1"/>
  <c r="AA117" i="9"/>
  <c r="AB117" i="9" s="1"/>
  <c r="AA53" i="9"/>
  <c r="AB53" i="9" s="1"/>
  <c r="AA90" i="9"/>
  <c r="AB90" i="9" s="1"/>
  <c r="AA25" i="9"/>
  <c r="AB25" i="9" s="1"/>
  <c r="AA89" i="9"/>
  <c r="AB89" i="9" s="1"/>
  <c r="AA57" i="9"/>
  <c r="AB57" i="9" s="1"/>
  <c r="AA82" i="9"/>
  <c r="AB82" i="9" s="1"/>
  <c r="AA84" i="9"/>
  <c r="AB84" i="9" s="1"/>
  <c r="AA39" i="9"/>
  <c r="AB39" i="9" s="1"/>
  <c r="AA78" i="9"/>
  <c r="AB78" i="9" s="1"/>
  <c r="AA76" i="9"/>
  <c r="AB76" i="9" s="1"/>
  <c r="AA99" i="9"/>
  <c r="AB99" i="9" s="1"/>
  <c r="AA67" i="9"/>
  <c r="AB67" i="9" s="1"/>
  <c r="AA13" i="9"/>
  <c r="AB13" i="9" s="1"/>
  <c r="AA27" i="9"/>
  <c r="AB27" i="9" s="1"/>
  <c r="AA94" i="9"/>
  <c r="AB94" i="9" s="1"/>
  <c r="AA62" i="9"/>
  <c r="AB62" i="9" s="1"/>
  <c r="AA16" i="9"/>
  <c r="AB16" i="9" s="1"/>
  <c r="AA80" i="9"/>
  <c r="AB80" i="9" s="1"/>
  <c r="AA91" i="9"/>
  <c r="AB91" i="9" s="1"/>
  <c r="AM40" i="9"/>
  <c r="AN40" i="9" s="1"/>
  <c r="AM83" i="9"/>
  <c r="AN83" i="9" s="1"/>
  <c r="AM87" i="9"/>
  <c r="AN87" i="9" s="1"/>
  <c r="AM101" i="9"/>
  <c r="AN101" i="9" s="1"/>
  <c r="AM39" i="9"/>
  <c r="AN39" i="9" s="1"/>
  <c r="AM71" i="9"/>
  <c r="AN71" i="9" s="1"/>
  <c r="AM116" i="9"/>
  <c r="AN116" i="9" s="1"/>
  <c r="AM82" i="9"/>
  <c r="AN82" i="9" s="1"/>
  <c r="AM75" i="9"/>
  <c r="AN75" i="9" s="1"/>
  <c r="AM34" i="9"/>
  <c r="AN34" i="9" s="1"/>
  <c r="AM51" i="9"/>
  <c r="AN51" i="9" s="1"/>
  <c r="AM68" i="9"/>
  <c r="AN68" i="9" s="1"/>
  <c r="AM17" i="9"/>
  <c r="AN17" i="9" s="1"/>
  <c r="AM78" i="9"/>
  <c r="AN78" i="9" s="1"/>
  <c r="AM21" i="9"/>
  <c r="AN21" i="9" s="1"/>
  <c r="AM89" i="9"/>
  <c r="AN89" i="9" s="1"/>
  <c r="AM99" i="9"/>
  <c r="AN99" i="9" s="1"/>
  <c r="AM94" i="9"/>
  <c r="AN94" i="9" s="1"/>
  <c r="AM96" i="9"/>
  <c r="AN96" i="9" s="1"/>
  <c r="AM97" i="9"/>
  <c r="AN97" i="9" s="1"/>
  <c r="AM117" i="9"/>
  <c r="AN117" i="9" s="1"/>
  <c r="AM38" i="9"/>
  <c r="AN38" i="9" s="1"/>
  <c r="AM106" i="9"/>
  <c r="AN106" i="9" s="1"/>
  <c r="AM49" i="9"/>
  <c r="AN49" i="9" s="1"/>
  <c r="J76" i="9"/>
  <c r="AD94" i="9"/>
  <c r="AE94" i="9" s="1"/>
  <c r="AD96" i="9"/>
  <c r="AE96" i="9" s="1"/>
  <c r="AD76" i="9"/>
  <c r="AE76" i="9" s="1"/>
  <c r="AD37" i="9"/>
  <c r="AE37" i="9" s="1"/>
  <c r="AD80" i="9"/>
  <c r="AE80" i="9" s="1"/>
  <c r="AD61" i="9"/>
  <c r="AE61" i="9" s="1"/>
  <c r="AD65" i="9"/>
  <c r="AE65" i="9" s="1"/>
  <c r="AD19" i="9"/>
  <c r="AE19" i="9" s="1"/>
  <c r="AD117" i="9"/>
  <c r="AE117" i="9" s="1"/>
  <c r="AD34" i="9"/>
  <c r="AE34" i="9" s="1"/>
  <c r="AD54" i="9"/>
  <c r="AE54" i="9" s="1"/>
  <c r="AD82" i="9"/>
  <c r="AE82" i="9" s="1"/>
  <c r="AD97" i="9"/>
  <c r="AE97" i="9" s="1"/>
  <c r="AD17" i="9"/>
  <c r="AE17" i="9" s="1"/>
  <c r="AD26" i="9"/>
  <c r="AE26" i="9" s="1"/>
  <c r="AD78" i="9"/>
  <c r="AE78" i="9" s="1"/>
  <c r="AD27" i="9"/>
  <c r="AE27" i="9" s="1"/>
  <c r="AD98" i="9"/>
  <c r="AE98" i="9" s="1"/>
  <c r="AD99" i="9"/>
  <c r="AE99" i="9" s="1"/>
  <c r="AD45" i="9"/>
  <c r="AE45" i="9" s="1"/>
  <c r="AD21" i="9"/>
  <c r="AE21" i="9" s="1"/>
  <c r="J25" i="9"/>
  <c r="AG84" i="9"/>
  <c r="AH84" i="9" s="1"/>
  <c r="AG21" i="9"/>
  <c r="AH21" i="9" s="1"/>
  <c r="AG89" i="9"/>
  <c r="AH89" i="9" s="1"/>
  <c r="AG91" i="9"/>
  <c r="AH91" i="9" s="1"/>
  <c r="AG87" i="9"/>
  <c r="AH87" i="9" s="1"/>
  <c r="AG117" i="9"/>
  <c r="AH117" i="9" s="1"/>
  <c r="AG90" i="9"/>
  <c r="AH90" i="9" s="1"/>
  <c r="AG71" i="9"/>
  <c r="AH71" i="9" s="1"/>
  <c r="AG106" i="9"/>
  <c r="AH106" i="9" s="1"/>
  <c r="AG82" i="9"/>
  <c r="AH82" i="9" s="1"/>
  <c r="AG26" i="9"/>
  <c r="AH26" i="9" s="1"/>
  <c r="AG97" i="9"/>
  <c r="AH97" i="9" s="1"/>
  <c r="AG75" i="9"/>
  <c r="AH75" i="9" s="1"/>
  <c r="AG47" i="9"/>
  <c r="AH47" i="9" s="1"/>
  <c r="AG51" i="9"/>
  <c r="AH51" i="9" s="1"/>
  <c r="AG58" i="9"/>
  <c r="AH58" i="9" s="1"/>
  <c r="AG78" i="9"/>
  <c r="AH78" i="9" s="1"/>
  <c r="AG17" i="9"/>
  <c r="AH17" i="9" s="1"/>
  <c r="AG49" i="9"/>
  <c r="AH49" i="9" s="1"/>
  <c r="AG70" i="9"/>
  <c r="AH70" i="9" s="1"/>
  <c r="AG24" i="9"/>
  <c r="AH24" i="9" s="1"/>
  <c r="AG94" i="9"/>
  <c r="AH94" i="9" s="1"/>
  <c r="V86" i="9"/>
  <c r="V16" i="9"/>
  <c r="V99" i="9"/>
  <c r="V91" i="9"/>
  <c r="V21" i="9"/>
  <c r="V106" i="9"/>
  <c r="V68" i="9"/>
  <c r="V54" i="9"/>
  <c r="Y76" i="9"/>
  <c r="Y78" i="9"/>
  <c r="Y103" i="9"/>
  <c r="Y66" i="9"/>
  <c r="Y37" i="9"/>
  <c r="Y19" i="9"/>
  <c r="Y63" i="9"/>
  <c r="Y98" i="9"/>
  <c r="Y21" i="9"/>
  <c r="Y62" i="9"/>
  <c r="Y16" i="9"/>
  <c r="Y91" i="9"/>
  <c r="Y117" i="9"/>
  <c r="Y89" i="9"/>
  <c r="Y54" i="9"/>
  <c r="Y39" i="9"/>
  <c r="Y48" i="9"/>
  <c r="AJ49" i="9"/>
  <c r="AK49" i="9" s="1"/>
  <c r="AJ64" i="9"/>
  <c r="AK64" i="9" s="1"/>
  <c r="AJ21" i="9"/>
  <c r="AK21" i="9" s="1"/>
  <c r="AJ12" i="9"/>
  <c r="AK12" i="9" s="1"/>
  <c r="AJ62" i="9"/>
  <c r="AK62" i="9" s="1"/>
  <c r="AJ34" i="9"/>
  <c r="AK34" i="9" s="1"/>
  <c r="AJ13" i="9"/>
  <c r="AK13" i="9" s="1"/>
  <c r="AJ16" i="9"/>
  <c r="AK16" i="9" s="1"/>
  <c r="AJ91" i="9"/>
  <c r="AK91" i="9" s="1"/>
  <c r="AJ61" i="9"/>
  <c r="AK61" i="9" s="1"/>
  <c r="AJ26" i="9"/>
  <c r="AK26" i="9" s="1"/>
  <c r="AJ87" i="9"/>
  <c r="AK87" i="9" s="1"/>
  <c r="AJ73" i="9"/>
  <c r="AK73" i="9" s="1"/>
  <c r="AJ83" i="9"/>
  <c r="AK83" i="9" s="1"/>
  <c r="AJ88" i="9"/>
  <c r="AK88" i="9" s="1"/>
  <c r="AJ117" i="9"/>
  <c r="AK117" i="9" s="1"/>
  <c r="AJ25" i="9"/>
  <c r="AK25" i="9" s="1"/>
  <c r="AJ58" i="9"/>
  <c r="AK58" i="9" s="1"/>
  <c r="AJ55" i="9"/>
  <c r="AK55" i="9" s="1"/>
  <c r="AJ70" i="9"/>
  <c r="AK70" i="9" s="1"/>
  <c r="AJ71" i="9"/>
  <c r="AK71" i="9" s="1"/>
  <c r="AJ40" i="9"/>
  <c r="AK40" i="9" s="1"/>
  <c r="AJ89" i="9"/>
  <c r="AK89" i="9" s="1"/>
  <c r="AJ75" i="9"/>
  <c r="AK75" i="9" s="1"/>
  <c r="AJ24" i="9"/>
  <c r="AK24" i="9" s="1"/>
  <c r="AJ85" i="9"/>
  <c r="AK85" i="9" s="1"/>
  <c r="AJ68" i="9"/>
  <c r="AK68" i="9" s="1"/>
  <c r="AJ72" i="9"/>
  <c r="AK72" i="9" s="1"/>
  <c r="AJ78" i="9"/>
  <c r="AK78" i="9" s="1"/>
  <c r="AM188" i="9"/>
  <c r="AM169" i="9"/>
  <c r="AN169" i="9" s="1"/>
  <c r="AM166" i="9"/>
  <c r="AM136" i="9"/>
  <c r="AM432" i="9"/>
  <c r="AN432" i="9" s="1"/>
  <c r="AM440" i="9"/>
  <c r="AN440" i="9" s="1"/>
  <c r="AM424" i="9"/>
  <c r="AN424" i="9" s="1"/>
  <c r="AM415" i="9"/>
  <c r="AN415" i="9" s="1"/>
  <c r="AM428" i="9"/>
  <c r="AN428" i="9" s="1"/>
  <c r="AM438" i="9"/>
  <c r="AN438" i="9" s="1"/>
  <c r="AM433" i="9"/>
  <c r="AN433" i="9" s="1"/>
  <c r="AM423" i="9"/>
  <c r="AN423" i="9" s="1"/>
  <c r="AM158" i="9"/>
  <c r="AN158" i="9" s="1"/>
  <c r="AM164" i="9"/>
  <c r="AM190" i="9"/>
  <c r="AN190" i="9" s="1"/>
  <c r="AM157" i="9"/>
  <c r="AN157" i="9" s="1"/>
  <c r="AM163" i="9"/>
  <c r="AN163" i="9" s="1"/>
  <c r="AM181" i="9"/>
  <c r="AM475" i="9"/>
  <c r="AN475" i="9" s="1"/>
  <c r="AM103" i="9"/>
  <c r="AN103" i="9" s="1"/>
  <c r="AM55" i="9"/>
  <c r="AN55" i="9" s="1"/>
  <c r="AM59" i="9"/>
  <c r="AN59" i="9" s="1"/>
  <c r="AM52" i="9"/>
  <c r="AN52" i="9" s="1"/>
  <c r="AM47" i="9"/>
  <c r="AN47" i="9" s="1"/>
  <c r="AM56" i="9"/>
  <c r="AN56" i="9" s="1"/>
  <c r="AM74" i="9"/>
  <c r="AN74" i="9" s="1"/>
  <c r="AM100" i="9"/>
  <c r="AN100" i="9" s="1"/>
  <c r="AM85" i="9"/>
  <c r="AN85" i="9" s="1"/>
  <c r="AM23" i="9"/>
  <c r="AN23" i="9" s="1"/>
  <c r="AM65" i="9"/>
  <c r="AN65" i="9" s="1"/>
  <c r="AM67" i="9"/>
  <c r="AN67" i="9" s="1"/>
  <c r="AM29" i="9"/>
  <c r="AN29" i="9" s="1"/>
  <c r="AM48" i="9"/>
  <c r="AN48" i="9" s="1"/>
  <c r="AM84" i="9"/>
  <c r="AN84" i="9" s="1"/>
  <c r="AM24" i="9"/>
  <c r="AN24" i="9" s="1"/>
  <c r="AM61" i="9"/>
  <c r="AN61" i="9" s="1"/>
  <c r="AM63" i="9"/>
  <c r="AN63" i="9" s="1"/>
  <c r="AM57" i="9"/>
  <c r="AN57" i="9" s="1"/>
  <c r="AM42" i="9"/>
  <c r="AN42" i="9" s="1"/>
  <c r="AM32" i="9"/>
  <c r="AN32" i="9" s="1"/>
  <c r="AM58" i="9"/>
  <c r="AN58" i="9" s="1"/>
  <c r="AM22" i="9"/>
  <c r="AN22" i="9" s="1"/>
  <c r="AM54" i="9"/>
  <c r="AN54" i="9" s="1"/>
  <c r="AM25" i="9"/>
  <c r="AN25" i="9" s="1"/>
  <c r="AM70" i="9"/>
  <c r="AN70" i="9" s="1"/>
  <c r="AM115" i="9"/>
  <c r="AN115" i="9" s="1"/>
  <c r="AM102" i="9"/>
  <c r="AN102" i="9" s="1"/>
  <c r="AM37" i="9"/>
  <c r="AN37" i="9" s="1"/>
  <c r="AM20" i="9"/>
  <c r="AN20" i="9" s="1"/>
  <c r="AM11" i="9"/>
  <c r="AN11" i="9" s="1"/>
  <c r="AM13" i="9"/>
  <c r="AN13" i="9" s="1"/>
  <c r="AM60" i="9"/>
  <c r="AN60" i="9" s="1"/>
  <c r="AM86" i="9"/>
  <c r="AN86" i="9" s="1"/>
  <c r="AM104" i="9"/>
  <c r="AN104" i="9" s="1"/>
  <c r="AM31" i="9"/>
  <c r="AN31" i="9" s="1"/>
  <c r="AM12" i="9"/>
  <c r="AN12" i="9" s="1"/>
  <c r="AM50" i="9"/>
  <c r="AN50" i="9" s="1"/>
  <c r="AM36" i="9"/>
  <c r="AN36" i="9" s="1"/>
  <c r="AM167" i="9"/>
  <c r="AN167" i="9" s="1"/>
  <c r="AM176" i="9"/>
  <c r="AM171" i="9"/>
  <c r="AM162" i="9"/>
  <c r="AN162" i="9" s="1"/>
  <c r="AM160" i="9"/>
  <c r="AN160" i="9" s="1"/>
  <c r="AM161" i="9"/>
  <c r="AM189" i="9"/>
  <c r="AN189" i="9" s="1"/>
  <c r="AM138" i="9"/>
  <c r="AM153" i="9"/>
  <c r="AM139" i="9"/>
  <c r="AM182" i="9"/>
  <c r="AM133" i="9"/>
  <c r="AN133" i="9" s="1"/>
  <c r="AM149" i="9"/>
  <c r="AJ156" i="9"/>
  <c r="AK156" i="9" s="1"/>
  <c r="AJ44" i="9"/>
  <c r="AK44" i="9" s="1"/>
  <c r="AJ46" i="9"/>
  <c r="AK46" i="9" s="1"/>
  <c r="AJ235" i="9"/>
  <c r="AK235" i="9" s="1"/>
  <c r="AJ187" i="9"/>
  <c r="AK187" i="9" s="1"/>
  <c r="AJ185" i="9"/>
  <c r="AK185" i="9" s="1"/>
  <c r="AK432" i="9"/>
  <c r="AK415" i="9"/>
  <c r="AK407" i="9"/>
  <c r="AK423" i="9"/>
  <c r="AK433" i="9"/>
  <c r="AJ174" i="9"/>
  <c r="AK174" i="9" s="1"/>
  <c r="AJ165" i="9"/>
  <c r="AK165" i="9" s="1"/>
  <c r="AK435" i="9"/>
  <c r="AJ134" i="9"/>
  <c r="AK134" i="9" s="1"/>
  <c r="AJ162" i="9"/>
  <c r="AK162" i="9" s="1"/>
  <c r="AJ173" i="9"/>
  <c r="AK173" i="9" s="1"/>
  <c r="AJ160" i="9"/>
  <c r="AK160" i="9" s="1"/>
  <c r="AJ161" i="9"/>
  <c r="AK161" i="9" s="1"/>
  <c r="AJ145" i="9"/>
  <c r="AK145" i="9" s="1"/>
  <c r="AJ138" i="9"/>
  <c r="AK138" i="9" s="1"/>
  <c r="AJ153" i="9"/>
  <c r="AK153" i="9" s="1"/>
  <c r="AJ169" i="9"/>
  <c r="AK169" i="9" s="1"/>
  <c r="AJ158" i="9"/>
  <c r="AK158" i="9" s="1"/>
  <c r="AJ164" i="9"/>
  <c r="AK164" i="9" s="1"/>
  <c r="AJ31" i="9"/>
  <c r="AK31" i="9" s="1"/>
  <c r="AJ42" i="9"/>
  <c r="AK42" i="9" s="1"/>
  <c r="AJ84" i="9"/>
  <c r="AK84" i="9" s="1"/>
  <c r="AJ101" i="9"/>
  <c r="AK101" i="9" s="1"/>
  <c r="AJ67" i="9"/>
  <c r="AK67" i="9" s="1"/>
  <c r="AJ38" i="9"/>
  <c r="AK38" i="9" s="1"/>
  <c r="AJ36" i="9"/>
  <c r="AK36" i="9" s="1"/>
  <c r="AJ103" i="9"/>
  <c r="AK103" i="9" s="1"/>
  <c r="AJ30" i="9"/>
  <c r="AK30" i="9" s="1"/>
  <c r="AJ32" i="9"/>
  <c r="AK32" i="9" s="1"/>
  <c r="AJ96" i="9"/>
  <c r="AK96" i="9" s="1"/>
  <c r="AJ35" i="9"/>
  <c r="AK35" i="9" s="1"/>
  <c r="AJ22" i="9"/>
  <c r="AK22" i="9" s="1"/>
  <c r="AJ60" i="9"/>
  <c r="AK60" i="9" s="1"/>
  <c r="AJ69" i="9"/>
  <c r="AK69" i="9" s="1"/>
  <c r="AJ11" i="9"/>
  <c r="AK11" i="9" s="1"/>
  <c r="AJ97" i="9"/>
  <c r="AK97" i="9" s="1"/>
  <c r="AJ29" i="9"/>
  <c r="AK29" i="9" s="1"/>
  <c r="AJ19" i="9"/>
  <c r="AK19" i="9" s="1"/>
  <c r="AJ57" i="9"/>
  <c r="AK57" i="9" s="1"/>
  <c r="AJ54" i="9"/>
  <c r="AK54" i="9" s="1"/>
  <c r="AJ81" i="9"/>
  <c r="AK81" i="9" s="1"/>
  <c r="AJ17" i="9"/>
  <c r="AK17" i="9" s="1"/>
  <c r="AJ104" i="9"/>
  <c r="AK104" i="9" s="1"/>
  <c r="AJ115" i="9"/>
  <c r="AK115" i="9" s="1"/>
  <c r="AJ86" i="9"/>
  <c r="AK86" i="9" s="1"/>
  <c r="AJ65" i="9"/>
  <c r="AK65" i="9" s="1"/>
  <c r="AJ23" i="9"/>
  <c r="AK23" i="9" s="1"/>
  <c r="AJ92" i="9"/>
  <c r="AK92" i="9" s="1"/>
  <c r="AJ105" i="9"/>
  <c r="AK105" i="9" s="1"/>
  <c r="AJ98" i="9"/>
  <c r="AK98" i="9" s="1"/>
  <c r="AJ102" i="9"/>
  <c r="AK102" i="9" s="1"/>
  <c r="AJ56" i="9"/>
  <c r="AK56" i="9" s="1"/>
  <c r="AJ37" i="9"/>
  <c r="AK37" i="9" s="1"/>
  <c r="AJ116" i="9"/>
  <c r="AK116" i="9" s="1"/>
  <c r="AJ45" i="9"/>
  <c r="AK45" i="9" s="1"/>
  <c r="AJ52" i="9"/>
  <c r="AK52" i="9" s="1"/>
  <c r="AJ59" i="9"/>
  <c r="AK59" i="9" s="1"/>
  <c r="AJ50" i="9"/>
  <c r="AK50" i="9" s="1"/>
  <c r="AT38" i="1"/>
  <c r="AR37" i="7" s="1"/>
  <c r="AT37" i="7" s="1"/>
  <c r="AG38" i="1"/>
  <c r="AI38" i="1" s="1"/>
  <c r="AJ38" i="1" s="1"/>
  <c r="AG35" i="1"/>
  <c r="AH35" i="1" s="1"/>
  <c r="AG23" i="1"/>
  <c r="AT39" i="1"/>
  <c r="AR38" i="7" s="1"/>
  <c r="AT38" i="7" s="1"/>
  <c r="AG39" i="1"/>
  <c r="AH39" i="1" s="1"/>
  <c r="AG32" i="1"/>
  <c r="AT44" i="1"/>
  <c r="AR43" i="7" s="1"/>
  <c r="AT43" i="7" s="1"/>
  <c r="AG44" i="1"/>
  <c r="AG20" i="1"/>
  <c r="AI246" i="1" s="1"/>
  <c r="AJ246" i="1" s="1"/>
  <c r="AT41" i="1"/>
  <c r="AG41" i="1"/>
  <c r="AT37" i="1"/>
  <c r="AG37" i="1"/>
  <c r="AD36" i="7" s="1"/>
  <c r="AT43" i="1"/>
  <c r="AR42" i="7" s="1"/>
  <c r="AT42" i="7" s="1"/>
  <c r="AG43" i="1"/>
  <c r="AG167" i="9"/>
  <c r="AH167" i="9" s="1"/>
  <c r="AD160" i="9"/>
  <c r="AE160" i="9" s="1"/>
  <c r="AG182" i="9"/>
  <c r="AH182" i="9" s="1"/>
  <c r="AG188" i="9"/>
  <c r="AH188" i="9" s="1"/>
  <c r="AG136" i="9"/>
  <c r="AH136" i="9" s="1"/>
  <c r="AG153" i="9"/>
  <c r="AH153" i="9" s="1"/>
  <c r="AG157" i="9"/>
  <c r="AH157" i="9" s="1"/>
  <c r="AG164" i="9"/>
  <c r="AH164" i="9" s="1"/>
  <c r="AG162" i="9"/>
  <c r="AH162" i="9" s="1"/>
  <c r="AG160" i="9"/>
  <c r="AH160" i="9" s="1"/>
  <c r="AG161" i="9"/>
  <c r="AH161" i="9" s="1"/>
  <c r="AG189" i="9"/>
  <c r="AH189" i="9" s="1"/>
  <c r="AG186" i="9"/>
  <c r="AH186" i="9" s="1"/>
  <c r="AG158" i="9"/>
  <c r="AH158" i="9" s="1"/>
  <c r="AG190" i="9"/>
  <c r="AH190" i="9" s="1"/>
  <c r="AG163" i="9"/>
  <c r="AH163" i="9" s="1"/>
  <c r="AH432" i="9"/>
  <c r="AH440" i="9"/>
  <c r="AH433" i="9"/>
  <c r="AH423" i="9"/>
  <c r="AH424" i="9"/>
  <c r="AH415" i="9"/>
  <c r="AH412" i="9"/>
  <c r="AH428" i="9"/>
  <c r="AH438" i="9"/>
  <c r="AH421" i="9"/>
  <c r="AG44" i="9"/>
  <c r="AH44" i="9" s="1"/>
  <c r="AG43" i="9"/>
  <c r="AH43" i="9" s="1"/>
  <c r="AG69" i="9"/>
  <c r="AH69" i="9" s="1"/>
  <c r="AG11" i="9"/>
  <c r="AH11" i="9" s="1"/>
  <c r="AG81" i="9"/>
  <c r="AH81" i="9" s="1"/>
  <c r="AG25" i="9"/>
  <c r="AH25" i="9" s="1"/>
  <c r="AG103" i="9"/>
  <c r="AH103" i="9" s="1"/>
  <c r="AG42" i="9"/>
  <c r="AH42" i="9" s="1"/>
  <c r="AG48" i="9"/>
  <c r="AH48" i="9" s="1"/>
  <c r="AG86" i="9"/>
  <c r="AH86" i="9" s="1"/>
  <c r="AG101" i="9"/>
  <c r="AH101" i="9" s="1"/>
  <c r="AG22" i="9"/>
  <c r="AH22" i="9" s="1"/>
  <c r="AG104" i="9"/>
  <c r="AH104" i="9" s="1"/>
  <c r="AG100" i="9"/>
  <c r="AH100" i="9" s="1"/>
  <c r="AG55" i="9"/>
  <c r="AH55" i="9" s="1"/>
  <c r="AG50" i="9"/>
  <c r="AH50" i="9" s="1"/>
  <c r="AG12" i="9"/>
  <c r="AH12" i="9" s="1"/>
  <c r="AG64" i="9"/>
  <c r="AH64" i="9" s="1"/>
  <c r="AG67" i="9"/>
  <c r="AH67" i="9" s="1"/>
  <c r="AG29" i="9"/>
  <c r="AH29" i="9" s="1"/>
  <c r="AG30" i="9"/>
  <c r="AH30" i="9" s="1"/>
  <c r="AG83" i="9"/>
  <c r="AH83" i="9" s="1"/>
  <c r="AG65" i="9"/>
  <c r="AH65" i="9" s="1"/>
  <c r="AG63" i="9"/>
  <c r="AH63" i="9" s="1"/>
  <c r="AG57" i="9"/>
  <c r="AH57" i="9" s="1"/>
  <c r="AG60" i="9"/>
  <c r="AH60" i="9" s="1"/>
  <c r="AG36" i="9"/>
  <c r="AH36" i="9" s="1"/>
  <c r="AG68" i="9"/>
  <c r="AH68" i="9" s="1"/>
  <c r="AG98" i="9"/>
  <c r="AH98" i="9" s="1"/>
  <c r="AG40" i="9"/>
  <c r="AH40" i="9" s="1"/>
  <c r="AG56" i="9"/>
  <c r="AH56" i="9" s="1"/>
  <c r="AG74" i="9"/>
  <c r="AH74" i="9" s="1"/>
  <c r="AG32" i="9"/>
  <c r="AH32" i="9" s="1"/>
  <c r="AG23" i="9"/>
  <c r="AH23" i="9" s="1"/>
  <c r="AG54" i="9"/>
  <c r="AH54" i="9" s="1"/>
  <c r="AG96" i="9"/>
  <c r="AH96" i="9" s="1"/>
  <c r="AG85" i="9"/>
  <c r="AH85" i="9" s="1"/>
  <c r="AG73" i="9"/>
  <c r="AH73" i="9" s="1"/>
  <c r="AG46" i="9"/>
  <c r="AH46" i="9" s="1"/>
  <c r="AQ71" i="9"/>
  <c r="AD44" i="9"/>
  <c r="AE44" i="9" s="1"/>
  <c r="AD171" i="9"/>
  <c r="AE171" i="9" s="1"/>
  <c r="AD153" i="9"/>
  <c r="AE153" i="9" s="1"/>
  <c r="AD188" i="9"/>
  <c r="AE188" i="9" s="1"/>
  <c r="AD166" i="9"/>
  <c r="AE166" i="9" s="1"/>
  <c r="AE432" i="9"/>
  <c r="AE440" i="9"/>
  <c r="AE438" i="9"/>
  <c r="AE433" i="9"/>
  <c r="AE424" i="9"/>
  <c r="AE422" i="9"/>
  <c r="AE423" i="9"/>
  <c r="AE412" i="9"/>
  <c r="AD164" i="9"/>
  <c r="AE164" i="9" s="1"/>
  <c r="AE435" i="9"/>
  <c r="AD43" i="9"/>
  <c r="AE43" i="9" s="1"/>
  <c r="AD11" i="9"/>
  <c r="AE11" i="9" s="1"/>
  <c r="AD62" i="9"/>
  <c r="AE62" i="9" s="1"/>
  <c r="AD23" i="9"/>
  <c r="AE23" i="9" s="1"/>
  <c r="AD31" i="9"/>
  <c r="AE31" i="9" s="1"/>
  <c r="AD87" i="9"/>
  <c r="AE87" i="9" s="1"/>
  <c r="AD15" i="9"/>
  <c r="AE15" i="9" s="1"/>
  <c r="AD52" i="9"/>
  <c r="AE52" i="9" s="1"/>
  <c r="AD71" i="9"/>
  <c r="AE71" i="9" s="1"/>
  <c r="AD79" i="9"/>
  <c r="AE79" i="9" s="1"/>
  <c r="AD20" i="9"/>
  <c r="AE20" i="9" s="1"/>
  <c r="AD24" i="9"/>
  <c r="AE24" i="9" s="1"/>
  <c r="AD101" i="9"/>
  <c r="AE101" i="9" s="1"/>
  <c r="AD75" i="9"/>
  <c r="AE75" i="9" s="1"/>
  <c r="AD13" i="9"/>
  <c r="AE13" i="9" s="1"/>
  <c r="AD102" i="9"/>
  <c r="AE102" i="9" s="1"/>
  <c r="AD47" i="9"/>
  <c r="AE47" i="9" s="1"/>
  <c r="AD22" i="9"/>
  <c r="AE22" i="9" s="1"/>
  <c r="AD63" i="9"/>
  <c r="AE63" i="9" s="1"/>
  <c r="AD53" i="9"/>
  <c r="AE53" i="9" s="1"/>
  <c r="AD57" i="9"/>
  <c r="AE57" i="9" s="1"/>
  <c r="AD69" i="9"/>
  <c r="AE69" i="9" s="1"/>
  <c r="AD49" i="9"/>
  <c r="AE49" i="9" s="1"/>
  <c r="AD12" i="9"/>
  <c r="AE12" i="9" s="1"/>
  <c r="AD103" i="9"/>
  <c r="AE103" i="9" s="1"/>
  <c r="AD66" i="9"/>
  <c r="AE66" i="9" s="1"/>
  <c r="AD55" i="9"/>
  <c r="AE55" i="9" s="1"/>
  <c r="AD42" i="9"/>
  <c r="AE42" i="9" s="1"/>
  <c r="AD51" i="9"/>
  <c r="AE51" i="9" s="1"/>
  <c r="AD100" i="9"/>
  <c r="AE100" i="9" s="1"/>
  <c r="AD36" i="9"/>
  <c r="AE36" i="9" s="1"/>
  <c r="AD32" i="9"/>
  <c r="AE32" i="9" s="1"/>
  <c r="AD48" i="9"/>
  <c r="AE48" i="9" s="1"/>
  <c r="AD72" i="9"/>
  <c r="AE72" i="9" s="1"/>
  <c r="AD59" i="9"/>
  <c r="AE59" i="9" s="1"/>
  <c r="AD192" i="9"/>
  <c r="AE192" i="9" s="1"/>
  <c r="AD187" i="9"/>
  <c r="AE187" i="9" s="1"/>
  <c r="AD150" i="9"/>
  <c r="AE150" i="9" s="1"/>
  <c r="AD181" i="9"/>
  <c r="AE181" i="9" s="1"/>
  <c r="AD162" i="9"/>
  <c r="AE162" i="9" s="1"/>
  <c r="AD155" i="9"/>
  <c r="AE155" i="9" s="1"/>
  <c r="AD167" i="9"/>
  <c r="AE167" i="9" s="1"/>
  <c r="AD134" i="9"/>
  <c r="AE134" i="9" s="1"/>
  <c r="AD189" i="9"/>
  <c r="AE189" i="9" s="1"/>
  <c r="AD161" i="9"/>
  <c r="AE161" i="9" s="1"/>
  <c r="AD176" i="9"/>
  <c r="AE176" i="9" s="1"/>
  <c r="AD168" i="9"/>
  <c r="AE168" i="9" s="1"/>
  <c r="AD199" i="9"/>
  <c r="AE199" i="9" s="1"/>
  <c r="AD186" i="9"/>
  <c r="AE186" i="9" s="1"/>
  <c r="AA169" i="9"/>
  <c r="AB169" i="9" s="1"/>
  <c r="AA164" i="9"/>
  <c r="AB164" i="9" s="1"/>
  <c r="AA157" i="9"/>
  <c r="AB157" i="9" s="1"/>
  <c r="AB403" i="9"/>
  <c r="AA188" i="9"/>
  <c r="AB188" i="9" s="1"/>
  <c r="AA178" i="9"/>
  <c r="AB178" i="9" s="1"/>
  <c r="AA174" i="9"/>
  <c r="AB174" i="9" s="1"/>
  <c r="AA165" i="9"/>
  <c r="AB165" i="9" s="1"/>
  <c r="AB435" i="9"/>
  <c r="AA191" i="9"/>
  <c r="AB191" i="9" s="1"/>
  <c r="AA167" i="9"/>
  <c r="AB167" i="9" s="1"/>
  <c r="AA134" i="9"/>
  <c r="AB134" i="9" s="1"/>
  <c r="AA222" i="9"/>
  <c r="AB222" i="9" s="1"/>
  <c r="AA170" i="9"/>
  <c r="AB170" i="9" s="1"/>
  <c r="AA160" i="9"/>
  <c r="AB160" i="9" s="1"/>
  <c r="AA189" i="9"/>
  <c r="AB189" i="9" s="1"/>
  <c r="AA161" i="9"/>
  <c r="AB161" i="9" s="1"/>
  <c r="AA176" i="9"/>
  <c r="AB176" i="9" s="1"/>
  <c r="AA179" i="9"/>
  <c r="AB179" i="9" s="1"/>
  <c r="AA177" i="9"/>
  <c r="AB177" i="9" s="1"/>
  <c r="AA168" i="9"/>
  <c r="AB168" i="9" s="1"/>
  <c r="AA166" i="9"/>
  <c r="AB166" i="9" s="1"/>
  <c r="AB432" i="9"/>
  <c r="AB440" i="9"/>
  <c r="AB423" i="9"/>
  <c r="AB438" i="9"/>
  <c r="AB433" i="9"/>
  <c r="AB412" i="9"/>
  <c r="AB424" i="9"/>
  <c r="AB421" i="9"/>
  <c r="AA180" i="9"/>
  <c r="AB180" i="9" s="1"/>
  <c r="AA181" i="9"/>
  <c r="AB181" i="9" s="1"/>
  <c r="AA162" i="9"/>
  <c r="AB162" i="9" s="1"/>
  <c r="AA153" i="9"/>
  <c r="AB153" i="9" s="1"/>
  <c r="AA155" i="9"/>
  <c r="AB155" i="9" s="1"/>
  <c r="AA224" i="9"/>
  <c r="AB224" i="9" s="1"/>
  <c r="AA44" i="9"/>
  <c r="AB44" i="9" s="1"/>
  <c r="AA156" i="9"/>
  <c r="AB156" i="9" s="1"/>
  <c r="AA186" i="9"/>
  <c r="AB186" i="9" s="1"/>
  <c r="AA43" i="9"/>
  <c r="AB43" i="9" s="1"/>
  <c r="AA40" i="9"/>
  <c r="AB40" i="9" s="1"/>
  <c r="AA19" i="9"/>
  <c r="AB19" i="9" s="1"/>
  <c r="AA36" i="9"/>
  <c r="AB36" i="9" s="1"/>
  <c r="AA86" i="9"/>
  <c r="AB86" i="9" s="1"/>
  <c r="AA104" i="9"/>
  <c r="AB104" i="9" s="1"/>
  <c r="AA71" i="9"/>
  <c r="AB71" i="9" s="1"/>
  <c r="AA21" i="9"/>
  <c r="AB21" i="9" s="1"/>
  <c r="AA51" i="9"/>
  <c r="AB51" i="9" s="1"/>
  <c r="AA48" i="9"/>
  <c r="AB48" i="9" s="1"/>
  <c r="AA88" i="9"/>
  <c r="AB88" i="9" s="1"/>
  <c r="AA68" i="9"/>
  <c r="AB68" i="9" s="1"/>
  <c r="AA101" i="9"/>
  <c r="AB101" i="9" s="1"/>
  <c r="AA35" i="9"/>
  <c r="AB35" i="9" s="1"/>
  <c r="AA74" i="9"/>
  <c r="AB74" i="9" s="1"/>
  <c r="AA17" i="9"/>
  <c r="AB17" i="9" s="1"/>
  <c r="AA65" i="9"/>
  <c r="AB65" i="9" s="1"/>
  <c r="AA30" i="9"/>
  <c r="AB30" i="9" s="1"/>
  <c r="AA54" i="9"/>
  <c r="AB54" i="9" s="1"/>
  <c r="AA102" i="9"/>
  <c r="AB102" i="9" s="1"/>
  <c r="AA63" i="9"/>
  <c r="AB63" i="9" s="1"/>
  <c r="AA96" i="9"/>
  <c r="AB96" i="9" s="1"/>
  <c r="AA50" i="9"/>
  <c r="AB50" i="9" s="1"/>
  <c r="AA24" i="9"/>
  <c r="AB24" i="9" s="1"/>
  <c r="AA55" i="9"/>
  <c r="AB55" i="9" s="1"/>
  <c r="AA49" i="9"/>
  <c r="AB49" i="9" s="1"/>
  <c r="AA20" i="9"/>
  <c r="AB20" i="9" s="1"/>
  <c r="AA56" i="9"/>
  <c r="AB56" i="9" s="1"/>
  <c r="AA72" i="9"/>
  <c r="AB72" i="9" s="1"/>
  <c r="AA45" i="9"/>
  <c r="AB45" i="9" s="1"/>
  <c r="AA59" i="9"/>
  <c r="AB59" i="9" s="1"/>
  <c r="AA100" i="9"/>
  <c r="AB100" i="9" s="1"/>
  <c r="AA87" i="9"/>
  <c r="AB87" i="9" s="1"/>
  <c r="AA29" i="9"/>
  <c r="AB29" i="9" s="1"/>
  <c r="AA81" i="9"/>
  <c r="AB81" i="9" s="1"/>
  <c r="AA11" i="9"/>
  <c r="AB11" i="9" s="1"/>
  <c r="AA38" i="9"/>
  <c r="AB38" i="9" s="1"/>
  <c r="AA69" i="9"/>
  <c r="AB69" i="9" s="1"/>
  <c r="AA32" i="9"/>
  <c r="AB32" i="9" s="1"/>
  <c r="AA47" i="9"/>
  <c r="AB47" i="9" s="1"/>
  <c r="AA52" i="9"/>
  <c r="AB52" i="9" s="1"/>
  <c r="AA42" i="9"/>
  <c r="AB42" i="9" s="1"/>
  <c r="AA15" i="9"/>
  <c r="AB15" i="9" s="1"/>
  <c r="AA64" i="9"/>
  <c r="AB64" i="9" s="1"/>
  <c r="AA23" i="9"/>
  <c r="AB23" i="9" s="1"/>
  <c r="AA97" i="9"/>
  <c r="AB97" i="9" s="1"/>
  <c r="AA60" i="9"/>
  <c r="AB60" i="9" s="1"/>
  <c r="AA70" i="9"/>
  <c r="AB70" i="9" s="1"/>
  <c r="AA133" i="9"/>
  <c r="AB133" i="9" s="1"/>
  <c r="BO16" i="1"/>
  <c r="BS16" i="1" s="1"/>
  <c r="X163" i="9"/>
  <c r="Y163" i="9" s="1"/>
  <c r="X150" i="9"/>
  <c r="Y150" i="9" s="1"/>
  <c r="X184" i="9"/>
  <c r="Y184" i="9" s="1"/>
  <c r="X181" i="9"/>
  <c r="Y181" i="9" s="1"/>
  <c r="X174" i="9"/>
  <c r="Y174" i="9" s="1"/>
  <c r="X194" i="9"/>
  <c r="Y194" i="9" s="1"/>
  <c r="X165" i="9"/>
  <c r="Y165" i="9" s="1"/>
  <c r="X167" i="9"/>
  <c r="Y167" i="9" s="1"/>
  <c r="X134" i="9"/>
  <c r="Y134" i="9" s="1"/>
  <c r="X177" i="9"/>
  <c r="Y177" i="9" s="1"/>
  <c r="Y432" i="9"/>
  <c r="Y440" i="9"/>
  <c r="Y438" i="9"/>
  <c r="Y412" i="9"/>
  <c r="Y421" i="9"/>
  <c r="Y428" i="9"/>
  <c r="Y433" i="9"/>
  <c r="Y415" i="9"/>
  <c r="X171" i="9"/>
  <c r="Y171" i="9" s="1"/>
  <c r="X162" i="9"/>
  <c r="Y162" i="9" s="1"/>
  <c r="X214" i="9"/>
  <c r="Y214" i="9" s="1"/>
  <c r="X146" i="9"/>
  <c r="Y146" i="9" s="1"/>
  <c r="X161" i="9"/>
  <c r="Y161" i="9" s="1"/>
  <c r="X189" i="9"/>
  <c r="Y189" i="9" s="1"/>
  <c r="X133" i="9"/>
  <c r="Y133" i="9" s="1"/>
  <c r="X141" i="9"/>
  <c r="Y141" i="9" s="1"/>
  <c r="X188" i="9"/>
  <c r="Y188" i="9" s="1"/>
  <c r="X169" i="9"/>
  <c r="Y169" i="9" s="1"/>
  <c r="X179" i="9"/>
  <c r="Y179" i="9" s="1"/>
  <c r="X136" i="9"/>
  <c r="Y136" i="9" s="1"/>
  <c r="X158" i="9"/>
  <c r="Y158" i="9" s="1"/>
  <c r="Y43" i="9"/>
  <c r="Y51" i="9"/>
  <c r="Y12" i="9"/>
  <c r="Y42" i="9"/>
  <c r="Y52" i="9"/>
  <c r="Y70" i="9"/>
  <c r="Y22" i="9"/>
  <c r="Y69" i="9"/>
  <c r="Y49" i="9"/>
  <c r="Y23" i="9"/>
  <c r="Y67" i="9"/>
  <c r="Y34" i="9"/>
  <c r="Y47" i="9"/>
  <c r="Y50" i="9"/>
  <c r="Y71" i="9"/>
  <c r="Y24" i="9"/>
  <c r="Y83" i="9"/>
  <c r="Y75" i="9"/>
  <c r="Y27" i="9"/>
  <c r="Y64" i="9"/>
  <c r="Y15" i="9"/>
  <c r="Y97" i="9"/>
  <c r="Y61" i="9"/>
  <c r="Y36" i="9"/>
  <c r="Y11" i="9"/>
  <c r="Y45" i="9"/>
  <c r="Y65" i="9"/>
  <c r="Y96" i="9"/>
  <c r="Y72" i="9"/>
  <c r="Y55" i="9"/>
  <c r="Y32" i="9"/>
  <c r="Y31" i="9"/>
  <c r="Y20" i="9"/>
  <c r="Y35" i="9"/>
  <c r="Y13" i="9"/>
  <c r="Y79" i="9"/>
  <c r="X164" i="9"/>
  <c r="Y164" i="9" s="1"/>
  <c r="X190" i="9"/>
  <c r="Y190" i="9" s="1"/>
  <c r="X157" i="9"/>
  <c r="Y157" i="9" s="1"/>
  <c r="X211" i="9"/>
  <c r="Y211" i="9" s="1"/>
  <c r="W44" i="3"/>
  <c r="BB44" i="3" s="1"/>
  <c r="BO44" i="1"/>
  <c r="BS44" i="1" s="1"/>
  <c r="W43" i="3"/>
  <c r="BB43" i="3" s="1"/>
  <c r="BO43" i="1"/>
  <c r="BS43" i="1" s="1"/>
  <c r="W31" i="3"/>
  <c r="BB31" i="3" s="1"/>
  <c r="BO31" i="1"/>
  <c r="BS31" i="1" s="1"/>
  <c r="W25" i="3"/>
  <c r="BB25" i="3" s="1"/>
  <c r="BO25" i="1"/>
  <c r="W18" i="3"/>
  <c r="BB18" i="3" s="1"/>
  <c r="BO18" i="1"/>
  <c r="BS18" i="1" s="1"/>
  <c r="W12" i="3"/>
  <c r="BB12" i="3" s="1"/>
  <c r="BO12" i="1"/>
  <c r="W42" i="3"/>
  <c r="BB42" i="3" s="1"/>
  <c r="BO42" i="1"/>
  <c r="BS42" i="1" s="1"/>
  <c r="W36" i="3"/>
  <c r="BB36" i="3" s="1"/>
  <c r="BO36" i="1"/>
  <c r="BS36" i="1" s="1"/>
  <c r="W29" i="3"/>
  <c r="BB29" i="3" s="1"/>
  <c r="BO29" i="1"/>
  <c r="W24" i="3"/>
  <c r="BB24" i="3" s="1"/>
  <c r="BO24" i="1"/>
  <c r="W34" i="3"/>
  <c r="BB34" i="3" s="1"/>
  <c r="BO34" i="1"/>
  <c r="BS34" i="1" s="1"/>
  <c r="W28" i="3"/>
  <c r="BB28" i="3" s="1"/>
  <c r="BO28" i="1"/>
  <c r="BS28" i="1" s="1"/>
  <c r="W32" i="3"/>
  <c r="BB32" i="3" s="1"/>
  <c r="BO32" i="1"/>
  <c r="BS32" i="1" s="1"/>
  <c r="W26" i="3"/>
  <c r="BB26" i="3" s="1"/>
  <c r="BO26" i="1"/>
  <c r="W13" i="3"/>
  <c r="BB13" i="3" s="1"/>
  <c r="BO13" i="1"/>
  <c r="W22" i="3"/>
  <c r="BB22" i="3" s="1"/>
  <c r="BO22" i="1"/>
  <c r="BS22" i="1" s="1"/>
  <c r="W45" i="3"/>
  <c r="BB45" i="3" s="1"/>
  <c r="BO45" i="1"/>
  <c r="BS45" i="1" s="1"/>
  <c r="W27" i="3"/>
  <c r="BB27" i="3" s="1"/>
  <c r="BO27" i="1"/>
  <c r="W14" i="3"/>
  <c r="BB14" i="3" s="1"/>
  <c r="BO14" i="1"/>
  <c r="U183" i="9"/>
  <c r="V183" i="9" s="1"/>
  <c r="U160" i="9"/>
  <c r="V160" i="9" s="1"/>
  <c r="U172" i="9"/>
  <c r="V172" i="9" s="1"/>
  <c r="U214" i="9"/>
  <c r="V214" i="9" s="1"/>
  <c r="U161" i="9"/>
  <c r="V161" i="9" s="1"/>
  <c r="U170" i="9"/>
  <c r="V170" i="9" s="1"/>
  <c r="O183" i="9"/>
  <c r="P183" i="9" s="1"/>
  <c r="U167" i="9"/>
  <c r="V167" i="9" s="1"/>
  <c r="U176" i="9"/>
  <c r="V176" i="9" s="1"/>
  <c r="U168" i="9"/>
  <c r="V168" i="9" s="1"/>
  <c r="U171" i="9"/>
  <c r="V171" i="9" s="1"/>
  <c r="U153" i="9"/>
  <c r="V153" i="9" s="1"/>
  <c r="U186" i="9"/>
  <c r="V186" i="9" s="1"/>
  <c r="U139" i="9"/>
  <c r="V139" i="9" s="1"/>
  <c r="U155" i="9"/>
  <c r="V155" i="9" s="1"/>
  <c r="U162" i="9"/>
  <c r="V162" i="9" s="1"/>
  <c r="U138" i="9"/>
  <c r="V138" i="9" s="1"/>
  <c r="U212" i="9"/>
  <c r="V212" i="9" s="1"/>
  <c r="U133" i="9"/>
  <c r="V133" i="9" s="1"/>
  <c r="U213" i="9"/>
  <c r="V213" i="9" s="1"/>
  <c r="U149" i="9"/>
  <c r="V149" i="9" s="1"/>
  <c r="V44" i="9"/>
  <c r="U169" i="9"/>
  <c r="V169" i="9" s="1"/>
  <c r="U166" i="9"/>
  <c r="V166" i="9" s="1"/>
  <c r="U179" i="9"/>
  <c r="V179" i="9" s="1"/>
  <c r="U136" i="9"/>
  <c r="V136" i="9" s="1"/>
  <c r="U191" i="9"/>
  <c r="V191" i="9" s="1"/>
  <c r="V432" i="9"/>
  <c r="V440" i="9"/>
  <c r="V433" i="9"/>
  <c r="V421" i="9"/>
  <c r="V423" i="9"/>
  <c r="V415" i="9"/>
  <c r="V428" i="9"/>
  <c r="V43" i="9"/>
  <c r="V32" i="9"/>
  <c r="V47" i="9"/>
  <c r="V64" i="9"/>
  <c r="V12" i="9"/>
  <c r="V13" i="9"/>
  <c r="V24" i="9"/>
  <c r="V28" i="9"/>
  <c r="V97" i="9"/>
  <c r="V104" i="9"/>
  <c r="V85" i="9"/>
  <c r="V63" i="9"/>
  <c r="V38" i="9"/>
  <c r="V27" i="9"/>
  <c r="V59" i="9"/>
  <c r="V70" i="9"/>
  <c r="V22" i="9"/>
  <c r="V15" i="9"/>
  <c r="V25" i="9"/>
  <c r="V20" i="9"/>
  <c r="V87" i="9"/>
  <c r="V53" i="9"/>
  <c r="V55" i="9"/>
  <c r="V36" i="9"/>
  <c r="V51" i="9"/>
  <c r="V50" i="9"/>
  <c r="V45" i="9"/>
  <c r="V60" i="9"/>
  <c r="V105" i="9"/>
  <c r="V42" i="9"/>
  <c r="V96" i="9"/>
  <c r="V102" i="9"/>
  <c r="V23" i="9"/>
  <c r="V30" i="9"/>
  <c r="V11" i="9"/>
  <c r="V115" i="9"/>
  <c r="V62" i="9"/>
  <c r="V52" i="9"/>
  <c r="V31" i="9"/>
  <c r="V69" i="9"/>
  <c r="V71" i="9"/>
  <c r="V78" i="9"/>
  <c r="V72" i="9"/>
  <c r="V29" i="9"/>
  <c r="V67" i="9"/>
  <c r="V79" i="9"/>
  <c r="V66" i="9"/>
  <c r="V81" i="9"/>
  <c r="U164" i="9"/>
  <c r="V164" i="9" s="1"/>
  <c r="V435" i="9"/>
  <c r="U156" i="9"/>
  <c r="V156" i="9" s="1"/>
  <c r="U211" i="9"/>
  <c r="V211" i="9" s="1"/>
  <c r="U192" i="9"/>
  <c r="V192" i="9" s="1"/>
  <c r="U187" i="9"/>
  <c r="V187" i="9" s="1"/>
  <c r="U150" i="9"/>
  <c r="V150" i="9" s="1"/>
  <c r="U181" i="9"/>
  <c r="V181" i="9" s="1"/>
  <c r="AD40" i="1"/>
  <c r="W40" i="3"/>
  <c r="BB40" i="3" s="1"/>
  <c r="AD38" i="1"/>
  <c r="W38" i="3"/>
  <c r="BB38" i="3" s="1"/>
  <c r="W30" i="3"/>
  <c r="BB30" i="3" s="1"/>
  <c r="W19" i="3"/>
  <c r="BB19" i="3" s="1"/>
  <c r="AT17" i="1"/>
  <c r="W17" i="3"/>
  <c r="BB17" i="3" s="1"/>
  <c r="AT15" i="1"/>
  <c r="W15" i="3"/>
  <c r="BB15" i="3" s="1"/>
  <c r="W11" i="3"/>
  <c r="BB11" i="3" s="1"/>
  <c r="W23" i="3"/>
  <c r="BB23" i="3" s="1"/>
  <c r="W21" i="3"/>
  <c r="BB21" i="3" s="1"/>
  <c r="AD41" i="1"/>
  <c r="W41" i="3"/>
  <c r="BB41" i="3" s="1"/>
  <c r="AD39" i="1"/>
  <c r="W39" i="3"/>
  <c r="BB39" i="3" s="1"/>
  <c r="AD37" i="1"/>
  <c r="W37" i="3"/>
  <c r="BB37" i="3" s="1"/>
  <c r="W35" i="3"/>
  <c r="BB35" i="3" s="1"/>
  <c r="W33" i="3"/>
  <c r="BB33" i="3" s="1"/>
  <c r="W20" i="3"/>
  <c r="BB20" i="3" s="1"/>
  <c r="AT16" i="1"/>
  <c r="W16" i="3"/>
  <c r="BB16" i="3" s="1"/>
  <c r="W10" i="3"/>
  <c r="BB10" i="3" s="1"/>
  <c r="AT18" i="1"/>
  <c r="AT14" i="1"/>
  <c r="P440" i="9"/>
  <c r="AM46" i="9"/>
  <c r="AN46" i="9" s="1"/>
  <c r="AM43" i="9"/>
  <c r="AN43" i="9" s="1"/>
  <c r="P43" i="9"/>
  <c r="P44" i="9"/>
  <c r="AJ43" i="9"/>
  <c r="AK43" i="9" s="1"/>
  <c r="AM44" i="9"/>
  <c r="AN44" i="9" s="1"/>
  <c r="AM41" i="9"/>
  <c r="AN41" i="9" s="1"/>
  <c r="O158" i="9"/>
  <c r="P158" i="9" s="1"/>
  <c r="F222" i="9"/>
  <c r="G222" i="9" s="1"/>
  <c r="O132" i="9"/>
  <c r="P132" i="9" s="1"/>
  <c r="O181" i="9"/>
  <c r="I149" i="9"/>
  <c r="O167" i="9"/>
  <c r="P167" i="9" s="1"/>
  <c r="F235" i="9"/>
  <c r="G235" i="9" s="1"/>
  <c r="O162" i="9"/>
  <c r="O160" i="9"/>
  <c r="P160" i="9" s="1"/>
  <c r="O189" i="9"/>
  <c r="P189" i="9" s="1"/>
  <c r="O161" i="9"/>
  <c r="P161" i="9" s="1"/>
  <c r="O138" i="9"/>
  <c r="P138" i="9" s="1"/>
  <c r="F223" i="9"/>
  <c r="O152" i="9"/>
  <c r="P152" i="9" s="1"/>
  <c r="I156" i="9"/>
  <c r="O176" i="9"/>
  <c r="P176" i="9" s="1"/>
  <c r="I141" i="9"/>
  <c r="O135" i="9"/>
  <c r="P135" i="9" s="1"/>
  <c r="I136" i="9"/>
  <c r="I178" i="9"/>
  <c r="O155" i="9"/>
  <c r="I132" i="9"/>
  <c r="I235" i="9"/>
  <c r="I192" i="9"/>
  <c r="O153" i="9"/>
  <c r="P153" i="9" s="1"/>
  <c r="O186" i="9"/>
  <c r="P186" i="9" s="1"/>
  <c r="O149" i="9"/>
  <c r="P149" i="9" s="1"/>
  <c r="O141" i="9"/>
  <c r="O157" i="9"/>
  <c r="P157" i="9" s="1"/>
  <c r="O156" i="9"/>
  <c r="I153" i="9"/>
  <c r="O184" i="9"/>
  <c r="P184" i="9" s="1"/>
  <c r="O168" i="9"/>
  <c r="P168" i="9" s="1"/>
  <c r="O171" i="9"/>
  <c r="P171" i="9" s="1"/>
  <c r="I181" i="9"/>
  <c r="O212" i="9"/>
  <c r="P212" i="9" s="1"/>
  <c r="O191" i="9"/>
  <c r="I134" i="9"/>
  <c r="F224" i="9"/>
  <c r="O211" i="9"/>
  <c r="P211" i="9" s="1"/>
  <c r="I171" i="9"/>
  <c r="I162" i="9"/>
  <c r="I145" i="9"/>
  <c r="J145" i="9" s="1"/>
  <c r="I160" i="9"/>
  <c r="J160" i="9" s="1"/>
  <c r="I189" i="9"/>
  <c r="J189" i="9" s="1"/>
  <c r="I138" i="9"/>
  <c r="J138" i="9" s="1"/>
  <c r="I170" i="9"/>
  <c r="J170" i="9" s="1"/>
  <c r="I161" i="9"/>
  <c r="J161" i="9" s="1"/>
  <c r="I222" i="9"/>
  <c r="J222" i="9" s="1"/>
  <c r="I175" i="9"/>
  <c r="I188" i="9"/>
  <c r="I164" i="9"/>
  <c r="I190" i="9"/>
  <c r="O182" i="9"/>
  <c r="P182" i="9" s="1"/>
  <c r="O136" i="9"/>
  <c r="P136" i="9" s="1"/>
  <c r="F229" i="9"/>
  <c r="I174" i="9"/>
  <c r="I165" i="9"/>
  <c r="O188" i="9"/>
  <c r="P188" i="9" s="1"/>
  <c r="O169" i="9"/>
  <c r="P169" i="9" s="1"/>
  <c r="P431" i="9"/>
  <c r="M431" i="9"/>
  <c r="M446" i="9"/>
  <c r="V408" i="9"/>
  <c r="P420" i="9"/>
  <c r="P405" i="9"/>
  <c r="AB404" i="9"/>
  <c r="AM405" i="9"/>
  <c r="AN405" i="9" s="1"/>
  <c r="AE449" i="9"/>
  <c r="AE406" i="9"/>
  <c r="AE414" i="9"/>
  <c r="S420" i="9"/>
  <c r="J435" i="9"/>
  <c r="M444" i="9"/>
  <c r="M437" i="9"/>
  <c r="P435" i="9"/>
  <c r="P444" i="9"/>
  <c r="P437" i="9"/>
  <c r="S444" i="9"/>
  <c r="S437" i="9"/>
  <c r="V444" i="9"/>
  <c r="V437" i="9"/>
  <c r="Y444" i="9"/>
  <c r="Y437" i="9"/>
  <c r="AB444" i="9"/>
  <c r="AB437" i="9"/>
  <c r="AH444" i="9"/>
  <c r="AH437" i="9"/>
  <c r="AK444" i="9"/>
  <c r="AK437" i="9"/>
  <c r="AM435" i="9"/>
  <c r="AN435" i="9" s="1"/>
  <c r="AM444" i="9"/>
  <c r="AN444" i="9" s="1"/>
  <c r="AM437" i="9"/>
  <c r="AN437" i="9" s="1"/>
  <c r="AE425" i="9"/>
  <c r="AE436" i="9"/>
  <c r="AE429" i="9"/>
  <c r="M420" i="9"/>
  <c r="P408" i="9"/>
  <c r="V431" i="9"/>
  <c r="AB431" i="9"/>
  <c r="AB446" i="9"/>
  <c r="AK431" i="9"/>
  <c r="AK408" i="9"/>
  <c r="AK446" i="9"/>
  <c r="AM446" i="9"/>
  <c r="AN446" i="9" s="1"/>
  <c r="J405" i="9"/>
  <c r="M405" i="9"/>
  <c r="V405" i="9"/>
  <c r="V404" i="9"/>
  <c r="Y405" i="9"/>
  <c r="AH404" i="9"/>
  <c r="AK405" i="9"/>
  <c r="P417" i="9"/>
  <c r="S417" i="9"/>
  <c r="S401" i="9"/>
  <c r="Y443" i="9"/>
  <c r="AB417" i="9"/>
  <c r="AB401" i="9"/>
  <c r="AH417" i="9"/>
  <c r="AH401" i="9"/>
  <c r="AM443" i="9"/>
  <c r="AN443" i="9" s="1"/>
  <c r="AM401" i="9"/>
  <c r="AN401" i="9" s="1"/>
  <c r="AE427" i="9"/>
  <c r="AE411" i="9"/>
  <c r="P449" i="9"/>
  <c r="S449" i="9"/>
  <c r="S414" i="9"/>
  <c r="V406" i="9"/>
  <c r="V414" i="9"/>
  <c r="Y406" i="9"/>
  <c r="Y414" i="9"/>
  <c r="AB414" i="9"/>
  <c r="AH406" i="9"/>
  <c r="AH414" i="9"/>
  <c r="AK406" i="9"/>
  <c r="AM406" i="9"/>
  <c r="AN406" i="9" s="1"/>
  <c r="AM414" i="9"/>
  <c r="AN414" i="9" s="1"/>
  <c r="AB420" i="9"/>
  <c r="J436" i="9"/>
  <c r="M425" i="9"/>
  <c r="M436" i="9"/>
  <c r="M429" i="9"/>
  <c r="P425" i="9"/>
  <c r="P436" i="9"/>
  <c r="P429" i="9"/>
  <c r="S425" i="9"/>
  <c r="S436" i="9"/>
  <c r="S429" i="9"/>
  <c r="V425" i="9"/>
  <c r="V436" i="9"/>
  <c r="V429" i="9"/>
  <c r="Y425" i="9"/>
  <c r="Y436" i="9"/>
  <c r="Y429" i="9"/>
  <c r="AB425" i="9"/>
  <c r="AB436" i="9"/>
  <c r="AB429" i="9"/>
  <c r="AH425" i="9"/>
  <c r="AH436" i="9"/>
  <c r="AH429" i="9"/>
  <c r="AK425" i="9"/>
  <c r="AK436" i="9"/>
  <c r="AK429" i="9"/>
  <c r="AM425" i="9"/>
  <c r="AN425" i="9" s="1"/>
  <c r="AM436" i="9"/>
  <c r="AN436" i="9" s="1"/>
  <c r="AM429" i="9"/>
  <c r="AN429" i="9" s="1"/>
  <c r="AE420" i="9"/>
  <c r="AE402" i="9"/>
  <c r="AE434" i="9"/>
  <c r="AE447" i="9"/>
  <c r="AH420" i="9"/>
  <c r="M427" i="9"/>
  <c r="M442" i="9"/>
  <c r="M411" i="9"/>
  <c r="P427" i="9"/>
  <c r="P442" i="9"/>
  <c r="P411" i="9"/>
  <c r="S427" i="9"/>
  <c r="S442" i="9"/>
  <c r="S411" i="9"/>
  <c r="V427" i="9"/>
  <c r="V442" i="9"/>
  <c r="V411" i="9"/>
  <c r="Y427" i="9"/>
  <c r="Y442" i="9"/>
  <c r="Y411" i="9"/>
  <c r="AB427" i="9"/>
  <c r="AB442" i="9"/>
  <c r="AB411" i="9"/>
  <c r="AH427" i="9"/>
  <c r="AH442" i="9"/>
  <c r="AH411" i="9"/>
  <c r="AK427" i="9"/>
  <c r="AK442" i="9"/>
  <c r="AK411" i="9"/>
  <c r="AM427" i="9"/>
  <c r="AN427" i="9" s="1"/>
  <c r="AM442" i="9"/>
  <c r="AN442" i="9" s="1"/>
  <c r="AM411" i="9"/>
  <c r="AN411" i="9" s="1"/>
  <c r="AE413" i="9"/>
  <c r="AE448" i="9"/>
  <c r="AE416" i="9"/>
  <c r="M408" i="9"/>
  <c r="Y431" i="9"/>
  <c r="AH408" i="9"/>
  <c r="J422" i="9"/>
  <c r="J433" i="9"/>
  <c r="J415" i="9"/>
  <c r="J423" i="9"/>
  <c r="J412" i="9"/>
  <c r="J438" i="9"/>
  <c r="J432" i="9"/>
  <c r="M404" i="9"/>
  <c r="P404" i="9"/>
  <c r="S404" i="9"/>
  <c r="S443" i="9"/>
  <c r="Y417" i="9"/>
  <c r="AK443" i="9"/>
  <c r="AK401" i="9"/>
  <c r="M406" i="9"/>
  <c r="M414" i="9"/>
  <c r="V449" i="9"/>
  <c r="AB406" i="9"/>
  <c r="AM449" i="9"/>
  <c r="AN449" i="9" s="1"/>
  <c r="AE410" i="9"/>
  <c r="AE439" i="9"/>
  <c r="AK420" i="9"/>
  <c r="P410" i="9"/>
  <c r="V410" i="9"/>
  <c r="Y445" i="9"/>
  <c r="AH410" i="9"/>
  <c r="AK445" i="9"/>
  <c r="AK439" i="9"/>
  <c r="AM445" i="9"/>
  <c r="AN445" i="9" s="1"/>
  <c r="AM439" i="9"/>
  <c r="AN439" i="9" s="1"/>
  <c r="AE441" i="9"/>
  <c r="P446" i="9"/>
  <c r="S408" i="9"/>
  <c r="S446" i="9"/>
  <c r="V446" i="9"/>
  <c r="Y408" i="9"/>
  <c r="Y446" i="9"/>
  <c r="AH431" i="9"/>
  <c r="AH446" i="9"/>
  <c r="AM431" i="9"/>
  <c r="AN431" i="9" s="1"/>
  <c r="AE417" i="9"/>
  <c r="P428" i="9"/>
  <c r="P424" i="9"/>
  <c r="P412" i="9"/>
  <c r="P421" i="9"/>
  <c r="P432" i="9"/>
  <c r="P423" i="9"/>
  <c r="P438" i="9"/>
  <c r="P415" i="9"/>
  <c r="Y404" i="9"/>
  <c r="AB405" i="9"/>
  <c r="AK404" i="9"/>
  <c r="AM404" i="9"/>
  <c r="AN404" i="9" s="1"/>
  <c r="V420" i="9"/>
  <c r="M443" i="9"/>
  <c r="M417" i="9"/>
  <c r="M401" i="9"/>
  <c r="P401" i="9"/>
  <c r="V443" i="9"/>
  <c r="V401" i="9"/>
  <c r="AB443" i="9"/>
  <c r="AH443" i="9"/>
  <c r="AK417" i="9"/>
  <c r="AM417" i="9"/>
  <c r="AN417" i="9" s="1"/>
  <c r="Y420" i="9"/>
  <c r="M449" i="9"/>
  <c r="P406" i="9"/>
  <c r="P414" i="9"/>
  <c r="S406" i="9"/>
  <c r="Y449" i="9"/>
  <c r="AB449" i="9"/>
  <c r="AH449" i="9"/>
  <c r="AK449" i="9"/>
  <c r="AK414" i="9"/>
  <c r="AE445" i="9"/>
  <c r="M410" i="9"/>
  <c r="M445" i="9"/>
  <c r="M439" i="9"/>
  <c r="P445" i="9"/>
  <c r="P439" i="9"/>
  <c r="S410" i="9"/>
  <c r="S445" i="9"/>
  <c r="S439" i="9"/>
  <c r="V445" i="9"/>
  <c r="V439" i="9"/>
  <c r="Y410" i="9"/>
  <c r="Y439" i="9"/>
  <c r="AB410" i="9"/>
  <c r="AB445" i="9"/>
  <c r="AB439" i="9"/>
  <c r="AH445" i="9"/>
  <c r="AH439" i="9"/>
  <c r="AK410" i="9"/>
  <c r="AM410" i="9"/>
  <c r="AN410" i="9" s="1"/>
  <c r="AE418" i="9"/>
  <c r="AM420" i="9"/>
  <c r="AN420" i="9" s="1"/>
  <c r="J434" i="9"/>
  <c r="M402" i="9"/>
  <c r="M434" i="9"/>
  <c r="M447" i="9"/>
  <c r="P402" i="9"/>
  <c r="P434" i="9"/>
  <c r="P447" i="9"/>
  <c r="S402" i="9"/>
  <c r="S434" i="9"/>
  <c r="S447" i="9"/>
  <c r="V402" i="9"/>
  <c r="V434" i="9"/>
  <c r="V447" i="9"/>
  <c r="Y402" i="9"/>
  <c r="Y434" i="9"/>
  <c r="Y447" i="9"/>
  <c r="AB402" i="9"/>
  <c r="AB434" i="9"/>
  <c r="AB447" i="9"/>
  <c r="AH402" i="9"/>
  <c r="AH434" i="9"/>
  <c r="AH447" i="9"/>
  <c r="AK402" i="9"/>
  <c r="AK434" i="9"/>
  <c r="AK447" i="9"/>
  <c r="AM402" i="9"/>
  <c r="AN402" i="9" s="1"/>
  <c r="AM434" i="9"/>
  <c r="AN434" i="9" s="1"/>
  <c r="AM447" i="9"/>
  <c r="AN447" i="9" s="1"/>
  <c r="AE403" i="9"/>
  <c r="AE430" i="9"/>
  <c r="AE426" i="9"/>
  <c r="S431" i="9"/>
  <c r="AB408" i="9"/>
  <c r="AM408" i="9"/>
  <c r="AN408" i="9" s="1"/>
  <c r="AE443" i="9"/>
  <c r="AE401" i="9"/>
  <c r="S405" i="9"/>
  <c r="AH405" i="9"/>
  <c r="P443" i="9"/>
  <c r="V417" i="9"/>
  <c r="Y401" i="9"/>
  <c r="AE442" i="9"/>
  <c r="M413" i="9"/>
  <c r="M448" i="9"/>
  <c r="M416" i="9"/>
  <c r="P448" i="9"/>
  <c r="P416" i="9"/>
  <c r="S448" i="9"/>
  <c r="S416" i="9"/>
  <c r="V413" i="9"/>
  <c r="V448" i="9"/>
  <c r="V416" i="9"/>
  <c r="Y413" i="9"/>
  <c r="Y448" i="9"/>
  <c r="Y416" i="9"/>
  <c r="AB413" i="9"/>
  <c r="AB448" i="9"/>
  <c r="AB416" i="9"/>
  <c r="AH413" i="9"/>
  <c r="AH448" i="9"/>
  <c r="AH416" i="9"/>
  <c r="AK413" i="9"/>
  <c r="AK448" i="9"/>
  <c r="AK416" i="9"/>
  <c r="AM413" i="9"/>
  <c r="AN413" i="9" s="1"/>
  <c r="AM448" i="9"/>
  <c r="AN448" i="9" s="1"/>
  <c r="AM416" i="9"/>
  <c r="AN416" i="9" s="1"/>
  <c r="AE431" i="9"/>
  <c r="AE408" i="9"/>
  <c r="AE446" i="9"/>
  <c r="M441" i="9"/>
  <c r="M418" i="9"/>
  <c r="P441" i="9"/>
  <c r="P418" i="9"/>
  <c r="S441" i="9"/>
  <c r="S418" i="9"/>
  <c r="V441" i="9"/>
  <c r="V418" i="9"/>
  <c r="Y441" i="9"/>
  <c r="Y418" i="9"/>
  <c r="AB441" i="9"/>
  <c r="AB418" i="9"/>
  <c r="AH441" i="9"/>
  <c r="AH418" i="9"/>
  <c r="AK441" i="9"/>
  <c r="AK418" i="9"/>
  <c r="AM441" i="9"/>
  <c r="AN441" i="9" s="1"/>
  <c r="AM418" i="9"/>
  <c r="AN418" i="9" s="1"/>
  <c r="AE405" i="9"/>
  <c r="AE404" i="9"/>
  <c r="J403" i="9"/>
  <c r="M403" i="9"/>
  <c r="M430" i="9"/>
  <c r="M426" i="9"/>
  <c r="P403" i="9"/>
  <c r="P430" i="9"/>
  <c r="P426" i="9"/>
  <c r="S403" i="9"/>
  <c r="S430" i="9"/>
  <c r="S426" i="9"/>
  <c r="V403" i="9"/>
  <c r="V430" i="9"/>
  <c r="V426" i="9"/>
  <c r="Y403" i="9"/>
  <c r="Y430" i="9"/>
  <c r="Y426" i="9"/>
  <c r="AB430" i="9"/>
  <c r="AB426" i="9"/>
  <c r="AH403" i="9"/>
  <c r="AH430" i="9"/>
  <c r="AH426" i="9"/>
  <c r="AK403" i="9"/>
  <c r="AK430" i="9"/>
  <c r="AK426" i="9"/>
  <c r="AM403" i="9"/>
  <c r="AN403" i="9" s="1"/>
  <c r="AM430" i="9"/>
  <c r="AN430" i="9" s="1"/>
  <c r="AM426" i="9"/>
  <c r="AN426" i="9" s="1"/>
  <c r="AE444" i="9"/>
  <c r="AE437" i="9"/>
  <c r="AN132" i="9"/>
  <c r="AN151" i="9"/>
  <c r="AN235" i="9"/>
  <c r="AN232" i="9"/>
  <c r="AN226" i="9"/>
  <c r="AN196" i="9"/>
  <c r="AN178" i="9"/>
  <c r="AN231" i="9"/>
  <c r="AN197" i="9"/>
  <c r="AN203" i="9"/>
  <c r="AN144" i="9"/>
  <c r="AN184" i="9"/>
  <c r="AN174" i="9"/>
  <c r="AN135" i="9"/>
  <c r="AN210" i="9"/>
  <c r="AN194" i="9"/>
  <c r="AN165" i="9"/>
  <c r="AN195" i="9"/>
  <c r="AN142" i="9"/>
  <c r="AN227" i="9"/>
  <c r="AN154" i="9"/>
  <c r="AN147" i="9"/>
  <c r="AN177" i="9"/>
  <c r="AN134" i="9"/>
  <c r="AN230" i="9"/>
  <c r="AN211" i="9"/>
  <c r="AN192" i="9"/>
  <c r="AN206" i="9"/>
  <c r="AN225" i="9"/>
  <c r="AN209" i="9"/>
  <c r="AN140" i="9"/>
  <c r="AN168" i="9"/>
  <c r="AN228" i="9"/>
  <c r="AN137" i="9"/>
  <c r="AN187" i="9"/>
  <c r="AN200" i="9"/>
  <c r="AN233" i="9"/>
  <c r="AN193" i="9"/>
  <c r="AN201" i="9"/>
  <c r="AN229" i="9"/>
  <c r="AN185" i="9"/>
  <c r="AN202" i="9"/>
  <c r="AN186" i="9"/>
  <c r="AN208" i="9"/>
  <c r="AN199" i="9"/>
  <c r="AN198" i="9"/>
  <c r="AN159" i="9"/>
  <c r="AN191" i="9"/>
  <c r="AN212" i="9"/>
  <c r="AN207" i="9"/>
  <c r="AN155" i="9"/>
  <c r="AN156" i="9"/>
  <c r="AN234" i="9"/>
  <c r="AN152" i="9"/>
  <c r="AN150" i="9"/>
  <c r="AN179" i="9"/>
  <c r="AN213" i="9"/>
  <c r="AN141" i="9"/>
  <c r="AN175" i="9"/>
  <c r="AD25" i="1"/>
  <c r="AD18" i="1"/>
  <c r="AD17" i="1"/>
  <c r="AD11" i="1"/>
  <c r="AD29" i="1"/>
  <c r="AD16" i="1"/>
  <c r="AD21" i="1"/>
  <c r="AD12" i="1"/>
  <c r="AD27" i="1"/>
  <c r="AD32" i="1"/>
  <c r="AD26" i="1"/>
  <c r="AD31" i="1"/>
  <c r="AD10" i="1"/>
  <c r="AD28" i="1"/>
  <c r="AQ43" i="1"/>
  <c r="AD43" i="1"/>
  <c r="AX42" i="1"/>
  <c r="AD42" i="1"/>
  <c r="AQ36" i="1"/>
  <c r="AD36" i="1"/>
  <c r="AT30" i="1"/>
  <c r="AD30" i="1"/>
  <c r="AX23" i="1"/>
  <c r="AD23" i="1"/>
  <c r="AD35" i="1"/>
  <c r="AD34" i="1"/>
  <c r="AX24" i="1"/>
  <c r="AD24" i="1"/>
  <c r="AD15" i="1"/>
  <c r="AX20" i="1"/>
  <c r="AD20" i="1"/>
  <c r="AD14" i="1"/>
  <c r="AT22" i="1"/>
  <c r="AD22" i="1"/>
  <c r="AX45" i="1"/>
  <c r="AD45" i="1"/>
  <c r="AD33" i="1"/>
  <c r="AX44" i="1"/>
  <c r="AD44" i="1"/>
  <c r="AD19" i="1"/>
  <c r="AD13" i="1"/>
  <c r="AX21" i="1"/>
  <c r="AX38" i="1"/>
  <c r="AX34" i="1"/>
  <c r="AX11" i="1"/>
  <c r="AX28" i="1"/>
  <c r="AT33" i="1"/>
  <c r="AR32" i="7" s="1"/>
  <c r="AT32" i="7" s="1"/>
  <c r="J16" i="9"/>
  <c r="J220" i="9"/>
  <c r="J214" i="9"/>
  <c r="J146" i="9"/>
  <c r="J216" i="9"/>
  <c r="G220" i="9"/>
  <c r="J45" i="9"/>
  <c r="J90" i="9"/>
  <c r="J91" i="9"/>
  <c r="AX14" i="1"/>
  <c r="AT28" i="1"/>
  <c r="AT34" i="1"/>
  <c r="AX31" i="1"/>
  <c r="AQ230" i="9"/>
  <c r="AQ225" i="9"/>
  <c r="AQ228" i="9"/>
  <c r="AQ221" i="9"/>
  <c r="AQ233" i="9"/>
  <c r="AQ229" i="9"/>
  <c r="AQ104" i="9"/>
  <c r="AQ101" i="9"/>
  <c r="AQ188" i="9"/>
  <c r="AQ402" i="9"/>
  <c r="AQ406" i="9"/>
  <c r="AQ106" i="9"/>
  <c r="AQ37" i="9"/>
  <c r="AQ234" i="9"/>
  <c r="AQ449" i="9"/>
  <c r="AQ231" i="9"/>
  <c r="AQ515" i="9"/>
  <c r="AQ103" i="9"/>
  <c r="AQ224" i="9"/>
  <c r="AQ235" i="9"/>
  <c r="AQ492" i="9"/>
  <c r="AQ226" i="9"/>
  <c r="AQ185" i="9"/>
  <c r="AQ491" i="9"/>
  <c r="AQ223" i="9"/>
  <c r="AQ232" i="9"/>
  <c r="AQ187" i="9"/>
  <c r="AQ227" i="9"/>
  <c r="AQ102" i="9"/>
  <c r="AQ184" i="9"/>
  <c r="AQ516" i="9"/>
  <c r="AQ490" i="9"/>
  <c r="AQ70" i="9"/>
  <c r="AQ105" i="9"/>
  <c r="AQ186" i="9"/>
  <c r="AQ417" i="9"/>
  <c r="AQ413" i="9"/>
  <c r="AQ448" i="9"/>
  <c r="AQ418" i="9"/>
  <c r="AQ430" i="9"/>
  <c r="AQ408" i="9"/>
  <c r="AR42" i="1"/>
  <c r="AS42" i="1" s="1"/>
  <c r="AT11" i="1"/>
  <c r="AX26" i="1"/>
  <c r="AT32" i="1"/>
  <c r="AT31" i="1"/>
  <c r="AQ45" i="1"/>
  <c r="AX41" i="1"/>
  <c r="AQ44" i="1"/>
  <c r="AX29" i="1"/>
  <c r="AT29" i="1"/>
  <c r="AX37" i="1"/>
  <c r="AT24" i="1"/>
  <c r="AT20" i="1"/>
  <c r="AR19" i="7" s="1"/>
  <c r="AT19" i="7" s="1"/>
  <c r="AX17" i="1"/>
  <c r="AX27" i="1"/>
  <c r="AT27" i="1"/>
  <c r="AT26" i="1"/>
  <c r="AT25" i="1"/>
  <c r="AI30" i="1"/>
  <c r="AJ30" i="1" s="1"/>
  <c r="AH30" i="1"/>
  <c r="AT42" i="1"/>
  <c r="AI40" i="1"/>
  <c r="AJ40" i="1" s="1"/>
  <c r="AH40" i="1"/>
  <c r="AT40" i="1"/>
  <c r="AR39" i="7" s="1"/>
  <c r="AT39" i="7" s="1"/>
  <c r="AT35" i="1"/>
  <c r="AT36" i="1"/>
  <c r="AR35" i="7" s="1"/>
  <c r="AT35" i="7" s="1"/>
  <c r="AT45" i="1"/>
  <c r="AX39" i="1"/>
  <c r="AH31" i="1"/>
  <c r="AI31" i="1"/>
  <c r="AJ31" i="1" s="1"/>
  <c r="AK12" i="1"/>
  <c r="AX12" i="1"/>
  <c r="AK13" i="1"/>
  <c r="AI36" i="1"/>
  <c r="AJ36" i="1" s="1"/>
  <c r="AH36" i="1"/>
  <c r="AX22" i="1"/>
  <c r="AX35" i="1"/>
  <c r="AX25" i="1"/>
  <c r="AX15" i="1"/>
  <c r="AX32" i="1"/>
  <c r="AH42" i="1"/>
  <c r="AI42" i="1"/>
  <c r="AJ42" i="1" s="1"/>
  <c r="AK10" i="1"/>
  <c r="AH45" i="1"/>
  <c r="AI45" i="1"/>
  <c r="AJ45" i="1" s="1"/>
  <c r="AX36" i="1"/>
  <c r="AX18" i="1"/>
  <c r="AK11" i="1"/>
  <c r="AX33" i="1"/>
  <c r="AX30" i="1"/>
  <c r="AX43" i="1"/>
  <c r="AX40" i="1"/>
  <c r="AX19" i="1"/>
  <c r="AX16" i="1"/>
  <c r="E100" i="12"/>
  <c r="D100" i="12"/>
  <c r="C100" i="12"/>
  <c r="K99" i="12"/>
  <c r="E99" i="12"/>
  <c r="D99" i="12"/>
  <c r="C99" i="12"/>
  <c r="E98" i="12"/>
  <c r="D98" i="12"/>
  <c r="C98" i="12"/>
  <c r="K97" i="12"/>
  <c r="E97" i="12"/>
  <c r="D97" i="12"/>
  <c r="C97" i="12"/>
  <c r="E96" i="12"/>
  <c r="D96" i="12"/>
  <c r="C96" i="12"/>
  <c r="K95" i="12"/>
  <c r="E95" i="12"/>
  <c r="D95" i="12"/>
  <c r="C95" i="12"/>
  <c r="E94" i="12"/>
  <c r="D94" i="12"/>
  <c r="C94" i="12"/>
  <c r="K93" i="12"/>
  <c r="K91" i="12"/>
  <c r="K89" i="12"/>
  <c r="K87" i="12"/>
  <c r="K85" i="12"/>
  <c r="K83" i="12"/>
  <c r="K81" i="12"/>
  <c r="K79" i="12"/>
  <c r="K77" i="12"/>
  <c r="K75" i="12"/>
  <c r="K73" i="12"/>
  <c r="K71" i="12"/>
  <c r="K69" i="12"/>
  <c r="K67" i="12"/>
  <c r="K65" i="12"/>
  <c r="K63" i="12"/>
  <c r="K61" i="12"/>
  <c r="K59" i="12"/>
  <c r="K57" i="12"/>
  <c r="K55" i="12"/>
  <c r="K53" i="12"/>
  <c r="K51" i="12"/>
  <c r="K49" i="12"/>
  <c r="K47" i="12"/>
  <c r="K45" i="12"/>
  <c r="K43" i="12"/>
  <c r="K41" i="12"/>
  <c r="K39" i="12"/>
  <c r="K37" i="12"/>
  <c r="K35" i="12"/>
  <c r="K33" i="12"/>
  <c r="K31" i="12"/>
  <c r="K29" i="12"/>
  <c r="K27" i="12"/>
  <c r="K25" i="12"/>
  <c r="K23" i="12"/>
  <c r="K21" i="12"/>
  <c r="K19" i="12"/>
  <c r="K17" i="12"/>
  <c r="K15" i="12"/>
  <c r="K13" i="12"/>
  <c r="K11" i="12"/>
  <c r="K9" i="12"/>
  <c r="K7" i="12"/>
  <c r="K105" i="11"/>
  <c r="K103" i="11"/>
  <c r="K101" i="11"/>
  <c r="K99" i="11"/>
  <c r="K97" i="11"/>
  <c r="K95" i="11"/>
  <c r="K93" i="11"/>
  <c r="K91" i="11"/>
  <c r="K89" i="11"/>
  <c r="K87" i="11"/>
  <c r="K85" i="11"/>
  <c r="K83" i="11"/>
  <c r="K81" i="11"/>
  <c r="K79" i="11"/>
  <c r="K77" i="11"/>
  <c r="K75" i="11"/>
  <c r="K73" i="11"/>
  <c r="K71" i="11"/>
  <c r="K69" i="11"/>
  <c r="K67" i="11"/>
  <c r="K65" i="11"/>
  <c r="K63" i="11"/>
  <c r="K61" i="11"/>
  <c r="K59" i="11"/>
  <c r="K57" i="11"/>
  <c r="K55" i="11"/>
  <c r="K53" i="11"/>
  <c r="K51" i="11"/>
  <c r="K49" i="11"/>
  <c r="K47" i="11"/>
  <c r="K45" i="11"/>
  <c r="K43" i="11"/>
  <c r="K41" i="11"/>
  <c r="K39" i="11"/>
  <c r="K37" i="11"/>
  <c r="K35" i="11"/>
  <c r="K33" i="11"/>
  <c r="K31" i="11"/>
  <c r="K29" i="11"/>
  <c r="K27" i="11"/>
  <c r="K25" i="11"/>
  <c r="K23" i="11"/>
  <c r="K21" i="11"/>
  <c r="K19" i="11"/>
  <c r="K17" i="11"/>
  <c r="K15" i="11"/>
  <c r="K13" i="11"/>
  <c r="K11" i="11"/>
  <c r="K9" i="11"/>
  <c r="K7" i="11"/>
  <c r="AK517" i="9"/>
  <c r="AH517" i="9"/>
  <c r="AE517" i="9"/>
  <c r="AB517" i="9"/>
  <c r="Y517" i="9"/>
  <c r="V517" i="9"/>
  <c r="S517" i="9"/>
  <c r="P517" i="9"/>
  <c r="M517" i="9"/>
  <c r="J517" i="9"/>
  <c r="G517" i="9"/>
  <c r="AK486" i="9"/>
  <c r="AH486" i="9"/>
  <c r="AE486" i="9"/>
  <c r="AB486" i="9"/>
  <c r="Y486" i="9"/>
  <c r="V486" i="9"/>
  <c r="S486" i="9"/>
  <c r="P486" i="9"/>
  <c r="AK479" i="9"/>
  <c r="AH479" i="9"/>
  <c r="AE479" i="9"/>
  <c r="AB479" i="9"/>
  <c r="Y479" i="9"/>
  <c r="V479" i="9"/>
  <c r="S479" i="9"/>
  <c r="P479" i="9"/>
  <c r="AK516" i="9"/>
  <c r="AH516" i="9"/>
  <c r="AE516" i="9"/>
  <c r="AB516" i="9"/>
  <c r="Y516" i="9"/>
  <c r="V516" i="9"/>
  <c r="S516" i="9"/>
  <c r="P516" i="9"/>
  <c r="AK515" i="9"/>
  <c r="AH515" i="9"/>
  <c r="AE515" i="9"/>
  <c r="AB515" i="9"/>
  <c r="Y515" i="9"/>
  <c r="V515" i="9"/>
  <c r="S515" i="9"/>
  <c r="P515" i="9"/>
  <c r="AK514" i="9"/>
  <c r="AH514" i="9"/>
  <c r="AE514" i="9"/>
  <c r="AB514" i="9"/>
  <c r="Y514" i="9"/>
  <c r="V514" i="9"/>
  <c r="S514" i="9"/>
  <c r="P514" i="9"/>
  <c r="AK475" i="9"/>
  <c r="AH475" i="9"/>
  <c r="AE475" i="9"/>
  <c r="AB475" i="9"/>
  <c r="Y475" i="9"/>
  <c r="V475" i="9"/>
  <c r="S475" i="9"/>
  <c r="P475" i="9"/>
  <c r="AK513" i="9"/>
  <c r="AH513" i="9"/>
  <c r="AE513" i="9"/>
  <c r="AB513" i="9"/>
  <c r="Y513" i="9"/>
  <c r="V513" i="9"/>
  <c r="S513" i="9"/>
  <c r="P513" i="9"/>
  <c r="AK512" i="9"/>
  <c r="AH512" i="9"/>
  <c r="AE512" i="9"/>
  <c r="AB512" i="9"/>
  <c r="Y512" i="9"/>
  <c r="V512" i="9"/>
  <c r="S512" i="9"/>
  <c r="P512" i="9"/>
  <c r="AK481" i="9"/>
  <c r="AH481" i="9"/>
  <c r="AE481" i="9"/>
  <c r="AB481" i="9"/>
  <c r="Y481" i="9"/>
  <c r="V481" i="9"/>
  <c r="S481" i="9"/>
  <c r="P481" i="9"/>
  <c r="AK483" i="9"/>
  <c r="AH483" i="9"/>
  <c r="AE483" i="9"/>
  <c r="AB483" i="9"/>
  <c r="Y483" i="9"/>
  <c r="V483" i="9"/>
  <c r="S483" i="9"/>
  <c r="AH484" i="9"/>
  <c r="AE484" i="9"/>
  <c r="AB484" i="9"/>
  <c r="Y484" i="9"/>
  <c r="V484" i="9"/>
  <c r="S484" i="9"/>
  <c r="AK473" i="9"/>
  <c r="AH473" i="9"/>
  <c r="AE473" i="9"/>
  <c r="AB473" i="9"/>
  <c r="Y473" i="9"/>
  <c r="V473" i="9"/>
  <c r="S473" i="9"/>
  <c r="P473" i="9"/>
  <c r="AK511" i="9"/>
  <c r="AH511" i="9"/>
  <c r="AE511" i="9"/>
  <c r="AB511" i="9"/>
  <c r="Y511" i="9"/>
  <c r="V511" i="9"/>
  <c r="S511" i="9"/>
  <c r="P511" i="9"/>
  <c r="AK471" i="9"/>
  <c r="AH471" i="9"/>
  <c r="AE471" i="9"/>
  <c r="AB471" i="9"/>
  <c r="Y471" i="9"/>
  <c r="V471" i="9"/>
  <c r="S471" i="9"/>
  <c r="P471" i="9"/>
  <c r="AK510" i="9"/>
  <c r="AH510" i="9"/>
  <c r="AE510" i="9"/>
  <c r="AB510" i="9"/>
  <c r="Y510" i="9"/>
  <c r="V510" i="9"/>
  <c r="S510" i="9"/>
  <c r="P510" i="9"/>
  <c r="AK509" i="9"/>
  <c r="AH509" i="9"/>
  <c r="AE509" i="9"/>
  <c r="AB509" i="9"/>
  <c r="Y509" i="9"/>
  <c r="V509" i="9"/>
  <c r="S509" i="9"/>
  <c r="P509" i="9"/>
  <c r="AK508" i="9"/>
  <c r="AH508" i="9"/>
  <c r="AE508" i="9"/>
  <c r="AB508" i="9"/>
  <c r="Y508" i="9"/>
  <c r="V508" i="9"/>
  <c r="S508" i="9"/>
  <c r="P508" i="9"/>
  <c r="AK507" i="9"/>
  <c r="AH507" i="9"/>
  <c r="AE507" i="9"/>
  <c r="AB507" i="9"/>
  <c r="Y507" i="9"/>
  <c r="V507" i="9"/>
  <c r="S507" i="9"/>
  <c r="P507" i="9"/>
  <c r="AK506" i="9"/>
  <c r="AH506" i="9"/>
  <c r="AE506" i="9"/>
  <c r="AB506" i="9"/>
  <c r="Y506" i="9"/>
  <c r="V506" i="9"/>
  <c r="S506" i="9"/>
  <c r="P506" i="9"/>
  <c r="AK482" i="9"/>
  <c r="AH482" i="9"/>
  <c r="AE482" i="9"/>
  <c r="AB482" i="9"/>
  <c r="Y482" i="9"/>
  <c r="V482" i="9"/>
  <c r="S482" i="9"/>
  <c r="AK505" i="9"/>
  <c r="AH505" i="9"/>
  <c r="AE505" i="9"/>
  <c r="AB505" i="9"/>
  <c r="Y505" i="9"/>
  <c r="V505" i="9"/>
  <c r="S505" i="9"/>
  <c r="P505" i="9"/>
  <c r="AK504" i="9"/>
  <c r="AH504" i="9"/>
  <c r="AE504" i="9"/>
  <c r="AB504" i="9"/>
  <c r="Y504" i="9"/>
  <c r="V504" i="9"/>
  <c r="S504" i="9"/>
  <c r="P504" i="9"/>
  <c r="AK477" i="9"/>
  <c r="AH477" i="9"/>
  <c r="AE477" i="9"/>
  <c r="AB477" i="9"/>
  <c r="Y477" i="9"/>
  <c r="V477" i="9"/>
  <c r="S477" i="9"/>
  <c r="P477" i="9"/>
  <c r="AK503" i="9"/>
  <c r="AH503" i="9"/>
  <c r="AE503" i="9"/>
  <c r="AB503" i="9"/>
  <c r="Y503" i="9"/>
  <c r="V503" i="9"/>
  <c r="S503" i="9"/>
  <c r="P503" i="9"/>
  <c r="AK502" i="9"/>
  <c r="AH502" i="9"/>
  <c r="AE502" i="9"/>
  <c r="AB502" i="9"/>
  <c r="Y502" i="9"/>
  <c r="V502" i="9"/>
  <c r="S502" i="9"/>
  <c r="P502" i="9"/>
  <c r="AK474" i="9"/>
  <c r="AH474" i="9"/>
  <c r="AE474" i="9"/>
  <c r="AB474" i="9"/>
  <c r="Y474" i="9"/>
  <c r="V474" i="9"/>
  <c r="S474" i="9"/>
  <c r="P474" i="9"/>
  <c r="AK476" i="9"/>
  <c r="AH476" i="9"/>
  <c r="AE476" i="9"/>
  <c r="AB476" i="9"/>
  <c r="Y476" i="9"/>
  <c r="V476" i="9"/>
  <c r="S476" i="9"/>
  <c r="P476" i="9"/>
  <c r="AK501" i="9"/>
  <c r="AH501" i="9"/>
  <c r="AE501" i="9"/>
  <c r="AB501" i="9"/>
  <c r="Y501" i="9"/>
  <c r="V501" i="9"/>
  <c r="S501" i="9"/>
  <c r="P501" i="9"/>
  <c r="AK478" i="9"/>
  <c r="AH478" i="9"/>
  <c r="AE478" i="9"/>
  <c r="AB478" i="9"/>
  <c r="Y478" i="9"/>
  <c r="V478" i="9"/>
  <c r="S478" i="9"/>
  <c r="P478" i="9"/>
  <c r="AK500" i="9"/>
  <c r="AH500" i="9"/>
  <c r="AE500" i="9"/>
  <c r="AB500" i="9"/>
  <c r="Y500" i="9"/>
  <c r="V500" i="9"/>
  <c r="S500" i="9"/>
  <c r="P500" i="9"/>
  <c r="AK499" i="9"/>
  <c r="AH499" i="9"/>
  <c r="AE499" i="9"/>
  <c r="AB499" i="9"/>
  <c r="Y499" i="9"/>
  <c r="V499" i="9"/>
  <c r="S499" i="9"/>
  <c r="P499" i="9"/>
  <c r="AK498" i="9"/>
  <c r="AH498" i="9"/>
  <c r="AE498" i="9"/>
  <c r="AB498" i="9"/>
  <c r="Y498" i="9"/>
  <c r="V498" i="9"/>
  <c r="S498" i="9"/>
  <c r="P498" i="9"/>
  <c r="AK497" i="9"/>
  <c r="AH497" i="9"/>
  <c r="AE497" i="9"/>
  <c r="AB497" i="9"/>
  <c r="Y497" i="9"/>
  <c r="V497" i="9"/>
  <c r="S497" i="9"/>
  <c r="P497" i="9"/>
  <c r="AK496" i="9"/>
  <c r="AH496" i="9"/>
  <c r="AE496" i="9"/>
  <c r="AB496" i="9"/>
  <c r="Y496" i="9"/>
  <c r="V496" i="9"/>
  <c r="S496" i="9"/>
  <c r="P496" i="9"/>
  <c r="AK495" i="9"/>
  <c r="AH495" i="9"/>
  <c r="AE495" i="9"/>
  <c r="AB495" i="9"/>
  <c r="Y495" i="9"/>
  <c r="V495" i="9"/>
  <c r="S495" i="9"/>
  <c r="P495" i="9"/>
  <c r="AK494" i="9"/>
  <c r="AH494" i="9"/>
  <c r="AE494" i="9"/>
  <c r="AB494" i="9"/>
  <c r="Y494" i="9"/>
  <c r="V494" i="9"/>
  <c r="S494" i="9"/>
  <c r="P494" i="9"/>
  <c r="AK485" i="9"/>
  <c r="AH485" i="9"/>
  <c r="AE485" i="9"/>
  <c r="AB485" i="9"/>
  <c r="Y485" i="9"/>
  <c r="V485" i="9"/>
  <c r="S485" i="9"/>
  <c r="AK480" i="9"/>
  <c r="AH480" i="9"/>
  <c r="AE480" i="9"/>
  <c r="AB480" i="9"/>
  <c r="Y480" i="9"/>
  <c r="V480" i="9"/>
  <c r="S480" i="9"/>
  <c r="P480" i="9"/>
  <c r="AK493" i="9"/>
  <c r="AH493" i="9"/>
  <c r="AE493" i="9"/>
  <c r="AB493" i="9"/>
  <c r="Y493" i="9"/>
  <c r="V493" i="9"/>
  <c r="S493" i="9"/>
  <c r="P493" i="9"/>
  <c r="AK492" i="9"/>
  <c r="AH492" i="9"/>
  <c r="AE492" i="9"/>
  <c r="AB492" i="9"/>
  <c r="Y492" i="9"/>
  <c r="V492" i="9"/>
  <c r="S492" i="9"/>
  <c r="P492" i="9"/>
  <c r="AK491" i="9"/>
  <c r="AH491" i="9"/>
  <c r="AE491" i="9"/>
  <c r="AB491" i="9"/>
  <c r="Y491" i="9"/>
  <c r="V491" i="9"/>
  <c r="S491" i="9"/>
  <c r="P491" i="9"/>
  <c r="AK490" i="9"/>
  <c r="AH490" i="9"/>
  <c r="AE490" i="9"/>
  <c r="AB490" i="9"/>
  <c r="Y490" i="9"/>
  <c r="V490" i="9"/>
  <c r="S490" i="9"/>
  <c r="P490" i="9"/>
  <c r="AK489" i="9"/>
  <c r="AH489" i="9"/>
  <c r="AE489" i="9"/>
  <c r="AB489" i="9"/>
  <c r="Y489" i="9"/>
  <c r="V489" i="9"/>
  <c r="S489" i="9"/>
  <c r="P489" i="9"/>
  <c r="AK488" i="9"/>
  <c r="AH488" i="9"/>
  <c r="AE488" i="9"/>
  <c r="AB488" i="9"/>
  <c r="Y488" i="9"/>
  <c r="V488" i="9"/>
  <c r="S488" i="9"/>
  <c r="P488" i="9"/>
  <c r="AK487" i="9"/>
  <c r="AH487" i="9"/>
  <c r="AE487" i="9"/>
  <c r="AB487" i="9"/>
  <c r="Y487" i="9"/>
  <c r="V487" i="9"/>
  <c r="S487" i="9"/>
  <c r="P487" i="9"/>
  <c r="AH435" i="9"/>
  <c r="Y435" i="9"/>
  <c r="S435" i="9"/>
  <c r="AJ393" i="9"/>
  <c r="AK393" i="9" s="1"/>
  <c r="AG393" i="9"/>
  <c r="AH393" i="9" s="1"/>
  <c r="AD393" i="9"/>
  <c r="AE393" i="9" s="1"/>
  <c r="AA393" i="9"/>
  <c r="AB393" i="9" s="1"/>
  <c r="X393" i="9"/>
  <c r="Y393" i="9" s="1"/>
  <c r="U393" i="9"/>
  <c r="V393" i="9" s="1"/>
  <c r="R393" i="9"/>
  <c r="S393" i="9" s="1"/>
  <c r="O393" i="9"/>
  <c r="P393" i="9" s="1"/>
  <c r="L393" i="9"/>
  <c r="M393" i="9" s="1"/>
  <c r="J393" i="9"/>
  <c r="F393" i="9"/>
  <c r="G393" i="9" s="1"/>
  <c r="AH204" i="9"/>
  <c r="AE204" i="9"/>
  <c r="AB204" i="9"/>
  <c r="Y204" i="9"/>
  <c r="V204" i="9"/>
  <c r="S204" i="9"/>
  <c r="P204" i="9"/>
  <c r="AH205" i="9"/>
  <c r="AE205" i="9"/>
  <c r="AB205" i="9"/>
  <c r="Y205" i="9"/>
  <c r="V205" i="9"/>
  <c r="S205" i="9"/>
  <c r="P205" i="9"/>
  <c r="J205" i="9"/>
  <c r="AK202" i="9"/>
  <c r="AH202" i="9"/>
  <c r="AE202" i="9"/>
  <c r="AB202" i="9"/>
  <c r="Y202" i="9"/>
  <c r="V202" i="9"/>
  <c r="S202" i="9"/>
  <c r="P202" i="9"/>
  <c r="AK212" i="9"/>
  <c r="AH212" i="9"/>
  <c r="AB212" i="9"/>
  <c r="S212" i="9"/>
  <c r="AK188" i="9"/>
  <c r="V188" i="9"/>
  <c r="AH159" i="9"/>
  <c r="AE159" i="9"/>
  <c r="AB159" i="9"/>
  <c r="Y159" i="9"/>
  <c r="V159" i="9"/>
  <c r="S159" i="9"/>
  <c r="P159" i="9"/>
  <c r="AH165" i="9"/>
  <c r="AE165" i="9"/>
  <c r="S165" i="9"/>
  <c r="AK152" i="9"/>
  <c r="AH152" i="9"/>
  <c r="AE152" i="9"/>
  <c r="AB152" i="9"/>
  <c r="Y152" i="9"/>
  <c r="V152" i="9"/>
  <c r="S152" i="9"/>
  <c r="AH132" i="9"/>
  <c r="AE132" i="9"/>
  <c r="AB132" i="9"/>
  <c r="Y132" i="9"/>
  <c r="V132" i="9"/>
  <c r="S132" i="9"/>
  <c r="AK137" i="9"/>
  <c r="AH137" i="9"/>
  <c r="AE137" i="9"/>
  <c r="AB137" i="9"/>
  <c r="Y137" i="9"/>
  <c r="V137" i="9"/>
  <c r="S137" i="9"/>
  <c r="P137" i="9"/>
  <c r="AH156" i="9"/>
  <c r="AE156" i="9"/>
  <c r="Y156" i="9"/>
  <c r="S156" i="9"/>
  <c r="AH203" i="9"/>
  <c r="AE203" i="9"/>
  <c r="V203" i="9"/>
  <c r="S203" i="9"/>
  <c r="P203" i="9"/>
  <c r="AK135" i="9"/>
  <c r="AE135" i="9"/>
  <c r="AB135" i="9"/>
  <c r="AK226" i="9"/>
  <c r="AH226" i="9"/>
  <c r="AE226" i="9"/>
  <c r="AB226" i="9"/>
  <c r="Y226" i="9"/>
  <c r="V226" i="9"/>
  <c r="S226" i="9"/>
  <c r="AK154" i="9"/>
  <c r="AE154" i="9"/>
  <c r="AB154" i="9"/>
  <c r="Y154" i="9"/>
  <c r="V154" i="9"/>
  <c r="P154" i="9"/>
  <c r="AK206" i="9"/>
  <c r="AH206" i="9"/>
  <c r="AE206" i="9"/>
  <c r="AB206" i="9"/>
  <c r="Y206" i="9"/>
  <c r="V206" i="9"/>
  <c r="S206" i="9"/>
  <c r="P206" i="9"/>
  <c r="AK171" i="9"/>
  <c r="AH171" i="9"/>
  <c r="AB171" i="9"/>
  <c r="S171" i="9"/>
  <c r="AK182" i="9"/>
  <c r="AE182" i="9"/>
  <c r="Y182" i="9"/>
  <c r="AH169" i="9"/>
  <c r="AE169" i="9"/>
  <c r="S169" i="9"/>
  <c r="AE158" i="9"/>
  <c r="AB158" i="9"/>
  <c r="V158" i="9"/>
  <c r="AK163" i="9"/>
  <c r="AE163" i="9"/>
  <c r="AB163" i="9"/>
  <c r="P163" i="9"/>
  <c r="AK142" i="9"/>
  <c r="AH142" i="9"/>
  <c r="AE142" i="9"/>
  <c r="Y142" i="9"/>
  <c r="V142" i="9"/>
  <c r="S142" i="9"/>
  <c r="P142" i="9"/>
  <c r="AK144" i="9"/>
  <c r="AH144" i="9"/>
  <c r="AE144" i="9"/>
  <c r="AB144" i="9"/>
  <c r="Y144" i="9"/>
  <c r="V144" i="9"/>
  <c r="S144" i="9"/>
  <c r="P144" i="9"/>
  <c r="AK210" i="9"/>
  <c r="AH210" i="9"/>
  <c r="AE210" i="9"/>
  <c r="AB210" i="9"/>
  <c r="Y210" i="9"/>
  <c r="V210" i="9"/>
  <c r="S210" i="9"/>
  <c r="P210" i="9"/>
  <c r="AK147" i="9"/>
  <c r="AH147" i="9"/>
  <c r="AE147" i="9"/>
  <c r="AB147" i="9"/>
  <c r="Y147" i="9"/>
  <c r="V147" i="9"/>
  <c r="S147" i="9"/>
  <c r="P147" i="9"/>
  <c r="AK225" i="9"/>
  <c r="AH225" i="9"/>
  <c r="AE225" i="9"/>
  <c r="AB225" i="9"/>
  <c r="Y225" i="9"/>
  <c r="V225" i="9"/>
  <c r="S225" i="9"/>
  <c r="P225" i="9"/>
  <c r="AK186" i="9"/>
  <c r="Y186" i="9"/>
  <c r="AK133" i="9"/>
  <c r="AK166" i="9"/>
  <c r="AH166" i="9"/>
  <c r="Y166" i="9"/>
  <c r="S166" i="9"/>
  <c r="P166" i="9"/>
  <c r="P164" i="9"/>
  <c r="AK211" i="9"/>
  <c r="AH211" i="9"/>
  <c r="AE211" i="9"/>
  <c r="AB211" i="9"/>
  <c r="S211" i="9"/>
  <c r="AK151" i="9"/>
  <c r="AH151" i="9"/>
  <c r="AE151" i="9"/>
  <c r="AB151" i="9"/>
  <c r="Y151" i="9"/>
  <c r="V151" i="9"/>
  <c r="S151" i="9"/>
  <c r="P151" i="9"/>
  <c r="AK150" i="9"/>
  <c r="AH150" i="9"/>
  <c r="AB150" i="9"/>
  <c r="S150" i="9"/>
  <c r="P150" i="9"/>
  <c r="AK184" i="9"/>
  <c r="AH184" i="9"/>
  <c r="AE184" i="9"/>
  <c r="AB184" i="9"/>
  <c r="V184" i="9"/>
  <c r="S184" i="9"/>
  <c r="AK167" i="9"/>
  <c r="AK177" i="9"/>
  <c r="AH177" i="9"/>
  <c r="AE177" i="9"/>
  <c r="V177" i="9"/>
  <c r="S177" i="9"/>
  <c r="P177" i="9"/>
  <c r="AK228" i="9"/>
  <c r="AH228" i="9"/>
  <c r="AE228" i="9"/>
  <c r="AB228" i="9"/>
  <c r="Y228" i="9"/>
  <c r="V228" i="9"/>
  <c r="S228" i="9"/>
  <c r="AK175" i="9"/>
  <c r="AH175" i="9"/>
  <c r="AE175" i="9"/>
  <c r="Y175" i="9"/>
  <c r="V175" i="9"/>
  <c r="S175" i="9"/>
  <c r="AK209" i="9"/>
  <c r="AH209" i="9"/>
  <c r="AE209" i="9"/>
  <c r="AB209" i="9"/>
  <c r="Y209" i="9"/>
  <c r="V209" i="9"/>
  <c r="S209" i="9"/>
  <c r="P209" i="9"/>
  <c r="AH200" i="9"/>
  <c r="AE200" i="9"/>
  <c r="AB200" i="9"/>
  <c r="Y200" i="9"/>
  <c r="S200" i="9"/>
  <c r="AK208" i="9"/>
  <c r="AH208" i="9"/>
  <c r="AE208" i="9"/>
  <c r="S208" i="9"/>
  <c r="P208" i="9"/>
  <c r="AK207" i="9"/>
  <c r="AH207" i="9"/>
  <c r="AE207" i="9"/>
  <c r="AB207" i="9"/>
  <c r="Y207" i="9"/>
  <c r="V207" i="9"/>
  <c r="S207" i="9"/>
  <c r="P207" i="9"/>
  <c r="AK179" i="9"/>
  <c r="AH179" i="9"/>
  <c r="AE179" i="9"/>
  <c r="S179" i="9"/>
  <c r="P179" i="9"/>
  <c r="AK196" i="9"/>
  <c r="AH196" i="9"/>
  <c r="AB196" i="9"/>
  <c r="Y196" i="9"/>
  <c r="S196" i="9"/>
  <c r="P196" i="9"/>
  <c r="AK195" i="9"/>
  <c r="AH195" i="9"/>
  <c r="AE195" i="9"/>
  <c r="AB195" i="9"/>
  <c r="Y195" i="9"/>
  <c r="V195" i="9"/>
  <c r="S195" i="9"/>
  <c r="P195" i="9"/>
  <c r="AH235" i="9"/>
  <c r="AE235" i="9"/>
  <c r="AB235" i="9"/>
  <c r="Y235" i="9"/>
  <c r="V235" i="9"/>
  <c r="S235" i="9"/>
  <c r="AK181" i="9"/>
  <c r="AH181" i="9"/>
  <c r="S181" i="9"/>
  <c r="AK229" i="9"/>
  <c r="AE229" i="9"/>
  <c r="Y229" i="9"/>
  <c r="V229" i="9"/>
  <c r="AH185" i="9"/>
  <c r="Y185" i="9"/>
  <c r="S185" i="9"/>
  <c r="AH174" i="9"/>
  <c r="AE174" i="9"/>
  <c r="V174" i="9"/>
  <c r="S174" i="9"/>
  <c r="P174" i="9"/>
  <c r="AK233" i="9"/>
  <c r="AH233" i="9"/>
  <c r="AE233" i="9"/>
  <c r="AB233" i="9"/>
  <c r="Y233" i="9"/>
  <c r="V233" i="9"/>
  <c r="S233" i="9"/>
  <c r="P233" i="9"/>
  <c r="AK213" i="9"/>
  <c r="AH213" i="9"/>
  <c r="AE213" i="9"/>
  <c r="AB213" i="9"/>
  <c r="Y213" i="9"/>
  <c r="S213" i="9"/>
  <c r="P213" i="9"/>
  <c r="AK234" i="9"/>
  <c r="AH234" i="9"/>
  <c r="AE234" i="9"/>
  <c r="AB234" i="9"/>
  <c r="Y234" i="9"/>
  <c r="V234" i="9"/>
  <c r="S234" i="9"/>
  <c r="P234" i="9"/>
  <c r="AK231" i="9"/>
  <c r="V231" i="9"/>
  <c r="P231" i="9"/>
  <c r="AK232" i="9"/>
  <c r="AH232" i="9"/>
  <c r="AE232" i="9"/>
  <c r="AB232" i="9"/>
  <c r="Y232" i="9"/>
  <c r="S232" i="9"/>
  <c r="AK192" i="9"/>
  <c r="AB192" i="9"/>
  <c r="P192" i="9"/>
  <c r="AK155" i="9"/>
  <c r="AH155" i="9"/>
  <c r="Y155" i="9"/>
  <c r="S155" i="9"/>
  <c r="AH134" i="9"/>
  <c r="V134" i="9"/>
  <c r="S134" i="9"/>
  <c r="AH178" i="9"/>
  <c r="AE178" i="9"/>
  <c r="V178" i="9"/>
  <c r="S178" i="9"/>
  <c r="AK227" i="9"/>
  <c r="AH227" i="9"/>
  <c r="AE227" i="9"/>
  <c r="AB227" i="9"/>
  <c r="Y227" i="9"/>
  <c r="V227" i="9"/>
  <c r="S227" i="9"/>
  <c r="AK140" i="9"/>
  <c r="AH140" i="9"/>
  <c r="AE140" i="9"/>
  <c r="AB140" i="9"/>
  <c r="Y140" i="9"/>
  <c r="V140" i="9"/>
  <c r="S140" i="9"/>
  <c r="AK193" i="9"/>
  <c r="AH193" i="9"/>
  <c r="AE193" i="9"/>
  <c r="AB193" i="9"/>
  <c r="Y193" i="9"/>
  <c r="V193" i="9"/>
  <c r="S193" i="9"/>
  <c r="P193" i="9"/>
  <c r="AK230" i="9"/>
  <c r="AH230" i="9"/>
  <c r="AE230" i="9"/>
  <c r="AB230" i="9"/>
  <c r="Y230" i="9"/>
  <c r="V230" i="9"/>
  <c r="S230" i="9"/>
  <c r="AK199" i="9"/>
  <c r="AH199" i="9"/>
  <c r="AB199" i="9"/>
  <c r="Y199" i="9"/>
  <c r="V199" i="9"/>
  <c r="S199" i="9"/>
  <c r="P199" i="9"/>
  <c r="AK139" i="9"/>
  <c r="AH139" i="9"/>
  <c r="AE139" i="9"/>
  <c r="AB139" i="9"/>
  <c r="Y139" i="9"/>
  <c r="S139" i="9"/>
  <c r="P139" i="9"/>
  <c r="AK149" i="9"/>
  <c r="AH149" i="9"/>
  <c r="AE149" i="9"/>
  <c r="AB149" i="9"/>
  <c r="Y149" i="9"/>
  <c r="S149" i="9"/>
  <c r="AK141" i="9"/>
  <c r="AH141" i="9"/>
  <c r="S141" i="9"/>
  <c r="AK136" i="9"/>
  <c r="AE136" i="9"/>
  <c r="AB136" i="9"/>
  <c r="AK191" i="9"/>
  <c r="AH191" i="9"/>
  <c r="AE191" i="9"/>
  <c r="Y191" i="9"/>
  <c r="S191" i="9"/>
  <c r="AK190" i="9"/>
  <c r="AE190" i="9"/>
  <c r="AB190" i="9"/>
  <c r="V190" i="9"/>
  <c r="P190" i="9"/>
  <c r="AH187" i="9"/>
  <c r="AB187" i="9"/>
  <c r="S187" i="9"/>
  <c r="P187" i="9"/>
  <c r="AK194" i="9"/>
  <c r="AH194" i="9"/>
  <c r="AE194" i="9"/>
  <c r="AB194" i="9"/>
  <c r="V194" i="9"/>
  <c r="S194" i="9"/>
  <c r="P194" i="9"/>
  <c r="AK176" i="9"/>
  <c r="AH176" i="9"/>
  <c r="Y176" i="9"/>
  <c r="S176" i="9"/>
  <c r="AK168" i="9"/>
  <c r="AH168" i="9"/>
  <c r="Y168" i="9"/>
  <c r="S168" i="9"/>
  <c r="AK201" i="9"/>
  <c r="AE201" i="9"/>
  <c r="Y201" i="9"/>
  <c r="V201" i="9"/>
  <c r="P201" i="9"/>
  <c r="AK197" i="9"/>
  <c r="AH197" i="9"/>
  <c r="AE197" i="9"/>
  <c r="AB197" i="9"/>
  <c r="Y197" i="9"/>
  <c r="V197" i="9"/>
  <c r="S197" i="9"/>
  <c r="Y198" i="9"/>
  <c r="V198" i="9"/>
  <c r="P198" i="9"/>
  <c r="AE73" i="9"/>
  <c r="AB73" i="9"/>
  <c r="Y73" i="9"/>
  <c r="V73" i="9"/>
  <c r="S73" i="9"/>
  <c r="M73" i="9"/>
  <c r="AK74" i="9"/>
  <c r="AE74" i="9"/>
  <c r="Y74" i="9"/>
  <c r="V74" i="9"/>
  <c r="S74" i="9"/>
  <c r="M74" i="9"/>
  <c r="J74" i="9"/>
  <c r="Y57" i="9"/>
  <c r="V57" i="9"/>
  <c r="S57" i="9"/>
  <c r="AH88" i="9"/>
  <c r="AE88" i="9"/>
  <c r="Y88" i="9"/>
  <c r="V88" i="9"/>
  <c r="S88" i="9"/>
  <c r="AK20" i="9"/>
  <c r="AH20" i="9"/>
  <c r="S20" i="9"/>
  <c r="AE40" i="9"/>
  <c r="Y40" i="9"/>
  <c r="V40" i="9"/>
  <c r="S40" i="9"/>
  <c r="AK118" i="9"/>
  <c r="AH118" i="9"/>
  <c r="AE118" i="9"/>
  <c r="AB118" i="9"/>
  <c r="Y118" i="9"/>
  <c r="V118" i="9"/>
  <c r="S118" i="9"/>
  <c r="AE60" i="9"/>
  <c r="Y60" i="9"/>
  <c r="S60" i="9"/>
  <c r="AE50" i="9"/>
  <c r="S50" i="9"/>
  <c r="AH59" i="9"/>
  <c r="Y59" i="9"/>
  <c r="S59" i="9"/>
  <c r="AH62" i="9"/>
  <c r="S62" i="9"/>
  <c r="AE25" i="9"/>
  <c r="Y25" i="9"/>
  <c r="S25" i="9"/>
  <c r="Y26" i="9"/>
  <c r="V26" i="9"/>
  <c r="S26" i="9"/>
  <c r="AE86" i="9"/>
  <c r="Y86" i="9"/>
  <c r="S86" i="9"/>
  <c r="V49" i="9"/>
  <c r="S49" i="9"/>
  <c r="AE58" i="9"/>
  <c r="AB58" i="9"/>
  <c r="Y58" i="9"/>
  <c r="V58" i="9"/>
  <c r="S58" i="9"/>
  <c r="AH115" i="9"/>
  <c r="AE115" i="9"/>
  <c r="AB115" i="9"/>
  <c r="Y115" i="9"/>
  <c r="S115" i="9"/>
  <c r="AK14" i="9"/>
  <c r="AH14" i="9"/>
  <c r="AE14" i="9"/>
  <c r="AB14" i="9"/>
  <c r="Y14" i="9"/>
  <c r="V14" i="9"/>
  <c r="S14" i="9"/>
  <c r="AH19" i="9"/>
  <c r="V19" i="9"/>
  <c r="S19" i="9"/>
  <c r="AE81" i="9"/>
  <c r="Y81" i="9"/>
  <c r="S81" i="9"/>
  <c r="AK93" i="9"/>
  <c r="AH93" i="9"/>
  <c r="AE93" i="9"/>
  <c r="AB93" i="9"/>
  <c r="Y93" i="9"/>
  <c r="V93" i="9"/>
  <c r="S93" i="9"/>
  <c r="AK27" i="9"/>
  <c r="AH27" i="9"/>
  <c r="S27" i="9"/>
  <c r="AK76" i="9"/>
  <c r="AH76" i="9"/>
  <c r="V76" i="9"/>
  <c r="S76" i="9"/>
  <c r="AE67" i="9"/>
  <c r="S67" i="9"/>
  <c r="S96" i="9"/>
  <c r="AB103" i="9"/>
  <c r="V103" i="9"/>
  <c r="S103" i="9"/>
  <c r="AK63" i="9"/>
  <c r="S63" i="9"/>
  <c r="Y87" i="9"/>
  <c r="S87" i="9"/>
  <c r="AK82" i="9"/>
  <c r="Y82" i="9"/>
  <c r="V82" i="9"/>
  <c r="S82" i="9"/>
  <c r="AE85" i="9"/>
  <c r="AB85" i="9"/>
  <c r="Y85" i="9"/>
  <c r="S85" i="9"/>
  <c r="AE83" i="9"/>
  <c r="AB83" i="9"/>
  <c r="V83" i="9"/>
  <c r="S83" i="9"/>
  <c r="AK94" i="9"/>
  <c r="Y94" i="9"/>
  <c r="V94" i="9"/>
  <c r="S94" i="9"/>
  <c r="AH102" i="9"/>
  <c r="Y102" i="9"/>
  <c r="S102" i="9"/>
  <c r="AE89" i="9"/>
  <c r="V89" i="9"/>
  <c r="S89" i="9"/>
  <c r="AK99" i="9"/>
  <c r="AH99" i="9"/>
  <c r="Y99" i="9"/>
  <c r="S99" i="9"/>
  <c r="AK53" i="9"/>
  <c r="AH53" i="9"/>
  <c r="Y53" i="9"/>
  <c r="S53" i="9"/>
  <c r="AH61" i="9"/>
  <c r="V61" i="9"/>
  <c r="S61" i="9"/>
  <c r="AH34" i="9"/>
  <c r="AB34" i="9"/>
  <c r="V34" i="9"/>
  <c r="S34" i="9"/>
  <c r="S54" i="9"/>
  <c r="AK39" i="9"/>
  <c r="AH39" i="9"/>
  <c r="AE39" i="9"/>
  <c r="V39" i="9"/>
  <c r="S39" i="9"/>
  <c r="AH72" i="9"/>
  <c r="S72" i="9"/>
  <c r="AE70" i="9"/>
  <c r="S70" i="9"/>
  <c r="AK79" i="9"/>
  <c r="AH79" i="9"/>
  <c r="AB79" i="9"/>
  <c r="S79" i="9"/>
  <c r="S11" i="9"/>
  <c r="AH92" i="9"/>
  <c r="AE92" i="9"/>
  <c r="AB92" i="9"/>
  <c r="Y92" i="9"/>
  <c r="V92" i="9"/>
  <c r="S92" i="9"/>
  <c r="S24" i="9"/>
  <c r="AK33" i="9"/>
  <c r="AH33" i="9"/>
  <c r="AE33" i="9"/>
  <c r="AB33" i="9"/>
  <c r="Y33" i="9"/>
  <c r="V33" i="9"/>
  <c r="S33" i="9"/>
  <c r="AK66" i="9"/>
  <c r="AH66" i="9"/>
  <c r="AB66" i="9"/>
  <c r="S66" i="9"/>
  <c r="AB22" i="9"/>
  <c r="S22" i="9"/>
  <c r="AK100" i="9"/>
  <c r="Y100" i="9"/>
  <c r="V100" i="9"/>
  <c r="S100" i="9"/>
  <c r="S32" i="9"/>
  <c r="AK106" i="9"/>
  <c r="AE106" i="9"/>
  <c r="AB106" i="9"/>
  <c r="Y106" i="9"/>
  <c r="S106" i="9"/>
  <c r="AK95" i="9"/>
  <c r="AH95" i="9"/>
  <c r="AE95" i="9"/>
  <c r="AB95" i="9"/>
  <c r="Y95" i="9"/>
  <c r="V95" i="9"/>
  <c r="S95" i="9"/>
  <c r="V117" i="9"/>
  <c r="S117" i="9"/>
  <c r="AH38" i="9"/>
  <c r="AE38" i="9"/>
  <c r="Y38" i="9"/>
  <c r="S38" i="9"/>
  <c r="AB12" i="9"/>
  <c r="S12" i="9"/>
  <c r="S78" i="9"/>
  <c r="S55" i="9"/>
  <c r="S97" i="9"/>
  <c r="Y44" i="9"/>
  <c r="S44" i="9"/>
  <c r="S23" i="9"/>
  <c r="Y101" i="9"/>
  <c r="V101" i="9"/>
  <c r="S101" i="9"/>
  <c r="AH37" i="9"/>
  <c r="V37" i="9"/>
  <c r="S37" i="9"/>
  <c r="AB75" i="9"/>
  <c r="V75" i="9"/>
  <c r="S75" i="9"/>
  <c r="AB98" i="9"/>
  <c r="V98" i="9"/>
  <c r="S98" i="9"/>
  <c r="AH13" i="9"/>
  <c r="S13" i="9"/>
  <c r="AH35" i="9"/>
  <c r="AE35" i="9"/>
  <c r="V35" i="9"/>
  <c r="S35" i="9"/>
  <c r="AH31" i="9"/>
  <c r="AB31" i="9"/>
  <c r="S31" i="9"/>
  <c r="AK41" i="9"/>
  <c r="AH41" i="9"/>
  <c r="AE41" i="9"/>
  <c r="AB41" i="9"/>
  <c r="Y41" i="9"/>
  <c r="V41" i="9"/>
  <c r="S41" i="9"/>
  <c r="S36" i="9"/>
  <c r="AK51" i="9"/>
  <c r="S51" i="9"/>
  <c r="AH52" i="9"/>
  <c r="S52" i="9"/>
  <c r="S69" i="9"/>
  <c r="S43" i="9"/>
  <c r="AK77" i="9"/>
  <c r="AH77" i="9"/>
  <c r="AE77" i="9"/>
  <c r="AB77" i="9"/>
  <c r="Y77" i="9"/>
  <c r="V77" i="9"/>
  <c r="S77" i="9"/>
  <c r="S42" i="9"/>
  <c r="AB46" i="9"/>
  <c r="Y46" i="9"/>
  <c r="V46" i="9"/>
  <c r="S46" i="9"/>
  <c r="AK15" i="9"/>
  <c r="AH15" i="9"/>
  <c r="S15" i="9"/>
  <c r="AE68" i="9"/>
  <c r="Y68" i="9"/>
  <c r="S68" i="9"/>
  <c r="AE84" i="9"/>
  <c r="Y84" i="9"/>
  <c r="V84" i="9"/>
  <c r="S84" i="9"/>
  <c r="AE64" i="9"/>
  <c r="S64" i="9"/>
  <c r="AK80" i="9"/>
  <c r="AH80" i="9"/>
  <c r="Y80" i="9"/>
  <c r="V80" i="9"/>
  <c r="S80" i="9"/>
  <c r="S71" i="9"/>
  <c r="Y17" i="9"/>
  <c r="V17" i="9"/>
  <c r="S17" i="9"/>
  <c r="AK47" i="9"/>
  <c r="S47" i="9"/>
  <c r="AK18" i="9"/>
  <c r="AH18" i="9"/>
  <c r="AE18" i="9"/>
  <c r="AB18" i="9"/>
  <c r="Y18" i="9"/>
  <c r="V18" i="9"/>
  <c r="S18" i="9"/>
  <c r="V65" i="9"/>
  <c r="S65" i="9"/>
  <c r="AK48" i="9"/>
  <c r="V48" i="9"/>
  <c r="S48" i="9"/>
  <c r="AE56" i="9"/>
  <c r="Y56" i="9"/>
  <c r="V56" i="9"/>
  <c r="S56" i="9"/>
  <c r="AE30" i="9"/>
  <c r="Y30" i="9"/>
  <c r="S30" i="9"/>
  <c r="AH105" i="9"/>
  <c r="AE105" i="9"/>
  <c r="AB105" i="9"/>
  <c r="Y105" i="9"/>
  <c r="S105" i="9"/>
  <c r="AK28" i="9"/>
  <c r="AH28" i="9"/>
  <c r="AE28" i="9"/>
  <c r="AB28" i="9"/>
  <c r="Y28" i="9"/>
  <c r="S28" i="9"/>
  <c r="AH116" i="9"/>
  <c r="AE116" i="9"/>
  <c r="AB116" i="9"/>
  <c r="Y116" i="9"/>
  <c r="V116" i="9"/>
  <c r="S116" i="9"/>
  <c r="AE29" i="9"/>
  <c r="Y29" i="9"/>
  <c r="S29" i="9"/>
  <c r="AE104" i="9"/>
  <c r="Y104" i="9"/>
  <c r="S104" i="9"/>
  <c r="DA488" i="7"/>
  <c r="CZ487" i="7"/>
  <c r="DA487" i="7" s="1"/>
  <c r="CZ486" i="7"/>
  <c r="DA486" i="7" s="1"/>
  <c r="CZ485" i="7"/>
  <c r="DA485" i="7" s="1"/>
  <c r="CZ484" i="7"/>
  <c r="DA484" i="7" s="1"/>
  <c r="CZ483" i="7"/>
  <c r="DA483" i="7" s="1"/>
  <c r="CZ482" i="7"/>
  <c r="DA482" i="7" s="1"/>
  <c r="CZ481" i="7"/>
  <c r="DA481" i="7" s="1"/>
  <c r="CZ480" i="7"/>
  <c r="DA480" i="7" s="1"/>
  <c r="CZ479" i="7"/>
  <c r="DA479" i="7" s="1"/>
  <c r="CZ478" i="7"/>
  <c r="DA478" i="7" s="1"/>
  <c r="CZ477" i="7"/>
  <c r="DA477" i="7" s="1"/>
  <c r="CZ476" i="7"/>
  <c r="DA476" i="7" s="1"/>
  <c r="CF476" i="7"/>
  <c r="CZ475" i="7"/>
  <c r="DA475" i="7" s="1"/>
  <c r="CF475" i="7"/>
  <c r="CZ474" i="7"/>
  <c r="DA474" i="7" s="1"/>
  <c r="CF474" i="7"/>
  <c r="CZ473" i="7"/>
  <c r="DA473" i="7" s="1"/>
  <c r="CF473" i="7"/>
  <c r="CZ472" i="7"/>
  <c r="DA472" i="7" s="1"/>
  <c r="CF472" i="7"/>
  <c r="CZ471" i="7"/>
  <c r="DA471" i="7" s="1"/>
  <c r="CF471" i="7"/>
  <c r="CZ470" i="7"/>
  <c r="DA470" i="7" s="1"/>
  <c r="CF470" i="7"/>
  <c r="CZ469" i="7"/>
  <c r="DA469" i="7" s="1"/>
  <c r="CF469" i="7"/>
  <c r="CZ468" i="7"/>
  <c r="DA468" i="7" s="1"/>
  <c r="CF468" i="7"/>
  <c r="CZ467" i="7"/>
  <c r="DA467" i="7" s="1"/>
  <c r="CF467" i="7"/>
  <c r="CZ466" i="7"/>
  <c r="DA466" i="7" s="1"/>
  <c r="CF466" i="7"/>
  <c r="BY466" i="7"/>
  <c r="CZ465" i="7"/>
  <c r="DA465" i="7" s="1"/>
  <c r="CF465" i="7"/>
  <c r="BY465" i="7"/>
  <c r="CZ464" i="7"/>
  <c r="DA464" i="7" s="1"/>
  <c r="CF464" i="7"/>
  <c r="BY464" i="7"/>
  <c r="CZ463" i="7"/>
  <c r="DA463" i="7" s="1"/>
  <c r="CF463" i="7"/>
  <c r="BY463" i="7"/>
  <c r="CZ462" i="7"/>
  <c r="DA462" i="7" s="1"/>
  <c r="CF462" i="7"/>
  <c r="BY462" i="7"/>
  <c r="CF461" i="7"/>
  <c r="BY461" i="7"/>
  <c r="CZ460" i="7"/>
  <c r="DA460" i="7" s="1"/>
  <c r="CF460" i="7"/>
  <c r="BY460" i="7"/>
  <c r="CZ459" i="7"/>
  <c r="DA459" i="7" s="1"/>
  <c r="CF459" i="7"/>
  <c r="BY459" i="7"/>
  <c r="CZ458" i="7"/>
  <c r="DA458" i="7" s="1"/>
  <c r="CF458" i="7"/>
  <c r="BY458" i="7"/>
  <c r="CZ457" i="7"/>
  <c r="DA457" i="7" s="1"/>
  <c r="CF457" i="7"/>
  <c r="BY457" i="7"/>
  <c r="CZ456" i="7"/>
  <c r="DA456" i="7" s="1"/>
  <c r="CF456" i="7"/>
  <c r="BY456" i="7"/>
  <c r="CZ455" i="7"/>
  <c r="DA455" i="7" s="1"/>
  <c r="CF455" i="7"/>
  <c r="BY455" i="7"/>
  <c r="CZ454" i="7"/>
  <c r="DA454" i="7" s="1"/>
  <c r="BY454" i="7"/>
  <c r="CZ453" i="7"/>
  <c r="DA453" i="7" s="1"/>
  <c r="BY453" i="7"/>
  <c r="CZ452" i="7"/>
  <c r="DA452" i="7" s="1"/>
  <c r="BY452" i="7"/>
  <c r="CZ451" i="7"/>
  <c r="DA451" i="7" s="1"/>
  <c r="BY451" i="7"/>
  <c r="CZ450" i="7"/>
  <c r="DA450" i="7" s="1"/>
  <c r="BY450" i="7"/>
  <c r="CZ449" i="7"/>
  <c r="DA449" i="7" s="1"/>
  <c r="BY449" i="7"/>
  <c r="CZ448" i="7"/>
  <c r="DA448" i="7" s="1"/>
  <c r="BY448" i="7"/>
  <c r="CZ447" i="7"/>
  <c r="DA447" i="7" s="1"/>
  <c r="BY447" i="7"/>
  <c r="CZ446" i="7"/>
  <c r="DA446" i="7" s="1"/>
  <c r="BY446" i="7"/>
  <c r="CZ445" i="7"/>
  <c r="DA445" i="7" s="1"/>
  <c r="BY445" i="7"/>
  <c r="CZ444" i="7"/>
  <c r="DA444" i="7" s="1"/>
  <c r="BY444" i="7"/>
  <c r="CZ443" i="7"/>
  <c r="DA443" i="7" s="1"/>
  <c r="BY443" i="7"/>
  <c r="CZ442" i="7"/>
  <c r="DA442" i="7" s="1"/>
  <c r="BY442" i="7"/>
  <c r="CZ441" i="7"/>
  <c r="DA441" i="7" s="1"/>
  <c r="J202" i="9"/>
  <c r="BY441" i="7"/>
  <c r="CZ440" i="7"/>
  <c r="DA440" i="7" s="1"/>
  <c r="BY440" i="7"/>
  <c r="CZ439" i="7"/>
  <c r="DA439" i="7" s="1"/>
  <c r="BY439" i="7"/>
  <c r="CZ438" i="7"/>
  <c r="DA438" i="7" s="1"/>
  <c r="BY438" i="7"/>
  <c r="CZ437" i="7"/>
  <c r="DA437" i="7" s="1"/>
  <c r="BY437" i="7"/>
  <c r="CZ436" i="7"/>
  <c r="DA436" i="7" s="1"/>
  <c r="BY436" i="7"/>
  <c r="CZ435" i="7"/>
  <c r="DA435" i="7" s="1"/>
  <c r="BY435" i="7"/>
  <c r="CZ434" i="7"/>
  <c r="DA434" i="7" s="1"/>
  <c r="H123" i="7"/>
  <c r="BY434" i="7"/>
  <c r="CZ433" i="7"/>
  <c r="DA433" i="7" s="1"/>
  <c r="BY433" i="7"/>
  <c r="CZ432" i="7"/>
  <c r="DA432" i="7" s="1"/>
  <c r="BY432" i="7"/>
  <c r="CZ431" i="7"/>
  <c r="DA431" i="7" s="1"/>
  <c r="BY431" i="7"/>
  <c r="CZ430" i="7"/>
  <c r="DA430" i="7" s="1"/>
  <c r="BY430" i="7"/>
  <c r="CZ429" i="7"/>
  <c r="DA429" i="7" s="1"/>
  <c r="BY429" i="7"/>
  <c r="CZ428" i="7"/>
  <c r="DA428" i="7" s="1"/>
  <c r="BY428" i="7"/>
  <c r="CZ427" i="7"/>
  <c r="DA427" i="7" s="1"/>
  <c r="BY427" i="7"/>
  <c r="CZ426" i="7"/>
  <c r="DA426" i="7" s="1"/>
  <c r="BY426" i="7"/>
  <c r="CZ425" i="7"/>
  <c r="DA425" i="7" s="1"/>
  <c r="BY425" i="7"/>
  <c r="CZ424" i="7"/>
  <c r="DA424" i="7" s="1"/>
  <c r="BY424" i="7"/>
  <c r="CZ423" i="7"/>
  <c r="DA423" i="7" s="1"/>
  <c r="BY423" i="7"/>
  <c r="CZ422" i="7"/>
  <c r="DA422" i="7" s="1"/>
  <c r="BY422" i="7"/>
  <c r="CZ421" i="7"/>
  <c r="DA421" i="7" s="1"/>
  <c r="BY421" i="7"/>
  <c r="CZ420" i="7"/>
  <c r="DA420" i="7" s="1"/>
  <c r="J152" i="9"/>
  <c r="BY420" i="7"/>
  <c r="CZ419" i="7"/>
  <c r="DA419" i="7" s="1"/>
  <c r="BY419" i="7"/>
  <c r="CZ418" i="7"/>
  <c r="DA418" i="7" s="1"/>
  <c r="BY418" i="7"/>
  <c r="CZ417" i="7"/>
  <c r="DA417" i="7" s="1"/>
  <c r="BY417" i="7"/>
  <c r="CZ416" i="7"/>
  <c r="DA416" i="7" s="1"/>
  <c r="BY416" i="7"/>
  <c r="CZ415" i="7"/>
  <c r="DA415" i="7" s="1"/>
  <c r="BY415" i="7"/>
  <c r="CZ414" i="7"/>
  <c r="DA414" i="7" s="1"/>
  <c r="H124" i="7"/>
  <c r="BY414" i="7"/>
  <c r="CZ413" i="7"/>
  <c r="DA413" i="7" s="1"/>
  <c r="BY413" i="7"/>
  <c r="CZ412" i="7"/>
  <c r="DA412" i="7" s="1"/>
  <c r="BY412" i="7"/>
  <c r="CZ411" i="7"/>
  <c r="DA411" i="7" s="1"/>
  <c r="BY411" i="7"/>
  <c r="CZ410" i="7"/>
  <c r="DA410" i="7" s="1"/>
  <c r="BY410" i="7"/>
  <c r="CZ409" i="7"/>
  <c r="DA409" i="7" s="1"/>
  <c r="BY409" i="7"/>
  <c r="CZ408" i="7"/>
  <c r="DA408" i="7" s="1"/>
  <c r="BY408" i="7"/>
  <c r="CZ407" i="7"/>
  <c r="DA407" i="7" s="1"/>
  <c r="AV96" i="3"/>
  <c r="BY407" i="7"/>
  <c r="CZ406" i="7"/>
  <c r="DA406" i="7" s="1"/>
  <c r="BY406" i="7"/>
  <c r="CZ405" i="7"/>
  <c r="DA405" i="7" s="1"/>
  <c r="H87" i="7"/>
  <c r="BY405" i="7"/>
  <c r="CZ404" i="7"/>
  <c r="DA404" i="7" s="1"/>
  <c r="BY404" i="7"/>
  <c r="CZ403" i="7"/>
  <c r="DA403" i="7" s="1"/>
  <c r="BY403" i="7"/>
  <c r="CZ402" i="7"/>
  <c r="DA402" i="7" s="1"/>
  <c r="J446" i="9"/>
  <c r="BY402" i="7"/>
  <c r="CZ401" i="7"/>
  <c r="DA401" i="7" s="1"/>
  <c r="BY401" i="7"/>
  <c r="CZ400" i="7"/>
  <c r="DA400" i="7" s="1"/>
  <c r="BY400" i="7"/>
  <c r="CZ399" i="7"/>
  <c r="DA399" i="7" s="1"/>
  <c r="BY399" i="7"/>
  <c r="CZ398" i="7"/>
  <c r="DA398" i="7" s="1"/>
  <c r="BY398" i="7"/>
  <c r="CZ397" i="7"/>
  <c r="DA397" i="7" s="1"/>
  <c r="BY397" i="7"/>
  <c r="CZ396" i="7"/>
  <c r="DA396" i="7" s="1"/>
  <c r="BY396" i="7"/>
  <c r="CZ395" i="7"/>
  <c r="DA395" i="7" s="1"/>
  <c r="BY395" i="7"/>
  <c r="CZ394" i="7"/>
  <c r="DA394" i="7" s="1"/>
  <c r="BY394" i="7"/>
  <c r="CZ393" i="7"/>
  <c r="DA393" i="7" s="1"/>
  <c r="BY393" i="7"/>
  <c r="CZ392" i="7"/>
  <c r="DA392" i="7" s="1"/>
  <c r="BY392" i="7"/>
  <c r="CZ391" i="7"/>
  <c r="DA391" i="7" s="1"/>
  <c r="BY391" i="7"/>
  <c r="CZ390" i="7"/>
  <c r="DA390" i="7" s="1"/>
  <c r="BY390" i="7"/>
  <c r="CZ389" i="7"/>
  <c r="DA389" i="7" s="1"/>
  <c r="BY389" i="7"/>
  <c r="CZ388" i="7"/>
  <c r="DA388" i="7" s="1"/>
  <c r="BY388" i="7"/>
  <c r="CZ387" i="7"/>
  <c r="DA387" i="7" s="1"/>
  <c r="BY387" i="7"/>
  <c r="CZ386" i="7"/>
  <c r="DA386" i="7" s="1"/>
  <c r="BY386" i="7"/>
  <c r="CZ385" i="7"/>
  <c r="DA385" i="7" s="1"/>
  <c r="BY385" i="7"/>
  <c r="CZ384" i="7"/>
  <c r="DA384" i="7" s="1"/>
  <c r="BY384" i="7"/>
  <c r="CZ383" i="7"/>
  <c r="DA383" i="7" s="1"/>
  <c r="BY383" i="7"/>
  <c r="CZ382" i="7"/>
  <c r="DA382" i="7" s="1"/>
  <c r="BY382" i="7"/>
  <c r="CZ381" i="7"/>
  <c r="DA381" i="7" s="1"/>
  <c r="BY381" i="7"/>
  <c r="CZ380" i="7"/>
  <c r="DA380" i="7" s="1"/>
  <c r="BY380" i="7"/>
  <c r="CZ379" i="7"/>
  <c r="DA379" i="7" s="1"/>
  <c r="BY379" i="7"/>
  <c r="CZ378" i="7"/>
  <c r="DA378" i="7" s="1"/>
  <c r="BY378" i="7"/>
  <c r="CZ377" i="7"/>
  <c r="DA377" i="7" s="1"/>
  <c r="BY377" i="7"/>
  <c r="CZ376" i="7"/>
  <c r="DA376" i="7" s="1"/>
  <c r="BY376" i="7"/>
  <c r="CZ375" i="7"/>
  <c r="DA375" i="7" s="1"/>
  <c r="BY375" i="7"/>
  <c r="CZ374" i="7"/>
  <c r="DA374" i="7" s="1"/>
  <c r="AV156" i="3"/>
  <c r="BY374" i="7"/>
  <c r="CZ373" i="7"/>
  <c r="DA373" i="7" s="1"/>
  <c r="BY373" i="7"/>
  <c r="CZ372" i="7"/>
  <c r="DA372" i="7" s="1"/>
  <c r="BY372" i="7"/>
  <c r="CZ371" i="7"/>
  <c r="DA371" i="7" s="1"/>
  <c r="J158" i="9"/>
  <c r="BY371" i="7"/>
  <c r="CZ370" i="7"/>
  <c r="DA370" i="7" s="1"/>
  <c r="BY370" i="7"/>
  <c r="CZ369" i="7"/>
  <c r="DA369" i="7" s="1"/>
  <c r="BY369" i="7"/>
  <c r="CZ368" i="7"/>
  <c r="DA368" i="7" s="1"/>
  <c r="BY368" i="7"/>
  <c r="CZ367" i="7"/>
  <c r="DA367" i="7" s="1"/>
  <c r="BY367" i="7"/>
  <c r="CZ366" i="7"/>
  <c r="DA366" i="7" s="1"/>
  <c r="H151" i="7"/>
  <c r="BY366" i="7"/>
  <c r="CZ365" i="7"/>
  <c r="DA365" i="7" s="1"/>
  <c r="BY365" i="7"/>
  <c r="CZ364" i="7"/>
  <c r="DA364" i="7" s="1"/>
  <c r="J163" i="9"/>
  <c r="BY364" i="7"/>
  <c r="CZ363" i="7"/>
  <c r="DA363" i="7" s="1"/>
  <c r="J142" i="9"/>
  <c r="BY363" i="7"/>
  <c r="CZ362" i="7"/>
  <c r="DA362" i="7" s="1"/>
  <c r="BY362" i="7"/>
  <c r="CZ361" i="7"/>
  <c r="DA361" i="7" s="1"/>
  <c r="BY361" i="7"/>
  <c r="CZ360" i="7"/>
  <c r="DA360" i="7" s="1"/>
  <c r="BY360" i="7"/>
  <c r="CZ359" i="7"/>
  <c r="DA359" i="7" s="1"/>
  <c r="BY359" i="7"/>
  <c r="CZ358" i="7"/>
  <c r="DA358" i="7" s="1"/>
  <c r="BY358" i="7"/>
  <c r="CZ357" i="7"/>
  <c r="DA357" i="7" s="1"/>
  <c r="BY357" i="7"/>
  <c r="CZ356" i="7"/>
  <c r="DA356" i="7" s="1"/>
  <c r="BY356" i="7"/>
  <c r="CZ355" i="7"/>
  <c r="DA355" i="7" s="1"/>
  <c r="BY355" i="7"/>
  <c r="CZ354" i="7"/>
  <c r="DA354" i="7" s="1"/>
  <c r="BY354" i="7"/>
  <c r="CZ353" i="7"/>
  <c r="DA353" i="7" s="1"/>
  <c r="BY353" i="7"/>
  <c r="CZ352" i="7"/>
  <c r="DA352" i="7" s="1"/>
  <c r="J147" i="9"/>
  <c r="BY352" i="7"/>
  <c r="CZ351" i="7"/>
  <c r="DA351" i="7" s="1"/>
  <c r="BY351" i="7"/>
  <c r="CZ350" i="7"/>
  <c r="DA350" i="7" s="1"/>
  <c r="BY350" i="7"/>
  <c r="CZ349" i="7"/>
  <c r="DA349" i="7" s="1"/>
  <c r="BY349" i="7"/>
  <c r="CZ348" i="7"/>
  <c r="DA348" i="7" s="1"/>
  <c r="BY348" i="7"/>
  <c r="CZ347" i="7"/>
  <c r="DA347" i="7" s="1"/>
  <c r="BY347" i="7"/>
  <c r="CZ346" i="7"/>
  <c r="DA346" i="7" s="1"/>
  <c r="J186" i="9"/>
  <c r="BY346" i="7"/>
  <c r="CZ345" i="7"/>
  <c r="DA345" i="7" s="1"/>
  <c r="J441" i="9"/>
  <c r="BY345" i="7"/>
  <c r="CZ344" i="7"/>
  <c r="DA344" i="7" s="1"/>
  <c r="BY344" i="7"/>
  <c r="CZ343" i="7"/>
  <c r="DA343" i="7" s="1"/>
  <c r="BY343" i="7"/>
  <c r="CZ342" i="7"/>
  <c r="DA342" i="7" s="1"/>
  <c r="BY342" i="7"/>
  <c r="CZ341" i="7"/>
  <c r="DA341" i="7" s="1"/>
  <c r="BY341" i="7"/>
  <c r="CZ340" i="7"/>
  <c r="DA340" i="7" s="1"/>
  <c r="BY340" i="7"/>
  <c r="CZ339" i="7"/>
  <c r="DA339" i="7" s="1"/>
  <c r="BY339" i="7"/>
  <c r="CZ338" i="7"/>
  <c r="DA338" i="7" s="1"/>
  <c r="BY338" i="7"/>
  <c r="CZ337" i="7"/>
  <c r="DA337" i="7" s="1"/>
  <c r="BY337" i="7"/>
  <c r="CZ336" i="7"/>
  <c r="DA336" i="7" s="1"/>
  <c r="H150" i="7"/>
  <c r="BY336" i="7"/>
  <c r="CZ335" i="7"/>
  <c r="DA335" i="7" s="1"/>
  <c r="BY335" i="7"/>
  <c r="CZ334" i="7"/>
  <c r="DA334" i="7" s="1"/>
  <c r="BY334" i="7"/>
  <c r="CZ333" i="7"/>
  <c r="DA333" i="7" s="1"/>
  <c r="BY333" i="7"/>
  <c r="CZ332" i="7"/>
  <c r="DA332" i="7" s="1"/>
  <c r="BY332" i="7"/>
  <c r="CZ331" i="7"/>
  <c r="DA331" i="7" s="1"/>
  <c r="J479" i="9"/>
  <c r="BY331" i="7"/>
  <c r="CZ330" i="7"/>
  <c r="DA330" i="7" s="1"/>
  <c r="BY330" i="7"/>
  <c r="CZ329" i="7"/>
  <c r="DA329" i="7" s="1"/>
  <c r="BY329" i="7"/>
  <c r="CZ328" i="7"/>
  <c r="DA328" i="7" s="1"/>
  <c r="BY328" i="7"/>
  <c r="CZ327" i="7"/>
  <c r="DA327" i="7" s="1"/>
  <c r="BY327" i="7"/>
  <c r="CZ326" i="7"/>
  <c r="DA326" i="7" s="1"/>
  <c r="J514" i="9"/>
  <c r="BY326" i="7"/>
  <c r="CZ325" i="7"/>
  <c r="DA325" i="7" s="1"/>
  <c r="BY325" i="7"/>
  <c r="CZ324" i="7"/>
  <c r="DA324" i="7" s="1"/>
  <c r="BY324" i="7"/>
  <c r="CZ323" i="7"/>
  <c r="DA323" i="7" s="1"/>
  <c r="BY323" i="7"/>
  <c r="CZ322" i="7"/>
  <c r="DA322" i="7" s="1"/>
  <c r="BY322" i="7"/>
  <c r="CZ321" i="7"/>
  <c r="DA321" i="7" s="1"/>
  <c r="J211" i="9"/>
  <c r="BY321" i="7"/>
  <c r="CZ320" i="7"/>
  <c r="DA320" i="7" s="1"/>
  <c r="BY320" i="7"/>
  <c r="CZ319" i="7"/>
  <c r="DA319" i="7" s="1"/>
  <c r="BY319" i="7"/>
  <c r="CZ318" i="7"/>
  <c r="DA318" i="7" s="1"/>
  <c r="BY318" i="7"/>
  <c r="CZ317" i="7"/>
  <c r="DA317" i="7" s="1"/>
  <c r="J513" i="9"/>
  <c r="BY317" i="7"/>
  <c r="CZ316" i="7"/>
  <c r="DA316" i="7" s="1"/>
  <c r="BY316" i="7"/>
  <c r="CZ315" i="7"/>
  <c r="DA315" i="7" s="1"/>
  <c r="BY315" i="7"/>
  <c r="CZ314" i="7"/>
  <c r="DA314" i="7" s="1"/>
  <c r="J512" i="9"/>
  <c r="BY314" i="7"/>
  <c r="CZ313" i="7"/>
  <c r="DA313" i="7" s="1"/>
  <c r="BY313" i="7"/>
  <c r="CZ312" i="7"/>
  <c r="DA312" i="7" s="1"/>
  <c r="BY312" i="7"/>
  <c r="CZ311" i="7"/>
  <c r="DA311" i="7" s="1"/>
  <c r="H57" i="7"/>
  <c r="BY311" i="7"/>
  <c r="CZ310" i="7"/>
  <c r="DA310" i="7" s="1"/>
  <c r="AV47" i="3"/>
  <c r="BY310" i="7"/>
  <c r="CZ309" i="7"/>
  <c r="DA309" i="7" s="1"/>
  <c r="J431" i="9"/>
  <c r="BY309" i="7"/>
  <c r="CZ308" i="7"/>
  <c r="DA308" i="7" s="1"/>
  <c r="BY308" i="7"/>
  <c r="CZ307" i="7"/>
  <c r="DA307" i="7" s="1"/>
  <c r="J167" i="9"/>
  <c r="BY307" i="7"/>
  <c r="CZ306" i="7"/>
  <c r="DA306" i="7" s="1"/>
  <c r="J481" i="9"/>
  <c r="BY306" i="7"/>
  <c r="CZ305" i="7"/>
  <c r="DA305" i="7" s="1"/>
  <c r="AV50" i="3"/>
  <c r="BY305" i="7"/>
  <c r="CZ304" i="7"/>
  <c r="DA304" i="7" s="1"/>
  <c r="AV51" i="3"/>
  <c r="BY304" i="7"/>
  <c r="CZ303" i="7"/>
  <c r="DA303" i="7" s="1"/>
  <c r="BY303" i="7"/>
  <c r="CZ302" i="7"/>
  <c r="DA302" i="7" s="1"/>
  <c r="H51" i="7"/>
  <c r="BY302" i="7"/>
  <c r="CZ301" i="7"/>
  <c r="DA301" i="7" s="1"/>
  <c r="AV49" i="3"/>
  <c r="BY301" i="7"/>
  <c r="CZ300" i="7"/>
  <c r="DA300" i="7" s="1"/>
  <c r="BY300" i="7"/>
  <c r="CZ299" i="7"/>
  <c r="DA299" i="7" s="1"/>
  <c r="BY299" i="7"/>
  <c r="CZ298" i="7"/>
  <c r="DA298" i="7" s="1"/>
  <c r="BY298" i="7"/>
  <c r="CZ297" i="7"/>
  <c r="DA297" i="7" s="1"/>
  <c r="BY297" i="7"/>
  <c r="CZ296" i="7"/>
  <c r="DA296" i="7" s="1"/>
  <c r="BY296" i="7"/>
  <c r="CZ295" i="7"/>
  <c r="DA295" i="7" s="1"/>
  <c r="BY295" i="7"/>
  <c r="CZ294" i="7"/>
  <c r="DA294" i="7" s="1"/>
  <c r="H56" i="7"/>
  <c r="BY294" i="7"/>
  <c r="CZ293" i="7"/>
  <c r="DA293" i="7" s="1"/>
  <c r="BY293" i="7"/>
  <c r="CZ292" i="7"/>
  <c r="DA292" i="7" s="1"/>
  <c r="BY292" i="7"/>
  <c r="CZ291" i="7"/>
  <c r="DA291" i="7" s="1"/>
  <c r="BY291" i="7"/>
  <c r="CZ290" i="7"/>
  <c r="DA290" i="7" s="1"/>
  <c r="BY290" i="7"/>
  <c r="CZ289" i="7"/>
  <c r="DA289" i="7" s="1"/>
  <c r="BY289" i="7"/>
  <c r="CZ288" i="7"/>
  <c r="DA288" i="7" s="1"/>
  <c r="BY288" i="7"/>
  <c r="CZ287" i="7"/>
  <c r="DA287" i="7" s="1"/>
  <c r="J484" i="9"/>
  <c r="BY287" i="7"/>
  <c r="CZ286" i="7"/>
  <c r="DA286" i="7" s="1"/>
  <c r="BY286" i="7"/>
  <c r="CZ285" i="7"/>
  <c r="DA285" i="7" s="1"/>
  <c r="BY285" i="7"/>
  <c r="CZ284" i="7"/>
  <c r="DA284" i="7" s="1"/>
  <c r="BY284" i="7"/>
  <c r="CZ283" i="7"/>
  <c r="DA283" i="7" s="1"/>
  <c r="BY283" i="7"/>
  <c r="CZ282" i="7"/>
  <c r="DA282" i="7" s="1"/>
  <c r="BY282" i="7"/>
  <c r="CZ281" i="7"/>
  <c r="DA281" i="7" s="1"/>
  <c r="AV46" i="3"/>
  <c r="BY281" i="7"/>
  <c r="CZ280" i="7"/>
  <c r="DA280" i="7" s="1"/>
  <c r="BY280" i="7"/>
  <c r="CZ279" i="7"/>
  <c r="DA279" i="7" s="1"/>
  <c r="BY279" i="7"/>
  <c r="CZ278" i="7"/>
  <c r="DA278" i="7" s="1"/>
  <c r="BY278" i="7"/>
  <c r="CZ277" i="7"/>
  <c r="DA277" i="7" s="1"/>
  <c r="BY277" i="7"/>
  <c r="CZ276" i="7"/>
  <c r="DA276" i="7" s="1"/>
  <c r="BY276" i="7"/>
  <c r="CZ275" i="7"/>
  <c r="DA275" i="7" s="1"/>
  <c r="BY275" i="7"/>
  <c r="CZ274" i="7"/>
  <c r="DA274" i="7" s="1"/>
  <c r="BY274" i="7"/>
  <c r="CZ273" i="7"/>
  <c r="DA273" i="7" s="1"/>
  <c r="H54" i="7"/>
  <c r="BY273" i="7"/>
  <c r="BE273" i="7"/>
  <c r="AE273" i="7"/>
  <c r="CZ272" i="7"/>
  <c r="DA272" i="7" s="1"/>
  <c r="BY272" i="7"/>
  <c r="BE272" i="7"/>
  <c r="AE272" i="7"/>
  <c r="Q272" i="7"/>
  <c r="CZ271" i="7"/>
  <c r="DA271" i="7" s="1"/>
  <c r="BY271" i="7"/>
  <c r="BE271" i="7"/>
  <c r="AE271" i="7"/>
  <c r="CZ270" i="7"/>
  <c r="DA270" i="7" s="1"/>
  <c r="BY270" i="7"/>
  <c r="BE270" i="7"/>
  <c r="AE270" i="7"/>
  <c r="Q270" i="7"/>
  <c r="CZ269" i="7"/>
  <c r="DA269" i="7" s="1"/>
  <c r="BY269" i="7"/>
  <c r="BE269" i="7"/>
  <c r="AE269" i="7"/>
  <c r="CZ268" i="7"/>
  <c r="DA268" i="7" s="1"/>
  <c r="BY268" i="7"/>
  <c r="BE268" i="7"/>
  <c r="AE268" i="7"/>
  <c r="Q268" i="7"/>
  <c r="CZ267" i="7"/>
  <c r="DA267" i="7" s="1"/>
  <c r="BY267" i="7"/>
  <c r="BE267" i="7"/>
  <c r="AE267" i="7"/>
  <c r="CZ266" i="7"/>
  <c r="DA266" i="7" s="1"/>
  <c r="AV189" i="3"/>
  <c r="BY266" i="7"/>
  <c r="BE266" i="7"/>
  <c r="AE266" i="7"/>
  <c r="Q266" i="7"/>
  <c r="CZ265" i="7"/>
  <c r="DA265" i="7" s="1"/>
  <c r="BY265" i="7"/>
  <c r="BE265" i="7"/>
  <c r="AE265" i="7"/>
  <c r="CZ264" i="7"/>
  <c r="DA264" i="7" s="1"/>
  <c r="BY264" i="7"/>
  <c r="BE264" i="7"/>
  <c r="AE264" i="7"/>
  <c r="Q264" i="7"/>
  <c r="CZ263" i="7"/>
  <c r="DA263" i="7" s="1"/>
  <c r="BY263" i="7"/>
  <c r="BE263" i="7"/>
  <c r="AE263" i="7"/>
  <c r="CZ262" i="7"/>
  <c r="DA262" i="7" s="1"/>
  <c r="J511" i="9"/>
  <c r="BY262" i="7"/>
  <c r="BE262" i="7"/>
  <c r="AR262" i="7"/>
  <c r="AE262" i="7"/>
  <c r="Q262" i="7"/>
  <c r="CZ261" i="7"/>
  <c r="DA261" i="7" s="1"/>
  <c r="AV190" i="3"/>
  <c r="BY261" i="7"/>
  <c r="CZ260" i="7"/>
  <c r="DA260" i="7" s="1"/>
  <c r="BY260" i="7"/>
  <c r="CZ259" i="7"/>
  <c r="DA259" i="7" s="1"/>
  <c r="BY259" i="7"/>
  <c r="CZ258" i="7"/>
  <c r="DA258" i="7" s="1"/>
  <c r="J207" i="9"/>
  <c r="BY258" i="7"/>
  <c r="CZ257" i="7"/>
  <c r="DA257" i="7" s="1"/>
  <c r="J471" i="9"/>
  <c r="BY257" i="7"/>
  <c r="CZ240" i="7"/>
  <c r="DA240" i="7" s="1"/>
  <c r="BY240" i="7"/>
  <c r="DD460" i="7" s="1"/>
  <c r="Y240" i="7"/>
  <c r="Z240" i="7" s="1"/>
  <c r="W240" i="7"/>
  <c r="X240" i="7" s="1"/>
  <c r="AL240" i="7" s="1"/>
  <c r="AY240" i="7" s="1"/>
  <c r="AZ240" i="7" s="1"/>
  <c r="G240" i="7"/>
  <c r="BE240" i="7" s="1"/>
  <c r="F240" i="7"/>
  <c r="E240" i="7"/>
  <c r="D240" i="7"/>
  <c r="C240" i="7"/>
  <c r="BX240" i="7" s="1"/>
  <c r="CZ239" i="7"/>
  <c r="DA239" i="7" s="1"/>
  <c r="BY239" i="7"/>
  <c r="DD459" i="7" s="1"/>
  <c r="BN239" i="7"/>
  <c r="BJ239" i="7"/>
  <c r="BI239" i="7"/>
  <c r="BH239" i="7"/>
  <c r="Y239" i="7"/>
  <c r="Z239" i="7" s="1"/>
  <c r="W239" i="7"/>
  <c r="AB239" i="7" s="1"/>
  <c r="AC239" i="7" s="1"/>
  <c r="K239" i="7"/>
  <c r="U239" i="7" s="1"/>
  <c r="I239" i="7"/>
  <c r="Q239" i="7" s="1"/>
  <c r="G239" i="7"/>
  <c r="BE239" i="7" s="1"/>
  <c r="F239" i="7"/>
  <c r="E239" i="7"/>
  <c r="D239" i="7"/>
  <c r="C239" i="7"/>
  <c r="BX239" i="7" s="1"/>
  <c r="CZ238" i="7"/>
  <c r="DA238" i="7" s="1"/>
  <c r="BY238" i="7"/>
  <c r="DD458" i="7" s="1"/>
  <c r="Y238" i="7"/>
  <c r="Z238" i="7" s="1"/>
  <c r="W238" i="7"/>
  <c r="AB238" i="7" s="1"/>
  <c r="AC238" i="7" s="1"/>
  <c r="G238" i="7"/>
  <c r="BE238" i="7" s="1"/>
  <c r="F238" i="7"/>
  <c r="E238" i="7"/>
  <c r="D238" i="7"/>
  <c r="C238" i="7"/>
  <c r="BX238" i="7" s="1"/>
  <c r="CZ237" i="7"/>
  <c r="DA237" i="7" s="1"/>
  <c r="BY237" i="7"/>
  <c r="DD457" i="7" s="1"/>
  <c r="BN237" i="7"/>
  <c r="BJ237" i="7"/>
  <c r="BI237" i="7"/>
  <c r="BH237" i="7"/>
  <c r="Y237" i="7"/>
  <c r="Z237" i="7" s="1"/>
  <c r="W237" i="7"/>
  <c r="AB237" i="7" s="1"/>
  <c r="AC237" i="7" s="1"/>
  <c r="K237" i="7"/>
  <c r="U237" i="7" s="1"/>
  <c r="I237" i="7"/>
  <c r="BO237" i="7" s="1"/>
  <c r="BQ237" i="7" s="1"/>
  <c r="G237" i="7"/>
  <c r="BE237" i="7" s="1"/>
  <c r="F237" i="7"/>
  <c r="E237" i="7"/>
  <c r="D237" i="7"/>
  <c r="C237" i="7"/>
  <c r="BX237" i="7" s="1"/>
  <c r="CZ236" i="7"/>
  <c r="DA236" i="7" s="1"/>
  <c r="J195" i="9"/>
  <c r="BY236" i="7"/>
  <c r="DD456" i="7" s="1"/>
  <c r="Y236" i="7"/>
  <c r="Z236" i="7" s="1"/>
  <c r="W236" i="7"/>
  <c r="AB236" i="7" s="1"/>
  <c r="AC236" i="7" s="1"/>
  <c r="G236" i="7"/>
  <c r="BE236" i="7" s="1"/>
  <c r="F236" i="7"/>
  <c r="E236" i="7"/>
  <c r="D236" i="7"/>
  <c r="C236" i="7"/>
  <c r="BX236" i="7" s="1"/>
  <c r="CZ235" i="7"/>
  <c r="DA235" i="7" s="1"/>
  <c r="BY235" i="7"/>
  <c r="DD455" i="7" s="1"/>
  <c r="BN235" i="7"/>
  <c r="BJ235" i="7"/>
  <c r="BI235" i="7"/>
  <c r="BH235" i="7"/>
  <c r="Y235" i="7"/>
  <c r="Z235" i="7" s="1"/>
  <c r="W235" i="7"/>
  <c r="AB235" i="7" s="1"/>
  <c r="AC235" i="7" s="1"/>
  <c r="K235" i="7"/>
  <c r="U235" i="7" s="1"/>
  <c r="I235" i="7"/>
  <c r="G235" i="7"/>
  <c r="BE235" i="7" s="1"/>
  <c r="F235" i="7"/>
  <c r="E235" i="7"/>
  <c r="D235" i="7"/>
  <c r="C235" i="7"/>
  <c r="CZ234" i="7"/>
  <c r="DA234" i="7" s="1"/>
  <c r="BY234" i="7"/>
  <c r="DD454" i="7" s="1"/>
  <c r="Y234" i="7"/>
  <c r="Z234" i="7" s="1"/>
  <c r="W234" i="7"/>
  <c r="AB234" i="7" s="1"/>
  <c r="AC234" i="7" s="1"/>
  <c r="G234" i="7"/>
  <c r="BE234" i="7" s="1"/>
  <c r="F234" i="7"/>
  <c r="E234" i="7"/>
  <c r="D234" i="7"/>
  <c r="C234" i="7"/>
  <c r="BX234" i="7" s="1"/>
  <c r="DD482" i="7" s="1"/>
  <c r="CZ233" i="7"/>
  <c r="DA233" i="7" s="1"/>
  <c r="BY233" i="7"/>
  <c r="DD453" i="7" s="1"/>
  <c r="BN233" i="7"/>
  <c r="BJ233" i="7"/>
  <c r="BI233" i="7"/>
  <c r="BH233" i="7"/>
  <c r="Y233" i="7"/>
  <c r="Z233" i="7" s="1"/>
  <c r="W233" i="7"/>
  <c r="AB233" i="7" s="1"/>
  <c r="AC233" i="7" s="1"/>
  <c r="K233" i="7"/>
  <c r="I233" i="7"/>
  <c r="Q233" i="7" s="1"/>
  <c r="G233" i="7"/>
  <c r="BE233" i="7" s="1"/>
  <c r="F233" i="7"/>
  <c r="E233" i="7"/>
  <c r="D233" i="7"/>
  <c r="C233" i="7"/>
  <c r="CZ232" i="7"/>
  <c r="DA232" i="7" s="1"/>
  <c r="BY232" i="7"/>
  <c r="DD452" i="7" s="1"/>
  <c r="Y232" i="7"/>
  <c r="Z232" i="7" s="1"/>
  <c r="W232" i="7"/>
  <c r="AB232" i="7" s="1"/>
  <c r="AC232" i="7" s="1"/>
  <c r="G232" i="7"/>
  <c r="BE232" i="7" s="1"/>
  <c r="F232" i="7"/>
  <c r="E232" i="7"/>
  <c r="D232" i="7"/>
  <c r="C232" i="7"/>
  <c r="BX232" i="7" s="1"/>
  <c r="DD480" i="7" s="1"/>
  <c r="CZ231" i="7"/>
  <c r="DA231" i="7" s="1"/>
  <c r="AV188" i="3"/>
  <c r="BY231" i="7"/>
  <c r="DD451" i="7" s="1"/>
  <c r="BN231" i="7"/>
  <c r="BJ231" i="7"/>
  <c r="BI231" i="7"/>
  <c r="BH231" i="7"/>
  <c r="Y231" i="7"/>
  <c r="Z231" i="7" s="1"/>
  <c r="W231" i="7"/>
  <c r="AB231" i="7" s="1"/>
  <c r="AC231" i="7" s="1"/>
  <c r="K231" i="7"/>
  <c r="L231" i="7" s="1"/>
  <c r="I231" i="7"/>
  <c r="T231" i="7" s="1"/>
  <c r="V231" i="7" s="1"/>
  <c r="G231" i="7"/>
  <c r="BE231" i="7" s="1"/>
  <c r="F231" i="7"/>
  <c r="E231" i="7"/>
  <c r="D231" i="7"/>
  <c r="C231" i="7"/>
  <c r="BX231" i="7" s="1"/>
  <c r="DD479" i="7" s="1"/>
  <c r="CZ230" i="7"/>
  <c r="DA230" i="7" s="1"/>
  <c r="BY230" i="7"/>
  <c r="DD450" i="7" s="1"/>
  <c r="Y230" i="7"/>
  <c r="Z230" i="7" s="1"/>
  <c r="W230" i="7"/>
  <c r="AB230" i="7" s="1"/>
  <c r="AC230" i="7" s="1"/>
  <c r="G230" i="7"/>
  <c r="BE230" i="7" s="1"/>
  <c r="F230" i="7"/>
  <c r="E230" i="7"/>
  <c r="D230" i="7"/>
  <c r="C230" i="7"/>
  <c r="BX230" i="7" s="1"/>
  <c r="DD478" i="7" s="1"/>
  <c r="CZ229" i="7"/>
  <c r="DA229" i="7" s="1"/>
  <c r="BY229" i="7"/>
  <c r="DD449" i="7" s="1"/>
  <c r="BN229" i="7"/>
  <c r="BJ229" i="7"/>
  <c r="BI229" i="7"/>
  <c r="BH229" i="7"/>
  <c r="Y229" i="7"/>
  <c r="Z229" i="7" s="1"/>
  <c r="W229" i="7"/>
  <c r="AB229" i="7" s="1"/>
  <c r="AC229" i="7" s="1"/>
  <c r="K229" i="7"/>
  <c r="U229" i="7" s="1"/>
  <c r="I229" i="7"/>
  <c r="BO229" i="7" s="1"/>
  <c r="BQ229" i="7" s="1"/>
  <c r="G229" i="7"/>
  <c r="BE229" i="7" s="1"/>
  <c r="F229" i="7"/>
  <c r="E229" i="7"/>
  <c r="D229" i="7"/>
  <c r="C229" i="7"/>
  <c r="BX229" i="7" s="1"/>
  <c r="DD477" i="7" s="1"/>
  <c r="CZ228" i="7"/>
  <c r="DA228" i="7" s="1"/>
  <c r="J509" i="9"/>
  <c r="BY228" i="7"/>
  <c r="DD448" i="7" s="1"/>
  <c r="Y228" i="7"/>
  <c r="Z228" i="7" s="1"/>
  <c r="W228" i="7"/>
  <c r="AB228" i="7" s="1"/>
  <c r="AC228" i="7" s="1"/>
  <c r="G228" i="7"/>
  <c r="BE228" i="7" s="1"/>
  <c r="F228" i="7"/>
  <c r="E228" i="7"/>
  <c r="D228" i="7"/>
  <c r="C228" i="7"/>
  <c r="BX228" i="7" s="1"/>
  <c r="DD476" i="7" s="1"/>
  <c r="CZ227" i="7"/>
  <c r="DA227" i="7" s="1"/>
  <c r="BY227" i="7"/>
  <c r="DD447" i="7" s="1"/>
  <c r="BN227" i="7"/>
  <c r="BJ227" i="7"/>
  <c r="BI227" i="7"/>
  <c r="BH227" i="7"/>
  <c r="Y227" i="7"/>
  <c r="Z227" i="7" s="1"/>
  <c r="W227" i="7"/>
  <c r="AB227" i="7" s="1"/>
  <c r="AC227" i="7" s="1"/>
  <c r="K227" i="7"/>
  <c r="I227" i="7"/>
  <c r="Q227" i="7" s="1"/>
  <c r="G227" i="7"/>
  <c r="BE227" i="7" s="1"/>
  <c r="F227" i="7"/>
  <c r="E227" i="7"/>
  <c r="D227" i="7"/>
  <c r="C227" i="7"/>
  <c r="BX227" i="7" s="1"/>
  <c r="DD475" i="7" s="1"/>
  <c r="CZ226" i="7"/>
  <c r="DA226" i="7" s="1"/>
  <c r="BY226" i="7"/>
  <c r="DD446" i="7" s="1"/>
  <c r="Y226" i="7"/>
  <c r="Z226" i="7" s="1"/>
  <c r="W226" i="7"/>
  <c r="AB226" i="7" s="1"/>
  <c r="AC226" i="7" s="1"/>
  <c r="G226" i="7"/>
  <c r="BE226" i="7" s="1"/>
  <c r="F226" i="7"/>
  <c r="E226" i="7"/>
  <c r="D226" i="7"/>
  <c r="C226" i="7"/>
  <c r="BX226" i="7" s="1"/>
  <c r="DD474" i="7" s="1"/>
  <c r="CZ225" i="7"/>
  <c r="DA225" i="7" s="1"/>
  <c r="J185" i="9"/>
  <c r="BY225" i="7"/>
  <c r="DD445" i="7" s="1"/>
  <c r="BN225" i="7"/>
  <c r="BJ225" i="7"/>
  <c r="BI225" i="7"/>
  <c r="BH225" i="7"/>
  <c r="Y225" i="7"/>
  <c r="Z225" i="7" s="1"/>
  <c r="W225" i="7"/>
  <c r="AB225" i="7" s="1"/>
  <c r="AC225" i="7" s="1"/>
  <c r="K225" i="7"/>
  <c r="L225" i="7" s="1"/>
  <c r="I225" i="7"/>
  <c r="Q225" i="7" s="1"/>
  <c r="G225" i="7"/>
  <c r="BE225" i="7" s="1"/>
  <c r="F225" i="7"/>
  <c r="E225" i="7"/>
  <c r="D225" i="7"/>
  <c r="C225" i="7"/>
  <c r="CZ224" i="7"/>
  <c r="DA224" i="7" s="1"/>
  <c r="BY224" i="7"/>
  <c r="DD444" i="7" s="1"/>
  <c r="Y224" i="7"/>
  <c r="Z224" i="7" s="1"/>
  <c r="W224" i="7"/>
  <c r="AB224" i="7" s="1"/>
  <c r="AC224" i="7" s="1"/>
  <c r="G224" i="7"/>
  <c r="BE224" i="7" s="1"/>
  <c r="F224" i="7"/>
  <c r="E224" i="7"/>
  <c r="D224" i="7"/>
  <c r="C224" i="7"/>
  <c r="BX224" i="7" s="1"/>
  <c r="DD472" i="7" s="1"/>
  <c r="CZ223" i="7"/>
  <c r="DA223" i="7" s="1"/>
  <c r="BY223" i="7"/>
  <c r="DD443" i="7" s="1"/>
  <c r="BN223" i="7"/>
  <c r="BJ223" i="7"/>
  <c r="BI223" i="7"/>
  <c r="BH223" i="7"/>
  <c r="Y223" i="7"/>
  <c r="Z223" i="7" s="1"/>
  <c r="W223" i="7"/>
  <c r="AB223" i="7" s="1"/>
  <c r="AC223" i="7" s="1"/>
  <c r="K223" i="7"/>
  <c r="I223" i="7"/>
  <c r="G223" i="7"/>
  <c r="BE223" i="7" s="1"/>
  <c r="F223" i="7"/>
  <c r="E223" i="7"/>
  <c r="D223" i="7"/>
  <c r="C223" i="7"/>
  <c r="BX223" i="7" s="1"/>
  <c r="DD471" i="7" s="1"/>
  <c r="CZ222" i="7"/>
  <c r="DA222" i="7" s="1"/>
  <c r="BY222" i="7"/>
  <c r="DD442" i="7" s="1"/>
  <c r="Y222" i="7"/>
  <c r="Z222" i="7" s="1"/>
  <c r="W222" i="7"/>
  <c r="G222" i="7"/>
  <c r="F222" i="7"/>
  <c r="E222" i="7"/>
  <c r="D222" i="7"/>
  <c r="C222" i="7"/>
  <c r="BX222" i="7" s="1"/>
  <c r="DD470" i="7" s="1"/>
  <c r="CZ221" i="7"/>
  <c r="DA221" i="7" s="1"/>
  <c r="AV110" i="3"/>
  <c r="BY221" i="7"/>
  <c r="DD441" i="7" s="1"/>
  <c r="BN221" i="7"/>
  <c r="BJ221" i="7"/>
  <c r="BI221" i="7"/>
  <c r="BH221" i="7"/>
  <c r="Y221" i="7"/>
  <c r="Z221" i="7" s="1"/>
  <c r="W221" i="7"/>
  <c r="AB221" i="7" s="1"/>
  <c r="AC221" i="7" s="1"/>
  <c r="K221" i="7"/>
  <c r="I221" i="7"/>
  <c r="BO221" i="7" s="1"/>
  <c r="G221" i="7"/>
  <c r="F221" i="7"/>
  <c r="E221" i="7"/>
  <c r="D221" i="7"/>
  <c r="C221" i="7"/>
  <c r="BX221" i="7" s="1"/>
  <c r="DD469" i="7" s="1"/>
  <c r="CZ220" i="7"/>
  <c r="DA220" i="7" s="1"/>
  <c r="BY220" i="7"/>
  <c r="DD440" i="7" s="1"/>
  <c r="Y220" i="7"/>
  <c r="Z220" i="7" s="1"/>
  <c r="W220" i="7"/>
  <c r="G220" i="7"/>
  <c r="F220" i="7"/>
  <c r="E220" i="7"/>
  <c r="D220" i="7"/>
  <c r="C220" i="7"/>
  <c r="BX220" i="7" s="1"/>
  <c r="DD468" i="7" s="1"/>
  <c r="CZ219" i="7"/>
  <c r="DA219" i="7" s="1"/>
  <c r="J508" i="9"/>
  <c r="BY219" i="7"/>
  <c r="DD439" i="7" s="1"/>
  <c r="BN219" i="7"/>
  <c r="BJ219" i="7"/>
  <c r="BI219" i="7"/>
  <c r="BH219" i="7"/>
  <c r="Y219" i="7"/>
  <c r="Z219" i="7" s="1"/>
  <c r="W219" i="7"/>
  <c r="X219" i="7" s="1"/>
  <c r="K219" i="7"/>
  <c r="I219" i="7"/>
  <c r="Q219" i="7" s="1"/>
  <c r="G219" i="7"/>
  <c r="F219" i="7"/>
  <c r="E219" i="7"/>
  <c r="D219" i="7"/>
  <c r="C219" i="7"/>
  <c r="CZ218" i="7"/>
  <c r="DA218" i="7" s="1"/>
  <c r="BY218" i="7"/>
  <c r="Y218" i="7"/>
  <c r="Z218" i="7" s="1"/>
  <c r="W218" i="7"/>
  <c r="G218" i="7"/>
  <c r="F218" i="7"/>
  <c r="E218" i="7"/>
  <c r="D218" i="7"/>
  <c r="C218" i="7"/>
  <c r="BX218" i="7" s="1"/>
  <c r="DD466" i="7" s="1"/>
  <c r="CZ217" i="7"/>
  <c r="DA217" i="7" s="1"/>
  <c r="BY217" i="7"/>
  <c r="DD437" i="7" s="1"/>
  <c r="BN217" i="7"/>
  <c r="BI217" i="7"/>
  <c r="BH217" i="7"/>
  <c r="Y217" i="7"/>
  <c r="Z217" i="7" s="1"/>
  <c r="W217" i="7"/>
  <c r="K217" i="7"/>
  <c r="I217" i="7"/>
  <c r="J217" i="7" s="1"/>
  <c r="G217" i="7"/>
  <c r="F217" i="7"/>
  <c r="E217" i="7"/>
  <c r="D217" i="7"/>
  <c r="C217" i="7"/>
  <c r="CZ216" i="7"/>
  <c r="DA216" i="7" s="1"/>
  <c r="BY216" i="7"/>
  <c r="DD436" i="7" s="1"/>
  <c r="Y216" i="7"/>
  <c r="Z216" i="7" s="1"/>
  <c r="W216" i="7"/>
  <c r="G216" i="7"/>
  <c r="F216" i="7"/>
  <c r="E216" i="7"/>
  <c r="D216" i="7"/>
  <c r="C216" i="7"/>
  <c r="BX216" i="7" s="1"/>
  <c r="DD464" i="7" s="1"/>
  <c r="CZ215" i="7"/>
  <c r="DA215" i="7" s="1"/>
  <c r="BY215" i="7"/>
  <c r="DD435" i="7" s="1"/>
  <c r="BN215" i="7"/>
  <c r="BI215" i="7"/>
  <c r="BH215" i="7"/>
  <c r="Y215" i="7"/>
  <c r="Z215" i="7" s="1"/>
  <c r="W215" i="7"/>
  <c r="K215" i="7"/>
  <c r="I215" i="7"/>
  <c r="Q215" i="7" s="1"/>
  <c r="G215" i="7"/>
  <c r="F215" i="7"/>
  <c r="E215" i="7"/>
  <c r="D215" i="7"/>
  <c r="C215" i="7"/>
  <c r="CZ214" i="7"/>
  <c r="DA214" i="7" s="1"/>
  <c r="BY214" i="7"/>
  <c r="DD434" i="7" s="1"/>
  <c r="Y214" i="7"/>
  <c r="Z214" i="7" s="1"/>
  <c r="W214" i="7"/>
  <c r="G214" i="7"/>
  <c r="F214" i="7"/>
  <c r="E214" i="7"/>
  <c r="D214" i="7"/>
  <c r="C214" i="7"/>
  <c r="BX214" i="7" s="1"/>
  <c r="DD462" i="7" s="1"/>
  <c r="CZ213" i="7"/>
  <c r="DA213" i="7" s="1"/>
  <c r="BY213" i="7"/>
  <c r="DD433" i="7" s="1"/>
  <c r="BN213" i="7"/>
  <c r="BI213" i="7"/>
  <c r="BH213" i="7"/>
  <c r="Y213" i="7"/>
  <c r="Z213" i="7" s="1"/>
  <c r="W213" i="7"/>
  <c r="K213" i="7"/>
  <c r="I213" i="7"/>
  <c r="Q213" i="7" s="1"/>
  <c r="G213" i="7"/>
  <c r="F213" i="7"/>
  <c r="E213" i="7"/>
  <c r="D213" i="7"/>
  <c r="C213" i="7"/>
  <c r="BX213" i="7" s="1"/>
  <c r="DD461" i="7" s="1"/>
  <c r="CZ212" i="7"/>
  <c r="DA212" i="7" s="1"/>
  <c r="BY212" i="7"/>
  <c r="DD402" i="7" s="1"/>
  <c r="Y212" i="7"/>
  <c r="Z212" i="7" s="1"/>
  <c r="W212" i="7"/>
  <c r="AB212" i="7" s="1"/>
  <c r="AC212" i="7" s="1"/>
  <c r="G212" i="7"/>
  <c r="BE212" i="7" s="1"/>
  <c r="F212" i="7"/>
  <c r="E212" i="7"/>
  <c r="D212" i="7"/>
  <c r="C212" i="7"/>
  <c r="BX212" i="7" s="1"/>
  <c r="DD432" i="7" s="1"/>
  <c r="CZ211" i="7"/>
  <c r="DA211" i="7" s="1"/>
  <c r="BY211" i="7"/>
  <c r="DD401" i="7" s="1"/>
  <c r="BN211" i="7"/>
  <c r="BJ211" i="7"/>
  <c r="BI211" i="7"/>
  <c r="BH211" i="7"/>
  <c r="Y211" i="7"/>
  <c r="Z211" i="7" s="1"/>
  <c r="W211" i="7"/>
  <c r="AB211" i="7" s="1"/>
  <c r="AC211" i="7" s="1"/>
  <c r="K211" i="7"/>
  <c r="U211" i="7" s="1"/>
  <c r="I211" i="7"/>
  <c r="BO211" i="7" s="1"/>
  <c r="BQ211" i="7" s="1"/>
  <c r="G211" i="7"/>
  <c r="BE211" i="7" s="1"/>
  <c r="F211" i="7"/>
  <c r="E211" i="7"/>
  <c r="D211" i="7"/>
  <c r="C211" i="7"/>
  <c r="BX211" i="7" s="1"/>
  <c r="DD431" i="7" s="1"/>
  <c r="CZ210" i="7"/>
  <c r="DA210" i="7" s="1"/>
  <c r="BY210" i="7"/>
  <c r="Y210" i="7"/>
  <c r="Z210" i="7" s="1"/>
  <c r="W210" i="7"/>
  <c r="AB210" i="7" s="1"/>
  <c r="AC210" i="7" s="1"/>
  <c r="G210" i="7"/>
  <c r="BE210" i="7" s="1"/>
  <c r="F210" i="7"/>
  <c r="E210" i="7"/>
  <c r="D210" i="7"/>
  <c r="C210" i="7"/>
  <c r="BX210" i="7" s="1"/>
  <c r="DD430" i="7" s="1"/>
  <c r="CZ209" i="7"/>
  <c r="DA209" i="7" s="1"/>
  <c r="BY209" i="7"/>
  <c r="DD399" i="7" s="1"/>
  <c r="BN209" i="7"/>
  <c r="BJ209" i="7"/>
  <c r="BI209" i="7"/>
  <c r="BH209" i="7"/>
  <c r="Y209" i="7"/>
  <c r="Z209" i="7" s="1"/>
  <c r="W209" i="7"/>
  <c r="X209" i="7" s="1"/>
  <c r="K209" i="7"/>
  <c r="U209" i="7" s="1"/>
  <c r="I209" i="7"/>
  <c r="BO209" i="7" s="1"/>
  <c r="BQ209" i="7" s="1"/>
  <c r="G209" i="7"/>
  <c r="BE209" i="7" s="1"/>
  <c r="F209" i="7"/>
  <c r="E209" i="7"/>
  <c r="D209" i="7"/>
  <c r="C209" i="7"/>
  <c r="CZ208" i="7"/>
  <c r="DA208" i="7" s="1"/>
  <c r="J449" i="9"/>
  <c r="BY208" i="7"/>
  <c r="DD398" i="7" s="1"/>
  <c r="Y208" i="7"/>
  <c r="Z208" i="7" s="1"/>
  <c r="W208" i="7"/>
  <c r="G208" i="7"/>
  <c r="BE208" i="7" s="1"/>
  <c r="F208" i="7"/>
  <c r="E208" i="7"/>
  <c r="D208" i="7"/>
  <c r="C208" i="7"/>
  <c r="BX208" i="7" s="1"/>
  <c r="DD428" i="7" s="1"/>
  <c r="CZ207" i="7"/>
  <c r="DA207" i="7" s="1"/>
  <c r="BY207" i="7"/>
  <c r="DD397" i="7" s="1"/>
  <c r="BN207" i="7"/>
  <c r="BJ207" i="7"/>
  <c r="BI207" i="7"/>
  <c r="BH207" i="7"/>
  <c r="Y207" i="7"/>
  <c r="Z207" i="7" s="1"/>
  <c r="W207" i="7"/>
  <c r="AB207" i="7" s="1"/>
  <c r="AC207" i="7" s="1"/>
  <c r="K207" i="7"/>
  <c r="I207" i="7"/>
  <c r="G207" i="7"/>
  <c r="BE207" i="7" s="1"/>
  <c r="F207" i="7"/>
  <c r="E207" i="7"/>
  <c r="D207" i="7"/>
  <c r="C207" i="7"/>
  <c r="BX207" i="7" s="1"/>
  <c r="DD427" i="7" s="1"/>
  <c r="CZ206" i="7"/>
  <c r="DA206" i="7" s="1"/>
  <c r="BY206" i="7"/>
  <c r="DD396" i="7" s="1"/>
  <c r="Y206" i="7"/>
  <c r="Z206" i="7" s="1"/>
  <c r="W206" i="7"/>
  <c r="AB206" i="7" s="1"/>
  <c r="AC206" i="7" s="1"/>
  <c r="G206" i="7"/>
  <c r="BE206" i="7" s="1"/>
  <c r="F206" i="7"/>
  <c r="E206" i="7"/>
  <c r="D206" i="7"/>
  <c r="C206" i="7"/>
  <c r="BX206" i="7" s="1"/>
  <c r="DD426" i="7" s="1"/>
  <c r="CZ205" i="7"/>
  <c r="DA205" i="7" s="1"/>
  <c r="BY205" i="7"/>
  <c r="BN205" i="7"/>
  <c r="BJ205" i="7"/>
  <c r="BI205" i="7"/>
  <c r="BH205" i="7"/>
  <c r="Y205" i="7"/>
  <c r="Z205" i="7" s="1"/>
  <c r="W205" i="7"/>
  <c r="K205" i="7"/>
  <c r="I205" i="7"/>
  <c r="Q205" i="7" s="1"/>
  <c r="G205" i="7"/>
  <c r="BE205" i="7" s="1"/>
  <c r="F205" i="7"/>
  <c r="E205" i="7"/>
  <c r="D205" i="7"/>
  <c r="C205" i="7"/>
  <c r="BX205" i="7" s="1"/>
  <c r="DD425" i="7" s="1"/>
  <c r="CZ204" i="7"/>
  <c r="DA204" i="7" s="1"/>
  <c r="J425" i="9"/>
  <c r="BY204" i="7"/>
  <c r="DD394" i="7" s="1"/>
  <c r="Y204" i="7"/>
  <c r="Z204" i="7" s="1"/>
  <c r="W204" i="7"/>
  <c r="AB204" i="7" s="1"/>
  <c r="AC204" i="7" s="1"/>
  <c r="G204" i="7"/>
  <c r="BE204" i="7" s="1"/>
  <c r="F204" i="7"/>
  <c r="E204" i="7"/>
  <c r="D204" i="7"/>
  <c r="C204" i="7"/>
  <c r="BX204" i="7" s="1"/>
  <c r="DD424" i="7" s="1"/>
  <c r="CZ203" i="7"/>
  <c r="DA203" i="7" s="1"/>
  <c r="BY203" i="7"/>
  <c r="DD393" i="7" s="1"/>
  <c r="BN203" i="7"/>
  <c r="BJ203" i="7"/>
  <c r="BI203" i="7"/>
  <c r="BH203" i="7"/>
  <c r="Y203" i="7"/>
  <c r="Z203" i="7" s="1"/>
  <c r="W203" i="7"/>
  <c r="X203" i="7" s="1"/>
  <c r="K203" i="7"/>
  <c r="U203" i="7" s="1"/>
  <c r="I203" i="7"/>
  <c r="BO203" i="7" s="1"/>
  <c r="BQ203" i="7" s="1"/>
  <c r="G203" i="7"/>
  <c r="BE203" i="7" s="1"/>
  <c r="F203" i="7"/>
  <c r="E203" i="7"/>
  <c r="D203" i="7"/>
  <c r="C203" i="7"/>
  <c r="CZ202" i="7"/>
  <c r="DA202" i="7" s="1"/>
  <c r="BY202" i="7"/>
  <c r="Y202" i="7"/>
  <c r="Z202" i="7" s="1"/>
  <c r="W202" i="7"/>
  <c r="X202" i="7" s="1"/>
  <c r="AE202" i="7" s="1"/>
  <c r="G202" i="7"/>
  <c r="BE202" i="7" s="1"/>
  <c r="F202" i="7"/>
  <c r="E202" i="7"/>
  <c r="D202" i="7"/>
  <c r="C202" i="7"/>
  <c r="BX202" i="7" s="1"/>
  <c r="DD422" i="7" s="1"/>
  <c r="CZ201" i="7"/>
  <c r="DA201" i="7" s="1"/>
  <c r="BY201" i="7"/>
  <c r="BN201" i="7"/>
  <c r="BJ201" i="7"/>
  <c r="BI201" i="7"/>
  <c r="BH201" i="7"/>
  <c r="Y201" i="7"/>
  <c r="Z201" i="7" s="1"/>
  <c r="W201" i="7"/>
  <c r="X201" i="7" s="1"/>
  <c r="AE201" i="7" s="1"/>
  <c r="K201" i="7"/>
  <c r="I201" i="7"/>
  <c r="Q201" i="7" s="1"/>
  <c r="G201" i="7"/>
  <c r="BE201" i="7" s="1"/>
  <c r="F201" i="7"/>
  <c r="E201" i="7"/>
  <c r="D201" i="7"/>
  <c r="C201" i="7"/>
  <c r="BX201" i="7" s="1"/>
  <c r="DD421" i="7" s="1"/>
  <c r="CZ200" i="7"/>
  <c r="DA200" i="7" s="1"/>
  <c r="AV107" i="3"/>
  <c r="BY200" i="7"/>
  <c r="DD390" i="7" s="1"/>
  <c r="Y200" i="7"/>
  <c r="Z200" i="7" s="1"/>
  <c r="W200" i="7"/>
  <c r="AB200" i="7" s="1"/>
  <c r="AC200" i="7" s="1"/>
  <c r="G200" i="7"/>
  <c r="BE200" i="7" s="1"/>
  <c r="F200" i="7"/>
  <c r="E200" i="7"/>
  <c r="D200" i="7"/>
  <c r="C200" i="7"/>
  <c r="BX200" i="7" s="1"/>
  <c r="DD420" i="7" s="1"/>
  <c r="CZ199" i="7"/>
  <c r="DA199" i="7" s="1"/>
  <c r="BY199" i="7"/>
  <c r="DD389" i="7" s="1"/>
  <c r="BN199" i="7"/>
  <c r="BJ199" i="7"/>
  <c r="BI199" i="7"/>
  <c r="BH199" i="7"/>
  <c r="Y199" i="7"/>
  <c r="Z199" i="7" s="1"/>
  <c r="W199" i="7"/>
  <c r="K199" i="7"/>
  <c r="L199" i="7" s="1"/>
  <c r="I199" i="7"/>
  <c r="T199" i="7" s="1"/>
  <c r="V199" i="7" s="1"/>
  <c r="G199" i="7"/>
  <c r="BE199" i="7" s="1"/>
  <c r="F199" i="7"/>
  <c r="E199" i="7"/>
  <c r="D199" i="7"/>
  <c r="C199" i="7"/>
  <c r="CZ198" i="7"/>
  <c r="DA198" i="7" s="1"/>
  <c r="J507" i="9"/>
  <c r="BY198" i="7"/>
  <c r="DD388" i="7" s="1"/>
  <c r="Y198" i="7"/>
  <c r="Z198" i="7" s="1"/>
  <c r="W198" i="7"/>
  <c r="X198" i="7" s="1"/>
  <c r="AE198" i="7" s="1"/>
  <c r="G198" i="7"/>
  <c r="BE198" i="7" s="1"/>
  <c r="F198" i="7"/>
  <c r="E198" i="7"/>
  <c r="D198" i="7"/>
  <c r="C198" i="7"/>
  <c r="BX198" i="7" s="1"/>
  <c r="DD418" i="7" s="1"/>
  <c r="CZ197" i="7"/>
  <c r="DA197" i="7" s="1"/>
  <c r="BY197" i="7"/>
  <c r="DD387" i="7" s="1"/>
  <c r="BN197" i="7"/>
  <c r="BJ197" i="7"/>
  <c r="BI197" i="7"/>
  <c r="BH197" i="7"/>
  <c r="Y197" i="7"/>
  <c r="Z197" i="7" s="1"/>
  <c r="W197" i="7"/>
  <c r="AB197" i="7" s="1"/>
  <c r="AC197" i="7" s="1"/>
  <c r="K197" i="7"/>
  <c r="U197" i="7" s="1"/>
  <c r="I197" i="7"/>
  <c r="Q197" i="7" s="1"/>
  <c r="G197" i="7"/>
  <c r="BE197" i="7" s="1"/>
  <c r="F197" i="7"/>
  <c r="E197" i="7"/>
  <c r="D197" i="7"/>
  <c r="C197" i="7"/>
  <c r="BX197" i="7" s="1"/>
  <c r="DD417" i="7" s="1"/>
  <c r="CZ196" i="7"/>
  <c r="DA196" i="7" s="1"/>
  <c r="BY196" i="7"/>
  <c r="DD386" i="7" s="1"/>
  <c r="Y196" i="7"/>
  <c r="Z196" i="7" s="1"/>
  <c r="W196" i="7"/>
  <c r="G196" i="7"/>
  <c r="BE196" i="7" s="1"/>
  <c r="F196" i="7"/>
  <c r="E196" i="7"/>
  <c r="D196" i="7"/>
  <c r="C196" i="7"/>
  <c r="BX196" i="7" s="1"/>
  <c r="DD416" i="7" s="1"/>
  <c r="CZ195" i="7"/>
  <c r="DA195" i="7" s="1"/>
  <c r="J506" i="9"/>
  <c r="BY195" i="7"/>
  <c r="DD385" i="7" s="1"/>
  <c r="BN195" i="7"/>
  <c r="BJ195" i="7"/>
  <c r="BI195" i="7"/>
  <c r="BH195" i="7"/>
  <c r="Y195" i="7"/>
  <c r="Z195" i="7" s="1"/>
  <c r="W195" i="7"/>
  <c r="X195" i="7" s="1"/>
  <c r="K195" i="7"/>
  <c r="U195" i="7" s="1"/>
  <c r="I195" i="7"/>
  <c r="Q195" i="7" s="1"/>
  <c r="G195" i="7"/>
  <c r="BE195" i="7" s="1"/>
  <c r="F195" i="7"/>
  <c r="E195" i="7"/>
  <c r="D195" i="7"/>
  <c r="C195" i="7"/>
  <c r="BX195" i="7" s="1"/>
  <c r="DD415" i="7" s="1"/>
  <c r="CZ194" i="7"/>
  <c r="DA194" i="7" s="1"/>
  <c r="BY194" i="7"/>
  <c r="DD384" i="7" s="1"/>
  <c r="Y194" i="7"/>
  <c r="Z194" i="7" s="1"/>
  <c r="W194" i="7"/>
  <c r="AB194" i="7" s="1"/>
  <c r="AC194" i="7" s="1"/>
  <c r="G194" i="7"/>
  <c r="BE194" i="7" s="1"/>
  <c r="F194" i="7"/>
  <c r="E194" i="7"/>
  <c r="D194" i="7"/>
  <c r="C194" i="7"/>
  <c r="BX194" i="7" s="1"/>
  <c r="DD414" i="7" s="1"/>
  <c r="CZ193" i="7"/>
  <c r="DA193" i="7" s="1"/>
  <c r="J482" i="9"/>
  <c r="BY193" i="7"/>
  <c r="DD383" i="7" s="1"/>
  <c r="BN193" i="7"/>
  <c r="BJ193" i="7"/>
  <c r="BI193" i="7"/>
  <c r="BH193" i="7"/>
  <c r="Y193" i="7"/>
  <c r="Z193" i="7" s="1"/>
  <c r="W193" i="7"/>
  <c r="X193" i="7" s="1"/>
  <c r="K193" i="7"/>
  <c r="I193" i="7"/>
  <c r="BO193" i="7" s="1"/>
  <c r="BQ193" i="7" s="1"/>
  <c r="G193" i="7"/>
  <c r="BE193" i="7" s="1"/>
  <c r="F193" i="7"/>
  <c r="E193" i="7"/>
  <c r="D193" i="7"/>
  <c r="C193" i="7"/>
  <c r="BX193" i="7" s="1"/>
  <c r="DD413" i="7" s="1"/>
  <c r="CZ192" i="7"/>
  <c r="DA192" i="7" s="1"/>
  <c r="AV108" i="3"/>
  <c r="BY192" i="7"/>
  <c r="DD382" i="7" s="1"/>
  <c r="Y192" i="7"/>
  <c r="Z192" i="7" s="1"/>
  <c r="W192" i="7"/>
  <c r="X192" i="7" s="1"/>
  <c r="G192" i="7"/>
  <c r="F192" i="7"/>
  <c r="E192" i="7"/>
  <c r="D192" i="7"/>
  <c r="C192" i="7"/>
  <c r="BX192" i="7" s="1"/>
  <c r="DD412" i="7" s="1"/>
  <c r="CZ191" i="7"/>
  <c r="DA191" i="7" s="1"/>
  <c r="BY191" i="7"/>
  <c r="DD381" i="7" s="1"/>
  <c r="BN191" i="7"/>
  <c r="BJ191" i="7"/>
  <c r="BI191" i="7"/>
  <c r="BH191" i="7"/>
  <c r="Y191" i="7"/>
  <c r="Z191" i="7" s="1"/>
  <c r="W191" i="7"/>
  <c r="K191" i="7"/>
  <c r="L191" i="7" s="1"/>
  <c r="I191" i="7"/>
  <c r="G191" i="7"/>
  <c r="F191" i="7"/>
  <c r="E191" i="7"/>
  <c r="D191" i="7"/>
  <c r="C191" i="7"/>
  <c r="BX191" i="7" s="1"/>
  <c r="DD411" i="7" s="1"/>
  <c r="CZ190" i="7"/>
  <c r="DA190" i="7" s="1"/>
  <c r="BY190" i="7"/>
  <c r="DD380" i="7" s="1"/>
  <c r="Y190" i="7"/>
  <c r="Z190" i="7" s="1"/>
  <c r="W190" i="7"/>
  <c r="G190" i="7"/>
  <c r="F190" i="7"/>
  <c r="E190" i="7"/>
  <c r="D190" i="7"/>
  <c r="C190" i="7"/>
  <c r="BX190" i="7" s="1"/>
  <c r="DD410" i="7" s="1"/>
  <c r="CZ189" i="7"/>
  <c r="DA189" i="7" s="1"/>
  <c r="BY189" i="7"/>
  <c r="DD379" i="7" s="1"/>
  <c r="BN189" i="7"/>
  <c r="BJ189" i="7"/>
  <c r="BI189" i="7"/>
  <c r="BH189" i="7"/>
  <c r="Y189" i="7"/>
  <c r="Z189" i="7" s="1"/>
  <c r="W189" i="7"/>
  <c r="K189" i="7"/>
  <c r="I189" i="7"/>
  <c r="G189" i="7"/>
  <c r="F189" i="7"/>
  <c r="E189" i="7"/>
  <c r="D189" i="7"/>
  <c r="C189" i="7"/>
  <c r="CZ188" i="7"/>
  <c r="DA188" i="7" s="1"/>
  <c r="J504" i="9"/>
  <c r="AV106" i="3"/>
  <c r="BY188" i="7"/>
  <c r="DD378" i="7" s="1"/>
  <c r="Y188" i="7"/>
  <c r="Z188" i="7" s="1"/>
  <c r="W188" i="7"/>
  <c r="G188" i="7"/>
  <c r="F188" i="7"/>
  <c r="E188" i="7"/>
  <c r="D188" i="7"/>
  <c r="C188" i="7"/>
  <c r="BX188" i="7" s="1"/>
  <c r="DD408" i="7" s="1"/>
  <c r="CZ187" i="7"/>
  <c r="DA187" i="7" s="1"/>
  <c r="BY187" i="7"/>
  <c r="DD377" i="7" s="1"/>
  <c r="BN187" i="7"/>
  <c r="BI187" i="7"/>
  <c r="BH187" i="7"/>
  <c r="Y187" i="7"/>
  <c r="Z187" i="7" s="1"/>
  <c r="W187" i="7"/>
  <c r="X187" i="7" s="1"/>
  <c r="K187" i="7"/>
  <c r="I187" i="7"/>
  <c r="BO187" i="7" s="1"/>
  <c r="G187" i="7"/>
  <c r="F187" i="7"/>
  <c r="E187" i="7"/>
  <c r="D187" i="7"/>
  <c r="C187" i="7"/>
  <c r="CZ186" i="7"/>
  <c r="DA186" i="7" s="1"/>
  <c r="BY186" i="7"/>
  <c r="DD376" i="7" s="1"/>
  <c r="Y186" i="7"/>
  <c r="Z186" i="7" s="1"/>
  <c r="W186" i="7"/>
  <c r="G186" i="7"/>
  <c r="F186" i="7"/>
  <c r="E186" i="7"/>
  <c r="D186" i="7"/>
  <c r="C186" i="7"/>
  <c r="BX186" i="7" s="1"/>
  <c r="DD406" i="7" s="1"/>
  <c r="CZ185" i="7"/>
  <c r="DA185" i="7" s="1"/>
  <c r="BY185" i="7"/>
  <c r="DD375" i="7" s="1"/>
  <c r="BN185" i="7"/>
  <c r="BI185" i="7"/>
  <c r="BH185" i="7"/>
  <c r="Y185" i="7"/>
  <c r="Z185" i="7" s="1"/>
  <c r="W185" i="7"/>
  <c r="K185" i="7"/>
  <c r="I185" i="7"/>
  <c r="BO185" i="7" s="1"/>
  <c r="G185" i="7"/>
  <c r="F185" i="7"/>
  <c r="E185" i="7"/>
  <c r="D185" i="7"/>
  <c r="C185" i="7"/>
  <c r="CZ184" i="7"/>
  <c r="DA184" i="7" s="1"/>
  <c r="BY184" i="7"/>
  <c r="DD374" i="7" s="1"/>
  <c r="Y184" i="7"/>
  <c r="Z184" i="7" s="1"/>
  <c r="W184" i="7"/>
  <c r="X184" i="7" s="1"/>
  <c r="G184" i="7"/>
  <c r="F184" i="7"/>
  <c r="E184" i="7"/>
  <c r="D184" i="7"/>
  <c r="C184" i="7"/>
  <c r="BX184" i="7" s="1"/>
  <c r="DD404" i="7" s="1"/>
  <c r="CZ183" i="7"/>
  <c r="DA183" i="7" s="1"/>
  <c r="J477" i="9"/>
  <c r="AV109" i="3"/>
  <c r="BY183" i="7"/>
  <c r="DD373" i="7" s="1"/>
  <c r="BN183" i="7"/>
  <c r="BI183" i="7"/>
  <c r="BH183" i="7"/>
  <c r="Y183" i="7"/>
  <c r="Z183" i="7" s="1"/>
  <c r="W183" i="7"/>
  <c r="K183" i="7"/>
  <c r="I183" i="7"/>
  <c r="G183" i="7"/>
  <c r="F183" i="7"/>
  <c r="E183" i="7"/>
  <c r="D183" i="7"/>
  <c r="C183" i="7"/>
  <c r="CZ182" i="7"/>
  <c r="DA182" i="7" s="1"/>
  <c r="BY182" i="7"/>
  <c r="DD338" i="7" s="1"/>
  <c r="Y182" i="7"/>
  <c r="Z182" i="7" s="1"/>
  <c r="W182" i="7"/>
  <c r="AB182" i="7" s="1"/>
  <c r="AC182" i="7" s="1"/>
  <c r="G182" i="7"/>
  <c r="BE182" i="7" s="1"/>
  <c r="F182" i="7"/>
  <c r="E182" i="7"/>
  <c r="D182" i="7"/>
  <c r="C182" i="7"/>
  <c r="BX182" i="7" s="1"/>
  <c r="DD372" i="7" s="1"/>
  <c r="CZ181" i="7"/>
  <c r="DA181" i="7" s="1"/>
  <c r="BY181" i="7"/>
  <c r="DD337" i="7" s="1"/>
  <c r="BN181" i="7"/>
  <c r="BJ181" i="7"/>
  <c r="BI181" i="7"/>
  <c r="BH181" i="7"/>
  <c r="Y181" i="7"/>
  <c r="Z181" i="7" s="1"/>
  <c r="W181" i="7"/>
  <c r="X181" i="7" s="1"/>
  <c r="AE181" i="7" s="1"/>
  <c r="K181" i="7"/>
  <c r="U181" i="7" s="1"/>
  <c r="I181" i="7"/>
  <c r="Q181" i="7" s="1"/>
  <c r="G181" i="7"/>
  <c r="BE181" i="7" s="1"/>
  <c r="F181" i="7"/>
  <c r="E181" i="7"/>
  <c r="D181" i="7"/>
  <c r="C181" i="7"/>
  <c r="CZ180" i="7"/>
  <c r="DA180" i="7" s="1"/>
  <c r="BY180" i="7"/>
  <c r="DD336" i="7" s="1"/>
  <c r="Y180" i="7"/>
  <c r="Z180" i="7" s="1"/>
  <c r="W180" i="7"/>
  <c r="AB180" i="7" s="1"/>
  <c r="AC180" i="7" s="1"/>
  <c r="G180" i="7"/>
  <c r="BE180" i="7" s="1"/>
  <c r="F180" i="7"/>
  <c r="E180" i="7"/>
  <c r="D180" i="7"/>
  <c r="C180" i="7"/>
  <c r="BX180" i="7" s="1"/>
  <c r="DD370" i="7" s="1"/>
  <c r="CZ179" i="7"/>
  <c r="DA179" i="7" s="1"/>
  <c r="AV23" i="3"/>
  <c r="BY179" i="7"/>
  <c r="DD335" i="7" s="1"/>
  <c r="BN179" i="7"/>
  <c r="BJ179" i="7"/>
  <c r="BI179" i="7"/>
  <c r="BH179" i="7"/>
  <c r="Y179" i="7"/>
  <c r="Z179" i="7" s="1"/>
  <c r="W179" i="7"/>
  <c r="AB179" i="7" s="1"/>
  <c r="AC179" i="7" s="1"/>
  <c r="K179" i="7"/>
  <c r="I179" i="7"/>
  <c r="T179" i="7" s="1"/>
  <c r="V179" i="7" s="1"/>
  <c r="G179" i="7"/>
  <c r="BE179" i="7" s="1"/>
  <c r="F179" i="7"/>
  <c r="E179" i="7"/>
  <c r="D179" i="7"/>
  <c r="C179" i="7"/>
  <c r="CZ178" i="7"/>
  <c r="DA178" i="7" s="1"/>
  <c r="BY178" i="7"/>
  <c r="DD334" i="7" s="1"/>
  <c r="Y178" i="7"/>
  <c r="Z178" i="7" s="1"/>
  <c r="W178" i="7"/>
  <c r="AB178" i="7" s="1"/>
  <c r="AC178" i="7" s="1"/>
  <c r="G178" i="7"/>
  <c r="BE178" i="7" s="1"/>
  <c r="F178" i="7"/>
  <c r="E178" i="7"/>
  <c r="D178" i="7"/>
  <c r="C178" i="7"/>
  <c r="BX178" i="7" s="1"/>
  <c r="DD368" i="7" s="1"/>
  <c r="CZ177" i="7"/>
  <c r="DA177" i="7" s="1"/>
  <c r="J215" i="9"/>
  <c r="BY177" i="7"/>
  <c r="DD333" i="7" s="1"/>
  <c r="BN177" i="7"/>
  <c r="BJ177" i="7"/>
  <c r="BI177" i="7"/>
  <c r="BH177" i="7"/>
  <c r="Y177" i="7"/>
  <c r="Z177" i="7" s="1"/>
  <c r="W177" i="7"/>
  <c r="X177" i="7" s="1"/>
  <c r="AL177" i="7" s="1"/>
  <c r="AY177" i="7" s="1"/>
  <c r="AZ177" i="7" s="1"/>
  <c r="K177" i="7"/>
  <c r="U177" i="7" s="1"/>
  <c r="I177" i="7"/>
  <c r="Q177" i="7" s="1"/>
  <c r="G177" i="7"/>
  <c r="BE177" i="7" s="1"/>
  <c r="F177" i="7"/>
  <c r="E177" i="7"/>
  <c r="D177" i="7"/>
  <c r="C177" i="7"/>
  <c r="BX177" i="7" s="1"/>
  <c r="DD367" i="7" s="1"/>
  <c r="CZ176" i="7"/>
  <c r="DA176" i="7" s="1"/>
  <c r="BY176" i="7"/>
  <c r="DD332" i="7" s="1"/>
  <c r="Y176" i="7"/>
  <c r="Z176" i="7" s="1"/>
  <c r="W176" i="7"/>
  <c r="AB176" i="7" s="1"/>
  <c r="AC176" i="7" s="1"/>
  <c r="G176" i="7"/>
  <c r="BE176" i="7" s="1"/>
  <c r="F176" i="7"/>
  <c r="E176" i="7"/>
  <c r="D176" i="7"/>
  <c r="C176" i="7"/>
  <c r="BX176" i="7" s="1"/>
  <c r="DD366" i="7" s="1"/>
  <c r="CZ175" i="7"/>
  <c r="DA175" i="7" s="1"/>
  <c r="BY175" i="7"/>
  <c r="DD331" i="7" s="1"/>
  <c r="BN175" i="7"/>
  <c r="BJ175" i="7"/>
  <c r="BI175" i="7"/>
  <c r="BH175" i="7"/>
  <c r="Y175" i="7"/>
  <c r="Z175" i="7" s="1"/>
  <c r="W175" i="7"/>
  <c r="AB175" i="7" s="1"/>
  <c r="AC175" i="7" s="1"/>
  <c r="K175" i="7"/>
  <c r="U175" i="7" s="1"/>
  <c r="I175" i="7"/>
  <c r="BO175" i="7" s="1"/>
  <c r="BQ175" i="7" s="1"/>
  <c r="G175" i="7"/>
  <c r="BE175" i="7" s="1"/>
  <c r="F175" i="7"/>
  <c r="E175" i="7"/>
  <c r="D175" i="7"/>
  <c r="C175" i="7"/>
  <c r="BX175" i="7" s="1"/>
  <c r="DD365" i="7" s="1"/>
  <c r="CZ174" i="7"/>
  <c r="DA174" i="7" s="1"/>
  <c r="J218" i="9"/>
  <c r="BY174" i="7"/>
  <c r="DD330" i="7" s="1"/>
  <c r="Y174" i="7"/>
  <c r="Z174" i="7" s="1"/>
  <c r="W174" i="7"/>
  <c r="AB174" i="7" s="1"/>
  <c r="AC174" i="7" s="1"/>
  <c r="G174" i="7"/>
  <c r="BE174" i="7" s="1"/>
  <c r="F174" i="7"/>
  <c r="E174" i="7"/>
  <c r="D174" i="7"/>
  <c r="C174" i="7"/>
  <c r="BX174" i="7" s="1"/>
  <c r="DD364" i="7" s="1"/>
  <c r="CZ173" i="7"/>
  <c r="DA173" i="7" s="1"/>
  <c r="BY173" i="7"/>
  <c r="DD329" i="7" s="1"/>
  <c r="BN173" i="7"/>
  <c r="BJ173" i="7"/>
  <c r="BI173" i="7"/>
  <c r="BH173" i="7"/>
  <c r="Y173" i="7"/>
  <c r="Z173" i="7" s="1"/>
  <c r="W173" i="7"/>
  <c r="X173" i="7" s="1"/>
  <c r="AE173" i="7" s="1"/>
  <c r="K173" i="7"/>
  <c r="I173" i="7"/>
  <c r="Q173" i="7" s="1"/>
  <c r="G173" i="7"/>
  <c r="BE173" i="7" s="1"/>
  <c r="F173" i="7"/>
  <c r="E173" i="7"/>
  <c r="D173" i="7"/>
  <c r="C173" i="7"/>
  <c r="CZ172" i="7"/>
  <c r="DA172" i="7" s="1"/>
  <c r="BY172" i="7"/>
  <c r="DD328" i="7" s="1"/>
  <c r="Y172" i="7"/>
  <c r="Z172" i="7" s="1"/>
  <c r="W172" i="7"/>
  <c r="AB172" i="7" s="1"/>
  <c r="AC172" i="7" s="1"/>
  <c r="G172" i="7"/>
  <c r="BE172" i="7" s="1"/>
  <c r="F172" i="7"/>
  <c r="E172" i="7"/>
  <c r="D172" i="7"/>
  <c r="C172" i="7"/>
  <c r="BX172" i="7" s="1"/>
  <c r="DD362" i="7" s="1"/>
  <c r="CZ171" i="7"/>
  <c r="DA171" i="7" s="1"/>
  <c r="J474" i="9"/>
  <c r="BY171" i="7"/>
  <c r="DD327" i="7" s="1"/>
  <c r="BN171" i="7"/>
  <c r="BJ171" i="7"/>
  <c r="BI171" i="7"/>
  <c r="BH171" i="7"/>
  <c r="Y171" i="7"/>
  <c r="Z171" i="7" s="1"/>
  <c r="W171" i="7"/>
  <c r="AB171" i="7" s="1"/>
  <c r="AC171" i="7" s="1"/>
  <c r="K171" i="7"/>
  <c r="L171" i="7" s="1"/>
  <c r="I171" i="7"/>
  <c r="T171" i="7" s="1"/>
  <c r="V171" i="7" s="1"/>
  <c r="G171" i="7"/>
  <c r="BE171" i="7" s="1"/>
  <c r="F171" i="7"/>
  <c r="E171" i="7"/>
  <c r="D171" i="7"/>
  <c r="C171" i="7"/>
  <c r="CZ170" i="7"/>
  <c r="DA170" i="7" s="1"/>
  <c r="J476" i="9"/>
  <c r="BY170" i="7"/>
  <c r="DD326" i="7" s="1"/>
  <c r="Y170" i="7"/>
  <c r="Z170" i="7" s="1"/>
  <c r="W170" i="7"/>
  <c r="AB170" i="7" s="1"/>
  <c r="AC170" i="7" s="1"/>
  <c r="G170" i="7"/>
  <c r="BE170" i="7" s="1"/>
  <c r="F170" i="7"/>
  <c r="E170" i="7"/>
  <c r="D170" i="7"/>
  <c r="C170" i="7"/>
  <c r="BX170" i="7" s="1"/>
  <c r="DD360" i="7" s="1"/>
  <c r="CZ169" i="7"/>
  <c r="DA169" i="7" s="1"/>
  <c r="BY169" i="7"/>
  <c r="DD325" i="7" s="1"/>
  <c r="BN169" i="7"/>
  <c r="BJ169" i="7"/>
  <c r="BI169" i="7"/>
  <c r="BH169" i="7"/>
  <c r="Y169" i="7"/>
  <c r="Z169" i="7" s="1"/>
  <c r="W169" i="7"/>
  <c r="K169" i="7"/>
  <c r="I169" i="7"/>
  <c r="G169" i="7"/>
  <c r="BE169" i="7" s="1"/>
  <c r="F169" i="7"/>
  <c r="E169" i="7"/>
  <c r="D169" i="7"/>
  <c r="C169" i="7"/>
  <c r="BX169" i="7" s="1"/>
  <c r="DD359" i="7" s="1"/>
  <c r="CZ168" i="7"/>
  <c r="DA168" i="7" s="1"/>
  <c r="AV28" i="3"/>
  <c r="BY168" i="7"/>
  <c r="DD324" i="7" s="1"/>
  <c r="Y168" i="7"/>
  <c r="Z168" i="7" s="1"/>
  <c r="W168" i="7"/>
  <c r="AB168" i="7" s="1"/>
  <c r="AC168" i="7" s="1"/>
  <c r="G168" i="7"/>
  <c r="BE168" i="7" s="1"/>
  <c r="F168" i="7"/>
  <c r="E168" i="7"/>
  <c r="D168" i="7"/>
  <c r="C168" i="7"/>
  <c r="BX168" i="7" s="1"/>
  <c r="DD358" i="7" s="1"/>
  <c r="CZ167" i="7"/>
  <c r="DA167" i="7" s="1"/>
  <c r="J427" i="9"/>
  <c r="BY167" i="7"/>
  <c r="DD323" i="7" s="1"/>
  <c r="BN167" i="7"/>
  <c r="BJ167" i="7"/>
  <c r="BI167" i="7"/>
  <c r="BH167" i="7"/>
  <c r="Y167" i="7"/>
  <c r="Z167" i="7" s="1"/>
  <c r="W167" i="7"/>
  <c r="AB167" i="7" s="1"/>
  <c r="AC167" i="7" s="1"/>
  <c r="K167" i="7"/>
  <c r="U167" i="7" s="1"/>
  <c r="I167" i="7"/>
  <c r="BO167" i="7" s="1"/>
  <c r="BQ167" i="7" s="1"/>
  <c r="G167" i="7"/>
  <c r="BE167" i="7" s="1"/>
  <c r="F167" i="7"/>
  <c r="E167" i="7"/>
  <c r="D167" i="7"/>
  <c r="C167" i="7"/>
  <c r="BX167" i="7" s="1"/>
  <c r="DD357" i="7" s="1"/>
  <c r="CZ166" i="7"/>
  <c r="DA166" i="7" s="1"/>
  <c r="BY166" i="7"/>
  <c r="DD322" i="7" s="1"/>
  <c r="Y166" i="7"/>
  <c r="Z166" i="7" s="1"/>
  <c r="W166" i="7"/>
  <c r="X166" i="7" s="1"/>
  <c r="G166" i="7"/>
  <c r="F166" i="7"/>
  <c r="E166" i="7"/>
  <c r="D166" i="7"/>
  <c r="C166" i="7"/>
  <c r="BX166" i="7" s="1"/>
  <c r="DD356" i="7" s="1"/>
  <c r="CZ165" i="7"/>
  <c r="DA165" i="7" s="1"/>
  <c r="AV26" i="3"/>
  <c r="BY165" i="7"/>
  <c r="DD321" i="7" s="1"/>
  <c r="BN165" i="7"/>
  <c r="BJ165" i="7"/>
  <c r="BI165" i="7"/>
  <c r="BH165" i="7"/>
  <c r="Y165" i="7"/>
  <c r="Z165" i="7" s="1"/>
  <c r="W165" i="7"/>
  <c r="K165" i="7"/>
  <c r="I165" i="7"/>
  <c r="Q165" i="7" s="1"/>
  <c r="G165" i="7"/>
  <c r="F165" i="7"/>
  <c r="E165" i="7"/>
  <c r="D165" i="7"/>
  <c r="C165" i="7"/>
  <c r="CZ164" i="7"/>
  <c r="DA164" i="7" s="1"/>
  <c r="BY164" i="7"/>
  <c r="DD320" i="7" s="1"/>
  <c r="Y164" i="7"/>
  <c r="Z164" i="7" s="1"/>
  <c r="W164" i="7"/>
  <c r="G164" i="7"/>
  <c r="F164" i="7"/>
  <c r="E164" i="7"/>
  <c r="D164" i="7"/>
  <c r="C164" i="7"/>
  <c r="BX164" i="7" s="1"/>
  <c r="DD354" i="7" s="1"/>
  <c r="CZ163" i="7"/>
  <c r="DA163" i="7" s="1"/>
  <c r="BY163" i="7"/>
  <c r="DD319" i="7" s="1"/>
  <c r="BN163" i="7"/>
  <c r="BJ163" i="7"/>
  <c r="BI163" i="7"/>
  <c r="BH163" i="7"/>
  <c r="Y163" i="7"/>
  <c r="Z163" i="7" s="1"/>
  <c r="W163" i="7"/>
  <c r="K163" i="7"/>
  <c r="I163" i="7"/>
  <c r="G163" i="7"/>
  <c r="F163" i="7"/>
  <c r="E163" i="7"/>
  <c r="D163" i="7"/>
  <c r="C163" i="7"/>
  <c r="CZ162" i="7"/>
  <c r="DA162" i="7" s="1"/>
  <c r="AV24" i="3"/>
  <c r="BY162" i="7"/>
  <c r="DD318" i="7" s="1"/>
  <c r="Y162" i="7"/>
  <c r="Z162" i="7" s="1"/>
  <c r="W162" i="7"/>
  <c r="X162" i="7" s="1"/>
  <c r="AE162" i="7" s="1"/>
  <c r="G162" i="7"/>
  <c r="F162" i="7"/>
  <c r="E162" i="7"/>
  <c r="D162" i="7"/>
  <c r="C162" i="7"/>
  <c r="BX162" i="7" s="1"/>
  <c r="DD352" i="7" s="1"/>
  <c r="CZ161" i="7"/>
  <c r="DA161" i="7" s="1"/>
  <c r="J501" i="9"/>
  <c r="AV25" i="3"/>
  <c r="BY161" i="7"/>
  <c r="DD317" i="7" s="1"/>
  <c r="BN161" i="7"/>
  <c r="BJ161" i="7"/>
  <c r="BI161" i="7"/>
  <c r="BH161" i="7"/>
  <c r="Y161" i="7"/>
  <c r="Z161" i="7" s="1"/>
  <c r="W161" i="7"/>
  <c r="K161" i="7"/>
  <c r="I161" i="7"/>
  <c r="G161" i="7"/>
  <c r="F161" i="7"/>
  <c r="E161" i="7"/>
  <c r="D161" i="7"/>
  <c r="C161" i="7"/>
  <c r="BX161" i="7" s="1"/>
  <c r="DD351" i="7" s="1"/>
  <c r="CZ160" i="7"/>
  <c r="DA160" i="7" s="1"/>
  <c r="BY160" i="7"/>
  <c r="DD316" i="7" s="1"/>
  <c r="Y160" i="7"/>
  <c r="Z160" i="7" s="1"/>
  <c r="W160" i="7"/>
  <c r="G160" i="7"/>
  <c r="F160" i="7"/>
  <c r="E160" i="7"/>
  <c r="D160" i="7"/>
  <c r="C160" i="7"/>
  <c r="BX160" i="7" s="1"/>
  <c r="DD350" i="7" s="1"/>
  <c r="CZ159" i="7"/>
  <c r="DA159" i="7" s="1"/>
  <c r="BY159" i="7"/>
  <c r="DD315" i="7" s="1"/>
  <c r="BN159" i="7"/>
  <c r="BJ159" i="7"/>
  <c r="BI159" i="7"/>
  <c r="BH159" i="7"/>
  <c r="Y159" i="7"/>
  <c r="Z159" i="7" s="1"/>
  <c r="W159" i="7"/>
  <c r="K159" i="7"/>
  <c r="I159" i="7"/>
  <c r="BO159" i="7" s="1"/>
  <c r="G159" i="7"/>
  <c r="F159" i="7"/>
  <c r="E159" i="7"/>
  <c r="D159" i="7"/>
  <c r="C159" i="7"/>
  <c r="BX159" i="7" s="1"/>
  <c r="DD349" i="7" s="1"/>
  <c r="CZ158" i="7"/>
  <c r="DA158" i="7" s="1"/>
  <c r="BY158" i="7"/>
  <c r="DD314" i="7" s="1"/>
  <c r="Y158" i="7"/>
  <c r="Z158" i="7" s="1"/>
  <c r="W158" i="7"/>
  <c r="G158" i="7"/>
  <c r="F158" i="7"/>
  <c r="E158" i="7"/>
  <c r="D158" i="7"/>
  <c r="C158" i="7"/>
  <c r="BX158" i="7" s="1"/>
  <c r="DD348" i="7" s="1"/>
  <c r="CZ157" i="7"/>
  <c r="DA157" i="7" s="1"/>
  <c r="BY157" i="7"/>
  <c r="DD313" i="7" s="1"/>
  <c r="BN157" i="7"/>
  <c r="BJ157" i="7"/>
  <c r="BI157" i="7"/>
  <c r="BH157" i="7"/>
  <c r="Y157" i="7"/>
  <c r="Z157" i="7" s="1"/>
  <c r="W157" i="7"/>
  <c r="K157" i="7"/>
  <c r="I157" i="7"/>
  <c r="G157" i="7"/>
  <c r="F157" i="7"/>
  <c r="E157" i="7"/>
  <c r="D157" i="7"/>
  <c r="C157" i="7"/>
  <c r="BX157" i="7" s="1"/>
  <c r="DD347" i="7" s="1"/>
  <c r="CZ156" i="7"/>
  <c r="DA156" i="7" s="1"/>
  <c r="BY156" i="7"/>
  <c r="DD312" i="7" s="1"/>
  <c r="Y156" i="7"/>
  <c r="Z156" i="7" s="1"/>
  <c r="W156" i="7"/>
  <c r="G156" i="7"/>
  <c r="F156" i="7"/>
  <c r="E156" i="7"/>
  <c r="D156" i="7"/>
  <c r="C156" i="7"/>
  <c r="BX156" i="7" s="1"/>
  <c r="DD346" i="7" s="1"/>
  <c r="CZ155" i="7"/>
  <c r="DA155" i="7" s="1"/>
  <c r="BY155" i="7"/>
  <c r="DD311" i="7" s="1"/>
  <c r="BN155" i="7"/>
  <c r="BJ155" i="7"/>
  <c r="BI155" i="7"/>
  <c r="BH155" i="7"/>
  <c r="Y155" i="7"/>
  <c r="Z155" i="7" s="1"/>
  <c r="W155" i="7"/>
  <c r="K155" i="7"/>
  <c r="I155" i="7"/>
  <c r="G155" i="7"/>
  <c r="F155" i="7"/>
  <c r="E155" i="7"/>
  <c r="D155" i="7"/>
  <c r="C155" i="7"/>
  <c r="CZ154" i="7"/>
  <c r="DA154" i="7" s="1"/>
  <c r="BY154" i="7"/>
  <c r="DD310" i="7" s="1"/>
  <c r="Y154" i="7"/>
  <c r="Z154" i="7" s="1"/>
  <c r="W154" i="7"/>
  <c r="G154" i="7"/>
  <c r="F154" i="7"/>
  <c r="E154" i="7"/>
  <c r="D154" i="7"/>
  <c r="C154" i="7"/>
  <c r="BX154" i="7" s="1"/>
  <c r="DD344" i="7" s="1"/>
  <c r="CZ153" i="7"/>
  <c r="DA153" i="7" s="1"/>
  <c r="AV22" i="3"/>
  <c r="BY153" i="7"/>
  <c r="DD309" i="7" s="1"/>
  <c r="BN153" i="7"/>
  <c r="BI153" i="7"/>
  <c r="BH153" i="7"/>
  <c r="Y153" i="7"/>
  <c r="Z153" i="7" s="1"/>
  <c r="W153" i="7"/>
  <c r="K153" i="7"/>
  <c r="I153" i="7"/>
  <c r="G153" i="7"/>
  <c r="F153" i="7"/>
  <c r="E153" i="7"/>
  <c r="D153" i="7"/>
  <c r="C153" i="7"/>
  <c r="CZ152" i="7"/>
  <c r="DA152" i="7" s="1"/>
  <c r="BY152" i="7"/>
  <c r="DD308" i="7" s="1"/>
  <c r="Y152" i="7"/>
  <c r="Z152" i="7" s="1"/>
  <c r="W152" i="7"/>
  <c r="X152" i="7" s="1"/>
  <c r="G152" i="7"/>
  <c r="F152" i="7"/>
  <c r="E152" i="7"/>
  <c r="D152" i="7"/>
  <c r="C152" i="7"/>
  <c r="BX152" i="7" s="1"/>
  <c r="DD342" i="7" s="1"/>
  <c r="CZ151" i="7"/>
  <c r="DA151" i="7" s="1"/>
  <c r="BY151" i="7"/>
  <c r="DD307" i="7" s="1"/>
  <c r="BN151" i="7"/>
  <c r="BI151" i="7"/>
  <c r="BH151" i="7"/>
  <c r="Y151" i="7"/>
  <c r="Z151" i="7" s="1"/>
  <c r="W151" i="7"/>
  <c r="K151" i="7"/>
  <c r="L151" i="7" s="1"/>
  <c r="I151" i="7"/>
  <c r="G151" i="7"/>
  <c r="F151" i="7"/>
  <c r="E151" i="7"/>
  <c r="D151" i="7"/>
  <c r="C151" i="7"/>
  <c r="CZ150" i="7"/>
  <c r="DA150" i="7" s="1"/>
  <c r="AV29" i="3"/>
  <c r="BY150" i="7"/>
  <c r="DD306" i="7" s="1"/>
  <c r="Y150" i="7"/>
  <c r="Z150" i="7" s="1"/>
  <c r="W150" i="7"/>
  <c r="X150" i="7" s="1"/>
  <c r="G150" i="7"/>
  <c r="F150" i="7"/>
  <c r="E150" i="7"/>
  <c r="D150" i="7"/>
  <c r="C150" i="7"/>
  <c r="BX150" i="7" s="1"/>
  <c r="DD340" i="7" s="1"/>
  <c r="CZ149" i="7"/>
  <c r="DA149" i="7" s="1"/>
  <c r="DD305" i="7"/>
  <c r="BN149" i="7"/>
  <c r="BI149" i="7"/>
  <c r="BH149" i="7"/>
  <c r="Y149" i="7"/>
  <c r="Z149" i="7" s="1"/>
  <c r="W149" i="7"/>
  <c r="K149" i="7"/>
  <c r="I149" i="7"/>
  <c r="BO149" i="7" s="1"/>
  <c r="G149" i="7"/>
  <c r="F149" i="7"/>
  <c r="E149" i="7"/>
  <c r="D149" i="7"/>
  <c r="C149" i="7"/>
  <c r="CZ148" i="7"/>
  <c r="DA148" i="7" s="1"/>
  <c r="BY148" i="7"/>
  <c r="DD278" i="7" s="1"/>
  <c r="Y148" i="7"/>
  <c r="Z148" i="7" s="1"/>
  <c r="W148" i="7"/>
  <c r="G148" i="7"/>
  <c r="BE148" i="7" s="1"/>
  <c r="F148" i="7"/>
  <c r="E148" i="7"/>
  <c r="D148" i="7"/>
  <c r="C148" i="7"/>
  <c r="BX148" i="7" s="1"/>
  <c r="DD304" i="7" s="1"/>
  <c r="CZ147" i="7"/>
  <c r="DA147" i="7" s="1"/>
  <c r="AV18" i="3"/>
  <c r="BY147" i="7"/>
  <c r="DD277" i="7" s="1"/>
  <c r="BN147" i="7"/>
  <c r="BJ147" i="7"/>
  <c r="BI147" i="7"/>
  <c r="BH147" i="7"/>
  <c r="Y147" i="7"/>
  <c r="Z147" i="7" s="1"/>
  <c r="W147" i="7"/>
  <c r="X147" i="7" s="1"/>
  <c r="K147" i="7"/>
  <c r="I147" i="7"/>
  <c r="G147" i="7"/>
  <c r="BE147" i="7" s="1"/>
  <c r="F147" i="7"/>
  <c r="E147" i="7"/>
  <c r="D147" i="7"/>
  <c r="C147" i="7"/>
  <c r="BX147" i="7" s="1"/>
  <c r="DD303" i="7" s="1"/>
  <c r="CZ146" i="7"/>
  <c r="DA146" i="7" s="1"/>
  <c r="BY146" i="7"/>
  <c r="DD276" i="7" s="1"/>
  <c r="Y146" i="7"/>
  <c r="Z146" i="7" s="1"/>
  <c r="W146" i="7"/>
  <c r="AB146" i="7" s="1"/>
  <c r="AC146" i="7" s="1"/>
  <c r="G146" i="7"/>
  <c r="BE146" i="7" s="1"/>
  <c r="F146" i="7"/>
  <c r="E146" i="7"/>
  <c r="D146" i="7"/>
  <c r="C146" i="7"/>
  <c r="BX146" i="7" s="1"/>
  <c r="DD302" i="7" s="1"/>
  <c r="CZ145" i="7"/>
  <c r="DA145" i="7" s="1"/>
  <c r="AV14" i="3"/>
  <c r="BY145" i="7"/>
  <c r="DD275" i="7" s="1"/>
  <c r="BN145" i="7"/>
  <c r="BJ145" i="7"/>
  <c r="BI145" i="7"/>
  <c r="BH145" i="7"/>
  <c r="Y145" i="7"/>
  <c r="Z145" i="7" s="1"/>
  <c r="W145" i="7"/>
  <c r="AB145" i="7" s="1"/>
  <c r="AC145" i="7" s="1"/>
  <c r="K145" i="7"/>
  <c r="U145" i="7" s="1"/>
  <c r="I145" i="7"/>
  <c r="BO145" i="7" s="1"/>
  <c r="BQ145" i="7" s="1"/>
  <c r="G145" i="7"/>
  <c r="BE145" i="7" s="1"/>
  <c r="F145" i="7"/>
  <c r="E145" i="7"/>
  <c r="D145" i="7"/>
  <c r="C145" i="7"/>
  <c r="BX145" i="7" s="1"/>
  <c r="DD301" i="7" s="1"/>
  <c r="CZ144" i="7"/>
  <c r="DA144" i="7" s="1"/>
  <c r="AV12" i="3"/>
  <c r="BY144" i="7"/>
  <c r="DD274" i="7" s="1"/>
  <c r="Y144" i="7"/>
  <c r="Z144" i="7" s="1"/>
  <c r="W144" i="7"/>
  <c r="AB144" i="7" s="1"/>
  <c r="AC144" i="7" s="1"/>
  <c r="G144" i="7"/>
  <c r="BE144" i="7" s="1"/>
  <c r="F144" i="7"/>
  <c r="E144" i="7"/>
  <c r="D144" i="7"/>
  <c r="C144" i="7"/>
  <c r="CZ143" i="7"/>
  <c r="DA143" i="7" s="1"/>
  <c r="BY143" i="7"/>
  <c r="DD273" i="7" s="1"/>
  <c r="BN143" i="7"/>
  <c r="BJ143" i="7"/>
  <c r="BI143" i="7"/>
  <c r="BH143" i="7"/>
  <c r="Y143" i="7"/>
  <c r="Z143" i="7" s="1"/>
  <c r="W143" i="7"/>
  <c r="X143" i="7" s="1"/>
  <c r="K143" i="7"/>
  <c r="L143" i="7" s="1"/>
  <c r="I143" i="7"/>
  <c r="R143" i="7" s="1"/>
  <c r="S143" i="7" s="1"/>
  <c r="G143" i="7"/>
  <c r="BE143" i="7" s="1"/>
  <c r="F143" i="7"/>
  <c r="E143" i="7"/>
  <c r="D143" i="7"/>
  <c r="C143" i="7"/>
  <c r="BX143" i="7" s="1"/>
  <c r="DD299" i="7" s="1"/>
  <c r="CZ142" i="7"/>
  <c r="DA142" i="7" s="1"/>
  <c r="BY142" i="7"/>
  <c r="DD272" i="7" s="1"/>
  <c r="Y142" i="7"/>
  <c r="Z142" i="7" s="1"/>
  <c r="W142" i="7"/>
  <c r="X142" i="7" s="1"/>
  <c r="AE142" i="7" s="1"/>
  <c r="G142" i="7"/>
  <c r="BE142" i="7" s="1"/>
  <c r="F142" i="7"/>
  <c r="E142" i="7"/>
  <c r="D142" i="7"/>
  <c r="C142" i="7"/>
  <c r="BX142" i="7" s="1"/>
  <c r="DD298" i="7" s="1"/>
  <c r="CZ141" i="7"/>
  <c r="DA141" i="7" s="1"/>
  <c r="BY141" i="7"/>
  <c r="DD271" i="7" s="1"/>
  <c r="BN141" i="7"/>
  <c r="BJ141" i="7"/>
  <c r="BI141" i="7"/>
  <c r="BH141" i="7"/>
  <c r="Y141" i="7"/>
  <c r="Z141" i="7" s="1"/>
  <c r="W141" i="7"/>
  <c r="X141" i="7" s="1"/>
  <c r="AE141" i="7" s="1"/>
  <c r="K141" i="7"/>
  <c r="I141" i="7"/>
  <c r="T141" i="7" s="1"/>
  <c r="V141" i="7" s="1"/>
  <c r="G141" i="7"/>
  <c r="BE141" i="7" s="1"/>
  <c r="F141" i="7"/>
  <c r="E141" i="7"/>
  <c r="D141" i="7"/>
  <c r="C141" i="7"/>
  <c r="BX141" i="7" s="1"/>
  <c r="DD297" i="7" s="1"/>
  <c r="CZ140" i="7"/>
  <c r="DA140" i="7" s="1"/>
  <c r="J500" i="9"/>
  <c r="BY140" i="7"/>
  <c r="DD270" i="7" s="1"/>
  <c r="Y140" i="7"/>
  <c r="Z140" i="7" s="1"/>
  <c r="W140" i="7"/>
  <c r="AB140" i="7" s="1"/>
  <c r="AC140" i="7" s="1"/>
  <c r="G140" i="7"/>
  <c r="BE140" i="7" s="1"/>
  <c r="F140" i="7"/>
  <c r="E140" i="7"/>
  <c r="D140" i="7"/>
  <c r="C140" i="7"/>
  <c r="BX140" i="7" s="1"/>
  <c r="DD296" i="7" s="1"/>
  <c r="CZ139" i="7"/>
  <c r="DA139" i="7" s="1"/>
  <c r="BY139" i="7"/>
  <c r="DD269" i="7" s="1"/>
  <c r="BN139" i="7"/>
  <c r="BJ139" i="7"/>
  <c r="BI139" i="7"/>
  <c r="BH139" i="7"/>
  <c r="Y139" i="7"/>
  <c r="Z139" i="7" s="1"/>
  <c r="W139" i="7"/>
  <c r="AB139" i="7" s="1"/>
  <c r="AC139" i="7" s="1"/>
  <c r="K139" i="7"/>
  <c r="I139" i="7"/>
  <c r="G139" i="7"/>
  <c r="BE139" i="7" s="1"/>
  <c r="F139" i="7"/>
  <c r="E139" i="7"/>
  <c r="D139" i="7"/>
  <c r="C139" i="7"/>
  <c r="CZ138" i="7"/>
  <c r="DA138" i="7" s="1"/>
  <c r="BY138" i="7"/>
  <c r="DD268" i="7" s="1"/>
  <c r="Y138" i="7"/>
  <c r="Z138" i="7" s="1"/>
  <c r="W138" i="7"/>
  <c r="X138" i="7" s="1"/>
  <c r="G138" i="7"/>
  <c r="F138" i="7"/>
  <c r="E138" i="7"/>
  <c r="D138" i="7"/>
  <c r="C138" i="7"/>
  <c r="BX138" i="7" s="1"/>
  <c r="DD294" i="7" s="1"/>
  <c r="CZ137" i="7"/>
  <c r="DA137" i="7" s="1"/>
  <c r="BY137" i="7"/>
  <c r="DD267" i="7" s="1"/>
  <c r="BN137" i="7"/>
  <c r="BJ137" i="7"/>
  <c r="BI137" i="7"/>
  <c r="BH137" i="7"/>
  <c r="Y137" i="7"/>
  <c r="Z137" i="7" s="1"/>
  <c r="W137" i="7"/>
  <c r="K137" i="7"/>
  <c r="I137" i="7"/>
  <c r="BO137" i="7" s="1"/>
  <c r="G137" i="7"/>
  <c r="F137" i="7"/>
  <c r="E137" i="7"/>
  <c r="D137" i="7"/>
  <c r="C137" i="7"/>
  <c r="CZ136" i="7"/>
  <c r="DA136" i="7" s="1"/>
  <c r="BY136" i="7"/>
  <c r="DD266" i="7" s="1"/>
  <c r="Y136" i="7"/>
  <c r="Z136" i="7" s="1"/>
  <c r="W136" i="7"/>
  <c r="G136" i="7"/>
  <c r="F136" i="7"/>
  <c r="E136" i="7"/>
  <c r="D136" i="7"/>
  <c r="C136" i="7"/>
  <c r="BX136" i="7" s="1"/>
  <c r="DD292" i="7" s="1"/>
  <c r="CZ135" i="7"/>
  <c r="DA135" i="7" s="1"/>
  <c r="BY135" i="7"/>
  <c r="DD265" i="7" s="1"/>
  <c r="BN135" i="7"/>
  <c r="BJ135" i="7"/>
  <c r="BI135" i="7"/>
  <c r="BH135" i="7"/>
  <c r="Y135" i="7"/>
  <c r="Z135" i="7" s="1"/>
  <c r="W135" i="7"/>
  <c r="K135" i="7"/>
  <c r="I135" i="7"/>
  <c r="G135" i="7"/>
  <c r="F135" i="7"/>
  <c r="E135" i="7"/>
  <c r="D135" i="7"/>
  <c r="C135" i="7"/>
  <c r="BX135" i="7" s="1"/>
  <c r="DD291" i="7" s="1"/>
  <c r="CZ134" i="7"/>
  <c r="DA134" i="7" s="1"/>
  <c r="BY134" i="7"/>
  <c r="DD264" i="7" s="1"/>
  <c r="Y134" i="7"/>
  <c r="Z134" i="7" s="1"/>
  <c r="W134" i="7"/>
  <c r="X134" i="7" s="1"/>
  <c r="G134" i="7"/>
  <c r="F134" i="7"/>
  <c r="E134" i="7"/>
  <c r="D134" i="7"/>
  <c r="C134" i="7"/>
  <c r="BX134" i="7" s="1"/>
  <c r="DD290" i="7" s="1"/>
  <c r="CZ133" i="7"/>
  <c r="DA133" i="7" s="1"/>
  <c r="BY133" i="7"/>
  <c r="DD263" i="7" s="1"/>
  <c r="BN133" i="7"/>
  <c r="BJ133" i="7"/>
  <c r="BI133" i="7"/>
  <c r="BH133" i="7"/>
  <c r="Y133" i="7"/>
  <c r="Z133" i="7" s="1"/>
  <c r="W133" i="7"/>
  <c r="K133" i="7"/>
  <c r="L133" i="7" s="1"/>
  <c r="I133" i="7"/>
  <c r="Q133" i="7" s="1"/>
  <c r="G133" i="7"/>
  <c r="F133" i="7"/>
  <c r="E133" i="7"/>
  <c r="D133" i="7"/>
  <c r="C133" i="7"/>
  <c r="CZ132" i="7"/>
  <c r="DA132" i="7" s="1"/>
  <c r="BY132" i="7"/>
  <c r="DD262" i="7" s="1"/>
  <c r="Y132" i="7"/>
  <c r="Z132" i="7" s="1"/>
  <c r="W132" i="7"/>
  <c r="G132" i="7"/>
  <c r="F132" i="7"/>
  <c r="E132" i="7"/>
  <c r="D132" i="7"/>
  <c r="C132" i="7"/>
  <c r="BX132" i="7" s="1"/>
  <c r="DD288" i="7" s="1"/>
  <c r="CZ131" i="7"/>
  <c r="DA131" i="7" s="1"/>
  <c r="BY131" i="7"/>
  <c r="DD261" i="7" s="1"/>
  <c r="BN131" i="7"/>
  <c r="BJ131" i="7"/>
  <c r="BI131" i="7"/>
  <c r="BH131" i="7"/>
  <c r="Y131" i="7"/>
  <c r="Z131" i="7" s="1"/>
  <c r="W131" i="7"/>
  <c r="K131" i="7"/>
  <c r="I131" i="7"/>
  <c r="G131" i="7"/>
  <c r="F131" i="7"/>
  <c r="E131" i="7"/>
  <c r="D131" i="7"/>
  <c r="C131" i="7"/>
  <c r="BX131" i="7" s="1"/>
  <c r="DD287" i="7" s="1"/>
  <c r="CZ130" i="7"/>
  <c r="DA130" i="7" s="1"/>
  <c r="BY130" i="7"/>
  <c r="DD260" i="7" s="1"/>
  <c r="Y130" i="7"/>
  <c r="Z130" i="7" s="1"/>
  <c r="W130" i="7"/>
  <c r="G130" i="7"/>
  <c r="F130" i="7"/>
  <c r="E130" i="7"/>
  <c r="D130" i="7"/>
  <c r="C130" i="7"/>
  <c r="BX130" i="7" s="1"/>
  <c r="DD286" i="7" s="1"/>
  <c r="CZ129" i="7"/>
  <c r="DA129" i="7" s="1"/>
  <c r="BY129" i="7"/>
  <c r="DD259" i="7" s="1"/>
  <c r="BN129" i="7"/>
  <c r="BJ129" i="7"/>
  <c r="BI129" i="7"/>
  <c r="BH129" i="7"/>
  <c r="Y129" i="7"/>
  <c r="Z129" i="7" s="1"/>
  <c r="W129" i="7"/>
  <c r="K129" i="7"/>
  <c r="L129" i="7" s="1"/>
  <c r="I129" i="7"/>
  <c r="G129" i="7"/>
  <c r="F129" i="7"/>
  <c r="E129" i="7"/>
  <c r="D129" i="7"/>
  <c r="C129" i="7"/>
  <c r="CZ128" i="7"/>
  <c r="DA128" i="7" s="1"/>
  <c r="BY128" i="7"/>
  <c r="DD258" i="7" s="1"/>
  <c r="Y128" i="7"/>
  <c r="Z128" i="7" s="1"/>
  <c r="W128" i="7"/>
  <c r="G128" i="7"/>
  <c r="F128" i="7"/>
  <c r="E128" i="7"/>
  <c r="D128" i="7"/>
  <c r="C128" i="7"/>
  <c r="BX128" i="7" s="1"/>
  <c r="DD284" i="7" s="1"/>
  <c r="CZ127" i="7"/>
  <c r="DA127" i="7" s="1"/>
  <c r="BY127" i="7"/>
  <c r="DD257" i="7" s="1"/>
  <c r="BN127" i="7"/>
  <c r="BI127" i="7"/>
  <c r="BH127" i="7"/>
  <c r="Y127" i="7"/>
  <c r="Z127" i="7" s="1"/>
  <c r="W127" i="7"/>
  <c r="K127" i="7"/>
  <c r="L127" i="7" s="1"/>
  <c r="I127" i="7"/>
  <c r="G127" i="7"/>
  <c r="F127" i="7"/>
  <c r="E127" i="7"/>
  <c r="D127" i="7"/>
  <c r="C127" i="7"/>
  <c r="CZ126" i="7"/>
  <c r="DA126" i="7" s="1"/>
  <c r="AV17" i="3"/>
  <c r="BY126" i="7"/>
  <c r="DD240" i="7" s="1"/>
  <c r="Y126" i="7"/>
  <c r="Z126" i="7" s="1"/>
  <c r="W126" i="7"/>
  <c r="G126" i="7"/>
  <c r="F126" i="7"/>
  <c r="E126" i="7"/>
  <c r="D126" i="7"/>
  <c r="C126" i="7"/>
  <c r="BX126" i="7" s="1"/>
  <c r="DD282" i="7" s="1"/>
  <c r="CZ125" i="7"/>
  <c r="DA125" i="7" s="1"/>
  <c r="BY125" i="7"/>
  <c r="DD239" i="7" s="1"/>
  <c r="BN125" i="7"/>
  <c r="BI125" i="7"/>
  <c r="BH125" i="7"/>
  <c r="Y125" i="7"/>
  <c r="Z125" i="7" s="1"/>
  <c r="W125" i="7"/>
  <c r="K125" i="7"/>
  <c r="I125" i="7"/>
  <c r="Q125" i="7" s="1"/>
  <c r="G125" i="7"/>
  <c r="F125" i="7"/>
  <c r="E125" i="7"/>
  <c r="D125" i="7"/>
  <c r="C125" i="7"/>
  <c r="CZ124" i="7"/>
  <c r="DA124" i="7" s="1"/>
  <c r="BY124" i="7"/>
  <c r="DD238" i="7" s="1"/>
  <c r="Y124" i="7"/>
  <c r="Z124" i="7" s="1"/>
  <c r="W124" i="7"/>
  <c r="G124" i="7"/>
  <c r="F124" i="7"/>
  <c r="E124" i="7"/>
  <c r="D124" i="7"/>
  <c r="C124" i="7"/>
  <c r="BX124" i="7" s="1"/>
  <c r="DD280" i="7" s="1"/>
  <c r="CZ123" i="7"/>
  <c r="DA123" i="7" s="1"/>
  <c r="BY123" i="7"/>
  <c r="DD237" i="7" s="1"/>
  <c r="BN123" i="7"/>
  <c r="BI123" i="7"/>
  <c r="BH123" i="7"/>
  <c r="Y123" i="7"/>
  <c r="Z123" i="7" s="1"/>
  <c r="W123" i="7"/>
  <c r="K123" i="7"/>
  <c r="L123" i="7" s="1"/>
  <c r="I123" i="7"/>
  <c r="Q123" i="7" s="1"/>
  <c r="G123" i="7"/>
  <c r="F123" i="7"/>
  <c r="E123" i="7"/>
  <c r="D123" i="7"/>
  <c r="C123" i="7"/>
  <c r="CZ122" i="7"/>
  <c r="DA122" i="7" s="1"/>
  <c r="J497" i="9"/>
  <c r="BY122" i="7"/>
  <c r="DD218" i="7" s="1"/>
  <c r="Y122" i="7"/>
  <c r="Z122" i="7" s="1"/>
  <c r="W122" i="7"/>
  <c r="AB122" i="7" s="1"/>
  <c r="AC122" i="7" s="1"/>
  <c r="G122" i="7"/>
  <c r="BE122" i="7" s="1"/>
  <c r="F122" i="7"/>
  <c r="E122" i="7"/>
  <c r="D122" i="7"/>
  <c r="C122" i="7"/>
  <c r="BX122" i="7" s="1"/>
  <c r="DD236" i="7" s="1"/>
  <c r="CZ121" i="7"/>
  <c r="DA121" i="7" s="1"/>
  <c r="H30" i="7"/>
  <c r="BY121" i="7"/>
  <c r="DD217" i="7" s="1"/>
  <c r="BN121" i="7"/>
  <c r="BJ121" i="7"/>
  <c r="BI121" i="7"/>
  <c r="BH121" i="7"/>
  <c r="Y121" i="7"/>
  <c r="Z121" i="7" s="1"/>
  <c r="W121" i="7"/>
  <c r="X121" i="7" s="1"/>
  <c r="K121" i="7"/>
  <c r="I121" i="7"/>
  <c r="BO121" i="7" s="1"/>
  <c r="BQ121" i="7" s="1"/>
  <c r="G121" i="7"/>
  <c r="BE121" i="7" s="1"/>
  <c r="F121" i="7"/>
  <c r="E121" i="7"/>
  <c r="D121" i="7"/>
  <c r="C121" i="7"/>
  <c r="CZ120" i="7"/>
  <c r="DA120" i="7" s="1"/>
  <c r="BY120" i="7"/>
  <c r="DD216" i="7" s="1"/>
  <c r="Y120" i="7"/>
  <c r="Z120" i="7" s="1"/>
  <c r="W120" i="7"/>
  <c r="G120" i="7"/>
  <c r="BE120" i="7" s="1"/>
  <c r="F120" i="7"/>
  <c r="E120" i="7"/>
  <c r="D120" i="7"/>
  <c r="C120" i="7"/>
  <c r="BX120" i="7" s="1"/>
  <c r="DD234" i="7" s="1"/>
  <c r="CZ119" i="7"/>
  <c r="DA119" i="7" s="1"/>
  <c r="BY119" i="7"/>
  <c r="DD215" i="7" s="1"/>
  <c r="BN119" i="7"/>
  <c r="BJ119" i="7"/>
  <c r="BI119" i="7"/>
  <c r="BH119" i="7"/>
  <c r="Y119" i="7"/>
  <c r="Z119" i="7" s="1"/>
  <c r="W119" i="7"/>
  <c r="K119" i="7"/>
  <c r="I119" i="7"/>
  <c r="BO119" i="7" s="1"/>
  <c r="BQ119" i="7" s="1"/>
  <c r="G119" i="7"/>
  <c r="BE119" i="7" s="1"/>
  <c r="F119" i="7"/>
  <c r="E119" i="7"/>
  <c r="D119" i="7"/>
  <c r="C119" i="7"/>
  <c r="CZ118" i="7"/>
  <c r="DA118" i="7" s="1"/>
  <c r="BY118" i="7"/>
  <c r="DD214" i="7" s="1"/>
  <c r="Y118" i="7"/>
  <c r="Z118" i="7" s="1"/>
  <c r="W118" i="7"/>
  <c r="G118" i="7"/>
  <c r="BE118" i="7" s="1"/>
  <c r="F118" i="7"/>
  <c r="E118" i="7"/>
  <c r="D118" i="7"/>
  <c r="C118" i="7"/>
  <c r="BX118" i="7" s="1"/>
  <c r="DD232" i="7" s="1"/>
  <c r="CZ117" i="7"/>
  <c r="DA117" i="7" s="1"/>
  <c r="BY117" i="7"/>
  <c r="DD213" i="7" s="1"/>
  <c r="BN117" i="7"/>
  <c r="BJ117" i="7"/>
  <c r="BI117" i="7"/>
  <c r="BH117" i="7"/>
  <c r="Y117" i="7"/>
  <c r="Z117" i="7" s="1"/>
  <c r="W117" i="7"/>
  <c r="K117" i="7"/>
  <c r="I117" i="7"/>
  <c r="BO117" i="7" s="1"/>
  <c r="BQ117" i="7" s="1"/>
  <c r="G117" i="7"/>
  <c r="BE117" i="7" s="1"/>
  <c r="F117" i="7"/>
  <c r="E117" i="7"/>
  <c r="D117" i="7"/>
  <c r="C117" i="7"/>
  <c r="CZ116" i="7"/>
  <c r="DA116" i="7" s="1"/>
  <c r="J448" i="9"/>
  <c r="BY116" i="7"/>
  <c r="DD212" i="7" s="1"/>
  <c r="Y116" i="7"/>
  <c r="Z116" i="7" s="1"/>
  <c r="W116" i="7"/>
  <c r="AB116" i="7" s="1"/>
  <c r="AC116" i="7" s="1"/>
  <c r="AF116" i="7" s="1"/>
  <c r="AG116" i="7" s="1"/>
  <c r="G116" i="7"/>
  <c r="BE116" i="7" s="1"/>
  <c r="F116" i="7"/>
  <c r="E116" i="7"/>
  <c r="D116" i="7"/>
  <c r="C116" i="7"/>
  <c r="BX116" i="7" s="1"/>
  <c r="DD230" i="7" s="1"/>
  <c r="CZ115" i="7"/>
  <c r="DA115" i="7" s="1"/>
  <c r="J496" i="9"/>
  <c r="BY115" i="7"/>
  <c r="DD211" i="7" s="1"/>
  <c r="BN115" i="7"/>
  <c r="BJ115" i="7"/>
  <c r="BI115" i="7"/>
  <c r="BH115" i="7"/>
  <c r="Y115" i="7"/>
  <c r="Z115" i="7" s="1"/>
  <c r="W115" i="7"/>
  <c r="K115" i="7"/>
  <c r="I115" i="7"/>
  <c r="Q115" i="7" s="1"/>
  <c r="G115" i="7"/>
  <c r="BE115" i="7" s="1"/>
  <c r="F115" i="7"/>
  <c r="E115" i="7"/>
  <c r="D115" i="7"/>
  <c r="C115" i="7"/>
  <c r="CZ114" i="7"/>
  <c r="DA114" i="7" s="1"/>
  <c r="BY114" i="7"/>
  <c r="DD210" i="7" s="1"/>
  <c r="Y114" i="7"/>
  <c r="Z114" i="7" s="1"/>
  <c r="W114" i="7"/>
  <c r="AB114" i="7" s="1"/>
  <c r="AC114" i="7" s="1"/>
  <c r="G114" i="7"/>
  <c r="BE114" i="7" s="1"/>
  <c r="F114" i="7"/>
  <c r="E114" i="7"/>
  <c r="D114" i="7"/>
  <c r="C114" i="7"/>
  <c r="BX114" i="7" s="1"/>
  <c r="DD228" i="7" s="1"/>
  <c r="CZ113" i="7"/>
  <c r="DA113" i="7" s="1"/>
  <c r="BY113" i="7"/>
  <c r="DD209" i="7" s="1"/>
  <c r="BN113" i="7"/>
  <c r="BJ113" i="7"/>
  <c r="BI113" i="7"/>
  <c r="BH113" i="7"/>
  <c r="Y113" i="7"/>
  <c r="Z113" i="7" s="1"/>
  <c r="W113" i="7"/>
  <c r="K113" i="7"/>
  <c r="I113" i="7"/>
  <c r="G113" i="7"/>
  <c r="BE113" i="7" s="1"/>
  <c r="F113" i="7"/>
  <c r="E113" i="7"/>
  <c r="D113" i="7"/>
  <c r="C113" i="7"/>
  <c r="CZ112" i="7"/>
  <c r="DA112" i="7" s="1"/>
  <c r="BY112" i="7"/>
  <c r="DD208" i="7" s="1"/>
  <c r="Y112" i="7"/>
  <c r="Z112" i="7" s="1"/>
  <c r="W112" i="7"/>
  <c r="G112" i="7"/>
  <c r="F112" i="7"/>
  <c r="E112" i="7"/>
  <c r="D112" i="7"/>
  <c r="C112" i="7"/>
  <c r="BX112" i="7" s="1"/>
  <c r="DD226" i="7" s="1"/>
  <c r="CZ111" i="7"/>
  <c r="DA111" i="7" s="1"/>
  <c r="AV11" i="3"/>
  <c r="BY111" i="7"/>
  <c r="DD207" i="7" s="1"/>
  <c r="BN111" i="7"/>
  <c r="BJ111" i="7"/>
  <c r="BI111" i="7"/>
  <c r="BH111" i="7"/>
  <c r="Y111" i="7"/>
  <c r="Z111" i="7" s="1"/>
  <c r="W111" i="7"/>
  <c r="K111" i="7"/>
  <c r="I111" i="7"/>
  <c r="G111" i="7"/>
  <c r="F111" i="7"/>
  <c r="E111" i="7"/>
  <c r="D111" i="7"/>
  <c r="C111" i="7"/>
  <c r="BX111" i="7" s="1"/>
  <c r="DD225" i="7" s="1"/>
  <c r="CZ110" i="7"/>
  <c r="DA110" i="7" s="1"/>
  <c r="BY110" i="7"/>
  <c r="DD206" i="7" s="1"/>
  <c r="Y110" i="7"/>
  <c r="Z110" i="7" s="1"/>
  <c r="W110" i="7"/>
  <c r="G110" i="7"/>
  <c r="F110" i="7"/>
  <c r="E110" i="7"/>
  <c r="D110" i="7"/>
  <c r="C110" i="7"/>
  <c r="BX110" i="7" s="1"/>
  <c r="DD224" i="7" s="1"/>
  <c r="CZ109" i="7"/>
  <c r="DA109" i="7" s="1"/>
  <c r="BY109" i="7"/>
  <c r="DD205" i="7" s="1"/>
  <c r="BN109" i="7"/>
  <c r="BI109" i="7"/>
  <c r="BH109" i="7"/>
  <c r="Y109" i="7"/>
  <c r="Z109" i="7" s="1"/>
  <c r="W109" i="7"/>
  <c r="K109" i="7"/>
  <c r="L109" i="7" s="1"/>
  <c r="I109" i="7"/>
  <c r="G109" i="7"/>
  <c r="BE109" i="7" s="1"/>
  <c r="F109" i="7"/>
  <c r="E109" i="7"/>
  <c r="D109" i="7"/>
  <c r="C109" i="7"/>
  <c r="BX109" i="7" s="1"/>
  <c r="DD223" i="7" s="1"/>
  <c r="CZ108" i="7"/>
  <c r="DA108" i="7" s="1"/>
  <c r="J418" i="9"/>
  <c r="BY108" i="7"/>
  <c r="DD204" i="7" s="1"/>
  <c r="Y108" i="7"/>
  <c r="Z108" i="7" s="1"/>
  <c r="W108" i="7"/>
  <c r="G108" i="7"/>
  <c r="F108" i="7"/>
  <c r="E108" i="7"/>
  <c r="D108" i="7"/>
  <c r="C108" i="7"/>
  <c r="BX108" i="7" s="1"/>
  <c r="DD222" i="7" s="1"/>
  <c r="CZ107" i="7"/>
  <c r="DA107" i="7" s="1"/>
  <c r="BY107" i="7"/>
  <c r="DD203" i="7" s="1"/>
  <c r="BN107" i="7"/>
  <c r="BI107" i="7"/>
  <c r="BH107" i="7"/>
  <c r="Y107" i="7"/>
  <c r="Z107" i="7" s="1"/>
  <c r="W107" i="7"/>
  <c r="K107" i="7"/>
  <c r="L107" i="7" s="1"/>
  <c r="I107" i="7"/>
  <c r="G107" i="7"/>
  <c r="F107" i="7"/>
  <c r="E107" i="7"/>
  <c r="D107" i="7"/>
  <c r="C107" i="7"/>
  <c r="BX107" i="7" s="1"/>
  <c r="DD221" i="7" s="1"/>
  <c r="CZ106" i="7"/>
  <c r="DA106" i="7" s="1"/>
  <c r="BY106" i="7"/>
  <c r="DD202" i="7" s="1"/>
  <c r="Y106" i="7"/>
  <c r="Z106" i="7" s="1"/>
  <c r="W106" i="7"/>
  <c r="X106" i="7" s="1"/>
  <c r="G106" i="7"/>
  <c r="F106" i="7"/>
  <c r="E106" i="7"/>
  <c r="D106" i="7"/>
  <c r="C106" i="7"/>
  <c r="BX106" i="7" s="1"/>
  <c r="DD220" i="7" s="1"/>
  <c r="CZ105" i="7"/>
  <c r="DA105" i="7" s="1"/>
  <c r="BY105" i="7"/>
  <c r="DD201" i="7" s="1"/>
  <c r="BN105" i="7"/>
  <c r="BI105" i="7"/>
  <c r="BH105" i="7"/>
  <c r="Y105" i="7"/>
  <c r="Z105" i="7" s="1"/>
  <c r="W105" i="7"/>
  <c r="K105" i="7"/>
  <c r="I105" i="7"/>
  <c r="BO105" i="7" s="1"/>
  <c r="G105" i="7"/>
  <c r="F105" i="7"/>
  <c r="E105" i="7"/>
  <c r="D105" i="7"/>
  <c r="C105" i="7"/>
  <c r="CZ104" i="7"/>
  <c r="DA104" i="7" s="1"/>
  <c r="BY104" i="7"/>
  <c r="DD176" i="7" s="1"/>
  <c r="Y104" i="7"/>
  <c r="Z104" i="7" s="1"/>
  <c r="W104" i="7"/>
  <c r="AB104" i="7" s="1"/>
  <c r="AC104" i="7" s="1"/>
  <c r="G104" i="7"/>
  <c r="BE104" i="7" s="1"/>
  <c r="F104" i="7"/>
  <c r="E104" i="7"/>
  <c r="D104" i="7"/>
  <c r="C104" i="7"/>
  <c r="BX104" i="7" s="1"/>
  <c r="DD200" i="7" s="1"/>
  <c r="CZ103" i="7"/>
  <c r="DA103" i="7" s="1"/>
  <c r="J430" i="9"/>
  <c r="BY103" i="7"/>
  <c r="DD175" i="7" s="1"/>
  <c r="BN103" i="7"/>
  <c r="BJ103" i="7"/>
  <c r="BI103" i="7"/>
  <c r="BH103" i="7"/>
  <c r="Y103" i="7"/>
  <c r="Z103" i="7" s="1"/>
  <c r="W103" i="7"/>
  <c r="X103" i="7" s="1"/>
  <c r="AE103" i="7" s="1"/>
  <c r="K103" i="7"/>
  <c r="U103" i="7" s="1"/>
  <c r="I103" i="7"/>
  <c r="Q103" i="7" s="1"/>
  <c r="G103" i="7"/>
  <c r="BE103" i="7" s="1"/>
  <c r="F103" i="7"/>
  <c r="E103" i="7"/>
  <c r="D103" i="7"/>
  <c r="C103" i="7"/>
  <c r="BX103" i="7" s="1"/>
  <c r="DD199" i="7" s="1"/>
  <c r="CZ102" i="7"/>
  <c r="DA102" i="7" s="1"/>
  <c r="AV87" i="3"/>
  <c r="BY102" i="7"/>
  <c r="DD174" i="7" s="1"/>
  <c r="Y102" i="7"/>
  <c r="Z102" i="7" s="1"/>
  <c r="W102" i="7"/>
  <c r="G102" i="7"/>
  <c r="F102" i="7"/>
  <c r="E102" i="7"/>
  <c r="D102" i="7"/>
  <c r="C102" i="7"/>
  <c r="BX102" i="7" s="1"/>
  <c r="DD198" i="7" s="1"/>
  <c r="CZ101" i="7"/>
  <c r="DA101" i="7" s="1"/>
  <c r="BY101" i="7"/>
  <c r="DD173" i="7" s="1"/>
  <c r="BN101" i="7"/>
  <c r="BJ101" i="7"/>
  <c r="BI101" i="7"/>
  <c r="BH101" i="7"/>
  <c r="Y101" i="7"/>
  <c r="Z101" i="7" s="1"/>
  <c r="W101" i="7"/>
  <c r="K101" i="7"/>
  <c r="U101" i="7" s="1"/>
  <c r="I101" i="7"/>
  <c r="Q101" i="7" s="1"/>
  <c r="G101" i="7"/>
  <c r="F101" i="7"/>
  <c r="E101" i="7"/>
  <c r="D101" i="7"/>
  <c r="C101" i="7"/>
  <c r="BX101" i="7" s="1"/>
  <c r="DD197" i="7" s="1"/>
  <c r="CZ100" i="7"/>
  <c r="DA100" i="7" s="1"/>
  <c r="J408" i="9"/>
  <c r="BY100" i="7"/>
  <c r="DD172" i="7" s="1"/>
  <c r="Y100" i="7"/>
  <c r="Z100" i="7" s="1"/>
  <c r="W100" i="7"/>
  <c r="G100" i="7"/>
  <c r="F100" i="7"/>
  <c r="E100" i="7"/>
  <c r="D100" i="7"/>
  <c r="C100" i="7"/>
  <c r="CZ99" i="7"/>
  <c r="DA99" i="7" s="1"/>
  <c r="BY99" i="7"/>
  <c r="DD171" i="7" s="1"/>
  <c r="BN99" i="7"/>
  <c r="BJ99" i="7"/>
  <c r="BI99" i="7"/>
  <c r="BH99" i="7"/>
  <c r="Y99" i="7"/>
  <c r="Z99" i="7" s="1"/>
  <c r="W99" i="7"/>
  <c r="K99" i="7"/>
  <c r="I99" i="7"/>
  <c r="Q99" i="7" s="1"/>
  <c r="G99" i="7"/>
  <c r="F99" i="7"/>
  <c r="E99" i="7"/>
  <c r="D99" i="7"/>
  <c r="C99" i="7"/>
  <c r="BX99" i="7" s="1"/>
  <c r="DD195" i="7" s="1"/>
  <c r="CZ98" i="7"/>
  <c r="DA98" i="7" s="1"/>
  <c r="BY98" i="7"/>
  <c r="DD170" i="7" s="1"/>
  <c r="Y98" i="7"/>
  <c r="Z98" i="7" s="1"/>
  <c r="W98" i="7"/>
  <c r="X98" i="7" s="1"/>
  <c r="AE98" i="7" s="1"/>
  <c r="G98" i="7"/>
  <c r="F98" i="7"/>
  <c r="E98" i="7"/>
  <c r="D98" i="7"/>
  <c r="C98" i="7"/>
  <c r="BX98" i="7" s="1"/>
  <c r="DD194" i="7" s="1"/>
  <c r="CZ97" i="7"/>
  <c r="DA97" i="7" s="1"/>
  <c r="BY97" i="7"/>
  <c r="DD169" i="7" s="1"/>
  <c r="BN97" i="7"/>
  <c r="BJ97" i="7"/>
  <c r="BI97" i="7"/>
  <c r="BH97" i="7"/>
  <c r="Y97" i="7"/>
  <c r="Z97" i="7" s="1"/>
  <c r="W97" i="7"/>
  <c r="X97" i="7" s="1"/>
  <c r="AE97" i="7" s="1"/>
  <c r="K97" i="7"/>
  <c r="I97" i="7"/>
  <c r="G97" i="7"/>
  <c r="F97" i="7"/>
  <c r="E97" i="7"/>
  <c r="D97" i="7"/>
  <c r="C97" i="7"/>
  <c r="BX97" i="7" s="1"/>
  <c r="DD193" i="7" s="1"/>
  <c r="CZ96" i="7"/>
  <c r="DA96" i="7" s="1"/>
  <c r="BY96" i="7"/>
  <c r="DD168" i="7" s="1"/>
  <c r="Y96" i="7"/>
  <c r="Z96" i="7" s="1"/>
  <c r="W96" i="7"/>
  <c r="G96" i="7"/>
  <c r="F96" i="7"/>
  <c r="E96" i="7"/>
  <c r="D96" i="7"/>
  <c r="C96" i="7"/>
  <c r="BX96" i="7" s="1"/>
  <c r="DD192" i="7" s="1"/>
  <c r="CZ95" i="7"/>
  <c r="DA95" i="7" s="1"/>
  <c r="J444" i="9"/>
  <c r="BY95" i="7"/>
  <c r="DD167" i="7" s="1"/>
  <c r="BN95" i="7"/>
  <c r="BJ95" i="7"/>
  <c r="BI95" i="7"/>
  <c r="BH95" i="7"/>
  <c r="Y95" i="7"/>
  <c r="Z95" i="7" s="1"/>
  <c r="W95" i="7"/>
  <c r="X95" i="7" s="1"/>
  <c r="AE95" i="7" s="1"/>
  <c r="K95" i="7"/>
  <c r="I95" i="7"/>
  <c r="Q95" i="7" s="1"/>
  <c r="G95" i="7"/>
  <c r="F95" i="7"/>
  <c r="E95" i="7"/>
  <c r="D95" i="7"/>
  <c r="C95" i="7"/>
  <c r="BX95" i="7" s="1"/>
  <c r="DD191" i="7" s="1"/>
  <c r="CZ94" i="7"/>
  <c r="DA94" i="7" s="1"/>
  <c r="H241" i="7"/>
  <c r="BY94" i="7"/>
  <c r="DD166" i="7" s="1"/>
  <c r="Y94" i="7"/>
  <c r="Z94" i="7" s="1"/>
  <c r="W94" i="7"/>
  <c r="G94" i="7"/>
  <c r="F94" i="7"/>
  <c r="E94" i="7"/>
  <c r="D94" i="7"/>
  <c r="C94" i="7"/>
  <c r="BX94" i="7" s="1"/>
  <c r="DD190" i="7" s="1"/>
  <c r="CZ93" i="7"/>
  <c r="DA93" i="7" s="1"/>
  <c r="BY93" i="7"/>
  <c r="DD165" i="7" s="1"/>
  <c r="BN93" i="7"/>
  <c r="BJ93" i="7"/>
  <c r="BI93" i="7"/>
  <c r="BH93" i="7"/>
  <c r="Y93" i="7"/>
  <c r="Z93" i="7" s="1"/>
  <c r="W93" i="7"/>
  <c r="K93" i="7"/>
  <c r="U93" i="7" s="1"/>
  <c r="I93" i="7"/>
  <c r="Q93" i="7" s="1"/>
  <c r="G93" i="7"/>
  <c r="F93" i="7"/>
  <c r="E93" i="7"/>
  <c r="D93" i="7"/>
  <c r="C93" i="7"/>
  <c r="BX93" i="7" s="1"/>
  <c r="DD189" i="7" s="1"/>
  <c r="CZ92" i="7"/>
  <c r="DA92" i="7" s="1"/>
  <c r="BY92" i="7"/>
  <c r="DD164" i="7" s="1"/>
  <c r="Y92" i="7"/>
  <c r="Z92" i="7" s="1"/>
  <c r="W92" i="7"/>
  <c r="X92" i="7" s="1"/>
  <c r="AE92" i="7" s="1"/>
  <c r="G92" i="7"/>
  <c r="F92" i="7"/>
  <c r="E92" i="7"/>
  <c r="D92" i="7"/>
  <c r="C92" i="7"/>
  <c r="CZ91" i="7"/>
  <c r="DA91" i="7" s="1"/>
  <c r="H242" i="7"/>
  <c r="BY91" i="7"/>
  <c r="DD163" i="7" s="1"/>
  <c r="BN91" i="7"/>
  <c r="BJ91" i="7"/>
  <c r="BI91" i="7"/>
  <c r="BH91" i="7"/>
  <c r="Y91" i="7"/>
  <c r="Z91" i="7" s="1"/>
  <c r="W91" i="7"/>
  <c r="K91" i="7"/>
  <c r="I91" i="7"/>
  <c r="Q91" i="7" s="1"/>
  <c r="G91" i="7"/>
  <c r="F91" i="7"/>
  <c r="E91" i="7"/>
  <c r="D91" i="7"/>
  <c r="C91" i="7"/>
  <c r="BX91" i="7" s="1"/>
  <c r="DD187" i="7" s="1"/>
  <c r="CZ90" i="7"/>
  <c r="DA90" i="7" s="1"/>
  <c r="BY90" i="7"/>
  <c r="DD162" i="7" s="1"/>
  <c r="Y90" i="7"/>
  <c r="Z90" i="7" s="1"/>
  <c r="W90" i="7"/>
  <c r="G90" i="7"/>
  <c r="F90" i="7"/>
  <c r="E90" i="7"/>
  <c r="D90" i="7"/>
  <c r="C90" i="7"/>
  <c r="BX90" i="7" s="1"/>
  <c r="DD186" i="7" s="1"/>
  <c r="CZ89" i="7"/>
  <c r="DA89" i="7" s="1"/>
  <c r="BY89" i="7"/>
  <c r="DD161" i="7" s="1"/>
  <c r="BN89" i="7"/>
  <c r="BJ89" i="7"/>
  <c r="BI89" i="7"/>
  <c r="BH89" i="7"/>
  <c r="Y89" i="7"/>
  <c r="Z89" i="7" s="1"/>
  <c r="W89" i="7"/>
  <c r="K89" i="7"/>
  <c r="I89" i="7"/>
  <c r="G89" i="7"/>
  <c r="F89" i="7"/>
  <c r="E89" i="7"/>
  <c r="D89" i="7"/>
  <c r="C89" i="7"/>
  <c r="BX89" i="7" s="1"/>
  <c r="DD185" i="7" s="1"/>
  <c r="CZ88" i="7"/>
  <c r="DA88" i="7" s="1"/>
  <c r="BY88" i="7"/>
  <c r="DD160" i="7" s="1"/>
  <c r="Y88" i="7"/>
  <c r="Z88" i="7" s="1"/>
  <c r="W88" i="7"/>
  <c r="X88" i="7" s="1"/>
  <c r="AE88" i="7" s="1"/>
  <c r="G88" i="7"/>
  <c r="F88" i="7"/>
  <c r="E88" i="7"/>
  <c r="D88" i="7"/>
  <c r="C88" i="7"/>
  <c r="BX88" i="7" s="1"/>
  <c r="DD184" i="7" s="1"/>
  <c r="CZ87" i="7"/>
  <c r="DA87" i="7" s="1"/>
  <c r="BY87" i="7"/>
  <c r="DD159" i="7" s="1"/>
  <c r="BN87" i="7"/>
  <c r="BJ87" i="7"/>
  <c r="BI87" i="7"/>
  <c r="BH87" i="7"/>
  <c r="Y87" i="7"/>
  <c r="Z87" i="7" s="1"/>
  <c r="W87" i="7"/>
  <c r="K87" i="7"/>
  <c r="I87" i="7"/>
  <c r="Q87" i="7" s="1"/>
  <c r="G87" i="7"/>
  <c r="F87" i="7"/>
  <c r="E87" i="7"/>
  <c r="D87" i="7"/>
  <c r="C87" i="7"/>
  <c r="BX87" i="7" s="1"/>
  <c r="DD183" i="7" s="1"/>
  <c r="CZ86" i="7"/>
  <c r="DA86" i="7" s="1"/>
  <c r="BY86" i="7"/>
  <c r="DD158" i="7" s="1"/>
  <c r="Y86" i="7"/>
  <c r="Z86" i="7" s="1"/>
  <c r="W86" i="7"/>
  <c r="G86" i="7"/>
  <c r="F86" i="7"/>
  <c r="E86" i="7"/>
  <c r="D86" i="7"/>
  <c r="C86" i="7"/>
  <c r="BX86" i="7" s="1"/>
  <c r="DD182" i="7" s="1"/>
  <c r="CZ85" i="7"/>
  <c r="DA85" i="7" s="1"/>
  <c r="BY85" i="7"/>
  <c r="DD157" i="7" s="1"/>
  <c r="BN85" i="7"/>
  <c r="BI85" i="7"/>
  <c r="BH85" i="7"/>
  <c r="Y85" i="7"/>
  <c r="Z85" i="7" s="1"/>
  <c r="W85" i="7"/>
  <c r="K85" i="7"/>
  <c r="I85" i="7"/>
  <c r="G85" i="7"/>
  <c r="F85" i="7"/>
  <c r="E85" i="7"/>
  <c r="D85" i="7"/>
  <c r="C85" i="7"/>
  <c r="CZ84" i="7"/>
  <c r="DA84" i="7" s="1"/>
  <c r="BY84" i="7"/>
  <c r="DD156" i="7" s="1"/>
  <c r="Y84" i="7"/>
  <c r="Z84" i="7" s="1"/>
  <c r="W84" i="7"/>
  <c r="X84" i="7" s="1"/>
  <c r="AE84" i="7" s="1"/>
  <c r="G84" i="7"/>
  <c r="F84" i="7"/>
  <c r="E84" i="7"/>
  <c r="D84" i="7"/>
  <c r="C84" i="7"/>
  <c r="BX84" i="7" s="1"/>
  <c r="DD180" i="7" s="1"/>
  <c r="CZ83" i="7"/>
  <c r="DA83" i="7" s="1"/>
  <c r="BY83" i="7"/>
  <c r="DD155" i="7" s="1"/>
  <c r="BN83" i="7"/>
  <c r="BI83" i="7"/>
  <c r="BH83" i="7"/>
  <c r="Y83" i="7"/>
  <c r="Z83" i="7" s="1"/>
  <c r="W83" i="7"/>
  <c r="K83" i="7"/>
  <c r="I83" i="7"/>
  <c r="G83" i="7"/>
  <c r="F83" i="7"/>
  <c r="E83" i="7"/>
  <c r="D83" i="7"/>
  <c r="C83" i="7"/>
  <c r="CZ82" i="7"/>
  <c r="DA82" i="7" s="1"/>
  <c r="BY82" i="7"/>
  <c r="DD154" i="7" s="1"/>
  <c r="Y82" i="7"/>
  <c r="Z82" i="7" s="1"/>
  <c r="W82" i="7"/>
  <c r="X82" i="7" s="1"/>
  <c r="AE82" i="7" s="1"/>
  <c r="G82" i="7"/>
  <c r="F82" i="7"/>
  <c r="E82" i="7"/>
  <c r="D82" i="7"/>
  <c r="C82" i="7"/>
  <c r="BX82" i="7" s="1"/>
  <c r="DD178" i="7" s="1"/>
  <c r="CZ81" i="7"/>
  <c r="DA81" i="7" s="1"/>
  <c r="BY81" i="7"/>
  <c r="DD153" i="7" s="1"/>
  <c r="BN81" i="7"/>
  <c r="BI81" i="7"/>
  <c r="BH81" i="7"/>
  <c r="Y81" i="7"/>
  <c r="Z81" i="7" s="1"/>
  <c r="W81" i="7"/>
  <c r="X81" i="7" s="1"/>
  <c r="K81" i="7"/>
  <c r="I81" i="7"/>
  <c r="G81" i="7"/>
  <c r="F81" i="7"/>
  <c r="E81" i="7"/>
  <c r="D81" i="7"/>
  <c r="C81" i="7"/>
  <c r="CZ80" i="7"/>
  <c r="DA80" i="7" s="1"/>
  <c r="BY80" i="7"/>
  <c r="DD116" i="7" s="1"/>
  <c r="Y80" i="7"/>
  <c r="Z80" i="7" s="1"/>
  <c r="W80" i="7"/>
  <c r="G80" i="7"/>
  <c r="BE80" i="7" s="1"/>
  <c r="F80" i="7"/>
  <c r="E80" i="7"/>
  <c r="D80" i="7"/>
  <c r="C80" i="7"/>
  <c r="BX80" i="7" s="1"/>
  <c r="DD152" i="7" s="1"/>
  <c r="CZ79" i="7"/>
  <c r="DA79" i="7" s="1"/>
  <c r="BY79" i="7"/>
  <c r="DD115" i="7" s="1"/>
  <c r="BN79" i="7"/>
  <c r="BJ79" i="7"/>
  <c r="BI79" i="7"/>
  <c r="BH79" i="7"/>
  <c r="Y79" i="7"/>
  <c r="Z79" i="7" s="1"/>
  <c r="W79" i="7"/>
  <c r="K79" i="7"/>
  <c r="U79" i="7" s="1"/>
  <c r="I79" i="7"/>
  <c r="Q79" i="7" s="1"/>
  <c r="G79" i="7"/>
  <c r="BE79" i="7" s="1"/>
  <c r="F79" i="7"/>
  <c r="E79" i="7"/>
  <c r="D79" i="7"/>
  <c r="C79" i="7"/>
  <c r="BX79" i="7" s="1"/>
  <c r="DD151" i="7" s="1"/>
  <c r="CZ78" i="7"/>
  <c r="DA78" i="7" s="1"/>
  <c r="BY78" i="7"/>
  <c r="DD114" i="7" s="1"/>
  <c r="Y78" i="7"/>
  <c r="Z78" i="7" s="1"/>
  <c r="W78" i="7"/>
  <c r="G78" i="7"/>
  <c r="BE78" i="7" s="1"/>
  <c r="F78" i="7"/>
  <c r="E78" i="7"/>
  <c r="D78" i="7"/>
  <c r="C78" i="7"/>
  <c r="BX78" i="7" s="1"/>
  <c r="DD150" i="7" s="1"/>
  <c r="CZ77" i="7"/>
  <c r="DA77" i="7" s="1"/>
  <c r="BY77" i="7"/>
  <c r="DD113" i="7" s="1"/>
  <c r="BN77" i="7"/>
  <c r="BJ77" i="7"/>
  <c r="BI77" i="7"/>
  <c r="BH77" i="7"/>
  <c r="Y77" i="7"/>
  <c r="Z77" i="7" s="1"/>
  <c r="W77" i="7"/>
  <c r="AB77" i="7" s="1"/>
  <c r="AC77" i="7" s="1"/>
  <c r="K77" i="7"/>
  <c r="I77" i="7"/>
  <c r="Q77" i="7" s="1"/>
  <c r="G77" i="7"/>
  <c r="BE77" i="7" s="1"/>
  <c r="F77" i="7"/>
  <c r="E77" i="7"/>
  <c r="D77" i="7"/>
  <c r="C77" i="7"/>
  <c r="CZ76" i="7"/>
  <c r="DA76" i="7" s="1"/>
  <c r="BY76" i="7"/>
  <c r="DD112" i="7" s="1"/>
  <c r="Y76" i="7"/>
  <c r="Z76" i="7" s="1"/>
  <c r="W76" i="7"/>
  <c r="AB76" i="7" s="1"/>
  <c r="AC76" i="7" s="1"/>
  <c r="G76" i="7"/>
  <c r="BE76" i="7" s="1"/>
  <c r="F76" i="7"/>
  <c r="E76" i="7"/>
  <c r="D76" i="7"/>
  <c r="C76" i="7"/>
  <c r="BX76" i="7" s="1"/>
  <c r="DD148" i="7" s="1"/>
  <c r="CZ75" i="7"/>
  <c r="DA75" i="7" s="1"/>
  <c r="BY75" i="7"/>
  <c r="DD111" i="7" s="1"/>
  <c r="BN75" i="7"/>
  <c r="BJ75" i="7"/>
  <c r="BI75" i="7"/>
  <c r="BH75" i="7"/>
  <c r="Y75" i="7"/>
  <c r="Z75" i="7" s="1"/>
  <c r="W75" i="7"/>
  <c r="K75" i="7"/>
  <c r="I75" i="7"/>
  <c r="G75" i="7"/>
  <c r="BE75" i="7" s="1"/>
  <c r="F75" i="7"/>
  <c r="E75" i="7"/>
  <c r="D75" i="7"/>
  <c r="C75" i="7"/>
  <c r="CZ74" i="7"/>
  <c r="DA74" i="7" s="1"/>
  <c r="J417" i="9"/>
  <c r="BY74" i="7"/>
  <c r="DD110" i="7" s="1"/>
  <c r="Y74" i="7"/>
  <c r="Z74" i="7" s="1"/>
  <c r="W74" i="7"/>
  <c r="AB74" i="7" s="1"/>
  <c r="AC74" i="7" s="1"/>
  <c r="AF74" i="7" s="1"/>
  <c r="AG74" i="7" s="1"/>
  <c r="G74" i="7"/>
  <c r="BE74" i="7" s="1"/>
  <c r="F74" i="7"/>
  <c r="E74" i="7"/>
  <c r="D74" i="7"/>
  <c r="C74" i="7"/>
  <c r="BX74" i="7" s="1"/>
  <c r="DD146" i="7" s="1"/>
  <c r="CZ73" i="7"/>
  <c r="DA73" i="7" s="1"/>
  <c r="BY73" i="7"/>
  <c r="DD109" i="7" s="1"/>
  <c r="BN73" i="7"/>
  <c r="BJ73" i="7"/>
  <c r="BI73" i="7"/>
  <c r="BH73" i="7"/>
  <c r="Y73" i="7"/>
  <c r="Z73" i="7" s="1"/>
  <c r="W73" i="7"/>
  <c r="AB73" i="7" s="1"/>
  <c r="AC73" i="7" s="1"/>
  <c r="AA73" i="7" s="1"/>
  <c r="K73" i="7"/>
  <c r="U73" i="7" s="1"/>
  <c r="I73" i="7"/>
  <c r="Q73" i="7" s="1"/>
  <c r="G73" i="7"/>
  <c r="BE73" i="7" s="1"/>
  <c r="F73" i="7"/>
  <c r="E73" i="7"/>
  <c r="D73" i="7"/>
  <c r="C73" i="7"/>
  <c r="BX73" i="7" s="1"/>
  <c r="DD145" i="7" s="1"/>
  <c r="CZ72" i="7"/>
  <c r="DA72" i="7" s="1"/>
  <c r="J187" i="9"/>
  <c r="BY72" i="7"/>
  <c r="DD108" i="7" s="1"/>
  <c r="Y72" i="7"/>
  <c r="Z72" i="7" s="1"/>
  <c r="W72" i="7"/>
  <c r="G72" i="7"/>
  <c r="BE72" i="7" s="1"/>
  <c r="F72" i="7"/>
  <c r="E72" i="7"/>
  <c r="D72" i="7"/>
  <c r="C72" i="7"/>
  <c r="BX72" i="7" s="1"/>
  <c r="DD144" i="7" s="1"/>
  <c r="CZ71" i="7"/>
  <c r="DA71" i="7" s="1"/>
  <c r="BY71" i="7"/>
  <c r="DD107" i="7" s="1"/>
  <c r="BN71" i="7"/>
  <c r="BJ71" i="7"/>
  <c r="BI71" i="7"/>
  <c r="BH71" i="7"/>
  <c r="Y71" i="7"/>
  <c r="Z71" i="7" s="1"/>
  <c r="W71" i="7"/>
  <c r="K71" i="7"/>
  <c r="I71" i="7"/>
  <c r="G71" i="7"/>
  <c r="F71" i="7"/>
  <c r="E71" i="7"/>
  <c r="D71" i="7"/>
  <c r="C71" i="7"/>
  <c r="BX71" i="7" s="1"/>
  <c r="DD143" i="7" s="1"/>
  <c r="CZ70" i="7"/>
  <c r="DA70" i="7" s="1"/>
  <c r="BY70" i="7"/>
  <c r="DD106" i="7" s="1"/>
  <c r="Y70" i="7"/>
  <c r="Z70" i="7" s="1"/>
  <c r="W70" i="7"/>
  <c r="G70" i="7"/>
  <c r="BE70" i="7" s="1"/>
  <c r="F70" i="7"/>
  <c r="E70" i="7"/>
  <c r="D70" i="7"/>
  <c r="C70" i="7"/>
  <c r="BX70" i="7" s="1"/>
  <c r="DD142" i="7" s="1"/>
  <c r="CZ69" i="7"/>
  <c r="DA69" i="7" s="1"/>
  <c r="BY69" i="7"/>
  <c r="DD105" i="7" s="1"/>
  <c r="BN69" i="7"/>
  <c r="BJ69" i="7"/>
  <c r="BI69" i="7"/>
  <c r="BH69" i="7"/>
  <c r="Y69" i="7"/>
  <c r="Z69" i="7" s="1"/>
  <c r="W69" i="7"/>
  <c r="K69" i="7"/>
  <c r="I69" i="7"/>
  <c r="T69" i="7" s="1"/>
  <c r="V69" i="7" s="1"/>
  <c r="G69" i="7"/>
  <c r="F69" i="7"/>
  <c r="E69" i="7"/>
  <c r="D69" i="7"/>
  <c r="C69" i="7"/>
  <c r="CZ68" i="7"/>
  <c r="DA68" i="7" s="1"/>
  <c r="J143" i="9"/>
  <c r="BY68" i="7"/>
  <c r="DD104" i="7" s="1"/>
  <c r="Y68" i="7"/>
  <c r="Z68" i="7" s="1"/>
  <c r="W68" i="7"/>
  <c r="AB68" i="7" s="1"/>
  <c r="AC68" i="7" s="1"/>
  <c r="G68" i="7"/>
  <c r="BE68" i="7" s="1"/>
  <c r="F68" i="7"/>
  <c r="E68" i="7"/>
  <c r="D68" i="7"/>
  <c r="C68" i="7"/>
  <c r="BX68" i="7" s="1"/>
  <c r="DD140" i="7" s="1"/>
  <c r="CZ67" i="7"/>
  <c r="DA67" i="7" s="1"/>
  <c r="BY67" i="7"/>
  <c r="DD103" i="7" s="1"/>
  <c r="BN67" i="7"/>
  <c r="BJ67" i="7"/>
  <c r="BI67" i="7"/>
  <c r="BH67" i="7"/>
  <c r="Y67" i="7"/>
  <c r="Z67" i="7" s="1"/>
  <c r="W67" i="7"/>
  <c r="K67" i="7"/>
  <c r="I67" i="7"/>
  <c r="Q67" i="7" s="1"/>
  <c r="G67" i="7"/>
  <c r="F67" i="7"/>
  <c r="E67" i="7"/>
  <c r="D67" i="7"/>
  <c r="C67" i="7"/>
  <c r="CZ66" i="7"/>
  <c r="DA66" i="7" s="1"/>
  <c r="J194" i="9"/>
  <c r="BY66" i="7"/>
  <c r="DD102" i="7" s="1"/>
  <c r="Y66" i="7"/>
  <c r="Z66" i="7" s="1"/>
  <c r="W66" i="7"/>
  <c r="AB66" i="7" s="1"/>
  <c r="AC66" i="7" s="1"/>
  <c r="G66" i="7"/>
  <c r="BE66" i="7" s="1"/>
  <c r="F66" i="7"/>
  <c r="E66" i="7"/>
  <c r="D66" i="7"/>
  <c r="C66" i="7"/>
  <c r="BX66" i="7" s="1"/>
  <c r="DD138" i="7" s="1"/>
  <c r="CZ65" i="7"/>
  <c r="DA65" i="7" s="1"/>
  <c r="BY65" i="7"/>
  <c r="DD101" i="7" s="1"/>
  <c r="BN65" i="7"/>
  <c r="BJ65" i="7"/>
  <c r="BI65" i="7"/>
  <c r="BH65" i="7"/>
  <c r="Y65" i="7"/>
  <c r="Z65" i="7" s="1"/>
  <c r="W65" i="7"/>
  <c r="K65" i="7"/>
  <c r="I65" i="7"/>
  <c r="Q65" i="7" s="1"/>
  <c r="G65" i="7"/>
  <c r="F65" i="7"/>
  <c r="E65" i="7"/>
  <c r="D65" i="7"/>
  <c r="C65" i="7"/>
  <c r="BX65" i="7" s="1"/>
  <c r="DD137" i="7" s="1"/>
  <c r="CZ64" i="7"/>
  <c r="DA64" i="7" s="1"/>
  <c r="J406" i="9"/>
  <c r="BY64" i="7"/>
  <c r="DD100" i="7" s="1"/>
  <c r="Y64" i="7"/>
  <c r="Z64" i="7" s="1"/>
  <c r="W64" i="7"/>
  <c r="G64" i="7"/>
  <c r="BE64" i="7" s="1"/>
  <c r="F64" i="7"/>
  <c r="E64" i="7"/>
  <c r="D64" i="7"/>
  <c r="C64" i="7"/>
  <c r="BX64" i="7" s="1"/>
  <c r="DD136" i="7" s="1"/>
  <c r="CZ63" i="7"/>
  <c r="DA63" i="7" s="1"/>
  <c r="BY63" i="7"/>
  <c r="DD99" i="7" s="1"/>
  <c r="BN63" i="7"/>
  <c r="BJ63" i="7"/>
  <c r="BI63" i="7"/>
  <c r="BH63" i="7"/>
  <c r="Y63" i="7"/>
  <c r="Z63" i="7" s="1"/>
  <c r="W63" i="7"/>
  <c r="X63" i="7" s="1"/>
  <c r="K63" i="7"/>
  <c r="I63" i="7"/>
  <c r="Q63" i="7" s="1"/>
  <c r="G63" i="7"/>
  <c r="F63" i="7"/>
  <c r="E63" i="7"/>
  <c r="D63" i="7"/>
  <c r="C63" i="7"/>
  <c r="BX63" i="7" s="1"/>
  <c r="DD135" i="7" s="1"/>
  <c r="CZ62" i="7"/>
  <c r="DA62" i="7" s="1"/>
  <c r="BY62" i="7"/>
  <c r="DD98" i="7" s="1"/>
  <c r="Y62" i="7"/>
  <c r="Z62" i="7" s="1"/>
  <c r="W62" i="7"/>
  <c r="X62" i="7" s="1"/>
  <c r="AE62" i="7" s="1"/>
  <c r="G62" i="7"/>
  <c r="F62" i="7"/>
  <c r="E62" i="7"/>
  <c r="D62" i="7"/>
  <c r="C62" i="7"/>
  <c r="BX62" i="7" s="1"/>
  <c r="DD134" i="7" s="1"/>
  <c r="CZ61" i="7"/>
  <c r="DA61" i="7" s="1"/>
  <c r="BY61" i="7"/>
  <c r="DD97" i="7" s="1"/>
  <c r="BN61" i="7"/>
  <c r="BJ61" i="7"/>
  <c r="BI61" i="7"/>
  <c r="BH61" i="7"/>
  <c r="Y61" i="7"/>
  <c r="Z61" i="7" s="1"/>
  <c r="W61" i="7"/>
  <c r="K61" i="7"/>
  <c r="L61" i="7" s="1"/>
  <c r="I61" i="7"/>
  <c r="G61" i="7"/>
  <c r="F61" i="7"/>
  <c r="E61" i="7"/>
  <c r="D61" i="7"/>
  <c r="C61" i="7"/>
  <c r="CZ60" i="7"/>
  <c r="DA60" i="7" s="1"/>
  <c r="BY60" i="7"/>
  <c r="DD96" i="7" s="1"/>
  <c r="Y60" i="7"/>
  <c r="Z60" i="7" s="1"/>
  <c r="W60" i="7"/>
  <c r="G60" i="7"/>
  <c r="F60" i="7"/>
  <c r="E60" i="7"/>
  <c r="D60" i="7"/>
  <c r="C60" i="7"/>
  <c r="BX60" i="7" s="1"/>
  <c r="DD132" i="7" s="1"/>
  <c r="CZ59" i="7"/>
  <c r="DA59" i="7" s="1"/>
  <c r="BY59" i="7"/>
  <c r="DD95" i="7" s="1"/>
  <c r="BN59" i="7"/>
  <c r="BJ59" i="7"/>
  <c r="BI59" i="7"/>
  <c r="BH59" i="7"/>
  <c r="Y59" i="7"/>
  <c r="Z59" i="7" s="1"/>
  <c r="W59" i="7"/>
  <c r="K59" i="7"/>
  <c r="I59" i="7"/>
  <c r="Q59" i="7" s="1"/>
  <c r="G59" i="7"/>
  <c r="F59" i="7"/>
  <c r="E59" i="7"/>
  <c r="D59" i="7"/>
  <c r="C59" i="7"/>
  <c r="BX59" i="7" s="1"/>
  <c r="DD131" i="7" s="1"/>
  <c r="CZ58" i="7"/>
  <c r="DA58" i="7" s="1"/>
  <c r="BY58" i="7"/>
  <c r="DD94" i="7" s="1"/>
  <c r="Y58" i="7"/>
  <c r="Z58" i="7" s="1"/>
  <c r="W58" i="7"/>
  <c r="G58" i="7"/>
  <c r="F58" i="7"/>
  <c r="E58" i="7"/>
  <c r="D58" i="7"/>
  <c r="C58" i="7"/>
  <c r="BX58" i="7" s="1"/>
  <c r="DD130" i="7" s="1"/>
  <c r="CZ57" i="7"/>
  <c r="DA57" i="7" s="1"/>
  <c r="J176" i="9"/>
  <c r="BY57" i="7"/>
  <c r="DD93" i="7" s="1"/>
  <c r="BN57" i="7"/>
  <c r="BJ57" i="7"/>
  <c r="BI57" i="7"/>
  <c r="BH57" i="7"/>
  <c r="Y57" i="7"/>
  <c r="Z57" i="7" s="1"/>
  <c r="W57" i="7"/>
  <c r="K57" i="7"/>
  <c r="I57" i="7"/>
  <c r="BO57" i="7" s="1"/>
  <c r="G57" i="7"/>
  <c r="F57" i="7"/>
  <c r="E57" i="7"/>
  <c r="D57" i="7"/>
  <c r="C57" i="7"/>
  <c r="BX57" i="7" s="1"/>
  <c r="DD129" i="7" s="1"/>
  <c r="CZ56" i="7"/>
  <c r="DA56" i="7" s="1"/>
  <c r="J401" i="9"/>
  <c r="BY56" i="7"/>
  <c r="DD92" i="7" s="1"/>
  <c r="Y56" i="7"/>
  <c r="Z56" i="7" s="1"/>
  <c r="W56" i="7"/>
  <c r="G56" i="7"/>
  <c r="F56" i="7"/>
  <c r="E56" i="7"/>
  <c r="D56" i="7"/>
  <c r="C56" i="7"/>
  <c r="BX56" i="7" s="1"/>
  <c r="DD128" i="7" s="1"/>
  <c r="CZ55" i="7"/>
  <c r="DA55" i="7" s="1"/>
  <c r="J494" i="9"/>
  <c r="BY55" i="7"/>
  <c r="DD91" i="7" s="1"/>
  <c r="BN55" i="7"/>
  <c r="BJ55" i="7"/>
  <c r="BI55" i="7"/>
  <c r="BH55" i="7"/>
  <c r="Y55" i="7"/>
  <c r="Z55" i="7" s="1"/>
  <c r="W55" i="7"/>
  <c r="K55" i="7"/>
  <c r="L55" i="7" s="1"/>
  <c r="I55" i="7"/>
  <c r="BO55" i="7" s="1"/>
  <c r="G55" i="7"/>
  <c r="F55" i="7"/>
  <c r="E55" i="7"/>
  <c r="D55" i="7"/>
  <c r="C55" i="7"/>
  <c r="CZ54" i="7"/>
  <c r="DA54" i="7" s="1"/>
  <c r="BY54" i="7"/>
  <c r="DD90" i="7" s="1"/>
  <c r="Y54" i="7"/>
  <c r="Z54" i="7" s="1"/>
  <c r="W54" i="7"/>
  <c r="G54" i="7"/>
  <c r="F54" i="7"/>
  <c r="E54" i="7"/>
  <c r="D54" i="7"/>
  <c r="C54" i="7"/>
  <c r="BX54" i="7" s="1"/>
  <c r="DD126" i="7" s="1"/>
  <c r="CZ53" i="7"/>
  <c r="DA53" i="7" s="1"/>
  <c r="BY53" i="7"/>
  <c r="DD89" i="7" s="1"/>
  <c r="BN53" i="7"/>
  <c r="BJ53" i="7"/>
  <c r="BI53" i="7"/>
  <c r="BH53" i="7"/>
  <c r="Y53" i="7"/>
  <c r="Z53" i="7" s="1"/>
  <c r="W53" i="7"/>
  <c r="K53" i="7"/>
  <c r="L53" i="7" s="1"/>
  <c r="I53" i="7"/>
  <c r="G53" i="7"/>
  <c r="F53" i="7"/>
  <c r="E53" i="7"/>
  <c r="D53" i="7"/>
  <c r="C53" i="7"/>
  <c r="CZ52" i="7"/>
  <c r="DA52" i="7" s="1"/>
  <c r="BY52" i="7"/>
  <c r="DD88" i="7" s="1"/>
  <c r="Y52" i="7"/>
  <c r="Z52" i="7" s="1"/>
  <c r="W52" i="7"/>
  <c r="G52" i="7"/>
  <c r="F52" i="7"/>
  <c r="E52" i="7"/>
  <c r="D52" i="7"/>
  <c r="C52" i="7"/>
  <c r="BX52" i="7" s="1"/>
  <c r="DD124" i="7" s="1"/>
  <c r="CZ51" i="7"/>
  <c r="DA51" i="7" s="1"/>
  <c r="BY51" i="7"/>
  <c r="DD87" i="7" s="1"/>
  <c r="BN51" i="7"/>
  <c r="BJ51" i="7"/>
  <c r="BI51" i="7"/>
  <c r="BH51" i="7"/>
  <c r="Y51" i="7"/>
  <c r="Z51" i="7" s="1"/>
  <c r="W51" i="7"/>
  <c r="X51" i="7" s="1"/>
  <c r="K51" i="7"/>
  <c r="L51" i="7" s="1"/>
  <c r="I51" i="7"/>
  <c r="BO51" i="7" s="1"/>
  <c r="G51" i="7"/>
  <c r="F51" i="7"/>
  <c r="E51" i="7"/>
  <c r="D51" i="7"/>
  <c r="C51" i="7"/>
  <c r="BX51" i="7" s="1"/>
  <c r="DD123" i="7" s="1"/>
  <c r="CZ50" i="7"/>
  <c r="DA50" i="7" s="1"/>
  <c r="J485" i="9"/>
  <c r="BY50" i="7"/>
  <c r="DD86" i="7" s="1"/>
  <c r="Y50" i="7"/>
  <c r="Z50" i="7" s="1"/>
  <c r="W50" i="7"/>
  <c r="G50" i="7"/>
  <c r="F50" i="7"/>
  <c r="E50" i="7"/>
  <c r="D50" i="7"/>
  <c r="C50" i="7"/>
  <c r="BX50" i="7" s="1"/>
  <c r="DD122" i="7" s="1"/>
  <c r="CZ49" i="7"/>
  <c r="DA49" i="7" s="1"/>
  <c r="BY49" i="7"/>
  <c r="DD85" i="7" s="1"/>
  <c r="BI49" i="7"/>
  <c r="BH49" i="7"/>
  <c r="Y49" i="7"/>
  <c r="Z49" i="7" s="1"/>
  <c r="W49" i="7"/>
  <c r="K49" i="7"/>
  <c r="I49" i="7"/>
  <c r="G49" i="7"/>
  <c r="F49" i="7"/>
  <c r="E49" i="7"/>
  <c r="D49" i="7"/>
  <c r="C49" i="7"/>
  <c r="BX49" i="7" s="1"/>
  <c r="DD121" i="7" s="1"/>
  <c r="CZ48" i="7"/>
  <c r="DA48" i="7" s="1"/>
  <c r="J480" i="9"/>
  <c r="BY48" i="7"/>
  <c r="DD84" i="7" s="1"/>
  <c r="Y48" i="7"/>
  <c r="Z48" i="7" s="1"/>
  <c r="W48" i="7"/>
  <c r="X48" i="7" s="1"/>
  <c r="G48" i="7"/>
  <c r="F48" i="7"/>
  <c r="E48" i="7"/>
  <c r="D48" i="7"/>
  <c r="C48" i="7"/>
  <c r="BX48" i="7" s="1"/>
  <c r="DD120" i="7" s="1"/>
  <c r="CZ47" i="7"/>
  <c r="DA47" i="7" s="1"/>
  <c r="J493" i="9"/>
  <c r="BY47" i="7"/>
  <c r="DD83" i="7" s="1"/>
  <c r="BN47" i="7"/>
  <c r="BI47" i="7"/>
  <c r="BH47" i="7"/>
  <c r="Y47" i="7"/>
  <c r="Z47" i="7" s="1"/>
  <c r="W47" i="7"/>
  <c r="X47" i="7" s="1"/>
  <c r="K47" i="7"/>
  <c r="I47" i="7"/>
  <c r="BO47" i="7" s="1"/>
  <c r="G47" i="7"/>
  <c r="F47" i="7"/>
  <c r="E47" i="7"/>
  <c r="D47" i="7"/>
  <c r="C47" i="7"/>
  <c r="CZ46" i="7"/>
  <c r="DA46" i="7" s="1"/>
  <c r="J492" i="9"/>
  <c r="BY46" i="7"/>
  <c r="DD82" i="7" s="1"/>
  <c r="Y46" i="7"/>
  <c r="Z46" i="7" s="1"/>
  <c r="W46" i="7"/>
  <c r="G46" i="7"/>
  <c r="F46" i="7"/>
  <c r="E46" i="7"/>
  <c r="D46" i="7"/>
  <c r="C46" i="7"/>
  <c r="BX46" i="7" s="1"/>
  <c r="DD118" i="7" s="1"/>
  <c r="CZ45" i="7"/>
  <c r="DA45" i="7" s="1"/>
  <c r="J491" i="9"/>
  <c r="BY45" i="7"/>
  <c r="DD81" i="7" s="1"/>
  <c r="BN45" i="7"/>
  <c r="BI45" i="7"/>
  <c r="BH45" i="7"/>
  <c r="Y45" i="7"/>
  <c r="Z45" i="7" s="1"/>
  <c r="W45" i="7"/>
  <c r="K45" i="7"/>
  <c r="I45" i="7"/>
  <c r="G45" i="7"/>
  <c r="F45" i="7"/>
  <c r="E45" i="7"/>
  <c r="D45" i="7"/>
  <c r="C45" i="7"/>
  <c r="BX45" i="7" s="1"/>
  <c r="DD117" i="7" s="1"/>
  <c r="CZ44" i="7"/>
  <c r="DA44" i="7" s="1"/>
  <c r="J201" i="9"/>
  <c r="BY44" i="7"/>
  <c r="DD44" i="7" s="1"/>
  <c r="Y44" i="7"/>
  <c r="Z44" i="7" s="1"/>
  <c r="W44" i="7"/>
  <c r="X44" i="7" s="1"/>
  <c r="AP44" i="7" s="1"/>
  <c r="G44" i="7"/>
  <c r="BE44" i="7" s="1"/>
  <c r="F44" i="7"/>
  <c r="E44" i="7"/>
  <c r="D44" i="7"/>
  <c r="C44" i="7"/>
  <c r="BX44" i="7" s="1"/>
  <c r="DD80" i="7" s="1"/>
  <c r="CZ43" i="7"/>
  <c r="DA43" i="7" s="1"/>
  <c r="BY43" i="7"/>
  <c r="DD43" i="7" s="1"/>
  <c r="BN43" i="7"/>
  <c r="BJ43" i="7"/>
  <c r="BI43" i="7"/>
  <c r="BH43" i="7"/>
  <c r="Y43" i="7"/>
  <c r="Z43" i="7" s="1"/>
  <c r="W43" i="7"/>
  <c r="AB43" i="7" s="1"/>
  <c r="AC43" i="7" s="1"/>
  <c r="K43" i="7"/>
  <c r="L43" i="7" s="1"/>
  <c r="I43" i="7"/>
  <c r="T43" i="7" s="1"/>
  <c r="V43" i="7" s="1"/>
  <c r="G43" i="7"/>
  <c r="BE43" i="7" s="1"/>
  <c r="F43" i="7"/>
  <c r="E43" i="7"/>
  <c r="D43" i="7"/>
  <c r="C43" i="7"/>
  <c r="CZ42" i="7"/>
  <c r="DA42" i="7" s="1"/>
  <c r="J197" i="9"/>
  <c r="BY42" i="7"/>
  <c r="DD42" i="7" s="1"/>
  <c r="Y42" i="7"/>
  <c r="Z42" i="7" s="1"/>
  <c r="W42" i="7"/>
  <c r="X42" i="7" s="1"/>
  <c r="AP42" i="7" s="1"/>
  <c r="G42" i="7"/>
  <c r="BE42" i="7" s="1"/>
  <c r="F42" i="7"/>
  <c r="E42" i="7"/>
  <c r="D42" i="7"/>
  <c r="C42" i="7"/>
  <c r="BX42" i="7" s="1"/>
  <c r="DD78" i="7" s="1"/>
  <c r="CZ41" i="7"/>
  <c r="DA41" i="7" s="1"/>
  <c r="BY41" i="7"/>
  <c r="DD41" i="7" s="1"/>
  <c r="BN41" i="7"/>
  <c r="BJ41" i="7"/>
  <c r="BI41" i="7"/>
  <c r="BH41" i="7"/>
  <c r="Y41" i="7"/>
  <c r="Z41" i="7" s="1"/>
  <c r="W41" i="7"/>
  <c r="AB41" i="7" s="1"/>
  <c r="AC41" i="7" s="1"/>
  <c r="K41" i="7"/>
  <c r="U41" i="7" s="1"/>
  <c r="I41" i="7"/>
  <c r="Q41" i="7" s="1"/>
  <c r="G41" i="7"/>
  <c r="BE41" i="7" s="1"/>
  <c r="F41" i="7"/>
  <c r="E41" i="7"/>
  <c r="D41" i="7"/>
  <c r="C41" i="7"/>
  <c r="CZ40" i="7"/>
  <c r="DA40" i="7" s="1"/>
  <c r="BY40" i="7"/>
  <c r="DD40" i="7" s="1"/>
  <c r="Y40" i="7"/>
  <c r="Z40" i="7" s="1"/>
  <c r="W40" i="7"/>
  <c r="AB40" i="7" s="1"/>
  <c r="AC40" i="7" s="1"/>
  <c r="G40" i="7"/>
  <c r="BE40" i="7" s="1"/>
  <c r="F40" i="7"/>
  <c r="E40" i="7"/>
  <c r="D40" i="7"/>
  <c r="C40" i="7"/>
  <c r="BX40" i="7" s="1"/>
  <c r="DD76" i="7" s="1"/>
  <c r="CZ39" i="7"/>
  <c r="DA39" i="7" s="1"/>
  <c r="BY39" i="7"/>
  <c r="DD39" i="7" s="1"/>
  <c r="BN39" i="7"/>
  <c r="BJ39" i="7"/>
  <c r="BI39" i="7"/>
  <c r="BH39" i="7"/>
  <c r="Y39" i="7"/>
  <c r="Z39" i="7" s="1"/>
  <c r="W39" i="7"/>
  <c r="AB39" i="7" s="1"/>
  <c r="AC39" i="7" s="1"/>
  <c r="K39" i="7"/>
  <c r="I39" i="7"/>
  <c r="G39" i="7"/>
  <c r="BE39" i="7" s="1"/>
  <c r="F39" i="7"/>
  <c r="E39" i="7"/>
  <c r="D39" i="7"/>
  <c r="C39" i="7"/>
  <c r="BX39" i="7" s="1"/>
  <c r="DD75" i="7" s="1"/>
  <c r="CZ38" i="7"/>
  <c r="DA38" i="7" s="1"/>
  <c r="BY38" i="7"/>
  <c r="DD38" i="7" s="1"/>
  <c r="Y38" i="7"/>
  <c r="Z38" i="7" s="1"/>
  <c r="W38" i="7"/>
  <c r="AB38" i="7" s="1"/>
  <c r="AC38" i="7" s="1"/>
  <c r="G38" i="7"/>
  <c r="BE38" i="7" s="1"/>
  <c r="F38" i="7"/>
  <c r="E38" i="7"/>
  <c r="D38" i="7"/>
  <c r="C38" i="7"/>
  <c r="BX38" i="7" s="1"/>
  <c r="DD74" i="7" s="1"/>
  <c r="CZ37" i="7"/>
  <c r="DA37" i="7" s="1"/>
  <c r="J442" i="9"/>
  <c r="BY37" i="7"/>
  <c r="DD37" i="7" s="1"/>
  <c r="BN37" i="7"/>
  <c r="BJ37" i="7"/>
  <c r="BI37" i="7"/>
  <c r="BH37" i="7"/>
  <c r="Y37" i="7"/>
  <c r="Z37" i="7" s="1"/>
  <c r="W37" i="7"/>
  <c r="X37" i="7" s="1"/>
  <c r="AP37" i="7" s="1"/>
  <c r="K37" i="7"/>
  <c r="L37" i="7" s="1"/>
  <c r="I37" i="7"/>
  <c r="BO37" i="7" s="1"/>
  <c r="BQ37" i="7" s="1"/>
  <c r="G37" i="7"/>
  <c r="BE37" i="7" s="1"/>
  <c r="F37" i="7"/>
  <c r="E37" i="7"/>
  <c r="D37" i="7"/>
  <c r="C37" i="7"/>
  <c r="CZ36" i="7"/>
  <c r="DA36" i="7" s="1"/>
  <c r="BY36" i="7"/>
  <c r="DD36" i="7" s="1"/>
  <c r="Y36" i="7"/>
  <c r="Z36" i="7" s="1"/>
  <c r="W36" i="7"/>
  <c r="G36" i="7"/>
  <c r="BE36" i="7" s="1"/>
  <c r="F36" i="7"/>
  <c r="E36" i="7"/>
  <c r="D36" i="7"/>
  <c r="C36" i="7"/>
  <c r="BX36" i="7" s="1"/>
  <c r="DD72" i="7" s="1"/>
  <c r="CZ35" i="7"/>
  <c r="DA35" i="7" s="1"/>
  <c r="J445" i="9"/>
  <c r="BY35" i="7"/>
  <c r="DD35" i="7" s="1"/>
  <c r="BN35" i="7"/>
  <c r="BJ35" i="7"/>
  <c r="BI35" i="7"/>
  <c r="BH35" i="7"/>
  <c r="Y35" i="7"/>
  <c r="Z35" i="7" s="1"/>
  <c r="W35" i="7"/>
  <c r="AB35" i="7" s="1"/>
  <c r="AC35" i="7" s="1"/>
  <c r="K35" i="7"/>
  <c r="L35" i="7" s="1"/>
  <c r="I35" i="7"/>
  <c r="G35" i="7"/>
  <c r="BE35" i="7" s="1"/>
  <c r="F35" i="7"/>
  <c r="E35" i="7"/>
  <c r="D35" i="7"/>
  <c r="C35" i="7"/>
  <c r="CZ34" i="7"/>
  <c r="DA34" i="7" s="1"/>
  <c r="BY34" i="7"/>
  <c r="DD34" i="7" s="1"/>
  <c r="Y34" i="7"/>
  <c r="Z34" i="7" s="1"/>
  <c r="W34" i="7"/>
  <c r="X34" i="7" s="1"/>
  <c r="G34" i="7"/>
  <c r="F34" i="7"/>
  <c r="E34" i="7"/>
  <c r="D34" i="7"/>
  <c r="C34" i="7"/>
  <c r="BX34" i="7" s="1"/>
  <c r="DD70" i="7" s="1"/>
  <c r="CZ33" i="7"/>
  <c r="DA33" i="7" s="1"/>
  <c r="J490" i="9"/>
  <c r="BY33" i="7"/>
  <c r="DD33" i="7" s="1"/>
  <c r="BN33" i="7"/>
  <c r="BJ33" i="7"/>
  <c r="BI33" i="7"/>
  <c r="BH33" i="7"/>
  <c r="Y33" i="7"/>
  <c r="Z33" i="7" s="1"/>
  <c r="W33" i="7"/>
  <c r="K33" i="7"/>
  <c r="I33" i="7"/>
  <c r="G33" i="7"/>
  <c r="F33" i="7"/>
  <c r="E33" i="7"/>
  <c r="D33" i="7"/>
  <c r="C33" i="7"/>
  <c r="CZ32" i="7"/>
  <c r="DA32" i="7" s="1"/>
  <c r="BY32" i="7"/>
  <c r="DD32" i="7" s="1"/>
  <c r="Y32" i="7"/>
  <c r="Z32" i="7" s="1"/>
  <c r="W32" i="7"/>
  <c r="AB32" i="7" s="1"/>
  <c r="AC32" i="7" s="1"/>
  <c r="G32" i="7"/>
  <c r="F32" i="7"/>
  <c r="E32" i="7"/>
  <c r="D32" i="7"/>
  <c r="C32" i="7"/>
  <c r="BX32" i="7" s="1"/>
  <c r="DD68" i="7" s="1"/>
  <c r="CZ31" i="7"/>
  <c r="DA31" i="7" s="1"/>
  <c r="BY31" i="7"/>
  <c r="DD31" i="7" s="1"/>
  <c r="BN31" i="7"/>
  <c r="BJ31" i="7"/>
  <c r="BI31" i="7"/>
  <c r="BH31" i="7"/>
  <c r="Y31" i="7"/>
  <c r="Z31" i="7" s="1"/>
  <c r="W31" i="7"/>
  <c r="X31" i="7" s="1"/>
  <c r="K31" i="7"/>
  <c r="I31" i="7"/>
  <c r="BO31" i="7" s="1"/>
  <c r="BQ31" i="7" s="1"/>
  <c r="G31" i="7"/>
  <c r="F31" i="7"/>
  <c r="E31" i="7"/>
  <c r="D31" i="7"/>
  <c r="C31" i="7"/>
  <c r="BX31" i="7" s="1"/>
  <c r="DD67" i="7" s="1"/>
  <c r="CZ30" i="7"/>
  <c r="DA30" i="7" s="1"/>
  <c r="BY30" i="7"/>
  <c r="DD30" i="7" s="1"/>
  <c r="Y30" i="7"/>
  <c r="Z30" i="7" s="1"/>
  <c r="W30" i="7"/>
  <c r="G30" i="7"/>
  <c r="F30" i="7"/>
  <c r="E30" i="7"/>
  <c r="D30" i="7"/>
  <c r="C30" i="7"/>
  <c r="BX30" i="7" s="1"/>
  <c r="DD66" i="7" s="1"/>
  <c r="CZ29" i="7"/>
  <c r="DA29" i="7" s="1"/>
  <c r="BY29" i="7"/>
  <c r="DD29" i="7" s="1"/>
  <c r="BN29" i="7"/>
  <c r="BJ29" i="7"/>
  <c r="BI29" i="7"/>
  <c r="BH29" i="7"/>
  <c r="Y29" i="7"/>
  <c r="Z29" i="7" s="1"/>
  <c r="W29" i="7"/>
  <c r="K29" i="7"/>
  <c r="L29" i="7" s="1"/>
  <c r="I29" i="7"/>
  <c r="BO29" i="7" s="1"/>
  <c r="G29" i="7"/>
  <c r="F29" i="7"/>
  <c r="E29" i="7"/>
  <c r="D29" i="7"/>
  <c r="C29" i="7"/>
  <c r="BX29" i="7" s="1"/>
  <c r="DD65" i="7" s="1"/>
  <c r="CZ28" i="7"/>
  <c r="DA28" i="7" s="1"/>
  <c r="BY28" i="7"/>
  <c r="DD28" i="7" s="1"/>
  <c r="Y28" i="7"/>
  <c r="Z28" i="7" s="1"/>
  <c r="W28" i="7"/>
  <c r="G28" i="7"/>
  <c r="F28" i="7"/>
  <c r="E28" i="7"/>
  <c r="D28" i="7"/>
  <c r="C28" i="7"/>
  <c r="BX28" i="7" s="1"/>
  <c r="DD64" i="7" s="1"/>
  <c r="CZ27" i="7"/>
  <c r="DA27" i="7" s="1"/>
  <c r="BY27" i="7"/>
  <c r="DD27" i="7" s="1"/>
  <c r="BN27" i="7"/>
  <c r="BJ27" i="7"/>
  <c r="BI27" i="7"/>
  <c r="BH27" i="7"/>
  <c r="Y27" i="7"/>
  <c r="Z27" i="7" s="1"/>
  <c r="W27" i="7"/>
  <c r="K27" i="7"/>
  <c r="L27" i="7" s="1"/>
  <c r="I27" i="7"/>
  <c r="J27" i="7" s="1"/>
  <c r="G27" i="7"/>
  <c r="F27" i="7"/>
  <c r="E27" i="7"/>
  <c r="D27" i="7"/>
  <c r="C27" i="7"/>
  <c r="CZ26" i="7"/>
  <c r="DA26" i="7" s="1"/>
  <c r="BY26" i="7"/>
  <c r="DD26" i="7" s="1"/>
  <c r="Y26" i="7"/>
  <c r="Z26" i="7" s="1"/>
  <c r="W26" i="7"/>
  <c r="X26" i="7" s="1"/>
  <c r="G26" i="7"/>
  <c r="F26" i="7"/>
  <c r="E26" i="7"/>
  <c r="D26" i="7"/>
  <c r="C26" i="7"/>
  <c r="BX26" i="7" s="1"/>
  <c r="DD62" i="7" s="1"/>
  <c r="CZ25" i="7"/>
  <c r="DA25" i="7" s="1"/>
  <c r="BY25" i="7"/>
  <c r="DD25" i="7" s="1"/>
  <c r="BN25" i="7"/>
  <c r="BJ25" i="7"/>
  <c r="BI25" i="7"/>
  <c r="BH25" i="7"/>
  <c r="Y25" i="7"/>
  <c r="Z25" i="7" s="1"/>
  <c r="W25" i="7"/>
  <c r="K25" i="7"/>
  <c r="I25" i="7"/>
  <c r="BO25" i="7" s="1"/>
  <c r="G25" i="7"/>
  <c r="F25" i="7"/>
  <c r="E25" i="7"/>
  <c r="D25" i="7"/>
  <c r="C25" i="7"/>
  <c r="CZ24" i="7"/>
  <c r="DA24" i="7" s="1"/>
  <c r="BY24" i="7"/>
  <c r="DD24" i="7" s="1"/>
  <c r="Y24" i="7"/>
  <c r="Z24" i="7" s="1"/>
  <c r="W24" i="7"/>
  <c r="G24" i="7"/>
  <c r="F24" i="7"/>
  <c r="E24" i="7"/>
  <c r="D24" i="7"/>
  <c r="C24" i="7"/>
  <c r="BX24" i="7" s="1"/>
  <c r="DD60" i="7" s="1"/>
  <c r="CZ23" i="7"/>
  <c r="DA23" i="7" s="1"/>
  <c r="BY23" i="7"/>
  <c r="DD23" i="7" s="1"/>
  <c r="BN23" i="7"/>
  <c r="BJ23" i="7"/>
  <c r="BI23" i="7"/>
  <c r="BH23" i="7"/>
  <c r="Y23" i="7"/>
  <c r="Z23" i="7" s="1"/>
  <c r="W23" i="7"/>
  <c r="X23" i="7" s="1"/>
  <c r="K23" i="7"/>
  <c r="I23" i="7"/>
  <c r="BO23" i="7" s="1"/>
  <c r="G23" i="7"/>
  <c r="F23" i="7"/>
  <c r="E23" i="7"/>
  <c r="D23" i="7"/>
  <c r="C23" i="7"/>
  <c r="BX23" i="7" s="1"/>
  <c r="DD59" i="7" s="1"/>
  <c r="CZ22" i="7"/>
  <c r="DA22" i="7" s="1"/>
  <c r="BY22" i="7"/>
  <c r="DD22" i="7" s="1"/>
  <c r="Y22" i="7"/>
  <c r="Z22" i="7" s="1"/>
  <c r="W22" i="7"/>
  <c r="G22" i="7"/>
  <c r="F22" i="7"/>
  <c r="E22" i="7"/>
  <c r="D22" i="7"/>
  <c r="C22" i="7"/>
  <c r="BX22" i="7" s="1"/>
  <c r="DD58" i="7" s="1"/>
  <c r="CZ21" i="7"/>
  <c r="DA21" i="7" s="1"/>
  <c r="BY21" i="7"/>
  <c r="DD21" i="7" s="1"/>
  <c r="DI21" i="7" s="1"/>
  <c r="BN21" i="7"/>
  <c r="BJ21" i="7"/>
  <c r="BI21" i="7"/>
  <c r="BH21" i="7"/>
  <c r="Y21" i="7"/>
  <c r="Z21" i="7" s="1"/>
  <c r="W21" i="7"/>
  <c r="X21" i="7" s="1"/>
  <c r="K21" i="7"/>
  <c r="I21" i="7"/>
  <c r="Q21" i="7" s="1"/>
  <c r="G21" i="7"/>
  <c r="F21" i="7"/>
  <c r="E21" i="7"/>
  <c r="D21" i="7"/>
  <c r="C21" i="7"/>
  <c r="BX21" i="7" s="1"/>
  <c r="DD57" i="7" s="1"/>
  <c r="CZ20" i="7"/>
  <c r="DA20" i="7" s="1"/>
  <c r="BY20" i="7"/>
  <c r="DD20" i="7" s="1"/>
  <c r="DI20" i="7" s="1"/>
  <c r="Y20" i="7"/>
  <c r="Z20" i="7" s="1"/>
  <c r="W20" i="7"/>
  <c r="G20" i="7"/>
  <c r="F20" i="7"/>
  <c r="E20" i="7"/>
  <c r="D20" i="7"/>
  <c r="C20" i="7"/>
  <c r="BX20" i="7" s="1"/>
  <c r="DD56" i="7" s="1"/>
  <c r="CZ19" i="7"/>
  <c r="DA19" i="7" s="1"/>
  <c r="BY19" i="7"/>
  <c r="DD19" i="7" s="1"/>
  <c r="BN19" i="7"/>
  <c r="BJ19" i="7"/>
  <c r="BI19" i="7"/>
  <c r="BH19" i="7"/>
  <c r="Y19" i="7"/>
  <c r="Z19" i="7" s="1"/>
  <c r="W19" i="7"/>
  <c r="K19" i="7"/>
  <c r="L19" i="7" s="1"/>
  <c r="I19" i="7"/>
  <c r="J19" i="7" s="1"/>
  <c r="G19" i="7"/>
  <c r="F19" i="7"/>
  <c r="E19" i="7"/>
  <c r="D19" i="7"/>
  <c r="C19" i="7"/>
  <c r="CZ18" i="7"/>
  <c r="DA18" i="7" s="1"/>
  <c r="BY18" i="7"/>
  <c r="DD18" i="7" s="1"/>
  <c r="Y18" i="7"/>
  <c r="Z18" i="7" s="1"/>
  <c r="W18" i="7"/>
  <c r="X18" i="7" s="1"/>
  <c r="G18" i="7"/>
  <c r="F18" i="7"/>
  <c r="E18" i="7"/>
  <c r="D18" i="7"/>
  <c r="C18" i="7"/>
  <c r="BX18" i="7" s="1"/>
  <c r="DD54" i="7" s="1"/>
  <c r="CZ17" i="7"/>
  <c r="DA17" i="7" s="1"/>
  <c r="BY17" i="7"/>
  <c r="DD17" i="7" s="1"/>
  <c r="BN17" i="7"/>
  <c r="BJ17" i="7"/>
  <c r="BI17" i="7"/>
  <c r="BH17" i="7"/>
  <c r="Y17" i="7"/>
  <c r="Z17" i="7" s="1"/>
  <c r="W17" i="7"/>
  <c r="K17" i="7"/>
  <c r="I17" i="7"/>
  <c r="G17" i="7"/>
  <c r="F17" i="7"/>
  <c r="E17" i="7"/>
  <c r="D17" i="7"/>
  <c r="C17" i="7"/>
  <c r="CZ16" i="7"/>
  <c r="DA16" i="7" s="1"/>
  <c r="BY16" i="7"/>
  <c r="DD16" i="7" s="1"/>
  <c r="Y16" i="7"/>
  <c r="Z16" i="7" s="1"/>
  <c r="W16" i="7"/>
  <c r="G16" i="7"/>
  <c r="F16" i="7"/>
  <c r="E16" i="7"/>
  <c r="D16" i="7"/>
  <c r="C16" i="7"/>
  <c r="BX16" i="7" s="1"/>
  <c r="DD52" i="7" s="1"/>
  <c r="CZ15" i="7"/>
  <c r="DA15" i="7" s="1"/>
  <c r="J489" i="9"/>
  <c r="BY15" i="7"/>
  <c r="DD15" i="7" s="1"/>
  <c r="BN15" i="7"/>
  <c r="BJ15" i="7"/>
  <c r="BI15" i="7"/>
  <c r="BH15" i="7"/>
  <c r="Y15" i="7"/>
  <c r="Z15" i="7" s="1"/>
  <c r="W15" i="7"/>
  <c r="K15" i="7"/>
  <c r="L15" i="7" s="1"/>
  <c r="I15" i="7"/>
  <c r="J15" i="7" s="1"/>
  <c r="G15" i="7"/>
  <c r="F15" i="7"/>
  <c r="E15" i="7"/>
  <c r="D15" i="7"/>
  <c r="C15" i="7"/>
  <c r="BX15" i="7" s="1"/>
  <c r="DD51" i="7" s="1"/>
  <c r="CZ14" i="7"/>
  <c r="DA14" i="7" s="1"/>
  <c r="J488" i="9"/>
  <c r="BY14" i="7"/>
  <c r="DD14" i="7" s="1"/>
  <c r="Y14" i="7"/>
  <c r="Z14" i="7" s="1"/>
  <c r="W14" i="7"/>
  <c r="G14" i="7"/>
  <c r="F14" i="7"/>
  <c r="E14" i="7"/>
  <c r="D14" i="7"/>
  <c r="C14" i="7"/>
  <c r="BX14" i="7" s="1"/>
  <c r="DD50" i="7" s="1"/>
  <c r="CZ13" i="7"/>
  <c r="DA13" i="7" s="1"/>
  <c r="BY13" i="7"/>
  <c r="DD13" i="7" s="1"/>
  <c r="BN13" i="7"/>
  <c r="BI13" i="7"/>
  <c r="BH13" i="7"/>
  <c r="Y13" i="7"/>
  <c r="Z13" i="7" s="1"/>
  <c r="W13" i="7"/>
  <c r="K13" i="7"/>
  <c r="I13" i="7"/>
  <c r="BO13" i="7" s="1"/>
  <c r="G13" i="7"/>
  <c r="F13" i="7"/>
  <c r="E13" i="7"/>
  <c r="D13" i="7"/>
  <c r="C13" i="7"/>
  <c r="BX13" i="7" s="1"/>
  <c r="DD49" i="7" s="1"/>
  <c r="CZ12" i="7"/>
  <c r="DA12" i="7" s="1"/>
  <c r="BY12" i="7"/>
  <c r="DD12" i="7" s="1"/>
  <c r="Y12" i="7"/>
  <c r="Z12" i="7" s="1"/>
  <c r="W12" i="7"/>
  <c r="X12" i="7" s="1"/>
  <c r="G12" i="7"/>
  <c r="F12" i="7"/>
  <c r="E12" i="7"/>
  <c r="D12" i="7"/>
  <c r="C12" i="7"/>
  <c r="BX12" i="7" s="1"/>
  <c r="DD48" i="7" s="1"/>
  <c r="CZ11" i="7"/>
  <c r="DA11" i="7" s="1"/>
  <c r="BY11" i="7"/>
  <c r="DD11" i="7" s="1"/>
  <c r="BN11" i="7"/>
  <c r="BI11" i="7"/>
  <c r="BH11" i="7"/>
  <c r="Y11" i="7"/>
  <c r="Z11" i="7" s="1"/>
  <c r="W11" i="7"/>
  <c r="X11" i="7" s="1"/>
  <c r="K11" i="7"/>
  <c r="I11" i="7"/>
  <c r="BO11" i="7" s="1"/>
  <c r="G11" i="7"/>
  <c r="F11" i="7"/>
  <c r="E11" i="7"/>
  <c r="D11" i="7"/>
  <c r="C11" i="7"/>
  <c r="CZ10" i="7"/>
  <c r="DA10" i="7" s="1"/>
  <c r="J487" i="9"/>
  <c r="BY10" i="7"/>
  <c r="DD10" i="7" s="1"/>
  <c r="Y10" i="7"/>
  <c r="Z10" i="7" s="1"/>
  <c r="W10" i="7"/>
  <c r="X10" i="7" s="1"/>
  <c r="G10" i="7"/>
  <c r="F10" i="7"/>
  <c r="E10" i="7"/>
  <c r="D10" i="7"/>
  <c r="C10" i="7"/>
  <c r="BX10" i="7" s="1"/>
  <c r="DD46" i="7" s="1"/>
  <c r="CZ9" i="7"/>
  <c r="DA9" i="7" s="1"/>
  <c r="BY9" i="7"/>
  <c r="DD9" i="7" s="1"/>
  <c r="BN9" i="7"/>
  <c r="BI9" i="7"/>
  <c r="BH9" i="7"/>
  <c r="Y9" i="7"/>
  <c r="Z9" i="7" s="1"/>
  <c r="W9" i="7"/>
  <c r="X9" i="7" s="1"/>
  <c r="AE9" i="7" s="1"/>
  <c r="K9" i="7"/>
  <c r="I9" i="7"/>
  <c r="F9" i="7"/>
  <c r="E9" i="7"/>
  <c r="D9" i="7"/>
  <c r="C9" i="7"/>
  <c r="AA18" i="6"/>
  <c r="AB18" i="6" s="1"/>
  <c r="X18" i="6"/>
  <c r="Y18" i="6" s="1"/>
  <c r="Y17" i="5"/>
  <c r="Z17" i="5" s="1"/>
  <c r="Y16" i="5"/>
  <c r="Z16" i="5" s="1"/>
  <c r="Y15" i="5"/>
  <c r="Z15" i="5" s="1"/>
  <c r="Z17" i="4"/>
  <c r="Z16" i="4"/>
  <c r="Z15" i="4"/>
  <c r="Z14" i="4"/>
  <c r="Z13" i="4"/>
  <c r="Z12" i="4"/>
  <c r="Z9" i="4"/>
  <c r="Z8" i="4"/>
  <c r="H240" i="7"/>
  <c r="H238" i="7"/>
  <c r="H237" i="7"/>
  <c r="H236" i="7"/>
  <c r="H235" i="7"/>
  <c r="H234" i="7"/>
  <c r="H233" i="7"/>
  <c r="H232" i="7"/>
  <c r="H230" i="7"/>
  <c r="H229" i="7"/>
  <c r="H228" i="7"/>
  <c r="H227" i="7"/>
  <c r="H226" i="7"/>
  <c r="H225" i="7"/>
  <c r="H224" i="7"/>
  <c r="H222" i="7"/>
  <c r="H221" i="7"/>
  <c r="H220" i="7"/>
  <c r="H219" i="7"/>
  <c r="H218" i="7"/>
  <c r="H217" i="7"/>
  <c r="H216" i="7"/>
  <c r="H212" i="7"/>
  <c r="H211" i="7"/>
  <c r="H210" i="7"/>
  <c r="H209" i="7"/>
  <c r="H208" i="7"/>
  <c r="H207" i="7"/>
  <c r="H206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0" i="7"/>
  <c r="H158" i="7"/>
  <c r="H148" i="7"/>
  <c r="H147" i="7"/>
  <c r="H146" i="7"/>
  <c r="H145" i="7"/>
  <c r="H144" i="7"/>
  <c r="H143" i="7"/>
  <c r="H142" i="7"/>
  <c r="H140" i="7"/>
  <c r="H139" i="7"/>
  <c r="H138" i="7"/>
  <c r="H137" i="7"/>
  <c r="H136" i="7"/>
  <c r="H135" i="7"/>
  <c r="H134" i="7"/>
  <c r="H133" i="7"/>
  <c r="H132" i="7"/>
  <c r="H131" i="7"/>
  <c r="H130" i="7"/>
  <c r="H128" i="7"/>
  <c r="H127" i="7"/>
  <c r="H125" i="7"/>
  <c r="H122" i="7"/>
  <c r="H121" i="7"/>
  <c r="H120" i="7"/>
  <c r="H119" i="7"/>
  <c r="H118" i="7"/>
  <c r="H117" i="7"/>
  <c r="H116" i="7"/>
  <c r="H115" i="7"/>
  <c r="H114" i="7"/>
  <c r="H113" i="7"/>
  <c r="H106" i="7"/>
  <c r="H104" i="7"/>
  <c r="H103" i="7"/>
  <c r="H102" i="7"/>
  <c r="H101" i="7"/>
  <c r="H100" i="7"/>
  <c r="H99" i="7"/>
  <c r="H80" i="7"/>
  <c r="H79" i="7"/>
  <c r="H78" i="7"/>
  <c r="H77" i="7"/>
  <c r="H76" i="7"/>
  <c r="H75" i="7"/>
  <c r="H74" i="7"/>
  <c r="H73" i="7"/>
  <c r="H72" i="7"/>
  <c r="H71" i="7"/>
  <c r="H70" i="7"/>
  <c r="H68" i="7"/>
  <c r="H67" i="7"/>
  <c r="H66" i="7"/>
  <c r="H65" i="7"/>
  <c r="H64" i="7"/>
  <c r="H63" i="7"/>
  <c r="H62" i="7"/>
  <c r="H60" i="7"/>
  <c r="H58" i="7"/>
  <c r="H44" i="7"/>
  <c r="H43" i="7"/>
  <c r="H42" i="7"/>
  <c r="H41" i="7"/>
  <c r="H40" i="7"/>
  <c r="H39" i="7"/>
  <c r="H38" i="7"/>
  <c r="H37" i="7"/>
  <c r="H36" i="7"/>
  <c r="H35" i="7"/>
  <c r="H34" i="7"/>
  <c r="H32" i="7"/>
  <c r="H31" i="7"/>
  <c r="Z17" i="2"/>
  <c r="Z16" i="2"/>
  <c r="Z15" i="2"/>
  <c r="Z14" i="2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X277" i="1"/>
  <c r="AD276" i="1"/>
  <c r="AX276" i="1"/>
  <c r="AD275" i="1"/>
  <c r="AX275" i="1"/>
  <c r="AD274" i="1"/>
  <c r="AX274" i="1"/>
  <c r="AD273" i="1"/>
  <c r="AX273" i="1"/>
  <c r="AD272" i="1"/>
  <c r="AX272" i="1"/>
  <c r="AD271" i="1"/>
  <c r="AX271" i="1"/>
  <c r="AD270" i="1"/>
  <c r="AX270" i="1"/>
  <c r="AD269" i="1"/>
  <c r="AX269" i="1"/>
  <c r="AD268" i="1"/>
  <c r="AX268" i="1"/>
  <c r="AD267" i="1"/>
  <c r="AX267" i="1"/>
  <c r="AD266" i="1"/>
  <c r="AX266" i="1"/>
  <c r="AD265" i="1"/>
  <c r="AX265" i="1"/>
  <c r="AD264" i="1"/>
  <c r="AX264" i="1"/>
  <c r="AX263" i="1"/>
  <c r="AX261" i="1"/>
  <c r="AC241" i="1"/>
  <c r="BK240" i="1"/>
  <c r="BC240" i="1" s="1"/>
  <c r="BI240" i="1"/>
  <c r="AT240" i="1"/>
  <c r="AR239" i="7" s="1"/>
  <c r="AT239" i="7" s="1"/>
  <c r="AC240" i="1"/>
  <c r="BQ240" i="1"/>
  <c r="AT239" i="1"/>
  <c r="AR238" i="7" s="1"/>
  <c r="AT238" i="7" s="1"/>
  <c r="AC239" i="1"/>
  <c r="BK238" i="1"/>
  <c r="BC238" i="1" s="1"/>
  <c r="BI238" i="1"/>
  <c r="AT238" i="1"/>
  <c r="AR237" i="7" s="1"/>
  <c r="AT237" i="7" s="1"/>
  <c r="AC238" i="1"/>
  <c r="BQ238" i="1"/>
  <c r="AT237" i="1"/>
  <c r="AR236" i="7" s="1"/>
  <c r="AT236" i="7" s="1"/>
  <c r="AC237" i="1"/>
  <c r="BK236" i="1"/>
  <c r="BI236" i="1"/>
  <c r="AT236" i="1"/>
  <c r="AR235" i="7" s="1"/>
  <c r="AT235" i="7" s="1"/>
  <c r="AC236" i="1"/>
  <c r="AT235" i="1"/>
  <c r="AR234" i="7" s="1"/>
  <c r="AT234" i="7" s="1"/>
  <c r="AC235" i="1"/>
  <c r="BK234" i="1"/>
  <c r="BI234" i="1"/>
  <c r="AC234" i="1"/>
  <c r="AC233" i="1"/>
  <c r="BK232" i="1"/>
  <c r="BI232" i="1"/>
  <c r="AT232" i="1"/>
  <c r="AR231" i="7" s="1"/>
  <c r="AT231" i="7" s="1"/>
  <c r="AC232" i="1"/>
  <c r="AT231" i="1"/>
  <c r="AR230" i="7" s="1"/>
  <c r="AT230" i="7" s="1"/>
  <c r="AC231" i="1"/>
  <c r="BK230" i="1"/>
  <c r="BI230" i="1"/>
  <c r="AT230" i="1"/>
  <c r="AR229" i="7" s="1"/>
  <c r="AT229" i="7" s="1"/>
  <c r="AC230" i="1"/>
  <c r="AC229" i="1"/>
  <c r="BK228" i="1"/>
  <c r="BI228" i="1"/>
  <c r="AC228" i="1"/>
  <c r="AC227" i="1"/>
  <c r="AP227" i="1" s="1"/>
  <c r="BK226" i="1"/>
  <c r="BI226" i="1"/>
  <c r="AC226" i="1"/>
  <c r="AC225" i="1"/>
  <c r="AP225" i="1" s="1"/>
  <c r="BK224" i="1"/>
  <c r="BI224" i="1"/>
  <c r="AC224" i="1"/>
  <c r="AP224" i="1" s="1"/>
  <c r="AD222" i="7"/>
  <c r="AC223" i="1"/>
  <c r="AP223" i="1" s="1"/>
  <c r="BK222" i="1"/>
  <c r="BI222" i="1"/>
  <c r="AC222" i="1"/>
  <c r="AD220" i="7"/>
  <c r="AC221" i="1"/>
  <c r="BK220" i="1"/>
  <c r="BI220" i="1"/>
  <c r="AC220" i="1"/>
  <c r="AC219" i="1"/>
  <c r="AP219" i="1" s="1"/>
  <c r="BK218" i="1"/>
  <c r="BI218" i="1"/>
  <c r="AD217" i="7"/>
  <c r="AC434" i="7" s="1"/>
  <c r="AC218" i="1"/>
  <c r="AP218" i="1" s="1"/>
  <c r="AC217" i="1"/>
  <c r="BK216" i="1"/>
  <c r="BI216" i="1"/>
  <c r="AC216" i="1"/>
  <c r="BQ216" i="1"/>
  <c r="M218" i="7"/>
  <c r="AC215" i="1"/>
  <c r="AP215" i="1" s="1"/>
  <c r="BK214" i="1"/>
  <c r="BI214" i="1"/>
  <c r="AC214" i="1"/>
  <c r="BQ214" i="1"/>
  <c r="AT213" i="1"/>
  <c r="AR212" i="7" s="1"/>
  <c r="AT212" i="7" s="1"/>
  <c r="AC213" i="1"/>
  <c r="BK212" i="1"/>
  <c r="BC212" i="1" s="1"/>
  <c r="BI212" i="1"/>
  <c r="AT212" i="1"/>
  <c r="AR211" i="7" s="1"/>
  <c r="AT211" i="7" s="1"/>
  <c r="AC212" i="1"/>
  <c r="BQ212" i="1"/>
  <c r="AT211" i="1"/>
  <c r="AR210" i="7" s="1"/>
  <c r="AT210" i="7" s="1"/>
  <c r="AC211" i="1"/>
  <c r="BK210" i="1"/>
  <c r="BI210" i="1"/>
  <c r="AC210" i="1"/>
  <c r="AD208" i="7"/>
  <c r="AC425" i="7" s="1"/>
  <c r="AC209" i="1"/>
  <c r="BK208" i="1"/>
  <c r="BI208" i="1"/>
  <c r="AD207" i="7"/>
  <c r="AC424" i="7" s="1"/>
  <c r="AC208" i="1"/>
  <c r="AT207" i="1"/>
  <c r="AR206" i="7" s="1"/>
  <c r="AT206" i="7" s="1"/>
  <c r="AC207" i="1"/>
  <c r="BK206" i="1"/>
  <c r="BD206" i="1" s="1"/>
  <c r="BI206" i="1"/>
  <c r="AT206" i="1"/>
  <c r="AR205" i="7" s="1"/>
  <c r="AT205" i="7" s="1"/>
  <c r="AC206" i="1"/>
  <c r="AT205" i="1"/>
  <c r="AR204" i="7" s="1"/>
  <c r="AT204" i="7" s="1"/>
  <c r="AC205" i="1"/>
  <c r="BK204" i="1"/>
  <c r="BC204" i="1" s="1"/>
  <c r="BI204" i="1"/>
  <c r="AT204" i="1"/>
  <c r="AR203" i="7" s="1"/>
  <c r="AT203" i="7" s="1"/>
  <c r="AC204" i="1"/>
  <c r="AT203" i="1"/>
  <c r="AR202" i="7" s="1"/>
  <c r="AT202" i="7" s="1"/>
  <c r="AC203" i="1"/>
  <c r="BK202" i="1"/>
  <c r="BI202" i="1"/>
  <c r="AD201" i="7"/>
  <c r="AC418" i="7" s="1"/>
  <c r="AC202" i="1"/>
  <c r="AC201" i="1"/>
  <c r="BK200" i="1"/>
  <c r="BC200" i="1" s="1"/>
  <c r="BI200" i="1"/>
  <c r="AC200" i="1"/>
  <c r="AC199" i="1"/>
  <c r="BK198" i="1"/>
  <c r="BI198" i="1"/>
  <c r="AT198" i="1"/>
  <c r="AR197" i="7" s="1"/>
  <c r="AT197" i="7" s="1"/>
  <c r="AC198" i="1"/>
  <c r="AT197" i="1"/>
  <c r="AR196" i="7" s="1"/>
  <c r="AT196" i="7" s="1"/>
  <c r="AC197" i="1"/>
  <c r="BK196" i="1"/>
  <c r="BC196" i="1" s="1"/>
  <c r="BI196" i="1"/>
  <c r="AT196" i="1"/>
  <c r="AR195" i="7" s="1"/>
  <c r="AT195" i="7" s="1"/>
  <c r="AC196" i="1"/>
  <c r="AC195" i="1"/>
  <c r="BK194" i="1"/>
  <c r="BI194" i="1"/>
  <c r="AC194" i="1"/>
  <c r="BQ194" i="1"/>
  <c r="AC193" i="1"/>
  <c r="BK192" i="1"/>
  <c r="BI192" i="1"/>
  <c r="AC192" i="1"/>
  <c r="BQ192" i="1"/>
  <c r="AC191" i="1"/>
  <c r="BK190" i="1"/>
  <c r="BI190" i="1"/>
  <c r="AC190" i="1"/>
  <c r="AC189" i="1"/>
  <c r="BK188" i="1"/>
  <c r="BI188" i="1"/>
  <c r="AC188" i="1"/>
  <c r="AC187" i="1"/>
  <c r="BK186" i="1"/>
  <c r="BI186" i="1"/>
  <c r="AC186" i="1"/>
  <c r="M188" i="7"/>
  <c r="AC185" i="1"/>
  <c r="BK184" i="1"/>
  <c r="BI184" i="1"/>
  <c r="AC184" i="1"/>
  <c r="BQ184" i="1"/>
  <c r="M186" i="7"/>
  <c r="AT183" i="1"/>
  <c r="AR182" i="7" s="1"/>
  <c r="AT182" i="7" s="1"/>
  <c r="AC183" i="1"/>
  <c r="BK182" i="1"/>
  <c r="BI182" i="1"/>
  <c r="AD181" i="7"/>
  <c r="AC398" i="7" s="1"/>
  <c r="AC182" i="1"/>
  <c r="AC181" i="1"/>
  <c r="BK180" i="1"/>
  <c r="BI180" i="1"/>
  <c r="AT180" i="1"/>
  <c r="AC180" i="1"/>
  <c r="BQ180" i="1"/>
  <c r="AT179" i="1"/>
  <c r="AR178" i="7" s="1"/>
  <c r="AT178" i="7" s="1"/>
  <c r="AC179" i="1"/>
  <c r="BK178" i="1"/>
  <c r="BC178" i="1" s="1"/>
  <c r="BI178" i="1"/>
  <c r="AT178" i="1"/>
  <c r="AR177" i="7" s="1"/>
  <c r="AT177" i="7" s="1"/>
  <c r="AC178" i="1"/>
  <c r="BQ178" i="1"/>
  <c r="AT177" i="1"/>
  <c r="AC177" i="1"/>
  <c r="BK176" i="1"/>
  <c r="BI176" i="1"/>
  <c r="AC176" i="1"/>
  <c r="AC175" i="1"/>
  <c r="BK174" i="1"/>
  <c r="BC174" i="1" s="1"/>
  <c r="BI174" i="1"/>
  <c r="AC174" i="1"/>
  <c r="AT173" i="1"/>
  <c r="AR172" i="7" s="1"/>
  <c r="AT172" i="7" s="1"/>
  <c r="AC173" i="1"/>
  <c r="BK172" i="1"/>
  <c r="BD172" i="1" s="1"/>
  <c r="BI172" i="1"/>
  <c r="AT172" i="1"/>
  <c r="AR171" i="7" s="1"/>
  <c r="AT171" i="7" s="1"/>
  <c r="AC172" i="1"/>
  <c r="AT171" i="1"/>
  <c r="AR170" i="7" s="1"/>
  <c r="AT170" i="7" s="1"/>
  <c r="AC171" i="1"/>
  <c r="BK170" i="1"/>
  <c r="BC170" i="1" s="1"/>
  <c r="BI170" i="1"/>
  <c r="AT170" i="1"/>
  <c r="AR169" i="7" s="1"/>
  <c r="AT169" i="7" s="1"/>
  <c r="AC170" i="1"/>
  <c r="AT169" i="1"/>
  <c r="AR168" i="7" s="1"/>
  <c r="AT168" i="7" s="1"/>
  <c r="AC169" i="1"/>
  <c r="BK168" i="1"/>
  <c r="BI168" i="1"/>
  <c r="AC168" i="1"/>
  <c r="AC167" i="1"/>
  <c r="BK166" i="1"/>
  <c r="BD166" i="1" s="1"/>
  <c r="BI166" i="1"/>
  <c r="AC166" i="1"/>
  <c r="AC165" i="1"/>
  <c r="BK164" i="1"/>
  <c r="BI164" i="1"/>
  <c r="AC164" i="1"/>
  <c r="AC163" i="1"/>
  <c r="AP163" i="1" s="1"/>
  <c r="BK162" i="1"/>
  <c r="BI162" i="1"/>
  <c r="AC162" i="1"/>
  <c r="AC161" i="1"/>
  <c r="BK160" i="1"/>
  <c r="BI160" i="1"/>
  <c r="AC160" i="1"/>
  <c r="AC159" i="1"/>
  <c r="BK158" i="1"/>
  <c r="BI158" i="1"/>
  <c r="AC158" i="1"/>
  <c r="AC157" i="1"/>
  <c r="BK156" i="1"/>
  <c r="BI156" i="1"/>
  <c r="AC156" i="1"/>
  <c r="AC155" i="1"/>
  <c r="BK154" i="1"/>
  <c r="BI154" i="1"/>
  <c r="AC154" i="1"/>
  <c r="AC153" i="1"/>
  <c r="BK152" i="1"/>
  <c r="BI152" i="1"/>
  <c r="AC152" i="1"/>
  <c r="AC151" i="1"/>
  <c r="M153" i="7"/>
  <c r="BK150" i="1"/>
  <c r="BI150" i="1"/>
  <c r="AC150" i="1"/>
  <c r="AC149" i="1"/>
  <c r="BK148" i="1"/>
  <c r="BI148" i="1"/>
  <c r="AT148" i="1"/>
  <c r="AR147" i="7" s="1"/>
  <c r="AT147" i="7" s="1"/>
  <c r="AC148" i="1"/>
  <c r="BQ148" i="1"/>
  <c r="AT147" i="1"/>
  <c r="AR146" i="7" s="1"/>
  <c r="AT146" i="7" s="1"/>
  <c r="AC147" i="1"/>
  <c r="BK146" i="1"/>
  <c r="BC146" i="1" s="1"/>
  <c r="BI146" i="1"/>
  <c r="AT146" i="1"/>
  <c r="AR145" i="7" s="1"/>
  <c r="AT145" i="7" s="1"/>
  <c r="AC146" i="1"/>
  <c r="AT145" i="1"/>
  <c r="AR144" i="7" s="1"/>
  <c r="AT144" i="7" s="1"/>
  <c r="AC145" i="1"/>
  <c r="BK144" i="1"/>
  <c r="BI144" i="1"/>
  <c r="AD143" i="7"/>
  <c r="AC360" i="7" s="1"/>
  <c r="AC144" i="1"/>
  <c r="AC143" i="1"/>
  <c r="BK142" i="1"/>
  <c r="BC142" i="1" s="1"/>
  <c r="BI142" i="1"/>
  <c r="AD141" i="7"/>
  <c r="AC358" i="7" s="1"/>
  <c r="AC142" i="1"/>
  <c r="AC141" i="1"/>
  <c r="BK140" i="1"/>
  <c r="BI140" i="1"/>
  <c r="AC140" i="1"/>
  <c r="AC139" i="1"/>
  <c r="BK138" i="1"/>
  <c r="BI138" i="1"/>
  <c r="AC138" i="1"/>
  <c r="AC137" i="1"/>
  <c r="CK411" i="7" s="1"/>
  <c r="BK136" i="1"/>
  <c r="BI136" i="1"/>
  <c r="AC136" i="1"/>
  <c r="AC135" i="1"/>
  <c r="BK134" i="1"/>
  <c r="BI134" i="1"/>
  <c r="AC134" i="1"/>
  <c r="AC133" i="1"/>
  <c r="BK132" i="1"/>
  <c r="BI132" i="1"/>
  <c r="AC132" i="1"/>
  <c r="AC131" i="1"/>
  <c r="BK130" i="1"/>
  <c r="BI130" i="1"/>
  <c r="AC130" i="1"/>
  <c r="AC129" i="1"/>
  <c r="BK128" i="1"/>
  <c r="BI128" i="1"/>
  <c r="AD127" i="7"/>
  <c r="AC344" i="7" s="1"/>
  <c r="AC128" i="1"/>
  <c r="AC127" i="1"/>
  <c r="BK126" i="1"/>
  <c r="BI126" i="1"/>
  <c r="AC126" i="1"/>
  <c r="AC125" i="1"/>
  <c r="M127" i="7"/>
  <c r="BK124" i="1"/>
  <c r="BI124" i="1"/>
  <c r="AC124" i="1"/>
  <c r="AD122" i="7"/>
  <c r="AC339" i="7" s="1"/>
  <c r="AC123" i="1"/>
  <c r="BK122" i="1"/>
  <c r="BI122" i="1"/>
  <c r="AC122" i="1"/>
  <c r="AP122" i="1" s="1"/>
  <c r="AC121" i="1"/>
  <c r="BK120" i="1"/>
  <c r="BI120" i="1"/>
  <c r="AC120" i="1"/>
  <c r="AC119" i="1"/>
  <c r="BK118" i="1"/>
  <c r="BI118" i="1"/>
  <c r="AC118" i="1"/>
  <c r="AC117" i="1"/>
  <c r="BK116" i="1"/>
  <c r="BI116" i="1"/>
  <c r="AC116" i="1"/>
  <c r="AC115" i="1"/>
  <c r="BK114" i="1"/>
  <c r="BI114" i="1"/>
  <c r="AC114" i="1"/>
  <c r="BQ114" i="1"/>
  <c r="AC113" i="1"/>
  <c r="BK112" i="1"/>
  <c r="BI112" i="1"/>
  <c r="AD111" i="7"/>
  <c r="AC328" i="7" s="1"/>
  <c r="AC112" i="1"/>
  <c r="BQ112" i="1"/>
  <c r="AC111" i="1"/>
  <c r="BK110" i="1"/>
  <c r="BI110" i="1"/>
  <c r="AC110" i="1"/>
  <c r="AC109" i="1"/>
  <c r="BK108" i="1"/>
  <c r="BI108" i="1"/>
  <c r="AC108" i="1"/>
  <c r="AC107" i="1"/>
  <c r="BK106" i="1"/>
  <c r="BI106" i="1"/>
  <c r="AC106" i="1"/>
  <c r="M108" i="7"/>
  <c r="AC105" i="1"/>
  <c r="BK104" i="1"/>
  <c r="BI104" i="1"/>
  <c r="AT104" i="1"/>
  <c r="AR103" i="7" s="1"/>
  <c r="AT103" i="7" s="1"/>
  <c r="AC104" i="1"/>
  <c r="BQ104" i="1"/>
  <c r="AT103" i="1"/>
  <c r="AR102" i="7" s="1"/>
  <c r="AT102" i="7" s="1"/>
  <c r="AC103" i="1"/>
  <c r="AP103" i="1" s="1"/>
  <c r="BK102" i="1"/>
  <c r="BC102" i="1" s="1"/>
  <c r="BI102" i="1"/>
  <c r="AC102" i="1"/>
  <c r="AP102" i="1" s="1"/>
  <c r="AT101" i="1"/>
  <c r="AR100" i="7" s="1"/>
  <c r="AT100" i="7" s="1"/>
  <c r="AC101" i="1"/>
  <c r="AP101" i="1" s="1"/>
  <c r="BK100" i="1"/>
  <c r="BI100" i="1"/>
  <c r="AT100" i="1"/>
  <c r="AR99" i="7" s="1"/>
  <c r="AT99" i="7" s="1"/>
  <c r="AC100" i="1"/>
  <c r="AP100" i="1" s="1"/>
  <c r="BQ100" i="1"/>
  <c r="AT99" i="1"/>
  <c r="AR98" i="7" s="1"/>
  <c r="AT98" i="7" s="1"/>
  <c r="AC99" i="1"/>
  <c r="AP99" i="1" s="1"/>
  <c r="BK98" i="1"/>
  <c r="BC98" i="1" s="1"/>
  <c r="BI98" i="1"/>
  <c r="AD97" i="7"/>
  <c r="AC314" i="7" s="1"/>
  <c r="AC98" i="1"/>
  <c r="AP98" i="1" s="1"/>
  <c r="AT97" i="1"/>
  <c r="AR96" i="7" s="1"/>
  <c r="AT96" i="7" s="1"/>
  <c r="AC97" i="1"/>
  <c r="AP97" i="1" s="1"/>
  <c r="BK96" i="1"/>
  <c r="BI96" i="1"/>
  <c r="AT96" i="1"/>
  <c r="AR95" i="7" s="1"/>
  <c r="AT95" i="7" s="1"/>
  <c r="AC96" i="1"/>
  <c r="AP96" i="1" s="1"/>
  <c r="AT95" i="1"/>
  <c r="AR94" i="7" s="1"/>
  <c r="AT94" i="7" s="1"/>
  <c r="AC95" i="1"/>
  <c r="AP95" i="1" s="1"/>
  <c r="BK94" i="1"/>
  <c r="BC94" i="1" s="1"/>
  <c r="BI94" i="1"/>
  <c r="AT94" i="1"/>
  <c r="AR93" i="7" s="1"/>
  <c r="AT93" i="7" s="1"/>
  <c r="AC94" i="1"/>
  <c r="AP94" i="1" s="1"/>
  <c r="AT93" i="1"/>
  <c r="AR92" i="7" s="1"/>
  <c r="AT92" i="7" s="1"/>
  <c r="AC93" i="1"/>
  <c r="AP93" i="1" s="1"/>
  <c r="BK92" i="1"/>
  <c r="BI92" i="1"/>
  <c r="AT92" i="1"/>
  <c r="AR91" i="7" s="1"/>
  <c r="AT91" i="7" s="1"/>
  <c r="AC92" i="1"/>
  <c r="AP92" i="1" s="1"/>
  <c r="AC91" i="1"/>
  <c r="AP91" i="1" s="1"/>
  <c r="AT91" i="1" s="1"/>
  <c r="AR90" i="7" s="1"/>
  <c r="AT90" i="7" s="1"/>
  <c r="BK90" i="1"/>
  <c r="BI90" i="1"/>
  <c r="AT90" i="1"/>
  <c r="AR89" i="7" s="1"/>
  <c r="AT89" i="7" s="1"/>
  <c r="AC90" i="1"/>
  <c r="AT89" i="1"/>
  <c r="AR88" i="7" s="1"/>
  <c r="AT88" i="7" s="1"/>
  <c r="AC89" i="1"/>
  <c r="AP89" i="1" s="1"/>
  <c r="BK88" i="1"/>
  <c r="BI88" i="1"/>
  <c r="AC88" i="1"/>
  <c r="AC87" i="1"/>
  <c r="BK86" i="1"/>
  <c r="BI86" i="1"/>
  <c r="AC86" i="1"/>
  <c r="BQ86" i="1"/>
  <c r="AC85" i="1"/>
  <c r="BK84" i="1"/>
  <c r="BI84" i="1"/>
  <c r="AC84" i="1"/>
  <c r="M86" i="7"/>
  <c r="AC83" i="1"/>
  <c r="BK82" i="1"/>
  <c r="BI82" i="1"/>
  <c r="AC82" i="1"/>
  <c r="BQ82" i="1"/>
  <c r="M84" i="7"/>
  <c r="AT81" i="1"/>
  <c r="AR80" i="7" s="1"/>
  <c r="AT80" i="7" s="1"/>
  <c r="AC81" i="1"/>
  <c r="BK80" i="1"/>
  <c r="BC80" i="1" s="1"/>
  <c r="BI80" i="1"/>
  <c r="AT80" i="1"/>
  <c r="AR79" i="7" s="1"/>
  <c r="AT79" i="7" s="1"/>
  <c r="AC80" i="1"/>
  <c r="AT79" i="1"/>
  <c r="AR78" i="7" s="1"/>
  <c r="AT78" i="7" s="1"/>
  <c r="AC79" i="1"/>
  <c r="BK78" i="1"/>
  <c r="BI78" i="1"/>
  <c r="AT78" i="1"/>
  <c r="AR77" i="7" s="1"/>
  <c r="AT77" i="7" s="1"/>
  <c r="AC78" i="1"/>
  <c r="BQ78" i="1"/>
  <c r="AT77" i="1"/>
  <c r="AR76" i="7" s="1"/>
  <c r="AT76" i="7" s="1"/>
  <c r="AC77" i="1"/>
  <c r="BK76" i="1"/>
  <c r="BI76" i="1"/>
  <c r="AT76" i="1"/>
  <c r="AR75" i="7" s="1"/>
  <c r="AT75" i="7" s="1"/>
  <c r="AC76" i="1"/>
  <c r="AT75" i="1"/>
  <c r="AR74" i="7" s="1"/>
  <c r="AT74" i="7" s="1"/>
  <c r="AC75" i="1"/>
  <c r="BK74" i="1"/>
  <c r="BI74" i="1"/>
  <c r="AT74" i="1"/>
  <c r="AR73" i="7" s="1"/>
  <c r="AT73" i="7" s="1"/>
  <c r="AC74" i="1"/>
  <c r="BQ74" i="1"/>
  <c r="AT73" i="1"/>
  <c r="AR72" i="7" s="1"/>
  <c r="AT72" i="7" s="1"/>
  <c r="AC73" i="1"/>
  <c r="BK72" i="1"/>
  <c r="BC72" i="1" s="1"/>
  <c r="BI72" i="1"/>
  <c r="AT72" i="1"/>
  <c r="AR71" i="7" s="1"/>
  <c r="AT71" i="7" s="1"/>
  <c r="AC72" i="1"/>
  <c r="AT71" i="1"/>
  <c r="AR70" i="7" s="1"/>
  <c r="AT70" i="7" s="1"/>
  <c r="AC71" i="1"/>
  <c r="AP71" i="1" s="1"/>
  <c r="BK70" i="1"/>
  <c r="BI70" i="1"/>
  <c r="AC70" i="1"/>
  <c r="AC69" i="1"/>
  <c r="AP69" i="1" s="1"/>
  <c r="BK68" i="1"/>
  <c r="BI68" i="1"/>
  <c r="AC68" i="1"/>
  <c r="AP68" i="1" s="1"/>
  <c r="AC67" i="1"/>
  <c r="AP67" i="1" s="1"/>
  <c r="BK66" i="1"/>
  <c r="BI66" i="1"/>
  <c r="AT66" i="1"/>
  <c r="AR65" i="7" s="1"/>
  <c r="AT65" i="7" s="1"/>
  <c r="AC66" i="1"/>
  <c r="AP66" i="1" s="1"/>
  <c r="AT65" i="1"/>
  <c r="AR64" i="7" s="1"/>
  <c r="AT64" i="7" s="1"/>
  <c r="AC65" i="1"/>
  <c r="AP65" i="1" s="1"/>
  <c r="BK64" i="1"/>
  <c r="BI64" i="1"/>
  <c r="AC64" i="1"/>
  <c r="AP64" i="1" s="1"/>
  <c r="AC63" i="1"/>
  <c r="BK62" i="1"/>
  <c r="BI62" i="1"/>
  <c r="AC62" i="1"/>
  <c r="BQ62" i="1"/>
  <c r="AC61" i="1"/>
  <c r="BK60" i="1"/>
  <c r="BI60" i="1"/>
  <c r="AC60" i="1"/>
  <c r="AC59" i="1"/>
  <c r="BK58" i="1"/>
  <c r="BI58" i="1"/>
  <c r="AC58" i="1"/>
  <c r="AC57" i="1"/>
  <c r="BK56" i="1"/>
  <c r="BI56" i="1"/>
  <c r="AC56" i="1"/>
  <c r="BQ56" i="1"/>
  <c r="AC55" i="1"/>
  <c r="BK54" i="1"/>
  <c r="BI54" i="1"/>
  <c r="AC54" i="1"/>
  <c r="AC53" i="1"/>
  <c r="BK52" i="1"/>
  <c r="BI52" i="1"/>
  <c r="AC52" i="1"/>
  <c r="BQ52" i="1"/>
  <c r="AC51" i="1"/>
  <c r="BK50" i="1"/>
  <c r="BI50" i="1"/>
  <c r="AC50" i="1"/>
  <c r="AC49" i="1"/>
  <c r="BK48" i="1"/>
  <c r="BI48" i="1"/>
  <c r="AC48" i="1"/>
  <c r="M50" i="7"/>
  <c r="AC47" i="1"/>
  <c r="M49" i="7"/>
  <c r="BK46" i="1"/>
  <c r="BI46" i="1"/>
  <c r="AC46" i="1"/>
  <c r="M48" i="7"/>
  <c r="AD44" i="7"/>
  <c r="DB44" i="7"/>
  <c r="BK44" i="1"/>
  <c r="BI44" i="1"/>
  <c r="W44" i="1"/>
  <c r="S44" i="1"/>
  <c r="U44" i="1" s="1"/>
  <c r="BQ44" i="1" s="1"/>
  <c r="BK42" i="1"/>
  <c r="BI42" i="1"/>
  <c r="W42" i="1"/>
  <c r="S42" i="1"/>
  <c r="O42" i="1" s="1"/>
  <c r="T42" i="1" s="1"/>
  <c r="BK40" i="1"/>
  <c r="BI40" i="1"/>
  <c r="DB39" i="7"/>
  <c r="W40" i="1"/>
  <c r="S40" i="1"/>
  <c r="U40" i="1" s="1"/>
  <c r="BQ40" i="1" s="1"/>
  <c r="BK38" i="1"/>
  <c r="BI38" i="1"/>
  <c r="W38" i="1"/>
  <c r="S38" i="1"/>
  <c r="O38" i="1" s="1"/>
  <c r="T38" i="1" s="1"/>
  <c r="BK36" i="1"/>
  <c r="BI36" i="1"/>
  <c r="W36" i="1"/>
  <c r="S36" i="1"/>
  <c r="U36" i="1" s="1"/>
  <c r="BQ36" i="1" s="1"/>
  <c r="M36" i="1"/>
  <c r="BK34" i="1"/>
  <c r="BI34" i="1"/>
  <c r="W34" i="1"/>
  <c r="S34" i="1"/>
  <c r="O34" i="1" s="1"/>
  <c r="T34" i="1" s="1"/>
  <c r="BK32" i="1"/>
  <c r="BI32" i="1"/>
  <c r="W32" i="1"/>
  <c r="S32" i="1"/>
  <c r="O32" i="1" s="1"/>
  <c r="T32" i="1" s="1"/>
  <c r="BK30" i="1"/>
  <c r="BI30" i="1"/>
  <c r="AD29" i="7"/>
  <c r="W30" i="1"/>
  <c r="S30" i="1"/>
  <c r="O30" i="1" s="1"/>
  <c r="T30" i="1" s="1"/>
  <c r="AD28" i="7"/>
  <c r="BK28" i="1"/>
  <c r="BI28" i="1"/>
  <c r="W28" i="1"/>
  <c r="S28" i="1"/>
  <c r="U28" i="1" s="1"/>
  <c r="BQ28" i="1" s="1"/>
  <c r="M28" i="1"/>
  <c r="BK26" i="1"/>
  <c r="BI26" i="1"/>
  <c r="W26" i="1"/>
  <c r="S26" i="1"/>
  <c r="O26" i="1" s="1"/>
  <c r="T26" i="1" s="1"/>
  <c r="AD24" i="7"/>
  <c r="AC277" i="7" s="1"/>
  <c r="BK24" i="1"/>
  <c r="BI24" i="1"/>
  <c r="W24" i="1"/>
  <c r="S24" i="1"/>
  <c r="O24" i="1" s="1"/>
  <c r="T24" i="1" s="1"/>
  <c r="BK22" i="1"/>
  <c r="BI22" i="1"/>
  <c r="AD21" i="7"/>
  <c r="AC274" i="7" s="1"/>
  <c r="W22" i="1"/>
  <c r="S22" i="1"/>
  <c r="O22" i="1" s="1"/>
  <c r="T22" i="1" s="1"/>
  <c r="BK20" i="1"/>
  <c r="BI20" i="1"/>
  <c r="V20" i="1"/>
  <c r="S20" i="1"/>
  <c r="O20" i="1" s="1"/>
  <c r="T20" i="1" s="1"/>
  <c r="BK18" i="1"/>
  <c r="BI18" i="1"/>
  <c r="V18" i="1"/>
  <c r="S18" i="1"/>
  <c r="O18" i="1" s="1"/>
  <c r="T18" i="1" s="1"/>
  <c r="AD16" i="7"/>
  <c r="AC269" i="7" s="1"/>
  <c r="BK16" i="1"/>
  <c r="BI16" i="1"/>
  <c r="V16" i="1"/>
  <c r="S16" i="1"/>
  <c r="O16" i="1" s="1"/>
  <c r="T16" i="1" s="1"/>
  <c r="AD14" i="7"/>
  <c r="AC267" i="7" s="1"/>
  <c r="BK14" i="1"/>
  <c r="BI14" i="1"/>
  <c r="V14" i="1"/>
  <c r="S14" i="1"/>
  <c r="O14" i="1" s="1"/>
  <c r="T14" i="1" s="1"/>
  <c r="BK12" i="1"/>
  <c r="BI12" i="1"/>
  <c r="V12" i="1"/>
  <c r="S12" i="1"/>
  <c r="O12" i="1" s="1"/>
  <c r="T12" i="1" s="1"/>
  <c r="P12" i="1"/>
  <c r="P11" i="1"/>
  <c r="M13" i="7" s="1"/>
  <c r="BK10" i="1"/>
  <c r="BI10" i="1"/>
  <c r="V10" i="1"/>
  <c r="S10" i="1"/>
  <c r="O10" i="1" s="1"/>
  <c r="T10" i="1" s="1"/>
  <c r="P10" i="1"/>
  <c r="T191" i="7" l="1"/>
  <c r="V191" i="7" s="1"/>
  <c r="BE191" i="7"/>
  <c r="BE192" i="7"/>
  <c r="AP216" i="1"/>
  <c r="CK24" i="7"/>
  <c r="AP217" i="1"/>
  <c r="AQ216" i="7" s="1"/>
  <c r="CK13" i="7"/>
  <c r="AP214" i="1"/>
  <c r="AB71" i="7"/>
  <c r="AC71" i="7" s="1"/>
  <c r="AB65" i="7"/>
  <c r="AC65" i="7" s="1"/>
  <c r="AB69" i="7"/>
  <c r="AC69" i="7" s="1"/>
  <c r="BE69" i="7"/>
  <c r="BE71" i="7"/>
  <c r="BE67" i="7"/>
  <c r="AH23" i="1"/>
  <c r="W90" i="1"/>
  <c r="W88" i="1"/>
  <c r="BE63" i="7"/>
  <c r="BE65" i="7"/>
  <c r="BE222" i="7"/>
  <c r="BE221" i="7"/>
  <c r="AB222" i="7"/>
  <c r="AC222" i="7" s="1"/>
  <c r="AP82" i="1"/>
  <c r="CK195" i="7"/>
  <c r="AP108" i="1"/>
  <c r="BO145" i="1"/>
  <c r="BS145" i="1" s="1"/>
  <c r="AP145" i="1"/>
  <c r="BO171" i="1"/>
  <c r="BS171" i="1" s="1"/>
  <c r="AP171" i="1"/>
  <c r="BO176" i="1"/>
  <c r="BS176" i="1" s="1"/>
  <c r="AP176" i="1"/>
  <c r="BO197" i="1"/>
  <c r="BS197" i="1" s="1"/>
  <c r="AP197" i="1"/>
  <c r="BO229" i="1"/>
  <c r="AP229" i="1"/>
  <c r="BO234" i="1"/>
  <c r="BS234" i="1" s="1"/>
  <c r="AP234" i="1"/>
  <c r="BO238" i="1"/>
  <c r="BS238" i="1" s="1"/>
  <c r="AP238" i="1"/>
  <c r="BO230" i="1"/>
  <c r="BS230" i="1" s="1"/>
  <c r="AP230" i="1"/>
  <c r="AP55" i="1"/>
  <c r="CK302" i="7"/>
  <c r="E193" i="9" s="1"/>
  <c r="AP56" i="1"/>
  <c r="BO72" i="1"/>
  <c r="BS72" i="1" s="1"/>
  <c r="AP72" i="1"/>
  <c r="BO79" i="1"/>
  <c r="BS79" i="1" s="1"/>
  <c r="AP79" i="1"/>
  <c r="W88" i="3"/>
  <c r="BB88" i="3" s="1"/>
  <c r="AP88" i="1"/>
  <c r="BO104" i="1"/>
  <c r="BS104" i="1" s="1"/>
  <c r="AP104" i="1"/>
  <c r="AP130" i="1"/>
  <c r="AT130" i="1" s="1"/>
  <c r="AR129" i="7" s="1"/>
  <c r="AT129" i="7" s="1"/>
  <c r="BO146" i="1"/>
  <c r="BS146" i="1" s="1"/>
  <c r="AP146" i="1"/>
  <c r="AP150" i="1"/>
  <c r="AP155" i="1"/>
  <c r="AT155" i="1" s="1"/>
  <c r="AR154" i="7" s="1"/>
  <c r="AT154" i="7" s="1"/>
  <c r="CK362" i="7"/>
  <c r="E87" i="9" s="1"/>
  <c r="F87" i="9" s="1"/>
  <c r="BO161" i="1"/>
  <c r="BS161" i="1" s="1"/>
  <c r="AP161" i="1"/>
  <c r="BO167" i="1"/>
  <c r="AP167" i="1"/>
  <c r="BO172" i="1"/>
  <c r="BS172" i="1" s="1"/>
  <c r="AP172" i="1"/>
  <c r="AP189" i="1"/>
  <c r="CK70" i="7"/>
  <c r="E156" i="9" s="1"/>
  <c r="BO194" i="1"/>
  <c r="BS194" i="1" s="1"/>
  <c r="AP194" i="1"/>
  <c r="AT194" i="1" s="1"/>
  <c r="AR193" i="7" s="1"/>
  <c r="AT193" i="7" s="1"/>
  <c r="BO198" i="1"/>
  <c r="BS198" i="1" s="1"/>
  <c r="AP198" i="1"/>
  <c r="BO211" i="1"/>
  <c r="BS211" i="1" s="1"/>
  <c r="AP211" i="1"/>
  <c r="CK26" i="7"/>
  <c r="E161" i="9" s="1"/>
  <c r="AT219" i="1"/>
  <c r="AR218" i="7" s="1"/>
  <c r="AT218" i="7" s="1"/>
  <c r="AP135" i="1"/>
  <c r="CK445" i="7"/>
  <c r="E217" i="9" s="1"/>
  <c r="AP62" i="1"/>
  <c r="AT62" i="1" s="1"/>
  <c r="AR61" i="7" s="1"/>
  <c r="AT61" i="7" s="1"/>
  <c r="CK314" i="7"/>
  <c r="BO76" i="1"/>
  <c r="BS76" i="1" s="1"/>
  <c r="AP76" i="1"/>
  <c r="W83" i="3"/>
  <c r="BB83" i="3" s="1"/>
  <c r="AP83" i="1"/>
  <c r="AP109" i="1"/>
  <c r="AP114" i="1"/>
  <c r="CK218" i="7"/>
  <c r="E439" i="9" s="1"/>
  <c r="F439" i="9" s="1"/>
  <c r="BO120" i="1"/>
  <c r="BS120" i="1" s="1"/>
  <c r="AP120" i="1"/>
  <c r="BO142" i="1"/>
  <c r="BS142" i="1" s="1"/>
  <c r="CK408" i="7"/>
  <c r="AP142" i="1"/>
  <c r="AQ141" i="7" s="1"/>
  <c r="AP156" i="1"/>
  <c r="CK368" i="7"/>
  <c r="E421" i="9" s="1"/>
  <c r="BO162" i="1"/>
  <c r="BS162" i="1" s="1"/>
  <c r="AP162" i="1"/>
  <c r="BO168" i="1"/>
  <c r="BS168" i="1" s="1"/>
  <c r="AP168" i="1"/>
  <c r="BO177" i="1"/>
  <c r="BS177" i="1" s="1"/>
  <c r="AP177" i="1"/>
  <c r="BO203" i="1"/>
  <c r="BS203" i="1" s="1"/>
  <c r="AP203" i="1"/>
  <c r="BO207" i="1"/>
  <c r="BS207" i="1" s="1"/>
  <c r="AP207" i="1"/>
  <c r="AT215" i="1"/>
  <c r="AR214" i="7" s="1"/>
  <c r="AT214" i="7" s="1"/>
  <c r="CK57" i="7"/>
  <c r="AP220" i="1"/>
  <c r="BO235" i="1"/>
  <c r="BS235" i="1" s="1"/>
  <c r="AP235" i="1"/>
  <c r="BO80" i="1"/>
  <c r="BS80" i="1" s="1"/>
  <c r="AP80" i="1"/>
  <c r="AP125" i="1"/>
  <c r="BO239" i="1"/>
  <c r="BS239" i="1" s="1"/>
  <c r="AP239" i="1"/>
  <c r="CK451" i="7"/>
  <c r="E514" i="9" s="1"/>
  <c r="AP129" i="1"/>
  <c r="AT129" i="1" s="1"/>
  <c r="AR128" i="7" s="1"/>
  <c r="AT128" i="7" s="1"/>
  <c r="AP57" i="1"/>
  <c r="CK306" i="7"/>
  <c r="BO131" i="1"/>
  <c r="BS131" i="1" s="1"/>
  <c r="CK407" i="7"/>
  <c r="AP131" i="1"/>
  <c r="AT131" i="1" s="1"/>
  <c r="AR130" i="7" s="1"/>
  <c r="AT130" i="7" s="1"/>
  <c r="BO204" i="1"/>
  <c r="BS204" i="1" s="1"/>
  <c r="AP204" i="1"/>
  <c r="BO199" i="1"/>
  <c r="BS199" i="1" s="1"/>
  <c r="AP199" i="1"/>
  <c r="AP113" i="1"/>
  <c r="AT113" i="1" s="1"/>
  <c r="AR112" i="7" s="1"/>
  <c r="AT112" i="7" s="1"/>
  <c r="CK199" i="7"/>
  <c r="BO149" i="1"/>
  <c r="BS149" i="1" s="1"/>
  <c r="AP149" i="1"/>
  <c r="DC278" i="7" s="1"/>
  <c r="DM278" i="7" s="1"/>
  <c r="AP185" i="1"/>
  <c r="CK236" i="7"/>
  <c r="BO208" i="1"/>
  <c r="BS208" i="1" s="1"/>
  <c r="AP208" i="1"/>
  <c r="DC397" i="7" s="1"/>
  <c r="DM397" i="7" s="1"/>
  <c r="EY57" i="7" s="1"/>
  <c r="AP157" i="1"/>
  <c r="BO169" i="1"/>
  <c r="BS169" i="1" s="1"/>
  <c r="AP169" i="1"/>
  <c r="BO178" i="1"/>
  <c r="BS178" i="1" s="1"/>
  <c r="AP178" i="1"/>
  <c r="AP221" i="1"/>
  <c r="W194" i="1"/>
  <c r="W192" i="1"/>
  <c r="BO77" i="1"/>
  <c r="BS77" i="1" s="1"/>
  <c r="AP77" i="1"/>
  <c r="W90" i="3"/>
  <c r="BB90" i="3" s="1"/>
  <c r="AP90" i="1"/>
  <c r="CK185" i="7"/>
  <c r="E292" i="9" s="1"/>
  <c r="F292" i="9" s="1"/>
  <c r="AP111" i="1"/>
  <c r="BO116" i="1"/>
  <c r="BS116" i="1" s="1"/>
  <c r="CK219" i="7"/>
  <c r="AP116" i="1"/>
  <c r="BO143" i="1"/>
  <c r="BS143" i="1" s="1"/>
  <c r="AP143" i="1"/>
  <c r="AP152" i="1"/>
  <c r="DC307" i="7" s="1"/>
  <c r="DM307" i="7" s="1"/>
  <c r="ET13" i="7" s="1"/>
  <c r="CK345" i="7"/>
  <c r="E86" i="9" s="1"/>
  <c r="F86" i="9" s="1"/>
  <c r="BO158" i="1"/>
  <c r="AP158" i="1"/>
  <c r="BO164" i="1"/>
  <c r="AP164" i="1"/>
  <c r="AP186" i="1"/>
  <c r="BO200" i="1"/>
  <c r="BS200" i="1" s="1"/>
  <c r="AP200" i="1"/>
  <c r="BO232" i="1"/>
  <c r="BS232" i="1" s="1"/>
  <c r="AP232" i="1"/>
  <c r="BO240" i="1"/>
  <c r="BS240" i="1" s="1"/>
  <c r="AP240" i="1"/>
  <c r="BO141" i="1"/>
  <c r="BS141" i="1" s="1"/>
  <c r="CK436" i="7"/>
  <c r="E342" i="9" s="1"/>
  <c r="F342" i="9" s="1"/>
  <c r="AP141" i="1"/>
  <c r="AT141" i="1" s="1"/>
  <c r="AR140" i="7" s="1"/>
  <c r="AT140" i="7" s="1"/>
  <c r="BO180" i="1"/>
  <c r="BS180" i="1" s="1"/>
  <c r="AP180" i="1"/>
  <c r="BO181" i="1"/>
  <c r="BS181" i="1" s="1"/>
  <c r="AP181" i="1"/>
  <c r="BO231" i="1"/>
  <c r="BS231" i="1" s="1"/>
  <c r="AP231" i="1"/>
  <c r="U139" i="7"/>
  <c r="BO75" i="1"/>
  <c r="BS75" i="1" s="1"/>
  <c r="AP75" i="1"/>
  <c r="AP87" i="1"/>
  <c r="CK452" i="7"/>
  <c r="AP52" i="1"/>
  <c r="AT52" i="1" s="1"/>
  <c r="AR51" i="7" s="1"/>
  <c r="AT51" i="7" s="1"/>
  <c r="AP126" i="1"/>
  <c r="AT126" i="1" s="1"/>
  <c r="AR125" i="7" s="1"/>
  <c r="AT125" i="7" s="1"/>
  <c r="BO226" i="1"/>
  <c r="BS226" i="1" s="1"/>
  <c r="AP226" i="1"/>
  <c r="AP58" i="1"/>
  <c r="BO73" i="1"/>
  <c r="BS73" i="1" s="1"/>
  <c r="AP73" i="1"/>
  <c r="AP132" i="1"/>
  <c r="AP191" i="1"/>
  <c r="AT191" i="1" s="1"/>
  <c r="AR190" i="7" s="1"/>
  <c r="AT190" i="7" s="1"/>
  <c r="CK233" i="7"/>
  <c r="E253" i="9" s="1"/>
  <c r="F253" i="9" s="1"/>
  <c r="BO106" i="1"/>
  <c r="BS106" i="1" s="1"/>
  <c r="CK182" i="7"/>
  <c r="E174" i="9" s="1"/>
  <c r="AP106" i="1"/>
  <c r="AP127" i="1"/>
  <c r="CK420" i="7"/>
  <c r="M152" i="9" s="1"/>
  <c r="BO144" i="1"/>
  <c r="BS144" i="1" s="1"/>
  <c r="AP144" i="1"/>
  <c r="AT144" i="1" s="1"/>
  <c r="AR143" i="7" s="1"/>
  <c r="AT143" i="7" s="1"/>
  <c r="BO174" i="1"/>
  <c r="BS174" i="1" s="1"/>
  <c r="AP174" i="1"/>
  <c r="DC329" i="7" s="1"/>
  <c r="DM329" i="7" s="1"/>
  <c r="ET57" i="7" s="1"/>
  <c r="AP192" i="1"/>
  <c r="BO222" i="1"/>
  <c r="BS222" i="1" s="1"/>
  <c r="AP222" i="1"/>
  <c r="AP54" i="1"/>
  <c r="BO70" i="1"/>
  <c r="BS70" i="1" s="1"/>
  <c r="AP70" i="1"/>
  <c r="BO74" i="1"/>
  <c r="BS74" i="1" s="1"/>
  <c r="AP74" i="1"/>
  <c r="AP112" i="1"/>
  <c r="CK215" i="7"/>
  <c r="E27" i="9" s="1"/>
  <c r="AP128" i="1"/>
  <c r="AT128" i="1" s="1"/>
  <c r="AR127" i="7" s="1"/>
  <c r="AT127" i="7" s="1"/>
  <c r="CK425" i="7"/>
  <c r="E143" i="9" s="1"/>
  <c r="BO148" i="1"/>
  <c r="BS148" i="1" s="1"/>
  <c r="AP148" i="1"/>
  <c r="BO205" i="1"/>
  <c r="BS205" i="1" s="1"/>
  <c r="AP205" i="1"/>
  <c r="BO209" i="1"/>
  <c r="BS209" i="1" s="1"/>
  <c r="AP209" i="1"/>
  <c r="BO213" i="1"/>
  <c r="BS213" i="1" s="1"/>
  <c r="AP213" i="1"/>
  <c r="BO228" i="1"/>
  <c r="BS228" i="1" s="1"/>
  <c r="AP228" i="1"/>
  <c r="BO237" i="1"/>
  <c r="BS237" i="1" s="1"/>
  <c r="AP237" i="1"/>
  <c r="AP61" i="1"/>
  <c r="BO212" i="1"/>
  <c r="BS212" i="1" s="1"/>
  <c r="AP212" i="1"/>
  <c r="BO236" i="1"/>
  <c r="BS236" i="1" s="1"/>
  <c r="AP236" i="1"/>
  <c r="AP63" i="1"/>
  <c r="AT63" i="1" s="1"/>
  <c r="AR62" i="7" s="1"/>
  <c r="AT62" i="7" s="1"/>
  <c r="BO147" i="1"/>
  <c r="BS147" i="1" s="1"/>
  <c r="AP147" i="1"/>
  <c r="BO182" i="1"/>
  <c r="BS182" i="1" s="1"/>
  <c r="AP182" i="1"/>
  <c r="BO60" i="1"/>
  <c r="BS60" i="1" s="1"/>
  <c r="CK312" i="7"/>
  <c r="AP60" i="1"/>
  <c r="AT60" i="1" s="1"/>
  <c r="AR59" i="7" s="1"/>
  <c r="AT59" i="7" s="1"/>
  <c r="BO78" i="1"/>
  <c r="BS78" i="1" s="1"/>
  <c r="AP78" i="1"/>
  <c r="AP86" i="1"/>
  <c r="CK388" i="7"/>
  <c r="AP117" i="1"/>
  <c r="AT117" i="1" s="1"/>
  <c r="AR116" i="7" s="1"/>
  <c r="AT116" i="7" s="1"/>
  <c r="BO123" i="1"/>
  <c r="BS123" i="1" s="1"/>
  <c r="AP123" i="1"/>
  <c r="AP134" i="1"/>
  <c r="AT134" i="1" s="1"/>
  <c r="AR133" i="7" s="1"/>
  <c r="AT133" i="7" s="1"/>
  <c r="CK430" i="7"/>
  <c r="E473" i="9" s="1"/>
  <c r="AP153" i="1"/>
  <c r="CK380" i="7"/>
  <c r="BO159" i="1"/>
  <c r="BS159" i="1" s="1"/>
  <c r="AP159" i="1"/>
  <c r="BO165" i="1"/>
  <c r="BS165" i="1" s="1"/>
  <c r="AP165" i="1"/>
  <c r="BO179" i="1"/>
  <c r="BS179" i="1" s="1"/>
  <c r="AP179" i="1"/>
  <c r="BO183" i="1"/>
  <c r="BS183" i="1" s="1"/>
  <c r="AP183" i="1"/>
  <c r="BO201" i="1"/>
  <c r="BS201" i="1" s="1"/>
  <c r="AP201" i="1"/>
  <c r="DC437" i="7"/>
  <c r="DM437" i="7" s="1"/>
  <c r="FD17" i="7" s="1"/>
  <c r="CK30" i="7"/>
  <c r="E45" i="9" s="1"/>
  <c r="F45" i="9" s="1"/>
  <c r="BO105" i="1"/>
  <c r="BS105" i="1" s="1"/>
  <c r="AP105" i="1"/>
  <c r="BO121" i="1"/>
  <c r="BS121" i="1" s="1"/>
  <c r="CK189" i="7"/>
  <c r="E294" i="9" s="1"/>
  <c r="F294" i="9" s="1"/>
  <c r="AP121" i="1"/>
  <c r="AT121" i="1" s="1"/>
  <c r="AR120" i="7" s="1"/>
  <c r="AT120" i="7" s="1"/>
  <c r="BO173" i="1"/>
  <c r="BS173" i="1" s="1"/>
  <c r="AP173" i="1"/>
  <c r="BO81" i="1"/>
  <c r="BS81" i="1" s="1"/>
  <c r="AP81" i="1"/>
  <c r="AP85" i="1"/>
  <c r="CK100" i="7"/>
  <c r="E19" i="9" s="1"/>
  <c r="F19" i="9" s="1"/>
  <c r="BO170" i="1"/>
  <c r="BS170" i="1" s="1"/>
  <c r="AP170" i="1"/>
  <c r="BO196" i="1"/>
  <c r="BS196" i="1" s="1"/>
  <c r="AP196" i="1"/>
  <c r="BO107" i="1"/>
  <c r="BS107" i="1" s="1"/>
  <c r="CK181" i="7"/>
  <c r="E437" i="9" s="1"/>
  <c r="F437" i="9" s="1"/>
  <c r="AP107" i="1"/>
  <c r="BO160" i="1"/>
  <c r="AP160" i="1"/>
  <c r="BO166" i="1"/>
  <c r="BS166" i="1" s="1"/>
  <c r="AP166" i="1"/>
  <c r="BO175" i="1"/>
  <c r="BS175" i="1" s="1"/>
  <c r="AP175" i="1"/>
  <c r="AP188" i="1"/>
  <c r="AP193" i="1"/>
  <c r="AT193" i="1" s="1"/>
  <c r="AR192" i="7" s="1"/>
  <c r="AT192" i="7" s="1"/>
  <c r="CK68" i="7"/>
  <c r="E424" i="9" s="1"/>
  <c r="F424" i="9" s="1"/>
  <c r="BO202" i="1"/>
  <c r="BS202" i="1" s="1"/>
  <c r="AP202" i="1"/>
  <c r="BO206" i="1"/>
  <c r="BS206" i="1" s="1"/>
  <c r="AP206" i="1"/>
  <c r="BO210" i="1"/>
  <c r="BS210" i="1" s="1"/>
  <c r="AP210" i="1"/>
  <c r="BO233" i="1"/>
  <c r="BS233" i="1" s="1"/>
  <c r="AP233" i="1"/>
  <c r="BO241" i="1"/>
  <c r="BS241" i="1" s="1"/>
  <c r="AP241" i="1"/>
  <c r="AP124" i="1"/>
  <c r="AQ123" i="7" s="1"/>
  <c r="AP59" i="1"/>
  <c r="AT59" i="1" s="1"/>
  <c r="AR58" i="7" s="1"/>
  <c r="AT58" i="7" s="1"/>
  <c r="AP53" i="1"/>
  <c r="BO51" i="1"/>
  <c r="BS51" i="1" s="1"/>
  <c r="AP51" i="1"/>
  <c r="BO50" i="1"/>
  <c r="AP50" i="1"/>
  <c r="AT50" i="1" s="1"/>
  <c r="AR49" i="7" s="1"/>
  <c r="AT49" i="7" s="1"/>
  <c r="AP49" i="1"/>
  <c r="AP48" i="1"/>
  <c r="BO47" i="1"/>
  <c r="BS47" i="1" s="1"/>
  <c r="AP47" i="1"/>
  <c r="AT47" i="1" s="1"/>
  <c r="AR46" i="7" s="1"/>
  <c r="AT46" i="7" s="1"/>
  <c r="BO46" i="1"/>
  <c r="BS46" i="1" s="1"/>
  <c r="AP46" i="1"/>
  <c r="W84" i="3"/>
  <c r="BB84" i="3" s="1"/>
  <c r="AP84" i="1"/>
  <c r="BO140" i="1"/>
  <c r="BS140" i="1" s="1"/>
  <c r="AP140" i="1"/>
  <c r="AT140" i="1" s="1"/>
  <c r="AR139" i="7" s="1"/>
  <c r="AT139" i="7" s="1"/>
  <c r="BO139" i="1"/>
  <c r="BS139" i="1" s="1"/>
  <c r="AP139" i="1"/>
  <c r="AT139" i="1" s="1"/>
  <c r="AR138" i="7" s="1"/>
  <c r="AT138" i="7" s="1"/>
  <c r="BO138" i="1"/>
  <c r="BS138" i="1" s="1"/>
  <c r="AP138" i="1"/>
  <c r="AT138" i="1" s="1"/>
  <c r="AR137" i="7" s="1"/>
  <c r="AT137" i="7" s="1"/>
  <c r="BO137" i="1"/>
  <c r="BS137" i="1" s="1"/>
  <c r="AP137" i="1"/>
  <c r="AT137" i="1" s="1"/>
  <c r="AR136" i="7" s="1"/>
  <c r="AT136" i="7" s="1"/>
  <c r="BO136" i="1"/>
  <c r="BS136" i="1" s="1"/>
  <c r="AP136" i="1"/>
  <c r="BO133" i="1"/>
  <c r="BS133" i="1" s="1"/>
  <c r="AP133" i="1"/>
  <c r="AP154" i="1"/>
  <c r="AT154" i="1" s="1"/>
  <c r="AR153" i="7" s="1"/>
  <c r="AT153" i="7" s="1"/>
  <c r="AP151" i="1"/>
  <c r="AD190" i="1"/>
  <c r="AP190" i="1"/>
  <c r="BO187" i="1"/>
  <c r="AP187" i="1"/>
  <c r="BO184" i="1"/>
  <c r="BS184" i="1" s="1"/>
  <c r="AP184" i="1"/>
  <c r="DC373" i="7" s="1"/>
  <c r="DM373" i="7" s="1"/>
  <c r="EY9" i="7" s="1"/>
  <c r="BO119" i="1"/>
  <c r="BS119" i="1" s="1"/>
  <c r="AP119" i="1"/>
  <c r="AT119" i="1" s="1"/>
  <c r="AR118" i="7" s="1"/>
  <c r="AT118" i="7" s="1"/>
  <c r="BO118" i="1"/>
  <c r="BS118" i="1" s="1"/>
  <c r="AP118" i="1"/>
  <c r="AT118" i="1" s="1"/>
  <c r="AR117" i="7" s="1"/>
  <c r="AT117" i="7" s="1"/>
  <c r="BO115" i="1"/>
  <c r="BS115" i="1" s="1"/>
  <c r="AP115" i="1"/>
  <c r="BO110" i="1"/>
  <c r="BS110" i="1" s="1"/>
  <c r="AP110" i="1"/>
  <c r="BO195" i="1"/>
  <c r="BS195" i="1" s="1"/>
  <c r="AP195" i="1"/>
  <c r="AT195" i="1" s="1"/>
  <c r="AR194" i="7" s="1"/>
  <c r="AT194" i="7" s="1"/>
  <c r="BO217" i="1"/>
  <c r="BS217" i="1" s="1"/>
  <c r="BO214" i="1"/>
  <c r="BS214" i="1" s="1"/>
  <c r="U135" i="7"/>
  <c r="U193" i="7"/>
  <c r="AP31" i="7"/>
  <c r="AH25" i="1"/>
  <c r="AI25" i="1"/>
  <c r="AJ25" i="1" s="1"/>
  <c r="AH22" i="1"/>
  <c r="AI24" i="1"/>
  <c r="AJ24" i="1" s="1"/>
  <c r="AH24" i="1"/>
  <c r="AI22" i="1"/>
  <c r="AJ22" i="1" s="1"/>
  <c r="AI32" i="1"/>
  <c r="AJ32" i="1" s="1"/>
  <c r="W134" i="1"/>
  <c r="BE32" i="7"/>
  <c r="AN188" i="9"/>
  <c r="AN171" i="9"/>
  <c r="AN136" i="9"/>
  <c r="AI35" i="1"/>
  <c r="AJ35" i="1" s="1"/>
  <c r="BO91" i="1"/>
  <c r="BS91" i="1" s="1"/>
  <c r="W91" i="3"/>
  <c r="BB91" i="3" s="1"/>
  <c r="BO95" i="1"/>
  <c r="BS95" i="1" s="1"/>
  <c r="W95" i="3"/>
  <c r="BB95" i="3" s="1"/>
  <c r="BO99" i="1"/>
  <c r="BS99" i="1" s="1"/>
  <c r="W99" i="3"/>
  <c r="BB99" i="3" s="1"/>
  <c r="BO103" i="1"/>
  <c r="BS103" i="1" s="1"/>
  <c r="W103" i="3"/>
  <c r="BB103" i="3" s="1"/>
  <c r="BO82" i="1"/>
  <c r="W82" i="3"/>
  <c r="BB82" i="3" s="1"/>
  <c r="BO92" i="1"/>
  <c r="BS92" i="1" s="1"/>
  <c r="W92" i="3"/>
  <c r="BB92" i="3" s="1"/>
  <c r="BO100" i="1"/>
  <c r="BS100" i="1" s="1"/>
  <c r="W100" i="3"/>
  <c r="BB100" i="3" s="1"/>
  <c r="W85" i="3"/>
  <c r="BB85" i="3" s="1"/>
  <c r="BO102" i="1"/>
  <c r="BS102" i="1" s="1"/>
  <c r="W102" i="3"/>
  <c r="BB102" i="3" s="1"/>
  <c r="W86" i="3"/>
  <c r="BB86" i="3" s="1"/>
  <c r="BO96" i="1"/>
  <c r="BS96" i="1" s="1"/>
  <c r="W96" i="3"/>
  <c r="BB96" i="3" s="1"/>
  <c r="Q84" i="1"/>
  <c r="R84" i="1" s="1"/>
  <c r="W87" i="3"/>
  <c r="BB87" i="3" s="1"/>
  <c r="BO89" i="1"/>
  <c r="W89" i="3"/>
  <c r="BB89" i="3" s="1"/>
  <c r="BO93" i="1"/>
  <c r="BS93" i="1" s="1"/>
  <c r="W93" i="3"/>
  <c r="BB93" i="3" s="1"/>
  <c r="BO97" i="1"/>
  <c r="BS97" i="1" s="1"/>
  <c r="W97" i="3"/>
  <c r="BB97" i="3" s="1"/>
  <c r="BO101" i="1"/>
  <c r="BS101" i="1" s="1"/>
  <c r="W101" i="3"/>
  <c r="BB101" i="3" s="1"/>
  <c r="W86" i="1"/>
  <c r="BO94" i="1"/>
  <c r="BS94" i="1" s="1"/>
  <c r="W94" i="3"/>
  <c r="BB94" i="3" s="1"/>
  <c r="BO98" i="1"/>
  <c r="BS98" i="1" s="1"/>
  <c r="W98" i="3"/>
  <c r="BB98" i="3" s="1"/>
  <c r="AN153" i="9"/>
  <c r="AN149" i="9"/>
  <c r="AN139" i="9"/>
  <c r="AN182" i="9"/>
  <c r="AN166" i="9"/>
  <c r="AN176" i="9"/>
  <c r="AN181" i="9"/>
  <c r="AN161" i="9"/>
  <c r="AN164" i="9"/>
  <c r="AN138" i="9"/>
  <c r="AB99" i="7"/>
  <c r="AC99" i="7" s="1"/>
  <c r="BE101" i="7"/>
  <c r="AB101" i="7"/>
  <c r="AC101" i="7" s="1"/>
  <c r="BE102" i="7"/>
  <c r="AB102" i="7"/>
  <c r="AC102" i="7" s="1"/>
  <c r="BO125" i="1"/>
  <c r="BS125" i="1" s="1"/>
  <c r="W242" i="1"/>
  <c r="Q242" i="1"/>
  <c r="R242" i="1" s="1"/>
  <c r="R245" i="1" s="1"/>
  <c r="AH32" i="1"/>
  <c r="AI23" i="1"/>
  <c r="AJ23" i="1" s="1"/>
  <c r="W56" i="1"/>
  <c r="BE99" i="7"/>
  <c r="H107" i="7"/>
  <c r="AV124" i="3"/>
  <c r="H108" i="7"/>
  <c r="H105" i="7"/>
  <c r="AV214" i="3"/>
  <c r="AV88" i="3"/>
  <c r="AV126" i="3"/>
  <c r="AV155" i="3"/>
  <c r="H109" i="7"/>
  <c r="W112" i="1"/>
  <c r="W132" i="1"/>
  <c r="W128" i="1"/>
  <c r="W54" i="1"/>
  <c r="W224" i="1"/>
  <c r="W114" i="1"/>
  <c r="W52" i="1"/>
  <c r="W130" i="1"/>
  <c r="W50" i="1"/>
  <c r="W116" i="1"/>
  <c r="W126" i="1"/>
  <c r="AV186" i="3"/>
  <c r="AV48" i="3"/>
  <c r="AV152" i="3"/>
  <c r="AV94" i="3"/>
  <c r="AV90" i="3"/>
  <c r="AV97" i="3"/>
  <c r="H84" i="7"/>
  <c r="H188" i="7"/>
  <c r="AV184" i="3"/>
  <c r="AV154" i="3"/>
  <c r="H88" i="7"/>
  <c r="AB112" i="7"/>
  <c r="AC112" i="7" s="1"/>
  <c r="AA112" i="7" s="1"/>
  <c r="H187" i="7"/>
  <c r="H214" i="7"/>
  <c r="AV185" i="3"/>
  <c r="AV187" i="3"/>
  <c r="H59" i="7"/>
  <c r="AV215" i="3"/>
  <c r="T111" i="7"/>
  <c r="V111" i="7" s="1"/>
  <c r="AV151" i="3"/>
  <c r="H157" i="7"/>
  <c r="AV125" i="3"/>
  <c r="Q125" i="1"/>
  <c r="R125" i="1" s="1"/>
  <c r="Q126" i="1"/>
  <c r="R126" i="1" s="1"/>
  <c r="Q48" i="1"/>
  <c r="R48" i="1" s="1"/>
  <c r="AV216" i="3"/>
  <c r="AV99" i="3"/>
  <c r="H90" i="7"/>
  <c r="H82" i="7"/>
  <c r="H189" i="7"/>
  <c r="AV93" i="3"/>
  <c r="AV160" i="3"/>
  <c r="AV86" i="3"/>
  <c r="AV10" i="3"/>
  <c r="AV127" i="3"/>
  <c r="AV153" i="3"/>
  <c r="BE112" i="7"/>
  <c r="AB107" i="7"/>
  <c r="AC107" i="7" s="1"/>
  <c r="AB110" i="7"/>
  <c r="AC110" i="7" s="1"/>
  <c r="BE107" i="7"/>
  <c r="BE111" i="7"/>
  <c r="BE110" i="7"/>
  <c r="T107" i="7"/>
  <c r="V107" i="7" s="1"/>
  <c r="AH10" i="1"/>
  <c r="U227" i="7"/>
  <c r="BE108" i="7"/>
  <c r="BO152" i="1"/>
  <c r="CK324" i="7"/>
  <c r="BE100" i="7"/>
  <c r="AH18" i="1"/>
  <c r="AI18" i="1"/>
  <c r="AJ18" i="1" s="1"/>
  <c r="AH19" i="1"/>
  <c r="W124" i="1"/>
  <c r="W48" i="1"/>
  <c r="W46" i="1"/>
  <c r="W84" i="1"/>
  <c r="Q47" i="1"/>
  <c r="R47" i="1" s="1"/>
  <c r="Q46" i="1"/>
  <c r="R46" i="1" s="1"/>
  <c r="Q124" i="1"/>
  <c r="R124" i="1" s="1"/>
  <c r="Q83" i="1"/>
  <c r="R83" i="1" s="1"/>
  <c r="U89" i="7"/>
  <c r="BO90" i="1"/>
  <c r="BS90" i="1" s="1"/>
  <c r="BO155" i="1"/>
  <c r="BS155" i="1" s="1"/>
  <c r="BO86" i="1"/>
  <c r="CK221" i="7"/>
  <c r="E306" i="9" s="1"/>
  <c r="F306" i="9" s="1"/>
  <c r="BO56" i="1"/>
  <c r="BS56" i="1" s="1"/>
  <c r="BO83" i="1"/>
  <c r="BS83" i="1" s="1"/>
  <c r="H126" i="7"/>
  <c r="AP152" i="7"/>
  <c r="H9" i="7"/>
  <c r="H96" i="7"/>
  <c r="H95" i="7"/>
  <c r="H152" i="7"/>
  <c r="H159" i="7"/>
  <c r="H47" i="7"/>
  <c r="H28" i="7"/>
  <c r="H92" i="7"/>
  <c r="H86" i="7"/>
  <c r="AV82" i="3"/>
  <c r="H213" i="7"/>
  <c r="AV16" i="3"/>
  <c r="AX262" i="1"/>
  <c r="AV15" i="3"/>
  <c r="H149" i="7"/>
  <c r="AV20" i="3"/>
  <c r="AV92" i="3"/>
  <c r="AX260" i="1"/>
  <c r="W158" i="1"/>
  <c r="W218" i="1"/>
  <c r="W190" i="1"/>
  <c r="W152" i="1"/>
  <c r="W82" i="1"/>
  <c r="W188" i="1"/>
  <c r="W160" i="1"/>
  <c r="W106" i="1"/>
  <c r="W220" i="1"/>
  <c r="W184" i="1"/>
  <c r="W150" i="1"/>
  <c r="W110" i="1"/>
  <c r="W186" i="1"/>
  <c r="W216" i="1"/>
  <c r="W108" i="1"/>
  <c r="W222" i="1"/>
  <c r="W156" i="1"/>
  <c r="W214" i="1"/>
  <c r="W154" i="1"/>
  <c r="Q214" i="1"/>
  <c r="R214" i="1" s="1"/>
  <c r="Q152" i="1"/>
  <c r="R152" i="1" s="1"/>
  <c r="Q216" i="1"/>
  <c r="R216" i="1" s="1"/>
  <c r="Q186" i="1"/>
  <c r="R186" i="1" s="1"/>
  <c r="Q184" i="1"/>
  <c r="R184" i="1" s="1"/>
  <c r="Q185" i="1"/>
  <c r="R185" i="1" s="1"/>
  <c r="Q108" i="1"/>
  <c r="R108" i="1" s="1"/>
  <c r="Q107" i="1"/>
  <c r="R107" i="1" s="1"/>
  <c r="Q150" i="1"/>
  <c r="R150" i="1" s="1"/>
  <c r="Q106" i="1"/>
  <c r="R106" i="1" s="1"/>
  <c r="Q151" i="1"/>
  <c r="R151" i="1" s="1"/>
  <c r="Q82" i="1"/>
  <c r="R82" i="1" s="1"/>
  <c r="Q215" i="1"/>
  <c r="R215" i="1" s="1"/>
  <c r="AV27" i="3"/>
  <c r="AV84" i="3"/>
  <c r="H27" i="7"/>
  <c r="BO219" i="1"/>
  <c r="BS219" i="1" s="1"/>
  <c r="BO150" i="1"/>
  <c r="BS150" i="1" s="1"/>
  <c r="BO190" i="1"/>
  <c r="BS190" i="1" s="1"/>
  <c r="BO224" i="1"/>
  <c r="BS224" i="1" s="1"/>
  <c r="BO191" i="1"/>
  <c r="BS191" i="1" s="1"/>
  <c r="BO215" i="1"/>
  <c r="BS215" i="1" s="1"/>
  <c r="CK40" i="7"/>
  <c r="E279" i="9" s="1"/>
  <c r="F279" i="9" s="1"/>
  <c r="BO156" i="1"/>
  <c r="CK356" i="7"/>
  <c r="E205" i="9" s="1"/>
  <c r="W135" i="3"/>
  <c r="BB135" i="3" s="1"/>
  <c r="BO135" i="1"/>
  <c r="BS135" i="1" s="1"/>
  <c r="W188" i="3"/>
  <c r="BB188" i="3" s="1"/>
  <c r="BO188" i="1"/>
  <c r="BS188" i="1" s="1"/>
  <c r="W55" i="3"/>
  <c r="BB55" i="3" s="1"/>
  <c r="BO55" i="1"/>
  <c r="BS55" i="1" s="1"/>
  <c r="W151" i="3"/>
  <c r="BB151" i="3" s="1"/>
  <c r="BO151" i="1"/>
  <c r="BS151" i="1" s="1"/>
  <c r="W64" i="3"/>
  <c r="BB64" i="3" s="1"/>
  <c r="BO64" i="1"/>
  <c r="BS64" i="1" s="1"/>
  <c r="W221" i="3"/>
  <c r="BB221" i="3" s="1"/>
  <c r="BO221" i="1"/>
  <c r="BS221" i="1" s="1"/>
  <c r="W62" i="3"/>
  <c r="BB62" i="3" s="1"/>
  <c r="BO62" i="1"/>
  <c r="BS62" i="1" s="1"/>
  <c r="BO84" i="1"/>
  <c r="BO88" i="1"/>
  <c r="W117" i="3"/>
  <c r="BB117" i="3" s="1"/>
  <c r="BO117" i="1"/>
  <c r="BS117" i="1" s="1"/>
  <c r="W185" i="3"/>
  <c r="BB185" i="3" s="1"/>
  <c r="BO185" i="1"/>
  <c r="BS185" i="1" s="1"/>
  <c r="W225" i="3"/>
  <c r="BB225" i="3" s="1"/>
  <c r="BO225" i="1"/>
  <c r="BS225" i="1" s="1"/>
  <c r="W65" i="3"/>
  <c r="BB65" i="3" s="1"/>
  <c r="BO65" i="1"/>
  <c r="BS65" i="1" s="1"/>
  <c r="W63" i="3"/>
  <c r="BB63" i="3" s="1"/>
  <c r="BO63" i="1"/>
  <c r="BS63" i="1" s="1"/>
  <c r="W67" i="3"/>
  <c r="BB67" i="3" s="1"/>
  <c r="BO67" i="1"/>
  <c r="BS67" i="1" s="1"/>
  <c r="W69" i="3"/>
  <c r="BB69" i="3" s="1"/>
  <c r="BO69" i="1"/>
  <c r="BS69" i="1" s="1"/>
  <c r="W71" i="3"/>
  <c r="BB71" i="3" s="1"/>
  <c r="BO71" i="1"/>
  <c r="BS71" i="1" s="1"/>
  <c r="W108" i="3"/>
  <c r="BB108" i="3" s="1"/>
  <c r="BO108" i="1"/>
  <c r="BS108" i="1" s="1"/>
  <c r="W122" i="3"/>
  <c r="BB122" i="3" s="1"/>
  <c r="BO122" i="1"/>
  <c r="BS122" i="1" s="1"/>
  <c r="W124" i="3"/>
  <c r="BB124" i="3" s="1"/>
  <c r="BO124" i="1"/>
  <c r="W109" i="3"/>
  <c r="BB109" i="3" s="1"/>
  <c r="BO109" i="1"/>
  <c r="BS109" i="1" s="1"/>
  <c r="W186" i="3"/>
  <c r="BB186" i="3" s="1"/>
  <c r="BO186" i="1"/>
  <c r="BS186" i="1" s="1"/>
  <c r="W114" i="3"/>
  <c r="BB114" i="3" s="1"/>
  <c r="BO114" i="1"/>
  <c r="BS114" i="1" s="1"/>
  <c r="W129" i="3"/>
  <c r="BB129" i="3" s="1"/>
  <c r="BO129" i="1"/>
  <c r="BS129" i="1" s="1"/>
  <c r="W163" i="3"/>
  <c r="BB163" i="3" s="1"/>
  <c r="BO163" i="1"/>
  <c r="BS163" i="1" s="1"/>
  <c r="W192" i="3"/>
  <c r="BB192" i="3" s="1"/>
  <c r="BO192" i="1"/>
  <c r="BS192" i="1" s="1"/>
  <c r="W223" i="3"/>
  <c r="BB223" i="3" s="1"/>
  <c r="BO223" i="1"/>
  <c r="BS223" i="1" s="1"/>
  <c r="W58" i="3"/>
  <c r="BB58" i="3" s="1"/>
  <c r="BO58" i="1"/>
  <c r="BS58" i="1" s="1"/>
  <c r="W113" i="3"/>
  <c r="BB113" i="3" s="1"/>
  <c r="BO113" i="1"/>
  <c r="BS113" i="1" s="1"/>
  <c r="W128" i="3"/>
  <c r="BB128" i="3" s="1"/>
  <c r="BO128" i="1"/>
  <c r="BS128" i="1" s="1"/>
  <c r="W130" i="3"/>
  <c r="BB130" i="3" s="1"/>
  <c r="BO130" i="1"/>
  <c r="BS130" i="1" s="1"/>
  <c r="W132" i="3"/>
  <c r="BB132" i="3" s="1"/>
  <c r="BO132" i="1"/>
  <c r="BS132" i="1" s="1"/>
  <c r="W134" i="3"/>
  <c r="BB134" i="3" s="1"/>
  <c r="BO134" i="1"/>
  <c r="BS134" i="1" s="1"/>
  <c r="W154" i="3"/>
  <c r="BB154" i="3" s="1"/>
  <c r="BO154" i="1"/>
  <c r="BS154" i="1" s="1"/>
  <c r="W189" i="3"/>
  <c r="BB189" i="3" s="1"/>
  <c r="BO189" i="1"/>
  <c r="BS189" i="1" s="1"/>
  <c r="W153" i="3"/>
  <c r="BB153" i="3" s="1"/>
  <c r="BO153" i="1"/>
  <c r="BS153" i="1" s="1"/>
  <c r="W157" i="3"/>
  <c r="BB157" i="3" s="1"/>
  <c r="BO157" i="1"/>
  <c r="BS157" i="1" s="1"/>
  <c r="W49" i="3"/>
  <c r="BB49" i="3" s="1"/>
  <c r="BO49" i="1"/>
  <c r="BS49" i="1" s="1"/>
  <c r="W112" i="3"/>
  <c r="BB112" i="3" s="1"/>
  <c r="BO112" i="1"/>
  <c r="BS112" i="1" s="1"/>
  <c r="W227" i="3"/>
  <c r="BB227" i="3" s="1"/>
  <c r="BO227" i="1"/>
  <c r="BS227" i="1" s="1"/>
  <c r="W52" i="3"/>
  <c r="BB52" i="3" s="1"/>
  <c r="BO52" i="1"/>
  <c r="BS52" i="1" s="1"/>
  <c r="W54" i="3"/>
  <c r="BB54" i="3" s="1"/>
  <c r="BO54" i="1"/>
  <c r="BS54" i="1" s="1"/>
  <c r="W61" i="3"/>
  <c r="BB61" i="3" s="1"/>
  <c r="BO61" i="1"/>
  <c r="BS61" i="1" s="1"/>
  <c r="BO85" i="1"/>
  <c r="BO87" i="1"/>
  <c r="W111" i="3"/>
  <c r="BB111" i="3" s="1"/>
  <c r="BO111" i="1"/>
  <c r="BS111" i="1" s="1"/>
  <c r="W193" i="3"/>
  <c r="BB193" i="3" s="1"/>
  <c r="BO193" i="1"/>
  <c r="BS193" i="1" s="1"/>
  <c r="W216" i="3"/>
  <c r="BB216" i="3" s="1"/>
  <c r="BO216" i="1"/>
  <c r="BS216" i="1" s="1"/>
  <c r="W218" i="3"/>
  <c r="BB218" i="3" s="1"/>
  <c r="BO218" i="1"/>
  <c r="BS218" i="1" s="1"/>
  <c r="W220" i="3"/>
  <c r="BB220" i="3" s="1"/>
  <c r="BO220" i="1"/>
  <c r="BS220" i="1" s="1"/>
  <c r="W53" i="3"/>
  <c r="BB53" i="3" s="1"/>
  <c r="BO53" i="1"/>
  <c r="BS53" i="1" s="1"/>
  <c r="W66" i="3"/>
  <c r="BB66" i="3" s="1"/>
  <c r="BO66" i="1"/>
  <c r="BS66" i="1" s="1"/>
  <c r="W68" i="3"/>
  <c r="BB68" i="3" s="1"/>
  <c r="BO68" i="1"/>
  <c r="BS68" i="1" s="1"/>
  <c r="W127" i="3"/>
  <c r="BB127" i="3" s="1"/>
  <c r="BO127" i="1"/>
  <c r="BS127" i="1" s="1"/>
  <c r="W48" i="3"/>
  <c r="BB48" i="3" s="1"/>
  <c r="BO48" i="1"/>
  <c r="BS48" i="1" s="1"/>
  <c r="W57" i="3"/>
  <c r="BB57" i="3" s="1"/>
  <c r="BO57" i="1"/>
  <c r="BS57" i="1" s="1"/>
  <c r="W59" i="3"/>
  <c r="BB59" i="3" s="1"/>
  <c r="BO59" i="1"/>
  <c r="BS59" i="1" s="1"/>
  <c r="W126" i="3"/>
  <c r="BB126" i="3" s="1"/>
  <c r="BO126" i="1"/>
  <c r="BS126" i="1" s="1"/>
  <c r="AR43" i="1"/>
  <c r="AS43" i="1" s="1"/>
  <c r="BC10" i="3"/>
  <c r="BN21" i="3"/>
  <c r="BC21" i="3" s="1"/>
  <c r="BN84" i="3"/>
  <c r="BP84" i="3" s="1"/>
  <c r="BN163" i="3"/>
  <c r="BN51" i="3"/>
  <c r="BC51" i="3" s="1"/>
  <c r="BN18" i="3"/>
  <c r="BC18" i="3" s="1"/>
  <c r="BN191" i="3"/>
  <c r="BN20" i="3"/>
  <c r="BC20" i="3" s="1"/>
  <c r="BN189" i="3"/>
  <c r="BN17" i="3"/>
  <c r="BC17" i="3" s="1"/>
  <c r="BN160" i="3"/>
  <c r="BN215" i="3"/>
  <c r="BN106" i="3"/>
  <c r="BN83" i="3"/>
  <c r="BP83" i="3" s="1"/>
  <c r="BN156" i="3"/>
  <c r="BN26" i="3"/>
  <c r="BC26" i="3" s="1"/>
  <c r="BN57" i="3"/>
  <c r="BC57" i="3" s="1"/>
  <c r="BN162" i="3"/>
  <c r="BN12" i="3"/>
  <c r="BC12" i="3" s="1"/>
  <c r="BN16" i="3"/>
  <c r="BC16" i="3" s="1"/>
  <c r="BN55" i="3"/>
  <c r="BC55" i="3" s="1"/>
  <c r="BN218" i="3"/>
  <c r="BN56" i="3"/>
  <c r="BC56" i="3" s="1"/>
  <c r="BN87" i="3"/>
  <c r="BN27" i="3"/>
  <c r="BC27" i="3" s="1"/>
  <c r="BN89" i="3"/>
  <c r="BN188" i="3"/>
  <c r="BN24" i="3"/>
  <c r="BC24" i="3" s="1"/>
  <c r="BN13" i="3"/>
  <c r="BC13" i="3" s="1"/>
  <c r="BN88" i="3"/>
  <c r="BN161" i="3"/>
  <c r="BN221" i="3"/>
  <c r="BN90" i="3"/>
  <c r="BN150" i="3"/>
  <c r="BN15" i="3"/>
  <c r="BC15" i="3" s="1"/>
  <c r="BN52" i="3"/>
  <c r="BC52" i="3" s="1"/>
  <c r="BN11" i="3"/>
  <c r="BC11" i="3" s="1"/>
  <c r="BN48" i="3"/>
  <c r="BC48" i="3" s="1"/>
  <c r="BN19" i="3"/>
  <c r="BC19" i="3" s="1"/>
  <c r="BN184" i="3"/>
  <c r="BN93" i="3"/>
  <c r="BN23" i="3"/>
  <c r="BC23" i="3" s="1"/>
  <c r="BN25" i="3"/>
  <c r="BC25" i="3" s="1"/>
  <c r="BN91" i="3"/>
  <c r="BN126" i="3"/>
  <c r="BN86" i="3"/>
  <c r="BN14" i="3"/>
  <c r="BC14" i="3" s="1"/>
  <c r="BN151" i="3"/>
  <c r="BN107" i="3"/>
  <c r="BN186" i="3"/>
  <c r="BN22" i="3"/>
  <c r="BC22" i="3" s="1"/>
  <c r="BN49" i="3"/>
  <c r="BC49" i="3" s="1"/>
  <c r="BN47" i="3"/>
  <c r="BC47" i="3" s="1"/>
  <c r="BN85" i="3"/>
  <c r="BP85" i="3" s="1"/>
  <c r="BN54" i="3"/>
  <c r="BC54" i="3" s="1"/>
  <c r="BN53" i="3"/>
  <c r="BC53" i="3" s="1"/>
  <c r="BN157" i="3"/>
  <c r="BN185" i="3"/>
  <c r="BN155" i="3"/>
  <c r="BN154" i="3"/>
  <c r="BN46" i="3"/>
  <c r="BC46" i="3" s="1"/>
  <c r="BN50" i="3"/>
  <c r="BC50" i="3" s="1"/>
  <c r="BN125" i="3"/>
  <c r="AP150" i="7"/>
  <c r="BE219" i="7"/>
  <c r="AB154" i="7"/>
  <c r="AC154" i="7" s="1"/>
  <c r="AB220" i="7"/>
  <c r="AC220" i="7" s="1"/>
  <c r="AB189" i="7"/>
  <c r="AC189" i="7" s="1"/>
  <c r="W56" i="3"/>
  <c r="BB56" i="3" s="1"/>
  <c r="W70" i="3"/>
  <c r="BB70" i="3" s="1"/>
  <c r="AD89" i="1"/>
  <c r="AD92" i="1"/>
  <c r="AD93" i="1"/>
  <c r="AD96" i="1"/>
  <c r="AD97" i="1"/>
  <c r="AD100" i="1"/>
  <c r="AD101" i="1"/>
  <c r="CK183" i="7"/>
  <c r="M477" i="9" s="1"/>
  <c r="W106" i="3"/>
  <c r="BB106" i="3" s="1"/>
  <c r="CK188" i="7"/>
  <c r="W107" i="3"/>
  <c r="BB107" i="3" s="1"/>
  <c r="AD118" i="1"/>
  <c r="W118" i="3"/>
  <c r="BB118" i="3" s="1"/>
  <c r="AD144" i="1"/>
  <c r="W144" i="3"/>
  <c r="BB144" i="3" s="1"/>
  <c r="AD145" i="1"/>
  <c r="W145" i="3"/>
  <c r="BB145" i="3" s="1"/>
  <c r="AD148" i="1"/>
  <c r="W148" i="3"/>
  <c r="BB148" i="3" s="1"/>
  <c r="AD149" i="1"/>
  <c r="W149" i="3"/>
  <c r="BB149" i="3" s="1"/>
  <c r="AD162" i="1"/>
  <c r="W162" i="3"/>
  <c r="BB162" i="3" s="1"/>
  <c r="AD164" i="1"/>
  <c r="W164" i="3"/>
  <c r="BB164" i="3" s="1"/>
  <c r="AD165" i="1"/>
  <c r="W165" i="3"/>
  <c r="BB165" i="3" s="1"/>
  <c r="AD178" i="1"/>
  <c r="W178" i="3"/>
  <c r="BB178" i="3" s="1"/>
  <c r="AD179" i="1"/>
  <c r="W179" i="3"/>
  <c r="BB179" i="3" s="1"/>
  <c r="AD191" i="1"/>
  <c r="W191" i="3"/>
  <c r="BB191" i="3" s="1"/>
  <c r="AD200" i="1"/>
  <c r="W200" i="3"/>
  <c r="BB200" i="3" s="1"/>
  <c r="AD202" i="1"/>
  <c r="W202" i="3"/>
  <c r="BB202" i="3" s="1"/>
  <c r="AD203" i="1"/>
  <c r="W203" i="3"/>
  <c r="BB203" i="3" s="1"/>
  <c r="AD206" i="1"/>
  <c r="W206" i="3"/>
  <c r="BB206" i="3" s="1"/>
  <c r="AD207" i="1"/>
  <c r="W207" i="3"/>
  <c r="BB207" i="3" s="1"/>
  <c r="AD210" i="1"/>
  <c r="W210" i="3"/>
  <c r="BB210" i="3" s="1"/>
  <c r="CK20" i="7"/>
  <c r="M29" i="9" s="1"/>
  <c r="W215" i="3"/>
  <c r="BB215" i="3" s="1"/>
  <c r="AD222" i="1"/>
  <c r="W222" i="3"/>
  <c r="BB222" i="3" s="1"/>
  <c r="AD234" i="1"/>
  <c r="W234" i="3"/>
  <c r="BB234" i="3" s="1"/>
  <c r="BG256" i="3"/>
  <c r="BG248" i="3"/>
  <c r="BG244" i="3"/>
  <c r="BG238" i="3"/>
  <c r="BG224" i="3"/>
  <c r="BG222" i="3"/>
  <c r="BG218" i="3"/>
  <c r="BG202" i="3"/>
  <c r="BG174" i="3"/>
  <c r="BG164" i="3"/>
  <c r="BG230" i="3"/>
  <c r="BG194" i="3"/>
  <c r="BG158" i="3"/>
  <c r="BG152" i="3"/>
  <c r="BG242" i="3"/>
  <c r="BG240" i="3"/>
  <c r="BG232" i="3"/>
  <c r="BG212" i="3"/>
  <c r="BG192" i="3"/>
  <c r="BG180" i="3"/>
  <c r="BG172" i="3"/>
  <c r="BG156" i="3"/>
  <c r="BG144" i="3"/>
  <c r="BG136" i="3"/>
  <c r="BG200" i="3"/>
  <c r="BG116" i="3"/>
  <c r="BG110" i="3"/>
  <c r="BG78" i="3"/>
  <c r="BG72" i="3"/>
  <c r="BG206" i="3"/>
  <c r="BG90" i="3"/>
  <c r="BG76" i="3"/>
  <c r="BG64" i="3"/>
  <c r="BG22" i="3"/>
  <c r="BG10" i="3"/>
  <c r="BG170" i="3"/>
  <c r="BG146" i="3"/>
  <c r="BG138" i="3"/>
  <c r="BG130" i="3"/>
  <c r="BG126" i="3"/>
  <c r="BG54" i="3"/>
  <c r="BG70" i="3"/>
  <c r="BG128" i="3"/>
  <c r="BG124" i="3"/>
  <c r="BG100" i="3"/>
  <c r="BG34" i="3"/>
  <c r="BG16" i="3"/>
  <c r="BG62" i="3"/>
  <c r="BG52" i="3"/>
  <c r="BG42" i="3"/>
  <c r="BG56" i="3"/>
  <c r="BG48" i="3"/>
  <c r="BG36" i="3"/>
  <c r="BG28" i="3"/>
  <c r="BG118" i="3"/>
  <c r="BG178" i="3"/>
  <c r="BG106" i="3"/>
  <c r="BG98" i="3"/>
  <c r="BG14" i="3"/>
  <c r="BG24" i="3"/>
  <c r="BG44" i="3"/>
  <c r="BG58" i="3"/>
  <c r="BG112" i="3"/>
  <c r="BG104" i="3"/>
  <c r="BG162" i="3"/>
  <c r="BG86" i="3"/>
  <c r="BG198" i="3"/>
  <c r="BG20" i="3"/>
  <c r="BG132" i="3"/>
  <c r="BG168" i="3"/>
  <c r="BG96" i="3"/>
  <c r="BG210" i="3"/>
  <c r="BG166" i="3"/>
  <c r="BG184" i="3"/>
  <c r="BG226" i="3"/>
  <c r="BG186" i="3"/>
  <c r="BG12" i="3"/>
  <c r="BG74" i="3"/>
  <c r="BG254" i="3"/>
  <c r="BG108" i="3"/>
  <c r="BG68" i="3"/>
  <c r="BG160" i="3"/>
  <c r="BG94" i="3"/>
  <c r="BG176" i="3"/>
  <c r="BG250" i="3"/>
  <c r="BG234" i="3"/>
  <c r="BG122" i="3"/>
  <c r="BG114" i="3"/>
  <c r="BG40" i="3"/>
  <c r="BG120" i="3"/>
  <c r="BG92" i="3"/>
  <c r="BG228" i="3"/>
  <c r="BG82" i="3"/>
  <c r="BG142" i="3"/>
  <c r="BG84" i="3"/>
  <c r="BG182" i="3"/>
  <c r="BG188" i="3"/>
  <c r="BG214" i="3"/>
  <c r="BG204" i="3"/>
  <c r="BG236" i="3"/>
  <c r="BG216" i="3"/>
  <c r="BG30" i="3"/>
  <c r="BG134" i="3"/>
  <c r="BG208" i="3"/>
  <c r="BG196" i="3"/>
  <c r="BG32" i="3"/>
  <c r="BG60" i="3"/>
  <c r="BG154" i="3"/>
  <c r="BG80" i="3"/>
  <c r="BG150" i="3"/>
  <c r="BG26" i="3"/>
  <c r="BG18" i="3"/>
  <c r="BG50" i="3"/>
  <c r="BG66" i="3"/>
  <c r="BG102" i="3"/>
  <c r="BG140" i="3"/>
  <c r="BG46" i="3"/>
  <c r="BG148" i="3"/>
  <c r="BG88" i="3"/>
  <c r="BG190" i="3"/>
  <c r="BG220" i="3"/>
  <c r="BG246" i="3"/>
  <c r="BG38" i="3"/>
  <c r="BG252" i="3"/>
  <c r="W51" i="3"/>
  <c r="BB51" i="3" s="1"/>
  <c r="AD72" i="1"/>
  <c r="W72" i="3"/>
  <c r="BB72" i="3" s="1"/>
  <c r="AD73" i="1"/>
  <c r="W73" i="3"/>
  <c r="BB73" i="3" s="1"/>
  <c r="AD76" i="1"/>
  <c r="W76" i="3"/>
  <c r="BB76" i="3" s="1"/>
  <c r="AD77" i="1"/>
  <c r="W77" i="3"/>
  <c r="BB77" i="3" s="1"/>
  <c r="AD80" i="1"/>
  <c r="W80" i="3"/>
  <c r="BB80" i="3" s="1"/>
  <c r="AD81" i="1"/>
  <c r="W81" i="3"/>
  <c r="BB81" i="3" s="1"/>
  <c r="AD103" i="1"/>
  <c r="AD121" i="1"/>
  <c r="W121" i="3"/>
  <c r="BB121" i="3" s="1"/>
  <c r="W131" i="3"/>
  <c r="BB131" i="3" s="1"/>
  <c r="W133" i="3"/>
  <c r="BB133" i="3" s="1"/>
  <c r="AD137" i="1"/>
  <c r="W137" i="3"/>
  <c r="BB137" i="3" s="1"/>
  <c r="AD140" i="1"/>
  <c r="W140" i="3"/>
  <c r="BB140" i="3" s="1"/>
  <c r="AD141" i="1"/>
  <c r="W141" i="3"/>
  <c r="BB141" i="3" s="1"/>
  <c r="W150" i="3"/>
  <c r="BB150" i="3" s="1"/>
  <c r="W155" i="3"/>
  <c r="BB155" i="3" s="1"/>
  <c r="AD167" i="1"/>
  <c r="W167" i="3"/>
  <c r="BB167" i="3" s="1"/>
  <c r="AD169" i="1"/>
  <c r="W169" i="3"/>
  <c r="BB169" i="3" s="1"/>
  <c r="AD172" i="1"/>
  <c r="W172" i="3"/>
  <c r="BB172" i="3" s="1"/>
  <c r="AD173" i="1"/>
  <c r="W173" i="3"/>
  <c r="BB173" i="3" s="1"/>
  <c r="W184" i="3"/>
  <c r="BB184" i="3" s="1"/>
  <c r="W190" i="3"/>
  <c r="BB190" i="3" s="1"/>
  <c r="AD196" i="1"/>
  <c r="W196" i="3"/>
  <c r="BB196" i="3" s="1"/>
  <c r="AD197" i="1"/>
  <c r="W197" i="3"/>
  <c r="BB197" i="3" s="1"/>
  <c r="AD212" i="1"/>
  <c r="W212" i="3"/>
  <c r="BB212" i="3" s="1"/>
  <c r="AD213" i="1"/>
  <c r="W213" i="3"/>
  <c r="BB213" i="3" s="1"/>
  <c r="CK21" i="7"/>
  <c r="E252" i="9" s="1"/>
  <c r="F252" i="9" s="1"/>
  <c r="W214" i="3"/>
  <c r="BB214" i="3" s="1"/>
  <c r="AD230" i="1"/>
  <c r="W230" i="3"/>
  <c r="BB230" i="3" s="1"/>
  <c r="AD231" i="1"/>
  <c r="W231" i="3"/>
  <c r="BB231" i="3" s="1"/>
  <c r="AD236" i="1"/>
  <c r="W236" i="3"/>
  <c r="BB236" i="3" s="1"/>
  <c r="AD237" i="1"/>
  <c r="W237" i="3"/>
  <c r="BB237" i="3" s="1"/>
  <c r="AD240" i="1"/>
  <c r="W240" i="3"/>
  <c r="BB240" i="3" s="1"/>
  <c r="AD241" i="1"/>
  <c r="W241" i="3"/>
  <c r="BB241" i="3" s="1"/>
  <c r="W46" i="3"/>
  <c r="BB46" i="3" s="1"/>
  <c r="W60" i="3"/>
  <c r="BB60" i="3" s="1"/>
  <c r="AD90" i="1"/>
  <c r="AD91" i="1"/>
  <c r="AD94" i="1"/>
  <c r="AD95" i="1"/>
  <c r="AD98" i="1"/>
  <c r="AD99" i="1"/>
  <c r="AD102" i="1"/>
  <c r="W115" i="3"/>
  <c r="BB115" i="3" s="1"/>
  <c r="W116" i="3"/>
  <c r="BB116" i="3" s="1"/>
  <c r="DI238" i="7"/>
  <c r="W125" i="3"/>
  <c r="BB125" i="3" s="1"/>
  <c r="AD136" i="1"/>
  <c r="W136" i="3"/>
  <c r="BB136" i="3" s="1"/>
  <c r="AD146" i="1"/>
  <c r="W146" i="3"/>
  <c r="BB146" i="3" s="1"/>
  <c r="AD147" i="1"/>
  <c r="W147" i="3"/>
  <c r="BB147" i="3" s="1"/>
  <c r="AD159" i="1"/>
  <c r="W159" i="3"/>
  <c r="BB159" i="3" s="1"/>
  <c r="AD166" i="1"/>
  <c r="W166" i="3"/>
  <c r="BB166" i="3" s="1"/>
  <c r="AD168" i="1"/>
  <c r="W168" i="3"/>
  <c r="BB168" i="3" s="1"/>
  <c r="AD175" i="1"/>
  <c r="W175" i="3"/>
  <c r="BB175" i="3" s="1"/>
  <c r="AD177" i="1"/>
  <c r="W177" i="3"/>
  <c r="BB177" i="3" s="1"/>
  <c r="AD180" i="1"/>
  <c r="W180" i="3"/>
  <c r="BB180" i="3" s="1"/>
  <c r="AD181" i="1"/>
  <c r="W181" i="3"/>
  <c r="BB181" i="3" s="1"/>
  <c r="AD204" i="1"/>
  <c r="W204" i="3"/>
  <c r="BB204" i="3" s="1"/>
  <c r="AD205" i="1"/>
  <c r="W205" i="3"/>
  <c r="BB205" i="3" s="1"/>
  <c r="AD208" i="1"/>
  <c r="W208" i="3"/>
  <c r="BB208" i="3" s="1"/>
  <c r="AD209" i="1"/>
  <c r="W209" i="3"/>
  <c r="BB209" i="3" s="1"/>
  <c r="W217" i="3"/>
  <c r="BB217" i="3" s="1"/>
  <c r="CK22" i="7"/>
  <c r="W219" i="3"/>
  <c r="BB219" i="3" s="1"/>
  <c r="AD224" i="1"/>
  <c r="W224" i="3"/>
  <c r="BB224" i="3" s="1"/>
  <c r="CK93" i="7"/>
  <c r="W47" i="3"/>
  <c r="BB47" i="3" s="1"/>
  <c r="W50" i="3"/>
  <c r="BB50" i="3" s="1"/>
  <c r="AD74" i="1"/>
  <c r="W74" i="3"/>
  <c r="BB74" i="3" s="1"/>
  <c r="AD75" i="1"/>
  <c r="W75" i="3"/>
  <c r="BB75" i="3" s="1"/>
  <c r="AD78" i="1"/>
  <c r="W78" i="3"/>
  <c r="BB78" i="3" s="1"/>
  <c r="AD79" i="1"/>
  <c r="W79" i="3"/>
  <c r="BB79" i="3" s="1"/>
  <c r="AD104" i="1"/>
  <c r="W104" i="3"/>
  <c r="BB104" i="3" s="1"/>
  <c r="AD105" i="1"/>
  <c r="W105" i="3"/>
  <c r="BB105" i="3" s="1"/>
  <c r="CK197" i="7"/>
  <c r="E298" i="9" s="1"/>
  <c r="F298" i="9" s="1"/>
  <c r="W110" i="3"/>
  <c r="BB110" i="3" s="1"/>
  <c r="AD119" i="1"/>
  <c r="W119" i="3"/>
  <c r="BB119" i="3" s="1"/>
  <c r="AD120" i="1"/>
  <c r="W120" i="3"/>
  <c r="BB120" i="3" s="1"/>
  <c r="AD123" i="1"/>
  <c r="W123" i="3"/>
  <c r="BB123" i="3" s="1"/>
  <c r="AD138" i="1"/>
  <c r="W138" i="3"/>
  <c r="BB138" i="3" s="1"/>
  <c r="AD139" i="1"/>
  <c r="W139" i="3"/>
  <c r="BB139" i="3" s="1"/>
  <c r="AD142" i="1"/>
  <c r="W142" i="3"/>
  <c r="BB142" i="3" s="1"/>
  <c r="AD143" i="1"/>
  <c r="W143" i="3"/>
  <c r="BB143" i="3" s="1"/>
  <c r="CK354" i="7"/>
  <c r="E326" i="9" s="1"/>
  <c r="F326" i="9" s="1"/>
  <c r="W152" i="3"/>
  <c r="BB152" i="3" s="1"/>
  <c r="W156" i="3"/>
  <c r="BB156" i="3" s="1"/>
  <c r="AD158" i="1"/>
  <c r="W158" i="3"/>
  <c r="BB158" i="3" s="1"/>
  <c r="AD160" i="1"/>
  <c r="W160" i="3"/>
  <c r="BB160" i="3" s="1"/>
  <c r="AD161" i="1"/>
  <c r="W161" i="3"/>
  <c r="BB161" i="3" s="1"/>
  <c r="AD170" i="1"/>
  <c r="W170" i="3"/>
  <c r="BB170" i="3" s="1"/>
  <c r="AD171" i="1"/>
  <c r="W171" i="3"/>
  <c r="BB171" i="3" s="1"/>
  <c r="AD174" i="1"/>
  <c r="W174" i="3"/>
  <c r="BB174" i="3" s="1"/>
  <c r="AD176" i="1"/>
  <c r="W176" i="3"/>
  <c r="BB176" i="3" s="1"/>
  <c r="AD182" i="1"/>
  <c r="W182" i="3"/>
  <c r="BB182" i="3" s="1"/>
  <c r="AD183" i="1"/>
  <c r="W183" i="3"/>
  <c r="BB183" i="3" s="1"/>
  <c r="W187" i="3"/>
  <c r="BB187" i="3" s="1"/>
  <c r="AD194" i="1"/>
  <c r="W194" i="3"/>
  <c r="BB194" i="3" s="1"/>
  <c r="AD195" i="1"/>
  <c r="W195" i="3"/>
  <c r="BB195" i="3" s="1"/>
  <c r="AD198" i="1"/>
  <c r="W198" i="3"/>
  <c r="BB198" i="3" s="1"/>
  <c r="AD199" i="1"/>
  <c r="W199" i="3"/>
  <c r="BB199" i="3" s="1"/>
  <c r="AD201" i="1"/>
  <c r="W201" i="3"/>
  <c r="BB201" i="3" s="1"/>
  <c r="AD211" i="1"/>
  <c r="W211" i="3"/>
  <c r="BB211" i="3" s="1"/>
  <c r="AD226" i="1"/>
  <c r="W226" i="3"/>
  <c r="BB226" i="3" s="1"/>
  <c r="AD228" i="1"/>
  <c r="W228" i="3"/>
  <c r="BB228" i="3" s="1"/>
  <c r="AD229" i="1"/>
  <c r="W229" i="3"/>
  <c r="BB229" i="3" s="1"/>
  <c r="AD232" i="1"/>
  <c r="W232" i="3"/>
  <c r="BB232" i="3" s="1"/>
  <c r="AD233" i="1"/>
  <c r="W233" i="3"/>
  <c r="BB233" i="3" s="1"/>
  <c r="AD235" i="1"/>
  <c r="W235" i="3"/>
  <c r="BB235" i="3" s="1"/>
  <c r="AD238" i="1"/>
  <c r="W238" i="3"/>
  <c r="BB238" i="3" s="1"/>
  <c r="AD239" i="1"/>
  <c r="W239" i="3"/>
  <c r="BB239" i="3" s="1"/>
  <c r="BE220" i="7"/>
  <c r="AD227" i="1"/>
  <c r="CK25" i="7"/>
  <c r="E403" i="9" s="1"/>
  <c r="AD225" i="1"/>
  <c r="U223" i="7"/>
  <c r="U189" i="7"/>
  <c r="CK367" i="7"/>
  <c r="E508" i="9" s="1"/>
  <c r="CK203" i="7"/>
  <c r="E300" i="9" s="1"/>
  <c r="F300" i="9" s="1"/>
  <c r="DC144" i="7"/>
  <c r="DM144" i="7" s="1"/>
  <c r="DZ135" i="7" s="1"/>
  <c r="AB216" i="7"/>
  <c r="AC216" i="7" s="1"/>
  <c r="BE189" i="7"/>
  <c r="AB159" i="7"/>
  <c r="AC159" i="7" s="1"/>
  <c r="AB133" i="7"/>
  <c r="AC133" i="7" s="1"/>
  <c r="AA133" i="7" s="1"/>
  <c r="CK231" i="7"/>
  <c r="E489" i="9" s="1"/>
  <c r="BE164" i="7"/>
  <c r="CK358" i="7"/>
  <c r="E426" i="9" s="1"/>
  <c r="CK172" i="7"/>
  <c r="E483" i="9" s="1"/>
  <c r="CK424" i="7"/>
  <c r="CK91" i="7"/>
  <c r="CK174" i="7"/>
  <c r="J133" i="9"/>
  <c r="CK371" i="7"/>
  <c r="BE190" i="7"/>
  <c r="CK132" i="7"/>
  <c r="E290" i="9" s="1"/>
  <c r="F290" i="9" s="1"/>
  <c r="CK289" i="7"/>
  <c r="E79" i="9" s="1"/>
  <c r="CK357" i="7"/>
  <c r="CK161" i="7"/>
  <c r="CK157" i="7"/>
  <c r="E63" i="9" s="1"/>
  <c r="CK423" i="7"/>
  <c r="E215" i="9" s="1"/>
  <c r="BT49" i="7"/>
  <c r="AD135" i="1"/>
  <c r="AD134" i="1"/>
  <c r="CK444" i="7"/>
  <c r="E513" i="9" s="1"/>
  <c r="AD189" i="1"/>
  <c r="CK73" i="7"/>
  <c r="E412" i="9" s="1"/>
  <c r="F412" i="9" s="1"/>
  <c r="AT127" i="1"/>
  <c r="AR126" i="7" s="1"/>
  <c r="AT126" i="7" s="1"/>
  <c r="AD157" i="1"/>
  <c r="AT132" i="1"/>
  <c r="AR131" i="7" s="1"/>
  <c r="AT131" i="7" s="1"/>
  <c r="CK443" i="7"/>
  <c r="E100" i="9" s="1"/>
  <c r="F100" i="9" s="1"/>
  <c r="AD188" i="1"/>
  <c r="CK44" i="7"/>
  <c r="CK52" i="7"/>
  <c r="CK437" i="7"/>
  <c r="U155" i="7"/>
  <c r="U219" i="7"/>
  <c r="H129" i="7"/>
  <c r="BE136" i="7"/>
  <c r="CK223" i="7"/>
  <c r="M174" i="9" s="1"/>
  <c r="AB136" i="7"/>
  <c r="AC136" i="7" s="1"/>
  <c r="AA136" i="7" s="1"/>
  <c r="BE165" i="7"/>
  <c r="J144" i="9"/>
  <c r="AB105" i="7"/>
  <c r="AC105" i="7" s="1"/>
  <c r="AB123" i="7"/>
  <c r="AC123" i="7" s="1"/>
  <c r="BE138" i="7"/>
  <c r="AB163" i="7"/>
  <c r="AC163" i="7" s="1"/>
  <c r="AB124" i="7"/>
  <c r="AC124" i="7" s="1"/>
  <c r="AB125" i="7"/>
  <c r="AC125" i="7" s="1"/>
  <c r="AB151" i="7"/>
  <c r="AC151" i="7" s="1"/>
  <c r="AB215" i="7"/>
  <c r="AC215" i="7" s="1"/>
  <c r="AB153" i="7"/>
  <c r="AC153" i="7" s="1"/>
  <c r="AB164" i="7"/>
  <c r="AC164" i="7" s="1"/>
  <c r="AB217" i="7"/>
  <c r="AC217" i="7" s="1"/>
  <c r="J429" i="9"/>
  <c r="AB128" i="7"/>
  <c r="AC128" i="7" s="1"/>
  <c r="AB129" i="7"/>
  <c r="AC129" i="7" s="1"/>
  <c r="AB155" i="7"/>
  <c r="AC155" i="7" s="1"/>
  <c r="BE166" i="7"/>
  <c r="AB218" i="7"/>
  <c r="AC218" i="7" s="1"/>
  <c r="BE130" i="7"/>
  <c r="J505" i="9"/>
  <c r="CK190" i="7"/>
  <c r="BE137" i="7"/>
  <c r="J516" i="9"/>
  <c r="AB135" i="7"/>
  <c r="AC135" i="7" s="1"/>
  <c r="AB160" i="7"/>
  <c r="AC160" i="7" s="1"/>
  <c r="AB161" i="7"/>
  <c r="AC161" i="7" s="1"/>
  <c r="T163" i="7"/>
  <c r="V163" i="7" s="1"/>
  <c r="T151" i="7"/>
  <c r="V151" i="7" s="1"/>
  <c r="T127" i="7"/>
  <c r="V127" i="7" s="1"/>
  <c r="AD193" i="1"/>
  <c r="CK66" i="7"/>
  <c r="M194" i="9" s="1"/>
  <c r="AD163" i="1"/>
  <c r="CK336" i="7"/>
  <c r="E501" i="9" s="1"/>
  <c r="AD221" i="1"/>
  <c r="CK45" i="7"/>
  <c r="AD109" i="1"/>
  <c r="AD122" i="1"/>
  <c r="CK214" i="7"/>
  <c r="E438" i="9" s="1"/>
  <c r="F438" i="9" s="1"/>
  <c r="AH17" i="1"/>
  <c r="AD156" i="1"/>
  <c r="CK378" i="7"/>
  <c r="AD192" i="1"/>
  <c r="AD223" i="1"/>
  <c r="CK31" i="7"/>
  <c r="CK217" i="7"/>
  <c r="E139" i="9" s="1"/>
  <c r="CK200" i="7"/>
  <c r="E176" i="9" s="1"/>
  <c r="CK196" i="7"/>
  <c r="E297" i="9" s="1"/>
  <c r="F297" i="9" s="1"/>
  <c r="CK210" i="7"/>
  <c r="CK204" i="7"/>
  <c r="E301" i="9" s="1"/>
  <c r="F301" i="9" s="1"/>
  <c r="AH12" i="1"/>
  <c r="U157" i="7"/>
  <c r="U159" i="7"/>
  <c r="U161" i="7"/>
  <c r="U187" i="7"/>
  <c r="BE28" i="7"/>
  <c r="BE31" i="7"/>
  <c r="CK399" i="7"/>
  <c r="CK266" i="7"/>
  <c r="CK138" i="7"/>
  <c r="BE30" i="7"/>
  <c r="CK146" i="7"/>
  <c r="CK313" i="7"/>
  <c r="E196" i="9" s="1"/>
  <c r="CK85" i="7"/>
  <c r="M136" i="9" s="1"/>
  <c r="BE34" i="7"/>
  <c r="CK163" i="7"/>
  <c r="CK152" i="7"/>
  <c r="E61" i="9" s="1"/>
  <c r="CK128" i="7"/>
  <c r="CK153" i="7"/>
  <c r="E42" i="9" s="1"/>
  <c r="CK173" i="7"/>
  <c r="E291" i="9" s="1"/>
  <c r="F291" i="9" s="1"/>
  <c r="CK94" i="7"/>
  <c r="M149" i="9" s="1"/>
  <c r="AB149" i="7"/>
  <c r="AC149" i="7" s="1"/>
  <c r="AD186" i="1"/>
  <c r="AD84" i="1"/>
  <c r="AD132" i="1"/>
  <c r="AD185" i="1"/>
  <c r="AD87" i="1"/>
  <c r="AD184" i="1"/>
  <c r="AD88" i="1"/>
  <c r="AD86" i="1"/>
  <c r="AD220" i="1"/>
  <c r="CK61" i="7"/>
  <c r="AD187" i="1"/>
  <c r="CK232" i="7"/>
  <c r="E311" i="9" s="1"/>
  <c r="F311" i="9" s="1"/>
  <c r="AD133" i="1"/>
  <c r="CK447" i="7"/>
  <c r="E344" i="9" s="1"/>
  <c r="F344" i="9" s="1"/>
  <c r="AD85" i="1"/>
  <c r="CK379" i="7"/>
  <c r="E330" i="9" s="1"/>
  <c r="F330" i="9" s="1"/>
  <c r="E43" i="9"/>
  <c r="U185" i="7"/>
  <c r="CK168" i="7"/>
  <c r="M117" i="9" s="1"/>
  <c r="J203" i="9"/>
  <c r="J473" i="9"/>
  <c r="J184" i="9"/>
  <c r="J410" i="9"/>
  <c r="J150" i="9"/>
  <c r="J478" i="9"/>
  <c r="CK149" i="7"/>
  <c r="DB461" i="7"/>
  <c r="DK461" i="7" s="1"/>
  <c r="FB65" i="7" s="1"/>
  <c r="FC65" i="7" s="1"/>
  <c r="J443" i="9"/>
  <c r="J486" i="9"/>
  <c r="J199" i="9"/>
  <c r="AD69" i="1"/>
  <c r="AD112" i="1"/>
  <c r="AD129" i="1"/>
  <c r="AD215" i="1"/>
  <c r="AD55" i="1"/>
  <c r="AD150" i="1"/>
  <c r="CK325" i="7"/>
  <c r="E199" i="9" s="1"/>
  <c r="AD63" i="1"/>
  <c r="AD52" i="1"/>
  <c r="AD65" i="1"/>
  <c r="AD106" i="1"/>
  <c r="AD126" i="1"/>
  <c r="AD71" i="1"/>
  <c r="AD114" i="1"/>
  <c r="CK211" i="7"/>
  <c r="AD153" i="1"/>
  <c r="AD68" i="1"/>
  <c r="AD111" i="1"/>
  <c r="CK198" i="7"/>
  <c r="AD125" i="1"/>
  <c r="AD128" i="1"/>
  <c r="AD131" i="1"/>
  <c r="AD214" i="1"/>
  <c r="AD49" i="1"/>
  <c r="AD62" i="1"/>
  <c r="AD116" i="1"/>
  <c r="CK213" i="7"/>
  <c r="E179" i="9" s="1"/>
  <c r="AD155" i="1"/>
  <c r="CK359" i="7"/>
  <c r="E206" i="9" s="1"/>
  <c r="AD217" i="1"/>
  <c r="AD54" i="1"/>
  <c r="AD59" i="1"/>
  <c r="AD67" i="1"/>
  <c r="AD82" i="1"/>
  <c r="AD124" i="1"/>
  <c r="AD66" i="1"/>
  <c r="AD83" i="1"/>
  <c r="AD61" i="1"/>
  <c r="AD64" i="1"/>
  <c r="AD127" i="1"/>
  <c r="AD53" i="1"/>
  <c r="AD130" i="1"/>
  <c r="CK442" i="7"/>
  <c r="E99" i="9" s="1"/>
  <c r="F99" i="9" s="1"/>
  <c r="AD58" i="1"/>
  <c r="AD57" i="1"/>
  <c r="CK317" i="7"/>
  <c r="AD60" i="1"/>
  <c r="AD218" i="1"/>
  <c r="AD216" i="1"/>
  <c r="AR36" i="1"/>
  <c r="AS36" i="1" s="1"/>
  <c r="L12" i="4"/>
  <c r="M12" i="4" s="1"/>
  <c r="I10" i="4"/>
  <c r="O13" i="4"/>
  <c r="U10" i="4"/>
  <c r="AA11" i="4"/>
  <c r="F12" i="4"/>
  <c r="U12" i="4"/>
  <c r="C12" i="4"/>
  <c r="AA13" i="4"/>
  <c r="I11" i="4"/>
  <c r="O12" i="4"/>
  <c r="AA10" i="4"/>
  <c r="I12" i="4"/>
  <c r="C11" i="4"/>
  <c r="F13" i="4"/>
  <c r="I13" i="4"/>
  <c r="L10" i="4"/>
  <c r="L13" i="4"/>
  <c r="M13" i="4" s="1"/>
  <c r="O11" i="4"/>
  <c r="U13" i="4"/>
  <c r="F9" i="4"/>
  <c r="C9" i="4"/>
  <c r="O9" i="4"/>
  <c r="I8" i="4"/>
  <c r="U8" i="4"/>
  <c r="O8" i="4"/>
  <c r="O7" i="4"/>
  <c r="U7" i="4"/>
  <c r="I9" i="4"/>
  <c r="L9" i="4"/>
  <c r="M9" i="4" s="1"/>
  <c r="AA8" i="4"/>
  <c r="DH461" i="7"/>
  <c r="DI461" i="7"/>
  <c r="BT215" i="7"/>
  <c r="AD151" i="1"/>
  <c r="AD219" i="1"/>
  <c r="DB438" i="7"/>
  <c r="AT107" i="1"/>
  <c r="AR106" i="7" s="1"/>
  <c r="AT106" i="7" s="1"/>
  <c r="AD107" i="1"/>
  <c r="AD110" i="1"/>
  <c r="AD154" i="1"/>
  <c r="AD48" i="1"/>
  <c r="AD70" i="1"/>
  <c r="AD56" i="1"/>
  <c r="AT108" i="1"/>
  <c r="AR107" i="7" s="1"/>
  <c r="AT107" i="7" s="1"/>
  <c r="AD108" i="1"/>
  <c r="AD47" i="1"/>
  <c r="AD50" i="1"/>
  <c r="AD117" i="1"/>
  <c r="AD46" i="1"/>
  <c r="AD51" i="1"/>
  <c r="AT115" i="1"/>
  <c r="AR114" i="7" s="1"/>
  <c r="AT114" i="7" s="1"/>
  <c r="AD115" i="1"/>
  <c r="AD113" i="1"/>
  <c r="AD152" i="1"/>
  <c r="BS45" i="7"/>
  <c r="BS59" i="7"/>
  <c r="BS9" i="7"/>
  <c r="M10" i="1"/>
  <c r="BS11" i="7"/>
  <c r="M12" i="1"/>
  <c r="BS13" i="7"/>
  <c r="M14" i="1"/>
  <c r="BS23" i="7"/>
  <c r="M24" i="1"/>
  <c r="BS29" i="7"/>
  <c r="M30" i="1"/>
  <c r="BS37" i="7"/>
  <c r="BR37" i="7" s="1"/>
  <c r="M38" i="1"/>
  <c r="BS67" i="7"/>
  <c r="BS89" i="7"/>
  <c r="BS93" i="7"/>
  <c r="BR93" i="7" s="1"/>
  <c r="BS97" i="7"/>
  <c r="BR97" i="7" s="1"/>
  <c r="BS101" i="7"/>
  <c r="BR101" i="7" s="1"/>
  <c r="BS127" i="7"/>
  <c r="BS191" i="7"/>
  <c r="BS195" i="7"/>
  <c r="BR195" i="7" s="1"/>
  <c r="BS231" i="7"/>
  <c r="BS213" i="7"/>
  <c r="BS223" i="7"/>
  <c r="BS105" i="7"/>
  <c r="BS145" i="7"/>
  <c r="BR145" i="7" s="1"/>
  <c r="BS17" i="7"/>
  <c r="M18" i="1"/>
  <c r="M152" i="7"/>
  <c r="R7" i="2"/>
  <c r="BS33" i="7"/>
  <c r="M34" i="1"/>
  <c r="BS141" i="7"/>
  <c r="BR141" i="7" s="1"/>
  <c r="BS77" i="7"/>
  <c r="BR77" i="7" s="1"/>
  <c r="BS205" i="7"/>
  <c r="BR205" i="7" s="1"/>
  <c r="BS83" i="7"/>
  <c r="BS71" i="7"/>
  <c r="BR71" i="7" s="1"/>
  <c r="BS75" i="7"/>
  <c r="BR75" i="7" s="1"/>
  <c r="BS79" i="7"/>
  <c r="BR79" i="7" s="1"/>
  <c r="BS131" i="7"/>
  <c r="BS203" i="7"/>
  <c r="BR203" i="7" s="1"/>
  <c r="BS51" i="7"/>
  <c r="BS121" i="7"/>
  <c r="BS19" i="7"/>
  <c r="M20" i="1"/>
  <c r="BS31" i="7"/>
  <c r="M32" i="1"/>
  <c r="BS137" i="7"/>
  <c r="BS173" i="7"/>
  <c r="BR173" i="7" s="1"/>
  <c r="BS187" i="7"/>
  <c r="BS53" i="7"/>
  <c r="BS81" i="7"/>
  <c r="BS85" i="7"/>
  <c r="BS219" i="7"/>
  <c r="BS39" i="7"/>
  <c r="BR39" i="7" s="1"/>
  <c r="M40" i="1"/>
  <c r="BS55" i="7"/>
  <c r="BS63" i="7"/>
  <c r="BS69" i="7"/>
  <c r="BS147" i="7"/>
  <c r="BR147" i="7" s="1"/>
  <c r="BS149" i="7"/>
  <c r="BS159" i="7"/>
  <c r="BS207" i="7"/>
  <c r="BR207" i="7" s="1"/>
  <c r="BS21" i="7"/>
  <c r="M22" i="1"/>
  <c r="BS15" i="7"/>
  <c r="M16" i="1"/>
  <c r="BS165" i="7"/>
  <c r="BR165" i="7" s="1"/>
  <c r="BS123" i="7"/>
  <c r="BS179" i="7"/>
  <c r="BR179" i="7" s="1"/>
  <c r="BS47" i="7"/>
  <c r="BS41" i="7"/>
  <c r="BR41" i="7" s="1"/>
  <c r="M42" i="1"/>
  <c r="BS129" i="7"/>
  <c r="BS139" i="7"/>
  <c r="BS171" i="7"/>
  <c r="BR171" i="7" s="1"/>
  <c r="BS215" i="7"/>
  <c r="BS233" i="7"/>
  <c r="BS235" i="7"/>
  <c r="BR235" i="7" s="1"/>
  <c r="BS25" i="7"/>
  <c r="M26" i="1"/>
  <c r="BS91" i="7"/>
  <c r="BR91" i="7" s="1"/>
  <c r="BS95" i="7"/>
  <c r="BR95" i="7" s="1"/>
  <c r="BS109" i="7"/>
  <c r="BS119" i="7"/>
  <c r="BS153" i="7"/>
  <c r="BS167" i="7"/>
  <c r="BR167" i="7" s="1"/>
  <c r="BS185" i="7"/>
  <c r="BS189" i="7"/>
  <c r="BS193" i="7"/>
  <c r="BS197" i="7"/>
  <c r="BR197" i="7" s="1"/>
  <c r="BS239" i="7"/>
  <c r="BR239" i="7" s="1"/>
  <c r="BS199" i="7"/>
  <c r="BR199" i="7" s="1"/>
  <c r="BS43" i="7"/>
  <c r="BR43" i="7" s="1"/>
  <c r="M44" i="1"/>
  <c r="BS49" i="7"/>
  <c r="BS57" i="7"/>
  <c r="BS65" i="7"/>
  <c r="BS87" i="7"/>
  <c r="BS181" i="7"/>
  <c r="BR181" i="7" s="1"/>
  <c r="BS221" i="7"/>
  <c r="BS225" i="7"/>
  <c r="BP247" i="7"/>
  <c r="BV247" i="7" s="1"/>
  <c r="BP253" i="7"/>
  <c r="BV253" i="7" s="1"/>
  <c r="BP241" i="7"/>
  <c r="BP243" i="7"/>
  <c r="BV243" i="7" s="1"/>
  <c r="BP249" i="7"/>
  <c r="BV249" i="7" s="1"/>
  <c r="BP251" i="7"/>
  <c r="BV251" i="7" s="1"/>
  <c r="BP255" i="7"/>
  <c r="BV255" i="7" s="1"/>
  <c r="BP245" i="7"/>
  <c r="BV245" i="7" s="1"/>
  <c r="DI433" i="7"/>
  <c r="DH433" i="7"/>
  <c r="H23" i="7"/>
  <c r="H184" i="7"/>
  <c r="H26" i="7"/>
  <c r="H52" i="7"/>
  <c r="H46" i="7"/>
  <c r="H93" i="7"/>
  <c r="H94" i="7"/>
  <c r="H98" i="7"/>
  <c r="H16" i="7"/>
  <c r="H22" i="7"/>
  <c r="H14" i="7"/>
  <c r="H49" i="7"/>
  <c r="H48" i="7"/>
  <c r="J510" i="9"/>
  <c r="J426" i="9"/>
  <c r="J483" i="9"/>
  <c r="J177" i="9"/>
  <c r="BE59" i="7"/>
  <c r="J495" i="9"/>
  <c r="J402" i="9"/>
  <c r="J503" i="9"/>
  <c r="J502" i="9"/>
  <c r="M217" i="7"/>
  <c r="AK214" i="1"/>
  <c r="AQ42" i="1"/>
  <c r="AR40" i="1"/>
  <c r="AS40" i="1" s="1"/>
  <c r="BE126" i="7"/>
  <c r="BE86" i="7"/>
  <c r="BE132" i="7"/>
  <c r="BE151" i="7"/>
  <c r="BE156" i="7"/>
  <c r="BE216" i="7"/>
  <c r="BE135" i="7"/>
  <c r="BE159" i="7"/>
  <c r="BE106" i="7"/>
  <c r="BE128" i="7"/>
  <c r="BE129" i="7"/>
  <c r="BE134" i="7"/>
  <c r="BE125" i="7"/>
  <c r="BE133" i="7"/>
  <c r="BE154" i="7"/>
  <c r="BE157" i="7"/>
  <c r="J89" i="9"/>
  <c r="BE127" i="7"/>
  <c r="BE217" i="7"/>
  <c r="X76" i="7"/>
  <c r="AE76" i="7" s="1"/>
  <c r="BE152" i="7"/>
  <c r="BE153" i="7"/>
  <c r="BE158" i="7"/>
  <c r="BE161" i="7"/>
  <c r="BE160" i="7"/>
  <c r="BE155" i="7"/>
  <c r="J499" i="9"/>
  <c r="BM69" i="7"/>
  <c r="BP69" i="7" s="1"/>
  <c r="BE123" i="7"/>
  <c r="J498" i="9"/>
  <c r="BE150" i="7"/>
  <c r="DB486" i="7"/>
  <c r="BE105" i="7"/>
  <c r="BE131" i="7"/>
  <c r="J475" i="9"/>
  <c r="BE124" i="7"/>
  <c r="BE218" i="7"/>
  <c r="BE149" i="7"/>
  <c r="BE163" i="7"/>
  <c r="BE215" i="7"/>
  <c r="BE162" i="7"/>
  <c r="DB488" i="7"/>
  <c r="BM53" i="7"/>
  <c r="BP53" i="7" s="1"/>
  <c r="BM155" i="7"/>
  <c r="BP155" i="7" s="1"/>
  <c r="J235" i="9"/>
  <c r="J132" i="9"/>
  <c r="J162" i="9"/>
  <c r="J134" i="9"/>
  <c r="J232" i="9"/>
  <c r="J192" i="9"/>
  <c r="J118" i="9"/>
  <c r="J165" i="9"/>
  <c r="J153" i="9"/>
  <c r="J174" i="9"/>
  <c r="J164" i="9"/>
  <c r="J188" i="9"/>
  <c r="J49" i="9"/>
  <c r="J223" i="9"/>
  <c r="J61" i="9"/>
  <c r="J139" i="9"/>
  <c r="J137" i="9"/>
  <c r="J136" i="9"/>
  <c r="J190" i="9"/>
  <c r="J52" i="9"/>
  <c r="J157" i="9"/>
  <c r="J42" i="9"/>
  <c r="J19" i="9"/>
  <c r="J58" i="9"/>
  <c r="J40" i="9"/>
  <c r="J59" i="9"/>
  <c r="J166" i="9"/>
  <c r="J82" i="9"/>
  <c r="J105" i="9"/>
  <c r="J36" i="9"/>
  <c r="J209" i="9"/>
  <c r="J65" i="9"/>
  <c r="J15" i="9"/>
  <c r="J233" i="9"/>
  <c r="J83" i="9"/>
  <c r="J179" i="9"/>
  <c r="J148" i="9"/>
  <c r="J212" i="9"/>
  <c r="J182" i="9"/>
  <c r="H21" i="7"/>
  <c r="H24" i="7"/>
  <c r="H55" i="7"/>
  <c r="J206" i="9"/>
  <c r="J101" i="9"/>
  <c r="H83" i="7"/>
  <c r="H53" i="7"/>
  <c r="J23" i="9"/>
  <c r="H25" i="7"/>
  <c r="J117" i="9"/>
  <c r="J210" i="9"/>
  <c r="J72" i="9"/>
  <c r="J168" i="9"/>
  <c r="J33" i="9"/>
  <c r="J93" i="9"/>
  <c r="J38" i="9"/>
  <c r="J219" i="9"/>
  <c r="J116" i="9"/>
  <c r="J213" i="9"/>
  <c r="J217" i="9"/>
  <c r="J88" i="9"/>
  <c r="J196" i="9"/>
  <c r="J180" i="9"/>
  <c r="J149" i="9"/>
  <c r="J44" i="9"/>
  <c r="J99" i="9"/>
  <c r="J156" i="9"/>
  <c r="J224" i="9"/>
  <c r="J208" i="9"/>
  <c r="J28" i="9"/>
  <c r="J12" i="9"/>
  <c r="J26" i="9"/>
  <c r="J234" i="9"/>
  <c r="AO222" i="9"/>
  <c r="AP222" i="9" s="1"/>
  <c r="J227" i="9"/>
  <c r="J221" i="9"/>
  <c r="J225" i="9"/>
  <c r="AO220" i="9"/>
  <c r="AP220" i="9" s="1"/>
  <c r="J154" i="9"/>
  <c r="J30" i="9"/>
  <c r="J193" i="9"/>
  <c r="J22" i="9"/>
  <c r="J171" i="9"/>
  <c r="J11" i="9"/>
  <c r="J20" i="9"/>
  <c r="J85" i="9"/>
  <c r="J115" i="9"/>
  <c r="J47" i="9"/>
  <c r="J86" i="9"/>
  <c r="J68" i="9"/>
  <c r="J95" i="9"/>
  <c r="J21" i="9"/>
  <c r="J31" i="9"/>
  <c r="J103" i="9"/>
  <c r="J87" i="9"/>
  <c r="J79" i="9"/>
  <c r="J14" i="9"/>
  <c r="J39" i="9"/>
  <c r="J98" i="9"/>
  <c r="J57" i="9"/>
  <c r="J13" i="9"/>
  <c r="J29" i="9"/>
  <c r="J41" i="9"/>
  <c r="J66" i="9"/>
  <c r="J24" i="9"/>
  <c r="J81" i="9"/>
  <c r="J100" i="9"/>
  <c r="J55" i="9"/>
  <c r="AB30" i="7"/>
  <c r="AC30" i="7" s="1"/>
  <c r="AF30" i="7" s="1"/>
  <c r="AG30" i="7" s="1"/>
  <c r="BE29" i="7"/>
  <c r="BE50" i="7"/>
  <c r="BE92" i="7"/>
  <c r="AB24" i="7"/>
  <c r="AC24" i="7" s="1"/>
  <c r="AB28" i="7"/>
  <c r="AC28" i="7" s="1"/>
  <c r="AB29" i="7"/>
  <c r="AC29" i="7" s="1"/>
  <c r="AB27" i="7"/>
  <c r="AC27" i="7" s="1"/>
  <c r="AB33" i="7"/>
  <c r="AC33" i="7" s="1"/>
  <c r="BE27" i="7"/>
  <c r="BE33" i="7"/>
  <c r="AH11" i="1"/>
  <c r="AH26" i="1"/>
  <c r="AH16" i="1"/>
  <c r="AH28" i="1"/>
  <c r="AH27" i="1"/>
  <c r="AH29" i="1"/>
  <c r="AH21" i="1"/>
  <c r="AH13" i="1"/>
  <c r="U221" i="7"/>
  <c r="U83" i="7"/>
  <c r="AI39" i="1"/>
  <c r="AJ39" i="1" s="1"/>
  <c r="CK381" i="7"/>
  <c r="E382" i="9" s="1"/>
  <c r="AO517" i="9"/>
  <c r="AP517" i="9" s="1"/>
  <c r="DJ14" i="7"/>
  <c r="DJ31" i="7"/>
  <c r="DJ19" i="7"/>
  <c r="AO393" i="9"/>
  <c r="DB474" i="7"/>
  <c r="DK474" i="7" s="1"/>
  <c r="FB91" i="7" s="1"/>
  <c r="FC91" i="7" s="1"/>
  <c r="DC474" i="7"/>
  <c r="DM474" i="7" s="1"/>
  <c r="FD91" i="7" s="1"/>
  <c r="DB288" i="7"/>
  <c r="DK288" i="7" s="1"/>
  <c r="DB300" i="7"/>
  <c r="DB351" i="7"/>
  <c r="DK351" i="7" s="1"/>
  <c r="ER101" i="7" s="1"/>
  <c r="ES101" i="7" s="1"/>
  <c r="DB363" i="7"/>
  <c r="DB370" i="7"/>
  <c r="DK370" i="7" s="1"/>
  <c r="ER139" i="7" s="1"/>
  <c r="ES139" i="7" s="1"/>
  <c r="DB418" i="7"/>
  <c r="DK418" i="7" s="1"/>
  <c r="EW99" i="7" s="1"/>
  <c r="EX99" i="7" s="1"/>
  <c r="DB423" i="7"/>
  <c r="DB199" i="7"/>
  <c r="DK199" i="7" s="1"/>
  <c r="EC101" i="7" s="1"/>
  <c r="EF101" i="7" s="1"/>
  <c r="DB280" i="7"/>
  <c r="DK280" i="7" s="1"/>
  <c r="DB339" i="7"/>
  <c r="DB346" i="7"/>
  <c r="DK346" i="7" s="1"/>
  <c r="ER91" i="7" s="1"/>
  <c r="ES91" i="7" s="1"/>
  <c r="DB358" i="7"/>
  <c r="DK358" i="7" s="1"/>
  <c r="ER115" i="7" s="1"/>
  <c r="ES115" i="7" s="1"/>
  <c r="DB411" i="7"/>
  <c r="DK411" i="7" s="1"/>
  <c r="EW85" i="7" s="1"/>
  <c r="EX85" i="7" s="1"/>
  <c r="DB68" i="7"/>
  <c r="DK68" i="7" s="1"/>
  <c r="DS127" i="7" s="1"/>
  <c r="DT127" i="7" s="1"/>
  <c r="DB75" i="7"/>
  <c r="DK75" i="7" s="1"/>
  <c r="DS141" i="7" s="1"/>
  <c r="DT141" i="7" s="1"/>
  <c r="DB140" i="7"/>
  <c r="DK140" i="7" s="1"/>
  <c r="DX127" i="7" s="1"/>
  <c r="DY127" i="7" s="1"/>
  <c r="DB152" i="7"/>
  <c r="DK152" i="7" s="1"/>
  <c r="DX151" i="7" s="1"/>
  <c r="DY151" i="7" s="1"/>
  <c r="DB223" i="7"/>
  <c r="DK223" i="7" s="1"/>
  <c r="EH53" i="7" s="1"/>
  <c r="EI53" i="7" s="1"/>
  <c r="DB230" i="7"/>
  <c r="DK230" i="7" s="1"/>
  <c r="EH67" i="7" s="1"/>
  <c r="EI67" i="7" s="1"/>
  <c r="DB235" i="7"/>
  <c r="DB430" i="7"/>
  <c r="DK430" i="7" s="1"/>
  <c r="EW123" i="7" s="1"/>
  <c r="EX123" i="7" s="1"/>
  <c r="DB469" i="7"/>
  <c r="DK469" i="7" s="1"/>
  <c r="FB81" i="7" s="1"/>
  <c r="FC81" i="7" s="1"/>
  <c r="DC55" i="7"/>
  <c r="DB73" i="7"/>
  <c r="DB80" i="7"/>
  <c r="DK80" i="7" s="1"/>
  <c r="DB138" i="7"/>
  <c r="DK138" i="7" s="1"/>
  <c r="DX123" i="7" s="1"/>
  <c r="DY123" i="7" s="1"/>
  <c r="DB143" i="7"/>
  <c r="DK143" i="7" s="1"/>
  <c r="DX133" i="7" s="1"/>
  <c r="DY133" i="7" s="1"/>
  <c r="DB150" i="7"/>
  <c r="DK150" i="7" s="1"/>
  <c r="DX147" i="7" s="1"/>
  <c r="DY147" i="7" s="1"/>
  <c r="DB220" i="7"/>
  <c r="DK220" i="7" s="1"/>
  <c r="EH47" i="7" s="1"/>
  <c r="EI47" i="7" s="1"/>
  <c r="DB233" i="7"/>
  <c r="DB467" i="7"/>
  <c r="DB341" i="7"/>
  <c r="DB63" i="7"/>
  <c r="DB135" i="7"/>
  <c r="DK135" i="7" s="1"/>
  <c r="DX117" i="7" s="1"/>
  <c r="DY117" i="7" s="1"/>
  <c r="DB147" i="7"/>
  <c r="DB196" i="7"/>
  <c r="DB225" i="7"/>
  <c r="DK225" i="7" s="1"/>
  <c r="EH57" i="7" s="1"/>
  <c r="EI57" i="7" s="1"/>
  <c r="DB198" i="7"/>
  <c r="DK198" i="7" s="1"/>
  <c r="EC99" i="7" s="1"/>
  <c r="DB222" i="7"/>
  <c r="DK222" i="7" s="1"/>
  <c r="EH51" i="7" s="1"/>
  <c r="EI51" i="7" s="1"/>
  <c r="DB285" i="7"/>
  <c r="DB297" i="7"/>
  <c r="DK297" i="7" s="1"/>
  <c r="DB304" i="7"/>
  <c r="DK304" i="7" s="1"/>
  <c r="DB343" i="7"/>
  <c r="DB350" i="7"/>
  <c r="DK350" i="7" s="1"/>
  <c r="ER99" i="7" s="1"/>
  <c r="ES99" i="7" s="1"/>
  <c r="DB362" i="7"/>
  <c r="DK362" i="7" s="1"/>
  <c r="ER123" i="7" s="1"/>
  <c r="ES123" i="7" s="1"/>
  <c r="DB367" i="7"/>
  <c r="DK367" i="7" s="1"/>
  <c r="ER133" i="7" s="1"/>
  <c r="ES133" i="7" s="1"/>
  <c r="DB410" i="7"/>
  <c r="DK410" i="7" s="1"/>
  <c r="EW83" i="7" s="1"/>
  <c r="EX83" i="7" s="1"/>
  <c r="DB428" i="7"/>
  <c r="DK428" i="7" s="1"/>
  <c r="EW119" i="7" s="1"/>
  <c r="EX119" i="7" s="1"/>
  <c r="DB295" i="7"/>
  <c r="DB302" i="7"/>
  <c r="DK302" i="7" s="1"/>
  <c r="DB348" i="7"/>
  <c r="DK348" i="7" s="1"/>
  <c r="ER95" i="7" s="1"/>
  <c r="ES95" i="7" s="1"/>
  <c r="DB353" i="7"/>
  <c r="DB360" i="7"/>
  <c r="DK360" i="7" s="1"/>
  <c r="ER119" i="7" s="1"/>
  <c r="ES119" i="7" s="1"/>
  <c r="DB365" i="7"/>
  <c r="DK365" i="7" s="1"/>
  <c r="ER129" i="7" s="1"/>
  <c r="ES129" i="7" s="1"/>
  <c r="DB372" i="7"/>
  <c r="DK372" i="7" s="1"/>
  <c r="ER143" i="7" s="1"/>
  <c r="ES143" i="7" s="1"/>
  <c r="DB413" i="7"/>
  <c r="DK413" i="7" s="1"/>
  <c r="EW89" i="7" s="1"/>
  <c r="EX89" i="7" s="1"/>
  <c r="DB420" i="7"/>
  <c r="DK420" i="7" s="1"/>
  <c r="EW103" i="7" s="1"/>
  <c r="EX103" i="7" s="1"/>
  <c r="DB219" i="7"/>
  <c r="DB232" i="7"/>
  <c r="DK232" i="7" s="1"/>
  <c r="EH71" i="7" s="1"/>
  <c r="EI71" i="7" s="1"/>
  <c r="DB425" i="7"/>
  <c r="DK425" i="7" s="1"/>
  <c r="EW113" i="7" s="1"/>
  <c r="EX113" i="7" s="1"/>
  <c r="DB432" i="7"/>
  <c r="DK432" i="7" s="1"/>
  <c r="EW127" i="7" s="1"/>
  <c r="EX127" i="7" s="1"/>
  <c r="DB478" i="7"/>
  <c r="DK478" i="7" s="1"/>
  <c r="FB99" i="7" s="1"/>
  <c r="FC99" i="7" s="1"/>
  <c r="DB355" i="7"/>
  <c r="DB227" i="7"/>
  <c r="DB282" i="7"/>
  <c r="DK282" i="7" s="1"/>
  <c r="DB427" i="7"/>
  <c r="DK427" i="7" s="1"/>
  <c r="EW117" i="7" s="1"/>
  <c r="EX117" i="7" s="1"/>
  <c r="DB463" i="7"/>
  <c r="DB473" i="7"/>
  <c r="DB480" i="7"/>
  <c r="DK480" i="7" s="1"/>
  <c r="FB103" i="7" s="1"/>
  <c r="FC103" i="7" s="1"/>
  <c r="DB485" i="7"/>
  <c r="DB200" i="7"/>
  <c r="DK200" i="7" s="1"/>
  <c r="EC103" i="7" s="1"/>
  <c r="EF103" i="7" s="1"/>
  <c r="DB287" i="7"/>
  <c r="DK287" i="7" s="1"/>
  <c r="DB345" i="7"/>
  <c r="DB352" i="7"/>
  <c r="DK352" i="7" s="1"/>
  <c r="ER103" i="7" s="1"/>
  <c r="ES103" i="7" s="1"/>
  <c r="DB357" i="7"/>
  <c r="DK357" i="7" s="1"/>
  <c r="ER113" i="7" s="1"/>
  <c r="ES113" i="7" s="1"/>
  <c r="DB364" i="7"/>
  <c r="DK364" i="7" s="1"/>
  <c r="ER127" i="7" s="1"/>
  <c r="ES127" i="7" s="1"/>
  <c r="DB369" i="7"/>
  <c r="DB417" i="7"/>
  <c r="DK417" i="7" s="1"/>
  <c r="EW97" i="7" s="1"/>
  <c r="EX97" i="7" s="1"/>
  <c r="DB424" i="7"/>
  <c r="DK424" i="7" s="1"/>
  <c r="EW111" i="7" s="1"/>
  <c r="EX111" i="7" s="1"/>
  <c r="DB60" i="7"/>
  <c r="DK60" i="7" s="1"/>
  <c r="DS111" i="7" s="1"/>
  <c r="DT111" i="7" s="1"/>
  <c r="DB67" i="7"/>
  <c r="DK67" i="7" s="1"/>
  <c r="DS125" i="7" s="1"/>
  <c r="DT125" i="7" s="1"/>
  <c r="DB76" i="7"/>
  <c r="DK76" i="7" s="1"/>
  <c r="DS143" i="7" s="1"/>
  <c r="DT143" i="7" s="1"/>
  <c r="DB139" i="7"/>
  <c r="DB146" i="7"/>
  <c r="DK146" i="7" s="1"/>
  <c r="DX139" i="7" s="1"/>
  <c r="DY139" i="7" s="1"/>
  <c r="DB151" i="7"/>
  <c r="DK151" i="7" s="1"/>
  <c r="DX149" i="7" s="1"/>
  <c r="DY149" i="7" s="1"/>
  <c r="DB224" i="7"/>
  <c r="DK224" i="7" s="1"/>
  <c r="EH55" i="7" s="1"/>
  <c r="EI55" i="7" s="1"/>
  <c r="DB236" i="7"/>
  <c r="DK236" i="7" s="1"/>
  <c r="EH79" i="7" s="1"/>
  <c r="EI79" i="7" s="1"/>
  <c r="DB429" i="7"/>
  <c r="DB475" i="7"/>
  <c r="DK475" i="7" s="1"/>
  <c r="FB93" i="7" s="1"/>
  <c r="FC93" i="7" s="1"/>
  <c r="DB482" i="7"/>
  <c r="DK482" i="7" s="1"/>
  <c r="FB107" i="7" s="1"/>
  <c r="FC107" i="7" s="1"/>
  <c r="DB283" i="7"/>
  <c r="DB483" i="7"/>
  <c r="DB279" i="7"/>
  <c r="DB292" i="7"/>
  <c r="DK292" i="7" s="1"/>
  <c r="EM119" i="7" s="1"/>
  <c r="EN119" i="7" s="1"/>
  <c r="EP119" i="7" s="1"/>
  <c r="EQ119" i="7" s="1"/>
  <c r="DB415" i="7"/>
  <c r="DK415" i="7" s="1"/>
  <c r="EW93" i="7" s="1"/>
  <c r="EX93" i="7" s="1"/>
  <c r="DB144" i="7"/>
  <c r="DK144" i="7" s="1"/>
  <c r="DX135" i="7" s="1"/>
  <c r="DY135" i="7" s="1"/>
  <c r="DB149" i="7"/>
  <c r="DB234" i="7"/>
  <c r="DK234" i="7" s="1"/>
  <c r="EH75" i="7" s="1"/>
  <c r="EI75" i="7" s="1"/>
  <c r="DB294" i="7"/>
  <c r="DK294" i="7" s="1"/>
  <c r="EM123" i="7" s="1"/>
  <c r="EN123" i="7" s="1"/>
  <c r="DB299" i="7"/>
  <c r="DK299" i="7" s="1"/>
  <c r="DB340" i="7"/>
  <c r="DK340" i="7" s="1"/>
  <c r="ER79" i="7" s="1"/>
  <c r="ES79" i="7" s="1"/>
  <c r="DB412" i="7"/>
  <c r="DK412" i="7" s="1"/>
  <c r="EW87" i="7" s="1"/>
  <c r="EX87" i="7" s="1"/>
  <c r="DB284" i="7"/>
  <c r="DK284" i="7" s="1"/>
  <c r="DB289" i="7"/>
  <c r="DB296" i="7"/>
  <c r="DK296" i="7" s="1"/>
  <c r="EM127" i="7" s="1"/>
  <c r="EN127" i="7" s="1"/>
  <c r="EP127" i="7" s="1"/>
  <c r="EQ127" i="7" s="1"/>
  <c r="DB301" i="7"/>
  <c r="DK301" i="7" s="1"/>
  <c r="DB342" i="7"/>
  <c r="DK342" i="7" s="1"/>
  <c r="ER83" i="7" s="1"/>
  <c r="ES83" i="7" s="1"/>
  <c r="DB347" i="7"/>
  <c r="DK347" i="7" s="1"/>
  <c r="ER93" i="7" s="1"/>
  <c r="ES93" i="7" s="1"/>
  <c r="DB354" i="7"/>
  <c r="DK354" i="7" s="1"/>
  <c r="ER107" i="7" s="1"/>
  <c r="ES107" i="7" s="1"/>
  <c r="DB359" i="7"/>
  <c r="DK359" i="7" s="1"/>
  <c r="ER117" i="7" s="1"/>
  <c r="ES117" i="7" s="1"/>
  <c r="DB366" i="7"/>
  <c r="DK366" i="7" s="1"/>
  <c r="ER131" i="7" s="1"/>
  <c r="ES131" i="7" s="1"/>
  <c r="DC366" i="7"/>
  <c r="DM366" i="7" s="1"/>
  <c r="ET131" i="7" s="1"/>
  <c r="DB371" i="7"/>
  <c r="DB414" i="7"/>
  <c r="DK414" i="7" s="1"/>
  <c r="EW91" i="7" s="1"/>
  <c r="EX91" i="7" s="1"/>
  <c r="DB422" i="7"/>
  <c r="DK422" i="7" s="1"/>
  <c r="EW107" i="7" s="1"/>
  <c r="EX107" i="7" s="1"/>
  <c r="DB79" i="7"/>
  <c r="DB64" i="7"/>
  <c r="DK64" i="7" s="1"/>
  <c r="DS119" i="7" s="1"/>
  <c r="DT119" i="7" s="1"/>
  <c r="DB78" i="7"/>
  <c r="DK78" i="7" s="1"/>
  <c r="DS147" i="7" s="1"/>
  <c r="DT147" i="7" s="1"/>
  <c r="DB136" i="7"/>
  <c r="DK136" i="7" s="1"/>
  <c r="DX119" i="7" s="1"/>
  <c r="DY119" i="7" s="1"/>
  <c r="DB141" i="7"/>
  <c r="DB148" i="7"/>
  <c r="DK148" i="7" s="1"/>
  <c r="DX143" i="7" s="1"/>
  <c r="DY143" i="7" s="1"/>
  <c r="DB195" i="7"/>
  <c r="DK195" i="7" s="1"/>
  <c r="EC93" i="7" s="1"/>
  <c r="DB221" i="7"/>
  <c r="DK221" i="7" s="1"/>
  <c r="EH49" i="7" s="1"/>
  <c r="EI49" i="7" s="1"/>
  <c r="DB226" i="7"/>
  <c r="DK226" i="7" s="1"/>
  <c r="EH59" i="7" s="1"/>
  <c r="EI59" i="7" s="1"/>
  <c r="DB231" i="7"/>
  <c r="DB426" i="7"/>
  <c r="DK426" i="7" s="1"/>
  <c r="EW115" i="7" s="1"/>
  <c r="EX115" i="7" s="1"/>
  <c r="DB431" i="7"/>
  <c r="DK431" i="7" s="1"/>
  <c r="EW125" i="7" s="1"/>
  <c r="EX125" i="7" s="1"/>
  <c r="DB465" i="7"/>
  <c r="DB472" i="7"/>
  <c r="DK472" i="7" s="1"/>
  <c r="FB87" i="7" s="1"/>
  <c r="FC87" i="7" s="1"/>
  <c r="DB477" i="7"/>
  <c r="DK477" i="7" s="1"/>
  <c r="FB97" i="7" s="1"/>
  <c r="FC97" i="7" s="1"/>
  <c r="DB228" i="7"/>
  <c r="DK228" i="7" s="1"/>
  <c r="EH63" i="7" s="1"/>
  <c r="EI63" i="7" s="1"/>
  <c r="DB466" i="7"/>
  <c r="DK466" i="7" s="1"/>
  <c r="FB75" i="7" s="1"/>
  <c r="FC75" i="7" s="1"/>
  <c r="DB71" i="7"/>
  <c r="DB197" i="7"/>
  <c r="DK197" i="7" s="1"/>
  <c r="EC97" i="7" s="1"/>
  <c r="DB281" i="7"/>
  <c r="DB286" i="7"/>
  <c r="DK286" i="7" s="1"/>
  <c r="DB291" i="7"/>
  <c r="DK291" i="7" s="1"/>
  <c r="EM117" i="7" s="1"/>
  <c r="EN117" i="7" s="1"/>
  <c r="DB298" i="7"/>
  <c r="DK298" i="7" s="1"/>
  <c r="DB303" i="7"/>
  <c r="DK303" i="7" s="1"/>
  <c r="DB344" i="7"/>
  <c r="DK344" i="7" s="1"/>
  <c r="ER87" i="7" s="1"/>
  <c r="ES87" i="7" s="1"/>
  <c r="DB349" i="7"/>
  <c r="DK349" i="7" s="1"/>
  <c r="ER97" i="7" s="1"/>
  <c r="ES97" i="7" s="1"/>
  <c r="DB356" i="7"/>
  <c r="DK356" i="7" s="1"/>
  <c r="ER111" i="7" s="1"/>
  <c r="ES111" i="7" s="1"/>
  <c r="DB361" i="7"/>
  <c r="DB368" i="7"/>
  <c r="DK368" i="7" s="1"/>
  <c r="ER135" i="7" s="1"/>
  <c r="ES135" i="7" s="1"/>
  <c r="DB409" i="7"/>
  <c r="DB421" i="7"/>
  <c r="DK421" i="7" s="1"/>
  <c r="EW105" i="7" s="1"/>
  <c r="EX105" i="7" s="1"/>
  <c r="BM77" i="7"/>
  <c r="BP77" i="7" s="1"/>
  <c r="BD44" i="1"/>
  <c r="BC44" i="1"/>
  <c r="BC38" i="1"/>
  <c r="BD38" i="1"/>
  <c r="BC36" i="1"/>
  <c r="BD36" i="1"/>
  <c r="BC40" i="1"/>
  <c r="BD40" i="1"/>
  <c r="BD174" i="1"/>
  <c r="BC42" i="1"/>
  <c r="BD42" i="1"/>
  <c r="DJ30" i="7"/>
  <c r="AR45" i="1"/>
  <c r="AS45" i="1" s="1"/>
  <c r="AR37" i="1"/>
  <c r="AS37" i="1" s="1"/>
  <c r="H87" i="12"/>
  <c r="H99" i="12"/>
  <c r="H47" i="12"/>
  <c r="H25" i="12"/>
  <c r="H27" i="12"/>
  <c r="H49" i="12"/>
  <c r="H89" i="12"/>
  <c r="H29" i="12"/>
  <c r="H71" i="12"/>
  <c r="H13" i="12"/>
  <c r="H53" i="12"/>
  <c r="H35" i="12"/>
  <c r="H75" i="12"/>
  <c r="H97" i="12"/>
  <c r="H51" i="12"/>
  <c r="H73" i="12"/>
  <c r="H93" i="12"/>
  <c r="H37" i="12"/>
  <c r="H17" i="12"/>
  <c r="H59" i="12"/>
  <c r="H39" i="12"/>
  <c r="H41" i="12"/>
  <c r="H83" i="12"/>
  <c r="H61" i="12"/>
  <c r="H23" i="12"/>
  <c r="H63" i="12"/>
  <c r="H85" i="12"/>
  <c r="H95" i="12"/>
  <c r="H77" i="12"/>
  <c r="H65" i="12"/>
  <c r="H97" i="11"/>
  <c r="H43" i="11"/>
  <c r="H65" i="11"/>
  <c r="H105" i="11"/>
  <c r="H45" i="11"/>
  <c r="H87" i="11"/>
  <c r="H27" i="11"/>
  <c r="H67" i="11"/>
  <c r="H89" i="11"/>
  <c r="H33" i="11"/>
  <c r="H75" i="11"/>
  <c r="H15" i="11"/>
  <c r="H55" i="11"/>
  <c r="H77" i="11"/>
  <c r="H29" i="11"/>
  <c r="H69" i="11"/>
  <c r="H9" i="11"/>
  <c r="H51" i="11"/>
  <c r="H91" i="11"/>
  <c r="H53" i="11"/>
  <c r="H93" i="11"/>
  <c r="H17" i="11"/>
  <c r="H57" i="11"/>
  <c r="H99" i="11"/>
  <c r="H31" i="11"/>
  <c r="H39" i="11"/>
  <c r="H79" i="11"/>
  <c r="H101" i="11"/>
  <c r="H19" i="11"/>
  <c r="H41" i="11"/>
  <c r="H81" i="11"/>
  <c r="H21" i="11"/>
  <c r="H63" i="11"/>
  <c r="H103" i="11"/>
  <c r="P227" i="9"/>
  <c r="P229" i="9"/>
  <c r="P162" i="9"/>
  <c r="P165" i="9"/>
  <c r="P197" i="9"/>
  <c r="P181" i="9"/>
  <c r="P226" i="9"/>
  <c r="P483" i="9"/>
  <c r="P141" i="9"/>
  <c r="P485" i="9"/>
  <c r="P191" i="9"/>
  <c r="P178" i="9"/>
  <c r="P155" i="9"/>
  <c r="P228" i="9"/>
  <c r="P156" i="9"/>
  <c r="P175" i="9"/>
  <c r="P230" i="9"/>
  <c r="P482" i="9"/>
  <c r="P484" i="9"/>
  <c r="AX128" i="1"/>
  <c r="AX175" i="1"/>
  <c r="AX105" i="1"/>
  <c r="AX159" i="1"/>
  <c r="AT159" i="1"/>
  <c r="AR158" i="7" s="1"/>
  <c r="AT158" i="7" s="1"/>
  <c r="AT150" i="1"/>
  <c r="AR149" i="7" s="1"/>
  <c r="AT149" i="7" s="1"/>
  <c r="AQ93" i="7"/>
  <c r="AX138" i="1"/>
  <c r="DI89" i="7"/>
  <c r="AT109" i="1"/>
  <c r="AR108" i="7" s="1"/>
  <c r="AT108" i="7" s="1"/>
  <c r="AX109" i="1"/>
  <c r="DB107" i="7"/>
  <c r="DK107" i="7" s="1"/>
  <c r="DX61" i="7" s="1"/>
  <c r="DY61" i="7" s="1"/>
  <c r="AR41" i="1"/>
  <c r="AS41" i="1" s="1"/>
  <c r="AR38" i="1"/>
  <c r="AS38" i="1" s="1"/>
  <c r="AX74" i="1"/>
  <c r="AT164" i="1"/>
  <c r="AR163" i="7" s="1"/>
  <c r="AT163" i="7" s="1"/>
  <c r="AX194" i="1"/>
  <c r="DI443" i="7"/>
  <c r="AX86" i="1"/>
  <c r="AX69" i="1"/>
  <c r="AX212" i="1"/>
  <c r="AT85" i="1"/>
  <c r="AR84" i="7" s="1"/>
  <c r="AT84" i="7" s="1"/>
  <c r="AX97" i="1"/>
  <c r="AT112" i="1"/>
  <c r="AR111" i="7" s="1"/>
  <c r="AT111" i="7" s="1"/>
  <c r="AX137" i="1"/>
  <c r="AT185" i="1"/>
  <c r="AR184" i="7" s="1"/>
  <c r="AT184" i="7" s="1"/>
  <c r="AT216" i="1"/>
  <c r="AR215" i="7" s="1"/>
  <c r="AT215" i="7" s="1"/>
  <c r="AX65" i="1"/>
  <c r="AX133" i="1"/>
  <c r="AX62" i="1"/>
  <c r="DC106" i="7"/>
  <c r="DM106" i="7" s="1"/>
  <c r="DZ59" i="7" s="1"/>
  <c r="AX79" i="1"/>
  <c r="AX111" i="1"/>
  <c r="AT111" i="1"/>
  <c r="AR110" i="7" s="1"/>
  <c r="AT110" i="7" s="1"/>
  <c r="AT165" i="1"/>
  <c r="AR164" i="7" s="1"/>
  <c r="AT164" i="7" s="1"/>
  <c r="AT222" i="1"/>
  <c r="AR221" i="7" s="1"/>
  <c r="AT221" i="7" s="1"/>
  <c r="DI445" i="7"/>
  <c r="AR44" i="1"/>
  <c r="AS44" i="1" s="1"/>
  <c r="AH15" i="1"/>
  <c r="AX124" i="1"/>
  <c r="AX90" i="1"/>
  <c r="AX66" i="1"/>
  <c r="AT158" i="1"/>
  <c r="AR157" i="7" s="1"/>
  <c r="AT157" i="7" s="1"/>
  <c r="AX161" i="1"/>
  <c r="AT229" i="1"/>
  <c r="AR228" i="7" s="1"/>
  <c r="AT228" i="7" s="1"/>
  <c r="AX122" i="1"/>
  <c r="AX88" i="1"/>
  <c r="AX100" i="1"/>
  <c r="AX126" i="1"/>
  <c r="AX136" i="1"/>
  <c r="AT214" i="1"/>
  <c r="AT225" i="1"/>
  <c r="AR224" i="7" s="1"/>
  <c r="AT224" i="7" s="1"/>
  <c r="AT228" i="1"/>
  <c r="AR227" i="7" s="1"/>
  <c r="AT227" i="7" s="1"/>
  <c r="AT106" i="1"/>
  <c r="AX123" i="1"/>
  <c r="AX131" i="1"/>
  <c r="AX163" i="1"/>
  <c r="AT163" i="1"/>
  <c r="AR162" i="7" s="1"/>
  <c r="AT162" i="7" s="1"/>
  <c r="AT223" i="1"/>
  <c r="AR222" i="7" s="1"/>
  <c r="AT222" i="7" s="1"/>
  <c r="AX162" i="1"/>
  <c r="AT162" i="1"/>
  <c r="AR161" i="7" s="1"/>
  <c r="AT161" i="7" s="1"/>
  <c r="DI321" i="7"/>
  <c r="AX177" i="1"/>
  <c r="AX58" i="1"/>
  <c r="AX99" i="1"/>
  <c r="AX157" i="1"/>
  <c r="AT157" i="1"/>
  <c r="AR156" i="7" s="1"/>
  <c r="AT156" i="7" s="1"/>
  <c r="AT168" i="1"/>
  <c r="AR167" i="7" s="1"/>
  <c r="AT167" i="7" s="1"/>
  <c r="AX176" i="1"/>
  <c r="AX187" i="1"/>
  <c r="AH20" i="1"/>
  <c r="AX154" i="1"/>
  <c r="AX152" i="1"/>
  <c r="AX117" i="1"/>
  <c r="AX113" i="1"/>
  <c r="AX110" i="1"/>
  <c r="AX108" i="1"/>
  <c r="AX107" i="1"/>
  <c r="AX70" i="1"/>
  <c r="AX51" i="1"/>
  <c r="AX50" i="1"/>
  <c r="AX48" i="1"/>
  <c r="AH33" i="1"/>
  <c r="AH38" i="1"/>
  <c r="AH14" i="1"/>
  <c r="AH37" i="1"/>
  <c r="AI37" i="1"/>
  <c r="AJ37" i="1" s="1"/>
  <c r="AH43" i="1"/>
  <c r="AI43" i="1"/>
  <c r="AJ43" i="1" s="1"/>
  <c r="AH44" i="1"/>
  <c r="AI44" i="1"/>
  <c r="AJ44" i="1" s="1"/>
  <c r="AT12" i="1"/>
  <c r="AR11" i="7" s="1"/>
  <c r="AT11" i="7" s="1"/>
  <c r="AR39" i="1"/>
  <c r="AS39" i="1" s="1"/>
  <c r="AQ39" i="1"/>
  <c r="AR34" i="1"/>
  <c r="AS34" i="1" s="1"/>
  <c r="AR33" i="1"/>
  <c r="AS33" i="1" s="1"/>
  <c r="AR35" i="1"/>
  <c r="AS35" i="1" s="1"/>
  <c r="AI41" i="1"/>
  <c r="AJ41" i="1" s="1"/>
  <c r="AH41" i="1"/>
  <c r="AR31" i="1"/>
  <c r="AS31" i="1" s="1"/>
  <c r="AH34" i="1"/>
  <c r="AI34" i="1"/>
  <c r="AJ34" i="1" s="1"/>
  <c r="BM67" i="7"/>
  <c r="BP67" i="7" s="1"/>
  <c r="H50" i="7"/>
  <c r="BM197" i="7"/>
  <c r="BP197" i="7" s="1"/>
  <c r="X200" i="7"/>
  <c r="AL200" i="7" s="1"/>
  <c r="AY200" i="7" s="1"/>
  <c r="AZ200" i="7" s="1"/>
  <c r="H7" i="11"/>
  <c r="H15" i="12"/>
  <c r="X74" i="7"/>
  <c r="AE74" i="7" s="1"/>
  <c r="BM125" i="7"/>
  <c r="BP125" i="7" s="1"/>
  <c r="BM149" i="7"/>
  <c r="BP149" i="7" s="1"/>
  <c r="BM153" i="7"/>
  <c r="BP153" i="7" s="1"/>
  <c r="H19" i="7"/>
  <c r="BM113" i="7"/>
  <c r="BP113" i="7" s="1"/>
  <c r="H11" i="11"/>
  <c r="H23" i="11"/>
  <c r="H35" i="11"/>
  <c r="H47" i="11"/>
  <c r="H59" i="11"/>
  <c r="H71" i="11"/>
  <c r="H83" i="11"/>
  <c r="H95" i="11"/>
  <c r="H7" i="12"/>
  <c r="H19" i="12"/>
  <c r="H31" i="12"/>
  <c r="H43" i="12"/>
  <c r="H55" i="12"/>
  <c r="H67" i="12"/>
  <c r="H79" i="12"/>
  <c r="H91" i="12"/>
  <c r="AP48" i="7"/>
  <c r="H11" i="7"/>
  <c r="BD142" i="1"/>
  <c r="BD200" i="1"/>
  <c r="H13" i="11"/>
  <c r="H25" i="11"/>
  <c r="H37" i="11"/>
  <c r="H49" i="11"/>
  <c r="H61" i="11"/>
  <c r="H73" i="11"/>
  <c r="H85" i="11"/>
  <c r="H9" i="12"/>
  <c r="H21" i="12"/>
  <c r="H33" i="12"/>
  <c r="H45" i="12"/>
  <c r="H57" i="12"/>
  <c r="H69" i="12"/>
  <c r="H81" i="12"/>
  <c r="BC166" i="1"/>
  <c r="X73" i="7"/>
  <c r="AP73" i="7" s="1"/>
  <c r="X124" i="7"/>
  <c r="AE124" i="7" s="1"/>
  <c r="BM147" i="7"/>
  <c r="BP147" i="7" s="1"/>
  <c r="H11" i="12"/>
  <c r="AP12" i="7"/>
  <c r="BM35" i="7"/>
  <c r="BP35" i="7" s="1"/>
  <c r="J99" i="7"/>
  <c r="X99" i="7"/>
  <c r="AE99" i="7" s="1"/>
  <c r="J115" i="7"/>
  <c r="R115" i="7"/>
  <c r="S115" i="7" s="1"/>
  <c r="BM121" i="7"/>
  <c r="BP121" i="7" s="1"/>
  <c r="BV121" i="7" s="1"/>
  <c r="X218" i="7"/>
  <c r="AE218" i="7" s="1"/>
  <c r="X228" i="7"/>
  <c r="AE228" i="7" s="1"/>
  <c r="X231" i="7"/>
  <c r="AE231" i="7" s="1"/>
  <c r="BM73" i="7"/>
  <c r="BP73" i="7" s="1"/>
  <c r="BO177" i="7"/>
  <c r="BQ177" i="7" s="1"/>
  <c r="AP18" i="7"/>
  <c r="BM19" i="7"/>
  <c r="BP19" i="7" s="1"/>
  <c r="X39" i="7"/>
  <c r="AP39" i="7" s="1"/>
  <c r="BM41" i="7"/>
  <c r="BP41" i="7" s="1"/>
  <c r="J43" i="7"/>
  <c r="R43" i="7"/>
  <c r="S43" i="7" s="1"/>
  <c r="BE57" i="7"/>
  <c r="BX67" i="7"/>
  <c r="DD139" i="7" s="1"/>
  <c r="X68" i="7"/>
  <c r="AP68" i="7" s="1"/>
  <c r="X71" i="7"/>
  <c r="AE71" i="7" s="1"/>
  <c r="BM83" i="7"/>
  <c r="BP83" i="7" s="1"/>
  <c r="BE87" i="7"/>
  <c r="J93" i="7"/>
  <c r="BE95" i="7"/>
  <c r="X102" i="7"/>
  <c r="AE102" i="7" s="1"/>
  <c r="BM111" i="7"/>
  <c r="BP111" i="7" s="1"/>
  <c r="X116" i="7"/>
  <c r="AL116" i="7" s="1"/>
  <c r="AY116" i="7" s="1"/>
  <c r="AZ116" i="7" s="1"/>
  <c r="BX121" i="7"/>
  <c r="DD235" i="7" s="1"/>
  <c r="DH235" i="7" s="1"/>
  <c r="BM123" i="7"/>
  <c r="BP123" i="7" s="1"/>
  <c r="BM131" i="7"/>
  <c r="BP131" i="7" s="1"/>
  <c r="BO165" i="7"/>
  <c r="BM169" i="7"/>
  <c r="BP169" i="7" s="1"/>
  <c r="X170" i="7"/>
  <c r="AE170" i="7" s="1"/>
  <c r="BM171" i="7"/>
  <c r="BP171" i="7" s="1"/>
  <c r="J177" i="7"/>
  <c r="T177" i="7"/>
  <c r="V177" i="7" s="1"/>
  <c r="BM181" i="7"/>
  <c r="BP181" i="7" s="1"/>
  <c r="J181" i="7"/>
  <c r="T181" i="7"/>
  <c r="V181" i="7" s="1"/>
  <c r="AB186" i="7"/>
  <c r="AC186" i="7" s="1"/>
  <c r="BM187" i="7"/>
  <c r="BP187" i="7" s="1"/>
  <c r="BE187" i="7"/>
  <c r="BE188" i="7"/>
  <c r="BM189" i="7"/>
  <c r="BP189" i="7" s="1"/>
  <c r="BO201" i="7"/>
  <c r="BQ201" i="7" s="1"/>
  <c r="X223" i="7"/>
  <c r="AE223" i="7" s="1"/>
  <c r="BM225" i="7"/>
  <c r="BP225" i="7" s="1"/>
  <c r="X235" i="7"/>
  <c r="AE235" i="7" s="1"/>
  <c r="DB229" i="7"/>
  <c r="H155" i="7"/>
  <c r="H161" i="7"/>
  <c r="DB419" i="7"/>
  <c r="DB470" i="7"/>
  <c r="DK470" i="7" s="1"/>
  <c r="FB83" i="7" s="1"/>
  <c r="FC83" i="7" s="1"/>
  <c r="T33" i="7"/>
  <c r="V33" i="7" s="1"/>
  <c r="J33" i="7"/>
  <c r="BM55" i="7"/>
  <c r="BP55" i="7" s="1"/>
  <c r="BX55" i="7"/>
  <c r="DD127" i="7" s="1"/>
  <c r="AB70" i="7"/>
  <c r="AC70" i="7" s="1"/>
  <c r="AA70" i="7" s="1"/>
  <c r="X70" i="7"/>
  <c r="AL70" i="7" s="1"/>
  <c r="AY70" i="7" s="1"/>
  <c r="AZ70" i="7" s="1"/>
  <c r="Q75" i="7"/>
  <c r="R75" i="7"/>
  <c r="S75" i="7" s="1"/>
  <c r="J75" i="7"/>
  <c r="AB78" i="7"/>
  <c r="AC78" i="7" s="1"/>
  <c r="AA78" i="7" s="1"/>
  <c r="X78" i="7"/>
  <c r="AE78" i="7" s="1"/>
  <c r="AB79" i="7"/>
  <c r="AC79" i="7" s="1"/>
  <c r="AF79" i="7" s="1"/>
  <c r="AG79" i="7" s="1"/>
  <c r="X79" i="7"/>
  <c r="AE79" i="7" s="1"/>
  <c r="AB86" i="7"/>
  <c r="AC86" i="7" s="1"/>
  <c r="X86" i="7"/>
  <c r="AE86" i="7" s="1"/>
  <c r="AB108" i="7"/>
  <c r="AC108" i="7" s="1"/>
  <c r="X108" i="7"/>
  <c r="AP108" i="7" s="1"/>
  <c r="Q113" i="7"/>
  <c r="R113" i="7"/>
  <c r="S113" i="7" s="1"/>
  <c r="J113" i="7"/>
  <c r="AB113" i="7"/>
  <c r="AC113" i="7" s="1"/>
  <c r="AF113" i="7" s="1"/>
  <c r="AG113" i="7" s="1"/>
  <c r="X113" i="7"/>
  <c r="AL113" i="7" s="1"/>
  <c r="AY113" i="7" s="1"/>
  <c r="AZ113" i="7" s="1"/>
  <c r="AB131" i="7"/>
  <c r="AC131" i="7" s="1"/>
  <c r="X131" i="7"/>
  <c r="AP131" i="7" s="1"/>
  <c r="Q135" i="7"/>
  <c r="J135" i="7"/>
  <c r="BX139" i="7"/>
  <c r="DD295" i="7" s="1"/>
  <c r="DI295" i="7" s="1"/>
  <c r="BM139" i="7"/>
  <c r="BP139" i="7" s="1"/>
  <c r="Q147" i="7"/>
  <c r="R147" i="7"/>
  <c r="S147" i="7" s="1"/>
  <c r="J147" i="7"/>
  <c r="AB148" i="7"/>
  <c r="AC148" i="7" s="1"/>
  <c r="AF148" i="7" s="1"/>
  <c r="AG148" i="7" s="1"/>
  <c r="X148" i="7"/>
  <c r="AP148" i="7" s="1"/>
  <c r="AB158" i="7"/>
  <c r="AC158" i="7" s="1"/>
  <c r="X158" i="7"/>
  <c r="AE158" i="7" s="1"/>
  <c r="AB165" i="7"/>
  <c r="AC165" i="7" s="1"/>
  <c r="AA165" i="7" s="1"/>
  <c r="X165" i="7"/>
  <c r="AE165" i="7" s="1"/>
  <c r="AB169" i="7"/>
  <c r="AC169" i="7" s="1"/>
  <c r="AF169" i="7" s="1"/>
  <c r="AG169" i="7" s="1"/>
  <c r="X169" i="7"/>
  <c r="AE169" i="7" s="1"/>
  <c r="R73" i="7"/>
  <c r="S73" i="7" s="1"/>
  <c r="BO113" i="7"/>
  <c r="BQ113" i="7" s="1"/>
  <c r="R117" i="7"/>
  <c r="S117" i="7" s="1"/>
  <c r="AB134" i="7"/>
  <c r="AC134" i="7" s="1"/>
  <c r="BO135" i="7"/>
  <c r="BM143" i="7"/>
  <c r="BP143" i="7" s="1"/>
  <c r="BO147" i="7"/>
  <c r="BQ147" i="7" s="1"/>
  <c r="BM177" i="7"/>
  <c r="BP177" i="7" s="1"/>
  <c r="L11" i="4"/>
  <c r="O10" i="4"/>
  <c r="DB290" i="7"/>
  <c r="DK290" i="7" s="1"/>
  <c r="EM115" i="7" s="1"/>
  <c r="EN115" i="7" s="1"/>
  <c r="DB293" i="7"/>
  <c r="H141" i="7"/>
  <c r="DB416" i="7"/>
  <c r="DK416" i="7" s="1"/>
  <c r="EW95" i="7" s="1"/>
  <c r="EX95" i="7" s="1"/>
  <c r="H205" i="7"/>
  <c r="BX11" i="7"/>
  <c r="DD47" i="7" s="1"/>
  <c r="DJ47" i="7" s="1"/>
  <c r="BM11" i="7"/>
  <c r="BP11" i="7" s="1"/>
  <c r="T35" i="7"/>
  <c r="V35" i="7" s="1"/>
  <c r="R35" i="7"/>
  <c r="S35" i="7" s="1"/>
  <c r="J35" i="7"/>
  <c r="AB36" i="7"/>
  <c r="AC36" i="7" s="1"/>
  <c r="AF36" i="7" s="1"/>
  <c r="AG36" i="7" s="1"/>
  <c r="X36" i="7"/>
  <c r="AP36" i="7" s="1"/>
  <c r="BX37" i="7"/>
  <c r="DD73" i="7" s="1"/>
  <c r="DH73" i="7" s="1"/>
  <c r="BM37" i="7"/>
  <c r="BP37" i="7" s="1"/>
  <c r="BV37" i="7" s="1"/>
  <c r="BX47" i="7"/>
  <c r="DD119" i="7" s="1"/>
  <c r="DJ119" i="7" s="1"/>
  <c r="BM47" i="7"/>
  <c r="BP47" i="7" s="1"/>
  <c r="BX85" i="7"/>
  <c r="DD181" i="7" s="1"/>
  <c r="DJ181" i="7" s="1"/>
  <c r="BM85" i="7"/>
  <c r="BP85" i="7" s="1"/>
  <c r="AB100" i="7"/>
  <c r="AC100" i="7" s="1"/>
  <c r="X100" i="7"/>
  <c r="AE100" i="7" s="1"/>
  <c r="AB109" i="7"/>
  <c r="AC109" i="7" s="1"/>
  <c r="X109" i="7"/>
  <c r="AP109" i="7" s="1"/>
  <c r="AB111" i="7"/>
  <c r="AC111" i="7" s="1"/>
  <c r="X111" i="7"/>
  <c r="AE111" i="7" s="1"/>
  <c r="AB120" i="7"/>
  <c r="AC120" i="7" s="1"/>
  <c r="X120" i="7"/>
  <c r="AP120" i="7" s="1"/>
  <c r="AB126" i="7"/>
  <c r="AC126" i="7" s="1"/>
  <c r="X126" i="7"/>
  <c r="AE126" i="7" s="1"/>
  <c r="AB127" i="7"/>
  <c r="AC127" i="7" s="1"/>
  <c r="X127" i="7"/>
  <c r="AP127" i="7" s="1"/>
  <c r="AB156" i="7"/>
  <c r="AC156" i="7" s="1"/>
  <c r="X156" i="7"/>
  <c r="AE156" i="7" s="1"/>
  <c r="Q157" i="7"/>
  <c r="T157" i="7"/>
  <c r="V157" i="7" s="1"/>
  <c r="J157" i="7"/>
  <c r="AB157" i="7"/>
  <c r="AC157" i="7" s="1"/>
  <c r="X157" i="7"/>
  <c r="AE157" i="7" s="1"/>
  <c r="Q161" i="7"/>
  <c r="J161" i="7"/>
  <c r="AL10" i="7"/>
  <c r="BM21" i="7"/>
  <c r="BP21" i="7" s="1"/>
  <c r="AB34" i="7"/>
  <c r="AC34" i="7" s="1"/>
  <c r="AA34" i="7" s="1"/>
  <c r="BO35" i="7"/>
  <c r="BQ35" i="7" s="1"/>
  <c r="AB44" i="7"/>
  <c r="AC44" i="7" s="1"/>
  <c r="AF44" i="7" s="1"/>
  <c r="AG44" i="7" s="1"/>
  <c r="AB46" i="7"/>
  <c r="AC46" i="7" s="1"/>
  <c r="AB63" i="7"/>
  <c r="AC63" i="7" s="1"/>
  <c r="AB83" i="7"/>
  <c r="AC83" i="7" s="1"/>
  <c r="AB92" i="7"/>
  <c r="AC92" i="7" s="1"/>
  <c r="BM115" i="7"/>
  <c r="BP115" i="7" s="1"/>
  <c r="T121" i="7"/>
  <c r="V121" i="7" s="1"/>
  <c r="BX123" i="7"/>
  <c r="DD279" i="7" s="1"/>
  <c r="AB143" i="7"/>
  <c r="AC143" i="7" s="1"/>
  <c r="AF143" i="7" s="1"/>
  <c r="AG143" i="7" s="1"/>
  <c r="AB173" i="7"/>
  <c r="AC173" i="7" s="1"/>
  <c r="AF173" i="7" s="1"/>
  <c r="AG173" i="7" s="1"/>
  <c r="BX181" i="7"/>
  <c r="DD371" i="7" s="1"/>
  <c r="AB202" i="7"/>
  <c r="AC202" i="7" s="1"/>
  <c r="AA202" i="7" s="1"/>
  <c r="T203" i="7"/>
  <c r="V203" i="7" s="1"/>
  <c r="T209" i="7"/>
  <c r="V209" i="7" s="1"/>
  <c r="BO239" i="7"/>
  <c r="BQ239" i="7" s="1"/>
  <c r="BE13" i="7"/>
  <c r="BE18" i="7"/>
  <c r="BM27" i="7"/>
  <c r="BP27" i="7" s="1"/>
  <c r="BX27" i="7"/>
  <c r="DD63" i="7" s="1"/>
  <c r="T31" i="7"/>
  <c r="V31" i="7" s="1"/>
  <c r="AB37" i="7"/>
  <c r="AC37" i="7" s="1"/>
  <c r="AA37" i="7" s="1"/>
  <c r="R41" i="7"/>
  <c r="S41" i="7" s="1"/>
  <c r="AB42" i="7"/>
  <c r="AC42" i="7" s="1"/>
  <c r="AA42" i="7" s="1"/>
  <c r="BO43" i="7"/>
  <c r="BQ43" i="7" s="1"/>
  <c r="BE45" i="7"/>
  <c r="AB49" i="7"/>
  <c r="AC49" i="7" s="1"/>
  <c r="BE56" i="7"/>
  <c r="BE58" i="7"/>
  <c r="BM61" i="7"/>
  <c r="BP61" i="7" s="1"/>
  <c r="R65" i="7"/>
  <c r="S65" i="7" s="1"/>
  <c r="BM79" i="7"/>
  <c r="BP79" i="7" s="1"/>
  <c r="BX83" i="7"/>
  <c r="DD179" i="7" s="1"/>
  <c r="DI179" i="7" s="1"/>
  <c r="BE89" i="7"/>
  <c r="BE96" i="7"/>
  <c r="BM97" i="7"/>
  <c r="BP97" i="7" s="1"/>
  <c r="BO99" i="7"/>
  <c r="BM105" i="7"/>
  <c r="BP105" i="7" s="1"/>
  <c r="BQ105" i="7" s="1"/>
  <c r="BX113" i="7"/>
  <c r="DD227" i="7" s="1"/>
  <c r="DH227" i="7" s="1"/>
  <c r="BO115" i="7"/>
  <c r="BQ115" i="7" s="1"/>
  <c r="AB121" i="7"/>
  <c r="AC121" i="7" s="1"/>
  <c r="AF121" i="7" s="1"/>
  <c r="AG121" i="7" s="1"/>
  <c r="BM127" i="7"/>
  <c r="BP127" i="7" s="1"/>
  <c r="AB138" i="7"/>
  <c r="AC138" i="7" s="1"/>
  <c r="AA138" i="7" s="1"/>
  <c r="AB141" i="7"/>
  <c r="AC141" i="7" s="1"/>
  <c r="AF141" i="7" s="1"/>
  <c r="AG141" i="7" s="1"/>
  <c r="BM151" i="7"/>
  <c r="BP151" i="7" s="1"/>
  <c r="R173" i="7"/>
  <c r="S173" i="7" s="1"/>
  <c r="X178" i="7"/>
  <c r="AE178" i="7" s="1"/>
  <c r="BO181" i="7"/>
  <c r="BQ181" i="7" s="1"/>
  <c r="X182" i="7"/>
  <c r="AP182" i="7" s="1"/>
  <c r="AB183" i="7"/>
  <c r="AC183" i="7" s="1"/>
  <c r="AP184" i="7"/>
  <c r="AP187" i="7"/>
  <c r="J193" i="7"/>
  <c r="BM193" i="7"/>
  <c r="BP193" i="7" s="1"/>
  <c r="BV193" i="7" s="1"/>
  <c r="J197" i="7"/>
  <c r="T197" i="7"/>
  <c r="V197" i="7" s="1"/>
  <c r="BM199" i="7"/>
  <c r="BP199" i="7" s="1"/>
  <c r="T201" i="7"/>
  <c r="V201" i="7" s="1"/>
  <c r="X204" i="7"/>
  <c r="AP204" i="7" s="1"/>
  <c r="J205" i="7"/>
  <c r="R205" i="7"/>
  <c r="S205" i="7" s="1"/>
  <c r="X206" i="7"/>
  <c r="AE206" i="7" s="1"/>
  <c r="BM207" i="7"/>
  <c r="BP207" i="7" s="1"/>
  <c r="BM209" i="7"/>
  <c r="BP209" i="7" s="1"/>
  <c r="BV209" i="7" s="1"/>
  <c r="AB209" i="7"/>
  <c r="AC209" i="7" s="1"/>
  <c r="AA209" i="7" s="1"/>
  <c r="T211" i="7"/>
  <c r="V211" i="7" s="1"/>
  <c r="AB213" i="7"/>
  <c r="AC213" i="7" s="1"/>
  <c r="J215" i="7"/>
  <c r="BM217" i="7"/>
  <c r="BP217" i="7" s="1"/>
  <c r="BM219" i="7"/>
  <c r="BP219" i="7" s="1"/>
  <c r="J219" i="7"/>
  <c r="T219" i="7"/>
  <c r="V219" i="7" s="1"/>
  <c r="BO219" i="7"/>
  <c r="BM223" i="7"/>
  <c r="BP223" i="7" s="1"/>
  <c r="X224" i="7"/>
  <c r="AE224" i="7" s="1"/>
  <c r="X227" i="7"/>
  <c r="AE227" i="7" s="1"/>
  <c r="BM231" i="7"/>
  <c r="BP231" i="7" s="1"/>
  <c r="BM233" i="7"/>
  <c r="BP233" i="7" s="1"/>
  <c r="X236" i="7"/>
  <c r="AE236" i="7" s="1"/>
  <c r="J239" i="7"/>
  <c r="R239" i="7"/>
  <c r="S239" i="7" s="1"/>
  <c r="AB240" i="7"/>
  <c r="AC240" i="7" s="1"/>
  <c r="AF240" i="7" s="1"/>
  <c r="AG240" i="7" s="1"/>
  <c r="AB185" i="7"/>
  <c r="AC185" i="7" s="1"/>
  <c r="BE16" i="7"/>
  <c r="AB25" i="7"/>
  <c r="AC25" i="7" s="1"/>
  <c r="AB26" i="7"/>
  <c r="AC26" i="7" s="1"/>
  <c r="AB47" i="7"/>
  <c r="AC47" i="7" s="1"/>
  <c r="AB45" i="7"/>
  <c r="AC45" i="7" s="1"/>
  <c r="BE47" i="7"/>
  <c r="BE186" i="7"/>
  <c r="X186" i="7"/>
  <c r="AP186" i="7" s="1"/>
  <c r="AB91" i="7"/>
  <c r="AC91" i="7" s="1"/>
  <c r="AB18" i="7"/>
  <c r="AC18" i="7" s="1"/>
  <c r="AB87" i="7"/>
  <c r="AC87" i="7" s="1"/>
  <c r="BE91" i="7"/>
  <c r="X91" i="7"/>
  <c r="AE91" i="7" s="1"/>
  <c r="AB9" i="7"/>
  <c r="AC9" i="7" s="1"/>
  <c r="AB48" i="7"/>
  <c r="AC48" i="7" s="1"/>
  <c r="BE48" i="7"/>
  <c r="AB55" i="7"/>
  <c r="AC55" i="7" s="1"/>
  <c r="AB12" i="7"/>
  <c r="AC12" i="7" s="1"/>
  <c r="BE12" i="7"/>
  <c r="AB10" i="7"/>
  <c r="AC10" i="7" s="1"/>
  <c r="AB14" i="7"/>
  <c r="AC14" i="7" s="1"/>
  <c r="AB19" i="7"/>
  <c r="AC19" i="7" s="1"/>
  <c r="X14" i="7"/>
  <c r="AL14" i="7" s="1"/>
  <c r="AB20" i="7"/>
  <c r="AC20" i="7" s="1"/>
  <c r="AB90" i="7"/>
  <c r="AC90" i="7" s="1"/>
  <c r="AB94" i="7"/>
  <c r="AC94" i="7" s="1"/>
  <c r="AB57" i="7"/>
  <c r="AC57" i="7" s="1"/>
  <c r="BE55" i="7"/>
  <c r="X55" i="7"/>
  <c r="AE55" i="7" s="1"/>
  <c r="AB81" i="7"/>
  <c r="AC81" i="7" s="1"/>
  <c r="AB59" i="7"/>
  <c r="AC59" i="7" s="1"/>
  <c r="AB96" i="7"/>
  <c r="AC96" i="7" s="1"/>
  <c r="AB85" i="7"/>
  <c r="AC85" i="7" s="1"/>
  <c r="BE94" i="7"/>
  <c r="X94" i="7"/>
  <c r="AE94" i="7" s="1"/>
  <c r="BE51" i="7"/>
  <c r="AB51" i="7"/>
  <c r="AC51" i="7" s="1"/>
  <c r="AB214" i="7"/>
  <c r="AC214" i="7" s="1"/>
  <c r="AB60" i="7"/>
  <c r="AC60" i="7" s="1"/>
  <c r="AB61" i="7"/>
  <c r="AC61" i="7" s="1"/>
  <c r="AB84" i="7"/>
  <c r="AC84" i="7" s="1"/>
  <c r="AB89" i="7"/>
  <c r="AC89" i="7" s="1"/>
  <c r="AB50" i="7"/>
  <c r="AC50" i="7" s="1"/>
  <c r="BE60" i="7"/>
  <c r="X60" i="7"/>
  <c r="AE60" i="7" s="1"/>
  <c r="AB23" i="7"/>
  <c r="AC23" i="7" s="1"/>
  <c r="BE23" i="7"/>
  <c r="BE11" i="7"/>
  <c r="AB11" i="7"/>
  <c r="AC11" i="7" s="1"/>
  <c r="AB15" i="7"/>
  <c r="AC15" i="7" s="1"/>
  <c r="AB54" i="7"/>
  <c r="AC54" i="7" s="1"/>
  <c r="AB58" i="7"/>
  <c r="AC58" i="7" s="1"/>
  <c r="AB62" i="7"/>
  <c r="AC62" i="7" s="1"/>
  <c r="AB52" i="7"/>
  <c r="AC52" i="7" s="1"/>
  <c r="BE54" i="7"/>
  <c r="X54" i="7"/>
  <c r="AP54" i="7" s="1"/>
  <c r="J91" i="7"/>
  <c r="BO91" i="7"/>
  <c r="J87" i="7"/>
  <c r="T89" i="7"/>
  <c r="V89" i="7" s="1"/>
  <c r="T53" i="7"/>
  <c r="V53" i="7" s="1"/>
  <c r="T11" i="7"/>
  <c r="V11" i="7" s="1"/>
  <c r="J95" i="7"/>
  <c r="BO213" i="7"/>
  <c r="J213" i="7"/>
  <c r="T97" i="7"/>
  <c r="V97" i="7" s="1"/>
  <c r="BO53" i="7"/>
  <c r="J53" i="7"/>
  <c r="T61" i="7"/>
  <c r="V61" i="7" s="1"/>
  <c r="J61" i="7"/>
  <c r="Q61" i="7"/>
  <c r="J25" i="7"/>
  <c r="T17" i="7"/>
  <c r="V17" i="7" s="1"/>
  <c r="T85" i="7"/>
  <c r="V85" i="7" s="1"/>
  <c r="BC206" i="1"/>
  <c r="L103" i="7"/>
  <c r="AX144" i="1"/>
  <c r="BC172" i="1"/>
  <c r="AD81" i="7"/>
  <c r="AC298" i="7" s="1"/>
  <c r="AD100" i="7"/>
  <c r="AC317" i="7" s="1"/>
  <c r="L79" i="7"/>
  <c r="U81" i="7"/>
  <c r="L139" i="7"/>
  <c r="L193" i="7"/>
  <c r="U111" i="7"/>
  <c r="AD93" i="7"/>
  <c r="AC310" i="7" s="1"/>
  <c r="AT209" i="1"/>
  <c r="AR208" i="7" s="1"/>
  <c r="AT208" i="7" s="1"/>
  <c r="AX215" i="1"/>
  <c r="DJ23" i="7"/>
  <c r="U37" i="7"/>
  <c r="U45" i="7"/>
  <c r="L177" i="7"/>
  <c r="L219" i="7"/>
  <c r="L227" i="7"/>
  <c r="L235" i="7"/>
  <c r="BD240" i="1"/>
  <c r="AX217" i="1"/>
  <c r="AD86" i="7"/>
  <c r="AC303" i="7" s="1"/>
  <c r="AD90" i="7"/>
  <c r="AC307" i="7" s="1"/>
  <c r="AD159" i="7"/>
  <c r="AC376" i="7" s="1"/>
  <c r="AX201" i="1"/>
  <c r="L45" i="7"/>
  <c r="U49" i="7"/>
  <c r="L81" i="7"/>
  <c r="L83" i="7"/>
  <c r="L89" i="7"/>
  <c r="L157" i="7"/>
  <c r="U171" i="7"/>
  <c r="L181" i="7"/>
  <c r="L197" i="7"/>
  <c r="DH208" i="7"/>
  <c r="L209" i="7"/>
  <c r="U13" i="7"/>
  <c r="U215" i="7"/>
  <c r="U217" i="7"/>
  <c r="AT135" i="1"/>
  <c r="AR134" i="7" s="1"/>
  <c r="AT134" i="7" s="1"/>
  <c r="AD92" i="7"/>
  <c r="AC309" i="7" s="1"/>
  <c r="AT98" i="1"/>
  <c r="AR97" i="7" s="1"/>
  <c r="AT97" i="7" s="1"/>
  <c r="AD224" i="7"/>
  <c r="AD126" i="7"/>
  <c r="AC343" i="7" s="1"/>
  <c r="AD108" i="7"/>
  <c r="AC325" i="7" s="1"/>
  <c r="AD113" i="7"/>
  <c r="AC330" i="7" s="1"/>
  <c r="AD218" i="7"/>
  <c r="AH235" i="1"/>
  <c r="AD140" i="7"/>
  <c r="AC357" i="7" s="1"/>
  <c r="AH144" i="1"/>
  <c r="AD161" i="7"/>
  <c r="AC378" i="7" s="1"/>
  <c r="AD172" i="7"/>
  <c r="AC389" i="7" s="1"/>
  <c r="AH183" i="1"/>
  <c r="AI236" i="1"/>
  <c r="AJ236" i="1" s="1"/>
  <c r="AD67" i="7"/>
  <c r="AD70" i="7"/>
  <c r="AD74" i="7"/>
  <c r="AD75" i="7"/>
  <c r="AD48" i="7"/>
  <c r="AC283" i="7" s="1"/>
  <c r="AD71" i="7"/>
  <c r="AD58" i="7"/>
  <c r="AC293" i="7" s="1"/>
  <c r="AD78" i="7"/>
  <c r="AD37" i="7"/>
  <c r="AD10" i="7"/>
  <c r="AC263" i="7" s="1"/>
  <c r="AD25" i="7"/>
  <c r="AC278" i="7" s="1"/>
  <c r="AR40" i="7"/>
  <c r="AT40" i="7" s="1"/>
  <c r="AR41" i="7"/>
  <c r="AT41" i="7" s="1"/>
  <c r="AR44" i="7"/>
  <c r="AT44" i="7" s="1"/>
  <c r="U109" i="7"/>
  <c r="L13" i="7"/>
  <c r="BQ96" i="1"/>
  <c r="BQ102" i="1"/>
  <c r="U55" i="7"/>
  <c r="L49" i="7"/>
  <c r="U151" i="7"/>
  <c r="U153" i="7"/>
  <c r="U29" i="7"/>
  <c r="U25" i="7"/>
  <c r="U213" i="7"/>
  <c r="U59" i="7"/>
  <c r="U21" i="7"/>
  <c r="W20" i="1"/>
  <c r="U31" i="7"/>
  <c r="L21" i="7"/>
  <c r="U123" i="7"/>
  <c r="U129" i="7"/>
  <c r="W18" i="1"/>
  <c r="U32" i="1"/>
  <c r="BQ32" i="1" s="1"/>
  <c r="L31" i="7"/>
  <c r="BQ50" i="1"/>
  <c r="U47" i="7"/>
  <c r="U33" i="7"/>
  <c r="W16" i="1"/>
  <c r="BQ230" i="1"/>
  <c r="BQ128" i="1"/>
  <c r="W14" i="1"/>
  <c r="Q12" i="1"/>
  <c r="R12" i="1" s="1"/>
  <c r="U115" i="7"/>
  <c r="U107" i="7"/>
  <c r="L111" i="7"/>
  <c r="W12" i="1"/>
  <c r="U24" i="1"/>
  <c r="BQ24" i="1" s="1"/>
  <c r="Q10" i="1"/>
  <c r="R10" i="1" s="1"/>
  <c r="X12" i="1"/>
  <c r="Q11" i="1"/>
  <c r="R11" i="1" s="1"/>
  <c r="BQ66" i="1"/>
  <c r="BQ108" i="1"/>
  <c r="BQ110" i="1"/>
  <c r="CK458" i="7"/>
  <c r="BQ54" i="1"/>
  <c r="BQ58" i="1"/>
  <c r="BQ60" i="1"/>
  <c r="BE93" i="7"/>
  <c r="C13" i="4"/>
  <c r="DB481" i="7"/>
  <c r="BO17" i="7"/>
  <c r="AB21" i="7"/>
  <c r="AC21" i="7" s="1"/>
  <c r="T25" i="7"/>
  <c r="V25" i="7" s="1"/>
  <c r="BE26" i="7"/>
  <c r="X28" i="7"/>
  <c r="AP28" i="7" s="1"/>
  <c r="AE34" i="7"/>
  <c r="AP34" i="7"/>
  <c r="AL34" i="7"/>
  <c r="AY34" i="7" s="1"/>
  <c r="AZ34" i="7" s="1"/>
  <c r="AE42" i="7"/>
  <c r="AL42" i="7"/>
  <c r="AY42" i="7" s="1"/>
  <c r="AZ42" i="7" s="1"/>
  <c r="AA7" i="4"/>
  <c r="BM9" i="7"/>
  <c r="BP9" i="7" s="1"/>
  <c r="BX9" i="7"/>
  <c r="DD45" i="7" s="1"/>
  <c r="T19" i="7"/>
  <c r="V19" i="7" s="1"/>
  <c r="BO19" i="7"/>
  <c r="BE24" i="7"/>
  <c r="Q25" i="7"/>
  <c r="AE26" i="7"/>
  <c r="AP26" i="7"/>
  <c r="AL26" i="7"/>
  <c r="T27" i="7"/>
  <c r="V27" i="7" s="1"/>
  <c r="BO27" i="7"/>
  <c r="BM29" i="7"/>
  <c r="BP29" i="7" s="1"/>
  <c r="AB31" i="7"/>
  <c r="AC31" i="7" s="1"/>
  <c r="Q33" i="7"/>
  <c r="BO33" i="7"/>
  <c r="BQ33" i="7" s="1"/>
  <c r="R33" i="7"/>
  <c r="S33" i="7" s="1"/>
  <c r="BO39" i="7"/>
  <c r="BQ39" i="7" s="1"/>
  <c r="T39" i="7"/>
  <c r="V39" i="7" s="1"/>
  <c r="T23" i="7"/>
  <c r="V23" i="7" s="1"/>
  <c r="BO9" i="7"/>
  <c r="AE10" i="7"/>
  <c r="AP10" i="7"/>
  <c r="AE12" i="7"/>
  <c r="AL12" i="7"/>
  <c r="Q17" i="7"/>
  <c r="J17" i="7"/>
  <c r="AE18" i="7"/>
  <c r="AL18" i="7"/>
  <c r="BE20" i="7"/>
  <c r="AE21" i="7"/>
  <c r="AP21" i="7"/>
  <c r="AL21" i="7"/>
  <c r="BE21" i="7"/>
  <c r="BM31" i="7"/>
  <c r="BP31" i="7" s="1"/>
  <c r="BV31" i="7" s="1"/>
  <c r="AE106" i="7"/>
  <c r="AL106" i="7"/>
  <c r="AP106" i="7"/>
  <c r="T15" i="7"/>
  <c r="V15" i="7" s="1"/>
  <c r="BO15" i="7"/>
  <c r="X20" i="7"/>
  <c r="AE20" i="7" s="1"/>
  <c r="X29" i="7"/>
  <c r="AE37" i="7"/>
  <c r="AL37" i="7"/>
  <c r="AY37" i="7" s="1"/>
  <c r="AZ37" i="7" s="1"/>
  <c r="AE47" i="7"/>
  <c r="AL47" i="7"/>
  <c r="AP47" i="7"/>
  <c r="AE51" i="7"/>
  <c r="AP51" i="7"/>
  <c r="AL51" i="7"/>
  <c r="BE46" i="7"/>
  <c r="BM57" i="7"/>
  <c r="BP57" i="7" s="1"/>
  <c r="R77" i="7"/>
  <c r="S77" i="7" s="1"/>
  <c r="BX77" i="7"/>
  <c r="DD149" i="7" s="1"/>
  <c r="DH149" i="7" s="1"/>
  <c r="BO85" i="7"/>
  <c r="BM87" i="7"/>
  <c r="BP87" i="7" s="1"/>
  <c r="AB88" i="7"/>
  <c r="AC88" i="7" s="1"/>
  <c r="BM89" i="7"/>
  <c r="BP89" i="7" s="1"/>
  <c r="BE90" i="7"/>
  <c r="BM99" i="7"/>
  <c r="BP99" i="7" s="1"/>
  <c r="R103" i="7"/>
  <c r="S103" i="7" s="1"/>
  <c r="BO103" i="7"/>
  <c r="BQ103" i="7" s="1"/>
  <c r="BX149" i="7"/>
  <c r="DD339" i="7" s="1"/>
  <c r="AB152" i="7"/>
  <c r="AC152" i="7" s="1"/>
  <c r="Q169" i="7"/>
  <c r="BO169" i="7"/>
  <c r="BQ169" i="7" s="1"/>
  <c r="J169" i="7"/>
  <c r="R169" i="7"/>
  <c r="S169" i="7" s="1"/>
  <c r="T41" i="7"/>
  <c r="V41" i="7" s="1"/>
  <c r="BO41" i="7"/>
  <c r="BQ41" i="7" s="1"/>
  <c r="X45" i="7"/>
  <c r="BM45" i="7"/>
  <c r="BP45" i="7" s="1"/>
  <c r="X46" i="7"/>
  <c r="AP46" i="7" s="1"/>
  <c r="BE49" i="7"/>
  <c r="X50" i="7"/>
  <c r="X57" i="7"/>
  <c r="AP57" i="7" s="1"/>
  <c r="X66" i="7"/>
  <c r="J67" i="7"/>
  <c r="BE82" i="7"/>
  <c r="AB82" i="7"/>
  <c r="AC82" i="7" s="1"/>
  <c r="X83" i="7"/>
  <c r="AE83" i="7" s="1"/>
  <c r="BE84" i="7"/>
  <c r="J85" i="7"/>
  <c r="X89" i="7"/>
  <c r="AE89" i="7" s="1"/>
  <c r="X90" i="7"/>
  <c r="AE90" i="7" s="1"/>
  <c r="AB93" i="7"/>
  <c r="AC93" i="7" s="1"/>
  <c r="T95" i="7"/>
  <c r="V95" i="7" s="1"/>
  <c r="BO95" i="7"/>
  <c r="AB97" i="7"/>
  <c r="AC97" i="7" s="1"/>
  <c r="AB98" i="7"/>
  <c r="AC98" i="7" s="1"/>
  <c r="BO101" i="7"/>
  <c r="J103" i="7"/>
  <c r="T103" i="7"/>
  <c r="V103" i="7" s="1"/>
  <c r="AB103" i="7"/>
  <c r="AC103" i="7" s="1"/>
  <c r="AA103" i="7" s="1"/>
  <c r="X105" i="7"/>
  <c r="AB106" i="7"/>
  <c r="AC106" i="7" s="1"/>
  <c r="X107" i="7"/>
  <c r="BM107" i="7"/>
  <c r="BP107" i="7" s="1"/>
  <c r="X112" i="7"/>
  <c r="AE112" i="7" s="1"/>
  <c r="BM117" i="7"/>
  <c r="BP117" i="7" s="1"/>
  <c r="BV117" i="7" s="1"/>
  <c r="T119" i="7"/>
  <c r="V119" i="7" s="1"/>
  <c r="BO139" i="7"/>
  <c r="BQ139" i="7" s="1"/>
  <c r="T139" i="7"/>
  <c r="V139" i="7" s="1"/>
  <c r="X139" i="7"/>
  <c r="AE139" i="7" s="1"/>
  <c r="AB142" i="7"/>
  <c r="AC142" i="7" s="1"/>
  <c r="AA142" i="7" s="1"/>
  <c r="AE143" i="7"/>
  <c r="AL143" i="7"/>
  <c r="AY143" i="7" s="1"/>
  <c r="AZ143" i="7" s="1"/>
  <c r="AP143" i="7"/>
  <c r="BO153" i="7"/>
  <c r="BM157" i="7"/>
  <c r="BP157" i="7" s="1"/>
  <c r="AE166" i="7"/>
  <c r="AL166" i="7"/>
  <c r="AY166" i="7" s="1"/>
  <c r="AZ166" i="7" s="1"/>
  <c r="AP166" i="7"/>
  <c r="BX35" i="7"/>
  <c r="DD71" i="7" s="1"/>
  <c r="DH71" i="7" s="1"/>
  <c r="J41" i="7"/>
  <c r="BM43" i="7"/>
  <c r="BP43" i="7" s="1"/>
  <c r="BX43" i="7"/>
  <c r="DD79" i="7" s="1"/>
  <c r="X49" i="7"/>
  <c r="AP49" i="7" s="1"/>
  <c r="BX53" i="7"/>
  <c r="DD125" i="7" s="1"/>
  <c r="DJ125" i="7" s="1"/>
  <c r="T59" i="7"/>
  <c r="V59" i="7" s="1"/>
  <c r="BO59" i="7"/>
  <c r="BE61" i="7"/>
  <c r="BX61" i="7"/>
  <c r="DD133" i="7" s="1"/>
  <c r="DH133" i="7" s="1"/>
  <c r="BM63" i="7"/>
  <c r="BP63" i="7" s="1"/>
  <c r="J65" i="7"/>
  <c r="T65" i="7"/>
  <c r="V65" i="7" s="1"/>
  <c r="BO65" i="7"/>
  <c r="BQ65" i="7" s="1"/>
  <c r="T73" i="7"/>
  <c r="V73" i="7" s="1"/>
  <c r="BO73" i="7"/>
  <c r="BQ73" i="7" s="1"/>
  <c r="J77" i="7"/>
  <c r="BM91" i="7"/>
  <c r="BP91" i="7" s="1"/>
  <c r="AB95" i="7"/>
  <c r="AC95" i="7" s="1"/>
  <c r="BE97" i="7"/>
  <c r="BE98" i="7"/>
  <c r="BM103" i="7"/>
  <c r="BP103" i="7" s="1"/>
  <c r="Q117" i="7"/>
  <c r="J117" i="7"/>
  <c r="BX129" i="7"/>
  <c r="DD285" i="7" s="1"/>
  <c r="DH285" i="7" s="1"/>
  <c r="BM129" i="7"/>
  <c r="BP129" i="7" s="1"/>
  <c r="Q143" i="7"/>
  <c r="BO143" i="7"/>
  <c r="BQ143" i="7" s="1"/>
  <c r="J143" i="7"/>
  <c r="AB147" i="7"/>
  <c r="AC147" i="7" s="1"/>
  <c r="AA147" i="7" s="1"/>
  <c r="BX165" i="7"/>
  <c r="DD355" i="7" s="1"/>
  <c r="DJ355" i="7" s="1"/>
  <c r="BM165" i="7"/>
  <c r="BP165" i="7" s="1"/>
  <c r="T169" i="7"/>
  <c r="V169" i="7" s="1"/>
  <c r="AE193" i="7"/>
  <c r="AP193" i="7"/>
  <c r="BE10" i="7"/>
  <c r="BE14" i="7"/>
  <c r="BE15" i="7"/>
  <c r="BE19" i="7"/>
  <c r="BX19" i="7"/>
  <c r="DD55" i="7" s="1"/>
  <c r="DJ55" i="7" s="1"/>
  <c r="BM23" i="7"/>
  <c r="BP23" i="7" s="1"/>
  <c r="BM25" i="7"/>
  <c r="BP25" i="7" s="1"/>
  <c r="BE25" i="7"/>
  <c r="BM33" i="7"/>
  <c r="BP33" i="7" s="1"/>
  <c r="BM39" i="7"/>
  <c r="BP39" i="7" s="1"/>
  <c r="BM49" i="7"/>
  <c r="BP49" i="7" s="1"/>
  <c r="BM51" i="7"/>
  <c r="BP51" i="7" s="1"/>
  <c r="BE52" i="7"/>
  <c r="AB53" i="7"/>
  <c r="AC53" i="7" s="1"/>
  <c r="T57" i="7"/>
  <c r="V57" i="7" s="1"/>
  <c r="J59" i="7"/>
  <c r="BE62" i="7"/>
  <c r="R67" i="7"/>
  <c r="S67" i="7" s="1"/>
  <c r="BO67" i="7"/>
  <c r="BQ67" i="7" s="1"/>
  <c r="BX69" i="7"/>
  <c r="DD141" i="7" s="1"/>
  <c r="BM71" i="7"/>
  <c r="BP71" i="7" s="1"/>
  <c r="J73" i="7"/>
  <c r="T75" i="7"/>
  <c r="V75" i="7" s="1"/>
  <c r="BO75" i="7"/>
  <c r="BQ75" i="7" s="1"/>
  <c r="BO77" i="7"/>
  <c r="BQ77" i="7" s="1"/>
  <c r="BM81" i="7"/>
  <c r="BP81" i="7" s="1"/>
  <c r="BE81" i="7"/>
  <c r="T81" i="7"/>
  <c r="V81" i="7" s="1"/>
  <c r="BE83" i="7"/>
  <c r="T83" i="7"/>
  <c r="V83" i="7" s="1"/>
  <c r="BO83" i="7"/>
  <c r="Q85" i="7"/>
  <c r="BE88" i="7"/>
  <c r="BO93" i="7"/>
  <c r="BM95" i="7"/>
  <c r="BP95" i="7" s="1"/>
  <c r="J101" i="7"/>
  <c r="BX105" i="7"/>
  <c r="DD219" i="7" s="1"/>
  <c r="DH219" i="7" s="1"/>
  <c r="BO131" i="7"/>
  <c r="T131" i="7"/>
  <c r="V131" i="7" s="1"/>
  <c r="AE138" i="7"/>
  <c r="AP138" i="7"/>
  <c r="AL138" i="7"/>
  <c r="AE147" i="7"/>
  <c r="AP147" i="7"/>
  <c r="AL147" i="7"/>
  <c r="AY147" i="7" s="1"/>
  <c r="AZ147" i="7" s="1"/>
  <c r="AB150" i="7"/>
  <c r="AC150" i="7" s="1"/>
  <c r="AB162" i="7"/>
  <c r="AC162" i="7" s="1"/>
  <c r="AB184" i="7"/>
  <c r="AC184" i="7" s="1"/>
  <c r="AB187" i="7"/>
  <c r="AC187" i="7" s="1"/>
  <c r="AB193" i="7"/>
  <c r="AC193" i="7" s="1"/>
  <c r="AA193" i="7" s="1"/>
  <c r="BM215" i="7"/>
  <c r="BP215" i="7" s="1"/>
  <c r="T217" i="7"/>
  <c r="V217" i="7" s="1"/>
  <c r="BO217" i="7"/>
  <c r="Q217" i="7"/>
  <c r="AE219" i="7"/>
  <c r="AP219" i="7"/>
  <c r="Q223" i="7"/>
  <c r="R223" i="7"/>
  <c r="S223" i="7" s="1"/>
  <c r="BO223" i="7"/>
  <c r="BQ223" i="7" s="1"/>
  <c r="R227" i="7"/>
  <c r="S227" i="7" s="1"/>
  <c r="Q235" i="7"/>
  <c r="T235" i="7"/>
  <c r="V235" i="7" s="1"/>
  <c r="J235" i="7"/>
  <c r="BX173" i="7"/>
  <c r="DD363" i="7" s="1"/>
  <c r="BM173" i="7"/>
  <c r="BP173" i="7" s="1"/>
  <c r="AE177" i="7"/>
  <c r="AP177" i="7"/>
  <c r="BE184" i="7"/>
  <c r="J223" i="7"/>
  <c r="J227" i="7"/>
  <c r="T227" i="7"/>
  <c r="V227" i="7" s="1"/>
  <c r="X232" i="7"/>
  <c r="AE232" i="7" s="1"/>
  <c r="X239" i="7"/>
  <c r="BM133" i="7"/>
  <c r="BP133" i="7" s="1"/>
  <c r="BM135" i="7"/>
  <c r="BP135" i="7" s="1"/>
  <c r="BO155" i="7"/>
  <c r="BO157" i="7"/>
  <c r="BM161" i="7"/>
  <c r="BP161" i="7" s="1"/>
  <c r="T165" i="7"/>
  <c r="V165" i="7" s="1"/>
  <c r="AB166" i="7"/>
  <c r="AC166" i="7" s="1"/>
  <c r="AA166" i="7" s="1"/>
  <c r="T173" i="7"/>
  <c r="V173" i="7" s="1"/>
  <c r="X174" i="7"/>
  <c r="BM183" i="7"/>
  <c r="BP183" i="7" s="1"/>
  <c r="BE183" i="7"/>
  <c r="T195" i="7"/>
  <c r="V195" i="7" s="1"/>
  <c r="AB198" i="7"/>
  <c r="AC198" i="7" s="1"/>
  <c r="AA198" i="7" s="1"/>
  <c r="BX203" i="7"/>
  <c r="DD423" i="7" s="1"/>
  <c r="DH423" i="7" s="1"/>
  <c r="BM203" i="7"/>
  <c r="BP203" i="7" s="1"/>
  <c r="BV203" i="7" s="1"/>
  <c r="AB219" i="7"/>
  <c r="AC219" i="7" s="1"/>
  <c r="BO227" i="7"/>
  <c r="BQ227" i="7" s="1"/>
  <c r="Q231" i="7"/>
  <c r="R231" i="7"/>
  <c r="S231" i="7" s="1"/>
  <c r="BO231" i="7"/>
  <c r="BQ231" i="7" s="1"/>
  <c r="AE240" i="7"/>
  <c r="AP240" i="7"/>
  <c r="BM109" i="7"/>
  <c r="BP109" i="7" s="1"/>
  <c r="BX133" i="7"/>
  <c r="DD289" i="7" s="1"/>
  <c r="T135" i="7"/>
  <c r="V135" i="7" s="1"/>
  <c r="BM141" i="7"/>
  <c r="BP141" i="7" s="1"/>
  <c r="T147" i="7"/>
  <c r="V147" i="7" s="1"/>
  <c r="T161" i="7"/>
  <c r="V161" i="7" s="1"/>
  <c r="BO161" i="7"/>
  <c r="BM163" i="7"/>
  <c r="BP163" i="7" s="1"/>
  <c r="J165" i="7"/>
  <c r="J173" i="7"/>
  <c r="BO173" i="7"/>
  <c r="BQ173" i="7" s="1"/>
  <c r="AB177" i="7"/>
  <c r="AC177" i="7" s="1"/>
  <c r="AF177" i="7" s="1"/>
  <c r="AG177" i="7" s="1"/>
  <c r="R181" i="7"/>
  <c r="S181" i="7" s="1"/>
  <c r="AB181" i="7"/>
  <c r="AC181" i="7" s="1"/>
  <c r="AA181" i="7" s="1"/>
  <c r="AB201" i="7"/>
  <c r="AC201" i="7" s="1"/>
  <c r="AA201" i="7" s="1"/>
  <c r="BX209" i="7"/>
  <c r="DD429" i="7" s="1"/>
  <c r="DI429" i="7" s="1"/>
  <c r="BE214" i="7"/>
  <c r="AL219" i="7"/>
  <c r="T223" i="7"/>
  <c r="V223" i="7" s="1"/>
  <c r="J231" i="7"/>
  <c r="BX235" i="7"/>
  <c r="BM235" i="7"/>
  <c r="BP235" i="7" s="1"/>
  <c r="R235" i="7"/>
  <c r="S235" i="7" s="1"/>
  <c r="BO235" i="7"/>
  <c r="BQ235" i="7" s="1"/>
  <c r="BM239" i="7"/>
  <c r="BP239" i="7" s="1"/>
  <c r="R177" i="7"/>
  <c r="S177" i="7" s="1"/>
  <c r="BM179" i="7"/>
  <c r="BP179" i="7" s="1"/>
  <c r="BM185" i="7"/>
  <c r="BP185" i="7" s="1"/>
  <c r="BE185" i="7"/>
  <c r="BO189" i="7"/>
  <c r="R193" i="7"/>
  <c r="S193" i="7" s="1"/>
  <c r="R197" i="7"/>
  <c r="S197" i="7" s="1"/>
  <c r="BO197" i="7"/>
  <c r="BQ197" i="7" s="1"/>
  <c r="T205" i="7"/>
  <c r="V205" i="7" s="1"/>
  <c r="BO205" i="7"/>
  <c r="BQ205" i="7" s="1"/>
  <c r="BE213" i="7"/>
  <c r="BM213" i="7"/>
  <c r="BP213" i="7" s="1"/>
  <c r="T215" i="7"/>
  <c r="V215" i="7" s="1"/>
  <c r="BO215" i="7"/>
  <c r="BM227" i="7"/>
  <c r="BP227" i="7" s="1"/>
  <c r="T239" i="7"/>
  <c r="V239" i="7" s="1"/>
  <c r="T213" i="7"/>
  <c r="V213" i="7" s="1"/>
  <c r="BE53" i="7"/>
  <c r="AF73" i="7"/>
  <c r="AG73" i="7" s="1"/>
  <c r="DH23" i="7"/>
  <c r="CK459" i="7"/>
  <c r="CK461" i="7"/>
  <c r="CK463" i="7"/>
  <c r="CK465" i="7"/>
  <c r="CK460" i="7"/>
  <c r="CK462" i="7"/>
  <c r="CK464" i="7"/>
  <c r="CK466" i="7"/>
  <c r="CK450" i="7"/>
  <c r="E262" i="9" s="1"/>
  <c r="F262" i="9" s="1"/>
  <c r="CK454" i="7"/>
  <c r="CK456" i="7"/>
  <c r="CK449" i="7"/>
  <c r="E219" i="9" s="1"/>
  <c r="CK453" i="7"/>
  <c r="CK455" i="7"/>
  <c r="CK457" i="7"/>
  <c r="AD40" i="7"/>
  <c r="AD20" i="7"/>
  <c r="AC273" i="7" s="1"/>
  <c r="U26" i="1"/>
  <c r="BQ26" i="1" s="1"/>
  <c r="AD33" i="7"/>
  <c r="O44" i="1"/>
  <c r="T44" i="1" s="1"/>
  <c r="AD82" i="7"/>
  <c r="AC299" i="7" s="1"/>
  <c r="BQ118" i="1"/>
  <c r="AD155" i="7"/>
  <c r="AC372" i="7" s="1"/>
  <c r="AD160" i="7"/>
  <c r="AC377" i="7" s="1"/>
  <c r="BQ190" i="1"/>
  <c r="BC208" i="1"/>
  <c r="BD208" i="1"/>
  <c r="AX209" i="1"/>
  <c r="AX85" i="1"/>
  <c r="AX95" i="1"/>
  <c r="BC104" i="1"/>
  <c r="BD104" i="1"/>
  <c r="M110" i="7"/>
  <c r="AD115" i="7"/>
  <c r="AC332" i="7" s="1"/>
  <c r="AI120" i="1"/>
  <c r="AJ120" i="1" s="1"/>
  <c r="AT123" i="1"/>
  <c r="AR122" i="7" s="1"/>
  <c r="AT122" i="7" s="1"/>
  <c r="AD129" i="7"/>
  <c r="AC346" i="7" s="1"/>
  <c r="BS135" i="7"/>
  <c r="BQ140" i="1"/>
  <c r="BS157" i="7"/>
  <c r="BS183" i="7"/>
  <c r="AI201" i="1"/>
  <c r="AJ201" i="1" s="1"/>
  <c r="AT201" i="1"/>
  <c r="AR200" i="7" s="1"/>
  <c r="AT200" i="7" s="1"/>
  <c r="AX216" i="1"/>
  <c r="BS229" i="7"/>
  <c r="W10" i="1"/>
  <c r="AD9" i="7"/>
  <c r="AC262" i="7" s="1"/>
  <c r="U12" i="1"/>
  <c r="BQ12" i="1" s="1"/>
  <c r="AR14" i="7"/>
  <c r="AT14" i="7" s="1"/>
  <c r="AX46" i="1"/>
  <c r="AX84" i="1"/>
  <c r="AX103" i="1"/>
  <c r="BS107" i="7"/>
  <c r="AD125" i="7"/>
  <c r="AC342" i="7" s="1"/>
  <c r="BS155" i="7"/>
  <c r="AT234" i="1"/>
  <c r="AR233" i="7" s="1"/>
  <c r="AT233" i="7" s="1"/>
  <c r="AD233" i="7"/>
  <c r="AD240" i="7"/>
  <c r="AT241" i="1"/>
  <c r="AR240" i="7" s="1"/>
  <c r="AT240" i="7" s="1"/>
  <c r="AR29" i="7"/>
  <c r="AT29" i="7" s="1"/>
  <c r="U34" i="1"/>
  <c r="BQ34" i="1" s="1"/>
  <c r="AD59" i="7"/>
  <c r="AC294" i="7" s="1"/>
  <c r="BQ106" i="1"/>
  <c r="AD107" i="7"/>
  <c r="AC324" i="7" s="1"/>
  <c r="BQ152" i="1"/>
  <c r="AD157" i="7"/>
  <c r="AC374" i="7" s="1"/>
  <c r="BS177" i="7"/>
  <c r="BR177" i="7" s="1"/>
  <c r="AX229" i="1"/>
  <c r="BQ154" i="1"/>
  <c r="AX169" i="1"/>
  <c r="BC180" i="1"/>
  <c r="BD180" i="1"/>
  <c r="AX204" i="1"/>
  <c r="AX210" i="1"/>
  <c r="U23" i="7"/>
  <c r="L23" i="7"/>
  <c r="L47" i="7"/>
  <c r="U51" i="7"/>
  <c r="U99" i="7"/>
  <c r="L99" i="7"/>
  <c r="U113" i="7"/>
  <c r="L113" i="7"/>
  <c r="U133" i="7"/>
  <c r="L233" i="7"/>
  <c r="U233" i="7"/>
  <c r="AX143" i="1"/>
  <c r="AT167" i="1"/>
  <c r="AR166" i="7" s="1"/>
  <c r="AT166" i="7" s="1"/>
  <c r="AD166" i="7"/>
  <c r="AC383" i="7" s="1"/>
  <c r="AX202" i="1"/>
  <c r="BS211" i="7"/>
  <c r="BR211" i="7" s="1"/>
  <c r="U85" i="7"/>
  <c r="L85" i="7"/>
  <c r="L125" i="7"/>
  <c r="U125" i="7"/>
  <c r="U143" i="7"/>
  <c r="U169" i="7"/>
  <c r="L169" i="7"/>
  <c r="L179" i="7"/>
  <c r="U179" i="7"/>
  <c r="AD152" i="7"/>
  <c r="AC369" i="7" s="1"/>
  <c r="BQ170" i="1"/>
  <c r="AD173" i="7"/>
  <c r="AC390" i="7" s="1"/>
  <c r="AT174" i="1"/>
  <c r="AR173" i="7" s="1"/>
  <c r="AT173" i="7" s="1"/>
  <c r="AT182" i="1"/>
  <c r="AR181" i="7" s="1"/>
  <c r="AT181" i="7" s="1"/>
  <c r="BS227" i="7"/>
  <c r="U9" i="7"/>
  <c r="L9" i="7"/>
  <c r="L73" i="7"/>
  <c r="U147" i="7"/>
  <c r="L147" i="7"/>
  <c r="U165" i="7"/>
  <c r="L165" i="7"/>
  <c r="U63" i="7"/>
  <c r="L63" i="7"/>
  <c r="L87" i="7"/>
  <c r="U87" i="7"/>
  <c r="U121" i="7"/>
  <c r="L121" i="7"/>
  <c r="U173" i="7"/>
  <c r="L173" i="7"/>
  <c r="L223" i="7"/>
  <c r="L239" i="7"/>
  <c r="AT208" i="1"/>
  <c r="AR207" i="7" s="1"/>
  <c r="AT207" i="7" s="1"/>
  <c r="AX184" i="1"/>
  <c r="AH202" i="1"/>
  <c r="AD206" i="7"/>
  <c r="AC423" i="7" s="1"/>
  <c r="CK39" i="7"/>
  <c r="E476" i="9" s="1"/>
  <c r="CK332" i="7"/>
  <c r="E85" i="9" s="1"/>
  <c r="CK392" i="7"/>
  <c r="E447" i="9" s="1"/>
  <c r="F447" i="9" s="1"/>
  <c r="CK71" i="7"/>
  <c r="E263" i="9" s="1"/>
  <c r="F263" i="9" s="1"/>
  <c r="CK142" i="7"/>
  <c r="CK351" i="7"/>
  <c r="BS115" i="7"/>
  <c r="AX125" i="1"/>
  <c r="BC148" i="1"/>
  <c r="BD148" i="1"/>
  <c r="AD18" i="7"/>
  <c r="AC271" i="7" s="1"/>
  <c r="BS27" i="7"/>
  <c r="BS35" i="7"/>
  <c r="BR35" i="7" s="1"/>
  <c r="AR36" i="7"/>
  <c r="AT36" i="7" s="1"/>
  <c r="AD51" i="7"/>
  <c r="AC286" i="7" s="1"/>
  <c r="AD53" i="7"/>
  <c r="AC288" i="7" s="1"/>
  <c r="AD55" i="7"/>
  <c r="AC290" i="7" s="1"/>
  <c r="AH67" i="1"/>
  <c r="BQ76" i="1"/>
  <c r="BC78" i="1"/>
  <c r="BD78" i="1"/>
  <c r="AD79" i="7"/>
  <c r="AK84" i="1"/>
  <c r="I12" i="2" s="1"/>
  <c r="BQ92" i="1"/>
  <c r="BC96" i="1"/>
  <c r="BD96" i="1"/>
  <c r="AD96" i="7"/>
  <c r="AC313" i="7" s="1"/>
  <c r="AX106" i="1"/>
  <c r="AX121" i="1"/>
  <c r="BQ122" i="1"/>
  <c r="AD131" i="7"/>
  <c r="AC348" i="7" s="1"/>
  <c r="BQ138" i="1"/>
  <c r="AX155" i="1"/>
  <c r="AX170" i="1"/>
  <c r="AX73" i="1"/>
  <c r="AX115" i="1"/>
  <c r="BS133" i="7"/>
  <c r="AX135" i="1"/>
  <c r="AD148" i="7"/>
  <c r="AC365" i="7" s="1"/>
  <c r="AT149" i="1"/>
  <c r="AR148" i="7" s="1"/>
  <c r="AT148" i="7" s="1"/>
  <c r="U14" i="1"/>
  <c r="BQ14" i="1" s="1"/>
  <c r="AR13" i="7"/>
  <c r="AT13" i="7" s="1"/>
  <c r="AX47" i="1"/>
  <c r="AX53" i="1"/>
  <c r="AX55" i="1"/>
  <c r="AX57" i="1"/>
  <c r="AX61" i="1"/>
  <c r="BS61" i="7"/>
  <c r="AD63" i="7"/>
  <c r="BD76" i="1"/>
  <c r="BC76" i="1"/>
  <c r="AX81" i="1"/>
  <c r="BQ90" i="1"/>
  <c r="BS99" i="7"/>
  <c r="BR99" i="7" s="1"/>
  <c r="BS113" i="7"/>
  <c r="BQ116" i="1"/>
  <c r="BQ124" i="1"/>
  <c r="AD133" i="7"/>
  <c r="AC350" i="7" s="1"/>
  <c r="AI143" i="1"/>
  <c r="AJ143" i="1" s="1"/>
  <c r="AT143" i="1"/>
  <c r="AR142" i="7" s="1"/>
  <c r="AT142" i="7" s="1"/>
  <c r="BQ146" i="1"/>
  <c r="AX151" i="1"/>
  <c r="BS163" i="7"/>
  <c r="BQ166" i="1"/>
  <c r="AI181" i="1"/>
  <c r="AJ181" i="1" s="1"/>
  <c r="AT181" i="1"/>
  <c r="AD227" i="7"/>
  <c r="X14" i="1"/>
  <c r="AD32" i="7"/>
  <c r="AD62" i="7"/>
  <c r="BS73" i="7"/>
  <c r="BR73" i="7" s="1"/>
  <c r="BQ94" i="1"/>
  <c r="AT105" i="1"/>
  <c r="AR104" i="7" s="1"/>
  <c r="AT104" i="7" s="1"/>
  <c r="AD104" i="7"/>
  <c r="AC321" i="7" s="1"/>
  <c r="M109" i="7"/>
  <c r="L8" i="2"/>
  <c r="BS161" i="7"/>
  <c r="BC182" i="1"/>
  <c r="BD182" i="1"/>
  <c r="AX183" i="1"/>
  <c r="AD184" i="7"/>
  <c r="AC401" i="7" s="1"/>
  <c r="AR25" i="7"/>
  <c r="AT25" i="7" s="1"/>
  <c r="O28" i="1"/>
  <c r="T28" i="1" s="1"/>
  <c r="AR33" i="7"/>
  <c r="AT33" i="7" s="1"/>
  <c r="O36" i="1"/>
  <c r="T36" i="1" s="1"/>
  <c r="O40" i="1"/>
  <c r="T40" i="1" s="1"/>
  <c r="U42" i="1"/>
  <c r="BQ42" i="1" s="1"/>
  <c r="AD41" i="7"/>
  <c r="BQ46" i="1"/>
  <c r="BQ48" i="1"/>
  <c r="BQ68" i="1"/>
  <c r="BQ70" i="1"/>
  <c r="AX78" i="1"/>
  <c r="BQ84" i="1"/>
  <c r="BQ88" i="1"/>
  <c r="AX92" i="1"/>
  <c r="AX96" i="1"/>
  <c r="AH102" i="1"/>
  <c r="AT102" i="1"/>
  <c r="AR101" i="7" s="1"/>
  <c r="AT101" i="7" s="1"/>
  <c r="BQ120" i="1"/>
  <c r="BS125" i="7"/>
  <c r="AX129" i="1"/>
  <c r="AD134" i="7"/>
  <c r="AC351" i="7" s="1"/>
  <c r="AT136" i="1"/>
  <c r="AR135" i="7" s="1"/>
  <c r="AT135" i="7" s="1"/>
  <c r="AI136" i="1"/>
  <c r="AJ136" i="1" s="1"/>
  <c r="BS143" i="7"/>
  <c r="BR143" i="7" s="1"/>
  <c r="AX145" i="1"/>
  <c r="BQ150" i="1"/>
  <c r="BQ172" i="1"/>
  <c r="AD213" i="7"/>
  <c r="AC430" i="7" s="1"/>
  <c r="AD154" i="7"/>
  <c r="AC371" i="7" s="1"/>
  <c r="AX164" i="1"/>
  <c r="AD167" i="7"/>
  <c r="AC384" i="7" s="1"/>
  <c r="BS169" i="7"/>
  <c r="BR169" i="7" s="1"/>
  <c r="BS175" i="7"/>
  <c r="BR175" i="7" s="1"/>
  <c r="AD187" i="7"/>
  <c r="AC404" i="7" s="1"/>
  <c r="BD198" i="1"/>
  <c r="BC198" i="1"/>
  <c r="AT199" i="1"/>
  <c r="AR198" i="7" s="1"/>
  <c r="AT198" i="7" s="1"/>
  <c r="AD198" i="7"/>
  <c r="AC415" i="7" s="1"/>
  <c r="L39" i="7"/>
  <c r="U39" i="7"/>
  <c r="DJ39" i="7"/>
  <c r="DH39" i="7"/>
  <c r="L71" i="7"/>
  <c r="U71" i="7"/>
  <c r="L91" i="7"/>
  <c r="U91" i="7"/>
  <c r="L97" i="7"/>
  <c r="U97" i="7"/>
  <c r="L163" i="7"/>
  <c r="U163" i="7"/>
  <c r="DD391" i="7"/>
  <c r="DJ391" i="7" s="1"/>
  <c r="DH201" i="7"/>
  <c r="DD438" i="7"/>
  <c r="DJ438" i="7" s="1"/>
  <c r="DH218" i="7"/>
  <c r="DJ22" i="7"/>
  <c r="DH22" i="7"/>
  <c r="DB112" i="7"/>
  <c r="DK112" i="7" s="1"/>
  <c r="DX71" i="7" s="1"/>
  <c r="DY71" i="7" s="1"/>
  <c r="AX77" i="1"/>
  <c r="BS103" i="7"/>
  <c r="BR103" i="7" s="1"/>
  <c r="BS117" i="7"/>
  <c r="BQ126" i="1"/>
  <c r="AK152" i="1"/>
  <c r="R12" i="2" s="1"/>
  <c r="M154" i="7"/>
  <c r="R9" i="2"/>
  <c r="BQ164" i="1"/>
  <c r="AI175" i="1"/>
  <c r="AJ175" i="1" s="1"/>
  <c r="AT175" i="1"/>
  <c r="AR174" i="7" s="1"/>
  <c r="AT174" i="7" s="1"/>
  <c r="AX186" i="1"/>
  <c r="BQ198" i="1"/>
  <c r="AI210" i="1"/>
  <c r="AJ210" i="1" s="1"/>
  <c r="AT210" i="1"/>
  <c r="AR209" i="7" s="1"/>
  <c r="AT209" i="7" s="1"/>
  <c r="AI227" i="1"/>
  <c r="AJ227" i="1" s="1"/>
  <c r="R8" i="2"/>
  <c r="AX104" i="1"/>
  <c r="BS111" i="7"/>
  <c r="AX118" i="1"/>
  <c r="AX146" i="1"/>
  <c r="BS151" i="7"/>
  <c r="AI176" i="1"/>
  <c r="AJ176" i="1" s="1"/>
  <c r="AT176" i="1"/>
  <c r="AR175" i="7" s="1"/>
  <c r="AT175" i="7" s="1"/>
  <c r="AD199" i="7"/>
  <c r="AC416" i="7" s="1"/>
  <c r="AT200" i="1"/>
  <c r="AR199" i="7" s="1"/>
  <c r="AT199" i="7" s="1"/>
  <c r="AX228" i="1"/>
  <c r="AX238" i="1"/>
  <c r="AX178" i="1"/>
  <c r="AX192" i="1"/>
  <c r="BS209" i="7"/>
  <c r="BR209" i="7" s="1"/>
  <c r="AX211" i="1"/>
  <c r="BS217" i="7"/>
  <c r="AD232" i="7"/>
  <c r="AT233" i="1"/>
  <c r="AR232" i="7" s="1"/>
  <c r="AT232" i="7" s="1"/>
  <c r="DJ38" i="7"/>
  <c r="DH38" i="7"/>
  <c r="U57" i="7"/>
  <c r="L57" i="7"/>
  <c r="L69" i="7"/>
  <c r="U69" i="7"/>
  <c r="L131" i="7"/>
  <c r="U131" i="7"/>
  <c r="L149" i="7"/>
  <c r="U149" i="7"/>
  <c r="AX190" i="1"/>
  <c r="BS201" i="7"/>
  <c r="BR201" i="7" s="1"/>
  <c r="AX203" i="1"/>
  <c r="AX218" i="1"/>
  <c r="AX230" i="1"/>
  <c r="L11" i="7"/>
  <c r="U11" i="7"/>
  <c r="CK62" i="7"/>
  <c r="E434" i="9" s="1"/>
  <c r="F434" i="9" s="1"/>
  <c r="L77" i="7"/>
  <c r="U77" i="7"/>
  <c r="U95" i="7"/>
  <c r="L95" i="7"/>
  <c r="L105" i="7"/>
  <c r="U105" i="7"/>
  <c r="L201" i="7"/>
  <c r="U201" i="7"/>
  <c r="L207" i="7"/>
  <c r="U207" i="7"/>
  <c r="AK125" i="1"/>
  <c r="O11" i="2" s="1"/>
  <c r="AX196" i="1"/>
  <c r="AT202" i="1"/>
  <c r="AR201" i="7" s="1"/>
  <c r="AT201" i="7" s="1"/>
  <c r="AH209" i="1"/>
  <c r="AD225" i="7"/>
  <c r="AX227" i="1"/>
  <c r="BQ232" i="1"/>
  <c r="AX237" i="1"/>
  <c r="BS237" i="7"/>
  <c r="BR237" i="7" s="1"/>
  <c r="CK47" i="7"/>
  <c r="U65" i="7"/>
  <c r="L65" i="7"/>
  <c r="L141" i="7"/>
  <c r="U141" i="7"/>
  <c r="CK269" i="7"/>
  <c r="E192" i="9" s="1"/>
  <c r="CK344" i="7"/>
  <c r="U183" i="7"/>
  <c r="U231" i="7"/>
  <c r="CK316" i="7"/>
  <c r="E197" i="9" s="1"/>
  <c r="AX235" i="1"/>
  <c r="AX236" i="1"/>
  <c r="U61" i="7"/>
  <c r="DH204" i="7"/>
  <c r="DH209" i="7"/>
  <c r="U225" i="7"/>
  <c r="CK364" i="7"/>
  <c r="M163" i="9" s="1"/>
  <c r="CK347" i="7"/>
  <c r="E154" i="9" s="1"/>
  <c r="CK363" i="7"/>
  <c r="CK435" i="7"/>
  <c r="E341" i="9" s="1"/>
  <c r="F341" i="9" s="1"/>
  <c r="CK438" i="7"/>
  <c r="BQ186" i="1"/>
  <c r="BQ196" i="1"/>
  <c r="BQ206" i="1"/>
  <c r="BQ204" i="1"/>
  <c r="CK23" i="7"/>
  <c r="E270" i="9" s="1"/>
  <c r="F270" i="9" s="1"/>
  <c r="CK49" i="7"/>
  <c r="CK51" i="7"/>
  <c r="E477" i="9" s="1"/>
  <c r="CK95" i="7"/>
  <c r="CK109" i="7"/>
  <c r="M42" i="9" s="1"/>
  <c r="CK129" i="7"/>
  <c r="M31" i="9" s="1"/>
  <c r="CK201" i="7"/>
  <c r="E486" i="9" s="1"/>
  <c r="CK340" i="7"/>
  <c r="E504" i="9" s="1"/>
  <c r="CK348" i="7"/>
  <c r="E427" i="9" s="1"/>
  <c r="F427" i="9" s="1"/>
  <c r="CK352" i="7"/>
  <c r="CK355" i="7"/>
  <c r="E422" i="9" s="1"/>
  <c r="F422" i="9" s="1"/>
  <c r="CK432" i="7"/>
  <c r="M57" i="9" s="1"/>
  <c r="CK441" i="7"/>
  <c r="CK63" i="7"/>
  <c r="E163" i="9" s="1"/>
  <c r="CK72" i="7"/>
  <c r="CK86" i="7"/>
  <c r="CK103" i="7"/>
  <c r="E168" i="9" s="1"/>
  <c r="CK114" i="7"/>
  <c r="CK116" i="7"/>
  <c r="CK118" i="7"/>
  <c r="CK139" i="7"/>
  <c r="E58" i="9" s="1"/>
  <c r="F58" i="9" s="1"/>
  <c r="CK140" i="7"/>
  <c r="M500" i="9" s="1"/>
  <c r="CK141" i="7"/>
  <c r="E32" i="9" s="1"/>
  <c r="CK277" i="7"/>
  <c r="E140" i="9" s="1"/>
  <c r="CK299" i="7"/>
  <c r="CK372" i="7"/>
  <c r="CK440" i="7"/>
  <c r="E343" i="9" s="1"/>
  <c r="F343" i="9" s="1"/>
  <c r="AD11" i="7"/>
  <c r="AC264" i="7" s="1"/>
  <c r="DC25" i="7"/>
  <c r="DM25" i="7" s="1"/>
  <c r="DU41" i="7" s="1"/>
  <c r="AQ25" i="7"/>
  <c r="AQ33" i="7"/>
  <c r="AD45" i="7"/>
  <c r="AC280" i="7" s="1"/>
  <c r="AD105" i="7"/>
  <c r="AC322" i="7" s="1"/>
  <c r="AD150" i="7"/>
  <c r="AC367" i="7" s="1"/>
  <c r="AD214" i="7"/>
  <c r="AC431" i="7" s="1"/>
  <c r="AD84" i="7"/>
  <c r="AC301" i="7" s="1"/>
  <c r="AD185" i="7"/>
  <c r="AC402" i="7" s="1"/>
  <c r="AD12" i="7"/>
  <c r="AC265" i="7" s="1"/>
  <c r="AD13" i="7"/>
  <c r="AC266" i="7" s="1"/>
  <c r="AQ14" i="7"/>
  <c r="DC14" i="7"/>
  <c r="DM14" i="7" s="1"/>
  <c r="DU19" i="7" s="1"/>
  <c r="AQ29" i="7"/>
  <c r="DC29" i="7"/>
  <c r="DM29" i="7" s="1"/>
  <c r="DU49" i="7" s="1"/>
  <c r="AD124" i="7"/>
  <c r="AC341" i="7" s="1"/>
  <c r="AD151" i="7"/>
  <c r="AC368" i="7" s="1"/>
  <c r="AD153" i="7"/>
  <c r="AC370" i="7" s="1"/>
  <c r="AR176" i="7"/>
  <c r="AT176" i="7" s="1"/>
  <c r="AR180" i="7"/>
  <c r="AT180" i="7" s="1"/>
  <c r="AD216" i="7"/>
  <c r="AC433" i="7" s="1"/>
  <c r="AD123" i="7"/>
  <c r="AC340" i="7" s="1"/>
  <c r="AD183" i="7"/>
  <c r="AC400" i="7" s="1"/>
  <c r="AD186" i="7"/>
  <c r="AC403" i="7" s="1"/>
  <c r="DB20" i="7"/>
  <c r="DK20" i="7" s="1"/>
  <c r="DS31" i="7" s="1"/>
  <c r="DT31" i="7" s="1"/>
  <c r="DB36" i="7"/>
  <c r="DK36" i="7" s="1"/>
  <c r="DS63" i="7" s="1"/>
  <c r="DT63" i="7" s="1"/>
  <c r="DB37" i="7"/>
  <c r="DK37" i="7" s="1"/>
  <c r="DS65" i="7" s="1"/>
  <c r="DT65" i="7" s="1"/>
  <c r="DB87" i="7"/>
  <c r="DK87" i="7" s="1"/>
  <c r="DX21" i="7" s="1"/>
  <c r="DY21" i="7" s="1"/>
  <c r="DB89" i="7"/>
  <c r="DK89" i="7" s="1"/>
  <c r="DX25" i="7" s="1"/>
  <c r="DY25" i="7" s="1"/>
  <c r="DB169" i="7"/>
  <c r="DK169" i="7" s="1"/>
  <c r="EC41" i="7" s="1"/>
  <c r="EF41" i="7" s="1"/>
  <c r="AK109" i="1"/>
  <c r="L13" i="2" s="1"/>
  <c r="DB207" i="7"/>
  <c r="DK207" i="7" s="1"/>
  <c r="EH21" i="7" s="1"/>
  <c r="EI21" i="7" s="1"/>
  <c r="DB211" i="7"/>
  <c r="DK211" i="7" s="1"/>
  <c r="EH29" i="7" s="1"/>
  <c r="EI29" i="7" s="1"/>
  <c r="DB259" i="7"/>
  <c r="DK259" i="7" s="1"/>
  <c r="DB263" i="7"/>
  <c r="DK263" i="7" s="1"/>
  <c r="DB270" i="7"/>
  <c r="DK270" i="7" s="1"/>
  <c r="DB308" i="7"/>
  <c r="DK308" i="7" s="1"/>
  <c r="ER15" i="7" s="1"/>
  <c r="ES15" i="7" s="1"/>
  <c r="AK153" i="1"/>
  <c r="DB311" i="7"/>
  <c r="DK311" i="7" s="1"/>
  <c r="ER21" i="7" s="1"/>
  <c r="ES21" i="7" s="1"/>
  <c r="DB315" i="7"/>
  <c r="DK315" i="7" s="1"/>
  <c r="ER29" i="7" s="1"/>
  <c r="ES29" i="7" s="1"/>
  <c r="DB323" i="7"/>
  <c r="DK323" i="7" s="1"/>
  <c r="ER45" i="7" s="1"/>
  <c r="ES45" i="7" s="1"/>
  <c r="DB336" i="7"/>
  <c r="DK336" i="7" s="1"/>
  <c r="ER71" i="7" s="1"/>
  <c r="ES71" i="7" s="1"/>
  <c r="DB337" i="7"/>
  <c r="DK337" i="7" s="1"/>
  <c r="ER73" i="7" s="1"/>
  <c r="ES73" i="7" s="1"/>
  <c r="DB374" i="7"/>
  <c r="DK374" i="7" s="1"/>
  <c r="EW11" i="7" s="1"/>
  <c r="EX11" i="7" s="1"/>
  <c r="AK185" i="1"/>
  <c r="DB377" i="7"/>
  <c r="DK377" i="7" s="1"/>
  <c r="EW17" i="7" s="1"/>
  <c r="EX17" i="7" s="1"/>
  <c r="DB389" i="7"/>
  <c r="DK389" i="7" s="1"/>
  <c r="EW41" i="7" s="1"/>
  <c r="EX41" i="7" s="1"/>
  <c r="DB433" i="7"/>
  <c r="DK433" i="7" s="1"/>
  <c r="FB9" i="7" s="1"/>
  <c r="FC9" i="7" s="1"/>
  <c r="DB440" i="7"/>
  <c r="DK440" i="7" s="1"/>
  <c r="FB23" i="7" s="1"/>
  <c r="FC23" i="7" s="1"/>
  <c r="DB444" i="7"/>
  <c r="DK444" i="7" s="1"/>
  <c r="FB31" i="7" s="1"/>
  <c r="FC31" i="7" s="1"/>
  <c r="DB445" i="7"/>
  <c r="DK445" i="7" s="1"/>
  <c r="FB33" i="7" s="1"/>
  <c r="FC33" i="7" s="1"/>
  <c r="DB119" i="7"/>
  <c r="DJ54" i="7"/>
  <c r="DI54" i="7"/>
  <c r="DH54" i="7"/>
  <c r="DC13" i="7"/>
  <c r="DM13" i="7" s="1"/>
  <c r="DU17" i="7" s="1"/>
  <c r="AQ13" i="7"/>
  <c r="DB14" i="7"/>
  <c r="DK14" i="7" s="1"/>
  <c r="DS19" i="7" s="1"/>
  <c r="DT19" i="7" s="1"/>
  <c r="DH14" i="7"/>
  <c r="DB18" i="7"/>
  <c r="DK18" i="7" s="1"/>
  <c r="DS27" i="7" s="1"/>
  <c r="DT27" i="7" s="1"/>
  <c r="DB28" i="7"/>
  <c r="DK28" i="7" s="1"/>
  <c r="DS47" i="7" s="1"/>
  <c r="DT47" i="7" s="1"/>
  <c r="DB29" i="7"/>
  <c r="DK29" i="7" s="1"/>
  <c r="DS49" i="7" s="1"/>
  <c r="DT49" i="7" s="1"/>
  <c r="DB84" i="7"/>
  <c r="DK84" i="7" s="1"/>
  <c r="DX15" i="7" s="1"/>
  <c r="DY15" i="7" s="1"/>
  <c r="AK49" i="1"/>
  <c r="DB98" i="7"/>
  <c r="DK98" i="7" s="1"/>
  <c r="DX43" i="7" s="1"/>
  <c r="DY43" i="7" s="1"/>
  <c r="DB99" i="7"/>
  <c r="DK99" i="7" s="1"/>
  <c r="DX45" i="7" s="1"/>
  <c r="DY45" i="7" s="1"/>
  <c r="DB154" i="7"/>
  <c r="DK154" i="7" s="1"/>
  <c r="EC11" i="7" s="1"/>
  <c r="AK83" i="1"/>
  <c r="DB209" i="7"/>
  <c r="DK209" i="7" s="1"/>
  <c r="EH25" i="7" s="1"/>
  <c r="EI25" i="7" s="1"/>
  <c r="DB240" i="7"/>
  <c r="DK240" i="7" s="1"/>
  <c r="EM15" i="7" s="1"/>
  <c r="EN15" i="7" s="1"/>
  <c r="AK127" i="1"/>
  <c r="DB261" i="7"/>
  <c r="DK261" i="7" s="1"/>
  <c r="DB271" i="7"/>
  <c r="DK271" i="7" s="1"/>
  <c r="DB278" i="7"/>
  <c r="DK278" i="7" s="1"/>
  <c r="DB313" i="7"/>
  <c r="DK313" i="7" s="1"/>
  <c r="ER25" i="7" s="1"/>
  <c r="ES25" i="7" s="1"/>
  <c r="DB322" i="7"/>
  <c r="DK322" i="7" s="1"/>
  <c r="ER43" i="7" s="1"/>
  <c r="ES43" i="7" s="1"/>
  <c r="AX168" i="1"/>
  <c r="DB328" i="7"/>
  <c r="DK328" i="7" s="1"/>
  <c r="ER55" i="7" s="1"/>
  <c r="ES55" i="7" s="1"/>
  <c r="DB329" i="7"/>
  <c r="DK329" i="7" s="1"/>
  <c r="ER57" i="7" s="1"/>
  <c r="ES57" i="7" s="1"/>
  <c r="DB388" i="7"/>
  <c r="DK388" i="7" s="1"/>
  <c r="EW39" i="7" s="1"/>
  <c r="EX39" i="7" s="1"/>
  <c r="DB396" i="7"/>
  <c r="DK396" i="7" s="1"/>
  <c r="EW55" i="7" s="1"/>
  <c r="EX55" i="7" s="1"/>
  <c r="DB397" i="7"/>
  <c r="DK397" i="7" s="1"/>
  <c r="EW57" i="7" s="1"/>
  <c r="EX57" i="7" s="1"/>
  <c r="DB442" i="7"/>
  <c r="DK442" i="7" s="1"/>
  <c r="FB27" i="7" s="1"/>
  <c r="FC27" i="7" s="1"/>
  <c r="DB452" i="7"/>
  <c r="DK452" i="7" s="1"/>
  <c r="FB47" i="7" s="1"/>
  <c r="FC47" i="7" s="1"/>
  <c r="DB453" i="7"/>
  <c r="DK453" i="7" s="1"/>
  <c r="FB49" i="7" s="1"/>
  <c r="FC49" i="7" s="1"/>
  <c r="DB460" i="7"/>
  <c r="DK460" i="7" s="1"/>
  <c r="FB63" i="7" s="1"/>
  <c r="FC63" i="7" s="1"/>
  <c r="F7" i="2"/>
  <c r="L7" i="2"/>
  <c r="C7" i="4"/>
  <c r="H29" i="7"/>
  <c r="H33" i="7"/>
  <c r="M12" i="7"/>
  <c r="C7" i="2"/>
  <c r="X10" i="1"/>
  <c r="DB12" i="7"/>
  <c r="DK12" i="7" s="1"/>
  <c r="DS15" i="7" s="1"/>
  <c r="DT15" i="7" s="1"/>
  <c r="DB15" i="7"/>
  <c r="DK15" i="7" s="1"/>
  <c r="DS21" i="7" s="1"/>
  <c r="DT21" i="7" s="1"/>
  <c r="AR15" i="7"/>
  <c r="AT15" i="7" s="1"/>
  <c r="DB17" i="7"/>
  <c r="DK17" i="7" s="1"/>
  <c r="DS25" i="7" s="1"/>
  <c r="DT25" i="7" s="1"/>
  <c r="AR17" i="7"/>
  <c r="AT17" i="7" s="1"/>
  <c r="DB19" i="7"/>
  <c r="DK19" i="7" s="1"/>
  <c r="DS29" i="7" s="1"/>
  <c r="DT29" i="7" s="1"/>
  <c r="DI19" i="7"/>
  <c r="DB26" i="7"/>
  <c r="DK26" i="7" s="1"/>
  <c r="DS43" i="7" s="1"/>
  <c r="DT43" i="7" s="1"/>
  <c r="AR26" i="7"/>
  <c r="AT26" i="7" s="1"/>
  <c r="DB27" i="7"/>
  <c r="DK27" i="7" s="1"/>
  <c r="DS45" i="7" s="1"/>
  <c r="DT45" i="7" s="1"/>
  <c r="AR27" i="7"/>
  <c r="AT27" i="7" s="1"/>
  <c r="DB34" i="7"/>
  <c r="DK34" i="7" s="1"/>
  <c r="DS59" i="7" s="1"/>
  <c r="DT59" i="7" s="1"/>
  <c r="DB35" i="7"/>
  <c r="DK35" i="7" s="1"/>
  <c r="DS61" i="7" s="1"/>
  <c r="DT61" i="7" s="1"/>
  <c r="DB42" i="7"/>
  <c r="DK42" i="7" s="1"/>
  <c r="DS75" i="7" s="1"/>
  <c r="DT75" i="7" s="1"/>
  <c r="DB43" i="7"/>
  <c r="DK43" i="7" s="1"/>
  <c r="DS77" i="7" s="1"/>
  <c r="DT77" i="7" s="1"/>
  <c r="DB82" i="7"/>
  <c r="DK82" i="7" s="1"/>
  <c r="DX11" i="7" s="1"/>
  <c r="DY11" i="7" s="1"/>
  <c r="AK47" i="1"/>
  <c r="AX52" i="1"/>
  <c r="AX54" i="1"/>
  <c r="AX56" i="1"/>
  <c r="DB96" i="7"/>
  <c r="DK96" i="7" s="1"/>
  <c r="DX39" i="7" s="1"/>
  <c r="DY39" i="7" s="1"/>
  <c r="DB97" i="7"/>
  <c r="DK97" i="7" s="1"/>
  <c r="DX41" i="7" s="1"/>
  <c r="DY41" i="7" s="1"/>
  <c r="AX63" i="1"/>
  <c r="AX64" i="1"/>
  <c r="DB104" i="7"/>
  <c r="DK104" i="7" s="1"/>
  <c r="DX55" i="7" s="1"/>
  <c r="DY55" i="7" s="1"/>
  <c r="DB105" i="7"/>
  <c r="DK105" i="7" s="1"/>
  <c r="DX57" i="7" s="1"/>
  <c r="DY57" i="7" s="1"/>
  <c r="EA57" i="7" s="1"/>
  <c r="AT70" i="1"/>
  <c r="AR69" i="7" s="1"/>
  <c r="AT69" i="7" s="1"/>
  <c r="AX71" i="1"/>
  <c r="AX72" i="1"/>
  <c r="BC74" i="1"/>
  <c r="DB113" i="7"/>
  <c r="DK113" i="7" s="1"/>
  <c r="DX73" i="7" s="1"/>
  <c r="DY73" i="7" s="1"/>
  <c r="AX80" i="1"/>
  <c r="AX82" i="1"/>
  <c r="M85" i="7"/>
  <c r="I8" i="2"/>
  <c r="DB155" i="7"/>
  <c r="DK155" i="7" s="1"/>
  <c r="EC13" i="7" s="1"/>
  <c r="DB157" i="7"/>
  <c r="DK157" i="7" s="1"/>
  <c r="EC17" i="7" s="1"/>
  <c r="BN92" i="3"/>
  <c r="BC92" i="1"/>
  <c r="BD94" i="1"/>
  <c r="DB166" i="7"/>
  <c r="DK166" i="7" s="1"/>
  <c r="EC35" i="7" s="1"/>
  <c r="EF35" i="7" s="1"/>
  <c r="DB167" i="7"/>
  <c r="DK167" i="7" s="1"/>
  <c r="EC37" i="7" s="1"/>
  <c r="EF37" i="7" s="1"/>
  <c r="AH98" i="1"/>
  <c r="AX98" i="1"/>
  <c r="BC100" i="1"/>
  <c r="BD102" i="1"/>
  <c r="DB174" i="7"/>
  <c r="DK174" i="7" s="1"/>
  <c r="EC51" i="7" s="1"/>
  <c r="EF51" i="7" s="1"/>
  <c r="DB175" i="7"/>
  <c r="DK175" i="7" s="1"/>
  <c r="EC53" i="7" s="1"/>
  <c r="EF53" i="7" s="1"/>
  <c r="DB202" i="7"/>
  <c r="DK202" i="7" s="1"/>
  <c r="EH11" i="7" s="1"/>
  <c r="EI11" i="7" s="1"/>
  <c r="AK107" i="1"/>
  <c r="L11" i="2" s="1"/>
  <c r="AX112" i="1"/>
  <c r="AX114" i="1"/>
  <c r="AX116" i="1"/>
  <c r="DB216" i="7"/>
  <c r="DK216" i="7" s="1"/>
  <c r="EH39" i="7" s="1"/>
  <c r="EI39" i="7" s="1"/>
  <c r="DB217" i="7"/>
  <c r="DK217" i="7" s="1"/>
  <c r="EH41" i="7" s="1"/>
  <c r="EI41" i="7" s="1"/>
  <c r="AH123" i="1"/>
  <c r="DB238" i="7"/>
  <c r="DK238" i="7" s="1"/>
  <c r="EM11" i="7" s="1"/>
  <c r="EN11" i="7" s="1"/>
  <c r="BQ130" i="1"/>
  <c r="AX130" i="1"/>
  <c r="BQ132" i="1"/>
  <c r="AX132" i="1"/>
  <c r="BQ134" i="1"/>
  <c r="AX134" i="1"/>
  <c r="BQ136" i="1"/>
  <c r="DB268" i="7"/>
  <c r="DK268" i="7" s="1"/>
  <c r="DB269" i="7"/>
  <c r="DK269" i="7" s="1"/>
  <c r="AX141" i="1"/>
  <c r="AH142" i="1"/>
  <c r="AX142" i="1"/>
  <c r="BQ144" i="1"/>
  <c r="AI144" i="1"/>
  <c r="AJ144" i="1" s="1"/>
  <c r="BC144" i="1"/>
  <c r="BD146" i="1"/>
  <c r="DB276" i="7"/>
  <c r="DK276" i="7" s="1"/>
  <c r="DB277" i="7"/>
  <c r="DK277" i="7" s="1"/>
  <c r="AX149" i="1"/>
  <c r="DB306" i="7"/>
  <c r="DK306" i="7" s="1"/>
  <c r="ER11" i="7" s="1"/>
  <c r="ES11" i="7" s="1"/>
  <c r="AK151" i="1"/>
  <c r="BQ156" i="1"/>
  <c r="AX156" i="1"/>
  <c r="BQ158" i="1"/>
  <c r="AX158" i="1"/>
  <c r="BQ160" i="1"/>
  <c r="AX160" i="1"/>
  <c r="BQ162" i="1"/>
  <c r="DB320" i="7"/>
  <c r="DK320" i="7" s="1"/>
  <c r="ER39" i="7" s="1"/>
  <c r="ES39" i="7" s="1"/>
  <c r="DB321" i="7"/>
  <c r="DK321" i="7" s="1"/>
  <c r="ER41" i="7" s="1"/>
  <c r="ES41" i="7" s="1"/>
  <c r="AX167" i="1"/>
  <c r="BC168" i="1"/>
  <c r="BD170" i="1"/>
  <c r="DB326" i="7"/>
  <c r="DK326" i="7" s="1"/>
  <c r="ER51" i="7" s="1"/>
  <c r="ES51" i="7" s="1"/>
  <c r="DB327" i="7"/>
  <c r="DK327" i="7" s="1"/>
  <c r="ER53" i="7" s="1"/>
  <c r="ES53" i="7" s="1"/>
  <c r="AX173" i="1"/>
  <c r="AX174" i="1"/>
  <c r="BQ176" i="1"/>
  <c r="BC176" i="1"/>
  <c r="BD178" i="1"/>
  <c r="DB334" i="7"/>
  <c r="DK334" i="7" s="1"/>
  <c r="ER67" i="7" s="1"/>
  <c r="ES67" i="7" s="1"/>
  <c r="DB335" i="7"/>
  <c r="DK335" i="7" s="1"/>
  <c r="ER69" i="7" s="1"/>
  <c r="ES69" i="7" s="1"/>
  <c r="AX181" i="1"/>
  <c r="AH182" i="1"/>
  <c r="AX182" i="1"/>
  <c r="M187" i="7"/>
  <c r="U8" i="2"/>
  <c r="DB375" i="7"/>
  <c r="DK375" i="7" s="1"/>
  <c r="EW13" i="7" s="1"/>
  <c r="EX13" i="7" s="1"/>
  <c r="AK186" i="1"/>
  <c r="DI375" i="7" s="1"/>
  <c r="DB378" i="7"/>
  <c r="DK378" i="7" s="1"/>
  <c r="EW19" i="7" s="1"/>
  <c r="EX19" i="7" s="1"/>
  <c r="DB380" i="7"/>
  <c r="DK380" i="7" s="1"/>
  <c r="EW23" i="7" s="1"/>
  <c r="EX23" i="7" s="1"/>
  <c r="DB382" i="7"/>
  <c r="DK382" i="7" s="1"/>
  <c r="EW27" i="7" s="1"/>
  <c r="EX27" i="7" s="1"/>
  <c r="DB384" i="7"/>
  <c r="DK384" i="7" s="1"/>
  <c r="EW31" i="7" s="1"/>
  <c r="EX31" i="7" s="1"/>
  <c r="BD196" i="1"/>
  <c r="DB386" i="7"/>
  <c r="DK386" i="7" s="1"/>
  <c r="EW35" i="7" s="1"/>
  <c r="EX35" i="7" s="1"/>
  <c r="DB387" i="7"/>
  <c r="DK387" i="7" s="1"/>
  <c r="EW37" i="7" s="1"/>
  <c r="EX37" i="7" s="1"/>
  <c r="AX199" i="1"/>
  <c r="AX200" i="1"/>
  <c r="BQ202" i="1"/>
  <c r="AI202" i="1"/>
  <c r="AJ202" i="1" s="1"/>
  <c r="BC202" i="1"/>
  <c r="BD204" i="1"/>
  <c r="DB394" i="7"/>
  <c r="DK394" i="7" s="1"/>
  <c r="EW51" i="7" s="1"/>
  <c r="EX51" i="7" s="1"/>
  <c r="DB395" i="7"/>
  <c r="AX207" i="1"/>
  <c r="AH208" i="1"/>
  <c r="AX208" i="1"/>
  <c r="AI209" i="1"/>
  <c r="AJ209" i="1" s="1"/>
  <c r="BQ210" i="1"/>
  <c r="BC210" i="1"/>
  <c r="BD212" i="1"/>
  <c r="DB402" i="7"/>
  <c r="DK402" i="7" s="1"/>
  <c r="EW67" i="7" s="1"/>
  <c r="EX67" i="7" s="1"/>
  <c r="DB436" i="7"/>
  <c r="DK436" i="7" s="1"/>
  <c r="FB15" i="7" s="1"/>
  <c r="FC15" i="7" s="1"/>
  <c r="AK217" i="1"/>
  <c r="BQ218" i="1"/>
  <c r="AX219" i="1"/>
  <c r="DB439" i="7"/>
  <c r="DK439" i="7" s="1"/>
  <c r="FB21" i="7" s="1"/>
  <c r="FC21" i="7" s="1"/>
  <c r="AX221" i="1"/>
  <c r="DB441" i="7"/>
  <c r="DK441" i="7" s="1"/>
  <c r="FB25" i="7" s="1"/>
  <c r="FC25" i="7" s="1"/>
  <c r="AX223" i="1"/>
  <c r="DB443" i="7"/>
  <c r="DK443" i="7" s="1"/>
  <c r="FB29" i="7" s="1"/>
  <c r="FC29" i="7" s="1"/>
  <c r="AX225" i="1"/>
  <c r="AX226" i="1"/>
  <c r="BQ228" i="1"/>
  <c r="DB450" i="7"/>
  <c r="DK450" i="7" s="1"/>
  <c r="FB43" i="7" s="1"/>
  <c r="FC43" i="7" s="1"/>
  <c r="DB451" i="7"/>
  <c r="DK451" i="7" s="1"/>
  <c r="FB45" i="7" s="1"/>
  <c r="FC45" i="7" s="1"/>
  <c r="AX233" i="1"/>
  <c r="AX234" i="1"/>
  <c r="BQ236" i="1"/>
  <c r="BC236" i="1"/>
  <c r="BD238" i="1"/>
  <c r="DB458" i="7"/>
  <c r="DK458" i="7" s="1"/>
  <c r="FB59" i="7" s="1"/>
  <c r="FC59" i="7" s="1"/>
  <c r="DB459" i="7"/>
  <c r="DK459" i="7" s="1"/>
  <c r="FB61" i="7" s="1"/>
  <c r="FC61" i="7" s="1"/>
  <c r="AX241" i="1"/>
  <c r="C8" i="2"/>
  <c r="I9" i="2"/>
  <c r="DB46" i="7"/>
  <c r="DK46" i="7" s="1"/>
  <c r="DS83" i="7" s="1"/>
  <c r="DT83" i="7" s="1"/>
  <c r="DB49" i="7"/>
  <c r="DK49" i="7" s="1"/>
  <c r="DS89" i="7" s="1"/>
  <c r="DT89" i="7" s="1"/>
  <c r="H17" i="7"/>
  <c r="DB56" i="7"/>
  <c r="DK56" i="7" s="1"/>
  <c r="DS103" i="7" s="1"/>
  <c r="DT103" i="7" s="1"/>
  <c r="DB57" i="7"/>
  <c r="DK57" i="7" s="1"/>
  <c r="DS105" i="7" s="1"/>
  <c r="DT105" i="7" s="1"/>
  <c r="DB65" i="7"/>
  <c r="DK65" i="7" s="1"/>
  <c r="DS121" i="7" s="1"/>
  <c r="DT121" i="7" s="1"/>
  <c r="DB66" i="7"/>
  <c r="DK66" i="7" s="1"/>
  <c r="DS123" i="7" s="1"/>
  <c r="DT123" i="7" s="1"/>
  <c r="DB69" i="7"/>
  <c r="DB70" i="7"/>
  <c r="DK70" i="7" s="1"/>
  <c r="DS131" i="7" s="1"/>
  <c r="DT131" i="7" s="1"/>
  <c r="DB74" i="7"/>
  <c r="DK74" i="7" s="1"/>
  <c r="DS139" i="7" s="1"/>
  <c r="DT139" i="7" s="1"/>
  <c r="DB77" i="7"/>
  <c r="H45" i="7"/>
  <c r="F7" i="4"/>
  <c r="DB121" i="7"/>
  <c r="DK121" i="7" s="1"/>
  <c r="DX89" i="7" s="1"/>
  <c r="DY89" i="7" s="1"/>
  <c r="H61" i="7"/>
  <c r="DB142" i="7"/>
  <c r="DK142" i="7" s="1"/>
  <c r="DX131" i="7" s="1"/>
  <c r="DY131" i="7" s="1"/>
  <c r="DB145" i="7"/>
  <c r="DK145" i="7" s="1"/>
  <c r="DX137" i="7" s="1"/>
  <c r="DY137" i="7" s="1"/>
  <c r="DB9" i="7"/>
  <c r="DK9" i="7" s="1"/>
  <c r="M14" i="7"/>
  <c r="C9" i="2"/>
  <c r="DB16" i="7"/>
  <c r="DK16" i="7" s="1"/>
  <c r="DS23" i="7" s="1"/>
  <c r="DT23" i="7" s="1"/>
  <c r="AR18" i="7"/>
  <c r="AT18" i="7" s="1"/>
  <c r="DB21" i="7"/>
  <c r="DK21" i="7" s="1"/>
  <c r="DS33" i="7" s="1"/>
  <c r="DT33" i="7" s="1"/>
  <c r="AT64" i="1"/>
  <c r="AR63" i="7" s="1"/>
  <c r="AT63" i="7" s="1"/>
  <c r="DB218" i="7"/>
  <c r="DK218" i="7" s="1"/>
  <c r="EH43" i="7" s="1"/>
  <c r="EI43" i="7" s="1"/>
  <c r="M126" i="7"/>
  <c r="O7" i="2"/>
  <c r="U10" i="1"/>
  <c r="BQ10" i="1" s="1"/>
  <c r="DB10" i="7"/>
  <c r="DK10" i="7" s="1"/>
  <c r="DS11" i="7" s="1"/>
  <c r="DT11" i="7" s="1"/>
  <c r="U20" i="1"/>
  <c r="BQ20" i="1" s="1"/>
  <c r="BS20" i="1" s="1"/>
  <c r="DB24" i="7"/>
  <c r="DK24" i="7" s="1"/>
  <c r="DS39" i="7" s="1"/>
  <c r="DT39" i="7" s="1"/>
  <c r="U30" i="1"/>
  <c r="BQ30" i="1" s="1"/>
  <c r="DB32" i="7"/>
  <c r="DK32" i="7" s="1"/>
  <c r="DS55" i="7" s="1"/>
  <c r="DT55" i="7" s="1"/>
  <c r="U38" i="1"/>
  <c r="BQ38" i="1" s="1"/>
  <c r="DB83" i="7"/>
  <c r="DK83" i="7" s="1"/>
  <c r="DX13" i="7" s="1"/>
  <c r="DY13" i="7" s="1"/>
  <c r="AK48" i="1"/>
  <c r="DB85" i="7"/>
  <c r="DK85" i="7" s="1"/>
  <c r="DX17" i="7" s="1"/>
  <c r="DY17" i="7" s="1"/>
  <c r="DB110" i="7"/>
  <c r="DK110" i="7" s="1"/>
  <c r="DX67" i="7" s="1"/>
  <c r="DY67" i="7" s="1"/>
  <c r="DB111" i="7"/>
  <c r="DK111" i="7" s="1"/>
  <c r="DX69" i="7" s="1"/>
  <c r="DY69" i="7" s="1"/>
  <c r="BQ80" i="1"/>
  <c r="DB153" i="7"/>
  <c r="DK153" i="7" s="1"/>
  <c r="EC9" i="7" s="1"/>
  <c r="DB158" i="7"/>
  <c r="DK158" i="7" s="1"/>
  <c r="EC19" i="7" s="1"/>
  <c r="DB162" i="7"/>
  <c r="DK162" i="7" s="1"/>
  <c r="EC27" i="7" s="1"/>
  <c r="BD92" i="1"/>
  <c r="DB164" i="7"/>
  <c r="DK164" i="7" s="1"/>
  <c r="EC31" i="7" s="1"/>
  <c r="EF31" i="7" s="1"/>
  <c r="AI98" i="1"/>
  <c r="AJ98" i="1" s="1"/>
  <c r="BD100" i="1"/>
  <c r="DB172" i="7"/>
  <c r="DK172" i="7" s="1"/>
  <c r="EC47" i="7" s="1"/>
  <c r="EF47" i="7" s="1"/>
  <c r="DB173" i="7"/>
  <c r="DK173" i="7" s="1"/>
  <c r="EC49" i="7" s="1"/>
  <c r="EF49" i="7" s="1"/>
  <c r="DB203" i="7"/>
  <c r="DK203" i="7" s="1"/>
  <c r="EH13" i="7" s="1"/>
  <c r="EI13" i="7" s="1"/>
  <c r="AK108" i="1"/>
  <c r="L12" i="2" s="1"/>
  <c r="DB205" i="7"/>
  <c r="DK205" i="7" s="1"/>
  <c r="EH17" i="7" s="1"/>
  <c r="EI17" i="7" s="1"/>
  <c r="DB214" i="7"/>
  <c r="DK214" i="7" s="1"/>
  <c r="EH35" i="7" s="1"/>
  <c r="EI35" i="7" s="1"/>
  <c r="DB215" i="7"/>
  <c r="DK215" i="7" s="1"/>
  <c r="EH37" i="7" s="1"/>
  <c r="EI37" i="7" s="1"/>
  <c r="AI123" i="1"/>
  <c r="AJ123" i="1" s="1"/>
  <c r="DB239" i="7"/>
  <c r="DK239" i="7" s="1"/>
  <c r="EM13" i="7" s="1"/>
  <c r="EN13" i="7" s="1"/>
  <c r="AK126" i="1"/>
  <c r="DB257" i="7"/>
  <c r="DK257" i="7" s="1"/>
  <c r="EM17" i="7" s="1"/>
  <c r="EN17" i="7" s="1"/>
  <c r="EP17" i="7" s="1"/>
  <c r="DB266" i="7"/>
  <c r="DK266" i="7" s="1"/>
  <c r="DB267" i="7"/>
  <c r="DK267" i="7" s="1"/>
  <c r="AX139" i="1"/>
  <c r="AX140" i="1"/>
  <c r="BQ142" i="1"/>
  <c r="AI142" i="1"/>
  <c r="AJ142" i="1" s="1"/>
  <c r="BD144" i="1"/>
  <c r="DB274" i="7"/>
  <c r="DK274" i="7" s="1"/>
  <c r="DB275" i="7"/>
  <c r="DK275" i="7" s="1"/>
  <c r="AX147" i="1"/>
  <c r="AX148" i="1"/>
  <c r="AX150" i="1"/>
  <c r="DB307" i="7"/>
  <c r="DK307" i="7" s="1"/>
  <c r="ER13" i="7" s="1"/>
  <c r="ES13" i="7" s="1"/>
  <c r="DB309" i="7"/>
  <c r="DK309" i="7" s="1"/>
  <c r="ER17" i="7" s="1"/>
  <c r="ES17" i="7" s="1"/>
  <c r="DB318" i="7"/>
  <c r="DK318" i="7" s="1"/>
  <c r="ER35" i="7" s="1"/>
  <c r="ES35" i="7" s="1"/>
  <c r="DB319" i="7"/>
  <c r="DK319" i="7" s="1"/>
  <c r="ER37" i="7" s="1"/>
  <c r="ES37" i="7" s="1"/>
  <c r="AX165" i="1"/>
  <c r="AX166" i="1"/>
  <c r="BQ168" i="1"/>
  <c r="BD168" i="1"/>
  <c r="DB324" i="7"/>
  <c r="DK324" i="7" s="1"/>
  <c r="ER47" i="7" s="1"/>
  <c r="ES47" i="7" s="1"/>
  <c r="DB325" i="7"/>
  <c r="DK325" i="7" s="1"/>
  <c r="ER49" i="7" s="1"/>
  <c r="ES49" i="7" s="1"/>
  <c r="AX171" i="1"/>
  <c r="AX172" i="1"/>
  <c r="BQ174" i="1"/>
  <c r="BD176" i="1"/>
  <c r="DB332" i="7"/>
  <c r="DK332" i="7" s="1"/>
  <c r="ER63" i="7" s="1"/>
  <c r="ES63" i="7" s="1"/>
  <c r="DB333" i="7"/>
  <c r="DK333" i="7" s="1"/>
  <c r="ER65" i="7" s="1"/>
  <c r="ES65" i="7" s="1"/>
  <c r="AX179" i="1"/>
  <c r="AX180" i="1"/>
  <c r="BQ182" i="1"/>
  <c r="AI182" i="1"/>
  <c r="AJ182" i="1" s="1"/>
  <c r="DB373" i="7"/>
  <c r="DK373" i="7" s="1"/>
  <c r="EW9" i="7" s="1"/>
  <c r="EX9" i="7" s="1"/>
  <c r="AK184" i="1"/>
  <c r="AK187" i="1"/>
  <c r="BQ188" i="1"/>
  <c r="AX189" i="1"/>
  <c r="DB379" i="7"/>
  <c r="DK379" i="7" s="1"/>
  <c r="EW21" i="7" s="1"/>
  <c r="EX21" i="7" s="1"/>
  <c r="AX191" i="1"/>
  <c r="DB381" i="7"/>
  <c r="DK381" i="7" s="1"/>
  <c r="EW25" i="7" s="1"/>
  <c r="EX25" i="7" s="1"/>
  <c r="AX193" i="1"/>
  <c r="DB383" i="7"/>
  <c r="DK383" i="7" s="1"/>
  <c r="EW29" i="7" s="1"/>
  <c r="EX29" i="7" s="1"/>
  <c r="AX195" i="1"/>
  <c r="DB385" i="7"/>
  <c r="DK385" i="7" s="1"/>
  <c r="EW33" i="7" s="1"/>
  <c r="EX33" i="7" s="1"/>
  <c r="AX197" i="1"/>
  <c r="AX198" i="1"/>
  <c r="BQ200" i="1"/>
  <c r="BD202" i="1"/>
  <c r="DB392" i="7"/>
  <c r="DB393" i="7"/>
  <c r="DK393" i="7" s="1"/>
  <c r="EW49" i="7" s="1"/>
  <c r="EX49" i="7" s="1"/>
  <c r="AX205" i="1"/>
  <c r="AX206" i="1"/>
  <c r="BQ208" i="1"/>
  <c r="AI208" i="1"/>
  <c r="AJ208" i="1" s="1"/>
  <c r="BD210" i="1"/>
  <c r="DB400" i="7"/>
  <c r="DB401" i="7"/>
  <c r="DK401" i="7" s="1"/>
  <c r="EW65" i="7" s="1"/>
  <c r="EX65" i="7" s="1"/>
  <c r="AX213" i="1"/>
  <c r="DB434" i="7"/>
  <c r="DK434" i="7" s="1"/>
  <c r="FB11" i="7" s="1"/>
  <c r="FC11" i="7" s="1"/>
  <c r="AK215" i="1"/>
  <c r="BQ220" i="1"/>
  <c r="AX220" i="1"/>
  <c r="BQ222" i="1"/>
  <c r="AX222" i="1"/>
  <c r="BQ224" i="1"/>
  <c r="AX224" i="1"/>
  <c r="BQ226" i="1"/>
  <c r="DB448" i="7"/>
  <c r="DK448" i="7" s="1"/>
  <c r="FB39" i="7" s="1"/>
  <c r="FC39" i="7" s="1"/>
  <c r="DB449" i="7"/>
  <c r="DK449" i="7" s="1"/>
  <c r="FB41" i="7" s="1"/>
  <c r="FC41" i="7" s="1"/>
  <c r="AX231" i="1"/>
  <c r="AX232" i="1"/>
  <c r="BQ234" i="1"/>
  <c r="BD236" i="1"/>
  <c r="DB456" i="7"/>
  <c r="DK456" i="7" s="1"/>
  <c r="FB55" i="7" s="1"/>
  <c r="FC55" i="7" s="1"/>
  <c r="DB457" i="7"/>
  <c r="DK457" i="7" s="1"/>
  <c r="FB57" i="7" s="1"/>
  <c r="FC57" i="7" s="1"/>
  <c r="AX239" i="1"/>
  <c r="AX240" i="1"/>
  <c r="I7" i="2"/>
  <c r="O8" i="2"/>
  <c r="AA8" i="2"/>
  <c r="U9" i="2"/>
  <c r="AA9" i="2"/>
  <c r="H10" i="7"/>
  <c r="DB47" i="7"/>
  <c r="DB53" i="7"/>
  <c r="DB61" i="7"/>
  <c r="DB62" i="7"/>
  <c r="DK62" i="7" s="1"/>
  <c r="DS115" i="7" s="1"/>
  <c r="DT115" i="7" s="1"/>
  <c r="F10" i="4"/>
  <c r="F8" i="4"/>
  <c r="J63" i="9"/>
  <c r="DB125" i="7"/>
  <c r="DB129" i="7"/>
  <c r="DK129" i="7" s="1"/>
  <c r="DX105" i="7" s="1"/>
  <c r="DY105" i="7" s="1"/>
  <c r="AR16" i="7"/>
  <c r="AT16" i="7" s="1"/>
  <c r="DI28" i="7"/>
  <c r="DB91" i="7"/>
  <c r="DK91" i="7" s="1"/>
  <c r="DX29" i="7" s="1"/>
  <c r="DY29" i="7" s="1"/>
  <c r="DB106" i="7"/>
  <c r="DK106" i="7" s="1"/>
  <c r="DX59" i="7" s="1"/>
  <c r="DY59" i="7" s="1"/>
  <c r="DB114" i="7"/>
  <c r="DK114" i="7" s="1"/>
  <c r="DX75" i="7" s="1"/>
  <c r="DY75" i="7" s="1"/>
  <c r="DB115" i="7"/>
  <c r="DK115" i="7" s="1"/>
  <c r="DX77" i="7" s="1"/>
  <c r="DY77" i="7" s="1"/>
  <c r="DB168" i="7"/>
  <c r="DK168" i="7" s="1"/>
  <c r="EC39" i="7" s="1"/>
  <c r="EF39" i="7" s="1"/>
  <c r="DB176" i="7"/>
  <c r="DK176" i="7" s="1"/>
  <c r="EC55" i="7" s="1"/>
  <c r="EF55" i="7" s="1"/>
  <c r="DB204" i="7"/>
  <c r="DK204" i="7" s="1"/>
  <c r="EH15" i="7" s="1"/>
  <c r="EI15" i="7" s="1"/>
  <c r="AQ11" i="7"/>
  <c r="DC11" i="7"/>
  <c r="DM11" i="7" s="1"/>
  <c r="DU13" i="7" s="1"/>
  <c r="U16" i="1"/>
  <c r="BQ16" i="1" s="1"/>
  <c r="U18" i="1"/>
  <c r="BQ18" i="1" s="1"/>
  <c r="U22" i="1"/>
  <c r="BQ22" i="1" s="1"/>
  <c r="AR24" i="7"/>
  <c r="AT24" i="7" s="1"/>
  <c r="DB25" i="7"/>
  <c r="DK25" i="7" s="1"/>
  <c r="DS41" i="7" s="1"/>
  <c r="DT41" i="7" s="1"/>
  <c r="DB33" i="7"/>
  <c r="DK33" i="7" s="1"/>
  <c r="DS57" i="7" s="1"/>
  <c r="DT57" i="7" s="1"/>
  <c r="DB40" i="7"/>
  <c r="DK40" i="7" s="1"/>
  <c r="DS71" i="7" s="1"/>
  <c r="DT71" i="7" s="1"/>
  <c r="DB41" i="7"/>
  <c r="DK41" i="7" s="1"/>
  <c r="DS73" i="7" s="1"/>
  <c r="DT73" i="7" s="1"/>
  <c r="DB94" i="7"/>
  <c r="DK94" i="7" s="1"/>
  <c r="DX35" i="7" s="1"/>
  <c r="DY35" i="7" s="1"/>
  <c r="DB95" i="7"/>
  <c r="DK95" i="7" s="1"/>
  <c r="DX37" i="7" s="1"/>
  <c r="DY37" i="7" s="1"/>
  <c r="BQ64" i="1"/>
  <c r="DB102" i="7"/>
  <c r="DK102" i="7" s="1"/>
  <c r="DX51" i="7" s="1"/>
  <c r="DY51" i="7" s="1"/>
  <c r="AT67" i="1"/>
  <c r="AR66" i="7" s="1"/>
  <c r="AT66" i="7" s="1"/>
  <c r="DB103" i="7"/>
  <c r="DK103" i="7" s="1"/>
  <c r="DX53" i="7" s="1"/>
  <c r="DY53" i="7" s="1"/>
  <c r="AT68" i="1"/>
  <c r="AR67" i="7" s="1"/>
  <c r="AT67" i="7" s="1"/>
  <c r="BQ72" i="1"/>
  <c r="BD74" i="1"/>
  <c r="AK82" i="1"/>
  <c r="DB160" i="7"/>
  <c r="DK160" i="7" s="1"/>
  <c r="EC23" i="7" s="1"/>
  <c r="DB165" i="7"/>
  <c r="DK165" i="7" s="1"/>
  <c r="EC33" i="7" s="1"/>
  <c r="EF33" i="7" s="1"/>
  <c r="BQ98" i="1"/>
  <c r="DB11" i="7"/>
  <c r="DK11" i="7" s="1"/>
  <c r="DS13" i="7" s="1"/>
  <c r="DT13" i="7" s="1"/>
  <c r="DB13" i="7"/>
  <c r="DK13" i="7" s="1"/>
  <c r="DS17" i="7" s="1"/>
  <c r="DT17" i="7" s="1"/>
  <c r="DB22" i="7"/>
  <c r="DK22" i="7" s="1"/>
  <c r="DS35" i="7" s="1"/>
  <c r="DT35" i="7" s="1"/>
  <c r="AR22" i="7"/>
  <c r="AT22" i="7" s="1"/>
  <c r="DB23" i="7"/>
  <c r="DK23" i="7" s="1"/>
  <c r="DS37" i="7" s="1"/>
  <c r="DT37" i="7" s="1"/>
  <c r="AR23" i="7"/>
  <c r="AT23" i="7" s="1"/>
  <c r="DH30" i="7"/>
  <c r="DB30" i="7"/>
  <c r="DK30" i="7" s="1"/>
  <c r="DS51" i="7" s="1"/>
  <c r="DT51" i="7" s="1"/>
  <c r="DI30" i="7"/>
  <c r="DH31" i="7"/>
  <c r="DB31" i="7"/>
  <c r="DK31" i="7" s="1"/>
  <c r="DS53" i="7" s="1"/>
  <c r="DT53" i="7" s="1"/>
  <c r="AR31" i="7"/>
  <c r="AT31" i="7" s="1"/>
  <c r="DB38" i="7"/>
  <c r="DK38" i="7" s="1"/>
  <c r="DS67" i="7" s="1"/>
  <c r="DT67" i="7" s="1"/>
  <c r="DB81" i="7"/>
  <c r="DK81" i="7" s="1"/>
  <c r="DX9" i="7" s="1"/>
  <c r="DY9" i="7" s="1"/>
  <c r="AK46" i="1"/>
  <c r="AX49" i="1"/>
  <c r="DB86" i="7"/>
  <c r="DK86" i="7" s="1"/>
  <c r="DX19" i="7" s="1"/>
  <c r="DY19" i="7" s="1"/>
  <c r="DB88" i="7"/>
  <c r="DK88" i="7" s="1"/>
  <c r="DX23" i="7" s="1"/>
  <c r="DY23" i="7" s="1"/>
  <c r="DB90" i="7"/>
  <c r="DK90" i="7" s="1"/>
  <c r="DX27" i="7" s="1"/>
  <c r="DY27" i="7" s="1"/>
  <c r="DB92" i="7"/>
  <c r="DK92" i="7" s="1"/>
  <c r="DX31" i="7" s="1"/>
  <c r="DY31" i="7" s="1"/>
  <c r="DB93" i="7"/>
  <c r="DK93" i="7" s="1"/>
  <c r="DX33" i="7" s="1"/>
  <c r="DY33" i="7" s="1"/>
  <c r="AX59" i="1"/>
  <c r="AX60" i="1"/>
  <c r="DB100" i="7"/>
  <c r="DK100" i="7" s="1"/>
  <c r="DX47" i="7" s="1"/>
  <c r="DY47" i="7" s="1"/>
  <c r="DB101" i="7"/>
  <c r="DK101" i="7" s="1"/>
  <c r="DX49" i="7" s="1"/>
  <c r="DY49" i="7" s="1"/>
  <c r="AX67" i="1"/>
  <c r="AX68" i="1"/>
  <c r="BD72" i="1"/>
  <c r="DB108" i="7"/>
  <c r="DK108" i="7" s="1"/>
  <c r="DX63" i="7" s="1"/>
  <c r="DY63" i="7" s="1"/>
  <c r="DB109" i="7"/>
  <c r="DK109" i="7" s="1"/>
  <c r="DX65" i="7" s="1"/>
  <c r="DY65" i="7" s="1"/>
  <c r="AX75" i="1"/>
  <c r="AX76" i="1"/>
  <c r="BD80" i="1"/>
  <c r="DB116" i="7"/>
  <c r="DK116" i="7" s="1"/>
  <c r="DX79" i="7" s="1"/>
  <c r="DY79" i="7" s="1"/>
  <c r="AX83" i="1"/>
  <c r="DB156" i="7"/>
  <c r="DK156" i="7" s="1"/>
  <c r="EC15" i="7" s="1"/>
  <c r="AK85" i="1"/>
  <c r="AX87" i="1"/>
  <c r="DB159" i="7"/>
  <c r="DK159" i="7" s="1"/>
  <c r="EC21" i="7" s="1"/>
  <c r="AX89" i="1"/>
  <c r="DB161" i="7"/>
  <c r="DK161" i="7" s="1"/>
  <c r="EC25" i="7" s="1"/>
  <c r="AX91" i="1"/>
  <c r="DB163" i="7"/>
  <c r="DK163" i="7" s="1"/>
  <c r="EC29" i="7" s="1"/>
  <c r="EF29" i="7" s="1"/>
  <c r="AX93" i="1"/>
  <c r="AX94" i="1"/>
  <c r="BD98" i="1"/>
  <c r="DB170" i="7"/>
  <c r="DK170" i="7" s="1"/>
  <c r="EC43" i="7" s="1"/>
  <c r="EF43" i="7" s="1"/>
  <c r="DB171" i="7"/>
  <c r="DK171" i="7" s="1"/>
  <c r="EC45" i="7" s="1"/>
  <c r="EF45" i="7" s="1"/>
  <c r="AX101" i="1"/>
  <c r="AX102" i="1"/>
  <c r="DB201" i="7"/>
  <c r="DK201" i="7" s="1"/>
  <c r="EH9" i="7" s="1"/>
  <c r="EI9" i="7" s="1"/>
  <c r="AK106" i="1"/>
  <c r="DB206" i="7"/>
  <c r="DK206" i="7" s="1"/>
  <c r="EH19" i="7" s="1"/>
  <c r="EI19" i="7" s="1"/>
  <c r="DB208" i="7"/>
  <c r="DK208" i="7" s="1"/>
  <c r="EH23" i="7" s="1"/>
  <c r="EI23" i="7" s="1"/>
  <c r="DB210" i="7"/>
  <c r="DK210" i="7" s="1"/>
  <c r="EH27" i="7" s="1"/>
  <c r="EI27" i="7" s="1"/>
  <c r="DB212" i="7"/>
  <c r="DK212" i="7" s="1"/>
  <c r="EH31" i="7" s="1"/>
  <c r="EI31" i="7" s="1"/>
  <c r="DB213" i="7"/>
  <c r="DK213" i="7" s="1"/>
  <c r="EH33" i="7" s="1"/>
  <c r="EI33" i="7" s="1"/>
  <c r="AX119" i="1"/>
  <c r="AX120" i="1"/>
  <c r="DB237" i="7"/>
  <c r="DK237" i="7" s="1"/>
  <c r="EM9" i="7" s="1"/>
  <c r="EN9" i="7" s="1"/>
  <c r="AK124" i="1"/>
  <c r="M128" i="7"/>
  <c r="O9" i="2"/>
  <c r="AX127" i="1"/>
  <c r="DB258" i="7"/>
  <c r="DK258" i="7" s="1"/>
  <c r="DB260" i="7"/>
  <c r="DK260" i="7" s="1"/>
  <c r="EM23" i="7" s="1"/>
  <c r="EN23" i="7" s="1"/>
  <c r="EP23" i="7" s="1"/>
  <c r="DB262" i="7"/>
  <c r="DK262" i="7" s="1"/>
  <c r="DB264" i="7"/>
  <c r="DK264" i="7" s="1"/>
  <c r="DB265" i="7"/>
  <c r="DK265" i="7" s="1"/>
  <c r="DB272" i="7"/>
  <c r="DK272" i="7" s="1"/>
  <c r="EM47" i="7" s="1"/>
  <c r="EN47" i="7" s="1"/>
  <c r="EP47" i="7" s="1"/>
  <c r="DB273" i="7"/>
  <c r="DK273" i="7" s="1"/>
  <c r="DB305" i="7"/>
  <c r="DK305" i="7" s="1"/>
  <c r="ER9" i="7" s="1"/>
  <c r="ES9" i="7" s="1"/>
  <c r="AK150" i="1"/>
  <c r="AX153" i="1"/>
  <c r="DB310" i="7"/>
  <c r="DK310" i="7" s="1"/>
  <c r="ER19" i="7" s="1"/>
  <c r="ES19" i="7" s="1"/>
  <c r="DB312" i="7"/>
  <c r="DK312" i="7" s="1"/>
  <c r="ER23" i="7" s="1"/>
  <c r="ES23" i="7" s="1"/>
  <c r="DB314" i="7"/>
  <c r="DK314" i="7" s="1"/>
  <c r="ER27" i="7" s="1"/>
  <c r="ES27" i="7" s="1"/>
  <c r="DB316" i="7"/>
  <c r="DK316" i="7" s="1"/>
  <c r="ER31" i="7" s="1"/>
  <c r="ES31" i="7" s="1"/>
  <c r="DB317" i="7"/>
  <c r="DK317" i="7" s="1"/>
  <c r="ER33" i="7" s="1"/>
  <c r="ES33" i="7" s="1"/>
  <c r="DB330" i="7"/>
  <c r="DK330" i="7" s="1"/>
  <c r="ER59" i="7" s="1"/>
  <c r="ES59" i="7" s="1"/>
  <c r="DB331" i="7"/>
  <c r="DK331" i="7" s="1"/>
  <c r="ER61" i="7" s="1"/>
  <c r="ES61" i="7" s="1"/>
  <c r="DB338" i="7"/>
  <c r="DK338" i="7" s="1"/>
  <c r="ER75" i="7" s="1"/>
  <c r="ES75" i="7" s="1"/>
  <c r="AX185" i="1"/>
  <c r="DB376" i="7"/>
  <c r="DK376" i="7" s="1"/>
  <c r="EW15" i="7" s="1"/>
  <c r="EX15" i="7" s="1"/>
  <c r="AX188" i="1"/>
  <c r="DB390" i="7"/>
  <c r="DK390" i="7" s="1"/>
  <c r="EW43" i="7" s="1"/>
  <c r="EX43" i="7" s="1"/>
  <c r="DB391" i="7"/>
  <c r="DB398" i="7"/>
  <c r="DK398" i="7" s="1"/>
  <c r="EW59" i="7" s="1"/>
  <c r="EX59" i="7" s="1"/>
  <c r="DB399" i="7"/>
  <c r="DK399" i="7" s="1"/>
  <c r="EW61" i="7" s="1"/>
  <c r="EX61" i="7" s="1"/>
  <c r="AX214" i="1"/>
  <c r="DB435" i="7"/>
  <c r="DK435" i="7" s="1"/>
  <c r="FB13" i="7" s="1"/>
  <c r="FC13" i="7" s="1"/>
  <c r="AK216" i="1"/>
  <c r="DB437" i="7"/>
  <c r="DK437" i="7" s="1"/>
  <c r="FB17" i="7" s="1"/>
  <c r="FC17" i="7" s="1"/>
  <c r="DB446" i="7"/>
  <c r="DK446" i="7" s="1"/>
  <c r="FB35" i="7" s="1"/>
  <c r="FC35" i="7" s="1"/>
  <c r="DB447" i="7"/>
  <c r="DK447" i="7" s="1"/>
  <c r="FB37" i="7" s="1"/>
  <c r="FC37" i="7" s="1"/>
  <c r="DB454" i="7"/>
  <c r="DK454" i="7" s="1"/>
  <c r="FB51" i="7" s="1"/>
  <c r="FC51" i="7" s="1"/>
  <c r="DB455" i="7"/>
  <c r="DK455" i="7" s="1"/>
  <c r="FB53" i="7" s="1"/>
  <c r="FC53" i="7" s="1"/>
  <c r="U7" i="2"/>
  <c r="AA7" i="2"/>
  <c r="F8" i="2"/>
  <c r="F9" i="2"/>
  <c r="L9" i="2"/>
  <c r="C10" i="4"/>
  <c r="C8" i="4"/>
  <c r="DB48" i="7"/>
  <c r="DK48" i="7" s="1"/>
  <c r="DS87" i="7" s="1"/>
  <c r="DT87" i="7" s="1"/>
  <c r="DB52" i="7"/>
  <c r="DK52" i="7" s="1"/>
  <c r="DB72" i="7"/>
  <c r="DK72" i="7" s="1"/>
  <c r="DS135" i="7" s="1"/>
  <c r="DT135" i="7" s="1"/>
  <c r="DB134" i="7"/>
  <c r="DK134" i="7" s="1"/>
  <c r="DX115" i="7" s="1"/>
  <c r="DY115" i="7" s="1"/>
  <c r="DB137" i="7"/>
  <c r="DK137" i="7" s="1"/>
  <c r="DX121" i="7" s="1"/>
  <c r="DY121" i="7" s="1"/>
  <c r="H69" i="7"/>
  <c r="DB178" i="7"/>
  <c r="DK178" i="7" s="1"/>
  <c r="EC59" i="7" s="1"/>
  <c r="DB183" i="7"/>
  <c r="DK183" i="7" s="1"/>
  <c r="EC69" i="7" s="1"/>
  <c r="DB188" i="7"/>
  <c r="DB191" i="7"/>
  <c r="DK191" i="7" s="1"/>
  <c r="EC85" i="7" s="1"/>
  <c r="DB403" i="7"/>
  <c r="DB464" i="7"/>
  <c r="DK464" i="7" s="1"/>
  <c r="FB71" i="7" s="1"/>
  <c r="FC71" i="7" s="1"/>
  <c r="DB468" i="7"/>
  <c r="DK468" i="7" s="1"/>
  <c r="FB79" i="7" s="1"/>
  <c r="FC79" i="7" s="1"/>
  <c r="DB471" i="7"/>
  <c r="DK471" i="7" s="1"/>
  <c r="FB85" i="7" s="1"/>
  <c r="FC85" i="7" s="1"/>
  <c r="H231" i="7"/>
  <c r="L7" i="4"/>
  <c r="L8" i="4"/>
  <c r="M8" i="4" s="1"/>
  <c r="AA12" i="4"/>
  <c r="T9" i="7"/>
  <c r="V9" i="7" s="1"/>
  <c r="AP11" i="7"/>
  <c r="AL11" i="7"/>
  <c r="AE11" i="7"/>
  <c r="DJ11" i="7"/>
  <c r="E266" i="9"/>
  <c r="F266" i="9" s="1"/>
  <c r="DJ48" i="7"/>
  <c r="DI48" i="7"/>
  <c r="DH48" i="7"/>
  <c r="AB13" i="7"/>
  <c r="AC13" i="7" s="1"/>
  <c r="X13" i="7"/>
  <c r="BM13" i="7"/>
  <c r="BP13" i="7" s="1"/>
  <c r="DI13" i="7"/>
  <c r="DJ13" i="7"/>
  <c r="J104" i="9"/>
  <c r="AB16" i="7"/>
  <c r="AC16" i="7" s="1"/>
  <c r="X16" i="7"/>
  <c r="CK18" i="7"/>
  <c r="E474" i="9" s="1"/>
  <c r="DJ56" i="7"/>
  <c r="DI56" i="7"/>
  <c r="DH56" i="7"/>
  <c r="DJ20" i="7"/>
  <c r="DH20" i="7"/>
  <c r="DI58" i="7"/>
  <c r="DH58" i="7"/>
  <c r="DJ58" i="7"/>
  <c r="DI59" i="7"/>
  <c r="DJ59" i="7"/>
  <c r="DH59" i="7"/>
  <c r="AP23" i="7"/>
  <c r="AL23" i="7"/>
  <c r="AE23" i="7"/>
  <c r="DJ62" i="7"/>
  <c r="DI62" i="7"/>
  <c r="DH62" i="7"/>
  <c r="DH26" i="7"/>
  <c r="DJ26" i="7"/>
  <c r="DJ64" i="7"/>
  <c r="DI64" i="7"/>
  <c r="DH64" i="7"/>
  <c r="AF32" i="7"/>
  <c r="AG32" i="7" s="1"/>
  <c r="AA32" i="7"/>
  <c r="DJ74" i="7"/>
  <c r="DI74" i="7"/>
  <c r="DH74" i="7"/>
  <c r="DJ75" i="7"/>
  <c r="DI75" i="7"/>
  <c r="DH75" i="7"/>
  <c r="DI41" i="7"/>
  <c r="DH41" i="7"/>
  <c r="DJ41" i="7"/>
  <c r="DJ121" i="7"/>
  <c r="DI121" i="7"/>
  <c r="DH121" i="7"/>
  <c r="DJ140" i="7"/>
  <c r="DI140" i="7"/>
  <c r="DH140" i="7"/>
  <c r="AA68" i="7"/>
  <c r="AF68" i="7"/>
  <c r="AG68" i="7" s="1"/>
  <c r="DB45" i="7"/>
  <c r="DB51" i="7"/>
  <c r="DK51" i="7" s="1"/>
  <c r="DS93" i="7" s="1"/>
  <c r="DT93" i="7" s="1"/>
  <c r="DB54" i="7"/>
  <c r="DK54" i="7" s="1"/>
  <c r="DS99" i="7" s="1"/>
  <c r="DT99" i="7" s="1"/>
  <c r="DB59" i="7"/>
  <c r="DK59" i="7" s="1"/>
  <c r="DS109" i="7" s="1"/>
  <c r="DT109" i="7" s="1"/>
  <c r="DB117" i="7"/>
  <c r="DK117" i="7" s="1"/>
  <c r="DX81" i="7" s="1"/>
  <c r="DY81" i="7" s="1"/>
  <c r="DB123" i="7"/>
  <c r="DK123" i="7" s="1"/>
  <c r="DX93" i="7" s="1"/>
  <c r="DY93" i="7" s="1"/>
  <c r="DB126" i="7"/>
  <c r="DK126" i="7" s="1"/>
  <c r="DX99" i="7" s="1"/>
  <c r="DY99" i="7" s="1"/>
  <c r="DB128" i="7"/>
  <c r="DK128" i="7" s="1"/>
  <c r="DX103" i="7" s="1"/>
  <c r="DY103" i="7" s="1"/>
  <c r="DB131" i="7"/>
  <c r="DK131" i="7" s="1"/>
  <c r="DX109" i="7" s="1"/>
  <c r="DY109" i="7" s="1"/>
  <c r="DB179" i="7"/>
  <c r="CK386" i="7"/>
  <c r="E420" i="9" s="1"/>
  <c r="DB181" i="7"/>
  <c r="DB182" i="7"/>
  <c r="DK182" i="7" s="1"/>
  <c r="EC67" i="7" s="1"/>
  <c r="DB185" i="7"/>
  <c r="DK185" i="7" s="1"/>
  <c r="EC73" i="7" s="1"/>
  <c r="DB190" i="7"/>
  <c r="DK190" i="7" s="1"/>
  <c r="EC83" i="7" s="1"/>
  <c r="DB193" i="7"/>
  <c r="DK193" i="7" s="1"/>
  <c r="EC89" i="7" s="1"/>
  <c r="DB406" i="7"/>
  <c r="DK406" i="7" s="1"/>
  <c r="EW75" i="7" s="1"/>
  <c r="EX75" i="7" s="1"/>
  <c r="DB476" i="7"/>
  <c r="DK476" i="7" s="1"/>
  <c r="FB95" i="7" s="1"/>
  <c r="FC95" i="7" s="1"/>
  <c r="DB479" i="7"/>
  <c r="DK479" i="7" s="1"/>
  <c r="FB101" i="7" s="1"/>
  <c r="FC101" i="7" s="1"/>
  <c r="H239" i="7"/>
  <c r="U11" i="4"/>
  <c r="DJ46" i="7"/>
  <c r="DI46" i="7"/>
  <c r="DH46" i="7"/>
  <c r="DH12" i="7"/>
  <c r="DJ50" i="7"/>
  <c r="DI50" i="7"/>
  <c r="DH50" i="7"/>
  <c r="DJ15" i="7"/>
  <c r="DH15" i="7"/>
  <c r="DH52" i="7"/>
  <c r="DJ52" i="7"/>
  <c r="DI52" i="7"/>
  <c r="DH18" i="7"/>
  <c r="DI18" i="7"/>
  <c r="BE22" i="7"/>
  <c r="AB22" i="7"/>
  <c r="AC22" i="7" s="1"/>
  <c r="X22" i="7"/>
  <c r="DI25" i="7"/>
  <c r="DH25" i="7"/>
  <c r="DJ25" i="7"/>
  <c r="DH27" i="7"/>
  <c r="DJ27" i="7"/>
  <c r="DI27" i="7"/>
  <c r="DH70" i="7"/>
  <c r="DJ70" i="7"/>
  <c r="DI70" i="7"/>
  <c r="DH34" i="7"/>
  <c r="DJ34" i="7"/>
  <c r="AF35" i="7"/>
  <c r="AG35" i="7" s="1"/>
  <c r="AA35" i="7"/>
  <c r="DJ72" i="7"/>
  <c r="DI72" i="7"/>
  <c r="DH72" i="7"/>
  <c r="AF38" i="7"/>
  <c r="AG38" i="7" s="1"/>
  <c r="AA38" i="7"/>
  <c r="AF39" i="7"/>
  <c r="AG39" i="7" s="1"/>
  <c r="AA39" i="7"/>
  <c r="DI76" i="7"/>
  <c r="DH76" i="7"/>
  <c r="DJ76" i="7"/>
  <c r="DI40" i="7"/>
  <c r="DH40" i="7"/>
  <c r="DJ40" i="7"/>
  <c r="DJ80" i="7"/>
  <c r="DI80" i="7"/>
  <c r="DH80" i="7"/>
  <c r="DK44" i="7"/>
  <c r="DS79" i="7" s="1"/>
  <c r="DT79" i="7" s="1"/>
  <c r="DH126" i="7"/>
  <c r="DJ126" i="7"/>
  <c r="DI126" i="7"/>
  <c r="DJ130" i="7"/>
  <c r="DI130" i="7"/>
  <c r="DH130" i="7"/>
  <c r="DJ132" i="7"/>
  <c r="DI132" i="7"/>
  <c r="DH132" i="7"/>
  <c r="DB120" i="7"/>
  <c r="DK120" i="7" s="1"/>
  <c r="DX87" i="7" s="1"/>
  <c r="DY87" i="7" s="1"/>
  <c r="DB124" i="7"/>
  <c r="DK124" i="7" s="1"/>
  <c r="DX95" i="7" s="1"/>
  <c r="DY95" i="7" s="1"/>
  <c r="DB130" i="7"/>
  <c r="DK130" i="7" s="1"/>
  <c r="DX107" i="7" s="1"/>
  <c r="DY107" i="7" s="1"/>
  <c r="DB133" i="7"/>
  <c r="DB184" i="7"/>
  <c r="DK184" i="7" s="1"/>
  <c r="EC71" i="7" s="1"/>
  <c r="DB187" i="7"/>
  <c r="DK187" i="7" s="1"/>
  <c r="EC77" i="7" s="1"/>
  <c r="DB192" i="7"/>
  <c r="DK192" i="7" s="1"/>
  <c r="EC87" i="7" s="1"/>
  <c r="DB404" i="7"/>
  <c r="DK404" i="7" s="1"/>
  <c r="EW71" i="7" s="1"/>
  <c r="EX71" i="7" s="1"/>
  <c r="DB462" i="7"/>
  <c r="DK462" i="7" s="1"/>
  <c r="FB67" i="7" s="1"/>
  <c r="FC67" i="7" s="1"/>
  <c r="DB484" i="7"/>
  <c r="DB487" i="7"/>
  <c r="I7" i="4"/>
  <c r="U9" i="4"/>
  <c r="AA9" i="4"/>
  <c r="F11" i="4"/>
  <c r="J9" i="7"/>
  <c r="R135" i="7" s="1"/>
  <c r="S135" i="7" s="1"/>
  <c r="E265" i="9"/>
  <c r="F265" i="9" s="1"/>
  <c r="DH9" i="7"/>
  <c r="DH10" i="7"/>
  <c r="DJ12" i="7"/>
  <c r="DJ49" i="7"/>
  <c r="DI49" i="7"/>
  <c r="DH49" i="7"/>
  <c r="DJ51" i="7"/>
  <c r="DI51" i="7"/>
  <c r="DH51" i="7"/>
  <c r="DI16" i="7"/>
  <c r="DH16" i="7"/>
  <c r="DJ16" i="7"/>
  <c r="J416" i="9"/>
  <c r="U17" i="7"/>
  <c r="L17" i="7"/>
  <c r="AB17" i="7"/>
  <c r="AC17" i="7" s="1"/>
  <c r="X17" i="7"/>
  <c r="DJ18" i="7"/>
  <c r="CK19" i="7"/>
  <c r="DJ21" i="7"/>
  <c r="DH21" i="7"/>
  <c r="DH60" i="7"/>
  <c r="DJ60" i="7"/>
  <c r="DI60" i="7"/>
  <c r="DI24" i="7"/>
  <c r="DH24" i="7"/>
  <c r="DJ24" i="7"/>
  <c r="DI66" i="7"/>
  <c r="DH66" i="7"/>
  <c r="DJ66" i="7"/>
  <c r="DI33" i="7"/>
  <c r="DH33" i="7"/>
  <c r="DJ33" i="7"/>
  <c r="DH35" i="7"/>
  <c r="DJ35" i="7"/>
  <c r="DI35" i="7"/>
  <c r="AF40" i="7"/>
  <c r="AG40" i="7" s="1"/>
  <c r="AA40" i="7"/>
  <c r="AF43" i="7"/>
  <c r="AG43" i="7" s="1"/>
  <c r="AA43" i="7"/>
  <c r="DH128" i="7"/>
  <c r="DJ128" i="7"/>
  <c r="DI128" i="7"/>
  <c r="DB50" i="7"/>
  <c r="DK50" i="7" s="1"/>
  <c r="DS91" i="7" s="1"/>
  <c r="DT91" i="7" s="1"/>
  <c r="DB55" i="7"/>
  <c r="DB58" i="7"/>
  <c r="DK58" i="7" s="1"/>
  <c r="DS107" i="7" s="1"/>
  <c r="DT107" i="7" s="1"/>
  <c r="DB118" i="7"/>
  <c r="DK118" i="7" s="1"/>
  <c r="DX83" i="7" s="1"/>
  <c r="DY83" i="7" s="1"/>
  <c r="DB122" i="7"/>
  <c r="DK122" i="7" s="1"/>
  <c r="DX91" i="7" s="1"/>
  <c r="DY91" i="7" s="1"/>
  <c r="DB127" i="7"/>
  <c r="DB132" i="7"/>
  <c r="DK132" i="7" s="1"/>
  <c r="DX111" i="7" s="1"/>
  <c r="DY111" i="7" s="1"/>
  <c r="DB177" i="7"/>
  <c r="DB180" i="7"/>
  <c r="DK180" i="7" s="1"/>
  <c r="EC63" i="7" s="1"/>
  <c r="DB186" i="7"/>
  <c r="DK186" i="7" s="1"/>
  <c r="EC75" i="7" s="1"/>
  <c r="J135" i="9"/>
  <c r="DB189" i="7"/>
  <c r="DK189" i="7" s="1"/>
  <c r="EC81" i="7" s="1"/>
  <c r="DB194" i="7"/>
  <c r="DK194" i="7" s="1"/>
  <c r="EC91" i="7" s="1"/>
  <c r="DB405" i="7"/>
  <c r="DB407" i="7"/>
  <c r="DB408" i="7"/>
  <c r="DK408" i="7" s="1"/>
  <c r="EW79" i="7" s="1"/>
  <c r="EX79" i="7" s="1"/>
  <c r="H223" i="7"/>
  <c r="Q9" i="7"/>
  <c r="DJ9" i="7"/>
  <c r="DJ10" i="7"/>
  <c r="DI15" i="7"/>
  <c r="BM17" i="7"/>
  <c r="BP17" i="7" s="1"/>
  <c r="BX17" i="7"/>
  <c r="DD53" i="7" s="1"/>
  <c r="BE17" i="7"/>
  <c r="DH17" i="7"/>
  <c r="DJ17" i="7"/>
  <c r="DH19" i="7"/>
  <c r="BO21" i="7"/>
  <c r="J21" i="7"/>
  <c r="T21" i="7"/>
  <c r="V21" i="7" s="1"/>
  <c r="DJ57" i="7"/>
  <c r="DI57" i="7"/>
  <c r="DH57" i="7"/>
  <c r="DI67" i="7"/>
  <c r="DH67" i="7"/>
  <c r="DJ67" i="7"/>
  <c r="DH68" i="7"/>
  <c r="DJ68" i="7"/>
  <c r="DI68" i="7"/>
  <c r="DI32" i="7"/>
  <c r="DH32" i="7"/>
  <c r="DJ32" i="7"/>
  <c r="AF41" i="7"/>
  <c r="AG41" i="7" s="1"/>
  <c r="AA41" i="7"/>
  <c r="DH78" i="7"/>
  <c r="DJ78" i="7"/>
  <c r="DI78" i="7"/>
  <c r="DH42" i="7"/>
  <c r="DJ42" i="7"/>
  <c r="DI42" i="7"/>
  <c r="DH43" i="7"/>
  <c r="DJ43" i="7"/>
  <c r="DI43" i="7"/>
  <c r="DJ118" i="7"/>
  <c r="DI118" i="7"/>
  <c r="DH118" i="7"/>
  <c r="DI123" i="7"/>
  <c r="DH123" i="7"/>
  <c r="DJ123" i="7"/>
  <c r="DJ129" i="7"/>
  <c r="DI129" i="7"/>
  <c r="DH129" i="7"/>
  <c r="DJ131" i="7"/>
  <c r="DI131" i="7"/>
  <c r="DH131" i="7"/>
  <c r="G104" i="9"/>
  <c r="Q15" i="7"/>
  <c r="U15" i="7"/>
  <c r="BM15" i="7"/>
  <c r="BP15" i="7" s="1"/>
  <c r="M489" i="9"/>
  <c r="Q19" i="7"/>
  <c r="U19" i="7"/>
  <c r="BX25" i="7"/>
  <c r="DD61" i="7" s="1"/>
  <c r="Q27" i="7"/>
  <c r="U27" i="7"/>
  <c r="CK28" i="7"/>
  <c r="E272" i="9" s="1"/>
  <c r="F272" i="9" s="1"/>
  <c r="DH28" i="7"/>
  <c r="T29" i="7"/>
  <c r="V29" i="7" s="1"/>
  <c r="DH29" i="7"/>
  <c r="AE31" i="7"/>
  <c r="BX33" i="7"/>
  <c r="DD69" i="7" s="1"/>
  <c r="G490" i="9"/>
  <c r="Q35" i="7"/>
  <c r="U35" i="7"/>
  <c r="CK36" i="7"/>
  <c r="E277" i="9" s="1"/>
  <c r="F277" i="9" s="1"/>
  <c r="DH36" i="7"/>
  <c r="T37" i="7"/>
  <c r="V37" i="7" s="1"/>
  <c r="DH37" i="7"/>
  <c r="DK39" i="7"/>
  <c r="DS69" i="7" s="1"/>
  <c r="DT69" i="7" s="1"/>
  <c r="BX41" i="7"/>
  <c r="DD77" i="7" s="1"/>
  <c r="Q43" i="7"/>
  <c r="U43" i="7"/>
  <c r="AE44" i="7"/>
  <c r="DH44" i="7"/>
  <c r="T45" i="7"/>
  <c r="V45" i="7" s="1"/>
  <c r="BO45" i="7"/>
  <c r="CK46" i="7"/>
  <c r="T47" i="7"/>
  <c r="V47" i="7" s="1"/>
  <c r="DI83" i="7"/>
  <c r="DH83" i="7"/>
  <c r="DJ83" i="7"/>
  <c r="AE48" i="7"/>
  <c r="CK48" i="7"/>
  <c r="DJ85" i="7"/>
  <c r="DI85" i="7"/>
  <c r="T51" i="7"/>
  <c r="V51" i="7" s="1"/>
  <c r="DH87" i="7"/>
  <c r="DJ87" i="7"/>
  <c r="DI87" i="7"/>
  <c r="Q53" i="7"/>
  <c r="U53" i="7"/>
  <c r="CK54" i="7"/>
  <c r="E433" i="9" s="1"/>
  <c r="F433" i="9" s="1"/>
  <c r="T55" i="7"/>
  <c r="V55" i="7" s="1"/>
  <c r="CK55" i="7"/>
  <c r="DI92" i="7"/>
  <c r="DH92" i="7"/>
  <c r="DJ92" i="7"/>
  <c r="DJ93" i="7"/>
  <c r="DI93" i="7"/>
  <c r="DH93" i="7"/>
  <c r="DJ96" i="7"/>
  <c r="DH96" i="7"/>
  <c r="AP62" i="7"/>
  <c r="AL62" i="7"/>
  <c r="BO63" i="7"/>
  <c r="BQ63" i="7" s="1"/>
  <c r="R63" i="7"/>
  <c r="S63" i="7" s="1"/>
  <c r="J63" i="7"/>
  <c r="T63" i="7"/>
  <c r="V63" i="7" s="1"/>
  <c r="DI136" i="7"/>
  <c r="DH136" i="7"/>
  <c r="DJ136" i="7"/>
  <c r="DI100" i="7"/>
  <c r="DH100" i="7"/>
  <c r="DJ100" i="7"/>
  <c r="DJ137" i="7"/>
  <c r="DI137" i="7"/>
  <c r="DH137" i="7"/>
  <c r="BM65" i="7"/>
  <c r="BP65" i="7" s="1"/>
  <c r="DH65" i="7"/>
  <c r="DJ138" i="7"/>
  <c r="DI138" i="7"/>
  <c r="DH138" i="7"/>
  <c r="Q69" i="7"/>
  <c r="T71" i="7"/>
  <c r="V71" i="7" s="1"/>
  <c r="BO71" i="7"/>
  <c r="BQ71" i="7" s="1"/>
  <c r="R71" i="7"/>
  <c r="S71" i="7" s="1"/>
  <c r="J71" i="7"/>
  <c r="AB72" i="7"/>
  <c r="AC72" i="7" s="1"/>
  <c r="X72" i="7"/>
  <c r="DJ146" i="7"/>
  <c r="DI146" i="7"/>
  <c r="DH146" i="7"/>
  <c r="AF76" i="7"/>
  <c r="AG76" i="7" s="1"/>
  <c r="AA76" i="7"/>
  <c r="DI113" i="7"/>
  <c r="DH113" i="7"/>
  <c r="DJ113" i="7"/>
  <c r="DH115" i="7"/>
  <c r="DJ115" i="7"/>
  <c r="DI115" i="7"/>
  <c r="AB80" i="7"/>
  <c r="AC80" i="7" s="1"/>
  <c r="X80" i="7"/>
  <c r="DH178" i="7"/>
  <c r="DJ178" i="7"/>
  <c r="DI178" i="7"/>
  <c r="DI189" i="7"/>
  <c r="DH189" i="7"/>
  <c r="DJ189" i="7"/>
  <c r="DH190" i="7"/>
  <c r="DJ190" i="7"/>
  <c r="DI190" i="7"/>
  <c r="DH191" i="7"/>
  <c r="DJ191" i="7"/>
  <c r="DI191" i="7"/>
  <c r="DJ194" i="7"/>
  <c r="DI194" i="7"/>
  <c r="DH194" i="7"/>
  <c r="DI225" i="7"/>
  <c r="DH225" i="7"/>
  <c r="DJ225" i="7"/>
  <c r="DJ236" i="7"/>
  <c r="DI236" i="7"/>
  <c r="DH236" i="7"/>
  <c r="Q29" i="7"/>
  <c r="DI29" i="7"/>
  <c r="G105" i="9"/>
  <c r="DI36" i="7"/>
  <c r="Q37" i="7"/>
  <c r="DI37" i="7"/>
  <c r="DI44" i="7"/>
  <c r="Q45" i="7"/>
  <c r="DI117" i="7"/>
  <c r="DH117" i="7"/>
  <c r="DJ117" i="7"/>
  <c r="G491" i="9"/>
  <c r="Q47" i="7"/>
  <c r="T49" i="7"/>
  <c r="V49" i="7" s="1"/>
  <c r="Q51" i="7"/>
  <c r="DH124" i="7"/>
  <c r="DJ124" i="7"/>
  <c r="DI124" i="7"/>
  <c r="Q55" i="7"/>
  <c r="DJ94" i="7"/>
  <c r="DI94" i="7"/>
  <c r="DH94" i="7"/>
  <c r="DI99" i="7"/>
  <c r="DH99" i="7"/>
  <c r="DJ99" i="7"/>
  <c r="DJ102" i="7"/>
  <c r="DI102" i="7"/>
  <c r="DH102" i="7"/>
  <c r="DJ104" i="7"/>
  <c r="DI104" i="7"/>
  <c r="DH104" i="7"/>
  <c r="R69" i="7"/>
  <c r="S69" i="7" s="1"/>
  <c r="BO69" i="7"/>
  <c r="BQ69" i="7" s="1"/>
  <c r="DJ108" i="7"/>
  <c r="DI108" i="7"/>
  <c r="DH108" i="7"/>
  <c r="DJ110" i="7"/>
  <c r="DI110" i="7"/>
  <c r="DH110" i="7"/>
  <c r="U75" i="7"/>
  <c r="L75" i="7"/>
  <c r="DJ148" i="7"/>
  <c r="DI148" i="7"/>
  <c r="DH148" i="7"/>
  <c r="AF77" i="7"/>
  <c r="AG77" i="7" s="1"/>
  <c r="AA77" i="7"/>
  <c r="DJ150" i="7"/>
  <c r="DI150" i="7"/>
  <c r="DH150" i="7"/>
  <c r="T79" i="7"/>
  <c r="V79" i="7" s="1"/>
  <c r="BO79" i="7"/>
  <c r="BQ79" i="7" s="1"/>
  <c r="R79" i="7"/>
  <c r="S79" i="7" s="1"/>
  <c r="J79" i="7"/>
  <c r="DJ183" i="7"/>
  <c r="DI183" i="7"/>
  <c r="DH183" i="7"/>
  <c r="DJ192" i="7"/>
  <c r="DI192" i="7"/>
  <c r="DH192" i="7"/>
  <c r="DI197" i="7"/>
  <c r="DJ197" i="7"/>
  <c r="DH197" i="7"/>
  <c r="DH198" i="7"/>
  <c r="DJ198" i="7"/>
  <c r="DI198" i="7"/>
  <c r="DH199" i="7"/>
  <c r="DJ199" i="7"/>
  <c r="DI199" i="7"/>
  <c r="DJ220" i="7"/>
  <c r="DI220" i="7"/>
  <c r="DH220" i="7"/>
  <c r="DJ221" i="7"/>
  <c r="DI221" i="7"/>
  <c r="DH221" i="7"/>
  <c r="Q11" i="7"/>
  <c r="T13" i="7"/>
  <c r="V13" i="7" s="1"/>
  <c r="DI14" i="7"/>
  <c r="DI22" i="7"/>
  <c r="Q23" i="7"/>
  <c r="DI23" i="7"/>
  <c r="L25" i="7"/>
  <c r="X25" i="7"/>
  <c r="DJ28" i="7"/>
  <c r="J29" i="7"/>
  <c r="DJ65" i="7"/>
  <c r="DI65" i="7"/>
  <c r="DJ29" i="7"/>
  <c r="X30" i="7"/>
  <c r="Q31" i="7"/>
  <c r="DI31" i="7"/>
  <c r="CK32" i="7"/>
  <c r="E274" i="9" s="1"/>
  <c r="F274" i="9" s="1"/>
  <c r="L33" i="7"/>
  <c r="X33" i="7"/>
  <c r="CK33" i="7"/>
  <c r="DJ36" i="7"/>
  <c r="J37" i="7"/>
  <c r="R37" i="7"/>
  <c r="S37" i="7" s="1"/>
  <c r="DJ37" i="7"/>
  <c r="X38" i="7"/>
  <c r="DI38" i="7"/>
  <c r="Q39" i="7"/>
  <c r="DI39" i="7"/>
  <c r="L41" i="7"/>
  <c r="X41" i="7"/>
  <c r="CK41" i="7"/>
  <c r="E415" i="9" s="1"/>
  <c r="F415" i="9" s="1"/>
  <c r="DJ44" i="7"/>
  <c r="J45" i="7"/>
  <c r="DJ81" i="7"/>
  <c r="DI81" i="7"/>
  <c r="DH81" i="7"/>
  <c r="G492" i="9"/>
  <c r="J47" i="7"/>
  <c r="AL48" i="7"/>
  <c r="DH120" i="7"/>
  <c r="DJ120" i="7"/>
  <c r="DI120" i="7"/>
  <c r="J49" i="7"/>
  <c r="Q49" i="7"/>
  <c r="BO49" i="7"/>
  <c r="DI122" i="7"/>
  <c r="DH122" i="7"/>
  <c r="DJ122" i="7"/>
  <c r="J51" i="7"/>
  <c r="DJ88" i="7"/>
  <c r="DI88" i="7"/>
  <c r="DH88" i="7"/>
  <c r="DH89" i="7"/>
  <c r="DJ89" i="7"/>
  <c r="J55" i="7"/>
  <c r="X56" i="7"/>
  <c r="AB56" i="7"/>
  <c r="AC56" i="7" s="1"/>
  <c r="Q57" i="7"/>
  <c r="L59" i="7"/>
  <c r="X59" i="7"/>
  <c r="BM59" i="7"/>
  <c r="BP59" i="7" s="1"/>
  <c r="BO61" i="7"/>
  <c r="DH134" i="7"/>
  <c r="DJ134" i="7"/>
  <c r="DI134" i="7"/>
  <c r="DI135" i="7"/>
  <c r="DH135" i="7"/>
  <c r="DJ135" i="7"/>
  <c r="AB64" i="7"/>
  <c r="AC64" i="7" s="1"/>
  <c r="X64" i="7"/>
  <c r="X65" i="7"/>
  <c r="AF66" i="7"/>
  <c r="AG66" i="7" s="1"/>
  <c r="AA66" i="7"/>
  <c r="DJ103" i="7"/>
  <c r="DH103" i="7"/>
  <c r="J69" i="7"/>
  <c r="DI105" i="7"/>
  <c r="DH105" i="7"/>
  <c r="DJ105" i="7"/>
  <c r="DJ106" i="7"/>
  <c r="DI106" i="7"/>
  <c r="DH106" i="7"/>
  <c r="DJ107" i="7"/>
  <c r="DI107" i="7"/>
  <c r="DH107" i="7"/>
  <c r="DJ109" i="7"/>
  <c r="DI109" i="7"/>
  <c r="DH109" i="7"/>
  <c r="BX75" i="7"/>
  <c r="DD147" i="7" s="1"/>
  <c r="BM75" i="7"/>
  <c r="BP75" i="7" s="1"/>
  <c r="AB75" i="7"/>
  <c r="AC75" i="7" s="1"/>
  <c r="X75" i="7"/>
  <c r="DJ111" i="7"/>
  <c r="DI111" i="7"/>
  <c r="DH111" i="7"/>
  <c r="DJ112" i="7"/>
  <c r="DI112" i="7"/>
  <c r="DH112" i="7"/>
  <c r="AE81" i="7"/>
  <c r="AP81" i="7"/>
  <c r="AL81" i="7"/>
  <c r="DI185" i="7"/>
  <c r="DH185" i="7"/>
  <c r="DJ185" i="7"/>
  <c r="DH200" i="7"/>
  <c r="DJ200" i="7"/>
  <c r="DI200" i="7"/>
  <c r="DJ228" i="7"/>
  <c r="DI228" i="7"/>
  <c r="DH228" i="7"/>
  <c r="DJ292" i="7"/>
  <c r="DI292" i="7"/>
  <c r="DH292" i="7"/>
  <c r="J11" i="7"/>
  <c r="J13" i="7"/>
  <c r="Q13" i="7"/>
  <c r="X15" i="7"/>
  <c r="X19" i="7"/>
  <c r="J23" i="7"/>
  <c r="X24" i="7"/>
  <c r="X27" i="7"/>
  <c r="CK27" i="7"/>
  <c r="E271" i="9" s="1"/>
  <c r="F271" i="9" s="1"/>
  <c r="J31" i="7"/>
  <c r="R31" i="7"/>
  <c r="S31" i="7" s="1"/>
  <c r="AL31" i="7"/>
  <c r="X32" i="7"/>
  <c r="CK34" i="7"/>
  <c r="X35" i="7"/>
  <c r="CK35" i="7"/>
  <c r="E162" i="9" s="1"/>
  <c r="J39" i="7"/>
  <c r="R39" i="7"/>
  <c r="S39" i="7" s="1"/>
  <c r="X40" i="7"/>
  <c r="X43" i="7"/>
  <c r="AL44" i="7"/>
  <c r="AY44" i="7" s="1"/>
  <c r="AZ44" i="7" s="1"/>
  <c r="DH82" i="7"/>
  <c r="DJ82" i="7"/>
  <c r="DI82" i="7"/>
  <c r="DH84" i="7"/>
  <c r="DJ84" i="7"/>
  <c r="DI84" i="7"/>
  <c r="DH86" i="7"/>
  <c r="DJ86" i="7"/>
  <c r="DI86" i="7"/>
  <c r="X52" i="7"/>
  <c r="X53" i="7"/>
  <c r="CK53" i="7"/>
  <c r="E283" i="9" s="1"/>
  <c r="F283" i="9" s="1"/>
  <c r="DH90" i="7"/>
  <c r="DJ90" i="7"/>
  <c r="DI90" i="7"/>
  <c r="DH91" i="7"/>
  <c r="DJ91" i="7"/>
  <c r="J57" i="7"/>
  <c r="X58" i="7"/>
  <c r="DJ95" i="7"/>
  <c r="DI95" i="7"/>
  <c r="DH95" i="7"/>
  <c r="CK60" i="7"/>
  <c r="E479" i="9" s="1"/>
  <c r="DH97" i="7"/>
  <c r="DJ97" i="7"/>
  <c r="DI97" i="7"/>
  <c r="DH98" i="7"/>
  <c r="DJ98" i="7"/>
  <c r="DI98" i="7"/>
  <c r="AE63" i="7"/>
  <c r="AP63" i="7"/>
  <c r="AL63" i="7"/>
  <c r="DJ101" i="7"/>
  <c r="DI101" i="7"/>
  <c r="DH101" i="7"/>
  <c r="U67" i="7"/>
  <c r="L67" i="7"/>
  <c r="AB67" i="7"/>
  <c r="AC67" i="7" s="1"/>
  <c r="X67" i="7"/>
  <c r="DH142" i="7"/>
  <c r="DJ142" i="7"/>
  <c r="DI142" i="7"/>
  <c r="DI143" i="7"/>
  <c r="DH143" i="7"/>
  <c r="DJ143" i="7"/>
  <c r="Q71" i="7"/>
  <c r="DI144" i="7"/>
  <c r="DH144" i="7"/>
  <c r="DJ144" i="7"/>
  <c r="DJ145" i="7"/>
  <c r="DI145" i="7"/>
  <c r="DH145" i="7"/>
  <c r="DJ114" i="7"/>
  <c r="DI114" i="7"/>
  <c r="DH114" i="7"/>
  <c r="DJ152" i="7"/>
  <c r="DI152" i="7"/>
  <c r="DH152" i="7"/>
  <c r="DJ180" i="7"/>
  <c r="DI180" i="7"/>
  <c r="DH180" i="7"/>
  <c r="DJ182" i="7"/>
  <c r="DI182" i="7"/>
  <c r="DH182" i="7"/>
  <c r="DJ186" i="7"/>
  <c r="DI186" i="7"/>
  <c r="DH186" i="7"/>
  <c r="DJ193" i="7"/>
  <c r="DI193" i="7"/>
  <c r="DH193" i="7"/>
  <c r="AF104" i="7"/>
  <c r="AG104" i="7" s="1"/>
  <c r="AA104" i="7"/>
  <c r="DJ223" i="7"/>
  <c r="DI223" i="7"/>
  <c r="DH223" i="7"/>
  <c r="AF114" i="7"/>
  <c r="AG114" i="7" s="1"/>
  <c r="AA114" i="7"/>
  <c r="BE85" i="7"/>
  <c r="DJ157" i="7"/>
  <c r="Q89" i="7"/>
  <c r="DI187" i="7"/>
  <c r="DH187" i="7"/>
  <c r="DJ187" i="7"/>
  <c r="BX92" i="7"/>
  <c r="DD188" i="7" s="1"/>
  <c r="DJ165" i="7"/>
  <c r="DI165" i="7"/>
  <c r="DH165" i="7"/>
  <c r="DJ166" i="7"/>
  <c r="DI166" i="7"/>
  <c r="DH166" i="7"/>
  <c r="Q97" i="7"/>
  <c r="DJ195" i="7"/>
  <c r="DI195" i="7"/>
  <c r="DH195" i="7"/>
  <c r="BX100" i="7"/>
  <c r="DD196" i="7" s="1"/>
  <c r="DJ173" i="7"/>
  <c r="DI173" i="7"/>
  <c r="DH173" i="7"/>
  <c r="DJ174" i="7"/>
  <c r="DI174" i="7"/>
  <c r="DH174" i="7"/>
  <c r="Q105" i="7"/>
  <c r="DJ202" i="7"/>
  <c r="Q107" i="7"/>
  <c r="DJ204" i="7"/>
  <c r="DI204" i="7"/>
  <c r="T109" i="7"/>
  <c r="V109" i="7" s="1"/>
  <c r="DJ206" i="7"/>
  <c r="DI206" i="7"/>
  <c r="Q111" i="7"/>
  <c r="AB115" i="7"/>
  <c r="AC115" i="7" s="1"/>
  <c r="X115" i="7"/>
  <c r="DJ230" i="7"/>
  <c r="DI230" i="7"/>
  <c r="DH230" i="7"/>
  <c r="DH116" i="7"/>
  <c r="BX117" i="7"/>
  <c r="DD231" i="7" s="1"/>
  <c r="CK117" i="7"/>
  <c r="DI215" i="7"/>
  <c r="DJ215" i="7"/>
  <c r="J43" i="9"/>
  <c r="CK119" i="7"/>
  <c r="CK122" i="7"/>
  <c r="M497" i="9" s="1"/>
  <c r="DJ280" i="7"/>
  <c r="DI280" i="7"/>
  <c r="DH280" i="7"/>
  <c r="T129" i="7"/>
  <c r="V129" i="7" s="1"/>
  <c r="BO129" i="7"/>
  <c r="J129" i="7"/>
  <c r="AE134" i="7"/>
  <c r="AP134" i="7"/>
  <c r="AL134" i="7"/>
  <c r="DJ291" i="7"/>
  <c r="DI291" i="7"/>
  <c r="DH291" i="7"/>
  <c r="CK135" i="7"/>
  <c r="U137" i="7"/>
  <c r="L137" i="7"/>
  <c r="DJ267" i="7"/>
  <c r="DI267" i="7"/>
  <c r="DH267" i="7"/>
  <c r="DJ296" i="7"/>
  <c r="DH296" i="7"/>
  <c r="DI296" i="7"/>
  <c r="DI298" i="7"/>
  <c r="DH298" i="7"/>
  <c r="DJ298" i="7"/>
  <c r="AF145" i="7"/>
  <c r="AG145" i="7" s="1"/>
  <c r="AA145" i="7"/>
  <c r="AF146" i="7"/>
  <c r="AG146" i="7" s="1"/>
  <c r="AA146" i="7"/>
  <c r="DJ304" i="7"/>
  <c r="DI304" i="7"/>
  <c r="DH304" i="7"/>
  <c r="DH352" i="7"/>
  <c r="DJ352" i="7"/>
  <c r="DI352" i="7"/>
  <c r="AF167" i="7"/>
  <c r="AG167" i="7" s="1"/>
  <c r="AA167" i="7"/>
  <c r="AF174" i="7"/>
  <c r="AG174" i="7" s="1"/>
  <c r="AA174" i="7"/>
  <c r="DJ366" i="7"/>
  <c r="DI366" i="7"/>
  <c r="DH366" i="7"/>
  <c r="AF180" i="7"/>
  <c r="AG180" i="7" s="1"/>
  <c r="AA180" i="7"/>
  <c r="DJ404" i="7"/>
  <c r="DI404" i="7"/>
  <c r="DH404" i="7"/>
  <c r="AP195" i="7"/>
  <c r="AL195" i="7"/>
  <c r="AY195" i="7" s="1"/>
  <c r="AZ195" i="7" s="1"/>
  <c r="AE195" i="7"/>
  <c r="AF197" i="7"/>
  <c r="AG197" i="7" s="1"/>
  <c r="AA197" i="7"/>
  <c r="AF200" i="7"/>
  <c r="AG200" i="7" s="1"/>
  <c r="AA200" i="7"/>
  <c r="DI422" i="7"/>
  <c r="DH422" i="7"/>
  <c r="DJ422" i="7"/>
  <c r="AA204" i="7"/>
  <c r="AF204" i="7"/>
  <c r="AG204" i="7" s="1"/>
  <c r="AF207" i="7"/>
  <c r="AG207" i="7" s="1"/>
  <c r="AA207" i="7"/>
  <c r="T67" i="7"/>
  <c r="V67" i="7" s="1"/>
  <c r="AA74" i="7"/>
  <c r="CK74" i="7"/>
  <c r="E29" i="9" s="1"/>
  <c r="F29" i="9" s="1"/>
  <c r="CK75" i="7"/>
  <c r="DJ151" i="7"/>
  <c r="DI151" i="7"/>
  <c r="DH151" i="7"/>
  <c r="Q81" i="7"/>
  <c r="BO81" i="7"/>
  <c r="AL82" i="7"/>
  <c r="AP82" i="7"/>
  <c r="M83" i="7"/>
  <c r="Q83" i="7"/>
  <c r="DJ155" i="7"/>
  <c r="AL84" i="7"/>
  <c r="AP84" i="7"/>
  <c r="X85" i="7"/>
  <c r="BO87" i="7"/>
  <c r="J89" i="7"/>
  <c r="BO89" i="7"/>
  <c r="DH163" i="7"/>
  <c r="DJ163" i="7"/>
  <c r="DI163" i="7"/>
  <c r="AL92" i="7"/>
  <c r="AP92" i="7"/>
  <c r="DJ164" i="7"/>
  <c r="DI164" i="7"/>
  <c r="DH164" i="7"/>
  <c r="L93" i="7"/>
  <c r="T93" i="7"/>
  <c r="V93" i="7" s="1"/>
  <c r="X93" i="7"/>
  <c r="BM93" i="7"/>
  <c r="BP93" i="7" s="1"/>
  <c r="X96" i="7"/>
  <c r="J97" i="7"/>
  <c r="AL97" i="7"/>
  <c r="AP97" i="7"/>
  <c r="BO97" i="7"/>
  <c r="DH171" i="7"/>
  <c r="DJ171" i="7"/>
  <c r="DI171" i="7"/>
  <c r="DJ172" i="7"/>
  <c r="DI172" i="7"/>
  <c r="DH172" i="7"/>
  <c r="L101" i="7"/>
  <c r="T101" i="7"/>
  <c r="V101" i="7" s="1"/>
  <c r="X101" i="7"/>
  <c r="BM101" i="7"/>
  <c r="BP101" i="7" s="1"/>
  <c r="X104" i="7"/>
  <c r="J105" i="7"/>
  <c r="DI201" i="7"/>
  <c r="DJ201" i="7"/>
  <c r="J107" i="7"/>
  <c r="BO107" i="7"/>
  <c r="J109" i="7"/>
  <c r="Q109" i="7"/>
  <c r="BO109" i="7"/>
  <c r="X110" i="7"/>
  <c r="J111" i="7"/>
  <c r="DJ209" i="7"/>
  <c r="DI209" i="7"/>
  <c r="X114" i="7"/>
  <c r="L115" i="7"/>
  <c r="T115" i="7"/>
  <c r="V115" i="7" s="1"/>
  <c r="BX115" i="7"/>
  <c r="DD229" i="7" s="1"/>
  <c r="CK115" i="7"/>
  <c r="BX119" i="7"/>
  <c r="DD233" i="7" s="1"/>
  <c r="BM119" i="7"/>
  <c r="BP119" i="7" s="1"/>
  <c r="BV119" i="7" s="1"/>
  <c r="DH234" i="7"/>
  <c r="DJ234" i="7"/>
  <c r="DI234" i="7"/>
  <c r="AE121" i="7"/>
  <c r="AP121" i="7"/>
  <c r="AL121" i="7"/>
  <c r="AY121" i="7" s="1"/>
  <c r="AZ121" i="7" s="1"/>
  <c r="T125" i="7"/>
  <c r="V125" i="7" s="1"/>
  <c r="BO125" i="7"/>
  <c r="J125" i="7"/>
  <c r="DJ288" i="7"/>
  <c r="DI288" i="7"/>
  <c r="DH288" i="7"/>
  <c r="AF140" i="7"/>
  <c r="AG140" i="7" s="1"/>
  <c r="AA140" i="7"/>
  <c r="DH297" i="7"/>
  <c r="DI297" i="7"/>
  <c r="DJ297" i="7"/>
  <c r="DH301" i="7"/>
  <c r="DJ301" i="7"/>
  <c r="DI301" i="7"/>
  <c r="DH348" i="7"/>
  <c r="DJ348" i="7"/>
  <c r="DI348" i="7"/>
  <c r="DJ350" i="7"/>
  <c r="DI350" i="7"/>
  <c r="DH350" i="7"/>
  <c r="DI357" i="7"/>
  <c r="DH357" i="7"/>
  <c r="DJ357" i="7"/>
  <c r="DJ358" i="7"/>
  <c r="DI358" i="7"/>
  <c r="DH358" i="7"/>
  <c r="DH360" i="7"/>
  <c r="DJ360" i="7"/>
  <c r="DI360" i="7"/>
  <c r="AF175" i="7"/>
  <c r="AG175" i="7" s="1"/>
  <c r="AA175" i="7"/>
  <c r="AF176" i="7"/>
  <c r="AG176" i="7" s="1"/>
  <c r="AA176" i="7"/>
  <c r="DH372" i="7"/>
  <c r="DJ372" i="7"/>
  <c r="DI372" i="7"/>
  <c r="DI410" i="7"/>
  <c r="DH410" i="7"/>
  <c r="DJ410" i="7"/>
  <c r="DI412" i="7"/>
  <c r="DJ412" i="7"/>
  <c r="DH412" i="7"/>
  <c r="DI416" i="7"/>
  <c r="DJ416" i="7"/>
  <c r="DH416" i="7"/>
  <c r="AP203" i="7"/>
  <c r="AL203" i="7"/>
  <c r="AY203" i="7" s="1"/>
  <c r="AZ203" i="7" s="1"/>
  <c r="AE203" i="7"/>
  <c r="X61" i="7"/>
  <c r="X69" i="7"/>
  <c r="G187" i="9"/>
  <c r="T77" i="7"/>
  <c r="V77" i="7" s="1"/>
  <c r="X77" i="7"/>
  <c r="G71" i="9"/>
  <c r="J81" i="7"/>
  <c r="BX81" i="7"/>
  <c r="DD177" i="7" s="1"/>
  <c r="DH154" i="7"/>
  <c r="DJ154" i="7"/>
  <c r="J83" i="7"/>
  <c r="DH156" i="7"/>
  <c r="DJ156" i="7"/>
  <c r="DJ158" i="7"/>
  <c r="DH158" i="7"/>
  <c r="T87" i="7"/>
  <c r="V87" i="7" s="1"/>
  <c r="X87" i="7"/>
  <c r="DJ159" i="7"/>
  <c r="DI159" i="7"/>
  <c r="DH159" i="7"/>
  <c r="AL88" i="7"/>
  <c r="AP88" i="7"/>
  <c r="DJ184" i="7"/>
  <c r="DI184" i="7"/>
  <c r="DH184" i="7"/>
  <c r="DI161" i="7"/>
  <c r="DH161" i="7"/>
  <c r="DJ161" i="7"/>
  <c r="DH162" i="7"/>
  <c r="DJ162" i="7"/>
  <c r="DI162" i="7"/>
  <c r="T91" i="7"/>
  <c r="V91" i="7" s="1"/>
  <c r="AL95" i="7"/>
  <c r="AP95" i="7"/>
  <c r="DI169" i="7"/>
  <c r="DH169" i="7"/>
  <c r="DJ169" i="7"/>
  <c r="AL98" i="7"/>
  <c r="AP98" i="7"/>
  <c r="DH170" i="7"/>
  <c r="DJ170" i="7"/>
  <c r="DI170" i="7"/>
  <c r="T99" i="7"/>
  <c r="V99" i="7" s="1"/>
  <c r="AL103" i="7"/>
  <c r="AP103" i="7"/>
  <c r="BO111" i="7"/>
  <c r="DH226" i="7"/>
  <c r="DJ226" i="7"/>
  <c r="DI226" i="7"/>
  <c r="T113" i="7"/>
  <c r="V113" i="7" s="1"/>
  <c r="DJ211" i="7"/>
  <c r="DI211" i="7"/>
  <c r="AA116" i="7"/>
  <c r="DI232" i="7"/>
  <c r="DH232" i="7"/>
  <c r="DJ232" i="7"/>
  <c r="AB119" i="7"/>
  <c r="AC119" i="7" s="1"/>
  <c r="X119" i="7"/>
  <c r="BO123" i="7"/>
  <c r="T123" i="7"/>
  <c r="V123" i="7" s="1"/>
  <c r="J123" i="7"/>
  <c r="BO127" i="7"/>
  <c r="Q127" i="7"/>
  <c r="J127" i="7"/>
  <c r="Q129" i="7"/>
  <c r="DI286" i="7"/>
  <c r="DH286" i="7"/>
  <c r="DJ286" i="7"/>
  <c r="AB132" i="7"/>
  <c r="AC132" i="7" s="1"/>
  <c r="X132" i="7"/>
  <c r="DI290" i="7"/>
  <c r="DH290" i="7"/>
  <c r="DJ290" i="7"/>
  <c r="BX137" i="7"/>
  <c r="DD293" i="7" s="1"/>
  <c r="BM137" i="7"/>
  <c r="BP137" i="7" s="1"/>
  <c r="BQ137" i="7" s="1"/>
  <c r="AB137" i="7"/>
  <c r="AC137" i="7" s="1"/>
  <c r="X137" i="7"/>
  <c r="DI294" i="7"/>
  <c r="DH294" i="7"/>
  <c r="DJ294" i="7"/>
  <c r="AA139" i="7"/>
  <c r="AF139" i="7"/>
  <c r="AG139" i="7" s="1"/>
  <c r="AF144" i="7"/>
  <c r="AG144" i="7" s="1"/>
  <c r="AA144" i="7"/>
  <c r="DJ342" i="7"/>
  <c r="DI342" i="7"/>
  <c r="DH342" i="7"/>
  <c r="AF168" i="7"/>
  <c r="AG168" i="7" s="1"/>
  <c r="AA168" i="7"/>
  <c r="AA170" i="7"/>
  <c r="AF170" i="7"/>
  <c r="AG170" i="7" s="1"/>
  <c r="AF171" i="7"/>
  <c r="AG171" i="7" s="1"/>
  <c r="AA171" i="7"/>
  <c r="DJ362" i="7"/>
  <c r="DI362" i="7"/>
  <c r="DH362" i="7"/>
  <c r="DI365" i="7"/>
  <c r="DH365" i="7"/>
  <c r="DJ365" i="7"/>
  <c r="DH368" i="7"/>
  <c r="DJ368" i="7"/>
  <c r="DI368" i="7"/>
  <c r="AF182" i="7"/>
  <c r="AG182" i="7" s="1"/>
  <c r="AA182" i="7"/>
  <c r="AP192" i="7"/>
  <c r="AL192" i="7"/>
  <c r="AY192" i="7" s="1"/>
  <c r="AZ192" i="7" s="1"/>
  <c r="AE192" i="7"/>
  <c r="AA206" i="7"/>
  <c r="AF206" i="7"/>
  <c r="AG206" i="7" s="1"/>
  <c r="DJ116" i="7"/>
  <c r="DI116" i="7"/>
  <c r="DJ153" i="7"/>
  <c r="DI160" i="7"/>
  <c r="DH160" i="7"/>
  <c r="DJ160" i="7"/>
  <c r="DJ167" i="7"/>
  <c r="DI167" i="7"/>
  <c r="DH167" i="7"/>
  <c r="DI168" i="7"/>
  <c r="DH168" i="7"/>
  <c r="DJ168" i="7"/>
  <c r="DJ175" i="7"/>
  <c r="DI175" i="7"/>
  <c r="DH175" i="7"/>
  <c r="DI176" i="7"/>
  <c r="DH176" i="7"/>
  <c r="DJ176" i="7"/>
  <c r="T105" i="7"/>
  <c r="V105" i="7" s="1"/>
  <c r="G230" i="9"/>
  <c r="DJ203" i="7"/>
  <c r="DI203" i="7"/>
  <c r="DJ222" i="7"/>
  <c r="DI222" i="7"/>
  <c r="DH222" i="7"/>
  <c r="DI205" i="7"/>
  <c r="DJ205" i="7"/>
  <c r="DI224" i="7"/>
  <c r="DH224" i="7"/>
  <c r="DJ224" i="7"/>
  <c r="DJ207" i="7"/>
  <c r="DI207" i="7"/>
  <c r="DJ208" i="7"/>
  <c r="DI208" i="7"/>
  <c r="DJ210" i="7"/>
  <c r="DJ212" i="7"/>
  <c r="DI212" i="7"/>
  <c r="U117" i="7"/>
  <c r="L117" i="7"/>
  <c r="AB117" i="7"/>
  <c r="AC117" i="7" s="1"/>
  <c r="X117" i="7"/>
  <c r="AB118" i="7"/>
  <c r="AC118" i="7" s="1"/>
  <c r="X118" i="7"/>
  <c r="U119" i="7"/>
  <c r="L119" i="7"/>
  <c r="AF122" i="7"/>
  <c r="AG122" i="7" s="1"/>
  <c r="AA122" i="7"/>
  <c r="AB130" i="7"/>
  <c r="AC130" i="7" s="1"/>
  <c r="X130" i="7"/>
  <c r="DI260" i="7"/>
  <c r="DH260" i="7"/>
  <c r="DJ260" i="7"/>
  <c r="T133" i="7"/>
  <c r="V133" i="7" s="1"/>
  <c r="BO133" i="7"/>
  <c r="J133" i="7"/>
  <c r="DI302" i="7"/>
  <c r="DH302" i="7"/>
  <c r="DJ302" i="7"/>
  <c r="DH340" i="7"/>
  <c r="DJ340" i="7"/>
  <c r="DI340" i="7"/>
  <c r="DI349" i="7"/>
  <c r="DH349" i="7"/>
  <c r="DJ349" i="7"/>
  <c r="DJ354" i="7"/>
  <c r="DI354" i="7"/>
  <c r="DH354" i="7"/>
  <c r="DH356" i="7"/>
  <c r="DJ356" i="7"/>
  <c r="DI356" i="7"/>
  <c r="AF172" i="7"/>
  <c r="AG172" i="7" s="1"/>
  <c r="AA172" i="7"/>
  <c r="DH364" i="7"/>
  <c r="DJ364" i="7"/>
  <c r="DI364" i="7"/>
  <c r="AA178" i="7"/>
  <c r="AF178" i="7"/>
  <c r="AG178" i="7" s="1"/>
  <c r="AF179" i="7"/>
  <c r="AG179" i="7" s="1"/>
  <c r="AA179" i="7"/>
  <c r="DJ370" i="7"/>
  <c r="DI370" i="7"/>
  <c r="DH370" i="7"/>
  <c r="DI406" i="7"/>
  <c r="DH406" i="7"/>
  <c r="DJ406" i="7"/>
  <c r="DJ408" i="7"/>
  <c r="DI408" i="7"/>
  <c r="DH408" i="7"/>
  <c r="AF194" i="7"/>
  <c r="AG194" i="7" s="1"/>
  <c r="AA194" i="7"/>
  <c r="DI420" i="7"/>
  <c r="DJ420" i="7"/>
  <c r="DH420" i="7"/>
  <c r="DI268" i="7"/>
  <c r="DH268" i="7"/>
  <c r="DJ268" i="7"/>
  <c r="Q141" i="7"/>
  <c r="DJ299" i="7"/>
  <c r="DI299" i="7"/>
  <c r="DH299" i="7"/>
  <c r="BX144" i="7"/>
  <c r="DD300" i="7" s="1"/>
  <c r="DI275" i="7"/>
  <c r="DJ275" i="7"/>
  <c r="DH275" i="7"/>
  <c r="DJ303" i="7"/>
  <c r="DI303" i="7"/>
  <c r="DH303" i="7"/>
  <c r="DH278" i="7"/>
  <c r="DJ278" i="7"/>
  <c r="DI278" i="7"/>
  <c r="Q149" i="7"/>
  <c r="DJ306" i="7"/>
  <c r="DH306" i="7"/>
  <c r="Q151" i="7"/>
  <c r="DI308" i="7"/>
  <c r="DH308" i="7"/>
  <c r="DJ308" i="7"/>
  <c r="BX153" i="7"/>
  <c r="DD343" i="7" s="1"/>
  <c r="BX155" i="7"/>
  <c r="DD345" i="7" s="1"/>
  <c r="DJ346" i="7"/>
  <c r="DI346" i="7"/>
  <c r="DH346" i="7"/>
  <c r="DH314" i="7"/>
  <c r="DJ314" i="7"/>
  <c r="DJ315" i="7"/>
  <c r="DH315" i="7"/>
  <c r="DJ351" i="7"/>
  <c r="DI351" i="7"/>
  <c r="DH351" i="7"/>
  <c r="Q163" i="7"/>
  <c r="DI322" i="7"/>
  <c r="DH322" i="7"/>
  <c r="DJ322" i="7"/>
  <c r="DJ323" i="7"/>
  <c r="DH323" i="7"/>
  <c r="DJ359" i="7"/>
  <c r="DI359" i="7"/>
  <c r="DH359" i="7"/>
  <c r="Q171" i="7"/>
  <c r="DJ330" i="7"/>
  <c r="DI330" i="7"/>
  <c r="DH330" i="7"/>
  <c r="DJ331" i="7"/>
  <c r="DI331" i="7"/>
  <c r="DH331" i="7"/>
  <c r="DJ367" i="7"/>
  <c r="DI367" i="7"/>
  <c r="DH367" i="7"/>
  <c r="Q179" i="7"/>
  <c r="DJ338" i="7"/>
  <c r="DI338" i="7"/>
  <c r="DH338" i="7"/>
  <c r="DJ374" i="7"/>
  <c r="DI374" i="7"/>
  <c r="DH374" i="7"/>
  <c r="BX185" i="7"/>
  <c r="DD405" i="7" s="1"/>
  <c r="DH376" i="7"/>
  <c r="DJ376" i="7"/>
  <c r="BX187" i="7"/>
  <c r="DD407" i="7" s="1"/>
  <c r="G232" i="9"/>
  <c r="DI378" i="7"/>
  <c r="DH378" i="7"/>
  <c r="DJ378" i="7"/>
  <c r="BX189" i="7"/>
  <c r="DD409" i="7" s="1"/>
  <c r="DJ380" i="7"/>
  <c r="DI380" i="7"/>
  <c r="DH380" i="7"/>
  <c r="AB191" i="7"/>
  <c r="AC191" i="7" s="1"/>
  <c r="X191" i="7"/>
  <c r="AB195" i="7"/>
  <c r="AC195" i="7" s="1"/>
  <c r="AB196" i="7"/>
  <c r="AC196" i="7" s="1"/>
  <c r="X196" i="7"/>
  <c r="DI386" i="7"/>
  <c r="DH386" i="7"/>
  <c r="DJ386" i="7"/>
  <c r="U199" i="7"/>
  <c r="DH389" i="7"/>
  <c r="DJ389" i="7"/>
  <c r="DI389" i="7"/>
  <c r="J201" i="7"/>
  <c r="R201" i="7"/>
  <c r="S201" i="7" s="1"/>
  <c r="AP201" i="7"/>
  <c r="AL202" i="7"/>
  <c r="AY202" i="7" s="1"/>
  <c r="AZ202" i="7" s="1"/>
  <c r="DD392" i="7"/>
  <c r="DH202" i="7"/>
  <c r="DI428" i="7"/>
  <c r="DH428" i="7"/>
  <c r="DJ428" i="7"/>
  <c r="AE209" i="7"/>
  <c r="AP209" i="7"/>
  <c r="AL209" i="7"/>
  <c r="AY209" i="7" s="1"/>
  <c r="AZ209" i="7" s="1"/>
  <c r="DH431" i="7"/>
  <c r="DJ431" i="7"/>
  <c r="DI431" i="7"/>
  <c r="AA211" i="7"/>
  <c r="AF211" i="7"/>
  <c r="AG211" i="7" s="1"/>
  <c r="DI432" i="7"/>
  <c r="DH432" i="7"/>
  <c r="DJ432" i="7"/>
  <c r="DI472" i="7"/>
  <c r="DH472" i="7"/>
  <c r="DJ472" i="7"/>
  <c r="DJ477" i="7"/>
  <c r="DI477" i="7"/>
  <c r="DH477" i="7"/>
  <c r="AF230" i="7"/>
  <c r="AG230" i="7" s="1"/>
  <c r="AA230" i="7"/>
  <c r="AF232" i="7"/>
  <c r="AG232" i="7" s="1"/>
  <c r="AA232" i="7"/>
  <c r="AF233" i="7"/>
  <c r="AG233" i="7" s="1"/>
  <c r="AA233" i="7"/>
  <c r="DI482" i="7"/>
  <c r="DH482" i="7"/>
  <c r="DJ482" i="7"/>
  <c r="AA237" i="7"/>
  <c r="AF237" i="7"/>
  <c r="AG237" i="7" s="1"/>
  <c r="DD486" i="7"/>
  <c r="DJ213" i="7"/>
  <c r="DI213" i="7"/>
  <c r="Q121" i="7"/>
  <c r="DJ218" i="7"/>
  <c r="DI218" i="7"/>
  <c r="DJ237" i="7"/>
  <c r="DH237" i="7"/>
  <c r="DI282" i="7"/>
  <c r="DH282" i="7"/>
  <c r="DJ282" i="7"/>
  <c r="U127" i="7"/>
  <c r="DJ284" i="7"/>
  <c r="DI284" i="7"/>
  <c r="DH284" i="7"/>
  <c r="Q131" i="7"/>
  <c r="DJ265" i="7"/>
  <c r="DI265" i="7"/>
  <c r="DH265" i="7"/>
  <c r="DH266" i="7"/>
  <c r="DJ266" i="7"/>
  <c r="DI266" i="7"/>
  <c r="T137" i="7"/>
  <c r="V137" i="7" s="1"/>
  <c r="CK137" i="7"/>
  <c r="E132" i="9" s="1"/>
  <c r="Q139" i="7"/>
  <c r="X140" i="7"/>
  <c r="J141" i="7"/>
  <c r="R141" i="7"/>
  <c r="S141" i="7" s="1"/>
  <c r="AL141" i="7"/>
  <c r="AY141" i="7" s="1"/>
  <c r="AZ141" i="7" s="1"/>
  <c r="AP141" i="7"/>
  <c r="BO141" i="7"/>
  <c r="BQ141" i="7" s="1"/>
  <c r="DJ273" i="7"/>
  <c r="DI273" i="7"/>
  <c r="DH273" i="7"/>
  <c r="DH274" i="7"/>
  <c r="DI274" i="7"/>
  <c r="DJ274" i="7"/>
  <c r="L145" i="7"/>
  <c r="T145" i="7"/>
  <c r="V145" i="7" s="1"/>
  <c r="X145" i="7"/>
  <c r="BM145" i="7"/>
  <c r="BP145" i="7" s="1"/>
  <c r="BV145" i="7" s="1"/>
  <c r="X146" i="7"/>
  <c r="DJ277" i="7"/>
  <c r="DI277" i="7"/>
  <c r="DH277" i="7"/>
  <c r="J149" i="7"/>
  <c r="DH305" i="7"/>
  <c r="DJ305" i="7"/>
  <c r="AE150" i="7"/>
  <c r="J151" i="7"/>
  <c r="BO151" i="7"/>
  <c r="AE152" i="7"/>
  <c r="L153" i="7"/>
  <c r="DH309" i="7"/>
  <c r="DI309" i="7"/>
  <c r="DJ309" i="7"/>
  <c r="DH344" i="7"/>
  <c r="DJ344" i="7"/>
  <c r="DI344" i="7"/>
  <c r="L155" i="7"/>
  <c r="T155" i="7"/>
  <c r="V155" i="7" s="1"/>
  <c r="X155" i="7"/>
  <c r="DJ311" i="7"/>
  <c r="DH311" i="7"/>
  <c r="DJ312" i="7"/>
  <c r="DI312" i="7"/>
  <c r="DH312" i="7"/>
  <c r="L159" i="7"/>
  <c r="T159" i="7"/>
  <c r="V159" i="7" s="1"/>
  <c r="X159" i="7"/>
  <c r="BM159" i="7"/>
  <c r="BP159" i="7" s="1"/>
  <c r="DJ316" i="7"/>
  <c r="DI316" i="7"/>
  <c r="DH316" i="7"/>
  <c r="DH317" i="7"/>
  <c r="DJ317" i="7"/>
  <c r="J163" i="7"/>
  <c r="BO163" i="7"/>
  <c r="BX163" i="7"/>
  <c r="DD353" i="7" s="1"/>
  <c r="X164" i="7"/>
  <c r="L167" i="7"/>
  <c r="T167" i="7"/>
  <c r="V167" i="7" s="1"/>
  <c r="X167" i="7"/>
  <c r="BM167" i="7"/>
  <c r="BP167" i="7" s="1"/>
  <c r="BV167" i="7" s="1"/>
  <c r="CK167" i="7"/>
  <c r="E64" i="9" s="1"/>
  <c r="F64" i="9" s="1"/>
  <c r="DJ324" i="7"/>
  <c r="DI324" i="7"/>
  <c r="DH324" i="7"/>
  <c r="DH325" i="7"/>
  <c r="DJ325" i="7"/>
  <c r="DI325" i="7"/>
  <c r="J171" i="7"/>
  <c r="R171" i="7"/>
  <c r="S171" i="7" s="1"/>
  <c r="BO171" i="7"/>
  <c r="BQ171" i="7" s="1"/>
  <c r="BX171" i="7"/>
  <c r="DD361" i="7" s="1"/>
  <c r="X172" i="7"/>
  <c r="L175" i="7"/>
  <c r="T175" i="7"/>
  <c r="V175" i="7" s="1"/>
  <c r="X175" i="7"/>
  <c r="BM175" i="7"/>
  <c r="BP175" i="7" s="1"/>
  <c r="BV175" i="7" s="1"/>
  <c r="DH332" i="7"/>
  <c r="DJ332" i="7"/>
  <c r="DI332" i="7"/>
  <c r="DI333" i="7"/>
  <c r="DH333" i="7"/>
  <c r="DJ333" i="7"/>
  <c r="J179" i="7"/>
  <c r="R179" i="7"/>
  <c r="S179" i="7" s="1"/>
  <c r="BO179" i="7"/>
  <c r="BQ179" i="7" s="1"/>
  <c r="BX179" i="7"/>
  <c r="DD369" i="7" s="1"/>
  <c r="X180" i="7"/>
  <c r="L183" i="7"/>
  <c r="T183" i="7"/>
  <c r="V183" i="7" s="1"/>
  <c r="X183" i="7"/>
  <c r="BO183" i="7"/>
  <c r="AE184" i="7"/>
  <c r="L185" i="7"/>
  <c r="T185" i="7"/>
  <c r="V185" i="7" s="1"/>
  <c r="X185" i="7"/>
  <c r="DJ375" i="7"/>
  <c r="CK186" i="7"/>
  <c r="E293" i="9" s="1"/>
  <c r="F293" i="9" s="1"/>
  <c r="L187" i="7"/>
  <c r="AE187" i="7"/>
  <c r="AL187" i="7"/>
  <c r="DJ377" i="7"/>
  <c r="DI377" i="7"/>
  <c r="X188" i="7"/>
  <c r="AB188" i="7"/>
  <c r="AC188" i="7" s="1"/>
  <c r="L189" i="7"/>
  <c r="T189" i="7"/>
  <c r="V189" i="7" s="1"/>
  <c r="X189" i="7"/>
  <c r="DJ379" i="7"/>
  <c r="DI379" i="7"/>
  <c r="DH379" i="7"/>
  <c r="J191" i="7"/>
  <c r="DJ411" i="7"/>
  <c r="DI411" i="7"/>
  <c r="DH411" i="7"/>
  <c r="Q193" i="7"/>
  <c r="DJ413" i="7"/>
  <c r="DI413" i="7"/>
  <c r="DH413" i="7"/>
  <c r="X194" i="7"/>
  <c r="DJ384" i="7"/>
  <c r="DI384" i="7"/>
  <c r="DH384" i="7"/>
  <c r="BO195" i="7"/>
  <c r="BQ195" i="7" s="1"/>
  <c r="R195" i="7"/>
  <c r="S195" i="7" s="1"/>
  <c r="J195" i="7"/>
  <c r="AP198" i="7"/>
  <c r="DJ418" i="7"/>
  <c r="DI418" i="7"/>
  <c r="DH418" i="7"/>
  <c r="Q199" i="7"/>
  <c r="BO199" i="7"/>
  <c r="BQ199" i="7" s="1"/>
  <c r="AL201" i="7"/>
  <c r="AY201" i="7" s="1"/>
  <c r="AZ201" i="7" s="1"/>
  <c r="DJ425" i="7"/>
  <c r="DH425" i="7"/>
  <c r="DI425" i="7"/>
  <c r="DI426" i="7"/>
  <c r="DH426" i="7"/>
  <c r="DJ426" i="7"/>
  <c r="T207" i="7"/>
  <c r="V207" i="7" s="1"/>
  <c r="BO207" i="7"/>
  <c r="BQ207" i="7" s="1"/>
  <c r="R207" i="7"/>
  <c r="S207" i="7" s="1"/>
  <c r="J207" i="7"/>
  <c r="AB208" i="7"/>
  <c r="AC208" i="7" s="1"/>
  <c r="X208" i="7"/>
  <c r="AF210" i="7"/>
  <c r="AG210" i="7" s="1"/>
  <c r="AA210" i="7"/>
  <c r="AF212" i="7"/>
  <c r="AG212" i="7" s="1"/>
  <c r="AA212" i="7"/>
  <c r="DJ461" i="7"/>
  <c r="DI468" i="7"/>
  <c r="DH468" i="7"/>
  <c r="DJ468" i="7"/>
  <c r="AA221" i="7"/>
  <c r="AF221" i="7"/>
  <c r="AG221" i="7" s="1"/>
  <c r="DJ470" i="7"/>
  <c r="DI470" i="7"/>
  <c r="DH470" i="7"/>
  <c r="AF224" i="7"/>
  <c r="AG224" i="7" s="1"/>
  <c r="AA224" i="7"/>
  <c r="AF225" i="7"/>
  <c r="AG225" i="7" s="1"/>
  <c r="AA225" i="7"/>
  <c r="DJ474" i="7"/>
  <c r="DI474" i="7"/>
  <c r="DH474" i="7"/>
  <c r="AF227" i="7"/>
  <c r="AG227" i="7" s="1"/>
  <c r="AA227" i="7"/>
  <c r="DI476" i="7"/>
  <c r="DH476" i="7"/>
  <c r="DJ476" i="7"/>
  <c r="AF231" i="7"/>
  <c r="AG231" i="7" s="1"/>
  <c r="AA231" i="7"/>
  <c r="AA234" i="7"/>
  <c r="AF234" i="7"/>
  <c r="AG234" i="7" s="1"/>
  <c r="DD485" i="7"/>
  <c r="AA238" i="7"/>
  <c r="AF238" i="7"/>
  <c r="AG238" i="7" s="1"/>
  <c r="DD488" i="7"/>
  <c r="T117" i="7"/>
  <c r="V117" i="7" s="1"/>
  <c r="Q119" i="7"/>
  <c r="DJ216" i="7"/>
  <c r="DI216" i="7"/>
  <c r="J121" i="7"/>
  <c r="R121" i="7"/>
  <c r="S121" i="7" s="1"/>
  <c r="DH238" i="7"/>
  <c r="DJ238" i="7"/>
  <c r="BX125" i="7"/>
  <c r="DD281" i="7" s="1"/>
  <c r="DJ240" i="7"/>
  <c r="DH240" i="7"/>
  <c r="BX127" i="7"/>
  <c r="DD283" i="7" s="1"/>
  <c r="DI258" i="7"/>
  <c r="DH258" i="7"/>
  <c r="DJ258" i="7"/>
  <c r="J131" i="7"/>
  <c r="R131" i="7"/>
  <c r="S131" i="7" s="1"/>
  <c r="DJ287" i="7"/>
  <c r="DI287" i="7"/>
  <c r="DH287" i="7"/>
  <c r="DI263" i="7"/>
  <c r="DH263" i="7"/>
  <c r="DJ263" i="7"/>
  <c r="DJ264" i="7"/>
  <c r="DI264" i="7"/>
  <c r="DH264" i="7"/>
  <c r="L135" i="7"/>
  <c r="X135" i="7"/>
  <c r="Q137" i="7"/>
  <c r="J139" i="7"/>
  <c r="R139" i="7"/>
  <c r="S139" i="7" s="1"/>
  <c r="DJ271" i="7"/>
  <c r="DI271" i="7"/>
  <c r="DH271" i="7"/>
  <c r="AL142" i="7"/>
  <c r="AY142" i="7" s="1"/>
  <c r="AZ142" i="7" s="1"/>
  <c r="AP142" i="7"/>
  <c r="DH272" i="7"/>
  <c r="DJ272" i="7"/>
  <c r="DI272" i="7"/>
  <c r="T143" i="7"/>
  <c r="V143" i="7" s="1"/>
  <c r="Q145" i="7"/>
  <c r="BX151" i="7"/>
  <c r="DD341" i="7" s="1"/>
  <c r="T153" i="7"/>
  <c r="V153" i="7" s="1"/>
  <c r="X153" i="7"/>
  <c r="DI310" i="7"/>
  <c r="DH310" i="7"/>
  <c r="DJ310" i="7"/>
  <c r="Q155" i="7"/>
  <c r="DJ347" i="7"/>
  <c r="DI347" i="7"/>
  <c r="DH347" i="7"/>
  <c r="Q159" i="7"/>
  <c r="L161" i="7"/>
  <c r="X161" i="7"/>
  <c r="AL162" i="7"/>
  <c r="AP162" i="7"/>
  <c r="DI318" i="7"/>
  <c r="DH318" i="7"/>
  <c r="DJ318" i="7"/>
  <c r="DJ319" i="7"/>
  <c r="DH319" i="7"/>
  <c r="Q167" i="7"/>
  <c r="CK169" i="7"/>
  <c r="M95" i="9" s="1"/>
  <c r="DI326" i="7"/>
  <c r="DH326" i="7"/>
  <c r="DJ326" i="7"/>
  <c r="DJ327" i="7"/>
  <c r="DI327" i="7"/>
  <c r="DH327" i="7"/>
  <c r="AL173" i="7"/>
  <c r="AY173" i="7" s="1"/>
  <c r="AZ173" i="7" s="1"/>
  <c r="AP173" i="7"/>
  <c r="Q175" i="7"/>
  <c r="CK177" i="7"/>
  <c r="E66" i="9" s="1"/>
  <c r="DJ334" i="7"/>
  <c r="DI334" i="7"/>
  <c r="DH334" i="7"/>
  <c r="DJ335" i="7"/>
  <c r="DI335" i="7"/>
  <c r="DH335" i="7"/>
  <c r="AL181" i="7"/>
  <c r="AY181" i="7" s="1"/>
  <c r="AZ181" i="7" s="1"/>
  <c r="AP181" i="7"/>
  <c r="Q183" i="7"/>
  <c r="BX183" i="7"/>
  <c r="DD403" i="7" s="1"/>
  <c r="Q185" i="7"/>
  <c r="T187" i="7"/>
  <c r="V187" i="7" s="1"/>
  <c r="CK187" i="7"/>
  <c r="Q189" i="7"/>
  <c r="U191" i="7"/>
  <c r="DH381" i="7"/>
  <c r="DJ381" i="7"/>
  <c r="DI381" i="7"/>
  <c r="AB192" i="7"/>
  <c r="AC192" i="7" s="1"/>
  <c r="DI414" i="7"/>
  <c r="DH414" i="7"/>
  <c r="DJ414" i="7"/>
  <c r="DJ417" i="7"/>
  <c r="DH417" i="7"/>
  <c r="DI417" i="7"/>
  <c r="AL198" i="7"/>
  <c r="AY198" i="7" s="1"/>
  <c r="AZ198" i="7" s="1"/>
  <c r="DJ388" i="7"/>
  <c r="DI388" i="7"/>
  <c r="DH388" i="7"/>
  <c r="R199" i="7"/>
  <c r="S199" i="7" s="1"/>
  <c r="AB199" i="7"/>
  <c r="AC199" i="7" s="1"/>
  <c r="X199" i="7"/>
  <c r="AB203" i="7"/>
  <c r="AC203" i="7" s="1"/>
  <c r="DH393" i="7"/>
  <c r="DJ393" i="7"/>
  <c r="DI393" i="7"/>
  <c r="DH203" i="7"/>
  <c r="U205" i="7"/>
  <c r="L205" i="7"/>
  <c r="DD395" i="7"/>
  <c r="DH205" i="7"/>
  <c r="DD400" i="7"/>
  <c r="DH210" i="7"/>
  <c r="DJ469" i="7"/>
  <c r="DI469" i="7"/>
  <c r="DH469" i="7"/>
  <c r="AF223" i="7"/>
  <c r="AG223" i="7" s="1"/>
  <c r="AA223" i="7"/>
  <c r="AA226" i="7"/>
  <c r="AF226" i="7"/>
  <c r="AG226" i="7" s="1"/>
  <c r="AF228" i="7"/>
  <c r="AG228" i="7" s="1"/>
  <c r="AA228" i="7"/>
  <c r="AF235" i="7"/>
  <c r="AG235" i="7" s="1"/>
  <c r="AA235" i="7"/>
  <c r="DD484" i="7"/>
  <c r="DJ214" i="7"/>
  <c r="DI214" i="7"/>
  <c r="J119" i="7"/>
  <c r="R119" i="7"/>
  <c r="S119" i="7" s="1"/>
  <c r="DI217" i="7"/>
  <c r="DJ217" i="7"/>
  <c r="X122" i="7"/>
  <c r="X123" i="7"/>
  <c r="X125" i="7"/>
  <c r="DJ239" i="7"/>
  <c r="DH239" i="7"/>
  <c r="DI257" i="7"/>
  <c r="DH257" i="7"/>
  <c r="DJ257" i="7"/>
  <c r="X128" i="7"/>
  <c r="X129" i="7"/>
  <c r="DI259" i="7"/>
  <c r="DH259" i="7"/>
  <c r="DJ259" i="7"/>
  <c r="DI261" i="7"/>
  <c r="DH261" i="7"/>
  <c r="DJ261" i="7"/>
  <c r="DJ262" i="7"/>
  <c r="DI262" i="7"/>
  <c r="DH262" i="7"/>
  <c r="X133" i="7"/>
  <c r="X136" i="7"/>
  <c r="J137" i="7"/>
  <c r="DI269" i="7"/>
  <c r="DJ269" i="7"/>
  <c r="DH269" i="7"/>
  <c r="DJ270" i="7"/>
  <c r="DI270" i="7"/>
  <c r="DH270" i="7"/>
  <c r="X144" i="7"/>
  <c r="J145" i="7"/>
  <c r="R145" i="7"/>
  <c r="S145" i="7" s="1"/>
  <c r="DJ276" i="7"/>
  <c r="DI276" i="7"/>
  <c r="DH276" i="7"/>
  <c r="T149" i="7"/>
  <c r="V149" i="7" s="1"/>
  <c r="X149" i="7"/>
  <c r="AL150" i="7"/>
  <c r="X151" i="7"/>
  <c r="DJ307" i="7"/>
  <c r="DI307" i="7"/>
  <c r="DH307" i="7"/>
  <c r="AL152" i="7"/>
  <c r="J153" i="7"/>
  <c r="Q153" i="7"/>
  <c r="X154" i="7"/>
  <c r="J155" i="7"/>
  <c r="DH313" i="7"/>
  <c r="DJ313" i="7"/>
  <c r="J159" i="7"/>
  <c r="X160" i="7"/>
  <c r="X163" i="7"/>
  <c r="DJ320" i="7"/>
  <c r="DI320" i="7"/>
  <c r="DH320" i="7"/>
  <c r="DH321" i="7"/>
  <c r="DJ321" i="7"/>
  <c r="J167" i="7"/>
  <c r="R167" i="7"/>
  <c r="S167" i="7" s="1"/>
  <c r="X168" i="7"/>
  <c r="CK170" i="7"/>
  <c r="X171" i="7"/>
  <c r="CK171" i="7"/>
  <c r="DH328" i="7"/>
  <c r="DJ328" i="7"/>
  <c r="DI328" i="7"/>
  <c r="DI329" i="7"/>
  <c r="DH329" i="7"/>
  <c r="DJ329" i="7"/>
  <c r="J175" i="7"/>
  <c r="R175" i="7"/>
  <c r="S175" i="7" s="1"/>
  <c r="G106" i="9"/>
  <c r="X176" i="7"/>
  <c r="CK178" i="7"/>
  <c r="X179" i="7"/>
  <c r="DH336" i="7"/>
  <c r="DJ336" i="7"/>
  <c r="DI336" i="7"/>
  <c r="DI337" i="7"/>
  <c r="DH337" i="7"/>
  <c r="DJ337" i="7"/>
  <c r="J183" i="7"/>
  <c r="DI373" i="7"/>
  <c r="DH373" i="7"/>
  <c r="DJ373" i="7"/>
  <c r="AL184" i="7"/>
  <c r="J185" i="7"/>
  <c r="J187" i="7"/>
  <c r="Q187" i="7"/>
  <c r="J189" i="7"/>
  <c r="AB190" i="7"/>
  <c r="AC190" i="7" s="1"/>
  <c r="X190" i="7"/>
  <c r="BM191" i="7"/>
  <c r="BP191" i="7" s="1"/>
  <c r="Q191" i="7"/>
  <c r="BO191" i="7"/>
  <c r="BQ191" i="7" s="1"/>
  <c r="T193" i="7"/>
  <c r="V193" i="7" s="1"/>
  <c r="AL193" i="7"/>
  <c r="AY193" i="7" s="1"/>
  <c r="AZ193" i="7" s="1"/>
  <c r="DH415" i="7"/>
  <c r="DJ415" i="7"/>
  <c r="DI415" i="7"/>
  <c r="L195" i="7"/>
  <c r="BM195" i="7"/>
  <c r="BP195" i="7" s="1"/>
  <c r="DH385" i="7"/>
  <c r="DJ385" i="7"/>
  <c r="DI385" i="7"/>
  <c r="X197" i="7"/>
  <c r="DJ387" i="7"/>
  <c r="DI387" i="7"/>
  <c r="DH387" i="7"/>
  <c r="J199" i="7"/>
  <c r="BX199" i="7"/>
  <c r="DD419" i="7" s="1"/>
  <c r="BM201" i="7"/>
  <c r="BP201" i="7" s="1"/>
  <c r="DJ421" i="7"/>
  <c r="DH421" i="7"/>
  <c r="DI421" i="7"/>
  <c r="G223" i="9"/>
  <c r="AP202" i="7"/>
  <c r="CK202" i="7"/>
  <c r="E299" i="9" s="1"/>
  <c r="F299" i="9" s="1"/>
  <c r="L203" i="7"/>
  <c r="DI424" i="7"/>
  <c r="DJ424" i="7"/>
  <c r="DH424" i="7"/>
  <c r="BM205" i="7"/>
  <c r="BP205" i="7" s="1"/>
  <c r="AB205" i="7"/>
  <c r="AC205" i="7" s="1"/>
  <c r="X205" i="7"/>
  <c r="Q207" i="7"/>
  <c r="DJ430" i="7"/>
  <c r="DI430" i="7"/>
  <c r="DH430" i="7"/>
  <c r="DJ462" i="7"/>
  <c r="DI462" i="7"/>
  <c r="DH462" i="7"/>
  <c r="AA229" i="7"/>
  <c r="AF229" i="7"/>
  <c r="AG229" i="7" s="1"/>
  <c r="DI478" i="7"/>
  <c r="DH478" i="7"/>
  <c r="DJ478" i="7"/>
  <c r="DI480" i="7"/>
  <c r="DH480" i="7"/>
  <c r="DJ480" i="7"/>
  <c r="AF236" i="7"/>
  <c r="AG236" i="7" s="1"/>
  <c r="AA236" i="7"/>
  <c r="AF239" i="7"/>
  <c r="AG239" i="7" s="1"/>
  <c r="AA239" i="7"/>
  <c r="DH427" i="7"/>
  <c r="DJ427" i="7"/>
  <c r="DI427" i="7"/>
  <c r="Q209" i="7"/>
  <c r="L211" i="7"/>
  <c r="X211" i="7"/>
  <c r="BM211" i="7"/>
  <c r="BP211" i="7" s="1"/>
  <c r="BV211" i="7" s="1"/>
  <c r="DH211" i="7"/>
  <c r="DI402" i="7"/>
  <c r="DH402" i="7"/>
  <c r="DJ402" i="7"/>
  <c r="DH213" i="7"/>
  <c r="DI434" i="7"/>
  <c r="DH434" i="7"/>
  <c r="DJ434" i="7"/>
  <c r="BX215" i="7"/>
  <c r="DD463" i="7" s="1"/>
  <c r="DI436" i="7"/>
  <c r="DH436" i="7"/>
  <c r="DJ436" i="7"/>
  <c r="BX217" i="7"/>
  <c r="DD465" i="7" s="1"/>
  <c r="BX219" i="7"/>
  <c r="DD467" i="7" s="1"/>
  <c r="X220" i="7"/>
  <c r="CK220" i="7"/>
  <c r="L221" i="7"/>
  <c r="T221" i="7"/>
  <c r="V221" i="7" s="1"/>
  <c r="X221" i="7"/>
  <c r="BM221" i="7"/>
  <c r="BP221" i="7" s="1"/>
  <c r="DJ442" i="7"/>
  <c r="DI442" i="7"/>
  <c r="DH442" i="7"/>
  <c r="DJ443" i="7"/>
  <c r="DH443" i="7"/>
  <c r="J225" i="7"/>
  <c r="R225" i="7"/>
  <c r="S225" i="7" s="1"/>
  <c r="BO225" i="7"/>
  <c r="BQ225" i="7" s="1"/>
  <c r="BX225" i="7"/>
  <c r="DD473" i="7" s="1"/>
  <c r="G185" i="9"/>
  <c r="X226" i="7"/>
  <c r="L229" i="7"/>
  <c r="T229" i="7"/>
  <c r="V229" i="7" s="1"/>
  <c r="X229" i="7"/>
  <c r="BM229" i="7"/>
  <c r="BP229" i="7" s="1"/>
  <c r="BV229" i="7" s="1"/>
  <c r="CK229" i="7"/>
  <c r="DJ450" i="7"/>
  <c r="DI450" i="7"/>
  <c r="DH450" i="7"/>
  <c r="DJ451" i="7"/>
  <c r="DI451" i="7"/>
  <c r="DH451" i="7"/>
  <c r="J233" i="7"/>
  <c r="R233" i="7"/>
  <c r="S233" i="7" s="1"/>
  <c r="BO233" i="7"/>
  <c r="BQ233" i="7" s="1"/>
  <c r="BX233" i="7"/>
  <c r="DD481" i="7" s="1"/>
  <c r="X234" i="7"/>
  <c r="L237" i="7"/>
  <c r="T237" i="7"/>
  <c r="V237" i="7" s="1"/>
  <c r="X237" i="7"/>
  <c r="BM237" i="7"/>
  <c r="BP237" i="7" s="1"/>
  <c r="BV237" i="7" s="1"/>
  <c r="CK237" i="7"/>
  <c r="X238" i="7"/>
  <c r="DJ459" i="7"/>
  <c r="DI459" i="7"/>
  <c r="DH459" i="7"/>
  <c r="CK240" i="7"/>
  <c r="CK264" i="7"/>
  <c r="CK267" i="7"/>
  <c r="J151" i="9"/>
  <c r="CK322" i="7"/>
  <c r="E380" i="9" s="1"/>
  <c r="Q203" i="7"/>
  <c r="DJ396" i="7"/>
  <c r="DI396" i="7"/>
  <c r="DH396" i="7"/>
  <c r="DH397" i="7"/>
  <c r="DJ397" i="7"/>
  <c r="DI397" i="7"/>
  <c r="J209" i="7"/>
  <c r="R209" i="7"/>
  <c r="S209" i="7" s="1"/>
  <c r="X210" i="7"/>
  <c r="Q211" i="7"/>
  <c r="DH212" i="7"/>
  <c r="L213" i="7"/>
  <c r="X213" i="7"/>
  <c r="DH214" i="7"/>
  <c r="L215" i="7"/>
  <c r="X215" i="7"/>
  <c r="DJ435" i="7"/>
  <c r="DI435" i="7"/>
  <c r="DH435" i="7"/>
  <c r="DH216" i="7"/>
  <c r="L217" i="7"/>
  <c r="DJ437" i="7"/>
  <c r="DI437" i="7"/>
  <c r="DH437" i="7"/>
  <c r="DJ439" i="7"/>
  <c r="DI439" i="7"/>
  <c r="DH439" i="7"/>
  <c r="Q221" i="7"/>
  <c r="DJ444" i="7"/>
  <c r="DH444" i="7"/>
  <c r="DJ445" i="7"/>
  <c r="DH445" i="7"/>
  <c r="DH475" i="7"/>
  <c r="DJ475" i="7"/>
  <c r="DI475" i="7"/>
  <c r="G229" i="9"/>
  <c r="Q229" i="7"/>
  <c r="DJ452" i="7"/>
  <c r="DI452" i="7"/>
  <c r="DH452" i="7"/>
  <c r="DJ453" i="7"/>
  <c r="DI453" i="7"/>
  <c r="DH453" i="7"/>
  <c r="G70" i="9"/>
  <c r="Q237" i="7"/>
  <c r="CK239" i="7"/>
  <c r="E141" i="9" s="1"/>
  <c r="CK262" i="7"/>
  <c r="CK280" i="7"/>
  <c r="CK308" i="7"/>
  <c r="CK323" i="7"/>
  <c r="E198" i="9" s="1"/>
  <c r="DI382" i="7"/>
  <c r="DH382" i="7"/>
  <c r="DJ382" i="7"/>
  <c r="DJ383" i="7"/>
  <c r="DI383" i="7"/>
  <c r="DH383" i="7"/>
  <c r="DI390" i="7"/>
  <c r="DH390" i="7"/>
  <c r="DJ390" i="7"/>
  <c r="J203" i="7"/>
  <c r="R203" i="7"/>
  <c r="S203" i="7" s="1"/>
  <c r="DI394" i="7"/>
  <c r="DH394" i="7"/>
  <c r="DJ394" i="7"/>
  <c r="DH206" i="7"/>
  <c r="X207" i="7"/>
  <c r="DH207" i="7"/>
  <c r="DI398" i="7"/>
  <c r="DH398" i="7"/>
  <c r="DJ398" i="7"/>
  <c r="DJ399" i="7"/>
  <c r="DI399" i="7"/>
  <c r="DH399" i="7"/>
  <c r="J211" i="7"/>
  <c r="R211" i="7"/>
  <c r="S211" i="7" s="1"/>
  <c r="X212" i="7"/>
  <c r="X214" i="7"/>
  <c r="DH215" i="7"/>
  <c r="X216" i="7"/>
  <c r="X217" i="7"/>
  <c r="DH217" i="7"/>
  <c r="J221" i="7"/>
  <c r="X222" i="7"/>
  <c r="CK224" i="7"/>
  <c r="T225" i="7"/>
  <c r="V225" i="7" s="1"/>
  <c r="X225" i="7"/>
  <c r="CK225" i="7"/>
  <c r="DJ446" i="7"/>
  <c r="DI446" i="7"/>
  <c r="DH446" i="7"/>
  <c r="DJ447" i="7"/>
  <c r="DH447" i="7"/>
  <c r="J229" i="7"/>
  <c r="R229" i="7"/>
  <c r="S229" i="7" s="1"/>
  <c r="X230" i="7"/>
  <c r="T233" i="7"/>
  <c r="V233" i="7" s="1"/>
  <c r="X233" i="7"/>
  <c r="DJ454" i="7"/>
  <c r="DI454" i="7"/>
  <c r="DH454" i="7"/>
  <c r="DJ455" i="7"/>
  <c r="DI455" i="7"/>
  <c r="DH455" i="7"/>
  <c r="J237" i="7"/>
  <c r="R237" i="7"/>
  <c r="S237" i="7" s="1"/>
  <c r="DJ458" i="7"/>
  <c r="DI458" i="7"/>
  <c r="DH458" i="7"/>
  <c r="CK257" i="7"/>
  <c r="CK258" i="7"/>
  <c r="CK260" i="7"/>
  <c r="E258" i="9" s="1"/>
  <c r="F258" i="9" s="1"/>
  <c r="CK263" i="7"/>
  <c r="E440" i="9" s="1"/>
  <c r="F440" i="9" s="1"/>
  <c r="CK272" i="7"/>
  <c r="M209" i="9" s="1"/>
  <c r="CK326" i="7"/>
  <c r="DH401" i="7"/>
  <c r="DJ401" i="7"/>
  <c r="DI401" i="7"/>
  <c r="DJ433" i="7"/>
  <c r="DJ464" i="7"/>
  <c r="DI464" i="7"/>
  <c r="DH464" i="7"/>
  <c r="DJ466" i="7"/>
  <c r="DI466" i="7"/>
  <c r="DH466" i="7"/>
  <c r="DJ440" i="7"/>
  <c r="DH440" i="7"/>
  <c r="DJ441" i="7"/>
  <c r="DI441" i="7"/>
  <c r="DH441" i="7"/>
  <c r="DH471" i="7"/>
  <c r="DJ471" i="7"/>
  <c r="DI471" i="7"/>
  <c r="DJ448" i="7"/>
  <c r="DH448" i="7"/>
  <c r="DJ449" i="7"/>
  <c r="DI449" i="7"/>
  <c r="DH449" i="7"/>
  <c r="DJ479" i="7"/>
  <c r="DI479" i="7"/>
  <c r="DH479" i="7"/>
  <c r="DJ456" i="7"/>
  <c r="DI456" i="7"/>
  <c r="DH456" i="7"/>
  <c r="DJ457" i="7"/>
  <c r="DI457" i="7"/>
  <c r="DH457" i="7"/>
  <c r="DD487" i="7"/>
  <c r="DJ460" i="7"/>
  <c r="DI460" i="7"/>
  <c r="DH460" i="7"/>
  <c r="CK309" i="7"/>
  <c r="E82" i="9" s="1"/>
  <c r="F82" i="9" s="1"/>
  <c r="J515" i="9"/>
  <c r="CK327" i="7"/>
  <c r="CK331" i="7"/>
  <c r="CK335" i="7"/>
  <c r="CK422" i="7"/>
  <c r="G516" i="9"/>
  <c r="CK330" i="7"/>
  <c r="E499" i="9" s="1"/>
  <c r="CK334" i="7"/>
  <c r="CK338" i="7"/>
  <c r="E201" i="9" s="1"/>
  <c r="CK342" i="7"/>
  <c r="E506" i="9" s="1"/>
  <c r="CK346" i="7"/>
  <c r="CK350" i="7"/>
  <c r="E137" i="9" s="1"/>
  <c r="CK403" i="7"/>
  <c r="E333" i="9" s="1"/>
  <c r="F333" i="9" s="1"/>
  <c r="E94" i="9"/>
  <c r="CK415" i="7"/>
  <c r="E338" i="9" s="1"/>
  <c r="F338" i="9" s="1"/>
  <c r="CK321" i="7"/>
  <c r="M211" i="9" s="1"/>
  <c r="G515" i="9"/>
  <c r="CK337" i="7"/>
  <c r="CK341" i="7"/>
  <c r="E505" i="9" s="1"/>
  <c r="G225" i="9"/>
  <c r="CK353" i="7"/>
  <c r="CK365" i="7"/>
  <c r="E328" i="9" s="1"/>
  <c r="F328" i="9" s="1"/>
  <c r="CK376" i="7"/>
  <c r="CK382" i="7"/>
  <c r="E89" i="9" s="1"/>
  <c r="F89" i="9" s="1"/>
  <c r="G226" i="9"/>
  <c r="G186" i="9"/>
  <c r="CK377" i="7"/>
  <c r="E509" i="9" s="1"/>
  <c r="CK393" i="7"/>
  <c r="G118" i="9"/>
  <c r="CK401" i="7"/>
  <c r="E331" i="9" s="1"/>
  <c r="F331" i="9" s="1"/>
  <c r="CK413" i="7"/>
  <c r="E213" i="9" s="1"/>
  <c r="G188" i="9"/>
  <c r="F403" i="9" l="1"/>
  <c r="G403" i="9" s="1"/>
  <c r="AA65" i="7"/>
  <c r="R191" i="7"/>
  <c r="S191" i="7" s="1"/>
  <c r="AF65" i="7"/>
  <c r="AG65" i="7" s="1"/>
  <c r="BS50" i="1"/>
  <c r="BG50" i="1" s="1"/>
  <c r="AT184" i="1"/>
  <c r="AF102" i="7"/>
  <c r="AG102" i="7" s="1"/>
  <c r="BI58" i="3"/>
  <c r="AZ58" i="3"/>
  <c r="AZ60" i="3"/>
  <c r="BI60" i="3"/>
  <c r="AA71" i="7"/>
  <c r="AF71" i="7"/>
  <c r="AG71" i="7" s="1"/>
  <c r="AA99" i="7"/>
  <c r="AA101" i="7"/>
  <c r="AF101" i="7"/>
  <c r="AG101" i="7" s="1"/>
  <c r="AF99" i="7"/>
  <c r="AG99" i="7" s="1"/>
  <c r="AF63" i="7"/>
  <c r="AG63" i="7" s="1"/>
  <c r="BA63" i="7" s="1"/>
  <c r="AF69" i="7"/>
  <c r="AG69" i="7" s="1"/>
  <c r="AA69" i="7"/>
  <c r="BS164" i="1"/>
  <c r="AT142" i="1"/>
  <c r="AR141" i="7" s="1"/>
  <c r="AT141" i="7" s="1"/>
  <c r="AA102" i="7"/>
  <c r="R221" i="7"/>
  <c r="S221" i="7" s="1"/>
  <c r="BS160" i="1"/>
  <c r="BG160" i="1" s="1"/>
  <c r="BI158" i="3"/>
  <c r="AZ158" i="3"/>
  <c r="BI222" i="3"/>
  <c r="AZ222" i="3"/>
  <c r="BI130" i="3"/>
  <c r="AZ130" i="3"/>
  <c r="BQ221" i="7"/>
  <c r="BV221" i="7" s="1"/>
  <c r="AA222" i="7"/>
  <c r="AF222" i="7"/>
  <c r="AG222" i="7" s="1"/>
  <c r="BP221" i="3"/>
  <c r="BC221" i="3"/>
  <c r="AA158" i="7"/>
  <c r="AF128" i="7"/>
  <c r="AG128" i="7" s="1"/>
  <c r="AZ128" i="3"/>
  <c r="BI128" i="3"/>
  <c r="CK329" i="7"/>
  <c r="CK17" i="7"/>
  <c r="E268" i="9" s="1"/>
  <c r="F268" i="9" s="1"/>
  <c r="G268" i="9" s="1"/>
  <c r="AO268" i="9" s="1"/>
  <c r="AP268" i="9" s="1"/>
  <c r="V9" i="2"/>
  <c r="W9" i="2" s="1"/>
  <c r="AZ30" i="3"/>
  <c r="BI30" i="3"/>
  <c r="F505" i="9"/>
  <c r="G505" i="9" s="1"/>
  <c r="AQ505" i="9"/>
  <c r="M512" i="9"/>
  <c r="E28" i="9"/>
  <c r="M200" i="9"/>
  <c r="E73" i="9"/>
  <c r="F73" i="9" s="1"/>
  <c r="G283" i="9"/>
  <c r="AO283" i="9" s="1"/>
  <c r="AP283" i="9" s="1"/>
  <c r="AQ283" i="9"/>
  <c r="F474" i="9"/>
  <c r="G474" i="9" s="1"/>
  <c r="AQ474" i="9"/>
  <c r="F168" i="9"/>
  <c r="G168" i="9" s="1"/>
  <c r="AQ168" i="9"/>
  <c r="F154" i="9"/>
  <c r="G154" i="9" s="1"/>
  <c r="AQ154" i="9"/>
  <c r="M58" i="9"/>
  <c r="E202" i="9"/>
  <c r="M488" i="9"/>
  <c r="E267" i="9"/>
  <c r="F267" i="9" s="1"/>
  <c r="AQ206" i="9"/>
  <c r="F199" i="9"/>
  <c r="G199" i="9" s="1"/>
  <c r="AQ199" i="9"/>
  <c r="AQ43" i="9"/>
  <c r="M55" i="9"/>
  <c r="E145" i="9"/>
  <c r="M72" i="9"/>
  <c r="E72" i="9"/>
  <c r="M28" i="9"/>
  <c r="E273" i="9"/>
  <c r="F273" i="9" s="1"/>
  <c r="M505" i="9"/>
  <c r="E295" i="9"/>
  <c r="F295" i="9" s="1"/>
  <c r="M212" i="9"/>
  <c r="E148" i="9"/>
  <c r="AQ426" i="9"/>
  <c r="AQ403" i="9"/>
  <c r="AQ87" i="9"/>
  <c r="M153" i="9"/>
  <c r="E144" i="9"/>
  <c r="G29" i="9"/>
  <c r="AO29" i="9" s="1"/>
  <c r="AQ29" i="9"/>
  <c r="F479" i="9"/>
  <c r="G479" i="9" s="1"/>
  <c r="AQ479" i="9"/>
  <c r="M166" i="9"/>
  <c r="E502" i="9"/>
  <c r="G258" i="9"/>
  <c r="AO258" i="9" s="1"/>
  <c r="AQ258" i="9"/>
  <c r="M208" i="9"/>
  <c r="E494" i="9"/>
  <c r="M476" i="9"/>
  <c r="E65" i="9"/>
  <c r="M116" i="9"/>
  <c r="E44" i="9"/>
  <c r="F44" i="9" s="1"/>
  <c r="M494" i="9"/>
  <c r="E284" i="9"/>
  <c r="F284" i="9" s="1"/>
  <c r="M480" i="9"/>
  <c r="E134" i="9"/>
  <c r="G266" i="9"/>
  <c r="AO266" i="9" s="1"/>
  <c r="AP266" i="9" s="1"/>
  <c r="AQ266" i="9"/>
  <c r="G343" i="9"/>
  <c r="AO343" i="9" s="1"/>
  <c r="AP343" i="9" s="1"/>
  <c r="AQ343" i="9"/>
  <c r="M25" i="9"/>
  <c r="E142" i="9"/>
  <c r="G294" i="9"/>
  <c r="AO294" i="9" s="1"/>
  <c r="AP294" i="9" s="1"/>
  <c r="AQ294" i="9"/>
  <c r="M176" i="9"/>
  <c r="E138" i="9"/>
  <c r="AQ79" i="9"/>
  <c r="G19" i="9"/>
  <c r="AQ19" i="9"/>
  <c r="G424" i="9"/>
  <c r="AO424" i="9" s="1"/>
  <c r="AQ424" i="9"/>
  <c r="M142" i="9"/>
  <c r="E159" i="9"/>
  <c r="M150" i="9"/>
  <c r="E83" i="9"/>
  <c r="F83" i="9" s="1"/>
  <c r="G271" i="9"/>
  <c r="AO271" i="9" s="1"/>
  <c r="AP271" i="9" s="1"/>
  <c r="AQ271" i="9"/>
  <c r="AQ82" i="9"/>
  <c r="M59" i="9"/>
  <c r="E91" i="9"/>
  <c r="F91" i="9" s="1"/>
  <c r="M207" i="9"/>
  <c r="E493" i="9"/>
  <c r="M195" i="9"/>
  <c r="E18" i="9"/>
  <c r="M79" i="9"/>
  <c r="E182" i="9"/>
  <c r="M13" i="9"/>
  <c r="E171" i="9"/>
  <c r="G274" i="9"/>
  <c r="AO274" i="9" s="1"/>
  <c r="AP274" i="9" s="1"/>
  <c r="AQ274" i="9"/>
  <c r="M86" i="9"/>
  <c r="E88" i="9"/>
  <c r="F88" i="9" s="1"/>
  <c r="M187" i="9"/>
  <c r="AO187" i="9" s="1"/>
  <c r="AP187" i="9" s="1"/>
  <c r="E288" i="9"/>
  <c r="F288" i="9" s="1"/>
  <c r="F477" i="9"/>
  <c r="G477" i="9" s="1"/>
  <c r="AO477" i="9" s="1"/>
  <c r="AP477" i="9" s="1"/>
  <c r="AQ477" i="9"/>
  <c r="F192" i="9"/>
  <c r="AQ192" i="9"/>
  <c r="M225" i="9"/>
  <c r="AO225" i="9" s="1"/>
  <c r="AP225" i="9" s="1"/>
  <c r="E445" i="9"/>
  <c r="F445" i="9" s="1"/>
  <c r="F179" i="9"/>
  <c r="G179" i="9" s="1"/>
  <c r="AQ179" i="9"/>
  <c r="G291" i="9"/>
  <c r="AO291" i="9" s="1"/>
  <c r="AP291" i="9" s="1"/>
  <c r="AQ291" i="9"/>
  <c r="M14" i="9"/>
  <c r="E323" i="9"/>
  <c r="F323" i="9" s="1"/>
  <c r="G290" i="9"/>
  <c r="AO290" i="9" s="1"/>
  <c r="AP290" i="9" s="1"/>
  <c r="AQ290" i="9"/>
  <c r="AQ61" i="9"/>
  <c r="G415" i="9"/>
  <c r="AO415" i="9" s="1"/>
  <c r="AQ415" i="9"/>
  <c r="AQ89" i="9"/>
  <c r="G299" i="9"/>
  <c r="AO299" i="9" s="1"/>
  <c r="AP299" i="9" s="1"/>
  <c r="AQ299" i="9"/>
  <c r="M471" i="9"/>
  <c r="E189" i="9"/>
  <c r="M508" i="9"/>
  <c r="E255" i="9"/>
  <c r="F255" i="9" s="1"/>
  <c r="AQ198" i="9"/>
  <c r="M496" i="9"/>
  <c r="E481" i="9"/>
  <c r="G433" i="9"/>
  <c r="AO433" i="9" s="1"/>
  <c r="AP433" i="9" s="1"/>
  <c r="AQ433" i="9"/>
  <c r="F163" i="9"/>
  <c r="G163" i="9" s="1"/>
  <c r="AO163" i="9" s="1"/>
  <c r="AP163" i="9" s="1"/>
  <c r="AQ163" i="9"/>
  <c r="G330" i="9"/>
  <c r="AO330" i="9" s="1"/>
  <c r="AP330" i="9" s="1"/>
  <c r="AQ330" i="9"/>
  <c r="M491" i="9"/>
  <c r="AO491" i="9" s="1"/>
  <c r="AP491" i="9" s="1"/>
  <c r="E282" i="9"/>
  <c r="F282" i="9" s="1"/>
  <c r="M168" i="9"/>
  <c r="E478" i="9"/>
  <c r="G342" i="9"/>
  <c r="AO342" i="9" s="1"/>
  <c r="AP342" i="9" s="1"/>
  <c r="AQ342" i="9"/>
  <c r="M501" i="9"/>
  <c r="E172" i="9"/>
  <c r="M486" i="9"/>
  <c r="E335" i="9"/>
  <c r="F335" i="9" s="1"/>
  <c r="G252" i="9"/>
  <c r="AO252" i="9" s="1"/>
  <c r="AQ252" i="9"/>
  <c r="M164" i="9"/>
  <c r="E498" i="9"/>
  <c r="M490" i="9"/>
  <c r="AO490" i="9" s="1"/>
  <c r="AP490" i="9" s="1"/>
  <c r="E275" i="9"/>
  <c r="F275" i="9" s="1"/>
  <c r="G440" i="9"/>
  <c r="AO440" i="9" s="1"/>
  <c r="AP440" i="9" s="1"/>
  <c r="AQ440" i="9"/>
  <c r="F509" i="9"/>
  <c r="G509" i="9" s="1"/>
  <c r="AQ509" i="9"/>
  <c r="M169" i="9"/>
  <c r="E208" i="9"/>
  <c r="M81" i="9"/>
  <c r="E195" i="9"/>
  <c r="M179" i="9"/>
  <c r="E150" i="9"/>
  <c r="G64" i="9"/>
  <c r="AQ64" i="9"/>
  <c r="M43" i="9"/>
  <c r="E170" i="9"/>
  <c r="G272" i="9"/>
  <c r="AO272" i="9" s="1"/>
  <c r="AP272" i="9" s="1"/>
  <c r="AQ272" i="9"/>
  <c r="AQ140" i="9"/>
  <c r="M202" i="9"/>
  <c r="E216" i="9"/>
  <c r="G270" i="9"/>
  <c r="AO270" i="9" s="1"/>
  <c r="AP270" i="9" s="1"/>
  <c r="AQ270" i="9"/>
  <c r="G434" i="9"/>
  <c r="AO434" i="9" s="1"/>
  <c r="AP434" i="9" s="1"/>
  <c r="AQ434" i="9"/>
  <c r="G263" i="9"/>
  <c r="AO263" i="9" s="1"/>
  <c r="AQ263" i="9"/>
  <c r="AQ382" i="9"/>
  <c r="M507" i="9"/>
  <c r="E260" i="9"/>
  <c r="F260" i="9" s="1"/>
  <c r="AQ42" i="9"/>
  <c r="M118" i="9"/>
  <c r="AO118" i="9" s="1"/>
  <c r="AP118" i="9" s="1"/>
  <c r="E212" i="9"/>
  <c r="F156" i="9"/>
  <c r="AQ156" i="9"/>
  <c r="F193" i="9"/>
  <c r="G193" i="9" s="1"/>
  <c r="AQ193" i="9"/>
  <c r="M201" i="9"/>
  <c r="E281" i="9"/>
  <c r="F281" i="9" s="1"/>
  <c r="M49" i="9"/>
  <c r="E507" i="9"/>
  <c r="M504" i="9"/>
  <c r="E249" i="9"/>
  <c r="AQ137" i="9"/>
  <c r="M432" i="9"/>
  <c r="E39" i="9"/>
  <c r="M232" i="9"/>
  <c r="AO232" i="9" s="1"/>
  <c r="AP232" i="9" s="1"/>
  <c r="E149" i="9"/>
  <c r="F162" i="9"/>
  <c r="AQ162" i="9"/>
  <c r="G437" i="9"/>
  <c r="AQ437" i="9"/>
  <c r="G45" i="9"/>
  <c r="AO45" i="9" s="1"/>
  <c r="AP45" i="9" s="1"/>
  <c r="AQ45" i="9"/>
  <c r="G447" i="9"/>
  <c r="AQ447" i="9"/>
  <c r="F219" i="9"/>
  <c r="G219" i="9" s="1"/>
  <c r="AO219" i="9" s="1"/>
  <c r="AP219" i="9" s="1"/>
  <c r="AQ219" i="9"/>
  <c r="F196" i="9"/>
  <c r="G196" i="9" s="1"/>
  <c r="AQ196" i="9"/>
  <c r="F501" i="9"/>
  <c r="G501" i="9" s="1"/>
  <c r="AQ501" i="9"/>
  <c r="G412" i="9"/>
  <c r="AO412" i="9" s="1"/>
  <c r="AQ412" i="9"/>
  <c r="M481" i="9"/>
  <c r="E383" i="9"/>
  <c r="F205" i="9"/>
  <c r="G205" i="9" s="1"/>
  <c r="AO205" i="9" s="1"/>
  <c r="AP205" i="9" s="1"/>
  <c r="AQ205" i="9"/>
  <c r="M24" i="9"/>
  <c r="E68" i="9"/>
  <c r="F68" i="9" s="1"/>
  <c r="M190" i="9"/>
  <c r="E289" i="9"/>
  <c r="F289" i="9" s="1"/>
  <c r="M193" i="9"/>
  <c r="E169" i="9"/>
  <c r="AQ139" i="9"/>
  <c r="AQ143" i="9"/>
  <c r="AQ421" i="9"/>
  <c r="G328" i="9"/>
  <c r="AO328" i="9" s="1"/>
  <c r="AP328" i="9" s="1"/>
  <c r="AQ328" i="9"/>
  <c r="M186" i="9"/>
  <c r="AO186" i="9" s="1"/>
  <c r="AP186" i="9" s="1"/>
  <c r="E444" i="9"/>
  <c r="F444" i="9" s="1"/>
  <c r="M479" i="9"/>
  <c r="E500" i="9"/>
  <c r="G253" i="9"/>
  <c r="AO253" i="9" s="1"/>
  <c r="AQ253" i="9"/>
  <c r="AQ132" i="9"/>
  <c r="AQ32" i="9"/>
  <c r="G422" i="9"/>
  <c r="AO422" i="9" s="1"/>
  <c r="AQ422" i="9"/>
  <c r="AQ85" i="9"/>
  <c r="M513" i="9"/>
  <c r="E319" i="9"/>
  <c r="F319" i="9" s="1"/>
  <c r="M182" i="9"/>
  <c r="E209" i="9"/>
  <c r="F489" i="9"/>
  <c r="G489" i="9" s="1"/>
  <c r="AO489" i="9" s="1"/>
  <c r="AP489" i="9" s="1"/>
  <c r="AQ489" i="9"/>
  <c r="G300" i="9"/>
  <c r="AO300" i="9" s="1"/>
  <c r="AP300" i="9" s="1"/>
  <c r="AQ300" i="9"/>
  <c r="G326" i="9"/>
  <c r="AO326" i="9" s="1"/>
  <c r="AP326" i="9" s="1"/>
  <c r="AQ326" i="9"/>
  <c r="G438" i="9"/>
  <c r="AO438" i="9" s="1"/>
  <c r="AP438" i="9" s="1"/>
  <c r="AQ438" i="9"/>
  <c r="F506" i="9"/>
  <c r="G506" i="9" s="1"/>
  <c r="AQ506" i="9"/>
  <c r="M105" i="9"/>
  <c r="AO105" i="9" s="1"/>
  <c r="AP105" i="9" s="1"/>
  <c r="E276" i="9"/>
  <c r="F276" i="9" s="1"/>
  <c r="M492" i="9"/>
  <c r="AO492" i="9" s="1"/>
  <c r="AP492" i="9" s="1"/>
  <c r="E153" i="9"/>
  <c r="G277" i="9"/>
  <c r="AO277" i="9" s="1"/>
  <c r="AP277" i="9" s="1"/>
  <c r="AQ277" i="9"/>
  <c r="G265" i="9"/>
  <c r="AO265" i="9" s="1"/>
  <c r="AP265" i="9" s="1"/>
  <c r="AQ265" i="9"/>
  <c r="M147" i="9"/>
  <c r="E203" i="9"/>
  <c r="M493" i="9"/>
  <c r="E423" i="9"/>
  <c r="F476" i="9"/>
  <c r="G476" i="9" s="1"/>
  <c r="AQ476" i="9"/>
  <c r="G301" i="9"/>
  <c r="AO301" i="9" s="1"/>
  <c r="AP301" i="9" s="1"/>
  <c r="AQ301" i="9"/>
  <c r="AQ100" i="9"/>
  <c r="F215" i="9"/>
  <c r="G215" i="9" s="1"/>
  <c r="AO215" i="9" s="1"/>
  <c r="AP215" i="9" s="1"/>
  <c r="AQ215" i="9"/>
  <c r="F514" i="9"/>
  <c r="G514" i="9" s="1"/>
  <c r="AQ514" i="9"/>
  <c r="F508" i="9"/>
  <c r="G508" i="9" s="1"/>
  <c r="AQ508" i="9"/>
  <c r="M198" i="9"/>
  <c r="E269" i="9"/>
  <c r="F269" i="9" s="1"/>
  <c r="M506" i="9"/>
  <c r="E157" i="9"/>
  <c r="G279" i="9"/>
  <c r="AO279" i="9" s="1"/>
  <c r="AP279" i="9" s="1"/>
  <c r="AQ279" i="9"/>
  <c r="G306" i="9"/>
  <c r="AO306" i="9" s="1"/>
  <c r="AP306" i="9" s="1"/>
  <c r="AQ306" i="9"/>
  <c r="AQ63" i="9"/>
  <c r="G338" i="9"/>
  <c r="AO338" i="9" s="1"/>
  <c r="AP338" i="9" s="1"/>
  <c r="AQ338" i="9"/>
  <c r="M159" i="9"/>
  <c r="E214" i="9"/>
  <c r="M185" i="9"/>
  <c r="AO185" i="9" s="1"/>
  <c r="AP185" i="9" s="1"/>
  <c r="E308" i="9"/>
  <c r="F308" i="9" s="1"/>
  <c r="G292" i="9"/>
  <c r="AO292" i="9" s="1"/>
  <c r="AP292" i="9" s="1"/>
  <c r="AQ292" i="9"/>
  <c r="AQ94" i="9"/>
  <c r="AQ27" i="9"/>
  <c r="M511" i="9"/>
  <c r="E261" i="9"/>
  <c r="F261" i="9" s="1"/>
  <c r="G439" i="9"/>
  <c r="AQ439" i="9"/>
  <c r="AQ66" i="9"/>
  <c r="AQ420" i="9"/>
  <c r="G58" i="9"/>
  <c r="AQ58" i="9"/>
  <c r="G427" i="9"/>
  <c r="AO427" i="9" s="1"/>
  <c r="AQ427" i="9"/>
  <c r="M213" i="9"/>
  <c r="E405" i="9"/>
  <c r="M478" i="9"/>
  <c r="E429" i="9"/>
  <c r="F429" i="9" s="1"/>
  <c r="G344" i="9"/>
  <c r="AO344" i="9" s="1"/>
  <c r="AP344" i="9" s="1"/>
  <c r="AQ344" i="9"/>
  <c r="M66" i="9"/>
  <c r="E178" i="9"/>
  <c r="M158" i="9"/>
  <c r="E207" i="9"/>
  <c r="M20" i="9"/>
  <c r="E511" i="9"/>
  <c r="M474" i="9"/>
  <c r="E431" i="9"/>
  <c r="F473" i="9"/>
  <c r="G473" i="9" s="1"/>
  <c r="AQ473" i="9"/>
  <c r="M210" i="9"/>
  <c r="E204" i="9"/>
  <c r="F201" i="9"/>
  <c r="G201" i="9" s="1"/>
  <c r="AQ201" i="9"/>
  <c r="M514" i="9"/>
  <c r="E321" i="9"/>
  <c r="F321" i="9" s="1"/>
  <c r="F141" i="9"/>
  <c r="G141" i="9" s="1"/>
  <c r="AQ141" i="9"/>
  <c r="M196" i="9"/>
  <c r="E183" i="9"/>
  <c r="M140" i="9"/>
  <c r="E386" i="9"/>
  <c r="F504" i="9"/>
  <c r="G504" i="9" s="1"/>
  <c r="AQ504" i="9"/>
  <c r="F197" i="9"/>
  <c r="AQ197" i="9"/>
  <c r="G262" i="9"/>
  <c r="AO262" i="9" s="1"/>
  <c r="AQ262" i="9"/>
  <c r="M41" i="9"/>
  <c r="G297" i="9"/>
  <c r="AO297" i="9" s="1"/>
  <c r="AP297" i="9" s="1"/>
  <c r="AQ297" i="9"/>
  <c r="F161" i="9"/>
  <c r="G161" i="9" s="1"/>
  <c r="AO161" i="9" s="1"/>
  <c r="AP161" i="9" s="1"/>
  <c r="AQ161" i="9"/>
  <c r="F513" i="9"/>
  <c r="G513" i="9" s="1"/>
  <c r="AQ513" i="9"/>
  <c r="F483" i="9"/>
  <c r="AQ483" i="9"/>
  <c r="G331" i="9"/>
  <c r="AO331" i="9" s="1"/>
  <c r="AP331" i="9" s="1"/>
  <c r="AQ331" i="9"/>
  <c r="F213" i="9"/>
  <c r="G213" i="9" s="1"/>
  <c r="AQ213" i="9"/>
  <c r="G86" i="9"/>
  <c r="AQ86" i="9"/>
  <c r="G333" i="9"/>
  <c r="AO333" i="9" s="1"/>
  <c r="AP333" i="9" s="1"/>
  <c r="AQ333" i="9"/>
  <c r="F499" i="9"/>
  <c r="G499" i="9" s="1"/>
  <c r="AQ499" i="9"/>
  <c r="M515" i="9"/>
  <c r="AO515" i="9" s="1"/>
  <c r="AP515" i="9" s="1"/>
  <c r="E322" i="9"/>
  <c r="F322" i="9" s="1"/>
  <c r="M11" i="9"/>
  <c r="E307" i="9"/>
  <c r="F307" i="9" s="1"/>
  <c r="AQ380" i="9"/>
  <c r="G293" i="9"/>
  <c r="AO293" i="9" s="1"/>
  <c r="AP293" i="9" s="1"/>
  <c r="AQ293" i="9"/>
  <c r="F174" i="9"/>
  <c r="G174" i="9" s="1"/>
  <c r="AO174" i="9" s="1"/>
  <c r="AP174" i="9" s="1"/>
  <c r="AQ174" i="9"/>
  <c r="F486" i="9"/>
  <c r="G486" i="9" s="1"/>
  <c r="AQ486" i="9"/>
  <c r="G341" i="9"/>
  <c r="AO341" i="9" s="1"/>
  <c r="AP341" i="9" s="1"/>
  <c r="AQ341" i="9"/>
  <c r="AQ217" i="9"/>
  <c r="G99" i="9"/>
  <c r="AQ99" i="9"/>
  <c r="M33" i="9"/>
  <c r="E304" i="9"/>
  <c r="F304" i="9" s="1"/>
  <c r="G311" i="9"/>
  <c r="AO311" i="9" s="1"/>
  <c r="AP311" i="9" s="1"/>
  <c r="AQ311" i="9"/>
  <c r="F176" i="9"/>
  <c r="G176" i="9" s="1"/>
  <c r="AQ176" i="9"/>
  <c r="G298" i="9"/>
  <c r="AO298" i="9" s="1"/>
  <c r="AP298" i="9" s="1"/>
  <c r="AQ298" i="9"/>
  <c r="AF216" i="7"/>
  <c r="AG216" i="7" s="1"/>
  <c r="AA28" i="7"/>
  <c r="M9" i="2"/>
  <c r="N9" i="2" s="1"/>
  <c r="CK106" i="7"/>
  <c r="AB9" i="2"/>
  <c r="AC9" i="2" s="1"/>
  <c r="BS88" i="1"/>
  <c r="Z242" i="1"/>
  <c r="Z86" i="1"/>
  <c r="DH157" i="7" s="1"/>
  <c r="BQ101" i="7"/>
  <c r="BV101" i="7" s="1"/>
  <c r="AZ102" i="3"/>
  <c r="BI102" i="3"/>
  <c r="R101" i="7"/>
  <c r="S101" i="7" s="1"/>
  <c r="AB8" i="2"/>
  <c r="AC8" i="2" s="1"/>
  <c r="AB7" i="2"/>
  <c r="AC7" i="2" s="1"/>
  <c r="S9" i="2"/>
  <c r="T9" i="2" s="1"/>
  <c r="S7" i="2"/>
  <c r="T7" i="2" s="1"/>
  <c r="S8" i="2"/>
  <c r="T8" i="2" s="1"/>
  <c r="P7" i="2"/>
  <c r="Q7" i="2" s="1"/>
  <c r="M8" i="2"/>
  <c r="N8" i="2" s="1"/>
  <c r="M7" i="2"/>
  <c r="N7" i="2" s="1"/>
  <c r="J9" i="2"/>
  <c r="K9" i="2" s="1"/>
  <c r="J8" i="2"/>
  <c r="K8" i="2" s="1"/>
  <c r="AQ244" i="1"/>
  <c r="AZ242" i="3"/>
  <c r="BI242" i="3"/>
  <c r="Y10" i="4"/>
  <c r="Z10" i="4" s="1"/>
  <c r="AA245" i="7"/>
  <c r="AF245" i="7"/>
  <c r="AG245" i="7" s="1"/>
  <c r="R241" i="7"/>
  <c r="S241" i="7" s="1"/>
  <c r="Y7" i="4"/>
  <c r="Z7" i="4" s="1"/>
  <c r="AQ246" i="1"/>
  <c r="P9" i="2"/>
  <c r="Q9" i="2" s="1"/>
  <c r="P8" i="2"/>
  <c r="Q8" i="2" s="1"/>
  <c r="V8" i="2"/>
  <c r="W8" i="2" s="1"/>
  <c r="J7" i="2"/>
  <c r="K7" i="2" s="1"/>
  <c r="G9" i="2"/>
  <c r="H9" i="2" s="1"/>
  <c r="Y7" i="2"/>
  <c r="Z7" i="2" s="1"/>
  <c r="V7" i="2"/>
  <c r="W7" i="2" s="1"/>
  <c r="G7" i="2"/>
  <c r="H7" i="2" s="1"/>
  <c r="G8" i="2"/>
  <c r="H8" i="2" s="1"/>
  <c r="D9" i="2"/>
  <c r="E9" i="2" s="1"/>
  <c r="D8" i="2"/>
  <c r="E8" i="2" s="1"/>
  <c r="D7" i="2"/>
  <c r="E7" i="2" s="1"/>
  <c r="AF112" i="7"/>
  <c r="AG112" i="7" s="1"/>
  <c r="CK259" i="7"/>
  <c r="E190" i="9" s="1"/>
  <c r="AF100" i="7"/>
  <c r="AG100" i="7" s="1"/>
  <c r="CK310" i="7"/>
  <c r="M184" i="9" s="1"/>
  <c r="R127" i="1"/>
  <c r="AV83" i="3"/>
  <c r="R99" i="7"/>
  <c r="S99" i="7" s="1"/>
  <c r="CK261" i="7"/>
  <c r="H89" i="7"/>
  <c r="AV91" i="3"/>
  <c r="R111" i="7"/>
  <c r="S111" i="7" s="1"/>
  <c r="H153" i="7"/>
  <c r="H154" i="7"/>
  <c r="H215" i="7"/>
  <c r="BS152" i="1"/>
  <c r="BG152" i="1" s="1"/>
  <c r="CK375" i="7"/>
  <c r="BQ109" i="7"/>
  <c r="BV109" i="7" s="1"/>
  <c r="BQ107" i="7"/>
  <c r="BV107" i="7" s="1"/>
  <c r="AZ110" i="3"/>
  <c r="BI110" i="3"/>
  <c r="DI202" i="7"/>
  <c r="BQ111" i="7"/>
  <c r="BV111" i="7" s="1"/>
  <c r="BI106" i="3"/>
  <c r="AZ106" i="3"/>
  <c r="DI315" i="7"/>
  <c r="AT160" i="1"/>
  <c r="AR159" i="7" s="1"/>
  <c r="AT159" i="7" s="1"/>
  <c r="AZ108" i="3"/>
  <c r="BI108" i="3"/>
  <c r="AV113" i="3"/>
  <c r="H112" i="7"/>
  <c r="H185" i="7"/>
  <c r="DI448" i="7"/>
  <c r="DI210" i="7"/>
  <c r="AV85" i="3"/>
  <c r="AV191" i="3"/>
  <c r="H190" i="7"/>
  <c r="Z50" i="1"/>
  <c r="DH85" i="7" s="1"/>
  <c r="Z128" i="1"/>
  <c r="Z126" i="1"/>
  <c r="AV111" i="3"/>
  <c r="H110" i="7"/>
  <c r="BS156" i="1"/>
  <c r="BG156" i="1" s="1"/>
  <c r="AV112" i="3"/>
  <c r="H111" i="7"/>
  <c r="AV158" i="3"/>
  <c r="H186" i="7"/>
  <c r="AA216" i="7"/>
  <c r="AA107" i="7"/>
  <c r="AF107" i="7"/>
  <c r="AG107" i="7" s="1"/>
  <c r="AF111" i="7"/>
  <c r="AG111" i="7" s="1"/>
  <c r="AF110" i="7"/>
  <c r="AG110" i="7" s="1"/>
  <c r="AA110" i="7"/>
  <c r="R109" i="7"/>
  <c r="S109" i="7" s="1"/>
  <c r="R107" i="7"/>
  <c r="S107" i="7" s="1"/>
  <c r="AI157" i="1"/>
  <c r="AJ157" i="1" s="1"/>
  <c r="CK81" i="7"/>
  <c r="E49" i="9" s="1"/>
  <c r="AI10" i="1"/>
  <c r="AJ10" i="1" s="1"/>
  <c r="AI228" i="1"/>
  <c r="AJ228" i="1" s="1"/>
  <c r="AH228" i="1"/>
  <c r="AF109" i="7"/>
  <c r="AG109" i="7" s="1"/>
  <c r="AF108" i="7"/>
  <c r="AG108" i="7" s="1"/>
  <c r="E510" i="9"/>
  <c r="R49" i="1"/>
  <c r="BR49" i="7"/>
  <c r="BU49" i="7" s="1"/>
  <c r="CK311" i="7"/>
  <c r="AA95" i="7"/>
  <c r="BQ99" i="7"/>
  <c r="BV99" i="7" s="1"/>
  <c r="BI100" i="3"/>
  <c r="AZ100" i="3"/>
  <c r="AI19" i="1"/>
  <c r="AJ19" i="1" s="1"/>
  <c r="AH50" i="1"/>
  <c r="AT83" i="1"/>
  <c r="AR82" i="7" s="1"/>
  <c r="AT82" i="7" s="1"/>
  <c r="AQ83" i="7"/>
  <c r="AT84" i="1"/>
  <c r="AR83" i="7" s="1"/>
  <c r="AT83" i="7" s="1"/>
  <c r="AH89" i="1"/>
  <c r="AQ243" i="1"/>
  <c r="AQ242" i="1"/>
  <c r="AL247" i="1"/>
  <c r="AL256" i="1"/>
  <c r="AL249" i="1"/>
  <c r="AL255" i="1"/>
  <c r="AL252" i="1"/>
  <c r="AL243" i="1"/>
  <c r="AM243" i="1" s="1"/>
  <c r="AL253" i="1"/>
  <c r="AL257" i="1"/>
  <c r="AL251" i="1"/>
  <c r="AL242" i="1"/>
  <c r="AM242" i="1" s="1"/>
  <c r="AL250" i="1"/>
  <c r="AL248" i="1"/>
  <c r="AL254" i="1"/>
  <c r="AL245" i="1"/>
  <c r="AM245" i="1" s="1"/>
  <c r="AL244" i="1"/>
  <c r="AM244" i="1" s="1"/>
  <c r="AD149" i="7"/>
  <c r="AC366" i="7" s="1"/>
  <c r="AI243" i="1"/>
  <c r="AJ243" i="1" s="1"/>
  <c r="AI242" i="1"/>
  <c r="AJ242" i="1" s="1"/>
  <c r="R85" i="1"/>
  <c r="Z84" i="1"/>
  <c r="DH155" i="7" s="1"/>
  <c r="Z124" i="1"/>
  <c r="Z48" i="1"/>
  <c r="Z46" i="1"/>
  <c r="CK328" i="7"/>
  <c r="H91" i="7"/>
  <c r="R109" i="1"/>
  <c r="DI317" i="7"/>
  <c r="AR179" i="7"/>
  <c r="AT179" i="7" s="1"/>
  <c r="CK37" i="7"/>
  <c r="E278" i="9" s="1"/>
  <c r="F278" i="9" s="1"/>
  <c r="R153" i="1"/>
  <c r="H81" i="7"/>
  <c r="AV13" i="3"/>
  <c r="H12" i="7"/>
  <c r="R187" i="1"/>
  <c r="H85" i="7"/>
  <c r="AV19" i="3"/>
  <c r="H18" i="7"/>
  <c r="H15" i="7"/>
  <c r="R217" i="1"/>
  <c r="AV89" i="3"/>
  <c r="H97" i="7"/>
  <c r="AV21" i="3"/>
  <c r="H20" i="7"/>
  <c r="Z188" i="1"/>
  <c r="DH377" i="7" s="1"/>
  <c r="Z152" i="1"/>
  <c r="Z82" i="1"/>
  <c r="DH153" i="7" s="1"/>
  <c r="Z216" i="1"/>
  <c r="Z108" i="1"/>
  <c r="Z186" i="1"/>
  <c r="DH375" i="7" s="1"/>
  <c r="Z110" i="1"/>
  <c r="Z218" i="1"/>
  <c r="Z150" i="1"/>
  <c r="Z184" i="1"/>
  <c r="Z106" i="1"/>
  <c r="Z154" i="1"/>
  <c r="Z214" i="1"/>
  <c r="AV157" i="3"/>
  <c r="H156" i="7"/>
  <c r="AZ98" i="3"/>
  <c r="BI98" i="3"/>
  <c r="BI28" i="3"/>
  <c r="AZ28" i="3"/>
  <c r="AZ94" i="3"/>
  <c r="BI94" i="3"/>
  <c r="BI96" i="3"/>
  <c r="AZ96" i="3"/>
  <c r="BP126" i="3"/>
  <c r="BC126" i="3"/>
  <c r="AF154" i="7"/>
  <c r="AG154" i="7" s="1"/>
  <c r="AA154" i="7"/>
  <c r="AA46" i="7"/>
  <c r="AF155" i="7"/>
  <c r="AG155" i="7" s="1"/>
  <c r="AA9" i="7"/>
  <c r="AH221" i="1"/>
  <c r="AI221" i="1"/>
  <c r="AJ221" i="1" s="1"/>
  <c r="BS124" i="1"/>
  <c r="BG124" i="1" s="1"/>
  <c r="AT125" i="1"/>
  <c r="AR124" i="7" s="1"/>
  <c r="AT124" i="7" s="1"/>
  <c r="BC85" i="3"/>
  <c r="DI444" i="7"/>
  <c r="AT152" i="1"/>
  <c r="AR151" i="7" s="1"/>
  <c r="AT151" i="7" s="1"/>
  <c r="DI440" i="7"/>
  <c r="DI376" i="7"/>
  <c r="DC238" i="7"/>
  <c r="DM238" i="7" s="1"/>
  <c r="EO11" i="7" s="1"/>
  <c r="DI319" i="7"/>
  <c r="BC83" i="3"/>
  <c r="BC84" i="3"/>
  <c r="BO92" i="3"/>
  <c r="BD92" i="3"/>
  <c r="BC92" i="3"/>
  <c r="BP92" i="3"/>
  <c r="DI447" i="7"/>
  <c r="BN237" i="3"/>
  <c r="BN61" i="3"/>
  <c r="BC61" i="3" s="1"/>
  <c r="BN58" i="3"/>
  <c r="BC58" i="3" s="1"/>
  <c r="BN139" i="3"/>
  <c r="BN63" i="3"/>
  <c r="BN30" i="3"/>
  <c r="BN149" i="3"/>
  <c r="BN203" i="3"/>
  <c r="BN243" i="3"/>
  <c r="BN239" i="3"/>
  <c r="BN134" i="3"/>
  <c r="BN109" i="3"/>
  <c r="BN171" i="3"/>
  <c r="BN196" i="3"/>
  <c r="BN37" i="3"/>
  <c r="BN33" i="3"/>
  <c r="BN197" i="3"/>
  <c r="BN70" i="3"/>
  <c r="BC70" i="3" s="1"/>
  <c r="BN39" i="3"/>
  <c r="BN103" i="3"/>
  <c r="BN173" i="3"/>
  <c r="BN114" i="3"/>
  <c r="BN78" i="3"/>
  <c r="BN31" i="3"/>
  <c r="BC31" i="3" s="1"/>
  <c r="BN143" i="3"/>
  <c r="BN194" i="3"/>
  <c r="BN254" i="3"/>
  <c r="BN100" i="3"/>
  <c r="BN146" i="3"/>
  <c r="BN32" i="3"/>
  <c r="BC32" i="3" s="1"/>
  <c r="BN138" i="3"/>
  <c r="BN45" i="3"/>
  <c r="BN38" i="3"/>
  <c r="BN140" i="3"/>
  <c r="BN129" i="3"/>
  <c r="BN233" i="3"/>
  <c r="BN222" i="3"/>
  <c r="BN199" i="3"/>
  <c r="BN176" i="3"/>
  <c r="BN79" i="3"/>
  <c r="BN66" i="3"/>
  <c r="BC66" i="3" s="1"/>
  <c r="BN231" i="3"/>
  <c r="BN207" i="3"/>
  <c r="BN112" i="3"/>
  <c r="BN145" i="3"/>
  <c r="BN229" i="3"/>
  <c r="BN206" i="3"/>
  <c r="BN44" i="3"/>
  <c r="BN102" i="3"/>
  <c r="BN40" i="3"/>
  <c r="BN248" i="3"/>
  <c r="BN42" i="3"/>
  <c r="BN177" i="3"/>
  <c r="BN97" i="3"/>
  <c r="BN99" i="3"/>
  <c r="BN167" i="3"/>
  <c r="BN159" i="3"/>
  <c r="BN108" i="3"/>
  <c r="BN238" i="3"/>
  <c r="BN147" i="3"/>
  <c r="BN69" i="3"/>
  <c r="BN128" i="3"/>
  <c r="BN64" i="3"/>
  <c r="BC64" i="3" s="1"/>
  <c r="BN209" i="3"/>
  <c r="BN41" i="3"/>
  <c r="BN65" i="3"/>
  <c r="BN111" i="3"/>
  <c r="BN253" i="3"/>
  <c r="BN230" i="3"/>
  <c r="BN178" i="3"/>
  <c r="BN251" i="3"/>
  <c r="BN142" i="3"/>
  <c r="BN179" i="3"/>
  <c r="BN68" i="3"/>
  <c r="BC68" i="3" s="1"/>
  <c r="BN257" i="3"/>
  <c r="BN81" i="3"/>
  <c r="BN200" i="3"/>
  <c r="BN36" i="3"/>
  <c r="BN73" i="3"/>
  <c r="BN174" i="3"/>
  <c r="BN98" i="3"/>
  <c r="BN144" i="3"/>
  <c r="BN181" i="3"/>
  <c r="BN120" i="3"/>
  <c r="BN193" i="3"/>
  <c r="BN80" i="3"/>
  <c r="BN101" i="3"/>
  <c r="BN247" i="3"/>
  <c r="BN105" i="3"/>
  <c r="BN210" i="3"/>
  <c r="BN201" i="3"/>
  <c r="BN133" i="3"/>
  <c r="BN168" i="3"/>
  <c r="BN226" i="3"/>
  <c r="BN132" i="3"/>
  <c r="BN195" i="3"/>
  <c r="BN135" i="3"/>
  <c r="BN241" i="3"/>
  <c r="BN240" i="3"/>
  <c r="BN75" i="3"/>
  <c r="BN115" i="3"/>
  <c r="BN213" i="3"/>
  <c r="BN60" i="3"/>
  <c r="BC60" i="3" s="1"/>
  <c r="BN249" i="3"/>
  <c r="BN67" i="3"/>
  <c r="BN116" i="3"/>
  <c r="BN123" i="3"/>
  <c r="BN95" i="3"/>
  <c r="BN204" i="3"/>
  <c r="BN244" i="3"/>
  <c r="BC244" i="3" s="1"/>
  <c r="BN121" i="3"/>
  <c r="BN169" i="3"/>
  <c r="BN242" i="3"/>
  <c r="BN170" i="3"/>
  <c r="BN96" i="3"/>
  <c r="BN225" i="3"/>
  <c r="BN246" i="3"/>
  <c r="BC246" i="3" s="1"/>
  <c r="BN35" i="3"/>
  <c r="BN72" i="3"/>
  <c r="BC72" i="3" s="1"/>
  <c r="BN234" i="3"/>
  <c r="BN43" i="3"/>
  <c r="BN110" i="3"/>
  <c r="BN252" i="3"/>
  <c r="BN202" i="3"/>
  <c r="BN182" i="3"/>
  <c r="BN166" i="3"/>
  <c r="BN122" i="3"/>
  <c r="BN205" i="3"/>
  <c r="BN28" i="3"/>
  <c r="BC28" i="3" s="1"/>
  <c r="BN223" i="3"/>
  <c r="BN74" i="3"/>
  <c r="BN29" i="3"/>
  <c r="BC29" i="3" s="1"/>
  <c r="BN180" i="3"/>
  <c r="BN119" i="3"/>
  <c r="BN136" i="3"/>
  <c r="BN130" i="3"/>
  <c r="BN228" i="3"/>
  <c r="BN192" i="3"/>
  <c r="BN76" i="3"/>
  <c r="BN212" i="3"/>
  <c r="BN34" i="3"/>
  <c r="BC34" i="3" s="1"/>
  <c r="BN59" i="3"/>
  <c r="BC59" i="3" s="1"/>
  <c r="BN62" i="3"/>
  <c r="BC62" i="3" s="1"/>
  <c r="BN104" i="3"/>
  <c r="BN113" i="3"/>
  <c r="BN77" i="3"/>
  <c r="BN235" i="3"/>
  <c r="BN117" i="3"/>
  <c r="BN148" i="3"/>
  <c r="BN94" i="3"/>
  <c r="BN227" i="3"/>
  <c r="BN208" i="3"/>
  <c r="BN256" i="3"/>
  <c r="BN211" i="3"/>
  <c r="BN141" i="3"/>
  <c r="BN245" i="3"/>
  <c r="BN71" i="3"/>
  <c r="BN198" i="3"/>
  <c r="BN137" i="3"/>
  <c r="BN224" i="3"/>
  <c r="BN175" i="3"/>
  <c r="BN236" i="3"/>
  <c r="BN118" i="3"/>
  <c r="BN131" i="3"/>
  <c r="BN232" i="3"/>
  <c r="BN183" i="3"/>
  <c r="BN172" i="3"/>
  <c r="BN255" i="3"/>
  <c r="BN250" i="3"/>
  <c r="BN164" i="3"/>
  <c r="BD164" i="3" s="1"/>
  <c r="BN217" i="3"/>
  <c r="BD217" i="3" s="1"/>
  <c r="BN82" i="3"/>
  <c r="BD82" i="3" s="1"/>
  <c r="BN187" i="3"/>
  <c r="BD187" i="3" s="1"/>
  <c r="BN219" i="3"/>
  <c r="BN124" i="3"/>
  <c r="BD124" i="3" s="1"/>
  <c r="BN153" i="3"/>
  <c r="BN165" i="3"/>
  <c r="BD165" i="3" s="1"/>
  <c r="DE338" i="7" a="1"/>
  <c r="DE338" i="7" s="1"/>
  <c r="DF338" i="7" s="1" a="1"/>
  <c r="DF338" i="7" s="1"/>
  <c r="AT218" i="1"/>
  <c r="AR217" i="7" s="1"/>
  <c r="AT217" i="7" s="1"/>
  <c r="BP91" i="3"/>
  <c r="BD91" i="3"/>
  <c r="BO91" i="3"/>
  <c r="BC91" i="3"/>
  <c r="BN214" i="3"/>
  <c r="BD214" i="3" s="1"/>
  <c r="BN190" i="3"/>
  <c r="BD190" i="3" s="1"/>
  <c r="BD89" i="3"/>
  <c r="BC89" i="3"/>
  <c r="BO89" i="3"/>
  <c r="BP89" i="3"/>
  <c r="BN158" i="3"/>
  <c r="BD158" i="3" s="1"/>
  <c r="BN220" i="3"/>
  <c r="BN216" i="3"/>
  <c r="BD216" i="3" s="1"/>
  <c r="BN127" i="3"/>
  <c r="BO127" i="3" s="1"/>
  <c r="BN152" i="3"/>
  <c r="BD152" i="3" s="1"/>
  <c r="BO93" i="3"/>
  <c r="BC93" i="3"/>
  <c r="BD93" i="3"/>
  <c r="BP93" i="3"/>
  <c r="BP90" i="3"/>
  <c r="BC90" i="3"/>
  <c r="BO90" i="3"/>
  <c r="BD90" i="3"/>
  <c r="DE379" i="7" a="1"/>
  <c r="DE379" i="7" s="1"/>
  <c r="DE330" i="7" a="1"/>
  <c r="DE330" i="7" s="1"/>
  <c r="DF330" i="7" s="1" a="1"/>
  <c r="DF330" i="7" s="1"/>
  <c r="DE344" i="7" a="1"/>
  <c r="DE344" i="7" s="1"/>
  <c r="DF344" i="7" s="1" a="1"/>
  <c r="DF344" i="7" s="1"/>
  <c r="DE371" i="7" a="1"/>
  <c r="DE371" i="7" s="1"/>
  <c r="DF371" i="7" s="1" a="1"/>
  <c r="DF371" i="7" s="1"/>
  <c r="DG371" i="7" s="1" a="1"/>
  <c r="DG371" i="7" s="1"/>
  <c r="DN371" i="7" s="1"/>
  <c r="ET142" i="7" s="1"/>
  <c r="DE321" i="7" a="1"/>
  <c r="DE321" i="7" s="1"/>
  <c r="DF321" i="7" s="1" a="1"/>
  <c r="DF321" i="7" s="1"/>
  <c r="DE422" i="7" a="1"/>
  <c r="DE422" i="7" s="1"/>
  <c r="DG422" i="7" s="1" a="1"/>
  <c r="DG422" i="7" s="1"/>
  <c r="DN422" i="7" s="1"/>
  <c r="EY108" i="7" s="1"/>
  <c r="DE313" i="7" a="1"/>
  <c r="DE313" i="7" s="1"/>
  <c r="DF313" i="7" s="1" a="1"/>
  <c r="DF313" i="7" s="1"/>
  <c r="DE326" i="7" a="1"/>
  <c r="DE326" i="7" s="1"/>
  <c r="DF326" i="7" s="1" a="1"/>
  <c r="DF326" i="7" s="1"/>
  <c r="DE356" i="7" a="1"/>
  <c r="DE356" i="7" s="1"/>
  <c r="DF356" i="7" s="1" a="1"/>
  <c r="DF356" i="7" s="1"/>
  <c r="DE324" i="7" a="1"/>
  <c r="DE324" i="7" s="1"/>
  <c r="DF324" i="7" s="1" a="1"/>
  <c r="DF324" i="7" s="1"/>
  <c r="DE308" i="7" a="1"/>
  <c r="DE308" i="7" s="1"/>
  <c r="DF308" i="7" s="1" a="1"/>
  <c r="DF308" i="7" s="1"/>
  <c r="DE362" i="7" a="1"/>
  <c r="DE362" i="7" s="1"/>
  <c r="DF362" i="7" s="1" a="1"/>
  <c r="DF362" i="7" s="1"/>
  <c r="DE357" i="7" a="1"/>
  <c r="DE357" i="7" s="1"/>
  <c r="DF357" i="7" s="1" a="1"/>
  <c r="DF357" i="7" s="1"/>
  <c r="DE364" i="7" a="1"/>
  <c r="DE364" i="7" s="1"/>
  <c r="DF364" i="7" s="1" a="1"/>
  <c r="DF364" i="7" s="1"/>
  <c r="DE310" i="7" a="1"/>
  <c r="DE310" i="7" s="1"/>
  <c r="DF310" i="7" s="1" a="1"/>
  <c r="DF310" i="7" s="1"/>
  <c r="DE372" i="7" a="1"/>
  <c r="DE372" i="7" s="1"/>
  <c r="DF372" i="7" s="1" a="1"/>
  <c r="DF372" i="7" s="1"/>
  <c r="DE363" i="7" a="1"/>
  <c r="DE363" i="7" s="1"/>
  <c r="DF363" i="7" s="1" a="1"/>
  <c r="DF363" i="7" s="1"/>
  <c r="DE348" i="7" a="1"/>
  <c r="DE348" i="7" s="1"/>
  <c r="DF348" i="7" s="1" a="1"/>
  <c r="DF348" i="7" s="1"/>
  <c r="DE317" i="7" a="1"/>
  <c r="DE317" i="7" s="1"/>
  <c r="DF317" i="7" s="1" a="1"/>
  <c r="DF317" i="7" s="1"/>
  <c r="DE312" i="7" a="1"/>
  <c r="DE312" i="7" s="1"/>
  <c r="DF312" i="7" s="1" a="1"/>
  <c r="DF312" i="7" s="1"/>
  <c r="DE319" i="7" a="1"/>
  <c r="DE319" i="7" s="1"/>
  <c r="DF319" i="7" s="1" a="1"/>
  <c r="DF319" i="7" s="1"/>
  <c r="DE349" i="7" a="1"/>
  <c r="DE349" i="7" s="1"/>
  <c r="DF349" i="7" s="1" a="1"/>
  <c r="DF349" i="7" s="1"/>
  <c r="DE336" i="7" a="1"/>
  <c r="DE336" i="7" s="1"/>
  <c r="DF336" i="7" s="1" a="1"/>
  <c r="DF336" i="7" s="1"/>
  <c r="DE323" i="7" a="1"/>
  <c r="DE323" i="7" s="1"/>
  <c r="DF323" i="7" s="1" a="1"/>
  <c r="DF323" i="7" s="1"/>
  <c r="DE359" i="7" a="1"/>
  <c r="DE359" i="7" s="1"/>
  <c r="DF359" i="7" s="1" a="1"/>
  <c r="DF359" i="7" s="1"/>
  <c r="DE315" i="7" a="1"/>
  <c r="DE315" i="7" s="1"/>
  <c r="DF315" i="7" s="1" a="1"/>
  <c r="DF315" i="7" s="1"/>
  <c r="DE381" i="7" a="1"/>
  <c r="DE381" i="7" s="1"/>
  <c r="DE352" i="7" a="1"/>
  <c r="DE352" i="7" s="1"/>
  <c r="DF352" i="7" s="1" a="1"/>
  <c r="DF352" i="7" s="1"/>
  <c r="DE325" i="7" a="1"/>
  <c r="DE325" i="7" s="1"/>
  <c r="DF325" i="7" s="1" a="1"/>
  <c r="DF325" i="7" s="1"/>
  <c r="DE316" i="7" a="1"/>
  <c r="DE316" i="7" s="1"/>
  <c r="DF316" i="7" s="1" a="1"/>
  <c r="DF316" i="7" s="1"/>
  <c r="DE370" i="7" a="1"/>
  <c r="DE370" i="7" s="1"/>
  <c r="DF370" i="7" s="1" a="1"/>
  <c r="DF370" i="7" s="1"/>
  <c r="DE342" i="7" a="1"/>
  <c r="DE342" i="7" s="1"/>
  <c r="DF342" i="7" s="1" a="1"/>
  <c r="DF342" i="7" s="1"/>
  <c r="DE346" i="7" a="1"/>
  <c r="DE346" i="7" s="1"/>
  <c r="DF346" i="7" s="1" a="1"/>
  <c r="DF346" i="7" s="1"/>
  <c r="DE404" i="7" a="1"/>
  <c r="DE404" i="7" s="1"/>
  <c r="DG404" i="7" s="1" a="1"/>
  <c r="DG404" i="7" s="1"/>
  <c r="DN404" i="7" s="1"/>
  <c r="EY72" i="7" s="1"/>
  <c r="DE332" i="7" a="1"/>
  <c r="DE332" i="7" s="1"/>
  <c r="DF332" i="7" s="1" a="1"/>
  <c r="DF332" i="7" s="1"/>
  <c r="DE339" i="7" a="1"/>
  <c r="DE339" i="7" s="1"/>
  <c r="DF339" i="7" s="1" a="1"/>
  <c r="DF339" i="7" s="1"/>
  <c r="DE335" i="7" a="1"/>
  <c r="DE335" i="7" s="1"/>
  <c r="DF335" i="7" s="1" a="1"/>
  <c r="DF335" i="7" s="1"/>
  <c r="DE329" i="7" a="1"/>
  <c r="DE329" i="7" s="1"/>
  <c r="DF329" i="7" s="1" a="1"/>
  <c r="DF329" i="7" s="1"/>
  <c r="DE355" i="7" a="1"/>
  <c r="DE355" i="7" s="1"/>
  <c r="DF355" i="7" s="1" a="1"/>
  <c r="DF355" i="7" s="1"/>
  <c r="DE333" i="7" a="1"/>
  <c r="DE333" i="7" s="1"/>
  <c r="DF333" i="7" s="1" a="1"/>
  <c r="DF333" i="7" s="1"/>
  <c r="DE402" i="7" a="1"/>
  <c r="DE402" i="7" s="1"/>
  <c r="DE306" i="7" a="1"/>
  <c r="DE306" i="7" s="1"/>
  <c r="DF306" i="7" s="1" a="1"/>
  <c r="DF306" i="7" s="1"/>
  <c r="DE358" i="7" a="1"/>
  <c r="DE358" i="7" s="1"/>
  <c r="DF358" i="7" s="1" a="1"/>
  <c r="DF358" i="7" s="1"/>
  <c r="DE322" i="7" a="1"/>
  <c r="DE322" i="7" s="1"/>
  <c r="DF322" i="7" s="1" a="1"/>
  <c r="DF322" i="7" s="1"/>
  <c r="DE369" i="7" a="1"/>
  <c r="DE369" i="7" s="1"/>
  <c r="DF369" i="7" s="1" a="1"/>
  <c r="DF369" i="7" s="1"/>
  <c r="DE366" i="7" a="1"/>
  <c r="DE366" i="7" s="1"/>
  <c r="DF366" i="7" s="1" a="1"/>
  <c r="DF366" i="7" s="1"/>
  <c r="DE320" i="7" a="1"/>
  <c r="DE320" i="7" s="1"/>
  <c r="DF320" i="7" s="1" a="1"/>
  <c r="DF320" i="7" s="1"/>
  <c r="DE430" i="7" a="1"/>
  <c r="DE430" i="7" s="1"/>
  <c r="DG430" i="7" s="1" a="1"/>
  <c r="DG430" i="7" s="1"/>
  <c r="DN430" i="7" s="1"/>
  <c r="EY124" i="7" s="1"/>
  <c r="DE351" i="7" a="1"/>
  <c r="DE351" i="7" s="1"/>
  <c r="DF351" i="7" s="1" a="1"/>
  <c r="DF351" i="7" s="1"/>
  <c r="DE318" i="7" a="1"/>
  <c r="DE318" i="7" s="1"/>
  <c r="DF318" i="7" s="1" a="1"/>
  <c r="DF318" i="7" s="1"/>
  <c r="DE368" i="7" a="1"/>
  <c r="DE368" i="7" s="1"/>
  <c r="DF368" i="7" s="1" a="1"/>
  <c r="DF368" i="7" s="1"/>
  <c r="DE309" i="7" a="1"/>
  <c r="DE309" i="7" s="1"/>
  <c r="DF309" i="7" s="1" a="1"/>
  <c r="DF309" i="7" s="1"/>
  <c r="DE353" i="7" a="1"/>
  <c r="DE353" i="7" s="1"/>
  <c r="DF353" i="7" s="1" a="1"/>
  <c r="DF353" i="7" s="1"/>
  <c r="DE307" i="7" a="1"/>
  <c r="DE307" i="7" s="1"/>
  <c r="DF307" i="7" s="1" a="1"/>
  <c r="DF307" i="7" s="1"/>
  <c r="R125" i="7"/>
  <c r="S125" i="7" s="1"/>
  <c r="DE414" i="7" a="1"/>
  <c r="DE414" i="7" s="1"/>
  <c r="DG414" i="7" s="1" a="1"/>
  <c r="DG414" i="7" s="1"/>
  <c r="DN414" i="7" s="1"/>
  <c r="EY92" i="7" s="1"/>
  <c r="DE305" i="7" a="1"/>
  <c r="DE305" i="7" s="1"/>
  <c r="DF305" i="7" s="1" a="1"/>
  <c r="DF305" i="7" s="1"/>
  <c r="DE311" i="7" a="1"/>
  <c r="DE311" i="7" s="1"/>
  <c r="DF311" i="7" s="1" a="1"/>
  <c r="DF311" i="7" s="1"/>
  <c r="DE361" i="7" a="1"/>
  <c r="DE361" i="7" s="1"/>
  <c r="DF361" i="7" s="1" a="1"/>
  <c r="DF361" i="7" s="1"/>
  <c r="DE367" i="7" a="1"/>
  <c r="DE367" i="7" s="1"/>
  <c r="DF367" i="7" s="1" a="1"/>
  <c r="DF367" i="7" s="1"/>
  <c r="DE340" i="7" a="1"/>
  <c r="DE340" i="7" s="1"/>
  <c r="DF340" i="7" s="1" a="1"/>
  <c r="DF340" i="7" s="1"/>
  <c r="DE407" i="7" a="1"/>
  <c r="DE407" i="7" s="1"/>
  <c r="DE331" i="7" a="1"/>
  <c r="DE331" i="7" s="1"/>
  <c r="DF331" i="7" s="1" a="1"/>
  <c r="DF331" i="7" s="1"/>
  <c r="DE337" i="7" a="1"/>
  <c r="DE337" i="7" s="1"/>
  <c r="DF337" i="7" s="1" a="1"/>
  <c r="DF337" i="7" s="1"/>
  <c r="DE354" i="7" a="1"/>
  <c r="DE354" i="7" s="1"/>
  <c r="DF354" i="7" s="1" a="1"/>
  <c r="DF354" i="7" s="1"/>
  <c r="DE360" i="7" a="1"/>
  <c r="DE360" i="7" s="1"/>
  <c r="DF360" i="7" s="1" a="1"/>
  <c r="DF360" i="7" s="1"/>
  <c r="DE327" i="7" a="1"/>
  <c r="DE327" i="7" s="1"/>
  <c r="DF327" i="7" s="1" a="1"/>
  <c r="DF327" i="7" s="1"/>
  <c r="DE417" i="7" a="1"/>
  <c r="DE417" i="7" s="1"/>
  <c r="DE365" i="7" a="1"/>
  <c r="DE365" i="7" s="1"/>
  <c r="DF365" i="7" s="1" a="1"/>
  <c r="DF365" i="7" s="1"/>
  <c r="DE343" i="7" a="1"/>
  <c r="DE343" i="7" s="1"/>
  <c r="DF343" i="7" s="1" a="1"/>
  <c r="DF343" i="7" s="1"/>
  <c r="DE341" i="7" a="1"/>
  <c r="DE341" i="7" s="1"/>
  <c r="DF341" i="7" s="1" a="1"/>
  <c r="DF341" i="7" s="1"/>
  <c r="DE347" i="7" a="1"/>
  <c r="DE347" i="7" s="1"/>
  <c r="DF347" i="7" s="1" a="1"/>
  <c r="DF347" i="7" s="1"/>
  <c r="DE314" i="7" a="1"/>
  <c r="DE314" i="7" s="1"/>
  <c r="DF314" i="7" s="1" a="1"/>
  <c r="DF314" i="7" s="1"/>
  <c r="DE424" i="7" a="1"/>
  <c r="DE424" i="7" s="1"/>
  <c r="DG424" i="7" s="1" a="1"/>
  <c r="DG424" i="7" s="1"/>
  <c r="DN424" i="7" s="1"/>
  <c r="EY112" i="7" s="1"/>
  <c r="DE345" i="7" a="1"/>
  <c r="DE345" i="7" s="1"/>
  <c r="DF345" i="7" s="1" a="1"/>
  <c r="DF345" i="7" s="1"/>
  <c r="DE350" i="7" a="1"/>
  <c r="DE350" i="7" s="1"/>
  <c r="DF350" i="7" s="1" a="1"/>
  <c r="DF350" i="7" s="1"/>
  <c r="DE328" i="7" a="1"/>
  <c r="DE328" i="7" s="1"/>
  <c r="DF328" i="7" s="1" a="1"/>
  <c r="DF328" i="7" s="1"/>
  <c r="DE334" i="7" a="1"/>
  <c r="DE334" i="7" s="1"/>
  <c r="DF334" i="7" s="1" a="1"/>
  <c r="DF334" i="7" s="1"/>
  <c r="DE375" i="7" a="1"/>
  <c r="DE375" i="7" s="1"/>
  <c r="DE432" i="7" a="1"/>
  <c r="DE432" i="7" s="1"/>
  <c r="DE399" i="7" a="1"/>
  <c r="DE399" i="7" s="1"/>
  <c r="DF399" i="7" s="1" a="1"/>
  <c r="DF399" i="7" s="1"/>
  <c r="DL399" i="7" s="1"/>
  <c r="EW62" i="7" s="1"/>
  <c r="EX62" i="7" s="1"/>
  <c r="DE394" i="7" a="1"/>
  <c r="DE394" i="7" s="1"/>
  <c r="DG394" i="7" s="1" a="1"/>
  <c r="DG394" i="7" s="1"/>
  <c r="DN394" i="7" s="1"/>
  <c r="EY52" i="7" s="1"/>
  <c r="DE429" i="7" a="1"/>
  <c r="DE429" i="7" s="1"/>
  <c r="DE373" i="7" a="1"/>
  <c r="DE373" i="7" s="1"/>
  <c r="DE388" i="7" a="1"/>
  <c r="DE388" i="7" s="1"/>
  <c r="DG388" i="7" s="1" a="1"/>
  <c r="DG388" i="7" s="1"/>
  <c r="DN388" i="7" s="1"/>
  <c r="EY40" i="7" s="1"/>
  <c r="DE380" i="7" a="1"/>
  <c r="DE380" i="7" s="1"/>
  <c r="DE393" i="7" a="1"/>
  <c r="DE393" i="7" s="1"/>
  <c r="DG393" i="7" s="1" a="1"/>
  <c r="DG393" i="7" s="1"/>
  <c r="DN393" i="7" s="1"/>
  <c r="EY50" i="7" s="1"/>
  <c r="DE405" i="7" a="1"/>
  <c r="DE405" i="7" s="1"/>
  <c r="DG405" i="7" s="1" a="1"/>
  <c r="DG405" i="7" s="1"/>
  <c r="DN405" i="7" s="1"/>
  <c r="EY74" i="7" s="1"/>
  <c r="DE403" i="7" a="1"/>
  <c r="DE403" i="7" s="1"/>
  <c r="DF403" i="7" s="1" a="1"/>
  <c r="DF403" i="7" s="1"/>
  <c r="DL403" i="7" s="1"/>
  <c r="EW70" i="7" s="1"/>
  <c r="EX70" i="7" s="1"/>
  <c r="DE409" i="7" a="1"/>
  <c r="DE409" i="7" s="1"/>
  <c r="DF409" i="7" s="1" a="1"/>
  <c r="DF409" i="7" s="1"/>
  <c r="DL409" i="7" s="1"/>
  <c r="EW82" i="7" s="1"/>
  <c r="EX82" i="7" s="1"/>
  <c r="DE416" i="7" a="1"/>
  <c r="DE416" i="7" s="1"/>
  <c r="DE400" i="7" a="1"/>
  <c r="DE400" i="7" s="1"/>
  <c r="DG400" i="7" s="1" a="1"/>
  <c r="DG400" i="7" s="1"/>
  <c r="DN400" i="7" s="1"/>
  <c r="EY64" i="7" s="1"/>
  <c r="DE397" i="7" a="1"/>
  <c r="DE397" i="7" s="1"/>
  <c r="DE426" i="7" a="1"/>
  <c r="DE426" i="7" s="1"/>
  <c r="DF426" i="7" s="1" a="1"/>
  <c r="DF426" i="7" s="1"/>
  <c r="DL426" i="7" s="1"/>
  <c r="EW116" i="7" s="1"/>
  <c r="EX116" i="7" s="1"/>
  <c r="DE423" i="7" a="1"/>
  <c r="DE423" i="7" s="1"/>
  <c r="DE401" i="7" a="1"/>
  <c r="DE401" i="7" s="1"/>
  <c r="DE427" i="7" a="1"/>
  <c r="DE427" i="7" s="1"/>
  <c r="DE390" i="7" a="1"/>
  <c r="DE390" i="7" s="1"/>
  <c r="DF390" i="7" s="1" a="1"/>
  <c r="DF390" i="7" s="1"/>
  <c r="DL390" i="7" s="1"/>
  <c r="EW44" i="7" s="1"/>
  <c r="EX44" i="7" s="1"/>
  <c r="DE425" i="7" a="1"/>
  <c r="DE425" i="7" s="1"/>
  <c r="DG425" i="7" s="1" a="1"/>
  <c r="DG425" i="7" s="1"/>
  <c r="DN425" i="7" s="1"/>
  <c r="EY114" i="7" s="1"/>
  <c r="DE386" i="7" a="1"/>
  <c r="DE386" i="7" s="1"/>
  <c r="DE408" i="7" a="1"/>
  <c r="DE408" i="7" s="1"/>
  <c r="DE420" i="7" a="1"/>
  <c r="DE420" i="7" s="1"/>
  <c r="DE383" i="7" a="1"/>
  <c r="DE383" i="7" s="1"/>
  <c r="DF383" i="7" s="1" a="1"/>
  <c r="DF383" i="7" s="1"/>
  <c r="DL383" i="7" s="1"/>
  <c r="EW30" i="7" s="1"/>
  <c r="EX30" i="7" s="1"/>
  <c r="DE419" i="7" a="1"/>
  <c r="DE419" i="7" s="1"/>
  <c r="DE415" i="7" a="1"/>
  <c r="DE415" i="7" s="1"/>
  <c r="DG415" i="7" s="1" a="1"/>
  <c r="DG415" i="7" s="1"/>
  <c r="DN415" i="7" s="1"/>
  <c r="EY94" i="7" s="1"/>
  <c r="DE378" i="7" a="1"/>
  <c r="DE378" i="7" s="1"/>
  <c r="DF378" i="7" s="1" a="1"/>
  <c r="DF378" i="7" s="1"/>
  <c r="DL378" i="7" s="1"/>
  <c r="EW20" i="7" s="1"/>
  <c r="EX20" i="7" s="1"/>
  <c r="DE413" i="7" a="1"/>
  <c r="DE413" i="7" s="1"/>
  <c r="DG413" i="7" s="1" a="1"/>
  <c r="DG413" i="7" s="1"/>
  <c r="DN413" i="7" s="1"/>
  <c r="EY90" i="7" s="1"/>
  <c r="DE376" i="7" a="1"/>
  <c r="DE376" i="7" s="1"/>
  <c r="DF376" i="7" s="1" a="1"/>
  <c r="DF376" i="7" s="1"/>
  <c r="DL376" i="7" s="1"/>
  <c r="EW16" i="7" s="1"/>
  <c r="EX16" i="7" s="1"/>
  <c r="DE412" i="7" a="1"/>
  <c r="DE412" i="7" s="1"/>
  <c r="DE396" i="7" a="1"/>
  <c r="DE396" i="7" s="1"/>
  <c r="DE392" i="7" a="1"/>
  <c r="DE392" i="7" s="1"/>
  <c r="DE398" i="7" a="1"/>
  <c r="DE398" i="7" s="1"/>
  <c r="DE406" i="7" a="1"/>
  <c r="DE406" i="7" s="1"/>
  <c r="DF406" i="7" s="1" a="1"/>
  <c r="DF406" i="7" s="1"/>
  <c r="DL406" i="7" s="1"/>
  <c r="EW76" i="7" s="1"/>
  <c r="EX76" i="7" s="1"/>
  <c r="DE411" i="7" a="1"/>
  <c r="DE411" i="7" s="1"/>
  <c r="DE389" i="7" a="1"/>
  <c r="DE389" i="7" s="1"/>
  <c r="DG389" i="7" s="1" a="1"/>
  <c r="DG389" i="7" s="1"/>
  <c r="DN389" i="7" s="1"/>
  <c r="EY42" i="7" s="1"/>
  <c r="DE385" i="7" a="1"/>
  <c r="DE385" i="7" s="1"/>
  <c r="DE391" i="7" a="1"/>
  <c r="DE391" i="7" s="1"/>
  <c r="DE395" i="7" a="1"/>
  <c r="DE395" i="7" s="1"/>
  <c r="DE382" i="7" a="1"/>
  <c r="DE382" i="7" s="1"/>
  <c r="DE374" i="7" a="1"/>
  <c r="DE374" i="7" s="1"/>
  <c r="DE428" i="7" a="1"/>
  <c r="DE428" i="7" s="1"/>
  <c r="DF428" i="7" s="1" a="1"/>
  <c r="DF428" i="7" s="1"/>
  <c r="DL428" i="7" s="1"/>
  <c r="EW120" i="7" s="1"/>
  <c r="EX120" i="7" s="1"/>
  <c r="DE384" i="7" a="1"/>
  <c r="DE384" i="7" s="1"/>
  <c r="DG384" i="7" s="1" a="1"/>
  <c r="DG384" i="7" s="1"/>
  <c r="DN384" i="7" s="1"/>
  <c r="EY32" i="7" s="1"/>
  <c r="DE387" i="7" a="1"/>
  <c r="DE387" i="7" s="1"/>
  <c r="DF387" i="7" s="1" a="1"/>
  <c r="DF387" i="7" s="1"/>
  <c r="DL387" i="7" s="1"/>
  <c r="EW38" i="7" s="1"/>
  <c r="EX38" i="7" s="1"/>
  <c r="DE410" i="7" a="1"/>
  <c r="DE410" i="7" s="1"/>
  <c r="DG410" i="7" s="1" a="1"/>
  <c r="DG410" i="7" s="1"/>
  <c r="DN410" i="7" s="1"/>
  <c r="EY84" i="7" s="1"/>
  <c r="DE418" i="7" a="1"/>
  <c r="DE418" i="7" s="1"/>
  <c r="DE421" i="7" a="1"/>
  <c r="DE421" i="7" s="1"/>
  <c r="DF421" i="7" s="1" a="1"/>
  <c r="DF421" i="7" s="1"/>
  <c r="DL421" i="7" s="1"/>
  <c r="EW106" i="7" s="1"/>
  <c r="EX106" i="7" s="1"/>
  <c r="DE377" i="7" a="1"/>
  <c r="DE377" i="7" s="1"/>
  <c r="DE431" i="7" a="1"/>
  <c r="DE431" i="7" s="1"/>
  <c r="DG431" i="7" s="1" a="1"/>
  <c r="DG431" i="7" s="1"/>
  <c r="DN431" i="7" s="1"/>
  <c r="EY126" i="7" s="1"/>
  <c r="CK434" i="7"/>
  <c r="E340" i="9" s="1"/>
  <c r="F340" i="9" s="1"/>
  <c r="CK209" i="7"/>
  <c r="E303" i="9" s="1"/>
  <c r="F303" i="9" s="1"/>
  <c r="AT151" i="1"/>
  <c r="AR150" i="7" s="1"/>
  <c r="AT150" i="7" s="1"/>
  <c r="DI311" i="7"/>
  <c r="CK65" i="7"/>
  <c r="DI314" i="7"/>
  <c r="AT161" i="1"/>
  <c r="AR160" i="7" s="1"/>
  <c r="AT160" i="7" s="1"/>
  <c r="CK228" i="7"/>
  <c r="CK318" i="7"/>
  <c r="E497" i="9" s="1"/>
  <c r="CK410" i="7"/>
  <c r="E336" i="9" s="1"/>
  <c r="F336" i="9" s="1"/>
  <c r="CK431" i="7"/>
  <c r="CK409" i="7"/>
  <c r="M203" i="9" s="1"/>
  <c r="BQ219" i="7"/>
  <c r="BV219" i="7" s="1"/>
  <c r="BQ189" i="7"/>
  <c r="BV189" i="7" s="1"/>
  <c r="CK360" i="7"/>
  <c r="BQ153" i="7"/>
  <c r="BV153" i="7" s="1"/>
  <c r="BQ125" i="7"/>
  <c r="BV125" i="7" s="1"/>
  <c r="BQ155" i="7"/>
  <c r="BV155" i="7" s="1"/>
  <c r="CK104" i="7"/>
  <c r="CK448" i="7"/>
  <c r="R219" i="7"/>
  <c r="S219" i="7" s="1"/>
  <c r="R153" i="7"/>
  <c r="S153" i="7" s="1"/>
  <c r="CK387" i="7"/>
  <c r="BC218" i="3"/>
  <c r="BP218" i="3"/>
  <c r="BP154" i="3"/>
  <c r="BC154" i="3"/>
  <c r="BP87" i="3"/>
  <c r="BC87" i="3"/>
  <c r="BP184" i="3"/>
  <c r="BC184" i="3"/>
  <c r="BC88" i="3"/>
  <c r="BP88" i="3"/>
  <c r="BC155" i="3"/>
  <c r="BP155" i="3"/>
  <c r="BP162" i="3"/>
  <c r="BC162" i="3"/>
  <c r="BP157" i="3"/>
  <c r="BC157" i="3"/>
  <c r="BC86" i="3"/>
  <c r="BP86" i="3"/>
  <c r="BP125" i="3"/>
  <c r="BC125" i="3"/>
  <c r="BC185" i="3"/>
  <c r="BP185" i="3"/>
  <c r="BP150" i="3"/>
  <c r="BC150" i="3"/>
  <c r="BP186" i="3"/>
  <c r="BC186" i="3"/>
  <c r="BP156" i="3"/>
  <c r="BC156" i="3"/>
  <c r="BP189" i="3"/>
  <c r="BC189" i="3"/>
  <c r="BP191" i="3"/>
  <c r="BC191" i="3"/>
  <c r="BP188" i="3"/>
  <c r="BC188" i="3"/>
  <c r="BC106" i="3"/>
  <c r="BP106" i="3"/>
  <c r="BC161" i="3"/>
  <c r="BP161" i="3"/>
  <c r="BC151" i="3"/>
  <c r="BP151" i="3"/>
  <c r="BC160" i="3"/>
  <c r="BP160" i="3"/>
  <c r="BP215" i="3"/>
  <c r="BC215" i="3"/>
  <c r="BC163" i="3"/>
  <c r="BP163" i="3"/>
  <c r="AZ220" i="3"/>
  <c r="BI220" i="3"/>
  <c r="AZ190" i="3"/>
  <c r="BI190" i="3"/>
  <c r="BI88" i="3"/>
  <c r="AZ88" i="3"/>
  <c r="AZ46" i="3"/>
  <c r="BI46" i="3"/>
  <c r="AZ50" i="3"/>
  <c r="BI50" i="3"/>
  <c r="AZ18" i="3"/>
  <c r="BI18" i="3"/>
  <c r="BI26" i="3"/>
  <c r="AZ26" i="3"/>
  <c r="BI150" i="3"/>
  <c r="AZ150" i="3"/>
  <c r="BI154" i="3"/>
  <c r="AZ154" i="3"/>
  <c r="BI216" i="3"/>
  <c r="AZ216" i="3"/>
  <c r="BI214" i="3"/>
  <c r="AZ214" i="3"/>
  <c r="AZ188" i="3"/>
  <c r="BI188" i="3"/>
  <c r="AZ84" i="3"/>
  <c r="BI84" i="3"/>
  <c r="BI82" i="3"/>
  <c r="AZ82" i="3"/>
  <c r="BI92" i="3"/>
  <c r="AZ92" i="3"/>
  <c r="BI160" i="3"/>
  <c r="AZ160" i="3"/>
  <c r="AZ12" i="3"/>
  <c r="BI12" i="3"/>
  <c r="BI186" i="3"/>
  <c r="AZ186" i="3"/>
  <c r="AZ184" i="3"/>
  <c r="BI184" i="3"/>
  <c r="BI20" i="3"/>
  <c r="AZ20" i="3"/>
  <c r="BI86" i="3"/>
  <c r="AZ86" i="3"/>
  <c r="BI162" i="3"/>
  <c r="AZ162" i="3"/>
  <c r="AZ24" i="3"/>
  <c r="BI24" i="3"/>
  <c r="AZ14" i="3"/>
  <c r="BI14" i="3"/>
  <c r="BI48" i="3"/>
  <c r="AZ48" i="3"/>
  <c r="BI56" i="3"/>
  <c r="AZ56" i="3"/>
  <c r="AZ52" i="3"/>
  <c r="BI52" i="3"/>
  <c r="BI16" i="3"/>
  <c r="AZ16" i="3"/>
  <c r="BI124" i="3"/>
  <c r="AZ124" i="3"/>
  <c r="AZ54" i="3"/>
  <c r="BI54" i="3"/>
  <c r="BI126" i="3"/>
  <c r="AZ126" i="3"/>
  <c r="BI10" i="3"/>
  <c r="AZ10" i="3"/>
  <c r="AZ22" i="3"/>
  <c r="BI22" i="3"/>
  <c r="BI90" i="3"/>
  <c r="AZ90" i="3"/>
  <c r="AZ156" i="3"/>
  <c r="BI156" i="3"/>
  <c r="AZ152" i="3"/>
  <c r="BI152" i="3"/>
  <c r="BI164" i="3"/>
  <c r="AZ164" i="3"/>
  <c r="BI218" i="3"/>
  <c r="AZ218" i="3"/>
  <c r="AF24" i="7"/>
  <c r="AG24" i="7" s="1"/>
  <c r="AF220" i="7"/>
  <c r="AG220" i="7" s="1"/>
  <c r="AA220" i="7"/>
  <c r="AF219" i="7"/>
  <c r="AG219" i="7" s="1"/>
  <c r="BA219" i="7" s="1"/>
  <c r="CK102" i="7"/>
  <c r="M139" i="9" s="1"/>
  <c r="AF87" i="7"/>
  <c r="AG87" i="7" s="1"/>
  <c r="AA18" i="7"/>
  <c r="AA47" i="7"/>
  <c r="AA162" i="7"/>
  <c r="AF150" i="7"/>
  <c r="AG150" i="7" s="1"/>
  <c r="BA150" i="7" s="1"/>
  <c r="AA21" i="7"/>
  <c r="AF123" i="7"/>
  <c r="AG123" i="7" s="1"/>
  <c r="AA156" i="7"/>
  <c r="AF161" i="7"/>
  <c r="AG161" i="7" s="1"/>
  <c r="AA189" i="7"/>
  <c r="AF189" i="7"/>
  <c r="AG189" i="7" s="1"/>
  <c r="AA161" i="7"/>
  <c r="AF159" i="7"/>
  <c r="AG159" i="7" s="1"/>
  <c r="AF91" i="7"/>
  <c r="AG91" i="7" s="1"/>
  <c r="AF157" i="7"/>
  <c r="AG157" i="7" s="1"/>
  <c r="AA124" i="7"/>
  <c r="AA159" i="7"/>
  <c r="AA10" i="7"/>
  <c r="CK385" i="7"/>
  <c r="AA164" i="7"/>
  <c r="R189" i="7"/>
  <c r="S189" i="7" s="1"/>
  <c r="CK373" i="7"/>
  <c r="E410" i="9" s="1"/>
  <c r="R155" i="7"/>
  <c r="S155" i="7" s="1"/>
  <c r="AH223" i="1"/>
  <c r="BO107" i="3"/>
  <c r="BD107" i="3"/>
  <c r="BD184" i="3"/>
  <c r="BO184" i="3"/>
  <c r="BO12" i="3"/>
  <c r="BD12" i="3"/>
  <c r="BO54" i="3"/>
  <c r="BD54" i="3"/>
  <c r="BO56" i="3"/>
  <c r="BD56" i="3"/>
  <c r="BO84" i="3"/>
  <c r="BD84" i="3"/>
  <c r="BD156" i="3"/>
  <c r="BO156" i="3"/>
  <c r="BD188" i="3"/>
  <c r="BO188" i="3"/>
  <c r="BO106" i="3"/>
  <c r="BD106" i="3"/>
  <c r="BD17" i="3"/>
  <c r="BO17" i="3"/>
  <c r="BO215" i="3"/>
  <c r="BD215" i="3"/>
  <c r="BO48" i="3"/>
  <c r="BD48" i="3"/>
  <c r="AY246" i="3"/>
  <c r="BH246" i="3"/>
  <c r="BA246" i="3" s="1"/>
  <c r="AY148" i="3"/>
  <c r="BH148" i="3"/>
  <c r="BA148" i="3" s="1"/>
  <c r="AY66" i="3"/>
  <c r="BH66" i="3"/>
  <c r="BA66" i="3" s="1"/>
  <c r="AY150" i="3"/>
  <c r="BH150" i="3"/>
  <c r="BA150" i="3" s="1"/>
  <c r="AY32" i="3"/>
  <c r="BH32" i="3"/>
  <c r="BA32" i="3" s="1"/>
  <c r="AY30" i="3"/>
  <c r="BH30" i="3"/>
  <c r="BA30" i="3" s="1"/>
  <c r="AY214" i="3"/>
  <c r="BH214" i="3"/>
  <c r="BA214" i="3" s="1"/>
  <c r="AY142" i="3"/>
  <c r="BH142" i="3"/>
  <c r="BA142" i="3" s="1"/>
  <c r="AY120" i="3"/>
  <c r="BH120" i="3"/>
  <c r="BA120" i="3" s="1"/>
  <c r="AY234" i="3"/>
  <c r="BH234" i="3"/>
  <c r="BA234" i="3" s="1"/>
  <c r="AY160" i="3"/>
  <c r="BH160" i="3"/>
  <c r="BA160" i="3" s="1"/>
  <c r="AY74" i="3"/>
  <c r="BH74" i="3"/>
  <c r="BA74" i="3" s="1"/>
  <c r="AY184" i="3"/>
  <c r="BH184" i="3"/>
  <c r="BA184" i="3" s="1"/>
  <c r="AY168" i="3"/>
  <c r="BH168" i="3"/>
  <c r="BA168" i="3" s="1"/>
  <c r="AY86" i="3"/>
  <c r="BH86" i="3"/>
  <c r="BA86" i="3" s="1"/>
  <c r="AY58" i="3"/>
  <c r="BH58" i="3"/>
  <c r="BA58" i="3" s="1"/>
  <c r="AY98" i="3"/>
  <c r="BH98" i="3"/>
  <c r="BA98" i="3" s="1"/>
  <c r="AY28" i="3"/>
  <c r="BH28" i="3"/>
  <c r="BA28" i="3" s="1"/>
  <c r="AY42" i="3"/>
  <c r="BH42" i="3"/>
  <c r="BA42" i="3" s="1"/>
  <c r="AY34" i="3"/>
  <c r="BH34" i="3"/>
  <c r="BA34" i="3" s="1"/>
  <c r="AY70" i="3"/>
  <c r="BH70" i="3"/>
  <c r="BA70" i="3" s="1"/>
  <c r="AY138" i="3"/>
  <c r="BH138" i="3"/>
  <c r="BA138" i="3" s="1"/>
  <c r="AY22" i="3"/>
  <c r="BH22" i="3"/>
  <c r="BA22" i="3" s="1"/>
  <c r="AY206" i="3"/>
  <c r="BH206" i="3"/>
  <c r="BA206" i="3" s="1"/>
  <c r="AY116" i="3"/>
  <c r="BH116" i="3"/>
  <c r="BA116" i="3" s="1"/>
  <c r="AY156" i="3"/>
  <c r="BH156" i="3"/>
  <c r="BA156" i="3" s="1"/>
  <c r="AY212" i="3"/>
  <c r="BH212" i="3"/>
  <c r="BA212" i="3" s="1"/>
  <c r="AY152" i="3"/>
  <c r="BH152" i="3"/>
  <c r="BA152" i="3" s="1"/>
  <c r="AY164" i="3"/>
  <c r="BH164" i="3"/>
  <c r="BA164" i="3" s="1"/>
  <c r="AY222" i="3"/>
  <c r="BH222" i="3"/>
  <c r="BA222" i="3" s="1"/>
  <c r="AY248" i="3"/>
  <c r="BH248" i="3"/>
  <c r="BA248" i="3" s="1"/>
  <c r="DC201" i="7"/>
  <c r="DM201" i="7" s="1"/>
  <c r="EJ9" i="7" s="1"/>
  <c r="AT227" i="1"/>
  <c r="AR226" i="7" s="1"/>
  <c r="AT226" i="7" s="1"/>
  <c r="AT156" i="1"/>
  <c r="AR155" i="7" s="1"/>
  <c r="AT155" i="7" s="1"/>
  <c r="BO218" i="3"/>
  <c r="BD218" i="3"/>
  <c r="BD154" i="3"/>
  <c r="BO154" i="3"/>
  <c r="BD10" i="3"/>
  <c r="BO87" i="3"/>
  <c r="BD87" i="3"/>
  <c r="BD155" i="3"/>
  <c r="BO155" i="3"/>
  <c r="BO157" i="3"/>
  <c r="BD157" i="3"/>
  <c r="BO16" i="3"/>
  <c r="BD16" i="3"/>
  <c r="BO185" i="3"/>
  <c r="BD185" i="3"/>
  <c r="BD186" i="3"/>
  <c r="BO186" i="3"/>
  <c r="BD189" i="3"/>
  <c r="BO189" i="3"/>
  <c r="BD83" i="3"/>
  <c r="BO83" i="3"/>
  <c r="BD20" i="3"/>
  <c r="BO20" i="3"/>
  <c r="BO18" i="3"/>
  <c r="BD18" i="3"/>
  <c r="BO27" i="3"/>
  <c r="BD27" i="3"/>
  <c r="BO161" i="3"/>
  <c r="BD161" i="3"/>
  <c r="BO55" i="3"/>
  <c r="BD55" i="3"/>
  <c r="BD24" i="3"/>
  <c r="BO24" i="3"/>
  <c r="AY220" i="3"/>
  <c r="BH220" i="3"/>
  <c r="BA220" i="3" s="1"/>
  <c r="AY46" i="3"/>
  <c r="BH46" i="3"/>
  <c r="BA46" i="3" s="1"/>
  <c r="AY50" i="3"/>
  <c r="BH50" i="3"/>
  <c r="BA50" i="3" s="1"/>
  <c r="AY80" i="3"/>
  <c r="BH80" i="3"/>
  <c r="BA80" i="3" s="1"/>
  <c r="AY196" i="3"/>
  <c r="BH196" i="3"/>
  <c r="BA196" i="3" s="1"/>
  <c r="AY216" i="3"/>
  <c r="BH216" i="3"/>
  <c r="BA216" i="3" s="1"/>
  <c r="AY188" i="3"/>
  <c r="BH188" i="3"/>
  <c r="BA188" i="3" s="1"/>
  <c r="AY82" i="3"/>
  <c r="BH82" i="3"/>
  <c r="BA82" i="3" s="1"/>
  <c r="AY40" i="3"/>
  <c r="BH40" i="3"/>
  <c r="BA40" i="3" s="1"/>
  <c r="AY250" i="3"/>
  <c r="BH250" i="3"/>
  <c r="BA250" i="3" s="1"/>
  <c r="AY68" i="3"/>
  <c r="BH68" i="3"/>
  <c r="BA68" i="3" s="1"/>
  <c r="AY12" i="3"/>
  <c r="BH12" i="3"/>
  <c r="BA12" i="3" s="1"/>
  <c r="AY166" i="3"/>
  <c r="BH166" i="3"/>
  <c r="BA166" i="3" s="1"/>
  <c r="AY132" i="3"/>
  <c r="BH132" i="3"/>
  <c r="BA132" i="3" s="1"/>
  <c r="AY162" i="3"/>
  <c r="BH162" i="3"/>
  <c r="BA162" i="3" s="1"/>
  <c r="AY44" i="3"/>
  <c r="BH44" i="3"/>
  <c r="BA44" i="3" s="1"/>
  <c r="AY106" i="3"/>
  <c r="BH106" i="3"/>
  <c r="BA106" i="3" s="1"/>
  <c r="AY36" i="3"/>
  <c r="BH36" i="3"/>
  <c r="BA36" i="3" s="1"/>
  <c r="AY52" i="3"/>
  <c r="BH52" i="3"/>
  <c r="BA52" i="3" s="1"/>
  <c r="AY100" i="3"/>
  <c r="BH100" i="3"/>
  <c r="BA100" i="3" s="1"/>
  <c r="AY54" i="3"/>
  <c r="BH54" i="3"/>
  <c r="BA54" i="3" s="1"/>
  <c r="AY146" i="3"/>
  <c r="BH146" i="3"/>
  <c r="BA146" i="3" s="1"/>
  <c r="AY64" i="3"/>
  <c r="BH64" i="3"/>
  <c r="BA64" i="3" s="1"/>
  <c r="AY72" i="3"/>
  <c r="BH72" i="3"/>
  <c r="BA72" i="3" s="1"/>
  <c r="AY200" i="3"/>
  <c r="BH200" i="3"/>
  <c r="BA200" i="3" s="1"/>
  <c r="AY172" i="3"/>
  <c r="BH172" i="3"/>
  <c r="BA172" i="3" s="1"/>
  <c r="AY232" i="3"/>
  <c r="BH232" i="3"/>
  <c r="BA232" i="3" s="1"/>
  <c r="AY158" i="3"/>
  <c r="BH158" i="3"/>
  <c r="BA158" i="3" s="1"/>
  <c r="AY174" i="3"/>
  <c r="BH174" i="3"/>
  <c r="BA174" i="3" s="1"/>
  <c r="AY224" i="3"/>
  <c r="BH224" i="3"/>
  <c r="BA224" i="3" s="1"/>
  <c r="AY256" i="3"/>
  <c r="BH256" i="3"/>
  <c r="BA256" i="3" s="1"/>
  <c r="BO25" i="3"/>
  <c r="BD25" i="3"/>
  <c r="BO51" i="3"/>
  <c r="BD51" i="3"/>
  <c r="BO162" i="3"/>
  <c r="BD162" i="3"/>
  <c r="BD126" i="3"/>
  <c r="BO126" i="3"/>
  <c r="BO86" i="3"/>
  <c r="BD86" i="3"/>
  <c r="BO125" i="3"/>
  <c r="BD125" i="3"/>
  <c r="BD21" i="3"/>
  <c r="BO21" i="3"/>
  <c r="BO22" i="3"/>
  <c r="BD22" i="3"/>
  <c r="BO15" i="3"/>
  <c r="BD15" i="3"/>
  <c r="BO13" i="3"/>
  <c r="BD13" i="3"/>
  <c r="BO47" i="3"/>
  <c r="BD47" i="3"/>
  <c r="BD151" i="3"/>
  <c r="BO151" i="3"/>
  <c r="BO52" i="3"/>
  <c r="BD52" i="3"/>
  <c r="BO160" i="3"/>
  <c r="BD160" i="3"/>
  <c r="BH252" i="3"/>
  <c r="BA252" i="3" s="1"/>
  <c r="AY252" i="3"/>
  <c r="AY190" i="3"/>
  <c r="BH190" i="3"/>
  <c r="BA190" i="3" s="1"/>
  <c r="AY140" i="3"/>
  <c r="BH140" i="3"/>
  <c r="BA140" i="3" s="1"/>
  <c r="AY18" i="3"/>
  <c r="BH18" i="3"/>
  <c r="BA18" i="3" s="1"/>
  <c r="AY154" i="3"/>
  <c r="BH154" i="3"/>
  <c r="BA154" i="3" s="1"/>
  <c r="AY208" i="3"/>
  <c r="BH208" i="3"/>
  <c r="BA208" i="3" s="1"/>
  <c r="AY236" i="3"/>
  <c r="BH236" i="3"/>
  <c r="BA236" i="3" s="1"/>
  <c r="AY182" i="3"/>
  <c r="BH182" i="3"/>
  <c r="BA182" i="3" s="1"/>
  <c r="AY228" i="3"/>
  <c r="BH228" i="3"/>
  <c r="BA228" i="3" s="1"/>
  <c r="AY114" i="3"/>
  <c r="BH114" i="3"/>
  <c r="BA114" i="3" s="1"/>
  <c r="AY176" i="3"/>
  <c r="BH176" i="3"/>
  <c r="BA176" i="3" s="1"/>
  <c r="AY108" i="3"/>
  <c r="BH108" i="3"/>
  <c r="BA108" i="3" s="1"/>
  <c r="AY186" i="3"/>
  <c r="BH186" i="3"/>
  <c r="BA186" i="3" s="1"/>
  <c r="AY210" i="3"/>
  <c r="BH210" i="3"/>
  <c r="BA210" i="3" s="1"/>
  <c r="AY20" i="3"/>
  <c r="BH20" i="3"/>
  <c r="BA20" i="3" s="1"/>
  <c r="AY104" i="3"/>
  <c r="BH104" i="3"/>
  <c r="BA104" i="3" s="1"/>
  <c r="AY24" i="3"/>
  <c r="BH24" i="3"/>
  <c r="BA24" i="3" s="1"/>
  <c r="AY178" i="3"/>
  <c r="BH178" i="3"/>
  <c r="BA178" i="3" s="1"/>
  <c r="AY48" i="3"/>
  <c r="BH48" i="3"/>
  <c r="BA48" i="3" s="1"/>
  <c r="AY62" i="3"/>
  <c r="BH62" i="3"/>
  <c r="BA62" i="3" s="1"/>
  <c r="AY124" i="3"/>
  <c r="BH124" i="3"/>
  <c r="BA124" i="3" s="1"/>
  <c r="AY126" i="3"/>
  <c r="BH126" i="3"/>
  <c r="BA126" i="3" s="1"/>
  <c r="AY170" i="3"/>
  <c r="BH170" i="3"/>
  <c r="BA170" i="3" s="1"/>
  <c r="AY76" i="3"/>
  <c r="BH76" i="3"/>
  <c r="BA76" i="3" s="1"/>
  <c r="AY78" i="3"/>
  <c r="BH78" i="3"/>
  <c r="BA78" i="3" s="1"/>
  <c r="AY136" i="3"/>
  <c r="BH136" i="3"/>
  <c r="BA136" i="3" s="1"/>
  <c r="AY180" i="3"/>
  <c r="BH180" i="3"/>
  <c r="BA180" i="3" s="1"/>
  <c r="AY240" i="3"/>
  <c r="BH240" i="3"/>
  <c r="BA240" i="3" s="1"/>
  <c r="AY194" i="3"/>
  <c r="BH194" i="3"/>
  <c r="BA194" i="3" s="1"/>
  <c r="AY202" i="3"/>
  <c r="BH202" i="3"/>
  <c r="BA202" i="3" s="1"/>
  <c r="AY238" i="3"/>
  <c r="BH238" i="3"/>
  <c r="BA238" i="3" s="1"/>
  <c r="AI223" i="1"/>
  <c r="AJ223" i="1" s="1"/>
  <c r="BO14" i="3"/>
  <c r="BD14" i="3"/>
  <c r="BD23" i="3"/>
  <c r="BO23" i="3"/>
  <c r="BO19" i="3"/>
  <c r="BD19" i="3"/>
  <c r="BD88" i="3"/>
  <c r="BO88" i="3"/>
  <c r="BO49" i="3"/>
  <c r="BD49" i="3"/>
  <c r="BO46" i="3"/>
  <c r="BD46" i="3"/>
  <c r="BO150" i="3"/>
  <c r="BD150" i="3"/>
  <c r="BO221" i="3"/>
  <c r="BD221" i="3"/>
  <c r="BD191" i="3"/>
  <c r="BO191" i="3"/>
  <c r="BD57" i="3"/>
  <c r="BO57" i="3"/>
  <c r="BO50" i="3"/>
  <c r="BD50" i="3"/>
  <c r="BD53" i="3"/>
  <c r="BO53" i="3"/>
  <c r="BO85" i="3"/>
  <c r="BD85" i="3"/>
  <c r="BO11" i="3"/>
  <c r="BD11" i="3"/>
  <c r="BO26" i="3"/>
  <c r="BD26" i="3"/>
  <c r="BO163" i="3"/>
  <c r="BD163" i="3"/>
  <c r="AY38" i="3"/>
  <c r="BH38" i="3"/>
  <c r="BA38" i="3" s="1"/>
  <c r="AY88" i="3"/>
  <c r="BH88" i="3"/>
  <c r="BA88" i="3" s="1"/>
  <c r="AY102" i="3"/>
  <c r="BH102" i="3"/>
  <c r="BA102" i="3" s="1"/>
  <c r="AY26" i="3"/>
  <c r="BH26" i="3"/>
  <c r="BA26" i="3" s="1"/>
  <c r="AY60" i="3"/>
  <c r="BH60" i="3"/>
  <c r="BA60" i="3" s="1"/>
  <c r="AY134" i="3"/>
  <c r="BH134" i="3"/>
  <c r="BA134" i="3" s="1"/>
  <c r="AY204" i="3"/>
  <c r="BH204" i="3"/>
  <c r="BA204" i="3" s="1"/>
  <c r="AY84" i="3"/>
  <c r="BH84" i="3"/>
  <c r="BA84" i="3" s="1"/>
  <c r="AY92" i="3"/>
  <c r="BH92" i="3"/>
  <c r="BA92" i="3" s="1"/>
  <c r="AY122" i="3"/>
  <c r="BH122" i="3"/>
  <c r="BA122" i="3" s="1"/>
  <c r="AY94" i="3"/>
  <c r="BH94" i="3"/>
  <c r="BA94" i="3" s="1"/>
  <c r="AY254" i="3"/>
  <c r="BH254" i="3"/>
  <c r="BA254" i="3" s="1"/>
  <c r="AY226" i="3"/>
  <c r="BH226" i="3"/>
  <c r="BA226" i="3" s="1"/>
  <c r="AY96" i="3"/>
  <c r="BH96" i="3"/>
  <c r="BA96" i="3" s="1"/>
  <c r="AY198" i="3"/>
  <c r="BH198" i="3"/>
  <c r="BA198" i="3" s="1"/>
  <c r="AY112" i="3"/>
  <c r="BH112" i="3"/>
  <c r="BA112" i="3" s="1"/>
  <c r="AY14" i="3"/>
  <c r="BH14" i="3"/>
  <c r="BA14" i="3" s="1"/>
  <c r="AY118" i="3"/>
  <c r="BH118" i="3"/>
  <c r="BA118" i="3" s="1"/>
  <c r="AY56" i="3"/>
  <c r="BH56" i="3"/>
  <c r="BA56" i="3" s="1"/>
  <c r="AY16" i="3"/>
  <c r="BH16" i="3"/>
  <c r="BA16" i="3" s="1"/>
  <c r="AY128" i="3"/>
  <c r="BH128" i="3"/>
  <c r="BA128" i="3" s="1"/>
  <c r="AY130" i="3"/>
  <c r="BH130" i="3"/>
  <c r="BA130" i="3" s="1"/>
  <c r="AY10" i="3"/>
  <c r="BH10" i="3"/>
  <c r="BA10" i="3" s="1"/>
  <c r="AY90" i="3"/>
  <c r="BH90" i="3"/>
  <c r="BA90" i="3" s="1"/>
  <c r="AY110" i="3"/>
  <c r="BH110" i="3"/>
  <c r="BA110" i="3" s="1"/>
  <c r="AY144" i="3"/>
  <c r="BH144" i="3"/>
  <c r="BA144" i="3" s="1"/>
  <c r="AY192" i="3"/>
  <c r="BH192" i="3"/>
  <c r="BA192" i="3" s="1"/>
  <c r="AY242" i="3"/>
  <c r="BH242" i="3"/>
  <c r="BA242" i="3" s="1"/>
  <c r="AY230" i="3"/>
  <c r="BH230" i="3"/>
  <c r="BA230" i="3" s="1"/>
  <c r="AY218" i="3"/>
  <c r="BH218" i="3"/>
  <c r="BA218" i="3" s="1"/>
  <c r="AY244" i="3"/>
  <c r="BH244" i="3"/>
  <c r="BA244" i="3" s="1"/>
  <c r="AT226" i="1"/>
  <c r="AR225" i="7" s="1"/>
  <c r="AT225" i="7" s="1"/>
  <c r="AT224" i="1"/>
  <c r="AR223" i="7" s="1"/>
  <c r="AT223" i="7" s="1"/>
  <c r="AT188" i="1"/>
  <c r="AR187" i="7" s="1"/>
  <c r="AT187" i="7" s="1"/>
  <c r="AT189" i="1"/>
  <c r="AR188" i="7" s="1"/>
  <c r="AT188" i="7" s="1"/>
  <c r="AT190" i="1"/>
  <c r="AR189" i="7" s="1"/>
  <c r="AT189" i="7" s="1"/>
  <c r="AI159" i="1"/>
  <c r="AJ159" i="1" s="1"/>
  <c r="AT166" i="1"/>
  <c r="AR165" i="7" s="1"/>
  <c r="AT165" i="7" s="1"/>
  <c r="AQ150" i="7"/>
  <c r="AH135" i="1"/>
  <c r="CK404" i="7"/>
  <c r="E401" i="9" s="1"/>
  <c r="AH85" i="1"/>
  <c r="DC157" i="7"/>
  <c r="DM157" i="7" s="1"/>
  <c r="EE17" i="7" s="1"/>
  <c r="AT86" i="1"/>
  <c r="AR85" i="7" s="1"/>
  <c r="AT85" i="7" s="1"/>
  <c r="AI85" i="1"/>
  <c r="AJ85" i="1" s="1"/>
  <c r="AF164" i="7"/>
  <c r="AG164" i="7" s="1"/>
  <c r="AF152" i="7"/>
  <c r="AG152" i="7" s="1"/>
  <c r="BA152" i="7" s="1"/>
  <c r="AF125" i="7"/>
  <c r="AG125" i="7" s="1"/>
  <c r="CK64" i="7"/>
  <c r="E47" i="9" s="1"/>
  <c r="F47" i="9" s="1"/>
  <c r="CK305" i="7"/>
  <c r="CK418" i="7"/>
  <c r="CK366" i="7"/>
  <c r="E329" i="9" s="1"/>
  <c r="F329" i="9" s="1"/>
  <c r="CK319" i="7"/>
  <c r="CK361" i="7"/>
  <c r="E327" i="9" s="1"/>
  <c r="F327" i="9" s="1"/>
  <c r="CK414" i="7"/>
  <c r="E337" i="9" s="1"/>
  <c r="F337" i="9" s="1"/>
  <c r="CK419" i="7"/>
  <c r="AA148" i="7"/>
  <c r="AF133" i="7"/>
  <c r="AG133" i="7" s="1"/>
  <c r="CK391" i="7"/>
  <c r="E387" i="9" s="1"/>
  <c r="AA155" i="7"/>
  <c r="AE127" i="7"/>
  <c r="AF138" i="7"/>
  <c r="AG138" i="7" s="1"/>
  <c r="AS138" i="7" s="1"/>
  <c r="AA129" i="7"/>
  <c r="AF136" i="7"/>
  <c r="AG136" i="7" s="1"/>
  <c r="AA128" i="7"/>
  <c r="AA143" i="7"/>
  <c r="AA113" i="7"/>
  <c r="AL39" i="7"/>
  <c r="AY39" i="7" s="1"/>
  <c r="AZ39" i="7" s="1"/>
  <c r="AF124" i="7"/>
  <c r="AG124" i="7" s="1"/>
  <c r="AA125" i="7"/>
  <c r="CK384" i="7"/>
  <c r="CK339" i="7"/>
  <c r="E503" i="9" s="1"/>
  <c r="AP235" i="7"/>
  <c r="AL165" i="7"/>
  <c r="AY165" i="7" s="1"/>
  <c r="AZ165" i="7" s="1"/>
  <c r="AA109" i="7"/>
  <c r="AL235" i="7"/>
  <c r="AY235" i="7" s="1"/>
  <c r="AZ235" i="7" s="1"/>
  <c r="AA105" i="7"/>
  <c r="CK433" i="7"/>
  <c r="E512" i="9" s="1"/>
  <c r="CK281" i="7"/>
  <c r="AF217" i="7"/>
  <c r="AG217" i="7" s="1"/>
  <c r="CK439" i="7"/>
  <c r="AA153" i="7"/>
  <c r="CK427" i="7"/>
  <c r="E96" i="9" s="1"/>
  <c r="F96" i="9" s="1"/>
  <c r="CK428" i="7"/>
  <c r="E256" i="9" s="1"/>
  <c r="CK383" i="7"/>
  <c r="E90" i="9" s="1"/>
  <c r="CK446" i="7"/>
  <c r="E218" i="9" s="1"/>
  <c r="CK412" i="7"/>
  <c r="E471" i="9" s="1"/>
  <c r="AE54" i="7"/>
  <c r="AA151" i="7"/>
  <c r="AA123" i="7"/>
  <c r="CK77" i="7"/>
  <c r="CK400" i="7"/>
  <c r="E93" i="9" s="1"/>
  <c r="F93" i="9" s="1"/>
  <c r="BL48" i="1"/>
  <c r="BC48" i="1" s="1"/>
  <c r="BL244" i="1"/>
  <c r="BE244" i="1" s="1"/>
  <c r="BT55" i="7"/>
  <c r="BR55" i="7" s="1"/>
  <c r="BT53" i="7"/>
  <c r="BR53" i="7" s="1"/>
  <c r="BT227" i="7"/>
  <c r="DC306" i="7"/>
  <c r="DM306" i="7" s="1"/>
  <c r="ET11" i="7" s="1"/>
  <c r="DI323" i="7"/>
  <c r="DI313" i="7"/>
  <c r="AT221" i="1"/>
  <c r="AR220" i="7" s="1"/>
  <c r="AT220" i="7" s="1"/>
  <c r="BQ129" i="7"/>
  <c r="BV129" i="7" s="1"/>
  <c r="AT187" i="1"/>
  <c r="AR186" i="7" s="1"/>
  <c r="AT186" i="7" s="1"/>
  <c r="BQ151" i="7"/>
  <c r="BV151" i="7" s="1"/>
  <c r="AR142" i="1"/>
  <c r="AS142" i="1" s="1"/>
  <c r="AT186" i="1"/>
  <c r="AR185" i="7" s="1"/>
  <c r="AT185" i="7" s="1"/>
  <c r="DS95" i="7"/>
  <c r="DT95" i="7" s="1"/>
  <c r="DS9" i="7"/>
  <c r="DT9" i="7" s="1"/>
  <c r="DS151" i="7"/>
  <c r="DT151" i="7" s="1"/>
  <c r="DV151" i="7" s="1"/>
  <c r="DW151" i="7" s="1"/>
  <c r="BQ123" i="7"/>
  <c r="BV123" i="7" s="1"/>
  <c r="BQ133" i="7"/>
  <c r="BV133" i="7" s="1"/>
  <c r="BQ157" i="7"/>
  <c r="BV157" i="7" s="1"/>
  <c r="BQ127" i="7"/>
  <c r="BV127" i="7" s="1"/>
  <c r="BQ131" i="7"/>
  <c r="BV131" i="7" s="1"/>
  <c r="CK343" i="7"/>
  <c r="CK108" i="7"/>
  <c r="E51" i="9" s="1"/>
  <c r="F51" i="9" s="1"/>
  <c r="AI12" i="1"/>
  <c r="AJ12" i="1" s="1"/>
  <c r="AI135" i="1"/>
  <c r="AJ135" i="1" s="1"/>
  <c r="BQ163" i="7"/>
  <c r="BV163" i="7" s="1"/>
  <c r="BQ217" i="7"/>
  <c r="BV217" i="7" s="1"/>
  <c r="BQ215" i="7"/>
  <c r="BV215" i="7" s="1"/>
  <c r="BQ165" i="7"/>
  <c r="BV165" i="7" s="1"/>
  <c r="BQ135" i="7"/>
  <c r="BV135" i="7" s="1"/>
  <c r="BQ149" i="7"/>
  <c r="BV149" i="7" s="1"/>
  <c r="BQ161" i="7"/>
  <c r="BV161" i="7" s="1"/>
  <c r="BV137" i="7"/>
  <c r="BV105" i="7"/>
  <c r="BQ159" i="7"/>
  <c r="BV159" i="7" s="1"/>
  <c r="AA218" i="7"/>
  <c r="AA135" i="7"/>
  <c r="AF129" i="7"/>
  <c r="AG129" i="7" s="1"/>
  <c r="AF218" i="7"/>
  <c r="AG218" i="7" s="1"/>
  <c r="AA215" i="7"/>
  <c r="AF135" i="7"/>
  <c r="AG135" i="7" s="1"/>
  <c r="AF105" i="7"/>
  <c r="AG105" i="7" s="1"/>
  <c r="AF215" i="7"/>
  <c r="AG215" i="7" s="1"/>
  <c r="AA12" i="7"/>
  <c r="AA134" i="7"/>
  <c r="AA217" i="7"/>
  <c r="AF153" i="7"/>
  <c r="AG153" i="7" s="1"/>
  <c r="AA131" i="7"/>
  <c r="CK230" i="7"/>
  <c r="E310" i="9" s="1"/>
  <c r="F310" i="9" s="1"/>
  <c r="AF151" i="7"/>
  <c r="AG151" i="7" s="1"/>
  <c r="AA160" i="7"/>
  <c r="AF11" i="7"/>
  <c r="AG11" i="7" s="1"/>
  <c r="AS11" i="7" s="1"/>
  <c r="AA48" i="7"/>
  <c r="AF160" i="7"/>
  <c r="AG160" i="7" s="1"/>
  <c r="AF106" i="7"/>
  <c r="AG106" i="7" s="1"/>
  <c r="BA106" i="7" s="1"/>
  <c r="AF83" i="7"/>
  <c r="AG83" i="7" s="1"/>
  <c r="AA163" i="7"/>
  <c r="AF163" i="7"/>
  <c r="AG163" i="7" s="1"/>
  <c r="R159" i="7"/>
  <c r="S159" i="7" s="1"/>
  <c r="R127" i="7"/>
  <c r="S127" i="7" s="1"/>
  <c r="R157" i="7"/>
  <c r="S157" i="7" s="1"/>
  <c r="R133" i="7"/>
  <c r="S133" i="7" s="1"/>
  <c r="R123" i="7"/>
  <c r="S123" i="7" s="1"/>
  <c r="R105" i="7"/>
  <c r="S105" i="7" s="1"/>
  <c r="R151" i="7"/>
  <c r="S151" i="7" s="1"/>
  <c r="R129" i="7"/>
  <c r="S129" i="7" s="1"/>
  <c r="R137" i="7"/>
  <c r="S137" i="7" s="1"/>
  <c r="R215" i="7"/>
  <c r="S215" i="7" s="1"/>
  <c r="R165" i="7"/>
  <c r="S165" i="7" s="1"/>
  <c r="R163" i="7"/>
  <c r="S163" i="7" s="1"/>
  <c r="R149" i="7"/>
  <c r="S149" i="7" s="1"/>
  <c r="R217" i="7"/>
  <c r="S217" i="7" s="1"/>
  <c r="R161" i="7"/>
  <c r="S161" i="7" s="1"/>
  <c r="AH119" i="1"/>
  <c r="AQ158" i="1"/>
  <c r="AT87" i="1"/>
  <c r="AR86" i="7" s="1"/>
  <c r="AT86" i="7" s="1"/>
  <c r="AT122" i="1"/>
  <c r="AR121" i="7" s="1"/>
  <c r="AT121" i="7" s="1"/>
  <c r="AT192" i="1"/>
  <c r="AR191" i="7" s="1"/>
  <c r="AT191" i="7" s="1"/>
  <c r="AI13" i="1"/>
  <c r="AJ13" i="1" s="1"/>
  <c r="AH133" i="1"/>
  <c r="AT120" i="1"/>
  <c r="AR119" i="7" s="1"/>
  <c r="AT119" i="7" s="1"/>
  <c r="AI17" i="1"/>
  <c r="AJ17" i="1" s="1"/>
  <c r="AH48" i="1"/>
  <c r="AQ151" i="7"/>
  <c r="AQ142" i="1"/>
  <c r="AF183" i="7"/>
  <c r="AG183" i="7" s="1"/>
  <c r="BG248" i="1"/>
  <c r="AL127" i="7"/>
  <c r="BT209" i="7"/>
  <c r="BU209" i="7" s="1"/>
  <c r="AI16" i="1"/>
  <c r="AJ16" i="1" s="1"/>
  <c r="CK234" i="7"/>
  <c r="AT48" i="1"/>
  <c r="AR47" i="7" s="1"/>
  <c r="AT47" i="7" s="1"/>
  <c r="AI11" i="1"/>
  <c r="AJ11" i="1" s="1"/>
  <c r="BG129" i="1"/>
  <c r="BG128" i="1"/>
  <c r="BG48" i="1"/>
  <c r="BG216" i="1"/>
  <c r="AP232" i="7"/>
  <c r="AP165" i="7"/>
  <c r="BG60" i="1"/>
  <c r="H13" i="7"/>
  <c r="Z11" i="4"/>
  <c r="AF242" i="7"/>
  <c r="AG242" i="7" s="1"/>
  <c r="AA242" i="7"/>
  <c r="AA241" i="7"/>
  <c r="AF241" i="7"/>
  <c r="AG241" i="7" s="1"/>
  <c r="CK291" i="7"/>
  <c r="E407" i="9" s="1"/>
  <c r="F407" i="9" s="1"/>
  <c r="BG257" i="1"/>
  <c r="BG256" i="1"/>
  <c r="BT179" i="7"/>
  <c r="BU179" i="7" s="1"/>
  <c r="BT157" i="7"/>
  <c r="BR157" i="7" s="1"/>
  <c r="BU157" i="7" s="1"/>
  <c r="BT175" i="7"/>
  <c r="BU175" i="7" s="1"/>
  <c r="AI14" i="1"/>
  <c r="AJ14" i="1" s="1"/>
  <c r="AQ45" i="7"/>
  <c r="AT49" i="1"/>
  <c r="AR48" i="7" s="1"/>
  <c r="AT48" i="7" s="1"/>
  <c r="AI15" i="1"/>
  <c r="AJ15" i="1" s="1"/>
  <c r="AQ46" i="7"/>
  <c r="BG245" i="1"/>
  <c r="BH243" i="1"/>
  <c r="AL111" i="7"/>
  <c r="BG250" i="1"/>
  <c r="AP178" i="7"/>
  <c r="AL178" i="7"/>
  <c r="AY178" i="7" s="1"/>
  <c r="AZ178" i="7" s="1"/>
  <c r="AE116" i="7"/>
  <c r="BH244" i="1"/>
  <c r="R11" i="4"/>
  <c r="BG247" i="1"/>
  <c r="BL242" i="1"/>
  <c r="BD242" i="1" s="1"/>
  <c r="BT217" i="7"/>
  <c r="BR217" i="7" s="1"/>
  <c r="BU217" i="7" s="1"/>
  <c r="BT213" i="7"/>
  <c r="BR213" i="7" s="1"/>
  <c r="BT199" i="7"/>
  <c r="BU199" i="7" s="1"/>
  <c r="BT35" i="7"/>
  <c r="BU35" i="7" s="1"/>
  <c r="BT161" i="7"/>
  <c r="BR161" i="7" s="1"/>
  <c r="BT131" i="7"/>
  <c r="BR131" i="7" s="1"/>
  <c r="BT167" i="7"/>
  <c r="BU167" i="7" s="1"/>
  <c r="BT231" i="7"/>
  <c r="BT173" i="7"/>
  <c r="BU173" i="7" s="1"/>
  <c r="BT193" i="7"/>
  <c r="BT145" i="7"/>
  <c r="BU145" i="7" s="1"/>
  <c r="BT15" i="7"/>
  <c r="BR15" i="7" s="1"/>
  <c r="BT135" i="7"/>
  <c r="BT121" i="7"/>
  <c r="BR121" i="7" s="1"/>
  <c r="BT141" i="7"/>
  <c r="BU141" i="7" s="1"/>
  <c r="BT221" i="7"/>
  <c r="BL248" i="1"/>
  <c r="BM248" i="1" s="1"/>
  <c r="BT195" i="7"/>
  <c r="BU195" i="7" s="1"/>
  <c r="BT153" i="7"/>
  <c r="BR153" i="7" s="1"/>
  <c r="BT203" i="7"/>
  <c r="BU203" i="7" s="1"/>
  <c r="BT181" i="7"/>
  <c r="BU181" i="7" s="1"/>
  <c r="BT115" i="7"/>
  <c r="BR115" i="7" s="1"/>
  <c r="BT191" i="7"/>
  <c r="BT103" i="7"/>
  <c r="BU103" i="7" s="1"/>
  <c r="BT75" i="7"/>
  <c r="BU75" i="7" s="1"/>
  <c r="BT111" i="7"/>
  <c r="BR111" i="7" s="1"/>
  <c r="BT169" i="7"/>
  <c r="BU169" i="7" s="1"/>
  <c r="BT189" i="7"/>
  <c r="BR189" i="7" s="1"/>
  <c r="BT185" i="7"/>
  <c r="BT139" i="7"/>
  <c r="BT183" i="7"/>
  <c r="BR183" i="7" s="1"/>
  <c r="BT149" i="7"/>
  <c r="BR149" i="7" s="1"/>
  <c r="BT235" i="7"/>
  <c r="BU235" i="7" s="1"/>
  <c r="BT245" i="7"/>
  <c r="BT79" i="7"/>
  <c r="BU79" i="7" s="1"/>
  <c r="BT31" i="7"/>
  <c r="BR31" i="7" s="1"/>
  <c r="BT99" i="7"/>
  <c r="BU99" i="7" s="1"/>
  <c r="BT159" i="7"/>
  <c r="BT177" i="7"/>
  <c r="BU177" i="7" s="1"/>
  <c r="BT165" i="7"/>
  <c r="BU165" i="7" s="1"/>
  <c r="BT127" i="7"/>
  <c r="BR127" i="7" s="1"/>
  <c r="BT163" i="7"/>
  <c r="BR163" i="7" s="1"/>
  <c r="BT137" i="7"/>
  <c r="BT225" i="7"/>
  <c r="BT249" i="7"/>
  <c r="BU249" i="7" s="1"/>
  <c r="BT69" i="7"/>
  <c r="BT21" i="7"/>
  <c r="BR21" i="7" s="1"/>
  <c r="BT89" i="7"/>
  <c r="BT133" i="7"/>
  <c r="BT143" i="7"/>
  <c r="BU143" i="7" s="1"/>
  <c r="BT129" i="7"/>
  <c r="BR129" i="7" s="1"/>
  <c r="BT109" i="7"/>
  <c r="BR109" i="7" s="1"/>
  <c r="BT97" i="7"/>
  <c r="BU97" i="7" s="1"/>
  <c r="BT151" i="7"/>
  <c r="BR151" i="7" s="1"/>
  <c r="BT123" i="7"/>
  <c r="BR123" i="7" s="1"/>
  <c r="BT211" i="7"/>
  <c r="BU211" i="7" s="1"/>
  <c r="BT251" i="7"/>
  <c r="BU251" i="7" s="1"/>
  <c r="BT61" i="7"/>
  <c r="BR61" i="7" s="1"/>
  <c r="BT239" i="7"/>
  <c r="BU239" i="7" s="1"/>
  <c r="BT57" i="7"/>
  <c r="BR57" i="7" s="1"/>
  <c r="BT101" i="7"/>
  <c r="BU101" i="7" s="1"/>
  <c r="BT113" i="7"/>
  <c r="BR113" i="7" s="1"/>
  <c r="BU113" i="7" s="1"/>
  <c r="BT119" i="7"/>
  <c r="BR119" i="7" s="1"/>
  <c r="BT87" i="7"/>
  <c r="BT37" i="7"/>
  <c r="BU37" i="7" s="1"/>
  <c r="BT125" i="7"/>
  <c r="BR125" i="7" s="1"/>
  <c r="BT105" i="7"/>
  <c r="BR105" i="7" s="1"/>
  <c r="BT201" i="7"/>
  <c r="BU201" i="7" s="1"/>
  <c r="BT255" i="7"/>
  <c r="BU255" i="7" s="1"/>
  <c r="BT43" i="7"/>
  <c r="BU43" i="7" s="1"/>
  <c r="BT219" i="7"/>
  <c r="BT39" i="7"/>
  <c r="BU39" i="7" s="1"/>
  <c r="BT77" i="7"/>
  <c r="BU77" i="7" s="1"/>
  <c r="BT91" i="7"/>
  <c r="BU91" i="7" s="1"/>
  <c r="BT65" i="7"/>
  <c r="BR65" i="7" s="1"/>
  <c r="BT73" i="7"/>
  <c r="BU73" i="7" s="1"/>
  <c r="BT27" i="7"/>
  <c r="BR27" i="7" s="1"/>
  <c r="BT117" i="7"/>
  <c r="BR117" i="7" s="1"/>
  <c r="BT83" i="7"/>
  <c r="BT171" i="7"/>
  <c r="BU171" i="7" s="1"/>
  <c r="BT241" i="7"/>
  <c r="BT23" i="7"/>
  <c r="BR23" i="7" s="1"/>
  <c r="BT205" i="7"/>
  <c r="BU205" i="7" s="1"/>
  <c r="BT9" i="7"/>
  <c r="BR9" i="7" s="1"/>
  <c r="BT59" i="7"/>
  <c r="BR59" i="7" s="1"/>
  <c r="BT67" i="7"/>
  <c r="BR67" i="7" s="1"/>
  <c r="BT29" i="7"/>
  <c r="BR29" i="7" s="1"/>
  <c r="BT47" i="7"/>
  <c r="BR47" i="7" s="1"/>
  <c r="BT17" i="7"/>
  <c r="BR17" i="7" s="1"/>
  <c r="BT107" i="7"/>
  <c r="BR107" i="7" s="1"/>
  <c r="BT71" i="7"/>
  <c r="BU71" i="7" s="1"/>
  <c r="BT147" i="7"/>
  <c r="BU147" i="7" s="1"/>
  <c r="BT253" i="7"/>
  <c r="BU253" i="7" s="1"/>
  <c r="BT93" i="7"/>
  <c r="BU93" i="7" s="1"/>
  <c r="BT187" i="7"/>
  <c r="BR187" i="7" s="1"/>
  <c r="BT33" i="7"/>
  <c r="BR33" i="7" s="1"/>
  <c r="BT41" i="7"/>
  <c r="BU41" i="7" s="1"/>
  <c r="BT19" i="7"/>
  <c r="BR19" i="7" s="1"/>
  <c r="M213" i="7"/>
  <c r="BT25" i="7"/>
  <c r="BR25" i="7" s="1"/>
  <c r="BT233" i="7"/>
  <c r="BT85" i="7"/>
  <c r="BT45" i="7"/>
  <c r="BR45" i="7" s="1"/>
  <c r="BT95" i="7"/>
  <c r="BU95" i="7" s="1"/>
  <c r="BT243" i="7"/>
  <c r="BT207" i="7"/>
  <c r="BU207" i="7" s="1"/>
  <c r="BT155" i="7"/>
  <c r="BT13" i="7"/>
  <c r="BR13" i="7" s="1"/>
  <c r="BT11" i="7"/>
  <c r="BR11" i="7" s="1"/>
  <c r="BL246" i="1"/>
  <c r="BM246" i="1" s="1"/>
  <c r="BT237" i="7"/>
  <c r="BU237" i="7" s="1"/>
  <c r="BT51" i="7"/>
  <c r="BR51" i="7" s="1"/>
  <c r="BT63" i="7"/>
  <c r="BR63" i="7" s="1"/>
  <c r="BT223" i="7"/>
  <c r="BT81" i="7"/>
  <c r="BR81" i="7" s="1"/>
  <c r="BT247" i="7"/>
  <c r="BU247" i="7" s="1"/>
  <c r="BT197" i="7"/>
  <c r="BU197" i="7" s="1"/>
  <c r="BT229" i="7"/>
  <c r="DC178" i="7"/>
  <c r="DM178" i="7" s="1"/>
  <c r="EE59" i="7" s="1"/>
  <c r="DC462" i="7"/>
  <c r="DM462" i="7" s="1"/>
  <c r="FD67" i="7" s="1"/>
  <c r="DC290" i="7"/>
  <c r="DM290" i="7" s="1"/>
  <c r="EO115" i="7" s="1"/>
  <c r="DC358" i="7"/>
  <c r="DM358" i="7" s="1"/>
  <c r="ET115" i="7" s="1"/>
  <c r="DC361" i="7"/>
  <c r="DM361" i="7" s="1"/>
  <c r="ET121" i="7" s="1"/>
  <c r="DC226" i="7"/>
  <c r="DM226" i="7" s="1"/>
  <c r="EJ59" i="7" s="1"/>
  <c r="DC419" i="7"/>
  <c r="DM419" i="7" s="1"/>
  <c r="EY101" i="7" s="1"/>
  <c r="DC408" i="7"/>
  <c r="DM408" i="7" s="1"/>
  <c r="EY79" i="7" s="1"/>
  <c r="DC285" i="7"/>
  <c r="DM285" i="7" s="1"/>
  <c r="H183" i="7"/>
  <c r="DC298" i="7"/>
  <c r="DM298" i="7" s="1"/>
  <c r="DC190" i="7"/>
  <c r="DM190" i="7" s="1"/>
  <c r="EE83" i="7" s="1"/>
  <c r="DC60" i="7"/>
  <c r="DM60" i="7" s="1"/>
  <c r="DU111" i="7" s="1"/>
  <c r="DC404" i="7"/>
  <c r="DM404" i="7" s="1"/>
  <c r="EY71" i="7" s="1"/>
  <c r="DC430" i="7"/>
  <c r="DM430" i="7" s="1"/>
  <c r="EY123" i="7" s="1"/>
  <c r="DC194" i="7"/>
  <c r="DM194" i="7" s="1"/>
  <c r="EE91" i="7" s="1"/>
  <c r="DC185" i="7"/>
  <c r="DM185" i="7" s="1"/>
  <c r="EE73" i="7" s="1"/>
  <c r="DC136" i="7"/>
  <c r="DM136" i="7" s="1"/>
  <c r="DZ119" i="7" s="1"/>
  <c r="DC414" i="7"/>
  <c r="DM414" i="7" s="1"/>
  <c r="EY91" i="7" s="1"/>
  <c r="DC301" i="7"/>
  <c r="DM301" i="7" s="1"/>
  <c r="DC369" i="7"/>
  <c r="DM369" i="7" s="1"/>
  <c r="ET137" i="7" s="1"/>
  <c r="DC123" i="7"/>
  <c r="DM123" i="7" s="1"/>
  <c r="DZ93" i="7" s="1"/>
  <c r="DC133" i="7"/>
  <c r="DM133" i="7" s="1"/>
  <c r="DZ113" i="7" s="1"/>
  <c r="DC59" i="7"/>
  <c r="DM59" i="7" s="1"/>
  <c r="DU109" i="7" s="1"/>
  <c r="DC51" i="7"/>
  <c r="DM51" i="7" s="1"/>
  <c r="DU93" i="7" s="1"/>
  <c r="DC186" i="7"/>
  <c r="DM186" i="7" s="1"/>
  <c r="EE75" i="7" s="1"/>
  <c r="DC132" i="7"/>
  <c r="DM132" i="7" s="1"/>
  <c r="DZ111" i="7" s="1"/>
  <c r="DC470" i="7"/>
  <c r="DM470" i="7" s="1"/>
  <c r="FD83" i="7" s="1"/>
  <c r="DC67" i="7"/>
  <c r="DM67" i="7" s="1"/>
  <c r="DU125" i="7" s="1"/>
  <c r="DC75" i="7"/>
  <c r="DM75" i="7" s="1"/>
  <c r="DU141" i="7" s="1"/>
  <c r="DC403" i="7"/>
  <c r="DM403" i="7" s="1"/>
  <c r="EY69" i="7" s="1"/>
  <c r="DC199" i="7"/>
  <c r="DM199" i="7" s="1"/>
  <c r="EE101" i="7" s="1"/>
  <c r="DC405" i="7"/>
  <c r="DM405" i="7" s="1"/>
  <c r="EY73" i="7" s="1"/>
  <c r="DC180" i="7"/>
  <c r="DM180" i="7" s="1"/>
  <c r="EE63" i="7" s="1"/>
  <c r="DC187" i="7"/>
  <c r="DM187" i="7" s="1"/>
  <c r="EE77" i="7" s="1"/>
  <c r="DC409" i="7"/>
  <c r="DM409" i="7" s="1"/>
  <c r="EY81" i="7" s="1"/>
  <c r="DC477" i="7"/>
  <c r="DM477" i="7" s="1"/>
  <c r="FD97" i="7" s="1"/>
  <c r="DC236" i="7"/>
  <c r="DM236" i="7" s="1"/>
  <c r="EJ79" i="7" s="1"/>
  <c r="DC417" i="7"/>
  <c r="DM417" i="7" s="1"/>
  <c r="EY97" i="7" s="1"/>
  <c r="DC291" i="7"/>
  <c r="DM291" i="7" s="1"/>
  <c r="EO117" i="7" s="1"/>
  <c r="DC296" i="7"/>
  <c r="DM296" i="7" s="1"/>
  <c r="EO127" i="7" s="1"/>
  <c r="DC120" i="7"/>
  <c r="DM120" i="7" s="1"/>
  <c r="DZ87" i="7" s="1"/>
  <c r="DC54" i="7"/>
  <c r="DM54" i="7" s="1"/>
  <c r="DU99" i="7" s="1"/>
  <c r="DC128" i="7"/>
  <c r="DM128" i="7" s="1"/>
  <c r="DZ103" i="7" s="1"/>
  <c r="DC48" i="7"/>
  <c r="DM48" i="7" s="1"/>
  <c r="DU87" i="7" s="1"/>
  <c r="DC424" i="7"/>
  <c r="DM424" i="7" s="1"/>
  <c r="EY111" i="7" s="1"/>
  <c r="DC344" i="7"/>
  <c r="DM344" i="7" s="1"/>
  <c r="ET87" i="7" s="1"/>
  <c r="DC472" i="7"/>
  <c r="DM472" i="7" s="1"/>
  <c r="FD87" i="7" s="1"/>
  <c r="DC483" i="7"/>
  <c r="DC425" i="7"/>
  <c r="DM425" i="7" s="1"/>
  <c r="EY113" i="7" s="1"/>
  <c r="DC47" i="7"/>
  <c r="DM47" i="7" s="1"/>
  <c r="DU85" i="7" s="1"/>
  <c r="DC353" i="7"/>
  <c r="DM353" i="7" s="1"/>
  <c r="ET105" i="7" s="1"/>
  <c r="DC127" i="7"/>
  <c r="DM127" i="7" s="1"/>
  <c r="DZ101" i="7" s="1"/>
  <c r="DC350" i="7"/>
  <c r="DM350" i="7" s="1"/>
  <c r="ET99" i="7" s="1"/>
  <c r="DC189" i="7"/>
  <c r="DM189" i="7" s="1"/>
  <c r="EE81" i="7" s="1"/>
  <c r="DC140" i="7"/>
  <c r="DM140" i="7" s="1"/>
  <c r="DZ127" i="7" s="1"/>
  <c r="DC229" i="7"/>
  <c r="DM229" i="7" s="1"/>
  <c r="EJ65" i="7" s="1"/>
  <c r="DC427" i="7"/>
  <c r="DM427" i="7" s="1"/>
  <c r="EY117" i="7" s="1"/>
  <c r="DC304" i="7"/>
  <c r="DM304" i="7" s="1"/>
  <c r="DC135" i="7"/>
  <c r="DM135" i="7" s="1"/>
  <c r="DZ117" i="7" s="1"/>
  <c r="DC152" i="7"/>
  <c r="DM152" i="7" s="1"/>
  <c r="DZ151" i="7" s="1"/>
  <c r="DC461" i="7"/>
  <c r="DM461" i="7" s="1"/>
  <c r="FD65" i="7" s="1"/>
  <c r="DC363" i="7"/>
  <c r="DM363" i="7" s="1"/>
  <c r="ET125" i="7" s="1"/>
  <c r="DC82" i="7"/>
  <c r="DM82" i="7" s="1"/>
  <c r="DZ11" i="7" s="1"/>
  <c r="DC433" i="7"/>
  <c r="DM433" i="7" s="1"/>
  <c r="FD9" i="7" s="1"/>
  <c r="BQ241" i="7"/>
  <c r="BV241" i="7" s="1"/>
  <c r="Z8" i="2"/>
  <c r="Z9" i="2"/>
  <c r="DH45" i="7"/>
  <c r="DE9" i="7" a="1"/>
  <c r="DE9" i="7" s="1"/>
  <c r="FE57" i="7"/>
  <c r="FF57" i="7" s="1"/>
  <c r="FE41" i="7"/>
  <c r="FF41" i="7" s="1"/>
  <c r="FE63" i="7"/>
  <c r="FF63" i="7" s="1"/>
  <c r="FE55" i="7"/>
  <c r="FF55" i="7" s="1"/>
  <c r="FE59" i="7"/>
  <c r="FF59" i="7" s="1"/>
  <c r="FE43" i="7"/>
  <c r="FF43" i="7" s="1"/>
  <c r="FE49" i="7"/>
  <c r="FF49" i="7" s="1"/>
  <c r="FE39" i="7"/>
  <c r="FF39" i="7" s="1"/>
  <c r="FE47" i="7"/>
  <c r="FF47" i="7" s="1"/>
  <c r="FE51" i="7"/>
  <c r="FF51" i="7" s="1"/>
  <c r="FE53" i="7"/>
  <c r="FF53" i="7" s="1"/>
  <c r="FE61" i="7"/>
  <c r="FF61" i="7" s="1"/>
  <c r="FE45" i="7"/>
  <c r="FF45" i="7" s="1"/>
  <c r="FE107" i="7"/>
  <c r="FF107" i="7" s="1"/>
  <c r="FE97" i="7"/>
  <c r="FF97" i="7" s="1"/>
  <c r="FE93" i="7"/>
  <c r="FF93" i="7" s="1"/>
  <c r="FE91" i="7"/>
  <c r="FF91" i="7" s="1"/>
  <c r="FE85" i="7"/>
  <c r="FF85" i="7" s="1"/>
  <c r="FE81" i="7"/>
  <c r="FF81" i="7" s="1"/>
  <c r="FE101" i="7"/>
  <c r="FF101" i="7" s="1"/>
  <c r="FE103" i="7"/>
  <c r="FF103" i="7" s="1"/>
  <c r="FE87" i="7"/>
  <c r="FF87" i="7" s="1"/>
  <c r="FE95" i="7"/>
  <c r="FF95" i="7" s="1"/>
  <c r="FE99" i="7"/>
  <c r="FF99" i="7" s="1"/>
  <c r="EM59" i="7"/>
  <c r="EN59" i="7" s="1"/>
  <c r="AP170" i="7"/>
  <c r="AL170" i="7"/>
  <c r="AY170" i="7" s="1"/>
  <c r="AZ170" i="7" s="1"/>
  <c r="AF142" i="7"/>
  <c r="AG142" i="7" s="1"/>
  <c r="BA142" i="7" s="1"/>
  <c r="EM87" i="7"/>
  <c r="EN87" i="7" s="1"/>
  <c r="EM45" i="7"/>
  <c r="EN45" i="7" s="1"/>
  <c r="EM53" i="7"/>
  <c r="EN53" i="7" s="1"/>
  <c r="EM39" i="7"/>
  <c r="EN39" i="7" s="1"/>
  <c r="EP39" i="7" s="1"/>
  <c r="EM25" i="7"/>
  <c r="EN25" i="7" s="1"/>
  <c r="EP25" i="7" s="1"/>
  <c r="EM31" i="7"/>
  <c r="EN31" i="7" s="1"/>
  <c r="EP31" i="7" s="1"/>
  <c r="EM37" i="7"/>
  <c r="EN37" i="7" s="1"/>
  <c r="EP37" i="7" s="1"/>
  <c r="EM51" i="7"/>
  <c r="EN51" i="7" s="1"/>
  <c r="DK141" i="7"/>
  <c r="DX129" i="7" s="1"/>
  <c r="DY129" i="7" s="1"/>
  <c r="EA129" i="7" s="1"/>
  <c r="EB129" i="7" s="1"/>
  <c r="AA152" i="7"/>
  <c r="AF158" i="7"/>
  <c r="AG158" i="7" s="1"/>
  <c r="AF37" i="7"/>
  <c r="AG37" i="7" s="1"/>
  <c r="BA37" i="7" s="1"/>
  <c r="AE204" i="7"/>
  <c r="AF166" i="7"/>
  <c r="AG166" i="7" s="1"/>
  <c r="AS166" i="7" s="1"/>
  <c r="BB166" i="7" s="1"/>
  <c r="AA24" i="7"/>
  <c r="EM35" i="7"/>
  <c r="EN35" i="7" s="1"/>
  <c r="EP35" i="7" s="1"/>
  <c r="EM43" i="7"/>
  <c r="EN43" i="7" s="1"/>
  <c r="AL232" i="7"/>
  <c r="AY232" i="7" s="1"/>
  <c r="AZ232" i="7" s="1"/>
  <c r="AL60" i="7"/>
  <c r="EM99" i="7"/>
  <c r="EN99" i="7" s="1"/>
  <c r="AA150" i="7"/>
  <c r="AL120" i="7"/>
  <c r="AY120" i="7" s="1"/>
  <c r="AZ120" i="7" s="1"/>
  <c r="AL204" i="7"/>
  <c r="AY204" i="7" s="1"/>
  <c r="AZ204" i="7" s="1"/>
  <c r="AE120" i="7"/>
  <c r="EM49" i="7"/>
  <c r="EN49" i="7" s="1"/>
  <c r="EM57" i="7"/>
  <c r="EN57" i="7" s="1"/>
  <c r="EM27" i="7"/>
  <c r="EN27" i="7" s="1"/>
  <c r="EP27" i="7" s="1"/>
  <c r="AL139" i="7"/>
  <c r="AY139" i="7" s="1"/>
  <c r="AZ139" i="7" s="1"/>
  <c r="AL57" i="7"/>
  <c r="EM29" i="7"/>
  <c r="EN29" i="7" s="1"/>
  <c r="EP29" i="7" s="1"/>
  <c r="EM83" i="7"/>
  <c r="EN83" i="7" s="1"/>
  <c r="EM79" i="7"/>
  <c r="EN79" i="7" s="1"/>
  <c r="EM71" i="7"/>
  <c r="EN71" i="7" s="1"/>
  <c r="EM33" i="7"/>
  <c r="EN33" i="7" s="1"/>
  <c r="EP33" i="7" s="1"/>
  <c r="AE68" i="7"/>
  <c r="EM19" i="7"/>
  <c r="EN19" i="7" s="1"/>
  <c r="EP19" i="7" s="1"/>
  <c r="EM41" i="7"/>
  <c r="EN41" i="7" s="1"/>
  <c r="CK134" i="7"/>
  <c r="AP157" i="7"/>
  <c r="AE14" i="7"/>
  <c r="EM55" i="7"/>
  <c r="EN55" i="7" s="1"/>
  <c r="EM21" i="7"/>
  <c r="EN21" i="7" s="1"/>
  <c r="EP21" i="7" s="1"/>
  <c r="CK121" i="7"/>
  <c r="CK238" i="7"/>
  <c r="CK179" i="7"/>
  <c r="AA240" i="7"/>
  <c r="CK304" i="7"/>
  <c r="M177" i="9" s="1"/>
  <c r="CK278" i="7"/>
  <c r="CK111" i="7"/>
  <c r="CK126" i="7"/>
  <c r="AF59" i="7"/>
  <c r="AG59" i="7" s="1"/>
  <c r="BG252" i="1"/>
  <c r="BG255" i="1"/>
  <c r="BL254" i="1"/>
  <c r="BE254" i="1" s="1"/>
  <c r="BL250" i="1"/>
  <c r="BE250" i="1" s="1"/>
  <c r="BL252" i="1"/>
  <c r="BE252" i="1" s="1"/>
  <c r="BL256" i="1"/>
  <c r="BE256" i="1" s="1"/>
  <c r="BC244" i="1"/>
  <c r="BD244" i="1"/>
  <c r="AL214" i="1"/>
  <c r="AM214" i="1" s="1"/>
  <c r="CK320" i="7"/>
  <c r="DC147" i="7"/>
  <c r="DM147" i="7" s="1"/>
  <c r="DZ141" i="7" s="1"/>
  <c r="AR213" i="7"/>
  <c r="AT213" i="7" s="1"/>
  <c r="AR158" i="1"/>
  <c r="AS158" i="1" s="1"/>
  <c r="AH91" i="1"/>
  <c r="AQ174" i="1"/>
  <c r="AR174" i="1"/>
  <c r="AS174" i="1" s="1"/>
  <c r="AQ173" i="7"/>
  <c r="AQ70" i="7"/>
  <c r="DI158" i="7"/>
  <c r="AQ217" i="7"/>
  <c r="DI237" i="7"/>
  <c r="AP83" i="7"/>
  <c r="AE39" i="7"/>
  <c r="AP227" i="7"/>
  <c r="AL83" i="7"/>
  <c r="AL227" i="7"/>
  <c r="AY227" i="7" s="1"/>
  <c r="AZ227" i="7" s="1"/>
  <c r="AP124" i="7"/>
  <c r="AL73" i="7"/>
  <c r="AY73" i="7" s="1"/>
  <c r="AZ73" i="7" s="1"/>
  <c r="AP139" i="7"/>
  <c r="AL231" i="7"/>
  <c r="AY231" i="7" s="1"/>
  <c r="AZ231" i="7" s="1"/>
  <c r="DC192" i="7"/>
  <c r="DM192" i="7" s="1"/>
  <c r="EE87" i="7" s="1"/>
  <c r="AP100" i="7"/>
  <c r="DC411" i="7"/>
  <c r="DM411" i="7" s="1"/>
  <c r="EY85" i="7" s="1"/>
  <c r="DC50" i="7"/>
  <c r="DM50" i="7" s="1"/>
  <c r="DU91" i="7" s="1"/>
  <c r="DK139" i="7"/>
  <c r="DX125" i="7" s="1"/>
  <c r="DY125" i="7" s="1"/>
  <c r="EA125" i="7" s="1"/>
  <c r="EB125" i="7" s="1"/>
  <c r="DC282" i="7"/>
  <c r="DM282" i="7" s="1"/>
  <c r="DC280" i="7"/>
  <c r="DM280" i="7" s="1"/>
  <c r="R9" i="4"/>
  <c r="AL206" i="7"/>
  <c r="AY206" i="7" s="1"/>
  <c r="AZ206" i="7" s="1"/>
  <c r="AP206" i="7"/>
  <c r="DC345" i="7"/>
  <c r="DM345" i="7" s="1"/>
  <c r="ET89" i="7" s="1"/>
  <c r="DC58" i="7"/>
  <c r="DM58" i="7" s="1"/>
  <c r="DU107" i="7" s="1"/>
  <c r="DC416" i="7"/>
  <c r="DM416" i="7" s="1"/>
  <c r="EY95" i="7" s="1"/>
  <c r="AL126" i="7"/>
  <c r="AL49" i="7"/>
  <c r="BG55" i="1"/>
  <c r="AP126" i="7"/>
  <c r="AE49" i="7"/>
  <c r="DC485" i="7"/>
  <c r="DM485" i="7" s="1"/>
  <c r="FD113" i="7" s="1"/>
  <c r="AL78" i="7"/>
  <c r="AY78" i="7" s="1"/>
  <c r="AZ78" i="7" s="1"/>
  <c r="AE131" i="7"/>
  <c r="DC193" i="7"/>
  <c r="DM193" i="7" s="1"/>
  <c r="EE89" i="7" s="1"/>
  <c r="DC352" i="7"/>
  <c r="DM352" i="7" s="1"/>
  <c r="ET103" i="7" s="1"/>
  <c r="DC143" i="7"/>
  <c r="DM143" i="7" s="1"/>
  <c r="DZ133" i="7" s="1"/>
  <c r="AP71" i="7"/>
  <c r="AL68" i="7"/>
  <c r="AY68" i="7" s="1"/>
  <c r="AZ68" i="7" s="1"/>
  <c r="DC139" i="7"/>
  <c r="DM139" i="7" s="1"/>
  <c r="DZ125" i="7" s="1"/>
  <c r="AP231" i="7"/>
  <c r="DC341" i="7"/>
  <c r="DM341" i="7" s="1"/>
  <c r="ET81" i="7" s="1"/>
  <c r="DC234" i="7"/>
  <c r="DM234" i="7" s="1"/>
  <c r="EJ75" i="7" s="1"/>
  <c r="AP200" i="7"/>
  <c r="AL71" i="7"/>
  <c r="DC481" i="7"/>
  <c r="DM481" i="7" s="1"/>
  <c r="FD105" i="7" s="1"/>
  <c r="DC130" i="7"/>
  <c r="DM130" i="7" s="1"/>
  <c r="DZ107" i="7" s="1"/>
  <c r="AL186" i="7"/>
  <c r="AP76" i="7"/>
  <c r="AP78" i="7"/>
  <c r="DC360" i="7"/>
  <c r="DM360" i="7" s="1"/>
  <c r="ET119" i="7" s="1"/>
  <c r="AL224" i="7"/>
  <c r="AY224" i="7" s="1"/>
  <c r="AZ224" i="7" s="1"/>
  <c r="DC355" i="7"/>
  <c r="DM355" i="7" s="1"/>
  <c r="ET109" i="7" s="1"/>
  <c r="AE57" i="7"/>
  <c r="AL76" i="7"/>
  <c r="AY76" i="7" s="1"/>
  <c r="AZ76" i="7" s="1"/>
  <c r="DC124" i="7"/>
  <c r="DM124" i="7" s="1"/>
  <c r="DZ95" i="7" s="1"/>
  <c r="DK79" i="7"/>
  <c r="DS149" i="7" s="1"/>
  <c r="DT149" i="7" s="1"/>
  <c r="DV149" i="7" s="1"/>
  <c r="DW149" i="7" s="1"/>
  <c r="AE200" i="7"/>
  <c r="AL131" i="7"/>
  <c r="AP228" i="7"/>
  <c r="BG58" i="1"/>
  <c r="AP111" i="7"/>
  <c r="AP169" i="7"/>
  <c r="AP74" i="7"/>
  <c r="DC432" i="7"/>
  <c r="DM432" i="7" s="1"/>
  <c r="EY127" i="7" s="1"/>
  <c r="AL228" i="7"/>
  <c r="AY228" i="7" s="1"/>
  <c r="AZ228" i="7" s="1"/>
  <c r="DC76" i="7"/>
  <c r="DM76" i="7" s="1"/>
  <c r="DU143" i="7" s="1"/>
  <c r="DC131" i="7"/>
  <c r="DM131" i="7" s="1"/>
  <c r="DZ109" i="7" s="1"/>
  <c r="AL36" i="7"/>
  <c r="AY36" i="7" s="1"/>
  <c r="AZ36" i="7" s="1"/>
  <c r="AP89" i="7"/>
  <c r="AL91" i="7"/>
  <c r="AS91" i="7" s="1"/>
  <c r="AP79" i="7"/>
  <c r="AF165" i="7"/>
  <c r="AG165" i="7" s="1"/>
  <c r="AL79" i="7"/>
  <c r="AY79" i="7" s="1"/>
  <c r="AZ79" i="7" s="1"/>
  <c r="AE36" i="7"/>
  <c r="AP14" i="7"/>
  <c r="BG61" i="1"/>
  <c r="AP218" i="7"/>
  <c r="AA91" i="7"/>
  <c r="AE186" i="7"/>
  <c r="AF162" i="7"/>
  <c r="AG162" i="7" s="1"/>
  <c r="BA162" i="7" s="1"/>
  <c r="AA59" i="7"/>
  <c r="AF134" i="7"/>
  <c r="AG134" i="7" s="1"/>
  <c r="BA134" i="7" s="1"/>
  <c r="AL74" i="7"/>
  <c r="AF131" i="7"/>
  <c r="AG131" i="7" s="1"/>
  <c r="DC466" i="7"/>
  <c r="DM466" i="7" s="1"/>
  <c r="FD75" i="7" s="1"/>
  <c r="DC347" i="7"/>
  <c r="DM347" i="7" s="1"/>
  <c r="ET93" i="7" s="1"/>
  <c r="DC288" i="7"/>
  <c r="DM288" i="7" s="1"/>
  <c r="AQ105" i="7"/>
  <c r="BG125" i="1"/>
  <c r="BG51" i="1"/>
  <c r="BG153" i="1"/>
  <c r="DK63" i="7"/>
  <c r="DS117" i="7" s="1"/>
  <c r="DT117" i="7" s="1"/>
  <c r="BG22" i="1"/>
  <c r="BG54" i="1"/>
  <c r="BG34" i="1"/>
  <c r="BG116" i="1"/>
  <c r="BG57" i="1"/>
  <c r="BG131" i="1"/>
  <c r="BH151" i="1"/>
  <c r="BG46" i="1"/>
  <c r="BG16" i="1"/>
  <c r="BG130" i="1"/>
  <c r="BG108" i="1"/>
  <c r="BG19" i="1"/>
  <c r="BG21" i="1"/>
  <c r="BG62" i="1"/>
  <c r="BG219" i="1"/>
  <c r="BG30" i="1"/>
  <c r="BG70" i="1"/>
  <c r="BG53" i="1"/>
  <c r="BG59" i="1"/>
  <c r="BG83" i="1"/>
  <c r="BG32" i="1"/>
  <c r="BG107" i="1"/>
  <c r="BG218" i="1"/>
  <c r="BG47" i="1"/>
  <c r="BG217" i="1"/>
  <c r="BG52" i="1"/>
  <c r="BG49" i="1"/>
  <c r="BG111" i="1"/>
  <c r="BG18" i="1"/>
  <c r="BG214" i="1"/>
  <c r="BG155" i="1"/>
  <c r="BH106" i="1"/>
  <c r="BG33" i="1"/>
  <c r="BG110" i="1"/>
  <c r="BG126" i="1"/>
  <c r="BG154" i="1"/>
  <c r="AF28" i="7"/>
  <c r="AG28" i="7" s="1"/>
  <c r="AL28" i="7"/>
  <c r="BL46" i="1"/>
  <c r="BE46" i="1" s="1"/>
  <c r="BL24" i="1"/>
  <c r="BM24" i="1" s="1"/>
  <c r="BR215" i="7"/>
  <c r="BL218" i="1"/>
  <c r="BC218" i="1" s="1"/>
  <c r="BL128" i="1"/>
  <c r="BD128" i="1" s="1"/>
  <c r="AL54" i="7"/>
  <c r="DC79" i="7"/>
  <c r="DM79" i="7" s="1"/>
  <c r="DU149" i="7" s="1"/>
  <c r="AA30" i="7"/>
  <c r="AA173" i="7"/>
  <c r="DC371" i="7"/>
  <c r="DM371" i="7" s="1"/>
  <c r="ET141" i="7" s="1"/>
  <c r="AF181" i="7"/>
  <c r="AG181" i="7" s="1"/>
  <c r="AS181" i="7" s="1"/>
  <c r="BB181" i="7" s="1"/>
  <c r="DK339" i="7"/>
  <c r="ER77" i="7" s="1"/>
  <c r="ES77" i="7" s="1"/>
  <c r="AF156" i="7"/>
  <c r="AG156" i="7" s="1"/>
  <c r="BA113" i="7"/>
  <c r="DC148" i="7"/>
  <c r="DM148" i="7" s="1"/>
  <c r="DZ143" i="7" s="1"/>
  <c r="BA143" i="7"/>
  <c r="AQ131" i="7"/>
  <c r="DC261" i="7"/>
  <c r="DM261" i="7" s="1"/>
  <c r="AR184" i="1"/>
  <c r="AS184" i="1" s="1"/>
  <c r="AT220" i="1"/>
  <c r="AR219" i="7" s="1"/>
  <c r="AT219" i="7" s="1"/>
  <c r="AR84" i="1"/>
  <c r="AS84" i="1" s="1"/>
  <c r="DC271" i="7"/>
  <c r="DM271" i="7" s="1"/>
  <c r="AQ208" i="1"/>
  <c r="AR208" i="1"/>
  <c r="AS208" i="1" s="1"/>
  <c r="AT217" i="1"/>
  <c r="AR216" i="7" s="1"/>
  <c r="AT216" i="7" s="1"/>
  <c r="AQ207" i="7"/>
  <c r="AQ183" i="7"/>
  <c r="AQ185" i="7"/>
  <c r="DC436" i="7"/>
  <c r="DM436" i="7" s="1"/>
  <c r="FD15" i="7" s="1"/>
  <c r="DC375" i="7"/>
  <c r="DM375" i="7" s="1"/>
  <c r="EY13" i="7" s="1"/>
  <c r="AT82" i="1"/>
  <c r="AR81" i="7" s="1"/>
  <c r="AT81" i="7" s="1"/>
  <c r="AR186" i="1"/>
  <c r="AS186" i="1" s="1"/>
  <c r="DC155" i="7"/>
  <c r="DM155" i="7" s="1"/>
  <c r="EE13" i="7" s="1"/>
  <c r="AT88" i="1"/>
  <c r="AR87" i="7" s="1"/>
  <c r="AT87" i="7" s="1"/>
  <c r="AP393" i="9"/>
  <c r="BG65" i="1"/>
  <c r="BG114" i="1"/>
  <c r="BG69" i="1"/>
  <c r="BG64" i="1"/>
  <c r="BG63" i="1"/>
  <c r="BG112" i="1"/>
  <c r="BG115" i="1"/>
  <c r="BG35" i="1"/>
  <c r="BG68" i="1"/>
  <c r="BG117" i="1"/>
  <c r="AL20" i="7"/>
  <c r="BG113" i="1"/>
  <c r="BQ29" i="7"/>
  <c r="BV29" i="7" s="1"/>
  <c r="BQ27" i="7"/>
  <c r="BV27" i="7" s="1"/>
  <c r="AF49" i="7"/>
  <c r="AG49" i="7" s="1"/>
  <c r="AF201" i="7"/>
  <c r="AG201" i="7" s="1"/>
  <c r="BA201" i="7" s="1"/>
  <c r="AF193" i="7"/>
  <c r="AG193" i="7" s="1"/>
  <c r="BA193" i="7" s="1"/>
  <c r="AL46" i="7"/>
  <c r="AE46" i="7"/>
  <c r="AA92" i="7"/>
  <c r="AF92" i="7"/>
  <c r="AG92" i="7" s="1"/>
  <c r="BA92" i="7" s="1"/>
  <c r="AA87" i="7"/>
  <c r="AF18" i="7"/>
  <c r="AG18" i="7" s="1"/>
  <c r="AS18" i="7" s="1"/>
  <c r="AF42" i="7"/>
  <c r="AG42" i="7" s="1"/>
  <c r="BA42" i="7" s="1"/>
  <c r="AA83" i="7"/>
  <c r="DC64" i="7"/>
  <c r="DM64" i="7" s="1"/>
  <c r="DU119" i="7" s="1"/>
  <c r="AE28" i="7"/>
  <c r="DK127" i="7"/>
  <c r="DX101" i="7" s="1"/>
  <c r="DY101" i="7" s="1"/>
  <c r="AA183" i="7"/>
  <c r="AF202" i="7"/>
  <c r="AG202" i="7" s="1"/>
  <c r="AS202" i="7" s="1"/>
  <c r="AP20" i="7"/>
  <c r="AA51" i="7"/>
  <c r="AA63" i="7"/>
  <c r="AA49" i="7"/>
  <c r="AF47" i="7"/>
  <c r="AG47" i="7" s="1"/>
  <c r="AS47" i="7" s="1"/>
  <c r="AF48" i="7"/>
  <c r="AG48" i="7" s="1"/>
  <c r="BA48" i="7" s="1"/>
  <c r="AF78" i="7"/>
  <c r="AG78" i="7" s="1"/>
  <c r="BG28" i="1"/>
  <c r="AF25" i="7"/>
  <c r="AG25" i="7" s="1"/>
  <c r="AF149" i="7"/>
  <c r="AG149" i="7" s="1"/>
  <c r="AF86" i="7"/>
  <c r="AG86" i="7" s="1"/>
  <c r="AP86" i="7"/>
  <c r="AA157" i="7"/>
  <c r="AA26" i="7"/>
  <c r="BG150" i="1"/>
  <c r="AA169" i="7"/>
  <c r="AA177" i="7"/>
  <c r="AA149" i="7"/>
  <c r="AF60" i="7"/>
  <c r="AG60" i="7" s="1"/>
  <c r="AF46" i="7"/>
  <c r="AG46" i="7" s="1"/>
  <c r="AS143" i="7"/>
  <c r="BB143" i="7" s="1"/>
  <c r="BC143" i="7" s="1"/>
  <c r="AN143" i="7" s="1"/>
  <c r="AO143" i="7" s="1"/>
  <c r="AF103" i="7"/>
  <c r="AG103" i="7" s="1"/>
  <c r="BA103" i="7" s="1"/>
  <c r="AL89" i="7"/>
  <c r="AS89" i="7" s="1"/>
  <c r="AA90" i="7"/>
  <c r="AA100" i="7"/>
  <c r="AF29" i="7"/>
  <c r="AG29" i="7" s="1"/>
  <c r="AA25" i="7"/>
  <c r="AA29" i="7"/>
  <c r="AA45" i="7"/>
  <c r="AA79" i="7"/>
  <c r="AS113" i="7"/>
  <c r="BB113" i="7" s="1"/>
  <c r="AM113" i="7" s="1"/>
  <c r="AF34" i="7"/>
  <c r="AG34" i="7" s="1"/>
  <c r="AS34" i="7" s="1"/>
  <c r="BB34" i="7" s="1"/>
  <c r="AA60" i="7"/>
  <c r="AA27" i="7"/>
  <c r="AF27" i="7"/>
  <c r="AG27" i="7" s="1"/>
  <c r="AF33" i="7"/>
  <c r="AG33" i="7" s="1"/>
  <c r="AA86" i="7"/>
  <c r="AA33" i="7"/>
  <c r="AA31" i="7"/>
  <c r="R27" i="7"/>
  <c r="S27" i="7" s="1"/>
  <c r="R29" i="7"/>
  <c r="S29" i="7" s="1"/>
  <c r="DI438" i="7"/>
  <c r="AI186" i="1"/>
  <c r="AJ186" i="1" s="1"/>
  <c r="AH186" i="1"/>
  <c r="AI26" i="1"/>
  <c r="AJ26" i="1" s="1"/>
  <c r="AT133" i="1"/>
  <c r="AR132" i="7" s="1"/>
  <c r="AT132" i="7" s="1"/>
  <c r="AI131" i="1"/>
  <c r="AJ131" i="1" s="1"/>
  <c r="AH187" i="1"/>
  <c r="AT61" i="1"/>
  <c r="AR60" i="7" s="1"/>
  <c r="AT60" i="7" s="1"/>
  <c r="AI187" i="1"/>
  <c r="AJ187" i="1" s="1"/>
  <c r="AI46" i="1"/>
  <c r="AJ46" i="1" s="1"/>
  <c r="AH46" i="1"/>
  <c r="AI28" i="1"/>
  <c r="AJ28" i="1" s="1"/>
  <c r="AL84" i="1"/>
  <c r="AM84" i="1" s="1"/>
  <c r="AR132" i="1"/>
  <c r="AS132" i="1" s="1"/>
  <c r="AI27" i="1"/>
  <c r="AJ27" i="1" s="1"/>
  <c r="AI21" i="1"/>
  <c r="AJ21" i="1" s="1"/>
  <c r="AI29" i="1"/>
  <c r="AJ29" i="1" s="1"/>
  <c r="AH207" i="1"/>
  <c r="AI185" i="1"/>
  <c r="AJ185" i="1" s="1"/>
  <c r="AI91" i="1"/>
  <c r="AJ91" i="1" s="1"/>
  <c r="Y12" i="1"/>
  <c r="BV181" i="7"/>
  <c r="AI133" i="1"/>
  <c r="AJ133" i="1" s="1"/>
  <c r="BV201" i="7"/>
  <c r="DC126" i="7"/>
  <c r="DM126" i="7" s="1"/>
  <c r="DZ99" i="7" s="1"/>
  <c r="DC184" i="7"/>
  <c r="DM184" i="7" s="1"/>
  <c r="EE71" i="7" s="1"/>
  <c r="CK398" i="7"/>
  <c r="DC177" i="7"/>
  <c r="DM177" i="7" s="1"/>
  <c r="EE57" i="7" s="1"/>
  <c r="BV43" i="7"/>
  <c r="BV113" i="7"/>
  <c r="BV41" i="7"/>
  <c r="BV239" i="7"/>
  <c r="BV103" i="7"/>
  <c r="BV73" i="7"/>
  <c r="AO418" i="9"/>
  <c r="AO448" i="9"/>
  <c r="AP448" i="9" s="1"/>
  <c r="BV77" i="7"/>
  <c r="BV231" i="7"/>
  <c r="BV177" i="7"/>
  <c r="BV223" i="7"/>
  <c r="AO408" i="9"/>
  <c r="AO417" i="9"/>
  <c r="AO223" i="9"/>
  <c r="AP223" i="9" s="1"/>
  <c r="AO235" i="9"/>
  <c r="AP235" i="9" s="1"/>
  <c r="AP224" i="7"/>
  <c r="AL157" i="7"/>
  <c r="AL90" i="7"/>
  <c r="AS90" i="7" s="1"/>
  <c r="AA106" i="7"/>
  <c r="DC293" i="7"/>
  <c r="DM293" i="7" s="1"/>
  <c r="EO121" i="7" s="1"/>
  <c r="DC222" i="7"/>
  <c r="DM222" i="7" s="1"/>
  <c r="EJ51" i="7" s="1"/>
  <c r="DC182" i="7"/>
  <c r="DM182" i="7" s="1"/>
  <c r="EE67" i="7" s="1"/>
  <c r="AL124" i="7"/>
  <c r="AP55" i="7"/>
  <c r="AL55" i="7"/>
  <c r="AA219" i="7"/>
  <c r="AF147" i="7"/>
  <c r="AG147" i="7" s="1"/>
  <c r="AS147" i="7" s="1"/>
  <c r="CK78" i="7"/>
  <c r="E435" i="9" s="1"/>
  <c r="F435" i="9" s="1"/>
  <c r="AA108" i="7"/>
  <c r="DC482" i="7"/>
  <c r="DM482" i="7" s="1"/>
  <c r="FD107" i="7" s="1"/>
  <c r="AA121" i="7"/>
  <c r="DC80" i="7"/>
  <c r="DM80" i="7" s="1"/>
  <c r="DU151" i="7" s="1"/>
  <c r="DC122" i="7"/>
  <c r="DM122" i="7" s="1"/>
  <c r="DZ91" i="7" s="1"/>
  <c r="DK289" i="7"/>
  <c r="EM113" i="7" s="1"/>
  <c r="EN113" i="7" s="1"/>
  <c r="DK363" i="7"/>
  <c r="ER125" i="7" s="1"/>
  <c r="ES125" i="7" s="1"/>
  <c r="EU125" i="7" s="1"/>
  <c r="EV125" i="7" s="1"/>
  <c r="DC299" i="7"/>
  <c r="DM299" i="7" s="1"/>
  <c r="DC422" i="7"/>
  <c r="DM422" i="7" s="1"/>
  <c r="EY107" i="7" s="1"/>
  <c r="DC151" i="7"/>
  <c r="DM151" i="7" s="1"/>
  <c r="DZ149" i="7" s="1"/>
  <c r="AF95" i="7"/>
  <c r="AG95" i="7" s="1"/>
  <c r="BA95" i="7" s="1"/>
  <c r="DC368" i="7"/>
  <c r="DM368" i="7" s="1"/>
  <c r="ET135" i="7" s="1"/>
  <c r="AF26" i="7"/>
  <c r="AG26" i="7" s="1"/>
  <c r="BA26" i="7" s="1"/>
  <c r="AF12" i="7"/>
  <c r="AG12" i="7" s="1"/>
  <c r="BA12" i="7" s="1"/>
  <c r="BG127" i="1"/>
  <c r="DK279" i="7"/>
  <c r="EM61" i="7" s="1"/>
  <c r="EN61" i="7" s="1"/>
  <c r="AL169" i="7"/>
  <c r="AY169" i="7" s="1"/>
  <c r="AZ169" i="7" s="1"/>
  <c r="BL152" i="1"/>
  <c r="BM152" i="1" s="1"/>
  <c r="BL54" i="1"/>
  <c r="BL34" i="1"/>
  <c r="BM34" i="1" s="1"/>
  <c r="BL150" i="1"/>
  <c r="BL30" i="1"/>
  <c r="BM30" i="1" s="1"/>
  <c r="BV67" i="7"/>
  <c r="BL130" i="1"/>
  <c r="BD130" i="1" s="1"/>
  <c r="BL16" i="1"/>
  <c r="BM16" i="1" s="1"/>
  <c r="BL20" i="1"/>
  <c r="BE20" i="1" s="1"/>
  <c r="BL12" i="1"/>
  <c r="BM12" i="1" s="1"/>
  <c r="BL28" i="1"/>
  <c r="BE28" i="1" s="1"/>
  <c r="BL56" i="1"/>
  <c r="BC56" i="1" s="1"/>
  <c r="BL126" i="1"/>
  <c r="BE126" i="1" s="1"/>
  <c r="BL18" i="1"/>
  <c r="BM18" i="1" s="1"/>
  <c r="BL82" i="1"/>
  <c r="BL66" i="1"/>
  <c r="BE66" i="1" s="1"/>
  <c r="BL58" i="1"/>
  <c r="BE58" i="1" s="1"/>
  <c r="BL52" i="1"/>
  <c r="BC52" i="1" s="1"/>
  <c r="BL114" i="1"/>
  <c r="BD114" i="1" s="1"/>
  <c r="BL26" i="1"/>
  <c r="BM26" i="1" s="1"/>
  <c r="BL68" i="1"/>
  <c r="BL112" i="1"/>
  <c r="BE112" i="1" s="1"/>
  <c r="BL14" i="1"/>
  <c r="BM14" i="1" s="1"/>
  <c r="BL62" i="1"/>
  <c r="BD62" i="1" s="1"/>
  <c r="BL110" i="1"/>
  <c r="BD110" i="1" s="1"/>
  <c r="BL216" i="1"/>
  <c r="BC216" i="1" s="1"/>
  <c r="BL106" i="1"/>
  <c r="BE106" i="1" s="1"/>
  <c r="BL32" i="1"/>
  <c r="BE32" i="1" s="1"/>
  <c r="BL214" i="1"/>
  <c r="BC214" i="1" s="1"/>
  <c r="BL50" i="1"/>
  <c r="BD50" i="1" s="1"/>
  <c r="BL70" i="1"/>
  <c r="BC70" i="1" s="1"/>
  <c r="BL116" i="1"/>
  <c r="BL22" i="1"/>
  <c r="BM22" i="1" s="1"/>
  <c r="BL64" i="1"/>
  <c r="BL10" i="1"/>
  <c r="BM10" i="1" s="1"/>
  <c r="BL184" i="1"/>
  <c r="BC184" i="1" s="1"/>
  <c r="BL124" i="1"/>
  <c r="BE124" i="1" s="1"/>
  <c r="BL154" i="1"/>
  <c r="BL60" i="1"/>
  <c r="BM60" i="1" s="1"/>
  <c r="BV205" i="7"/>
  <c r="AQ157" i="7"/>
  <c r="AI226" i="1"/>
  <c r="AJ226" i="1" s="1"/>
  <c r="DC313" i="7"/>
  <c r="DM313" i="7" s="1"/>
  <c r="ET25" i="7" s="1"/>
  <c r="BV147" i="7"/>
  <c r="BV65" i="7"/>
  <c r="BV235" i="7"/>
  <c r="AQ149" i="1"/>
  <c r="AR149" i="1"/>
  <c r="AS149" i="1" s="1"/>
  <c r="AQ148" i="7"/>
  <c r="BV39" i="7"/>
  <c r="BV33" i="7"/>
  <c r="BQ61" i="7"/>
  <c r="BV61" i="7" s="1"/>
  <c r="BV139" i="7"/>
  <c r="AI158" i="1"/>
  <c r="AJ158" i="1" s="1"/>
  <c r="AD132" i="7"/>
  <c r="AC349" i="7" s="1"/>
  <c r="DK438" i="7"/>
  <c r="FB19" i="7" s="1"/>
  <c r="FC19" i="7" s="1"/>
  <c r="AQ31" i="1"/>
  <c r="AQ33" i="1"/>
  <c r="AR85" i="1"/>
  <c r="AS85" i="1" s="1"/>
  <c r="AQ34" i="1"/>
  <c r="AQ214" i="7"/>
  <c r="DC156" i="7"/>
  <c r="DM156" i="7" s="1"/>
  <c r="EE15" i="7" s="1"/>
  <c r="DC434" i="7"/>
  <c r="DM434" i="7" s="1"/>
  <c r="FD11" i="7" s="1"/>
  <c r="DC165" i="7"/>
  <c r="DM165" i="7" s="1"/>
  <c r="EE33" i="7" s="1"/>
  <c r="AI87" i="1"/>
  <c r="AJ87" i="1" s="1"/>
  <c r="AQ84" i="7"/>
  <c r="DC237" i="7"/>
  <c r="DM237" i="7" s="1"/>
  <c r="EO9" i="7" s="1"/>
  <c r="AQ35" i="1"/>
  <c r="AH188" i="1"/>
  <c r="AR86" i="1"/>
  <c r="AS86" i="1" s="1"/>
  <c r="AQ167" i="7"/>
  <c r="AR168" i="1"/>
  <c r="AS168" i="1" s="1"/>
  <c r="DC323" i="7"/>
  <c r="DM323" i="7" s="1"/>
  <c r="ET45" i="7" s="1"/>
  <c r="AQ168" i="1"/>
  <c r="AR94" i="1"/>
  <c r="AS94" i="1" s="1"/>
  <c r="DI96" i="7"/>
  <c r="DI391" i="7"/>
  <c r="DK391" i="7"/>
  <c r="EW45" i="7" s="1"/>
  <c r="EX45" i="7" s="1"/>
  <c r="EZ45" i="7" s="1"/>
  <c r="FA45" i="7" s="1"/>
  <c r="AA44" i="7"/>
  <c r="CK133" i="7"/>
  <c r="AF10" i="7"/>
  <c r="AG10" i="7" s="1"/>
  <c r="BA10" i="7" s="1"/>
  <c r="CK222" i="7"/>
  <c r="E180" i="9" s="1"/>
  <c r="CK394" i="7"/>
  <c r="E34" i="9" s="1"/>
  <c r="F34" i="9" s="1"/>
  <c r="CK147" i="7"/>
  <c r="E38" i="9" s="1"/>
  <c r="EZ113" i="7"/>
  <c r="FA113" i="7" s="1"/>
  <c r="EZ33" i="7"/>
  <c r="FA33" i="7" s="1"/>
  <c r="EZ119" i="7"/>
  <c r="FA119" i="7" s="1"/>
  <c r="EZ51" i="7"/>
  <c r="FA51" i="7" s="1"/>
  <c r="EZ41" i="7"/>
  <c r="FA41" i="7" s="1"/>
  <c r="EZ61" i="7"/>
  <c r="FA61" i="7" s="1"/>
  <c r="EZ57" i="7"/>
  <c r="FA57" i="7" s="1"/>
  <c r="EZ105" i="7"/>
  <c r="FA105" i="7" s="1"/>
  <c r="EZ103" i="7"/>
  <c r="FA103" i="7" s="1"/>
  <c r="EZ29" i="7"/>
  <c r="FA29" i="7" s="1"/>
  <c r="EZ67" i="7"/>
  <c r="FA67" i="7" s="1"/>
  <c r="EZ117" i="7"/>
  <c r="FA117" i="7" s="1"/>
  <c r="EZ39" i="7"/>
  <c r="FA39" i="7" s="1"/>
  <c r="EZ91" i="7"/>
  <c r="FA91" i="7" s="1"/>
  <c r="EZ87" i="7"/>
  <c r="FA87" i="7" s="1"/>
  <c r="EZ49" i="7"/>
  <c r="FA49" i="7" s="1"/>
  <c r="EZ55" i="7"/>
  <c r="FA55" i="7" s="1"/>
  <c r="EZ35" i="7"/>
  <c r="FA35" i="7" s="1"/>
  <c r="EZ107" i="7"/>
  <c r="FA107" i="7" s="1"/>
  <c r="EZ127" i="7"/>
  <c r="FA127" i="7" s="1"/>
  <c r="EZ95" i="7"/>
  <c r="FA95" i="7" s="1"/>
  <c r="EZ89" i="7"/>
  <c r="FA89" i="7" s="1"/>
  <c r="EZ97" i="7"/>
  <c r="FA97" i="7" s="1"/>
  <c r="EZ43" i="7"/>
  <c r="FA43" i="7" s="1"/>
  <c r="EZ123" i="7"/>
  <c r="FA123" i="7" s="1"/>
  <c r="EZ111" i="7"/>
  <c r="FA111" i="7" s="1"/>
  <c r="EZ115" i="7"/>
  <c r="FA115" i="7" s="1"/>
  <c r="EZ85" i="7"/>
  <c r="FA85" i="7" s="1"/>
  <c r="EZ59" i="7"/>
  <c r="FA59" i="7" s="1"/>
  <c r="EZ37" i="7"/>
  <c r="FA37" i="7" s="1"/>
  <c r="EZ99" i="7"/>
  <c r="FA99" i="7" s="1"/>
  <c r="EZ125" i="7"/>
  <c r="FA125" i="7" s="1"/>
  <c r="EZ93" i="7"/>
  <c r="FA93" i="7" s="1"/>
  <c r="EZ65" i="7"/>
  <c r="FA65" i="7" s="1"/>
  <c r="EQ47" i="7"/>
  <c r="EU117" i="7"/>
  <c r="EV117" i="7" s="1"/>
  <c r="EU119" i="7"/>
  <c r="EV119" i="7" s="1"/>
  <c r="EU69" i="7"/>
  <c r="EV69" i="7" s="1"/>
  <c r="EU53" i="7"/>
  <c r="EV53" i="7" s="1"/>
  <c r="EU75" i="7"/>
  <c r="EV75" i="7" s="1"/>
  <c r="EU111" i="7"/>
  <c r="EV111" i="7" s="1"/>
  <c r="EU143" i="7"/>
  <c r="EV143" i="7" s="1"/>
  <c r="EU107" i="7"/>
  <c r="EV107" i="7" s="1"/>
  <c r="EU131" i="7"/>
  <c r="EV131" i="7" s="1"/>
  <c r="EU43" i="7"/>
  <c r="EV43" i="7" s="1"/>
  <c r="EU71" i="7"/>
  <c r="EV71" i="7" s="1"/>
  <c r="EU47" i="7"/>
  <c r="EV47" i="7" s="1"/>
  <c r="EU113" i="7"/>
  <c r="EV113" i="7" s="1"/>
  <c r="EU67" i="7"/>
  <c r="EV67" i="7" s="1"/>
  <c r="EU49" i="7"/>
  <c r="EV49" i="7" s="1"/>
  <c r="EU59" i="7"/>
  <c r="EV59" i="7" s="1"/>
  <c r="EU115" i="7"/>
  <c r="EV115" i="7" s="1"/>
  <c r="EU61" i="7"/>
  <c r="EV61" i="7" s="1"/>
  <c r="EU55" i="7"/>
  <c r="EV55" i="7" s="1"/>
  <c r="EU139" i="7"/>
  <c r="EV139" i="7" s="1"/>
  <c r="EU127" i="7"/>
  <c r="EV127" i="7" s="1"/>
  <c r="EU135" i="7"/>
  <c r="EV135" i="7" s="1"/>
  <c r="EU73" i="7"/>
  <c r="EV73" i="7" s="1"/>
  <c r="EU51" i="7"/>
  <c r="EV51" i="7" s="1"/>
  <c r="EU129" i="7"/>
  <c r="EV129" i="7" s="1"/>
  <c r="EU57" i="7"/>
  <c r="EV57" i="7" s="1"/>
  <c r="EU63" i="7"/>
  <c r="EV63" i="7" s="1"/>
  <c r="EU133" i="7"/>
  <c r="EV133" i="7" s="1"/>
  <c r="EU123" i="7"/>
  <c r="EV123" i="7" s="1"/>
  <c r="EU65" i="7"/>
  <c r="EV65" i="7" s="1"/>
  <c r="EK79" i="7"/>
  <c r="EL79" i="7" s="1"/>
  <c r="EK67" i="7"/>
  <c r="EL67" i="7" s="1"/>
  <c r="EK75" i="7"/>
  <c r="EL75" i="7" s="1"/>
  <c r="EK51" i="7"/>
  <c r="EL51" i="7" s="1"/>
  <c r="EK41" i="7"/>
  <c r="EL41" i="7" s="1"/>
  <c r="EK53" i="7"/>
  <c r="EL53" i="7" s="1"/>
  <c r="EK71" i="7"/>
  <c r="EL71" i="7" s="1"/>
  <c r="EK63" i="7"/>
  <c r="EL63" i="7" s="1"/>
  <c r="EA119" i="7"/>
  <c r="EB119" i="7" s="1"/>
  <c r="EA135" i="7"/>
  <c r="EB135" i="7" s="1"/>
  <c r="EA143" i="7"/>
  <c r="EB143" i="7" s="1"/>
  <c r="EA77" i="7"/>
  <c r="EB77" i="7" s="1"/>
  <c r="EA151" i="7"/>
  <c r="EB151" i="7" s="1"/>
  <c r="EA71" i="7"/>
  <c r="EB71" i="7" s="1"/>
  <c r="EA65" i="7"/>
  <c r="EB65" i="7" s="1"/>
  <c r="EA75" i="7"/>
  <c r="EB75" i="7" s="1"/>
  <c r="EA133" i="7"/>
  <c r="EB133" i="7" s="1"/>
  <c r="EA147" i="7"/>
  <c r="EB147" i="7" s="1"/>
  <c r="EA63" i="7"/>
  <c r="EB63" i="7" s="1"/>
  <c r="EA149" i="7"/>
  <c r="EB149" i="7" s="1"/>
  <c r="EA137" i="7"/>
  <c r="EB137" i="7" s="1"/>
  <c r="EA79" i="7"/>
  <c r="EB79" i="7" s="1"/>
  <c r="EA69" i="7"/>
  <c r="EB69" i="7" s="1"/>
  <c r="EA61" i="7"/>
  <c r="EB61" i="7" s="1"/>
  <c r="EA67" i="7"/>
  <c r="EB67" i="7" s="1"/>
  <c r="EA139" i="7"/>
  <c r="EB139" i="7" s="1"/>
  <c r="EA127" i="7"/>
  <c r="EB127" i="7" s="1"/>
  <c r="EA73" i="7"/>
  <c r="EB73" i="7" s="1"/>
  <c r="EA131" i="7"/>
  <c r="EB131" i="7" s="1"/>
  <c r="EA123" i="7"/>
  <c r="EB123" i="7" s="1"/>
  <c r="DV77" i="7"/>
  <c r="DW77" i="7" s="1"/>
  <c r="DV61" i="7"/>
  <c r="DW61" i="7" s="1"/>
  <c r="DV139" i="7"/>
  <c r="DW139" i="7" s="1"/>
  <c r="DV135" i="7"/>
  <c r="DW135" i="7" s="1"/>
  <c r="DV79" i="7"/>
  <c r="DW79" i="7" s="1"/>
  <c r="DV143" i="7"/>
  <c r="DW143" i="7" s="1"/>
  <c r="DV67" i="7"/>
  <c r="DW67" i="7" s="1"/>
  <c r="DV73" i="7"/>
  <c r="DW73" i="7" s="1"/>
  <c r="DV63" i="7"/>
  <c r="DW63" i="7" s="1"/>
  <c r="DV69" i="7"/>
  <c r="DW69" i="7" s="1"/>
  <c r="DV71" i="7"/>
  <c r="DW71" i="7" s="1"/>
  <c r="DV65" i="7"/>
  <c r="DW65" i="7" s="1"/>
  <c r="DV75" i="7"/>
  <c r="DW75" i="7" s="1"/>
  <c r="DV141" i="7"/>
  <c r="DW141" i="7" s="1"/>
  <c r="DV147" i="7"/>
  <c r="DW147" i="7" s="1"/>
  <c r="DV127" i="7"/>
  <c r="DW127" i="7" s="1"/>
  <c r="DV131" i="7"/>
  <c r="DW131" i="7" s="1"/>
  <c r="AH241" i="1"/>
  <c r="AH234" i="1"/>
  <c r="AI225" i="1"/>
  <c r="AJ225" i="1" s="1"/>
  <c r="AH200" i="1"/>
  <c r="AI199" i="1"/>
  <c r="AJ199" i="1" s="1"/>
  <c r="AI200" i="1"/>
  <c r="AJ200" i="1" s="1"/>
  <c r="AI188" i="1"/>
  <c r="AJ188" i="1" s="1"/>
  <c r="AI207" i="1"/>
  <c r="AJ207" i="1" s="1"/>
  <c r="AH132" i="1"/>
  <c r="AH109" i="1"/>
  <c r="AI109" i="1"/>
  <c r="AJ109" i="1" s="1"/>
  <c r="AI149" i="1"/>
  <c r="AJ149" i="1" s="1"/>
  <c r="AI233" i="1"/>
  <c r="AJ233" i="1" s="1"/>
  <c r="AI168" i="1"/>
  <c r="AJ168" i="1" s="1"/>
  <c r="AD234" i="7"/>
  <c r="AH149" i="1"/>
  <c r="AI235" i="1"/>
  <c r="AJ235" i="1" s="1"/>
  <c r="AH158" i="1"/>
  <c r="AI97" i="1"/>
  <c r="AJ97" i="1" s="1"/>
  <c r="AH225" i="1"/>
  <c r="AI93" i="1"/>
  <c r="AJ93" i="1" s="1"/>
  <c r="AH101" i="1"/>
  <c r="AI101" i="1"/>
  <c r="AJ101" i="1" s="1"/>
  <c r="AI105" i="1"/>
  <c r="AJ105" i="1" s="1"/>
  <c r="AH93" i="1"/>
  <c r="AH185" i="1"/>
  <c r="AI33" i="1"/>
  <c r="AJ33" i="1" s="1"/>
  <c r="AH157" i="1"/>
  <c r="AI20" i="1"/>
  <c r="AJ20" i="1" s="1"/>
  <c r="AH160" i="1"/>
  <c r="AH181" i="1"/>
  <c r="AI160" i="1"/>
  <c r="AJ160" i="1" s="1"/>
  <c r="AH168" i="1"/>
  <c r="AH162" i="1"/>
  <c r="AQ153" i="7"/>
  <c r="AH174" i="1"/>
  <c r="DC309" i="7"/>
  <c r="DM309" i="7" s="1"/>
  <c r="ET17" i="7" s="1"/>
  <c r="AD156" i="7"/>
  <c r="AC373" i="7" s="1"/>
  <c r="AD182" i="7"/>
  <c r="AC399" i="7" s="1"/>
  <c r="AI173" i="1"/>
  <c r="AJ173" i="1" s="1"/>
  <c r="AI156" i="1"/>
  <c r="AJ156" i="1" s="1"/>
  <c r="AH173" i="1"/>
  <c r="AI183" i="1"/>
  <c r="AJ183" i="1" s="1"/>
  <c r="AH161" i="1"/>
  <c r="AI167" i="1"/>
  <c r="AJ167" i="1" s="1"/>
  <c r="AH167" i="1"/>
  <c r="AH120" i="1"/>
  <c r="AH116" i="1"/>
  <c r="AI116" i="1"/>
  <c r="AJ116" i="1" s="1"/>
  <c r="AH56" i="1"/>
  <c r="DJ127" i="7"/>
  <c r="AH68" i="1"/>
  <c r="AI68" i="1"/>
  <c r="AJ68" i="1" s="1"/>
  <c r="AL10" i="1"/>
  <c r="AM10" i="1" s="1"/>
  <c r="DI9" i="7" s="1"/>
  <c r="AI60" i="1"/>
  <c r="AJ60" i="1" s="1"/>
  <c r="DH181" i="7"/>
  <c r="DJ295" i="7"/>
  <c r="AI52" i="1"/>
  <c r="AJ52" i="1" s="1"/>
  <c r="DK295" i="7"/>
  <c r="EM125" i="7" s="1"/>
  <c r="EN125" i="7" s="1"/>
  <c r="EP125" i="7" s="1"/>
  <c r="EQ125" i="7" s="1"/>
  <c r="AH72" i="1"/>
  <c r="DH125" i="7"/>
  <c r="AL11" i="1"/>
  <c r="AM11" i="1" s="1"/>
  <c r="DI10" i="7" s="1"/>
  <c r="DI127" i="7"/>
  <c r="AI79" i="1"/>
  <c r="AJ79" i="1" s="1"/>
  <c r="AI75" i="1"/>
  <c r="AJ75" i="1" s="1"/>
  <c r="AI76" i="1"/>
  <c r="AJ76" i="1" s="1"/>
  <c r="AL12" i="1"/>
  <c r="AM12" i="1" s="1"/>
  <c r="AL13" i="1"/>
  <c r="AM13" i="1" s="1"/>
  <c r="AF23" i="3" s="1"/>
  <c r="AG23" i="3" s="1"/>
  <c r="AH23" i="3" s="1"/>
  <c r="AI23" i="3" s="1"/>
  <c r="AH79" i="1"/>
  <c r="DH371" i="7"/>
  <c r="DI119" i="7"/>
  <c r="DK219" i="7"/>
  <c r="EH45" i="7" s="1"/>
  <c r="EI45" i="7" s="1"/>
  <c r="DI133" i="7"/>
  <c r="DJ133" i="7"/>
  <c r="DJ139" i="7"/>
  <c r="DK119" i="7"/>
  <c r="DX85" i="7" s="1"/>
  <c r="DY85" i="7" s="1"/>
  <c r="DI149" i="7"/>
  <c r="DH79" i="7"/>
  <c r="DH339" i="7"/>
  <c r="DH429" i="7"/>
  <c r="DJ429" i="7"/>
  <c r="DJ339" i="7"/>
  <c r="DI139" i="7"/>
  <c r="DJ371" i="7"/>
  <c r="DI227" i="7"/>
  <c r="DK423" i="7"/>
  <c r="EW109" i="7" s="1"/>
  <c r="EX109" i="7" s="1"/>
  <c r="DK371" i="7"/>
  <c r="ER141" i="7" s="1"/>
  <c r="ES141" i="7" s="1"/>
  <c r="DJ227" i="7"/>
  <c r="DI371" i="7"/>
  <c r="DJ423" i="7"/>
  <c r="DJ289" i="7"/>
  <c r="DK227" i="7"/>
  <c r="EH61" i="7" s="1"/>
  <c r="EI61" i="7" s="1"/>
  <c r="DK71" i="7"/>
  <c r="DS133" i="7" s="1"/>
  <c r="DT133" i="7" s="1"/>
  <c r="DI73" i="7"/>
  <c r="DK73" i="7"/>
  <c r="DS137" i="7" s="1"/>
  <c r="DT137" i="7" s="1"/>
  <c r="DI47" i="7"/>
  <c r="DJ141" i="7"/>
  <c r="CK216" i="7"/>
  <c r="E67" i="9" s="1"/>
  <c r="CK301" i="7"/>
  <c r="AF9" i="7"/>
  <c r="AG9" i="7" s="1"/>
  <c r="CK270" i="7"/>
  <c r="DH55" i="7"/>
  <c r="DK47" i="7"/>
  <c r="DS85" i="7" s="1"/>
  <c r="DT85" i="7" s="1"/>
  <c r="DM55" i="7"/>
  <c r="DU101" i="7" s="1"/>
  <c r="DH47" i="7"/>
  <c r="DK55" i="7"/>
  <c r="DS101" i="7" s="1"/>
  <c r="DT101" i="7" s="1"/>
  <c r="DD483" i="7"/>
  <c r="DE478" i="7" s="1" a="1"/>
  <c r="DE478" i="7" s="1"/>
  <c r="DI235" i="7"/>
  <c r="AF198" i="7"/>
  <c r="AG198" i="7" s="1"/>
  <c r="AS198" i="7" s="1"/>
  <c r="AP112" i="7"/>
  <c r="DE140" i="7" a="1"/>
  <c r="DE140" i="7" s="1"/>
  <c r="DG140" i="7" s="1" a="1"/>
  <c r="DG140" i="7" s="1"/>
  <c r="DN140" i="7" s="1"/>
  <c r="DZ128" i="7" s="1"/>
  <c r="AP70" i="7"/>
  <c r="DK45" i="7"/>
  <c r="DS81" i="7" s="1"/>
  <c r="DT81" i="7" s="1"/>
  <c r="AF31" i="7"/>
  <c r="AG31" i="7" s="1"/>
  <c r="AS31" i="7" s="1"/>
  <c r="AL236" i="7"/>
  <c r="AY236" i="7" s="1"/>
  <c r="AZ236" i="7" s="1"/>
  <c r="AP91" i="7"/>
  <c r="DK235" i="7"/>
  <c r="EH77" i="7" s="1"/>
  <c r="EI77" i="7" s="1"/>
  <c r="DJ279" i="7"/>
  <c r="AL112" i="7"/>
  <c r="AE70" i="7"/>
  <c r="AS116" i="7"/>
  <c r="BB116" i="7" s="1"/>
  <c r="BC116" i="7" s="1"/>
  <c r="AN116" i="7" s="1"/>
  <c r="AO116" i="7" s="1"/>
  <c r="AF51" i="7"/>
  <c r="AG51" i="7" s="1"/>
  <c r="AS51" i="7" s="1"/>
  <c r="AF21" i="7"/>
  <c r="AG21" i="7" s="1"/>
  <c r="BA21" i="7" s="1"/>
  <c r="DC68" i="7"/>
  <c r="DM68" i="7" s="1"/>
  <c r="DU127" i="7" s="1"/>
  <c r="DC63" i="7"/>
  <c r="DM63" i="7" s="1"/>
  <c r="DU117" i="7" s="1"/>
  <c r="AL94" i="7"/>
  <c r="AS94" i="7" s="1"/>
  <c r="AL99" i="7"/>
  <c r="DI279" i="7"/>
  <c r="BA116" i="7"/>
  <c r="AL156" i="7"/>
  <c r="CK390" i="7"/>
  <c r="E21" i="9" s="1"/>
  <c r="BV169" i="7"/>
  <c r="AA111" i="7"/>
  <c r="AE73" i="7"/>
  <c r="DC469" i="7"/>
  <c r="DM469" i="7" s="1"/>
  <c r="FD81" i="7" s="1"/>
  <c r="AA36" i="7"/>
  <c r="BV173" i="7"/>
  <c r="DJ179" i="7"/>
  <c r="BQ45" i="7"/>
  <c r="BV45" i="7" s="1"/>
  <c r="DI63" i="7"/>
  <c r="BV197" i="7"/>
  <c r="BQ87" i="7"/>
  <c r="BV87" i="7" s="1"/>
  <c r="DK179" i="7"/>
  <c r="EC61" i="7" s="1"/>
  <c r="AF45" i="7"/>
  <c r="AG45" i="7" s="1"/>
  <c r="DJ63" i="7"/>
  <c r="AA141" i="7"/>
  <c r="BQ183" i="7"/>
  <c r="BV183" i="7" s="1"/>
  <c r="DH179" i="7"/>
  <c r="AF90" i="7"/>
  <c r="AG90" i="7" s="1"/>
  <c r="AF70" i="7"/>
  <c r="AG70" i="7" s="1"/>
  <c r="AS70" i="7" s="1"/>
  <c r="BB70" i="7" s="1"/>
  <c r="BQ97" i="7"/>
  <c r="BV97" i="7" s="1"/>
  <c r="AP156" i="7"/>
  <c r="AP102" i="7"/>
  <c r="AL102" i="7"/>
  <c r="AP236" i="7"/>
  <c r="DJ363" i="7"/>
  <c r="DK285" i="7"/>
  <c r="AL108" i="7"/>
  <c r="AY108" i="7" s="1"/>
  <c r="AZ108" i="7" s="1"/>
  <c r="AL109" i="7"/>
  <c r="AY109" i="7" s="1"/>
  <c r="AZ109" i="7" s="1"/>
  <c r="CK294" i="7"/>
  <c r="AE109" i="7"/>
  <c r="AP116" i="7"/>
  <c r="AP90" i="7"/>
  <c r="AE108" i="7"/>
  <c r="AL100" i="7"/>
  <c r="AL86" i="7"/>
  <c r="AS86" i="7" s="1"/>
  <c r="AP60" i="7"/>
  <c r="DJ79" i="7"/>
  <c r="AP99" i="7"/>
  <c r="AP94" i="7"/>
  <c r="AP223" i="7"/>
  <c r="AL218" i="7"/>
  <c r="BQ81" i="7"/>
  <c r="BV81" i="7" s="1"/>
  <c r="AH233" i="1"/>
  <c r="AH199" i="1"/>
  <c r="AL223" i="7"/>
  <c r="AY223" i="7" s="1"/>
  <c r="AZ223" i="7" s="1"/>
  <c r="AL158" i="7"/>
  <c r="AP158" i="7"/>
  <c r="DI26" i="7"/>
  <c r="DK181" i="7"/>
  <c r="EC65" i="7" s="1"/>
  <c r="AL152" i="1"/>
  <c r="AM152" i="1" s="1"/>
  <c r="R13" i="1"/>
  <c r="AT153" i="1"/>
  <c r="AR152" i="7" s="1"/>
  <c r="AT152" i="7" s="1"/>
  <c r="AI154" i="1"/>
  <c r="AJ154" i="1" s="1"/>
  <c r="AI155" i="1"/>
  <c r="AJ155" i="1" s="1"/>
  <c r="AH155" i="1"/>
  <c r="AH154" i="1"/>
  <c r="AR151" i="1"/>
  <c r="AS151" i="1" s="1"/>
  <c r="AR106" i="1"/>
  <c r="AS106" i="1" s="1"/>
  <c r="AR47" i="1"/>
  <c r="AS47" i="1" s="1"/>
  <c r="AR46" i="1"/>
  <c r="AS46" i="1" s="1"/>
  <c r="DH391" i="7"/>
  <c r="DK429" i="7"/>
  <c r="EW121" i="7" s="1"/>
  <c r="EX121" i="7" s="1"/>
  <c r="DH438" i="7"/>
  <c r="DI423" i="7"/>
  <c r="BV227" i="7"/>
  <c r="DI363" i="7"/>
  <c r="DH355" i="7"/>
  <c r="DK355" i="7"/>
  <c r="ER109" i="7" s="1"/>
  <c r="ES109" i="7" s="1"/>
  <c r="DJ235" i="7"/>
  <c r="DH289" i="7"/>
  <c r="DH279" i="7"/>
  <c r="BV143" i="7"/>
  <c r="DH295" i="7"/>
  <c r="BQ89" i="7"/>
  <c r="BV89" i="7" s="1"/>
  <c r="DI219" i="7"/>
  <c r="DI181" i="7"/>
  <c r="DK149" i="7"/>
  <c r="DX145" i="7" s="1"/>
  <c r="DY145" i="7" s="1"/>
  <c r="DI91" i="7"/>
  <c r="BV115" i="7"/>
  <c r="BV75" i="7"/>
  <c r="DI103" i="7"/>
  <c r="DH127" i="7"/>
  <c r="BQ49" i="7"/>
  <c r="BV49" i="7" s="1"/>
  <c r="DJ73" i="7"/>
  <c r="DH141" i="7"/>
  <c r="DH139" i="7"/>
  <c r="DH119" i="7"/>
  <c r="DI17" i="7"/>
  <c r="DI34" i="7"/>
  <c r="BV35" i="7"/>
  <c r="DH63" i="7"/>
  <c r="AH126" i="1"/>
  <c r="AH94" i="1"/>
  <c r="AH87" i="1"/>
  <c r="AH97" i="3" s="1"/>
  <c r="AI97" i="3" s="1"/>
  <c r="AI49" i="1"/>
  <c r="AJ49" i="1" s="1"/>
  <c r="AI234" i="1"/>
  <c r="AJ234" i="1" s="1"/>
  <c r="AI174" i="1"/>
  <c r="AJ174" i="1" s="1"/>
  <c r="AI132" i="1"/>
  <c r="AJ132" i="1" s="1"/>
  <c r="AT124" i="1"/>
  <c r="AR123" i="7" s="1"/>
  <c r="AT123" i="7" s="1"/>
  <c r="AQ85" i="7"/>
  <c r="AI80" i="1"/>
  <c r="AJ80" i="1" s="1"/>
  <c r="AT46" i="1"/>
  <c r="AR45" i="7" s="1"/>
  <c r="AT45" i="7" s="1"/>
  <c r="DC81" i="7"/>
  <c r="DM81" i="7" s="1"/>
  <c r="DZ9" i="7" s="1"/>
  <c r="AI162" i="1"/>
  <c r="AJ162" i="1" s="1"/>
  <c r="AI161" i="1"/>
  <c r="AJ161" i="1" s="1"/>
  <c r="AH156" i="1"/>
  <c r="AH105" i="1"/>
  <c r="AH97" i="1"/>
  <c r="AQ124" i="7"/>
  <c r="AQ94" i="1"/>
  <c r="DC33" i="7"/>
  <c r="DM33" i="7" s="1"/>
  <c r="DU57" i="7" s="1"/>
  <c r="AD119" i="7"/>
  <c r="AC336" i="7" s="1"/>
  <c r="AI59" i="1"/>
  <c r="AJ59" i="1" s="1"/>
  <c r="AF209" i="7"/>
  <c r="AG209" i="7" s="1"/>
  <c r="AA127" i="7"/>
  <c r="AF127" i="7"/>
  <c r="AG127" i="7" s="1"/>
  <c r="AA126" i="7"/>
  <c r="AF126" i="7"/>
  <c r="AG126" i="7" s="1"/>
  <c r="AA120" i="7"/>
  <c r="AF120" i="7"/>
  <c r="AG120" i="7" s="1"/>
  <c r="R187" i="7"/>
  <c r="S187" i="7" s="1"/>
  <c r="BQ21" i="7"/>
  <c r="BV21" i="7" s="1"/>
  <c r="R59" i="7"/>
  <c r="S59" i="7" s="1"/>
  <c r="BQ213" i="7"/>
  <c r="BV213" i="7" s="1"/>
  <c r="BQ185" i="7"/>
  <c r="BV185" i="7" s="1"/>
  <c r="BQ13" i="7"/>
  <c r="BV13" i="7" s="1"/>
  <c r="BQ51" i="7"/>
  <c r="BV51" i="7" s="1"/>
  <c r="AE182" i="7"/>
  <c r="AL182" i="7"/>
  <c r="AY182" i="7" s="1"/>
  <c r="AZ182" i="7" s="1"/>
  <c r="AE148" i="7"/>
  <c r="AL148" i="7"/>
  <c r="AY148" i="7" s="1"/>
  <c r="AZ148" i="7" s="1"/>
  <c r="AE113" i="7"/>
  <c r="AP113" i="7"/>
  <c r="R97" i="7"/>
  <c r="S97" i="7" s="1"/>
  <c r="R183" i="7"/>
  <c r="S183" i="7" s="1"/>
  <c r="R83" i="7"/>
  <c r="S83" i="7" s="1"/>
  <c r="BQ93" i="7"/>
  <c r="BV93" i="7" s="1"/>
  <c r="BQ83" i="7"/>
  <c r="BV83" i="7" s="1"/>
  <c r="BQ59" i="7"/>
  <c r="BV59" i="7" s="1"/>
  <c r="DK125" i="7"/>
  <c r="DX97" i="7" s="1"/>
  <c r="DY97" i="7" s="1"/>
  <c r="BQ95" i="7"/>
  <c r="BV95" i="7" s="1"/>
  <c r="BQ15" i="7"/>
  <c r="BV15" i="7" s="1"/>
  <c r="BQ9" i="7"/>
  <c r="BV9" i="7" s="1"/>
  <c r="BQ19" i="7"/>
  <c r="BV19" i="7" s="1"/>
  <c r="BQ17" i="7"/>
  <c r="BV17" i="7" s="1"/>
  <c r="BQ53" i="7"/>
  <c r="BV53" i="7" s="1"/>
  <c r="BQ91" i="7"/>
  <c r="BV91" i="7" s="1"/>
  <c r="BQ187" i="7"/>
  <c r="BV187" i="7" s="1"/>
  <c r="BQ57" i="7"/>
  <c r="BV57" i="7" s="1"/>
  <c r="BQ55" i="7"/>
  <c r="BV55" i="7" s="1"/>
  <c r="BQ47" i="7"/>
  <c r="BV47" i="7" s="1"/>
  <c r="BQ11" i="7"/>
  <c r="BV11" i="7" s="1"/>
  <c r="BQ25" i="7"/>
  <c r="BV25" i="7" s="1"/>
  <c r="AA185" i="7"/>
  <c r="AF185" i="7"/>
  <c r="AG185" i="7" s="1"/>
  <c r="AA186" i="7"/>
  <c r="AA88" i="7"/>
  <c r="AF88" i="7"/>
  <c r="AG88" i="7" s="1"/>
  <c r="BA88" i="7" s="1"/>
  <c r="CK83" i="7"/>
  <c r="AA82" i="7"/>
  <c r="AF186" i="7"/>
  <c r="AG186" i="7" s="1"/>
  <c r="AF55" i="7"/>
  <c r="AG55" i="7" s="1"/>
  <c r="AF14" i="7"/>
  <c r="AG14" i="7" s="1"/>
  <c r="BA14" i="7" s="1"/>
  <c r="AA187" i="7"/>
  <c r="AA14" i="7"/>
  <c r="CK59" i="7"/>
  <c r="E286" i="9" s="1"/>
  <c r="F286" i="9" s="1"/>
  <c r="AF82" i="7"/>
  <c r="AG82" i="7" s="1"/>
  <c r="BA82" i="7" s="1"/>
  <c r="AA97" i="7"/>
  <c r="AA55" i="7"/>
  <c r="AF97" i="7"/>
  <c r="AG97" i="7" s="1"/>
  <c r="BA97" i="7" s="1"/>
  <c r="AF81" i="7"/>
  <c r="AG81" i="7" s="1"/>
  <c r="BA81" i="7" s="1"/>
  <c r="AF57" i="7"/>
  <c r="AG57" i="7" s="1"/>
  <c r="AF20" i="7"/>
  <c r="AG20" i="7" s="1"/>
  <c r="AF187" i="7"/>
  <c r="AG187" i="7" s="1"/>
  <c r="BA187" i="7" s="1"/>
  <c r="AA94" i="7"/>
  <c r="AA57" i="7"/>
  <c r="AA81" i="7"/>
  <c r="AF94" i="7"/>
  <c r="AG94" i="7" s="1"/>
  <c r="AA20" i="7"/>
  <c r="AA96" i="7"/>
  <c r="AA213" i="7"/>
  <c r="AA89" i="7"/>
  <c r="AF184" i="7"/>
  <c r="AG184" i="7" s="1"/>
  <c r="BA184" i="7" s="1"/>
  <c r="AF96" i="7"/>
  <c r="AG96" i="7" s="1"/>
  <c r="AA214" i="7"/>
  <c r="AF213" i="7"/>
  <c r="AG213" i="7" s="1"/>
  <c r="AA84" i="7"/>
  <c r="AA184" i="7"/>
  <c r="AF98" i="7"/>
  <c r="AG98" i="7" s="1"/>
  <c r="BA98" i="7" s="1"/>
  <c r="AA19" i="7"/>
  <c r="AF19" i="7"/>
  <c r="AG19" i="7" s="1"/>
  <c r="AF61" i="7"/>
  <c r="AG61" i="7" s="1"/>
  <c r="AA98" i="7"/>
  <c r="CK105" i="7"/>
  <c r="E158" i="9" s="1"/>
  <c r="AF89" i="7"/>
  <c r="AG89" i="7" s="1"/>
  <c r="AF214" i="7"/>
  <c r="AG214" i="7" s="1"/>
  <c r="AA61" i="7"/>
  <c r="DK133" i="7"/>
  <c r="DX113" i="7" s="1"/>
  <c r="DY113" i="7" s="1"/>
  <c r="AA23" i="7"/>
  <c r="AF50" i="7"/>
  <c r="AG50" i="7" s="1"/>
  <c r="AF23" i="7"/>
  <c r="AG23" i="7" s="1"/>
  <c r="AF84" i="7"/>
  <c r="AG84" i="7" s="1"/>
  <c r="BA84" i="7" s="1"/>
  <c r="AA50" i="7"/>
  <c r="AA11" i="7"/>
  <c r="AF58" i="7"/>
  <c r="AG58" i="7" s="1"/>
  <c r="AA85" i="7"/>
  <c r="AF62" i="7"/>
  <c r="AG62" i="7" s="1"/>
  <c r="AS62" i="7" s="1"/>
  <c r="AF85" i="7"/>
  <c r="AG85" i="7" s="1"/>
  <c r="AA58" i="7"/>
  <c r="AA62" i="7"/>
  <c r="AF54" i="7"/>
  <c r="AG54" i="7" s="1"/>
  <c r="AA15" i="7"/>
  <c r="AF15" i="7"/>
  <c r="AG15" i="7" s="1"/>
  <c r="AA52" i="7"/>
  <c r="AA54" i="7"/>
  <c r="AF52" i="7"/>
  <c r="AG52" i="7" s="1"/>
  <c r="R45" i="7"/>
  <c r="S45" i="7" s="1"/>
  <c r="R21" i="7"/>
  <c r="S21" i="7" s="1"/>
  <c r="R91" i="7"/>
  <c r="S91" i="7" s="1"/>
  <c r="R9" i="7"/>
  <c r="S9" i="7" s="1"/>
  <c r="R87" i="7"/>
  <c r="S87" i="7" s="1"/>
  <c r="R51" i="7"/>
  <c r="S51" i="7" s="1"/>
  <c r="R185" i="7"/>
  <c r="S185" i="7" s="1"/>
  <c r="R15" i="7"/>
  <c r="S15" i="7" s="1"/>
  <c r="R47" i="7"/>
  <c r="S47" i="7" s="1"/>
  <c r="R25" i="7"/>
  <c r="S25" i="7" s="1"/>
  <c r="R13" i="7"/>
  <c r="S13" i="7" s="1"/>
  <c r="R213" i="7"/>
  <c r="S213" i="7" s="1"/>
  <c r="R53" i="7"/>
  <c r="S53" i="7" s="1"/>
  <c r="R93" i="7"/>
  <c r="S93" i="7" s="1"/>
  <c r="R11" i="7"/>
  <c r="S11" i="7" s="1"/>
  <c r="R95" i="7"/>
  <c r="S95" i="7" s="1"/>
  <c r="R61" i="7"/>
  <c r="S61" i="7" s="1"/>
  <c r="R89" i="7"/>
  <c r="S89" i="7" s="1"/>
  <c r="R57" i="7"/>
  <c r="S57" i="7" s="1"/>
  <c r="R55" i="7"/>
  <c r="S55" i="7" s="1"/>
  <c r="R19" i="7"/>
  <c r="S19" i="7" s="1"/>
  <c r="R81" i="7"/>
  <c r="S81" i="7" s="1"/>
  <c r="R49" i="7"/>
  <c r="S49" i="7" s="1"/>
  <c r="R85" i="7"/>
  <c r="S85" i="7" s="1"/>
  <c r="R17" i="7"/>
  <c r="S17" i="7" s="1"/>
  <c r="AH151" i="1"/>
  <c r="AI151" i="1"/>
  <c r="AJ151" i="1" s="1"/>
  <c r="AR34" i="7"/>
  <c r="AT34" i="7" s="1"/>
  <c r="AH108" i="1"/>
  <c r="AI108" i="1"/>
  <c r="AJ108" i="1" s="1"/>
  <c r="AT110" i="1"/>
  <c r="AR109" i="7" s="1"/>
  <c r="AT109" i="7" s="1"/>
  <c r="AH106" i="1"/>
  <c r="AI106" i="1"/>
  <c r="AJ106" i="1" s="1"/>
  <c r="AH83" i="1"/>
  <c r="AI83" i="1"/>
  <c r="AJ83" i="1" s="1"/>
  <c r="AI94" i="1"/>
  <c r="AJ94" i="1" s="1"/>
  <c r="AR28" i="7"/>
  <c r="AT28" i="7" s="1"/>
  <c r="AI216" i="1"/>
  <c r="AJ216" i="1" s="1"/>
  <c r="AI126" i="1"/>
  <c r="AJ126" i="1" s="1"/>
  <c r="AI129" i="1"/>
  <c r="AJ129" i="1" s="1"/>
  <c r="AR21" i="7"/>
  <c r="AT21" i="7" s="1"/>
  <c r="AR125" i="1"/>
  <c r="AS125" i="1" s="1"/>
  <c r="AH82" i="1"/>
  <c r="AH128" i="1"/>
  <c r="AR152" i="1"/>
  <c r="AS152" i="1" s="1"/>
  <c r="AT114" i="1"/>
  <c r="AR113" i="7" s="1"/>
  <c r="AT113" i="7" s="1"/>
  <c r="BR69" i="7"/>
  <c r="AR218" i="1"/>
  <c r="AS218" i="1" s="1"/>
  <c r="AR217" i="1"/>
  <c r="AS217" i="1" s="1"/>
  <c r="AH152" i="1"/>
  <c r="AT69" i="1"/>
  <c r="AR68" i="7" s="1"/>
  <c r="AT68" i="7" s="1"/>
  <c r="AR124" i="1"/>
  <c r="AS124" i="1" s="1"/>
  <c r="AH124" i="1"/>
  <c r="AI128" i="1"/>
  <c r="AJ128" i="1" s="1"/>
  <c r="AI218" i="1"/>
  <c r="AJ218" i="1" s="1"/>
  <c r="AQ217" i="1"/>
  <c r="AH218" i="1"/>
  <c r="AR215" i="1"/>
  <c r="AS215" i="1" s="1"/>
  <c r="AH217" i="1"/>
  <c r="AI217" i="1"/>
  <c r="AJ217" i="1" s="1"/>
  <c r="AI141" i="1"/>
  <c r="AJ141" i="1" s="1"/>
  <c r="AI134" i="1"/>
  <c r="AJ134" i="1" s="1"/>
  <c r="AI127" i="1"/>
  <c r="AJ127" i="1" s="1"/>
  <c r="AH141" i="1"/>
  <c r="AH134" i="1"/>
  <c r="AH127" i="1"/>
  <c r="AI124" i="1"/>
  <c r="AJ124" i="1" s="1"/>
  <c r="AT54" i="1"/>
  <c r="AR53" i="7" s="1"/>
  <c r="AT53" i="7" s="1"/>
  <c r="AT53" i="1"/>
  <c r="AR52" i="7" s="1"/>
  <c r="AT52" i="7" s="1"/>
  <c r="AI82" i="1"/>
  <c r="AJ82" i="1" s="1"/>
  <c r="AD88" i="7"/>
  <c r="AC305" i="7" s="1"/>
  <c r="AI89" i="1"/>
  <c r="AJ89" i="1" s="1"/>
  <c r="AR10" i="7"/>
  <c r="AT10" i="7" s="1"/>
  <c r="DI339" i="7"/>
  <c r="DJ285" i="7"/>
  <c r="DI285" i="7"/>
  <c r="DI125" i="7"/>
  <c r="DI79" i="7"/>
  <c r="DI55" i="7"/>
  <c r="DI45" i="7"/>
  <c r="DJ45" i="7"/>
  <c r="AR20" i="7"/>
  <c r="AT20" i="7" s="1"/>
  <c r="AH215" i="1"/>
  <c r="AH219" i="1"/>
  <c r="AI215" i="1"/>
  <c r="AJ215" i="1" s="1"/>
  <c r="AT55" i="1"/>
  <c r="AR54" i="7" s="1"/>
  <c r="AT54" i="7" s="1"/>
  <c r="AL125" i="1"/>
  <c r="AM125" i="1" s="1"/>
  <c r="AI130" i="1"/>
  <c r="AJ130" i="1" s="1"/>
  <c r="AH130" i="1"/>
  <c r="AT116" i="1"/>
  <c r="AR115" i="7" s="1"/>
  <c r="AT115" i="7" s="1"/>
  <c r="AI114" i="1"/>
  <c r="AJ114" i="1" s="1"/>
  <c r="AH114" i="1"/>
  <c r="AH112" i="1"/>
  <c r="AI112" i="1"/>
  <c r="AJ112" i="1" s="1"/>
  <c r="AH110" i="1"/>
  <c r="AI219" i="1"/>
  <c r="AJ219" i="1" s="1"/>
  <c r="AI152" i="1"/>
  <c r="AJ152" i="1" s="1"/>
  <c r="AI125" i="1"/>
  <c r="AJ125" i="1" s="1"/>
  <c r="AD128" i="7"/>
  <c r="AC345" i="7" s="1"/>
  <c r="AH129" i="1"/>
  <c r="AH125" i="1"/>
  <c r="DH363" i="7"/>
  <c r="DI355" i="7"/>
  <c r="DI289" i="7"/>
  <c r="DJ219" i="7"/>
  <c r="DJ149" i="7"/>
  <c r="DI141" i="7"/>
  <c r="DI71" i="7"/>
  <c r="AI241" i="1"/>
  <c r="AJ241" i="1" s="1"/>
  <c r="AI214" i="1"/>
  <c r="AJ214" i="1" s="1"/>
  <c r="AH214" i="1"/>
  <c r="AD235" i="7"/>
  <c r="AH236" i="1"/>
  <c r="AT57" i="1"/>
  <c r="AR56" i="7" s="1"/>
  <c r="AT56" i="7" s="1"/>
  <c r="AT56" i="1"/>
  <c r="AR55" i="7" s="1"/>
  <c r="AT55" i="7" s="1"/>
  <c r="AH76" i="1"/>
  <c r="AH60" i="1"/>
  <c r="AI72" i="1"/>
  <c r="AJ72" i="1" s="1"/>
  <c r="AI56" i="1"/>
  <c r="AJ56" i="1" s="1"/>
  <c r="AH80" i="1"/>
  <c r="AH52" i="1"/>
  <c r="AT51" i="1"/>
  <c r="AR50" i="7" s="1"/>
  <c r="AT50" i="7" s="1"/>
  <c r="DJ71" i="7"/>
  <c r="AH75" i="1"/>
  <c r="AH59" i="1"/>
  <c r="AR71" i="1"/>
  <c r="AS71" i="1" s="1"/>
  <c r="AI63" i="1"/>
  <c r="AJ63" i="1" s="1"/>
  <c r="AI54" i="1"/>
  <c r="AJ54" i="1" s="1"/>
  <c r="AH63" i="1"/>
  <c r="AH54" i="1"/>
  <c r="AH49" i="1"/>
  <c r="AQ71" i="1"/>
  <c r="AT58" i="1"/>
  <c r="AR57" i="7" s="1"/>
  <c r="AT57" i="7" s="1"/>
  <c r="AI71" i="1"/>
  <c r="AJ71" i="1" s="1"/>
  <c r="AH71" i="1"/>
  <c r="AI64" i="1"/>
  <c r="AJ64" i="1" s="1"/>
  <c r="AH64" i="1"/>
  <c r="AR30" i="7"/>
  <c r="AT30" i="7" s="1"/>
  <c r="Y14" i="1"/>
  <c r="Z14" i="1"/>
  <c r="DH13" i="7" s="1"/>
  <c r="Z12" i="1"/>
  <c r="DH11" i="7" s="1"/>
  <c r="DE188" i="7" a="1"/>
  <c r="DE188" i="7" s="1"/>
  <c r="DG188" i="7" s="1" a="1"/>
  <c r="DG188" i="7" s="1"/>
  <c r="DN188" i="7" s="1"/>
  <c r="EE80" i="7" s="1"/>
  <c r="BV63" i="7"/>
  <c r="DE180" i="7" a="1"/>
  <c r="DE180" i="7" s="1"/>
  <c r="DG180" i="7" s="1" a="1"/>
  <c r="DG180" i="7" s="1"/>
  <c r="DN180" i="7" s="1"/>
  <c r="EE64" i="7" s="1"/>
  <c r="DE199" i="7" a="1"/>
  <c r="DE199" i="7" s="1"/>
  <c r="DG199" i="7" s="1" a="1"/>
  <c r="DG199" i="7" s="1"/>
  <c r="DN199" i="7" s="1"/>
  <c r="EE102" i="7" s="1"/>
  <c r="DE157" i="7" a="1"/>
  <c r="DE157" i="7" s="1"/>
  <c r="DF157" i="7" s="1" a="1"/>
  <c r="DF157" i="7" s="1"/>
  <c r="DL157" i="7" s="1"/>
  <c r="EC18" i="7" s="1"/>
  <c r="DE158" i="7" a="1"/>
  <c r="DE158" i="7" s="1"/>
  <c r="DF158" i="7" s="1" a="1"/>
  <c r="DF158" i="7" s="1"/>
  <c r="DL158" i="7" s="1"/>
  <c r="EC20" i="7" s="1"/>
  <c r="DE178" i="7" a="1"/>
  <c r="DE178" i="7" s="1"/>
  <c r="DG178" i="7" s="1" a="1"/>
  <c r="DG178" i="7" s="1"/>
  <c r="DN178" i="7" s="1"/>
  <c r="EE60" i="7" s="1"/>
  <c r="BQ85" i="7"/>
  <c r="BV85" i="7" s="1"/>
  <c r="CK76" i="7"/>
  <c r="E164" i="9" s="1"/>
  <c r="DE200" i="7" a="1"/>
  <c r="DE200" i="7" s="1"/>
  <c r="DF200" i="7" s="1" a="1"/>
  <c r="DF200" i="7" s="1"/>
  <c r="DL200" i="7" s="1"/>
  <c r="EC104" i="7" s="1"/>
  <c r="EF104" i="7" s="1"/>
  <c r="AE174" i="7"/>
  <c r="AP174" i="7"/>
  <c r="AL174" i="7"/>
  <c r="AY174" i="7" s="1"/>
  <c r="AZ174" i="7" s="1"/>
  <c r="AE107" i="7"/>
  <c r="AP107" i="7"/>
  <c r="AL107" i="7"/>
  <c r="AE29" i="7"/>
  <c r="AP29" i="7"/>
  <c r="AL29" i="7"/>
  <c r="DC118" i="7"/>
  <c r="DM118" i="7" s="1"/>
  <c r="DZ83" i="7" s="1"/>
  <c r="AF93" i="7"/>
  <c r="AG93" i="7" s="1"/>
  <c r="R23" i="7"/>
  <c r="S23" i="7" s="1"/>
  <c r="AF53" i="7"/>
  <c r="AG53" i="7" s="1"/>
  <c r="DC463" i="7"/>
  <c r="DM463" i="7" s="1"/>
  <c r="FD69" i="7" s="1"/>
  <c r="DC475" i="7"/>
  <c r="DM475" i="7" s="1"/>
  <c r="FD93" i="7" s="1"/>
  <c r="M215" i="7"/>
  <c r="AE105" i="7"/>
  <c r="AP105" i="7"/>
  <c r="AL105" i="7"/>
  <c r="AE50" i="7"/>
  <c r="AP50" i="7"/>
  <c r="AL50" i="7"/>
  <c r="AE45" i="7"/>
  <c r="AP45" i="7"/>
  <c r="AL45" i="7"/>
  <c r="DC219" i="7"/>
  <c r="DM219" i="7" s="1"/>
  <c r="EJ45" i="7" s="1"/>
  <c r="DC340" i="7"/>
  <c r="DM340" i="7" s="1"/>
  <c r="ET79" i="7" s="1"/>
  <c r="BG185" i="1"/>
  <c r="DE161" i="7" a="1"/>
  <c r="DE161" i="7" s="1"/>
  <c r="DF161" i="7" s="1" a="1"/>
  <c r="DF161" i="7" s="1"/>
  <c r="DL161" i="7" s="1"/>
  <c r="EC26" i="7" s="1"/>
  <c r="EF26" i="7" s="1"/>
  <c r="AS141" i="7"/>
  <c r="BB141" i="7" s="1"/>
  <c r="BC141" i="7" s="1"/>
  <c r="AN141" i="7" s="1"/>
  <c r="AO141" i="7" s="1"/>
  <c r="BA121" i="7"/>
  <c r="AE239" i="7"/>
  <c r="AL239" i="7"/>
  <c r="AY239" i="7" s="1"/>
  <c r="AZ239" i="7" s="1"/>
  <c r="AP239" i="7"/>
  <c r="AE66" i="7"/>
  <c r="AP66" i="7"/>
  <c r="AL66" i="7"/>
  <c r="AY66" i="7" s="1"/>
  <c r="AZ66" i="7" s="1"/>
  <c r="AA53" i="7"/>
  <c r="AA93" i="7"/>
  <c r="AD200" i="7"/>
  <c r="AC417" i="7" s="1"/>
  <c r="AH201" i="1"/>
  <c r="AD47" i="7"/>
  <c r="AC282" i="7" s="1"/>
  <c r="AI48" i="1"/>
  <c r="AJ48" i="1" s="1"/>
  <c r="DE174" i="7" a="1"/>
  <c r="DE174" i="7" s="1"/>
  <c r="DF174" i="7" s="1" a="1"/>
  <c r="DF174" i="7" s="1"/>
  <c r="DL174" i="7" s="1"/>
  <c r="EC52" i="7" s="1"/>
  <c r="EF52" i="7" s="1"/>
  <c r="DE189" i="7" a="1"/>
  <c r="DE189" i="7" s="1"/>
  <c r="DF189" i="7" s="1" a="1"/>
  <c r="DF189" i="7" s="1"/>
  <c r="DL189" i="7" s="1"/>
  <c r="EC82" i="7" s="1"/>
  <c r="EF82" i="7" s="1"/>
  <c r="DE206" i="7" a="1"/>
  <c r="DE206" i="7" s="1"/>
  <c r="DF206" i="7" s="1" a="1"/>
  <c r="DF206" i="7" s="1"/>
  <c r="DL206" i="7" s="1"/>
  <c r="EH20" i="7" s="1"/>
  <c r="EI20" i="7" s="1"/>
  <c r="DE159" i="7" a="1"/>
  <c r="DE159" i="7" s="1"/>
  <c r="DF159" i="7" s="1" a="1"/>
  <c r="DF159" i="7" s="1"/>
  <c r="DL159" i="7" s="1"/>
  <c r="EC22" i="7" s="1"/>
  <c r="DE153" i="7" a="1"/>
  <c r="DE153" i="7" s="1"/>
  <c r="DF153" i="7" s="1" a="1"/>
  <c r="DF153" i="7" s="1"/>
  <c r="DL153" i="7" s="1"/>
  <c r="EC10" i="7" s="1"/>
  <c r="DE176" i="7" a="1"/>
  <c r="DE176" i="7" s="1"/>
  <c r="DG176" i="7" s="1" a="1"/>
  <c r="DG176" i="7" s="1"/>
  <c r="DN176" i="7" s="1"/>
  <c r="EE56" i="7" s="1"/>
  <c r="DE163" i="7" a="1"/>
  <c r="DE163" i="7" s="1"/>
  <c r="DF163" i="7" s="1" a="1"/>
  <c r="DF163" i="7" s="1"/>
  <c r="DL163" i="7" s="1"/>
  <c r="EC30" i="7" s="1"/>
  <c r="EF30" i="7" s="1"/>
  <c r="DE196" i="7" a="1"/>
  <c r="DE196" i="7" s="1"/>
  <c r="DG196" i="7" s="1" a="1"/>
  <c r="DG196" i="7" s="1"/>
  <c r="DN196" i="7" s="1"/>
  <c r="EE96" i="7" s="1"/>
  <c r="DE233" i="7" a="1"/>
  <c r="DE233" i="7" s="1"/>
  <c r="DF233" i="7" s="1" a="1"/>
  <c r="DF233" i="7" s="1"/>
  <c r="DL233" i="7" s="1"/>
  <c r="EH74" i="7" s="1"/>
  <c r="EI74" i="7" s="1"/>
  <c r="DE227" i="7" a="1"/>
  <c r="DE227" i="7" s="1"/>
  <c r="DG227" i="7" s="1" a="1"/>
  <c r="DG227" i="7" s="1"/>
  <c r="DN227" i="7" s="1"/>
  <c r="EJ62" i="7" s="1"/>
  <c r="BV195" i="7"/>
  <c r="DE186" i="7" a="1"/>
  <c r="DE186" i="7" s="1"/>
  <c r="DF186" i="7" s="1" a="1"/>
  <c r="DF186" i="7" s="1"/>
  <c r="DL186" i="7" s="1"/>
  <c r="EC76" i="7" s="1"/>
  <c r="EF76" i="7" s="1"/>
  <c r="DE160" i="7" a="1"/>
  <c r="DE160" i="7" s="1"/>
  <c r="DF160" i="7" s="1" a="1"/>
  <c r="DF160" i="7" s="1"/>
  <c r="DL160" i="7" s="1"/>
  <c r="EC24" i="7" s="1"/>
  <c r="EF24" i="7" s="1"/>
  <c r="DE195" i="7" a="1"/>
  <c r="DE195" i="7" s="1"/>
  <c r="DF195" i="7" s="1" a="1"/>
  <c r="DF195" i="7" s="1"/>
  <c r="DL195" i="7" s="1"/>
  <c r="EC94" i="7" s="1"/>
  <c r="EF94" i="7" s="1"/>
  <c r="DE179" i="7" a="1"/>
  <c r="DE179" i="7" s="1"/>
  <c r="DF179" i="7" s="1" a="1"/>
  <c r="DF179" i="7" s="1"/>
  <c r="DL179" i="7" s="1"/>
  <c r="EC62" i="7" s="1"/>
  <c r="EF62" i="7" s="1"/>
  <c r="DE173" i="7" a="1"/>
  <c r="DE173" i="7" s="1"/>
  <c r="DF173" i="7" s="1" a="1"/>
  <c r="DF173" i="7" s="1"/>
  <c r="DL173" i="7" s="1"/>
  <c r="EC50" i="7" s="1"/>
  <c r="EF50" i="7" s="1"/>
  <c r="DE228" i="7" a="1"/>
  <c r="DE228" i="7" s="1"/>
  <c r="DG228" i="7" s="1" a="1"/>
  <c r="DG228" i="7" s="1"/>
  <c r="DN228" i="7" s="1"/>
  <c r="EJ64" i="7" s="1"/>
  <c r="DE214" i="7" a="1"/>
  <c r="DE214" i="7" s="1"/>
  <c r="DF214" i="7" s="1" a="1"/>
  <c r="DF214" i="7" s="1"/>
  <c r="DL214" i="7" s="1"/>
  <c r="EH36" i="7" s="1"/>
  <c r="EI36" i="7" s="1"/>
  <c r="BV79" i="7"/>
  <c r="DE175" i="7" a="1"/>
  <c r="DE175" i="7" s="1"/>
  <c r="DG175" i="7" s="1" a="1"/>
  <c r="DG175" i="7" s="1"/>
  <c r="DN175" i="7" s="1"/>
  <c r="EE54" i="7" s="1"/>
  <c r="DE177" i="7" a="1"/>
  <c r="DE177" i="7" s="1"/>
  <c r="DF177" i="7" s="1" a="1"/>
  <c r="DF177" i="7" s="1"/>
  <c r="DL177" i="7" s="1"/>
  <c r="EC58" i="7" s="1"/>
  <c r="EF58" i="7" s="1"/>
  <c r="DE162" i="7" a="1"/>
  <c r="DE162" i="7" s="1"/>
  <c r="DG162" i="7" s="1" a="1"/>
  <c r="DG162" i="7" s="1"/>
  <c r="DN162" i="7" s="1"/>
  <c r="EE28" i="7" s="1"/>
  <c r="DE197" i="7" a="1"/>
  <c r="DE197" i="7" s="1"/>
  <c r="DG197" i="7" s="1" a="1"/>
  <c r="DG197" i="7" s="1"/>
  <c r="DN197" i="7" s="1"/>
  <c r="EE98" i="7" s="1"/>
  <c r="DE164" i="7" a="1"/>
  <c r="DE164" i="7" s="1"/>
  <c r="DF164" i="7" s="1" a="1"/>
  <c r="DF164" i="7" s="1"/>
  <c r="DL164" i="7" s="1"/>
  <c r="EC32" i="7" s="1"/>
  <c r="EF32" i="7" s="1"/>
  <c r="AQ106" i="7"/>
  <c r="AD101" i="7"/>
  <c r="AC318" i="7" s="1"/>
  <c r="AI102" i="1"/>
  <c r="AJ102" i="1" s="1"/>
  <c r="BV225" i="7"/>
  <c r="DE17" i="7" a="1"/>
  <c r="DE17" i="7" s="1"/>
  <c r="DF17" i="7" s="1" a="1"/>
  <c r="DF17" i="7" s="1"/>
  <c r="DL17" i="7" s="1"/>
  <c r="DS26" i="7" s="1"/>
  <c r="DT26" i="7" s="1"/>
  <c r="AH153" i="1"/>
  <c r="DC202" i="7"/>
  <c r="DM202" i="7" s="1"/>
  <c r="EJ11" i="7" s="1"/>
  <c r="AD226" i="7"/>
  <c r="AH227" i="1"/>
  <c r="AD209" i="7"/>
  <c r="AC426" i="7" s="1"/>
  <c r="AH210" i="1"/>
  <c r="AD158" i="7"/>
  <c r="AC375" i="7" s="1"/>
  <c r="AH159" i="1"/>
  <c r="AH184" i="1"/>
  <c r="AD174" i="7"/>
  <c r="AC391" i="7" s="1"/>
  <c r="AH175" i="1"/>
  <c r="AD135" i="7"/>
  <c r="AC352" i="7" s="1"/>
  <c r="AH136" i="1"/>
  <c r="AD130" i="7"/>
  <c r="AC347" i="7" s="1"/>
  <c r="AH131" i="1"/>
  <c r="AD118" i="7"/>
  <c r="AC335" i="7" s="1"/>
  <c r="AI119" i="1"/>
  <c r="AJ119" i="1" s="1"/>
  <c r="AD142" i="7"/>
  <c r="AC359" i="7" s="1"/>
  <c r="AH143" i="1"/>
  <c r="AR154" i="1"/>
  <c r="AS154" i="1" s="1"/>
  <c r="AD66" i="7"/>
  <c r="AI67" i="1"/>
  <c r="AJ67" i="1" s="1"/>
  <c r="AD49" i="7"/>
  <c r="AC284" i="7" s="1"/>
  <c r="AI50" i="1"/>
  <c r="AJ50" i="1" s="1"/>
  <c r="BV191" i="7"/>
  <c r="BV71" i="7"/>
  <c r="AR107" i="1"/>
  <c r="AS107" i="1" s="1"/>
  <c r="AH226" i="1"/>
  <c r="AD215" i="7"/>
  <c r="AC432" i="7" s="1"/>
  <c r="AH216" i="1"/>
  <c r="AD175" i="7"/>
  <c r="AC392" i="7" s="1"/>
  <c r="AH176" i="1"/>
  <c r="AD109" i="7"/>
  <c r="AC326" i="7" s="1"/>
  <c r="AI110" i="1"/>
  <c r="AJ110" i="1" s="1"/>
  <c r="BV207" i="7"/>
  <c r="DE236" i="7" a="1"/>
  <c r="DE236" i="7" s="1"/>
  <c r="DF236" i="7" s="1" a="1"/>
  <c r="DF236" i="7" s="1"/>
  <c r="DL236" i="7" s="1"/>
  <c r="EH80" i="7" s="1"/>
  <c r="EI80" i="7" s="1"/>
  <c r="DE222" i="7" a="1"/>
  <c r="DE222" i="7" s="1"/>
  <c r="DG222" i="7" s="1" a="1"/>
  <c r="DG222" i="7" s="1"/>
  <c r="DN222" i="7" s="1"/>
  <c r="EJ52" i="7" s="1"/>
  <c r="DE217" i="7" a="1"/>
  <c r="DE217" i="7" s="1"/>
  <c r="DF217" i="7" s="1" a="1"/>
  <c r="DF217" i="7" s="1"/>
  <c r="DL217" i="7" s="1"/>
  <c r="EH42" i="7" s="1"/>
  <c r="EI42" i="7" s="1"/>
  <c r="DE234" i="7" a="1"/>
  <c r="DE234" i="7" s="1"/>
  <c r="DF234" i="7" s="1" a="1"/>
  <c r="DF234" i="7" s="1"/>
  <c r="DL234" i="7" s="1"/>
  <c r="EH76" i="7" s="1"/>
  <c r="EI76" i="7" s="1"/>
  <c r="DE229" i="7" a="1"/>
  <c r="DE229" i="7" s="1"/>
  <c r="DF229" i="7" s="1" a="1"/>
  <c r="DF229" i="7" s="1"/>
  <c r="DL229" i="7" s="1"/>
  <c r="EH66" i="7" s="1"/>
  <c r="EI66" i="7" s="1"/>
  <c r="DE85" i="7" a="1"/>
  <c r="DE85" i="7" s="1"/>
  <c r="DF85" i="7" s="1" a="1"/>
  <c r="DF85" i="7" s="1"/>
  <c r="DL85" i="7" s="1"/>
  <c r="DX18" i="7" s="1"/>
  <c r="DY18" i="7" s="1"/>
  <c r="DE115" i="7" a="1"/>
  <c r="DE115" i="7" s="1"/>
  <c r="DF115" i="7" s="1" a="1"/>
  <c r="DF115" i="7" s="1"/>
  <c r="DL115" i="7" s="1"/>
  <c r="DX78" i="7" s="1"/>
  <c r="DY78" i="7" s="1"/>
  <c r="DE91" i="7" a="1"/>
  <c r="DE91" i="7" s="1"/>
  <c r="DF91" i="7" s="1" a="1"/>
  <c r="DF91" i="7" s="1"/>
  <c r="DL91" i="7" s="1"/>
  <c r="DX30" i="7" s="1"/>
  <c r="DY30" i="7" s="1"/>
  <c r="DE98" i="7" a="1"/>
  <c r="DE98" i="7" s="1"/>
  <c r="DG98" i="7" s="1" a="1"/>
  <c r="DG98" i="7" s="1"/>
  <c r="DN98" i="7" s="1"/>
  <c r="DZ44" i="7" s="1"/>
  <c r="DE296" i="7" a="1"/>
  <c r="DE296" i="7" s="1"/>
  <c r="DF296" i="7" s="1" a="1"/>
  <c r="DF296" i="7" s="1"/>
  <c r="DL296" i="7" s="1"/>
  <c r="EM128" i="7" s="1"/>
  <c r="EN128" i="7" s="1"/>
  <c r="EP128" i="7" s="1"/>
  <c r="EQ128" i="7" s="1"/>
  <c r="DE223" i="7" a="1"/>
  <c r="DE223" i="7" s="1"/>
  <c r="DG223" i="7" s="1" a="1"/>
  <c r="DG223" i="7" s="1"/>
  <c r="DN223" i="7" s="1"/>
  <c r="EJ54" i="7" s="1"/>
  <c r="DE219" i="7" a="1"/>
  <c r="DE219" i="7" s="1"/>
  <c r="DF219" i="7" s="1" a="1"/>
  <c r="DF219" i="7" s="1"/>
  <c r="DL219" i="7" s="1"/>
  <c r="EH46" i="7" s="1"/>
  <c r="EI46" i="7" s="1"/>
  <c r="DE204" i="7" a="1"/>
  <c r="DE204" i="7" s="1"/>
  <c r="DG204" i="7" s="1" a="1"/>
  <c r="DG204" i="7" s="1"/>
  <c r="DN204" i="7" s="1"/>
  <c r="EJ16" i="7" s="1"/>
  <c r="DE211" i="7" a="1"/>
  <c r="DE211" i="7" s="1"/>
  <c r="DF211" i="7" s="1" a="1"/>
  <c r="DF211" i="7" s="1"/>
  <c r="DL211" i="7" s="1"/>
  <c r="EH30" i="7" s="1"/>
  <c r="EI30" i="7" s="1"/>
  <c r="DE209" i="7" a="1"/>
  <c r="DE209" i="7" s="1"/>
  <c r="DF209" i="7" s="1" a="1"/>
  <c r="DF209" i="7" s="1"/>
  <c r="DL209" i="7" s="1"/>
  <c r="EH26" i="7" s="1"/>
  <c r="EI26" i="7" s="1"/>
  <c r="DE101" i="7" a="1"/>
  <c r="DE101" i="7" s="1"/>
  <c r="DF101" i="7" s="1" a="1"/>
  <c r="DF101" i="7" s="1"/>
  <c r="DL101" i="7" s="1"/>
  <c r="DX50" i="7" s="1"/>
  <c r="DY50" i="7" s="1"/>
  <c r="DE100" i="7" a="1"/>
  <c r="DE100" i="7" s="1"/>
  <c r="DG100" i="7" s="1" a="1"/>
  <c r="DG100" i="7" s="1"/>
  <c r="DN100" i="7" s="1"/>
  <c r="DZ48" i="7" s="1"/>
  <c r="DE86" i="7" a="1"/>
  <c r="DE86" i="7" s="1"/>
  <c r="DF86" i="7" s="1" a="1"/>
  <c r="DF86" i="7" s="1"/>
  <c r="DL86" i="7" s="1"/>
  <c r="DX20" i="7" s="1"/>
  <c r="DY20" i="7" s="1"/>
  <c r="DE212" i="7" a="1"/>
  <c r="DE212" i="7" s="1"/>
  <c r="DG212" i="7" s="1" a="1"/>
  <c r="DG212" i="7" s="1"/>
  <c r="DN212" i="7" s="1"/>
  <c r="EJ32" i="7" s="1"/>
  <c r="DE202" i="7" a="1"/>
  <c r="DE202" i="7" s="1"/>
  <c r="DE232" i="7" a="1"/>
  <c r="DE232" i="7" s="1"/>
  <c r="DF232" i="7" s="1" a="1"/>
  <c r="DF232" i="7" s="1"/>
  <c r="DL232" i="7" s="1"/>
  <c r="EH72" i="7" s="1"/>
  <c r="EI72" i="7" s="1"/>
  <c r="DE208" i="7" a="1"/>
  <c r="DE208" i="7" s="1"/>
  <c r="DF208" i="7" s="1" a="1"/>
  <c r="DF208" i="7" s="1"/>
  <c r="DL208" i="7" s="1"/>
  <c r="EH24" i="7" s="1"/>
  <c r="EI24" i="7" s="1"/>
  <c r="DE213" i="7" a="1"/>
  <c r="DE213" i="7" s="1"/>
  <c r="DF213" i="7" s="1" a="1"/>
  <c r="DF213" i="7" s="1"/>
  <c r="DL213" i="7" s="1"/>
  <c r="EH34" i="7" s="1"/>
  <c r="EI34" i="7" s="1"/>
  <c r="DE102" i="7" a="1"/>
  <c r="DE102" i="7" s="1"/>
  <c r="DG102" i="7" s="1" a="1"/>
  <c r="DG102" i="7" s="1"/>
  <c r="DN102" i="7" s="1"/>
  <c r="DZ52" i="7" s="1"/>
  <c r="DE105" i="7" a="1"/>
  <c r="DE105" i="7" s="1"/>
  <c r="DF105" i="7" s="1" a="1"/>
  <c r="DF105" i="7" s="1"/>
  <c r="DL105" i="7" s="1"/>
  <c r="DX58" i="7" s="1"/>
  <c r="DY58" i="7" s="1"/>
  <c r="DE87" i="7" a="1"/>
  <c r="DE87" i="7" s="1"/>
  <c r="DF87" i="7" s="1" a="1"/>
  <c r="DF87" i="7" s="1"/>
  <c r="DL87" i="7" s="1"/>
  <c r="DX22" i="7" s="1"/>
  <c r="DY22" i="7" s="1"/>
  <c r="DE88" i="7" a="1"/>
  <c r="DE88" i="7" s="1"/>
  <c r="DG88" i="7" s="1" a="1"/>
  <c r="DG88" i="7" s="1"/>
  <c r="DN88" i="7" s="1"/>
  <c r="DZ24" i="7" s="1"/>
  <c r="DE110" i="7" a="1"/>
  <c r="DE110" i="7" s="1"/>
  <c r="DF110" i="7" s="1" a="1"/>
  <c r="DF110" i="7" s="1"/>
  <c r="DL110" i="7" s="1"/>
  <c r="DX68" i="7" s="1"/>
  <c r="DY68" i="7" s="1"/>
  <c r="DE83" i="7" a="1"/>
  <c r="DE83" i="7" s="1"/>
  <c r="DF83" i="7" s="1" a="1"/>
  <c r="DF83" i="7" s="1"/>
  <c r="DL83" i="7" s="1"/>
  <c r="DX14" i="7" s="1"/>
  <c r="DY14" i="7" s="1"/>
  <c r="DE130" i="7" a="1"/>
  <c r="DE130" i="7" s="1"/>
  <c r="DG130" i="7" s="1" a="1"/>
  <c r="DG130" i="7" s="1"/>
  <c r="DN130" i="7" s="1"/>
  <c r="DZ108" i="7" s="1"/>
  <c r="DE97" i="7" a="1"/>
  <c r="DE97" i="7" s="1"/>
  <c r="DG97" i="7" s="1" a="1"/>
  <c r="DG97" i="7" s="1"/>
  <c r="DN97" i="7" s="1"/>
  <c r="DZ42" i="7" s="1"/>
  <c r="G228" i="9"/>
  <c r="AP217" i="7"/>
  <c r="AL217" i="7"/>
  <c r="AE217" i="7"/>
  <c r="AP214" i="7"/>
  <c r="AL214" i="7"/>
  <c r="AE214" i="7"/>
  <c r="AE212" i="7"/>
  <c r="AP212" i="7"/>
  <c r="AL212" i="7"/>
  <c r="AY212" i="7" s="1"/>
  <c r="AZ212" i="7" s="1"/>
  <c r="AE237" i="7"/>
  <c r="AP237" i="7"/>
  <c r="AL237" i="7"/>
  <c r="AY237" i="7" s="1"/>
  <c r="AZ237" i="7" s="1"/>
  <c r="AE234" i="7"/>
  <c r="AP234" i="7"/>
  <c r="AL234" i="7"/>
  <c r="AY234" i="7" s="1"/>
  <c r="AZ234" i="7" s="1"/>
  <c r="DJ473" i="7"/>
  <c r="DI473" i="7"/>
  <c r="DH473" i="7"/>
  <c r="DK473" i="7"/>
  <c r="FB89" i="7" s="1"/>
  <c r="FC89" i="7" s="1"/>
  <c r="AP205" i="7"/>
  <c r="AL205" i="7"/>
  <c r="AY205" i="7" s="1"/>
  <c r="AZ205" i="7" s="1"/>
  <c r="AE205" i="7"/>
  <c r="AL197" i="7"/>
  <c r="AY197" i="7" s="1"/>
  <c r="AZ197" i="7" s="1"/>
  <c r="AP197" i="7"/>
  <c r="AE197" i="7"/>
  <c r="M185" i="7"/>
  <c r="M183" i="7"/>
  <c r="M184" i="7"/>
  <c r="AE176" i="7"/>
  <c r="AP176" i="7"/>
  <c r="AL176" i="7"/>
  <c r="AY176" i="7" s="1"/>
  <c r="AZ176" i="7" s="1"/>
  <c r="AE168" i="7"/>
  <c r="AP168" i="7"/>
  <c r="AL168" i="7"/>
  <c r="AY168" i="7" s="1"/>
  <c r="AZ168" i="7" s="1"/>
  <c r="AE163" i="7"/>
  <c r="AP163" i="7"/>
  <c r="AL163" i="7"/>
  <c r="AE128" i="7"/>
  <c r="AP128" i="7"/>
  <c r="AL128" i="7"/>
  <c r="AE125" i="7"/>
  <c r="AP125" i="7"/>
  <c r="AL125" i="7"/>
  <c r="DI484" i="7"/>
  <c r="DH484" i="7"/>
  <c r="DK484" i="7"/>
  <c r="FB111" i="7" s="1"/>
  <c r="FC111" i="7" s="1"/>
  <c r="DJ484" i="7"/>
  <c r="AA203" i="7"/>
  <c r="AF203" i="7"/>
  <c r="AG203" i="7" s="1"/>
  <c r="AF192" i="7"/>
  <c r="AG192" i="7" s="1"/>
  <c r="AA192" i="7"/>
  <c r="AE135" i="7"/>
  <c r="AP135" i="7"/>
  <c r="AL135" i="7"/>
  <c r="DJ283" i="7"/>
  <c r="DI283" i="7"/>
  <c r="DK283" i="7"/>
  <c r="DH283" i="7"/>
  <c r="AP167" i="7"/>
  <c r="AL167" i="7"/>
  <c r="AY167" i="7" s="1"/>
  <c r="AZ167" i="7" s="1"/>
  <c r="AE167" i="7"/>
  <c r="M150" i="7"/>
  <c r="M151" i="7"/>
  <c r="M149" i="7"/>
  <c r="AP145" i="7"/>
  <c r="AL145" i="7"/>
  <c r="AY145" i="7" s="1"/>
  <c r="AZ145" i="7" s="1"/>
  <c r="AE145" i="7"/>
  <c r="DE239" i="7" a="1"/>
  <c r="DE239" i="7" s="1"/>
  <c r="DE290" i="7" a="1"/>
  <c r="DE290" i="7" s="1"/>
  <c r="DE260" i="7" a="1"/>
  <c r="DE260" i="7" s="1"/>
  <c r="DE269" i="7" a="1"/>
  <c r="DE269" i="7" s="1"/>
  <c r="DE286" i="7" a="1"/>
  <c r="DE286" i="7" s="1"/>
  <c r="DE238" i="7" a="1"/>
  <c r="DE238" i="7" s="1"/>
  <c r="DE280" i="7" a="1"/>
  <c r="DE280" i="7" s="1"/>
  <c r="DE303" i="7" a="1"/>
  <c r="DE303" i="7" s="1"/>
  <c r="DE264" i="7" a="1"/>
  <c r="DE264" i="7" s="1"/>
  <c r="DE299" i="7" a="1"/>
  <c r="DE299" i="7" s="1"/>
  <c r="DE281" i="7" a="1"/>
  <c r="DE281" i="7" s="1"/>
  <c r="DE297" i="7" a="1"/>
  <c r="DE297" i="7" s="1"/>
  <c r="DE292" i="7" a="1"/>
  <c r="DE292" i="7" s="1"/>
  <c r="BV233" i="7"/>
  <c r="AF195" i="7"/>
  <c r="AG195" i="7" s="1"/>
  <c r="AA195" i="7"/>
  <c r="AP130" i="7"/>
  <c r="AL130" i="7"/>
  <c r="AE130" i="7"/>
  <c r="AP118" i="7"/>
  <c r="AL118" i="7"/>
  <c r="AY118" i="7" s="1"/>
  <c r="AZ118" i="7" s="1"/>
  <c r="AE118" i="7"/>
  <c r="DE166" i="7" a="1"/>
  <c r="DE166" i="7" s="1"/>
  <c r="DE182" i="7" a="1"/>
  <c r="DE182" i="7" s="1"/>
  <c r="DE191" i="7" a="1"/>
  <c r="DE191" i="7" s="1"/>
  <c r="DE155" i="7" a="1"/>
  <c r="DE155" i="7" s="1"/>
  <c r="DE168" i="7" a="1"/>
  <c r="DE168" i="7" s="1"/>
  <c r="DE185" i="7" a="1"/>
  <c r="DE185" i="7" s="1"/>
  <c r="DE170" i="7" a="1"/>
  <c r="DE170" i="7" s="1"/>
  <c r="DE190" i="7" a="1"/>
  <c r="DE190" i="7" s="1"/>
  <c r="DE165" i="7" a="1"/>
  <c r="DE165" i="7" s="1"/>
  <c r="DE181" i="7" a="1"/>
  <c r="DE181" i="7" s="1"/>
  <c r="DE193" i="7" a="1"/>
  <c r="DE193" i="7" s="1"/>
  <c r="BV171" i="7"/>
  <c r="BA141" i="7"/>
  <c r="AP137" i="7"/>
  <c r="AL137" i="7"/>
  <c r="AE137" i="7"/>
  <c r="AP132" i="7"/>
  <c r="AL132" i="7"/>
  <c r="AY132" i="7" s="1"/>
  <c r="AZ132" i="7" s="1"/>
  <c r="AE132" i="7"/>
  <c r="M124" i="7"/>
  <c r="M125" i="7"/>
  <c r="M123" i="7"/>
  <c r="EG43" i="7"/>
  <c r="ED43" i="7"/>
  <c r="ED27" i="7"/>
  <c r="ED71" i="7"/>
  <c r="AE87" i="7"/>
  <c r="AP87" i="7"/>
  <c r="AL87" i="7"/>
  <c r="AE69" i="7"/>
  <c r="AL69" i="7"/>
  <c r="AP69" i="7"/>
  <c r="AP114" i="7"/>
  <c r="AL114" i="7"/>
  <c r="AY114" i="7" s="1"/>
  <c r="AZ114" i="7" s="1"/>
  <c r="AE114" i="7"/>
  <c r="DE203" i="7" a="1"/>
  <c r="DE203" i="7" s="1"/>
  <c r="DE216" i="7" a="1"/>
  <c r="DE216" i="7" s="1"/>
  <c r="DE230" i="7" a="1"/>
  <c r="DE230" i="7" s="1"/>
  <c r="DE207" i="7" a="1"/>
  <c r="DE207" i="7" s="1"/>
  <c r="DE224" i="7" a="1"/>
  <c r="DE224" i="7" s="1"/>
  <c r="DE201" i="7" a="1"/>
  <c r="DE201" i="7" s="1"/>
  <c r="DE235" i="7" a="1"/>
  <c r="DE235" i="7" s="1"/>
  <c r="DE220" i="7" a="1"/>
  <c r="DE220" i="7" s="1"/>
  <c r="AP101" i="7"/>
  <c r="AL101" i="7"/>
  <c r="AE101" i="7"/>
  <c r="AP93" i="7"/>
  <c r="AL93" i="7"/>
  <c r="AE93" i="7"/>
  <c r="AP85" i="7"/>
  <c r="AL85" i="7"/>
  <c r="AE85" i="7"/>
  <c r="ED51" i="7"/>
  <c r="EG51" i="7"/>
  <c r="DI196" i="7"/>
  <c r="DH196" i="7"/>
  <c r="DK196" i="7"/>
  <c r="EC95" i="7" s="1"/>
  <c r="DJ196" i="7"/>
  <c r="ED93" i="7"/>
  <c r="EG33" i="7"/>
  <c r="ED33" i="7"/>
  <c r="AF67" i="7"/>
  <c r="AG67" i="7" s="1"/>
  <c r="AA67" i="7"/>
  <c r="AE53" i="7"/>
  <c r="AP53" i="7"/>
  <c r="AL53" i="7"/>
  <c r="AE19" i="7"/>
  <c r="AP19" i="7"/>
  <c r="AL19" i="7"/>
  <c r="AE64" i="7"/>
  <c r="AP64" i="7"/>
  <c r="AL64" i="7"/>
  <c r="AY64" i="7" s="1"/>
  <c r="AZ64" i="7" s="1"/>
  <c r="AF56" i="7"/>
  <c r="AG56" i="7" s="1"/>
  <c r="AA56" i="7"/>
  <c r="DE93" i="7" a="1"/>
  <c r="DE93" i="7" s="1"/>
  <c r="DE106" i="7" a="1"/>
  <c r="DE106" i="7" s="1"/>
  <c r="DE92" i="7" a="1"/>
  <c r="DE92" i="7" s="1"/>
  <c r="DE113" i="7" a="1"/>
  <c r="DE113" i="7" s="1"/>
  <c r="DE82" i="7" a="1"/>
  <c r="DE82" i="7" s="1"/>
  <c r="DE89" i="7" a="1"/>
  <c r="DE89" i="7" s="1"/>
  <c r="DE81" i="7" a="1"/>
  <c r="DE81" i="7" s="1"/>
  <c r="DE96" i="7" a="1"/>
  <c r="DE96" i="7" s="1"/>
  <c r="DE109" i="7" a="1"/>
  <c r="DE109" i="7" s="1"/>
  <c r="DE119" i="7" a="1"/>
  <c r="DE119" i="7" s="1"/>
  <c r="DE148" i="7" a="1"/>
  <c r="DE148" i="7" s="1"/>
  <c r="DE122" i="7" a="1"/>
  <c r="DE122" i="7" s="1"/>
  <c r="DE143" i="7" a="1"/>
  <c r="DE143" i="7" s="1"/>
  <c r="DE120" i="7" a="1"/>
  <c r="DE120" i="7" s="1"/>
  <c r="DE133" i="7" a="1"/>
  <c r="DE133" i="7" s="1"/>
  <c r="DE118" i="7" a="1"/>
  <c r="DE118" i="7" s="1"/>
  <c r="DE129" i="7" a="1"/>
  <c r="DE129" i="7" s="1"/>
  <c r="AE41" i="7"/>
  <c r="AP41" i="7"/>
  <c r="AL41" i="7"/>
  <c r="AY41" i="7" s="1"/>
  <c r="AZ41" i="7" s="1"/>
  <c r="AE38" i="7"/>
  <c r="AP38" i="7"/>
  <c r="AL38" i="7"/>
  <c r="AY38" i="7" s="1"/>
  <c r="AZ38" i="7" s="1"/>
  <c r="ED101" i="7"/>
  <c r="EG101" i="7"/>
  <c r="ED83" i="7"/>
  <c r="AP80" i="7"/>
  <c r="AL80" i="7"/>
  <c r="AY80" i="7" s="1"/>
  <c r="AZ80" i="7" s="1"/>
  <c r="AE80" i="7"/>
  <c r="DH53" i="7"/>
  <c r="DK53" i="7"/>
  <c r="DS97" i="7" s="1"/>
  <c r="DT97" i="7" s="1"/>
  <c r="DJ53" i="7"/>
  <c r="DI53" i="7"/>
  <c r="DC488" i="7"/>
  <c r="DM488" i="7" s="1"/>
  <c r="FD119" i="7" s="1"/>
  <c r="DC421" i="7"/>
  <c r="DM421" i="7" s="1"/>
  <c r="EY105" i="7" s="1"/>
  <c r="CK227" i="7"/>
  <c r="E309" i="9" s="1"/>
  <c r="F309" i="9" s="1"/>
  <c r="R12" i="4"/>
  <c r="DC228" i="7"/>
  <c r="DM228" i="7" s="1"/>
  <c r="EJ63" i="7" s="1"/>
  <c r="DC198" i="7"/>
  <c r="DM198" i="7" s="1"/>
  <c r="EE99" i="7" s="1"/>
  <c r="DC188" i="7"/>
  <c r="DM188" i="7" s="1"/>
  <c r="EE79" i="7" s="1"/>
  <c r="CK80" i="7"/>
  <c r="E41" i="9" s="1"/>
  <c r="CK90" i="7"/>
  <c r="CK112" i="7"/>
  <c r="E480" i="9" s="1"/>
  <c r="DE30" i="7" a="1"/>
  <c r="DE30" i="7" s="1"/>
  <c r="DE47" i="7" a="1"/>
  <c r="DE47" i="7" s="1"/>
  <c r="DE57" i="7" a="1"/>
  <c r="DE57" i="7" s="1"/>
  <c r="DE33" i="7" a="1"/>
  <c r="DE33" i="7" s="1"/>
  <c r="DE65" i="7" a="1"/>
  <c r="DE65" i="7" s="1"/>
  <c r="DE18" i="7" a="1"/>
  <c r="DE18" i="7" s="1"/>
  <c r="DE34" i="7" a="1"/>
  <c r="DE34" i="7" s="1"/>
  <c r="DE45" i="7" a="1"/>
  <c r="DE45" i="7" s="1"/>
  <c r="DE60" i="7" a="1"/>
  <c r="DE60" i="7" s="1"/>
  <c r="DE21" i="7" a="1"/>
  <c r="DE21" i="7" s="1"/>
  <c r="DE37" i="7" a="1"/>
  <c r="DE37" i="7" s="1"/>
  <c r="DE50" i="7" a="1"/>
  <c r="DE50" i="7" s="1"/>
  <c r="DE61" i="7" a="1"/>
  <c r="DE61" i="7" s="1"/>
  <c r="DE77" i="7" a="1"/>
  <c r="DE77" i="7" s="1"/>
  <c r="DE71" i="7" a="1"/>
  <c r="DE71" i="7" s="1"/>
  <c r="DE73" i="7" a="1"/>
  <c r="DE73" i="7" s="1"/>
  <c r="CK84" i="7"/>
  <c r="E50" i="9" s="1"/>
  <c r="F50" i="9" s="1"/>
  <c r="BA44" i="7"/>
  <c r="AS44" i="7"/>
  <c r="BB44" i="7" s="1"/>
  <c r="DC476" i="7"/>
  <c r="DM476" i="7" s="1"/>
  <c r="FD95" i="7" s="1"/>
  <c r="DC359" i="7"/>
  <c r="DM359" i="7" s="1"/>
  <c r="ET117" i="7" s="1"/>
  <c r="DC356" i="7"/>
  <c r="DM356" i="7" s="1"/>
  <c r="ET111" i="7" s="1"/>
  <c r="DC283" i="7"/>
  <c r="DM283" i="7" s="1"/>
  <c r="DC197" i="7"/>
  <c r="DM197" i="7" s="1"/>
  <c r="EE97" i="7" s="1"/>
  <c r="CK271" i="7"/>
  <c r="E135" i="9" s="1"/>
  <c r="DE11" i="7" a="1"/>
  <c r="DE11" i="7" s="1"/>
  <c r="DC471" i="7"/>
  <c r="DM471" i="7" s="1"/>
  <c r="FD85" i="7" s="1"/>
  <c r="DC431" i="7"/>
  <c r="DM431" i="7" s="1"/>
  <c r="EY125" i="7" s="1"/>
  <c r="DC428" i="7"/>
  <c r="DM428" i="7" s="1"/>
  <c r="EY119" i="7" s="1"/>
  <c r="DC423" i="7"/>
  <c r="DM423" i="7" s="1"/>
  <c r="EY109" i="7" s="1"/>
  <c r="DC420" i="7"/>
  <c r="DM420" i="7" s="1"/>
  <c r="EY103" i="7" s="1"/>
  <c r="DC415" i="7"/>
  <c r="DM415" i="7" s="1"/>
  <c r="EY93" i="7" s="1"/>
  <c r="DC412" i="7"/>
  <c r="DM412" i="7" s="1"/>
  <c r="EY87" i="7" s="1"/>
  <c r="DC370" i="7"/>
  <c r="DM370" i="7" s="1"/>
  <c r="ET139" i="7" s="1"/>
  <c r="DC357" i="7"/>
  <c r="DM357" i="7" s="1"/>
  <c r="ET113" i="7" s="1"/>
  <c r="DC342" i="7"/>
  <c r="DM342" i="7" s="1"/>
  <c r="ET83" i="7" s="1"/>
  <c r="DC292" i="7"/>
  <c r="DM292" i="7" s="1"/>
  <c r="EO119" i="7" s="1"/>
  <c r="DC221" i="7"/>
  <c r="DM221" i="7" s="1"/>
  <c r="EJ49" i="7" s="1"/>
  <c r="DC200" i="7"/>
  <c r="DM200" i="7" s="1"/>
  <c r="EE103" i="7" s="1"/>
  <c r="DC137" i="7"/>
  <c r="DM137" i="7" s="1"/>
  <c r="DZ121" i="7" s="1"/>
  <c r="DC72" i="7"/>
  <c r="DM72" i="7" s="1"/>
  <c r="DU135" i="7" s="1"/>
  <c r="DC454" i="7"/>
  <c r="DM454" i="7" s="1"/>
  <c r="FD51" i="7" s="1"/>
  <c r="AQ234" i="7"/>
  <c r="AR235" i="1"/>
  <c r="AS235" i="1" s="1"/>
  <c r="AQ235" i="1"/>
  <c r="DC447" i="7"/>
  <c r="DM447" i="7" s="1"/>
  <c r="FD37" i="7" s="1"/>
  <c r="AQ227" i="7"/>
  <c r="AR228" i="1"/>
  <c r="AS228" i="1" s="1"/>
  <c r="AQ228" i="1"/>
  <c r="DC338" i="7"/>
  <c r="DM338" i="7" s="1"/>
  <c r="ET75" i="7" s="1"/>
  <c r="AQ182" i="7"/>
  <c r="AR183" i="1"/>
  <c r="AS183" i="1" s="1"/>
  <c r="AQ183" i="1"/>
  <c r="DC331" i="7"/>
  <c r="DM331" i="7" s="1"/>
  <c r="ET61" i="7" s="1"/>
  <c r="AQ175" i="7"/>
  <c r="AR176" i="1"/>
  <c r="AS176" i="1" s="1"/>
  <c r="AQ176" i="1"/>
  <c r="DC317" i="7"/>
  <c r="DM317" i="7" s="1"/>
  <c r="ET33" i="7" s="1"/>
  <c r="AQ161" i="7"/>
  <c r="AR162" i="1"/>
  <c r="AS162" i="1" s="1"/>
  <c r="AQ162" i="1"/>
  <c r="DC310" i="7"/>
  <c r="DM310" i="7" s="1"/>
  <c r="ET19" i="7" s="1"/>
  <c r="AQ154" i="7"/>
  <c r="AR155" i="1"/>
  <c r="AS155" i="1" s="1"/>
  <c r="R10" i="2"/>
  <c r="AL150" i="1"/>
  <c r="AM150" i="1" s="1"/>
  <c r="DI305" i="7" s="1"/>
  <c r="DC272" i="7"/>
  <c r="DM272" i="7" s="1"/>
  <c r="AQ142" i="7"/>
  <c r="AR143" i="1"/>
  <c r="AS143" i="1" s="1"/>
  <c r="AQ143" i="1"/>
  <c r="DC265" i="7"/>
  <c r="DM265" i="7" s="1"/>
  <c r="AQ135" i="7"/>
  <c r="AR136" i="1"/>
  <c r="AS136" i="1" s="1"/>
  <c r="AQ136" i="1"/>
  <c r="CK421" i="7"/>
  <c r="E95" i="9" s="1"/>
  <c r="E40" i="9"/>
  <c r="AD117" i="7"/>
  <c r="AC334" i="7" s="1"/>
  <c r="AI118" i="1"/>
  <c r="AJ118" i="1" s="1"/>
  <c r="AH118" i="1"/>
  <c r="AD116" i="7"/>
  <c r="AC333" i="7" s="1"/>
  <c r="AI117" i="1"/>
  <c r="AJ117" i="1" s="1"/>
  <c r="AH117" i="1"/>
  <c r="DC210" i="7"/>
  <c r="DM210" i="7" s="1"/>
  <c r="EJ27" i="7" s="1"/>
  <c r="AQ114" i="7"/>
  <c r="AQ115" i="1"/>
  <c r="AR115" i="1"/>
  <c r="AS115" i="1" s="1"/>
  <c r="DC204" i="7"/>
  <c r="DM204" i="7" s="1"/>
  <c r="EJ15" i="7" s="1"/>
  <c r="AQ108" i="7"/>
  <c r="AR109" i="1"/>
  <c r="AS109" i="1" s="1"/>
  <c r="DC171" i="7"/>
  <c r="DM171" i="7" s="1"/>
  <c r="EE45" i="7" s="1"/>
  <c r="AQ99" i="7"/>
  <c r="AR100" i="1"/>
  <c r="AS100" i="1" s="1"/>
  <c r="AQ100" i="1"/>
  <c r="DC170" i="7"/>
  <c r="DM170" i="7" s="1"/>
  <c r="EE43" i="7" s="1"/>
  <c r="AQ98" i="7"/>
  <c r="AQ99" i="1"/>
  <c r="AR99" i="1"/>
  <c r="AS99" i="1" s="1"/>
  <c r="DC116" i="7"/>
  <c r="DM116" i="7" s="1"/>
  <c r="DZ79" i="7" s="1"/>
  <c r="AQ80" i="7"/>
  <c r="AQ81" i="1"/>
  <c r="AR81" i="1"/>
  <c r="AS81" i="1" s="1"/>
  <c r="DC101" i="7"/>
  <c r="DM101" i="7" s="1"/>
  <c r="DZ49" i="7" s="1"/>
  <c r="AQ65" i="7"/>
  <c r="AR66" i="1"/>
  <c r="AS66" i="1" s="1"/>
  <c r="AQ66" i="1"/>
  <c r="CK296" i="7"/>
  <c r="E25" i="9" s="1"/>
  <c r="DC93" i="7"/>
  <c r="DM93" i="7" s="1"/>
  <c r="DZ33" i="7" s="1"/>
  <c r="AQ57" i="7"/>
  <c r="AR58" i="1"/>
  <c r="AS58" i="1" s="1"/>
  <c r="CK284" i="7"/>
  <c r="E33" i="9" s="1"/>
  <c r="AD54" i="7"/>
  <c r="AC289" i="7" s="1"/>
  <c r="AH55" i="1"/>
  <c r="AI55" i="1"/>
  <c r="AJ55" i="1" s="1"/>
  <c r="AD50" i="7"/>
  <c r="AC285" i="7" s="1"/>
  <c r="AI51" i="1"/>
  <c r="AJ51" i="1" s="1"/>
  <c r="AH51" i="1"/>
  <c r="DC85" i="7"/>
  <c r="DM85" i="7" s="1"/>
  <c r="DZ17" i="7" s="1"/>
  <c r="AQ49" i="7"/>
  <c r="AR50" i="1"/>
  <c r="AS50" i="1" s="1"/>
  <c r="F10" i="2"/>
  <c r="AL46" i="1"/>
  <c r="AM46" i="1" s="1"/>
  <c r="DC38" i="7"/>
  <c r="DM38" i="7" s="1"/>
  <c r="DU67" i="7" s="1"/>
  <c r="AQ38" i="7"/>
  <c r="AD30" i="7"/>
  <c r="CK176" i="7"/>
  <c r="AD23" i="7"/>
  <c r="AC276" i="7" s="1"/>
  <c r="AD22" i="7"/>
  <c r="AC275" i="7" s="1"/>
  <c r="CK123" i="7"/>
  <c r="CK297" i="7"/>
  <c r="E14" i="9" s="1"/>
  <c r="CK286" i="7"/>
  <c r="E78" i="9" s="1"/>
  <c r="F78" i="9" s="1"/>
  <c r="DC95" i="7"/>
  <c r="DM95" i="7" s="1"/>
  <c r="DZ37" i="7" s="1"/>
  <c r="AQ59" i="7"/>
  <c r="AQ60" i="1"/>
  <c r="AR60" i="1"/>
  <c r="AS60" i="1" s="1"/>
  <c r="DC94" i="7"/>
  <c r="DM94" i="7" s="1"/>
  <c r="DZ35" i="7" s="1"/>
  <c r="AQ58" i="7"/>
  <c r="AR59" i="1"/>
  <c r="AS59" i="1" s="1"/>
  <c r="DC40" i="7"/>
  <c r="DM40" i="7" s="1"/>
  <c r="DU71" i="7" s="1"/>
  <c r="AQ40" i="7"/>
  <c r="DC24" i="7"/>
  <c r="DM24" i="7" s="1"/>
  <c r="DU39" i="7" s="1"/>
  <c r="AQ24" i="7"/>
  <c r="C11" i="2"/>
  <c r="DC115" i="7"/>
  <c r="DM115" i="7" s="1"/>
  <c r="DZ77" i="7" s="1"/>
  <c r="AQ79" i="7"/>
  <c r="AR80" i="1"/>
  <c r="AS80" i="1" s="1"/>
  <c r="AQ80" i="1"/>
  <c r="DC87" i="7"/>
  <c r="DM87" i="7" s="1"/>
  <c r="DZ21" i="7" s="1"/>
  <c r="AQ51" i="7"/>
  <c r="AR52" i="1"/>
  <c r="AS52" i="1" s="1"/>
  <c r="DC36" i="7"/>
  <c r="DM36" i="7" s="1"/>
  <c r="DU63" i="7" s="1"/>
  <c r="AQ36" i="7"/>
  <c r="DC125" i="7"/>
  <c r="DM125" i="7" s="1"/>
  <c r="DZ97" i="7" s="1"/>
  <c r="DC62" i="7"/>
  <c r="DM62" i="7" s="1"/>
  <c r="DU115" i="7" s="1"/>
  <c r="DC61" i="7"/>
  <c r="DM61" i="7" s="1"/>
  <c r="DU113" i="7" s="1"/>
  <c r="AD236" i="7"/>
  <c r="AH237" i="1"/>
  <c r="AI237" i="1"/>
  <c r="AJ237" i="1" s="1"/>
  <c r="AD229" i="7"/>
  <c r="AH230" i="1"/>
  <c r="AI230" i="1"/>
  <c r="AJ230" i="1" s="1"/>
  <c r="DC448" i="7"/>
  <c r="DM448" i="7" s="1"/>
  <c r="FD39" i="7" s="1"/>
  <c r="AQ228" i="7"/>
  <c r="AQ229" i="1"/>
  <c r="AR229" i="1"/>
  <c r="AS229" i="1" s="1"/>
  <c r="AD211" i="7"/>
  <c r="AC428" i="7" s="1"/>
  <c r="AH212" i="1"/>
  <c r="AI212" i="1"/>
  <c r="AJ212" i="1" s="1"/>
  <c r="DC400" i="7"/>
  <c r="DM400" i="7" s="1"/>
  <c r="EY63" i="7" s="1"/>
  <c r="AQ210" i="7"/>
  <c r="AQ211" i="1"/>
  <c r="AR211" i="1"/>
  <c r="AS211" i="1" s="1"/>
  <c r="DC393" i="7"/>
  <c r="DM393" i="7" s="1"/>
  <c r="EY49" i="7" s="1"/>
  <c r="AQ203" i="7"/>
  <c r="AQ204" i="1"/>
  <c r="AR204" i="1"/>
  <c r="AS204" i="1" s="1"/>
  <c r="DC383" i="7"/>
  <c r="DM383" i="7" s="1"/>
  <c r="EY29" i="7" s="1"/>
  <c r="AQ193" i="7"/>
  <c r="AQ194" i="1"/>
  <c r="AR194" i="1"/>
  <c r="AS194" i="1" s="1"/>
  <c r="AD191" i="7"/>
  <c r="AC408" i="7" s="1"/>
  <c r="AH192" i="1"/>
  <c r="AI192" i="1"/>
  <c r="AJ192" i="1" s="1"/>
  <c r="AD180" i="7"/>
  <c r="AC397" i="7" s="1"/>
  <c r="AD176" i="7"/>
  <c r="AC393" i="7" s="1"/>
  <c r="AH177" i="1"/>
  <c r="AI177" i="1"/>
  <c r="AJ177" i="1" s="1"/>
  <c r="AD169" i="7"/>
  <c r="AC386" i="7" s="1"/>
  <c r="AH170" i="1"/>
  <c r="AI170" i="1"/>
  <c r="AJ170" i="1" s="1"/>
  <c r="DC324" i="7"/>
  <c r="DM324" i="7" s="1"/>
  <c r="ET47" i="7" s="1"/>
  <c r="AQ168" i="7"/>
  <c r="AQ169" i="1"/>
  <c r="AR169" i="1"/>
  <c r="AS169" i="1" s="1"/>
  <c r="AD179" i="7"/>
  <c r="AC396" i="7" s="1"/>
  <c r="AD163" i="7"/>
  <c r="AC380" i="7" s="1"/>
  <c r="AH164" i="1"/>
  <c r="AI164" i="1"/>
  <c r="AJ164" i="1" s="1"/>
  <c r="DC318" i="7"/>
  <c r="DM318" i="7" s="1"/>
  <c r="ET35" i="7" s="1"/>
  <c r="AQ162" i="7"/>
  <c r="AQ163" i="1"/>
  <c r="AR163" i="1"/>
  <c r="AS163" i="1" s="1"/>
  <c r="CK370" i="7"/>
  <c r="E425" i="9" s="1"/>
  <c r="DC275" i="7"/>
  <c r="DM275" i="7" s="1"/>
  <c r="AQ145" i="7"/>
  <c r="AQ146" i="1"/>
  <c r="AR146" i="1"/>
  <c r="AS146" i="1" s="1"/>
  <c r="CK417" i="7"/>
  <c r="E411" i="9" s="1"/>
  <c r="F411" i="9" s="1"/>
  <c r="CK192" i="7"/>
  <c r="DC172" i="7"/>
  <c r="DM172" i="7" s="1"/>
  <c r="EE47" i="7" s="1"/>
  <c r="AQ100" i="7"/>
  <c r="AQ101" i="1"/>
  <c r="AR101" i="1"/>
  <c r="AS101" i="1" s="1"/>
  <c r="DC164" i="7"/>
  <c r="DM164" i="7" s="1"/>
  <c r="EE31" i="7" s="1"/>
  <c r="AQ92" i="7"/>
  <c r="AQ93" i="1"/>
  <c r="AR93" i="1"/>
  <c r="AS93" i="1" s="1"/>
  <c r="DC158" i="7"/>
  <c r="DM158" i="7" s="1"/>
  <c r="EE19" i="7" s="1"/>
  <c r="AQ86" i="7"/>
  <c r="AR87" i="1"/>
  <c r="AS87" i="1" s="1"/>
  <c r="CK101" i="7"/>
  <c r="E167" i="9" s="1"/>
  <c r="AL48" i="1"/>
  <c r="AM48" i="1" s="1"/>
  <c r="F12" i="2"/>
  <c r="DC259" i="7"/>
  <c r="DM259" i="7" s="1"/>
  <c r="AQ129" i="7"/>
  <c r="AR130" i="1"/>
  <c r="AS130" i="1" s="1"/>
  <c r="DC207" i="7"/>
  <c r="DM207" i="7" s="1"/>
  <c r="EJ21" i="7" s="1"/>
  <c r="AQ111" i="7"/>
  <c r="AR112" i="1"/>
  <c r="AS112" i="1" s="1"/>
  <c r="BV199" i="7"/>
  <c r="DC142" i="7"/>
  <c r="DM142" i="7" s="1"/>
  <c r="DZ131" i="7" s="1"/>
  <c r="DC77" i="7"/>
  <c r="DM77" i="7" s="1"/>
  <c r="DU145" i="7" s="1"/>
  <c r="DC74" i="7"/>
  <c r="DM74" i="7" s="1"/>
  <c r="DU139" i="7" s="1"/>
  <c r="DC70" i="7"/>
  <c r="DM70" i="7" s="1"/>
  <c r="DU131" i="7" s="1"/>
  <c r="BL240" i="1"/>
  <c r="BL232" i="1"/>
  <c r="BL224" i="1"/>
  <c r="BL222" i="1"/>
  <c r="BL220" i="1"/>
  <c r="BL206" i="1"/>
  <c r="BL198" i="1"/>
  <c r="BL180" i="1"/>
  <c r="BL172" i="1"/>
  <c r="BL166" i="1"/>
  <c r="BL148" i="1"/>
  <c r="BL140" i="1"/>
  <c r="BL122" i="1"/>
  <c r="BL104" i="1"/>
  <c r="BL96" i="1"/>
  <c r="BL42" i="1"/>
  <c r="BE42" i="1" s="1"/>
  <c r="BL120" i="1"/>
  <c r="BL76" i="1"/>
  <c r="BL100" i="1"/>
  <c r="BL92" i="1"/>
  <c r="BL90" i="1"/>
  <c r="BL88" i="1"/>
  <c r="BL86" i="1"/>
  <c r="BL84" i="1"/>
  <c r="BL74" i="1"/>
  <c r="BL40" i="1"/>
  <c r="BE40" i="1" s="1"/>
  <c r="BL212" i="1"/>
  <c r="BL194" i="1"/>
  <c r="BL192" i="1"/>
  <c r="BL190" i="1"/>
  <c r="BL178" i="1"/>
  <c r="BL138" i="1"/>
  <c r="BL238" i="1"/>
  <c r="BL230" i="1"/>
  <c r="BL204" i="1"/>
  <c r="BL196" i="1"/>
  <c r="BL188" i="1"/>
  <c r="BL170" i="1"/>
  <c r="BL164" i="1"/>
  <c r="BL146" i="1"/>
  <c r="BL102" i="1"/>
  <c r="BL94" i="1"/>
  <c r="BG241" i="1"/>
  <c r="DC451" i="7"/>
  <c r="DM451" i="7" s="1"/>
  <c r="FD45" i="7" s="1"/>
  <c r="AQ231" i="7"/>
  <c r="AR232" i="1"/>
  <c r="AS232" i="1" s="1"/>
  <c r="AQ232" i="1"/>
  <c r="AD223" i="7"/>
  <c r="AI224" i="1"/>
  <c r="AJ224" i="1" s="1"/>
  <c r="AH224" i="1"/>
  <c r="BG223" i="1"/>
  <c r="AD219" i="7"/>
  <c r="AI220" i="1"/>
  <c r="AJ220" i="1" s="1"/>
  <c r="AH220" i="1"/>
  <c r="DC402" i="7"/>
  <c r="DM402" i="7" s="1"/>
  <c r="EY67" i="7" s="1"/>
  <c r="AQ212" i="7"/>
  <c r="AR213" i="1"/>
  <c r="AS213" i="1" s="1"/>
  <c r="AQ213" i="1"/>
  <c r="AD204" i="7"/>
  <c r="AC421" i="7" s="1"/>
  <c r="AI205" i="1"/>
  <c r="AJ205" i="1" s="1"/>
  <c r="AH205" i="1"/>
  <c r="BG199" i="1"/>
  <c r="DC377" i="7"/>
  <c r="DM377" i="7" s="1"/>
  <c r="EY17" i="7" s="1"/>
  <c r="AQ187" i="7"/>
  <c r="AR188" i="1"/>
  <c r="AS188" i="1" s="1"/>
  <c r="AQ188" i="1"/>
  <c r="AR183" i="7"/>
  <c r="AT183" i="7" s="1"/>
  <c r="AI180" i="1"/>
  <c r="AJ180" i="1" s="1"/>
  <c r="AH180" i="1"/>
  <c r="DC334" i="7"/>
  <c r="DM334" i="7" s="1"/>
  <c r="ET67" i="7" s="1"/>
  <c r="AQ178" i="7"/>
  <c r="AR179" i="1"/>
  <c r="AS179" i="1" s="1"/>
  <c r="AQ179" i="1"/>
  <c r="AD170" i="7"/>
  <c r="AC387" i="7" s="1"/>
  <c r="AI171" i="1"/>
  <c r="AJ171" i="1" s="1"/>
  <c r="AH171" i="1"/>
  <c r="DC321" i="7"/>
  <c r="DM321" i="7" s="1"/>
  <c r="ET41" i="7" s="1"/>
  <c r="AQ165" i="7"/>
  <c r="AR166" i="1"/>
  <c r="AS166" i="1" s="1"/>
  <c r="AQ166" i="1"/>
  <c r="R11" i="2"/>
  <c r="AL151" i="1"/>
  <c r="AM151" i="1" s="1"/>
  <c r="DI306" i="7" s="1"/>
  <c r="AD147" i="7"/>
  <c r="AC364" i="7" s="1"/>
  <c r="AI148" i="1"/>
  <c r="AJ148" i="1" s="1"/>
  <c r="AH148" i="1"/>
  <c r="DC276" i="7"/>
  <c r="DM276" i="7" s="1"/>
  <c r="AQ146" i="7"/>
  <c r="AR147" i="1"/>
  <c r="AS147" i="1" s="1"/>
  <c r="AQ147" i="1"/>
  <c r="AD138" i="7"/>
  <c r="AC355" i="7" s="1"/>
  <c r="AI139" i="1"/>
  <c r="AJ139" i="1" s="1"/>
  <c r="AH139" i="1"/>
  <c r="AD121" i="7"/>
  <c r="AC338" i="7" s="1"/>
  <c r="AI122" i="1"/>
  <c r="AJ122" i="1" s="1"/>
  <c r="AH122" i="1"/>
  <c r="AL107" i="1"/>
  <c r="AM107" i="1" s="1"/>
  <c r="AD102" i="7"/>
  <c r="AC319" i="7" s="1"/>
  <c r="AI103" i="1"/>
  <c r="AJ103" i="1" s="1"/>
  <c r="AH103" i="1"/>
  <c r="AD94" i="7"/>
  <c r="AC311" i="7" s="1"/>
  <c r="AI95" i="1"/>
  <c r="AJ95" i="1" s="1"/>
  <c r="AH95" i="1"/>
  <c r="AQ76" i="7"/>
  <c r="DC112" i="7"/>
  <c r="DM112" i="7" s="1"/>
  <c r="DZ71" i="7" s="1"/>
  <c r="AR77" i="1"/>
  <c r="AS77" i="1" s="1"/>
  <c r="AQ77" i="1"/>
  <c r="DC105" i="7"/>
  <c r="DM105" i="7" s="1"/>
  <c r="DZ57" i="7" s="1"/>
  <c r="AQ69" i="7"/>
  <c r="AR70" i="1"/>
  <c r="AS70" i="1" s="1"/>
  <c r="AQ70" i="1"/>
  <c r="CK298" i="7"/>
  <c r="E12" i="9" s="1"/>
  <c r="AD68" i="7"/>
  <c r="AI69" i="1"/>
  <c r="AJ69" i="1" s="1"/>
  <c r="AH69" i="1"/>
  <c r="AD61" i="7"/>
  <c r="AC296" i="7" s="1"/>
  <c r="AI62" i="1"/>
  <c r="AJ62" i="1" s="1"/>
  <c r="AH62" i="1"/>
  <c r="DC83" i="7"/>
  <c r="DM83" i="7" s="1"/>
  <c r="DZ13" i="7" s="1"/>
  <c r="AQ47" i="7"/>
  <c r="AR48" i="1"/>
  <c r="AS48" i="1" s="1"/>
  <c r="AD46" i="7"/>
  <c r="AC281" i="7" s="1"/>
  <c r="AI47" i="1"/>
  <c r="AJ47" i="1" s="1"/>
  <c r="AH47" i="1"/>
  <c r="DC43" i="7"/>
  <c r="DM43" i="7" s="1"/>
  <c r="DU77" i="7" s="1"/>
  <c r="AQ43" i="7"/>
  <c r="DC35" i="7"/>
  <c r="DM35" i="7" s="1"/>
  <c r="DU61" i="7" s="1"/>
  <c r="AQ35" i="7"/>
  <c r="AD27" i="7"/>
  <c r="CK144" i="7"/>
  <c r="AD15" i="7"/>
  <c r="AC268" i="7" s="1"/>
  <c r="CK160" i="7"/>
  <c r="E379" i="9" s="1"/>
  <c r="DC10" i="7"/>
  <c r="DM10" i="7" s="1"/>
  <c r="DU11" i="7" s="1"/>
  <c r="AQ10" i="7"/>
  <c r="Z10" i="1"/>
  <c r="Y10" i="1"/>
  <c r="CK29" i="7"/>
  <c r="E475" i="9" s="1"/>
  <c r="BG174" i="1"/>
  <c r="DC311" i="7"/>
  <c r="DM311" i="7" s="1"/>
  <c r="ET21" i="7" s="1"/>
  <c r="AQ155" i="7"/>
  <c r="AR156" i="1"/>
  <c r="AS156" i="1" s="1"/>
  <c r="DC263" i="7"/>
  <c r="DM263" i="7" s="1"/>
  <c r="AQ133" i="7"/>
  <c r="AR134" i="1"/>
  <c r="AS134" i="1" s="1"/>
  <c r="AL83" i="1"/>
  <c r="AM83" i="1" s="1"/>
  <c r="DI154" i="7" s="1"/>
  <c r="I11" i="2"/>
  <c r="BG72" i="1"/>
  <c r="CK295" i="7"/>
  <c r="E81" i="9" s="1"/>
  <c r="CK273" i="7"/>
  <c r="E381" i="9" s="1"/>
  <c r="CK110" i="7"/>
  <c r="BG234" i="1"/>
  <c r="DC444" i="7"/>
  <c r="DM444" i="7" s="1"/>
  <c r="FD31" i="7" s="1"/>
  <c r="AQ224" i="7"/>
  <c r="AR225" i="1"/>
  <c r="AS225" i="1" s="1"/>
  <c r="AQ225" i="1"/>
  <c r="U11" i="2"/>
  <c r="AL185" i="1"/>
  <c r="AM185" i="1" s="1"/>
  <c r="R13" i="2"/>
  <c r="AL153" i="1"/>
  <c r="AM153" i="1" s="1"/>
  <c r="DC169" i="7"/>
  <c r="DM169" i="7" s="1"/>
  <c r="EE41" i="7" s="1"/>
  <c r="AQ97" i="7"/>
  <c r="AR98" i="1"/>
  <c r="AS98" i="1" s="1"/>
  <c r="AQ98" i="1"/>
  <c r="CK268" i="7"/>
  <c r="E191" i="9" s="1"/>
  <c r="AQ37" i="7"/>
  <c r="DC37" i="7"/>
  <c r="DM37" i="7" s="1"/>
  <c r="DU65" i="7" s="1"/>
  <c r="BL226" i="1"/>
  <c r="BL210" i="1"/>
  <c r="BL136" i="1"/>
  <c r="BL80" i="1"/>
  <c r="BL176" i="1"/>
  <c r="BG97" i="1"/>
  <c r="BL72" i="1"/>
  <c r="BL228" i="1"/>
  <c r="BL186" i="1"/>
  <c r="BL158" i="1"/>
  <c r="BL36" i="1"/>
  <c r="BE36" i="1" s="1"/>
  <c r="AE230" i="7"/>
  <c r="AP230" i="7"/>
  <c r="AL230" i="7"/>
  <c r="AY230" i="7" s="1"/>
  <c r="AZ230" i="7" s="1"/>
  <c r="AP216" i="7"/>
  <c r="AL216" i="7"/>
  <c r="AE216" i="7"/>
  <c r="AE238" i="7"/>
  <c r="AP238" i="7"/>
  <c r="AL238" i="7"/>
  <c r="AY238" i="7" s="1"/>
  <c r="AZ238" i="7" s="1"/>
  <c r="AE229" i="7"/>
  <c r="AP229" i="7"/>
  <c r="AL229" i="7"/>
  <c r="AY229" i="7" s="1"/>
  <c r="AZ229" i="7" s="1"/>
  <c r="AE226" i="7"/>
  <c r="AP226" i="7"/>
  <c r="AL226" i="7"/>
  <c r="AY226" i="7" s="1"/>
  <c r="AZ226" i="7" s="1"/>
  <c r="DH467" i="7"/>
  <c r="DK467" i="7"/>
  <c r="FB77" i="7" s="1"/>
  <c r="FC77" i="7" s="1"/>
  <c r="DJ467" i="7"/>
  <c r="DI467" i="7"/>
  <c r="DK465" i="7"/>
  <c r="FB73" i="7" s="1"/>
  <c r="FC73" i="7" s="1"/>
  <c r="DJ465" i="7"/>
  <c r="DI465" i="7"/>
  <c r="DH465" i="7"/>
  <c r="DK463" i="7"/>
  <c r="FB69" i="7" s="1"/>
  <c r="FC69" i="7" s="1"/>
  <c r="DJ463" i="7"/>
  <c r="DI463" i="7"/>
  <c r="DH463" i="7"/>
  <c r="AE211" i="7"/>
  <c r="AP211" i="7"/>
  <c r="AL211" i="7"/>
  <c r="AY211" i="7" s="1"/>
  <c r="AZ211" i="7" s="1"/>
  <c r="AF205" i="7"/>
  <c r="AG205" i="7" s="1"/>
  <c r="AA205" i="7"/>
  <c r="DH419" i="7"/>
  <c r="DJ419" i="7"/>
  <c r="DK419" i="7"/>
  <c r="EW101" i="7" s="1"/>
  <c r="EX101" i="7" s="1"/>
  <c r="DI419" i="7"/>
  <c r="AE160" i="7"/>
  <c r="AP160" i="7"/>
  <c r="AL160" i="7"/>
  <c r="AE151" i="7"/>
  <c r="AP151" i="7"/>
  <c r="AL151" i="7"/>
  <c r="AE123" i="7"/>
  <c r="AL123" i="7"/>
  <c r="AP123" i="7"/>
  <c r="DK400" i="7"/>
  <c r="EW63" i="7" s="1"/>
  <c r="EX63" i="7" s="1"/>
  <c r="DJ400" i="7"/>
  <c r="DI400" i="7"/>
  <c r="DH400" i="7"/>
  <c r="AP153" i="7"/>
  <c r="AL153" i="7"/>
  <c r="AE153" i="7"/>
  <c r="DI488" i="7"/>
  <c r="DH488" i="7"/>
  <c r="DK488" i="7"/>
  <c r="FB119" i="7" s="1"/>
  <c r="FC119" i="7" s="1"/>
  <c r="DJ488" i="7"/>
  <c r="DK485" i="7"/>
  <c r="FB113" i="7" s="1"/>
  <c r="FC113" i="7" s="1"/>
  <c r="DJ485" i="7"/>
  <c r="DI485" i="7"/>
  <c r="DH485" i="7"/>
  <c r="AP208" i="7"/>
  <c r="AL208" i="7"/>
  <c r="AY208" i="7" s="1"/>
  <c r="AZ208" i="7" s="1"/>
  <c r="AE208" i="7"/>
  <c r="AP189" i="7"/>
  <c r="AL189" i="7"/>
  <c r="AE189" i="7"/>
  <c r="AF188" i="7"/>
  <c r="AG188" i="7" s="1"/>
  <c r="AA188" i="7"/>
  <c r="AP159" i="7"/>
  <c r="AL159" i="7"/>
  <c r="AE159" i="7"/>
  <c r="DE262" i="7" a="1"/>
  <c r="DE262" i="7" s="1"/>
  <c r="DE294" i="7" a="1"/>
  <c r="DE294" i="7" s="1"/>
  <c r="DE257" i="7" a="1"/>
  <c r="DE257" i="7" s="1"/>
  <c r="DE261" i="7" a="1"/>
  <c r="DE261" i="7" s="1"/>
  <c r="DE271" i="7" a="1"/>
  <c r="DE271" i="7" s="1"/>
  <c r="DE295" i="7" a="1"/>
  <c r="DE295" i="7" s="1"/>
  <c r="DE266" i="7" a="1"/>
  <c r="DE266" i="7" s="1"/>
  <c r="DE282" i="7" a="1"/>
  <c r="DE282" i="7" s="1"/>
  <c r="DE237" i="7" a="1"/>
  <c r="DE237" i="7" s="1"/>
  <c r="DE267" i="7" a="1"/>
  <c r="DE267" i="7" s="1"/>
  <c r="DE270" i="7" a="1"/>
  <c r="DE270" i="7" s="1"/>
  <c r="DE285" i="7" a="1"/>
  <c r="DE285" i="7" s="1"/>
  <c r="DE301" i="7" a="1"/>
  <c r="DE301" i="7" s="1"/>
  <c r="DI486" i="7"/>
  <c r="DH486" i="7"/>
  <c r="DK486" i="7"/>
  <c r="FB115" i="7" s="1"/>
  <c r="FC115" i="7" s="1"/>
  <c r="DJ486" i="7"/>
  <c r="DK392" i="7"/>
  <c r="EW47" i="7" s="1"/>
  <c r="EX47" i="7" s="1"/>
  <c r="DJ392" i="7"/>
  <c r="DI392" i="7"/>
  <c r="DH392" i="7"/>
  <c r="AP191" i="7"/>
  <c r="AE191" i="7"/>
  <c r="AL191" i="7"/>
  <c r="AY191" i="7" s="1"/>
  <c r="AZ191" i="7" s="1"/>
  <c r="BV179" i="7"/>
  <c r="AF130" i="7"/>
  <c r="AG130" i="7" s="1"/>
  <c r="AA130" i="7"/>
  <c r="AF118" i="7"/>
  <c r="AG118" i="7" s="1"/>
  <c r="AA118" i="7"/>
  <c r="ED55" i="7"/>
  <c r="EG55" i="7"/>
  <c r="EG53" i="7"/>
  <c r="ED53" i="7"/>
  <c r="ED39" i="7"/>
  <c r="EG39" i="7"/>
  <c r="ED37" i="7"/>
  <c r="EG37" i="7"/>
  <c r="DE167" i="7" a="1"/>
  <c r="DE167" i="7" s="1"/>
  <c r="DE184" i="7" a="1"/>
  <c r="DE184" i="7" s="1"/>
  <c r="DE198" i="7" a="1"/>
  <c r="DE198" i="7" s="1"/>
  <c r="DE156" i="7" a="1"/>
  <c r="DE156" i="7" s="1"/>
  <c r="DE169" i="7" a="1"/>
  <c r="DE169" i="7" s="1"/>
  <c r="DE187" i="7" a="1"/>
  <c r="DE187" i="7" s="1"/>
  <c r="DE154" i="7" a="1"/>
  <c r="DE154" i="7" s="1"/>
  <c r="DE171" i="7" a="1"/>
  <c r="DE171" i="7" s="1"/>
  <c r="DE194" i="7" a="1"/>
  <c r="DE194" i="7" s="1"/>
  <c r="DE172" i="7" a="1"/>
  <c r="DE172" i="7" s="1"/>
  <c r="DE183" i="7" a="1"/>
  <c r="DE183" i="7" s="1"/>
  <c r="AF137" i="7"/>
  <c r="AG137" i="7" s="1"/>
  <c r="AA137" i="7"/>
  <c r="AF132" i="7"/>
  <c r="AG132" i="7" s="1"/>
  <c r="AA132" i="7"/>
  <c r="AY103" i="7"/>
  <c r="AZ103" i="7" s="1"/>
  <c r="AS103" i="7"/>
  <c r="BB103" i="7" s="1"/>
  <c r="EG41" i="7"/>
  <c r="ED41" i="7"/>
  <c r="AS95" i="7"/>
  <c r="ED25" i="7"/>
  <c r="ED15" i="7"/>
  <c r="ED11" i="7"/>
  <c r="AE61" i="7"/>
  <c r="AL61" i="7"/>
  <c r="AP61" i="7"/>
  <c r="BA173" i="7"/>
  <c r="AS173" i="7"/>
  <c r="BB173" i="7" s="1"/>
  <c r="DI233" i="7"/>
  <c r="DH233" i="7"/>
  <c r="DK233" i="7"/>
  <c r="EH73" i="7" s="1"/>
  <c r="EI73" i="7" s="1"/>
  <c r="DJ233" i="7"/>
  <c r="DK229" i="7"/>
  <c r="EH65" i="7" s="1"/>
  <c r="EI65" i="7" s="1"/>
  <c r="DJ229" i="7"/>
  <c r="DI229" i="7"/>
  <c r="DH229" i="7"/>
  <c r="DE205" i="7" a="1"/>
  <c r="DE205" i="7" s="1"/>
  <c r="DE218" i="7" a="1"/>
  <c r="DE218" i="7" s="1"/>
  <c r="DE231" i="7" a="1"/>
  <c r="DE231" i="7" s="1"/>
  <c r="DE215" i="7" a="1"/>
  <c r="DE215" i="7" s="1"/>
  <c r="DE225" i="7" a="1"/>
  <c r="DE225" i="7" s="1"/>
  <c r="DE226" i="7" a="1"/>
  <c r="DE226" i="7" s="1"/>
  <c r="DE210" i="7" a="1"/>
  <c r="DE210" i="7" s="1"/>
  <c r="DE221" i="7" a="1"/>
  <c r="DE221" i="7" s="1"/>
  <c r="EG45" i="7"/>
  <c r="ED45" i="7"/>
  <c r="AS92" i="7"/>
  <c r="ED29" i="7"/>
  <c r="EG29" i="7"/>
  <c r="BA177" i="7"/>
  <c r="AS177" i="7"/>
  <c r="BB177" i="7" s="1"/>
  <c r="AS121" i="7"/>
  <c r="ED49" i="7"/>
  <c r="EG49" i="7"/>
  <c r="DJ188" i="7"/>
  <c r="DI188" i="7"/>
  <c r="DH188" i="7"/>
  <c r="DK188" i="7"/>
  <c r="EC79" i="7" s="1"/>
  <c r="ED77" i="7"/>
  <c r="AE32" i="7"/>
  <c r="AP32" i="7"/>
  <c r="AL32" i="7"/>
  <c r="AY32" i="7" s="1"/>
  <c r="AZ32" i="7" s="1"/>
  <c r="AE24" i="7"/>
  <c r="AP24" i="7"/>
  <c r="AL24" i="7"/>
  <c r="AE15" i="7"/>
  <c r="AP15" i="7"/>
  <c r="AL15" i="7"/>
  <c r="DI147" i="7"/>
  <c r="DH147" i="7"/>
  <c r="DK147" i="7"/>
  <c r="DX141" i="7" s="1"/>
  <c r="DY141" i="7" s="1"/>
  <c r="DJ147" i="7"/>
  <c r="AF64" i="7"/>
  <c r="AG64" i="7" s="1"/>
  <c r="AA64" i="7"/>
  <c r="AE59" i="7"/>
  <c r="AP59" i="7"/>
  <c r="AL59" i="7"/>
  <c r="AE56" i="7"/>
  <c r="AP56" i="7"/>
  <c r="AL56" i="7"/>
  <c r="DE94" i="7" a="1"/>
  <c r="DE94" i="7" s="1"/>
  <c r="DE108" i="7" a="1"/>
  <c r="DE108" i="7" s="1"/>
  <c r="DE99" i="7" a="1"/>
  <c r="DE99" i="7" s="1"/>
  <c r="DE116" i="7" a="1"/>
  <c r="DE116" i="7" s="1"/>
  <c r="DE84" i="7" a="1"/>
  <c r="DE84" i="7" s="1"/>
  <c r="DE90" i="7" a="1"/>
  <c r="DE90" i="7" s="1"/>
  <c r="DE103" i="7" a="1"/>
  <c r="DE103" i="7" s="1"/>
  <c r="DE111" i="7" a="1"/>
  <c r="DE111" i="7" s="1"/>
  <c r="DE137" i="7" a="1"/>
  <c r="DE137" i="7" s="1"/>
  <c r="DE150" i="7" a="1"/>
  <c r="DE150" i="7" s="1"/>
  <c r="DE123" i="7" a="1"/>
  <c r="DE123" i="7" s="1"/>
  <c r="DE144" i="7" a="1"/>
  <c r="DE144" i="7" s="1"/>
  <c r="DE124" i="7" a="1"/>
  <c r="DE124" i="7" s="1"/>
  <c r="DE134" i="7" a="1"/>
  <c r="DE134" i="7" s="1"/>
  <c r="DE121" i="7" a="1"/>
  <c r="DE121" i="7" s="1"/>
  <c r="DE131" i="7" a="1"/>
  <c r="DE131" i="7" s="1"/>
  <c r="DE146" i="7" a="1"/>
  <c r="DE146" i="7" s="1"/>
  <c r="AE25" i="7"/>
  <c r="AP25" i="7"/>
  <c r="AL25" i="7"/>
  <c r="ED87" i="7"/>
  <c r="ED69" i="7"/>
  <c r="ED85" i="7"/>
  <c r="AF80" i="7"/>
  <c r="AG80" i="7" s="1"/>
  <c r="AA80" i="7"/>
  <c r="AP72" i="7"/>
  <c r="AL72" i="7"/>
  <c r="AY72" i="7" s="1"/>
  <c r="AZ72" i="7" s="1"/>
  <c r="AE72" i="7"/>
  <c r="BV69" i="7"/>
  <c r="DI69" i="7"/>
  <c r="DH69" i="7"/>
  <c r="DK69" i="7"/>
  <c r="DS129" i="7" s="1"/>
  <c r="DT129" i="7" s="1"/>
  <c r="DJ69" i="7"/>
  <c r="DC486" i="7"/>
  <c r="DM486" i="7" s="1"/>
  <c r="FD115" i="7" s="1"/>
  <c r="DC473" i="7"/>
  <c r="DM473" i="7" s="1"/>
  <c r="FD89" i="7" s="1"/>
  <c r="DC467" i="7"/>
  <c r="DM467" i="7" s="1"/>
  <c r="FD77" i="7" s="1"/>
  <c r="DC418" i="7"/>
  <c r="DM418" i="7" s="1"/>
  <c r="EY99" i="7" s="1"/>
  <c r="DC407" i="7"/>
  <c r="DM407" i="7" s="1"/>
  <c r="EY77" i="7" s="1"/>
  <c r="DC406" i="7"/>
  <c r="DM406" i="7" s="1"/>
  <c r="EY75" i="7" s="1"/>
  <c r="DC191" i="7"/>
  <c r="DM191" i="7" s="1"/>
  <c r="EE85" i="7" s="1"/>
  <c r="DC179" i="7"/>
  <c r="DM179" i="7" s="1"/>
  <c r="EE61" i="7" s="1"/>
  <c r="DC150" i="7"/>
  <c r="DM150" i="7" s="1"/>
  <c r="DZ147" i="7" s="1"/>
  <c r="DE14" i="7" a="1"/>
  <c r="DE14" i="7" s="1"/>
  <c r="DE31" i="7" a="1"/>
  <c r="DE31" i="7" s="1"/>
  <c r="DE49" i="7" a="1"/>
  <c r="DE49" i="7" s="1"/>
  <c r="DE24" i="7" a="1"/>
  <c r="DE24" i="7" s="1"/>
  <c r="DE40" i="7" a="1"/>
  <c r="DE40" i="7" s="1"/>
  <c r="DE74" i="7" a="1"/>
  <c r="DE74" i="7" s="1"/>
  <c r="DE19" i="7" a="1"/>
  <c r="DE19" i="7" s="1"/>
  <c r="DE35" i="7" a="1"/>
  <c r="DE35" i="7" s="1"/>
  <c r="DE52" i="7" a="1"/>
  <c r="DE52" i="7" s="1"/>
  <c r="DE64" i="7" a="1"/>
  <c r="DE64" i="7" s="1"/>
  <c r="DE28" i="7" a="1"/>
  <c r="DE28" i="7" s="1"/>
  <c r="DE44" i="7" a="1"/>
  <c r="DE44" i="7" s="1"/>
  <c r="DE54" i="7" a="1"/>
  <c r="DE54" i="7" s="1"/>
  <c r="DE68" i="7" a="1"/>
  <c r="DE68" i="7" s="1"/>
  <c r="DE62" i="7" a="1"/>
  <c r="DE62" i="7" s="1"/>
  <c r="DE78" i="7" a="1"/>
  <c r="DE78" i="7" s="1"/>
  <c r="DE80" i="7" a="1"/>
  <c r="DE80" i="7" s="1"/>
  <c r="M10" i="7"/>
  <c r="M11" i="7"/>
  <c r="M9" i="7"/>
  <c r="CK292" i="7"/>
  <c r="E250" i="9" s="1"/>
  <c r="DC479" i="7"/>
  <c r="DM479" i="7" s="1"/>
  <c r="FD101" i="7" s="1"/>
  <c r="DC367" i="7"/>
  <c r="DM367" i="7" s="1"/>
  <c r="ET133" i="7" s="1"/>
  <c r="DC364" i="7"/>
  <c r="DM364" i="7" s="1"/>
  <c r="ET127" i="7" s="1"/>
  <c r="DC289" i="7"/>
  <c r="DM289" i="7" s="1"/>
  <c r="EO113" i="7" s="1"/>
  <c r="DC286" i="7"/>
  <c r="DM286" i="7" s="1"/>
  <c r="DC227" i="7"/>
  <c r="DM227" i="7" s="1"/>
  <c r="EJ61" i="7" s="1"/>
  <c r="DC224" i="7"/>
  <c r="DM224" i="7" s="1"/>
  <c r="EJ55" i="7" s="1"/>
  <c r="DC195" i="7"/>
  <c r="DM195" i="7" s="1"/>
  <c r="EE93" i="7" s="1"/>
  <c r="CK87" i="7"/>
  <c r="DC141" i="7"/>
  <c r="DM141" i="7" s="1"/>
  <c r="DZ129" i="7" s="1"/>
  <c r="DC138" i="7"/>
  <c r="DM138" i="7" s="1"/>
  <c r="DZ123" i="7" s="1"/>
  <c r="DC78" i="7"/>
  <c r="DM78" i="7" s="1"/>
  <c r="DU147" i="7" s="1"/>
  <c r="DC71" i="7"/>
  <c r="DM71" i="7" s="1"/>
  <c r="DU133" i="7" s="1"/>
  <c r="CK145" i="7"/>
  <c r="AP13" i="7"/>
  <c r="AL13" i="7"/>
  <c r="AY138" i="7" s="1"/>
  <c r="AZ138" i="7" s="1"/>
  <c r="AE13" i="7"/>
  <c r="DC468" i="7"/>
  <c r="DM468" i="7" s="1"/>
  <c r="FD79" i="7" s="1"/>
  <c r="CK58" i="7"/>
  <c r="E285" i="9" s="1"/>
  <c r="F285" i="9" s="1"/>
  <c r="CK226" i="7"/>
  <c r="E181" i="9" s="1"/>
  <c r="DC362" i="7"/>
  <c r="DM362" i="7" s="1"/>
  <c r="ET123" i="7" s="1"/>
  <c r="DC349" i="7"/>
  <c r="DM349" i="7" s="1"/>
  <c r="ET97" i="7" s="1"/>
  <c r="R10" i="4"/>
  <c r="DC303" i="7"/>
  <c r="DM303" i="7" s="1"/>
  <c r="DC284" i="7"/>
  <c r="DM284" i="7" s="1"/>
  <c r="DC279" i="7"/>
  <c r="DM279" i="7" s="1"/>
  <c r="CK82" i="7"/>
  <c r="E385" i="9" s="1"/>
  <c r="DC134" i="7"/>
  <c r="DM134" i="7" s="1"/>
  <c r="DZ115" i="7" s="1"/>
  <c r="DC455" i="7"/>
  <c r="DM455" i="7" s="1"/>
  <c r="FD53" i="7" s="1"/>
  <c r="AQ235" i="7"/>
  <c r="AR236" i="1"/>
  <c r="AS236" i="1" s="1"/>
  <c r="AQ236" i="1"/>
  <c r="CK56" i="7"/>
  <c r="AA12" i="2"/>
  <c r="AL216" i="1"/>
  <c r="AM216" i="1" s="1"/>
  <c r="DC390" i="7"/>
  <c r="DM390" i="7" s="1"/>
  <c r="EY43" i="7" s="1"/>
  <c r="AQ200" i="7"/>
  <c r="AR201" i="1"/>
  <c r="AS201" i="1" s="1"/>
  <c r="AQ201" i="1"/>
  <c r="DC312" i="7"/>
  <c r="DM312" i="7" s="1"/>
  <c r="ET23" i="7" s="1"/>
  <c r="AQ156" i="7"/>
  <c r="AR157" i="1"/>
  <c r="AS157" i="1" s="1"/>
  <c r="DC273" i="7"/>
  <c r="DM273" i="7" s="1"/>
  <c r="AQ143" i="7"/>
  <c r="AR144" i="1"/>
  <c r="AS144" i="1" s="1"/>
  <c r="AQ144" i="1"/>
  <c r="DC260" i="7"/>
  <c r="DM260" i="7" s="1"/>
  <c r="AQ130" i="7"/>
  <c r="AR131" i="1"/>
  <c r="AS131" i="1" s="1"/>
  <c r="DC258" i="7"/>
  <c r="DM258" i="7" s="1"/>
  <c r="EO19" i="7" s="1"/>
  <c r="AQ128" i="7"/>
  <c r="AR129" i="1"/>
  <c r="AS129" i="1" s="1"/>
  <c r="DC257" i="7"/>
  <c r="DM257" i="7" s="1"/>
  <c r="EO17" i="7" s="1"/>
  <c r="AQ127" i="7"/>
  <c r="AR128" i="1"/>
  <c r="AS128" i="1" s="1"/>
  <c r="CK402" i="7"/>
  <c r="E332" i="9" s="1"/>
  <c r="F332" i="9" s="1"/>
  <c r="AD114" i="7"/>
  <c r="AC331" i="7" s="1"/>
  <c r="AH115" i="1"/>
  <c r="AI115" i="1"/>
  <c r="AJ115" i="1" s="1"/>
  <c r="DC208" i="7"/>
  <c r="DM208" i="7" s="1"/>
  <c r="EJ23" i="7" s="1"/>
  <c r="AQ112" i="7"/>
  <c r="AR113" i="1"/>
  <c r="AS113" i="1" s="1"/>
  <c r="CK212" i="7"/>
  <c r="E305" i="9" s="1"/>
  <c r="F305" i="9" s="1"/>
  <c r="CK193" i="7"/>
  <c r="E296" i="9" s="1"/>
  <c r="F296" i="9" s="1"/>
  <c r="CK180" i="7"/>
  <c r="AD99" i="7"/>
  <c r="AC316" i="7" s="1"/>
  <c r="AI100" i="1"/>
  <c r="AJ100" i="1" s="1"/>
  <c r="AH100" i="1"/>
  <c r="AD98" i="7"/>
  <c r="AC315" i="7" s="1"/>
  <c r="AH99" i="1"/>
  <c r="AI99" i="1"/>
  <c r="AJ99" i="1" s="1"/>
  <c r="DC163" i="7"/>
  <c r="DM163" i="7" s="1"/>
  <c r="EE29" i="7" s="1"/>
  <c r="AQ91" i="7"/>
  <c r="AQ92" i="1"/>
  <c r="AR92" i="1"/>
  <c r="AS92" i="1" s="1"/>
  <c r="DC161" i="7"/>
  <c r="DM161" i="7" s="1"/>
  <c r="EE25" i="7" s="1"/>
  <c r="AQ89" i="7"/>
  <c r="AQ90" i="1"/>
  <c r="AR90" i="1"/>
  <c r="AS90" i="1" s="1"/>
  <c r="DC159" i="7"/>
  <c r="DM159" i="7" s="1"/>
  <c r="EE21" i="7" s="1"/>
  <c r="AQ87" i="7"/>
  <c r="AR88" i="1"/>
  <c r="AS88" i="1" s="1"/>
  <c r="DC154" i="7"/>
  <c r="DM154" i="7" s="1"/>
  <c r="EE11" i="7" s="1"/>
  <c r="AQ82" i="7"/>
  <c r="AR83" i="1"/>
  <c r="AS83" i="1" s="1"/>
  <c r="AD80" i="7"/>
  <c r="AC297" i="7" s="1"/>
  <c r="AH81" i="1"/>
  <c r="AI81" i="1"/>
  <c r="AJ81" i="1" s="1"/>
  <c r="AD65" i="7"/>
  <c r="AI66" i="1"/>
  <c r="AJ66" i="1" s="1"/>
  <c r="AH66" i="1"/>
  <c r="DC100" i="7"/>
  <c r="DM100" i="7" s="1"/>
  <c r="DZ47" i="7" s="1"/>
  <c r="AQ64" i="7"/>
  <c r="AR65" i="1"/>
  <c r="AS65" i="1" s="1"/>
  <c r="AQ65" i="1"/>
  <c r="CK274" i="7"/>
  <c r="E74" i="9" s="1"/>
  <c r="AD57" i="7"/>
  <c r="AC292" i="7" s="1"/>
  <c r="AI58" i="1"/>
  <c r="AJ58" i="1" s="1"/>
  <c r="AH58" i="1"/>
  <c r="DC92" i="7"/>
  <c r="DM92" i="7" s="1"/>
  <c r="DZ31" i="7" s="1"/>
  <c r="AQ56" i="7"/>
  <c r="AR57" i="1"/>
  <c r="AS57" i="1" s="1"/>
  <c r="CK307" i="7"/>
  <c r="E194" i="9" s="1"/>
  <c r="DC88" i="7"/>
  <c r="DM88" i="7" s="1"/>
  <c r="DZ23" i="7" s="1"/>
  <c r="AQ52" i="7"/>
  <c r="AR53" i="1"/>
  <c r="AS53" i="1" s="1"/>
  <c r="CK290" i="7"/>
  <c r="E496" i="9" s="1"/>
  <c r="DC84" i="7"/>
  <c r="DM84" i="7" s="1"/>
  <c r="DZ15" i="7" s="1"/>
  <c r="AQ48" i="7"/>
  <c r="AR49" i="1"/>
  <c r="AS49" i="1" s="1"/>
  <c r="AD38" i="7"/>
  <c r="C12" i="2"/>
  <c r="DC160" i="7"/>
  <c r="DM160" i="7" s="1"/>
  <c r="EE23" i="7" s="1"/>
  <c r="AQ88" i="7"/>
  <c r="AQ89" i="1"/>
  <c r="AR89" i="1"/>
  <c r="AS89" i="1" s="1"/>
  <c r="DC103" i="7"/>
  <c r="DM103" i="7" s="1"/>
  <c r="DZ53" i="7" s="1"/>
  <c r="AQ67" i="7"/>
  <c r="AQ68" i="1"/>
  <c r="AR68" i="1"/>
  <c r="AS68" i="1" s="1"/>
  <c r="DC102" i="7"/>
  <c r="DM102" i="7" s="1"/>
  <c r="DZ51" i="7" s="1"/>
  <c r="AQ66" i="7"/>
  <c r="AQ67" i="1"/>
  <c r="AR67" i="1"/>
  <c r="AS67" i="1" s="1"/>
  <c r="DC41" i="7"/>
  <c r="DM41" i="7" s="1"/>
  <c r="DU73" i="7" s="1"/>
  <c r="AQ41" i="7"/>
  <c r="CK166" i="7"/>
  <c r="E23" i="9" s="1"/>
  <c r="F23" i="9" s="1"/>
  <c r="DC211" i="7"/>
  <c r="DM211" i="7" s="1"/>
  <c r="EJ29" i="7" s="1"/>
  <c r="AQ115" i="7"/>
  <c r="AR116" i="1"/>
  <c r="AS116" i="1" s="1"/>
  <c r="AQ116" i="1"/>
  <c r="CK282" i="7"/>
  <c r="DC28" i="7"/>
  <c r="DM28" i="7" s="1"/>
  <c r="DU47" i="7" s="1"/>
  <c r="AQ28" i="7"/>
  <c r="AD228" i="7"/>
  <c r="AH229" i="1"/>
  <c r="AI229" i="1"/>
  <c r="AJ229" i="1" s="1"/>
  <c r="AL215" i="1"/>
  <c r="AM215" i="1" s="1"/>
  <c r="AA11" i="2"/>
  <c r="AD210" i="7"/>
  <c r="AC427" i="7" s="1"/>
  <c r="AH211" i="1"/>
  <c r="AI211" i="1"/>
  <c r="AJ211" i="1" s="1"/>
  <c r="AD203" i="7"/>
  <c r="AC420" i="7" s="1"/>
  <c r="AH204" i="1"/>
  <c r="AI204" i="1"/>
  <c r="AJ204" i="1" s="1"/>
  <c r="DC392" i="7"/>
  <c r="DM392" i="7" s="1"/>
  <c r="EY47" i="7" s="1"/>
  <c r="AQ202" i="7"/>
  <c r="AQ203" i="1"/>
  <c r="AR203" i="1"/>
  <c r="AS203" i="1" s="1"/>
  <c r="DC385" i="7"/>
  <c r="DM385" i="7" s="1"/>
  <c r="EY33" i="7" s="1"/>
  <c r="AQ195" i="7"/>
  <c r="AQ196" i="1"/>
  <c r="AR196" i="1"/>
  <c r="AS196" i="1" s="1"/>
  <c r="AD193" i="7"/>
  <c r="AC410" i="7" s="1"/>
  <c r="AH194" i="1"/>
  <c r="AI194" i="1"/>
  <c r="AJ194" i="1" s="1"/>
  <c r="U10" i="2"/>
  <c r="AL184" i="1"/>
  <c r="AM184" i="1" s="1"/>
  <c r="AD168" i="7"/>
  <c r="AC385" i="7" s="1"/>
  <c r="AH169" i="1"/>
  <c r="AI169" i="1"/>
  <c r="AJ169" i="1" s="1"/>
  <c r="AD162" i="7"/>
  <c r="AC379" i="7" s="1"/>
  <c r="AH163" i="1"/>
  <c r="AI163" i="1"/>
  <c r="AJ163" i="1" s="1"/>
  <c r="DC305" i="7"/>
  <c r="DM305" i="7" s="1"/>
  <c r="ET9" i="7" s="1"/>
  <c r="AQ149" i="7"/>
  <c r="AR150" i="1"/>
  <c r="AS150" i="1" s="1"/>
  <c r="AD145" i="7"/>
  <c r="AC362" i="7" s="1"/>
  <c r="AH146" i="1"/>
  <c r="AI146" i="1"/>
  <c r="AJ146" i="1" s="1"/>
  <c r="DC274" i="7"/>
  <c r="DM274" i="7" s="1"/>
  <c r="AQ144" i="7"/>
  <c r="AQ145" i="1"/>
  <c r="AR145" i="1"/>
  <c r="AS145" i="1" s="1"/>
  <c r="DC267" i="7"/>
  <c r="DM267" i="7" s="1"/>
  <c r="AQ137" i="7"/>
  <c r="AQ138" i="1"/>
  <c r="AR138" i="1"/>
  <c r="AS138" i="1" s="1"/>
  <c r="AL126" i="1"/>
  <c r="AM126" i="1" s="1"/>
  <c r="O12" i="2"/>
  <c r="CK191" i="7"/>
  <c r="E175" i="9" s="1"/>
  <c r="DC173" i="7"/>
  <c r="DM173" i="7" s="1"/>
  <c r="EE49" i="7" s="1"/>
  <c r="AQ101" i="7"/>
  <c r="AQ102" i="1"/>
  <c r="AR102" i="1"/>
  <c r="AS102" i="1" s="1"/>
  <c r="DC162" i="7"/>
  <c r="DM162" i="7" s="1"/>
  <c r="EE27" i="7" s="1"/>
  <c r="AQ90" i="7"/>
  <c r="AQ91" i="1"/>
  <c r="AR91" i="1"/>
  <c r="AS91" i="1" s="1"/>
  <c r="DC110" i="7"/>
  <c r="DM110" i="7" s="1"/>
  <c r="DZ67" i="7" s="1"/>
  <c r="AQ74" i="7"/>
  <c r="AQ75" i="1"/>
  <c r="AR75" i="1"/>
  <c r="AS75" i="1" s="1"/>
  <c r="CK148" i="7"/>
  <c r="E384" i="9" s="1"/>
  <c r="DC56" i="7"/>
  <c r="DM56" i="7" s="1"/>
  <c r="DU103" i="7" s="1"/>
  <c r="DC46" i="7"/>
  <c r="DM46" i="7" s="1"/>
  <c r="DU83" i="7" s="1"/>
  <c r="DC459" i="7"/>
  <c r="DM459" i="7" s="1"/>
  <c r="FD61" i="7" s="1"/>
  <c r="AQ239" i="7"/>
  <c r="AR240" i="1"/>
  <c r="AS240" i="1" s="1"/>
  <c r="AQ240" i="1"/>
  <c r="AD231" i="7"/>
  <c r="AI232" i="1"/>
  <c r="AJ232" i="1" s="1"/>
  <c r="AH232" i="1"/>
  <c r="DC450" i="7"/>
  <c r="DM450" i="7" s="1"/>
  <c r="FD43" i="7" s="1"/>
  <c r="AQ230" i="7"/>
  <c r="AR231" i="1"/>
  <c r="AS231" i="1" s="1"/>
  <c r="AQ231" i="1"/>
  <c r="DC441" i="7"/>
  <c r="DM441" i="7" s="1"/>
  <c r="FD25" i="7" s="1"/>
  <c r="AQ221" i="7"/>
  <c r="AR222" i="1"/>
  <c r="AS222" i="1" s="1"/>
  <c r="AQ222" i="1"/>
  <c r="CK43" i="7"/>
  <c r="E280" i="9" s="1"/>
  <c r="F280" i="9" s="1"/>
  <c r="AD212" i="7"/>
  <c r="AC429" i="7" s="1"/>
  <c r="AI213" i="1"/>
  <c r="AJ213" i="1" s="1"/>
  <c r="AH213" i="1"/>
  <c r="BG207" i="1"/>
  <c r="DC387" i="7"/>
  <c r="DM387" i="7" s="1"/>
  <c r="EY37" i="7" s="1"/>
  <c r="AQ197" i="7"/>
  <c r="AR198" i="1"/>
  <c r="AS198" i="1" s="1"/>
  <c r="AQ198" i="1"/>
  <c r="AD178" i="7"/>
  <c r="AC395" i="7" s="1"/>
  <c r="AI179" i="1"/>
  <c r="AJ179" i="1" s="1"/>
  <c r="AH179" i="1"/>
  <c r="BG173" i="1"/>
  <c r="AD165" i="7"/>
  <c r="AC382" i="7" s="1"/>
  <c r="AI166" i="1"/>
  <c r="AJ166" i="1" s="1"/>
  <c r="AH166" i="1"/>
  <c r="DC320" i="7"/>
  <c r="DM320" i="7" s="1"/>
  <c r="ET39" i="7" s="1"/>
  <c r="AQ164" i="7"/>
  <c r="AR165" i="1"/>
  <c r="AS165" i="1" s="1"/>
  <c r="AQ165" i="1"/>
  <c r="AD146" i="7"/>
  <c r="AC363" i="7" s="1"/>
  <c r="AI147" i="1"/>
  <c r="AJ147" i="1" s="1"/>
  <c r="AH147" i="1"/>
  <c r="BG141" i="1"/>
  <c r="DC239" i="7"/>
  <c r="DM239" i="7" s="1"/>
  <c r="EO13" i="7" s="1"/>
  <c r="AQ125" i="7"/>
  <c r="AR126" i="1"/>
  <c r="AS126" i="1" s="1"/>
  <c r="DC216" i="7"/>
  <c r="DM216" i="7" s="1"/>
  <c r="EJ39" i="7" s="1"/>
  <c r="AQ120" i="7"/>
  <c r="AR121" i="1"/>
  <c r="AS121" i="1" s="1"/>
  <c r="AQ121" i="1"/>
  <c r="DC203" i="7"/>
  <c r="DM203" i="7" s="1"/>
  <c r="EJ13" i="7" s="1"/>
  <c r="AQ107" i="7"/>
  <c r="AR108" i="1"/>
  <c r="AS108" i="1" s="1"/>
  <c r="AD106" i="7"/>
  <c r="AC323" i="7" s="1"/>
  <c r="AI107" i="1"/>
  <c r="AJ107" i="1" s="1"/>
  <c r="AH107" i="1"/>
  <c r="DC175" i="7"/>
  <c r="DM175" i="7" s="1"/>
  <c r="EE53" i="7" s="1"/>
  <c r="AQ103" i="7"/>
  <c r="AR104" i="1"/>
  <c r="AS104" i="1" s="1"/>
  <c r="AQ104" i="1"/>
  <c r="DC167" i="7"/>
  <c r="DM167" i="7" s="1"/>
  <c r="EE37" i="7" s="1"/>
  <c r="AQ95" i="7"/>
  <c r="AR96" i="1"/>
  <c r="AS96" i="1" s="1"/>
  <c r="AQ96" i="1"/>
  <c r="AD76" i="7"/>
  <c r="AI77" i="1"/>
  <c r="AJ77" i="1" s="1"/>
  <c r="AH77" i="1"/>
  <c r="AD69" i="7"/>
  <c r="AI70" i="1"/>
  <c r="AJ70" i="1" s="1"/>
  <c r="AH70" i="1"/>
  <c r="CK283" i="7"/>
  <c r="E77" i="9" s="1"/>
  <c r="F77" i="9" s="1"/>
  <c r="CK92" i="7"/>
  <c r="AD43" i="7"/>
  <c r="AD35" i="7"/>
  <c r="DC26" i="7"/>
  <c r="DM26" i="7" s="1"/>
  <c r="DU43" i="7" s="1"/>
  <c r="AQ26" i="7"/>
  <c r="CK131" i="7"/>
  <c r="E56" i="9" s="1"/>
  <c r="F56" i="9" s="1"/>
  <c r="DC19" i="7"/>
  <c r="DM19" i="7" s="1"/>
  <c r="DU29" i="7" s="1"/>
  <c r="AQ19" i="7"/>
  <c r="C13" i="2"/>
  <c r="DC396" i="7"/>
  <c r="DM396" i="7" s="1"/>
  <c r="EY55" i="7" s="1"/>
  <c r="AQ206" i="7"/>
  <c r="AR207" i="1"/>
  <c r="AS207" i="1" s="1"/>
  <c r="AQ207" i="1"/>
  <c r="DC389" i="7"/>
  <c r="DM389" i="7" s="1"/>
  <c r="EY41" i="7" s="1"/>
  <c r="AQ199" i="7"/>
  <c r="AR200" i="1"/>
  <c r="AS200" i="1" s="1"/>
  <c r="AQ200" i="1"/>
  <c r="DC98" i="7"/>
  <c r="DM98" i="7" s="1"/>
  <c r="DZ43" i="7" s="1"/>
  <c r="AQ62" i="7"/>
  <c r="AR63" i="1"/>
  <c r="AS63" i="1" s="1"/>
  <c r="F13" i="2"/>
  <c r="AL49" i="1"/>
  <c r="AM49" i="1" s="1"/>
  <c r="CK125" i="7"/>
  <c r="DE13" i="7" a="1"/>
  <c r="DE13" i="7" s="1"/>
  <c r="BG226" i="1"/>
  <c r="AA10" i="2"/>
  <c r="BG182" i="1"/>
  <c r="DC336" i="7"/>
  <c r="DM336" i="7" s="1"/>
  <c r="ET71" i="7" s="1"/>
  <c r="AR181" i="1"/>
  <c r="AS181" i="1" s="1"/>
  <c r="AQ181" i="1"/>
  <c r="BG142" i="1"/>
  <c r="CK429" i="7"/>
  <c r="E97" i="9" s="1"/>
  <c r="CK208" i="7"/>
  <c r="E302" i="9" s="1"/>
  <c r="F302" i="9" s="1"/>
  <c r="CK194" i="7"/>
  <c r="E485" i="9" s="1"/>
  <c r="CK136" i="7"/>
  <c r="E35" i="9" s="1"/>
  <c r="BG186" i="1"/>
  <c r="BL182" i="1"/>
  <c r="BL134" i="1"/>
  <c r="BG36" i="1"/>
  <c r="BG20" i="1"/>
  <c r="BL236" i="1"/>
  <c r="BL200" i="1"/>
  <c r="BL174" i="1"/>
  <c r="BG79" i="1"/>
  <c r="BL44" i="1"/>
  <c r="BE44" i="1" s="1"/>
  <c r="BL156" i="1"/>
  <c r="BG105" i="1"/>
  <c r="G184" i="9"/>
  <c r="DK487" i="7"/>
  <c r="FB117" i="7" s="1"/>
  <c r="FC117" i="7" s="1"/>
  <c r="DJ487" i="7"/>
  <c r="DI487" i="7"/>
  <c r="DH487" i="7"/>
  <c r="AE233" i="7"/>
  <c r="AP233" i="7"/>
  <c r="AL233" i="7"/>
  <c r="AY233" i="7" s="1"/>
  <c r="AZ233" i="7" s="1"/>
  <c r="AE222" i="7"/>
  <c r="AP222" i="7"/>
  <c r="AL222" i="7"/>
  <c r="AE207" i="7"/>
  <c r="AP207" i="7"/>
  <c r="AL207" i="7"/>
  <c r="AY207" i="7" s="1"/>
  <c r="AZ207" i="7" s="1"/>
  <c r="AP215" i="7"/>
  <c r="AL215" i="7"/>
  <c r="AE215" i="7"/>
  <c r="M214" i="7"/>
  <c r="AE221" i="7"/>
  <c r="AP221" i="7"/>
  <c r="AL221" i="7"/>
  <c r="AY221" i="7" s="1"/>
  <c r="AZ221" i="7" s="1"/>
  <c r="AE220" i="7"/>
  <c r="AP220" i="7"/>
  <c r="AL220" i="7"/>
  <c r="AL190" i="7"/>
  <c r="AP190" i="7"/>
  <c r="AE190" i="7"/>
  <c r="AE179" i="7"/>
  <c r="AP179" i="7"/>
  <c r="AL179" i="7"/>
  <c r="AY179" i="7" s="1"/>
  <c r="AZ179" i="7" s="1"/>
  <c r="AE171" i="7"/>
  <c r="AP171" i="7"/>
  <c r="AL171" i="7"/>
  <c r="AY171" i="7" s="1"/>
  <c r="AZ171" i="7" s="1"/>
  <c r="AE154" i="7"/>
  <c r="AP154" i="7"/>
  <c r="AL154" i="7"/>
  <c r="AE144" i="7"/>
  <c r="AP144" i="7"/>
  <c r="AL144" i="7"/>
  <c r="AY144" i="7" s="1"/>
  <c r="AZ144" i="7" s="1"/>
  <c r="AE133" i="7"/>
  <c r="AP133" i="7"/>
  <c r="AL133" i="7"/>
  <c r="AE129" i="7"/>
  <c r="AP129" i="7"/>
  <c r="AL129" i="7"/>
  <c r="AE122" i="7"/>
  <c r="AP122" i="7"/>
  <c r="AL122" i="7"/>
  <c r="AY122" i="7" s="1"/>
  <c r="AZ122" i="7" s="1"/>
  <c r="BA240" i="7"/>
  <c r="AS240" i="7"/>
  <c r="BB240" i="7" s="1"/>
  <c r="AL199" i="7"/>
  <c r="AY199" i="7" s="1"/>
  <c r="AZ199" i="7" s="1"/>
  <c r="AP199" i="7"/>
  <c r="AE199" i="7"/>
  <c r="AE161" i="7"/>
  <c r="AP161" i="7"/>
  <c r="AL161" i="7"/>
  <c r="DH281" i="7"/>
  <c r="DK281" i="7"/>
  <c r="EM65" i="7" s="1"/>
  <c r="EN65" i="7" s="1"/>
  <c r="DJ281" i="7"/>
  <c r="DI281" i="7"/>
  <c r="AF208" i="7"/>
  <c r="AG208" i="7" s="1"/>
  <c r="AA208" i="7"/>
  <c r="AE194" i="7"/>
  <c r="AL194" i="7"/>
  <c r="AY194" i="7" s="1"/>
  <c r="AZ194" i="7" s="1"/>
  <c r="AP194" i="7"/>
  <c r="AP188" i="7"/>
  <c r="AL188" i="7"/>
  <c r="AE188" i="7"/>
  <c r="AP185" i="7"/>
  <c r="AL185" i="7"/>
  <c r="AE185" i="7"/>
  <c r="DI369" i="7"/>
  <c r="DH369" i="7"/>
  <c r="DK369" i="7"/>
  <c r="ER137" i="7" s="1"/>
  <c r="ES137" i="7" s="1"/>
  <c r="DJ369" i="7"/>
  <c r="DI361" i="7"/>
  <c r="DH361" i="7"/>
  <c r="DK361" i="7"/>
  <c r="ER121" i="7" s="1"/>
  <c r="ES121" i="7" s="1"/>
  <c r="DJ361" i="7"/>
  <c r="DI353" i="7"/>
  <c r="DH353" i="7"/>
  <c r="DK353" i="7"/>
  <c r="ER105" i="7" s="1"/>
  <c r="ES105" i="7" s="1"/>
  <c r="DJ353" i="7"/>
  <c r="AP155" i="7"/>
  <c r="AL155" i="7"/>
  <c r="AE155" i="7"/>
  <c r="AP146" i="7"/>
  <c r="AL146" i="7"/>
  <c r="AY146" i="7" s="1"/>
  <c r="AZ146" i="7" s="1"/>
  <c r="AE146" i="7"/>
  <c r="DE265" i="7" a="1"/>
  <c r="DE265" i="7" s="1"/>
  <c r="DE302" i="7" a="1"/>
  <c r="DE302" i="7" s="1"/>
  <c r="DE258" i="7" a="1"/>
  <c r="DE258" i="7" s="1"/>
  <c r="DE263" i="7" a="1"/>
  <c r="DE263" i="7" s="1"/>
  <c r="DE272" i="7" a="1"/>
  <c r="DE272" i="7" s="1"/>
  <c r="DE298" i="7" a="1"/>
  <c r="DE298" i="7" s="1"/>
  <c r="DE276" i="7" a="1"/>
  <c r="DE276" i="7" s="1"/>
  <c r="DE287" i="7" a="1"/>
  <c r="DE287" i="7" s="1"/>
  <c r="DE274" i="7" a="1"/>
  <c r="DE274" i="7" s="1"/>
  <c r="DE273" i="7" a="1"/>
  <c r="DE273" i="7" s="1"/>
  <c r="DE289" i="7" a="1"/>
  <c r="DE289" i="7" s="1"/>
  <c r="DE284" i="7" a="1"/>
  <c r="DE284" i="7" s="1"/>
  <c r="DE300" i="7" a="1"/>
  <c r="DE300" i="7" s="1"/>
  <c r="AP196" i="7"/>
  <c r="AE196" i="7"/>
  <c r="AL196" i="7"/>
  <c r="AY196" i="7" s="1"/>
  <c r="AZ196" i="7" s="1"/>
  <c r="AF191" i="7"/>
  <c r="AG191" i="7" s="1"/>
  <c r="AA191" i="7"/>
  <c r="DK343" i="7"/>
  <c r="DJ343" i="7"/>
  <c r="DI343" i="7"/>
  <c r="DH343" i="7"/>
  <c r="AP117" i="7"/>
  <c r="AL117" i="7"/>
  <c r="AY117" i="7" s="1"/>
  <c r="AZ117" i="7" s="1"/>
  <c r="AE117" i="7"/>
  <c r="AP119" i="7"/>
  <c r="AL119" i="7"/>
  <c r="AY119" i="7" s="1"/>
  <c r="AZ119" i="7" s="1"/>
  <c r="AE119" i="7"/>
  <c r="AS88" i="7"/>
  <c r="ED19" i="7"/>
  <c r="DI177" i="7"/>
  <c r="DH177" i="7"/>
  <c r="DK177" i="7"/>
  <c r="EC57" i="7" s="1"/>
  <c r="DJ177" i="7"/>
  <c r="AE77" i="7"/>
  <c r="AP77" i="7"/>
  <c r="AL77" i="7"/>
  <c r="AY77" i="7" s="1"/>
  <c r="AZ77" i="7" s="1"/>
  <c r="AP110" i="7"/>
  <c r="AL110" i="7"/>
  <c r="AE110" i="7"/>
  <c r="M106" i="7"/>
  <c r="M107" i="7"/>
  <c r="M105" i="7"/>
  <c r="AP96" i="7"/>
  <c r="AL96" i="7"/>
  <c r="AE96" i="7"/>
  <c r="ED13" i="7"/>
  <c r="AP115" i="7"/>
  <c r="AE115" i="7"/>
  <c r="AL115" i="7"/>
  <c r="AY115" i="7" s="1"/>
  <c r="AZ115" i="7" s="1"/>
  <c r="ED17" i="7"/>
  <c r="ED75" i="7"/>
  <c r="AE58" i="7"/>
  <c r="AP58" i="7"/>
  <c r="AL58" i="7"/>
  <c r="AE52" i="7"/>
  <c r="AP52" i="7"/>
  <c r="AL52" i="7"/>
  <c r="AE43" i="7"/>
  <c r="AP43" i="7"/>
  <c r="AL43" i="7"/>
  <c r="AY43" i="7" s="1"/>
  <c r="AZ43" i="7" s="1"/>
  <c r="ED103" i="7"/>
  <c r="EG103" i="7"/>
  <c r="AP75" i="7"/>
  <c r="AL75" i="7"/>
  <c r="AY75" i="7" s="1"/>
  <c r="AZ75" i="7" s="1"/>
  <c r="AE75" i="7"/>
  <c r="DE104" i="7" a="1"/>
  <c r="DE104" i="7" s="1"/>
  <c r="DE112" i="7" a="1"/>
  <c r="DE112" i="7" s="1"/>
  <c r="DE138" i="7" a="1"/>
  <c r="DE138" i="7" s="1"/>
  <c r="DE152" i="7" a="1"/>
  <c r="DE152" i="7" s="1"/>
  <c r="DE135" i="7" a="1"/>
  <c r="DE135" i="7" s="1"/>
  <c r="DE147" i="7" a="1"/>
  <c r="DE147" i="7" s="1"/>
  <c r="DE126" i="7" a="1"/>
  <c r="DE126" i="7" s="1"/>
  <c r="DE141" i="7" a="1"/>
  <c r="DE141" i="7" s="1"/>
  <c r="DE125" i="7" a="1"/>
  <c r="DE125" i="7" s="1"/>
  <c r="DE132" i="7" a="1"/>
  <c r="DE132" i="7" s="1"/>
  <c r="DE151" i="7" a="1"/>
  <c r="DE151" i="7" s="1"/>
  <c r="AE33" i="7"/>
  <c r="AP33" i="7"/>
  <c r="AL33" i="7"/>
  <c r="AE30" i="7"/>
  <c r="AP30" i="7"/>
  <c r="AL30" i="7"/>
  <c r="ED97" i="7"/>
  <c r="ED81" i="7"/>
  <c r="ED59" i="7"/>
  <c r="AF72" i="7"/>
  <c r="AG72" i="7" s="1"/>
  <c r="AA72" i="7"/>
  <c r="DH61" i="7"/>
  <c r="DK61" i="7"/>
  <c r="DS113" i="7" s="1"/>
  <c r="DT113" i="7" s="1"/>
  <c r="DJ61" i="7"/>
  <c r="DI61" i="7"/>
  <c r="BQ23" i="7"/>
  <c r="BV23" i="7" s="1"/>
  <c r="DC429" i="7"/>
  <c r="DM429" i="7" s="1"/>
  <c r="EY121" i="7" s="1"/>
  <c r="DC413" i="7"/>
  <c r="DM413" i="7" s="1"/>
  <c r="EY89" i="7" s="1"/>
  <c r="DC339" i="7"/>
  <c r="DM339" i="7" s="1"/>
  <c r="ET77" i="7" s="1"/>
  <c r="DC281" i="7"/>
  <c r="DM281" i="7" s="1"/>
  <c r="DC220" i="7"/>
  <c r="DM220" i="7" s="1"/>
  <c r="EJ47" i="7" s="1"/>
  <c r="DC196" i="7"/>
  <c r="DM196" i="7" s="1"/>
  <c r="EE95" i="7" s="1"/>
  <c r="CK79" i="7"/>
  <c r="E166" i="9" s="1"/>
  <c r="CK300" i="7"/>
  <c r="E318" i="9" s="1"/>
  <c r="F318" i="9" s="1"/>
  <c r="DC117" i="7"/>
  <c r="DM117" i="7" s="1"/>
  <c r="DZ81" i="7" s="1"/>
  <c r="AP17" i="7"/>
  <c r="AL17" i="7"/>
  <c r="AE17" i="7"/>
  <c r="DE16" i="7" a="1"/>
  <c r="DE16" i="7" s="1"/>
  <c r="DE22" i="7" a="1"/>
  <c r="DE22" i="7" s="1"/>
  <c r="DE38" i="7" a="1"/>
  <c r="DE38" i="7" s="1"/>
  <c r="DE51" i="7" a="1"/>
  <c r="DE51" i="7" s="1"/>
  <c r="DE25" i="7" a="1"/>
  <c r="DE25" i="7" s="1"/>
  <c r="DE41" i="7" a="1"/>
  <c r="DE41" i="7" s="1"/>
  <c r="DE10" i="7" a="1"/>
  <c r="DE10" i="7" s="1"/>
  <c r="DE26" i="7" a="1"/>
  <c r="DE26" i="7" s="1"/>
  <c r="DE42" i="7" a="1"/>
  <c r="DE42" i="7" s="1"/>
  <c r="DE53" i="7" a="1"/>
  <c r="DE53" i="7" s="1"/>
  <c r="DE66" i="7" a="1"/>
  <c r="DE66" i="7" s="1"/>
  <c r="DE15" i="7" a="1"/>
  <c r="DE15" i="7" s="1"/>
  <c r="DE29" i="7" a="1"/>
  <c r="DE29" i="7" s="1"/>
  <c r="DE46" i="7" a="1"/>
  <c r="DE46" i="7" s="1"/>
  <c r="DE55" i="7" a="1"/>
  <c r="DE55" i="7" s="1"/>
  <c r="DE69" i="7" a="1"/>
  <c r="DE69" i="7" s="1"/>
  <c r="DE63" i="7" a="1"/>
  <c r="DE63" i="7" s="1"/>
  <c r="DE79" i="7" a="1"/>
  <c r="DE79" i="7" s="1"/>
  <c r="DC487" i="7"/>
  <c r="DM487" i="7" s="1"/>
  <c r="FD117" i="7" s="1"/>
  <c r="DC484" i="7"/>
  <c r="DM484" i="7" s="1"/>
  <c r="FD111" i="7" s="1"/>
  <c r="DC480" i="7"/>
  <c r="DM480" i="7" s="1"/>
  <c r="FD103" i="7" s="1"/>
  <c r="AP22" i="7"/>
  <c r="AL22" i="7"/>
  <c r="AE22" i="7"/>
  <c r="CK235" i="7"/>
  <c r="E312" i="9" s="1"/>
  <c r="F312" i="9" s="1"/>
  <c r="DC372" i="7"/>
  <c r="DM372" i="7" s="1"/>
  <c r="ET143" i="7" s="1"/>
  <c r="R13" i="4"/>
  <c r="DC297" i="7"/>
  <c r="DM297" i="7" s="1"/>
  <c r="EO129" i="7" s="1"/>
  <c r="DC294" i="7"/>
  <c r="DM294" i="7" s="1"/>
  <c r="DC235" i="7"/>
  <c r="DM235" i="7" s="1"/>
  <c r="EJ77" i="7" s="1"/>
  <c r="DC232" i="7"/>
  <c r="DM232" i="7" s="1"/>
  <c r="EJ71" i="7" s="1"/>
  <c r="DC149" i="7"/>
  <c r="DM149" i="7" s="1"/>
  <c r="DZ145" i="7" s="1"/>
  <c r="DC146" i="7"/>
  <c r="DM146" i="7" s="1"/>
  <c r="DZ139" i="7" s="1"/>
  <c r="DC73" i="7"/>
  <c r="DM73" i="7" s="1"/>
  <c r="DU137" i="7" s="1"/>
  <c r="AP16" i="7"/>
  <c r="AL16" i="7"/>
  <c r="AE16" i="7"/>
  <c r="AF13" i="7"/>
  <c r="AG13" i="7" s="1"/>
  <c r="AA13" i="7"/>
  <c r="DC464" i="7"/>
  <c r="DM464" i="7" s="1"/>
  <c r="FD71" i="7" s="1"/>
  <c r="DC354" i="7"/>
  <c r="DM354" i="7" s="1"/>
  <c r="ET107" i="7" s="1"/>
  <c r="DC343" i="7"/>
  <c r="DM343" i="7" s="1"/>
  <c r="ET85" i="7" s="1"/>
  <c r="R8" i="4"/>
  <c r="R7" i="4"/>
  <c r="DC295" i="7"/>
  <c r="DM295" i="7" s="1"/>
  <c r="EO125" i="7" s="1"/>
  <c r="DC233" i="7"/>
  <c r="DM233" i="7" s="1"/>
  <c r="EJ73" i="7" s="1"/>
  <c r="DC230" i="7"/>
  <c r="DM230" i="7" s="1"/>
  <c r="EJ67" i="7" s="1"/>
  <c r="CK389" i="7"/>
  <c r="E404" i="9" s="1"/>
  <c r="DC52" i="7"/>
  <c r="DM52" i="7" s="1"/>
  <c r="DU95" i="7" s="1"/>
  <c r="AQ213" i="7"/>
  <c r="AR214" i="1"/>
  <c r="AS214" i="1" s="1"/>
  <c r="DC398" i="7"/>
  <c r="DM398" i="7" s="1"/>
  <c r="EY59" i="7" s="1"/>
  <c r="AQ208" i="7"/>
  <c r="AR209" i="1"/>
  <c r="AS209" i="1" s="1"/>
  <c r="AQ209" i="1"/>
  <c r="DC391" i="7"/>
  <c r="DM391" i="7" s="1"/>
  <c r="EY45" i="7" s="1"/>
  <c r="AQ201" i="7"/>
  <c r="AR202" i="1"/>
  <c r="AS202" i="1" s="1"/>
  <c r="AQ202" i="1"/>
  <c r="DC374" i="7"/>
  <c r="DM374" i="7" s="1"/>
  <c r="EY11" i="7" s="1"/>
  <c r="AQ184" i="7"/>
  <c r="AR185" i="1"/>
  <c r="AS185" i="1" s="1"/>
  <c r="DC314" i="7"/>
  <c r="DM314" i="7" s="1"/>
  <c r="ET27" i="7" s="1"/>
  <c r="AQ158" i="7"/>
  <c r="AR159" i="1"/>
  <c r="AS159" i="1" s="1"/>
  <c r="AQ159" i="1"/>
  <c r="DC262" i="7"/>
  <c r="DM262" i="7" s="1"/>
  <c r="EO27" i="7" s="1"/>
  <c r="AQ132" i="7"/>
  <c r="AR133" i="1"/>
  <c r="AS133" i="1" s="1"/>
  <c r="DC240" i="7"/>
  <c r="DM240" i="7" s="1"/>
  <c r="EO15" i="7" s="1"/>
  <c r="AQ126" i="7"/>
  <c r="AR127" i="1"/>
  <c r="AS127" i="1" s="1"/>
  <c r="AL124" i="1"/>
  <c r="AM124" i="1" s="1"/>
  <c r="O10" i="2"/>
  <c r="CK207" i="7"/>
  <c r="E177" i="9" s="1"/>
  <c r="AD112" i="7"/>
  <c r="AC329" i="7" s="1"/>
  <c r="AH113" i="1"/>
  <c r="AI113" i="1"/>
  <c r="AJ113" i="1" s="1"/>
  <c r="DC206" i="7"/>
  <c r="DM206" i="7" s="1"/>
  <c r="EJ19" i="7" s="1"/>
  <c r="AQ110" i="7"/>
  <c r="AR111" i="1"/>
  <c r="AS111" i="1" s="1"/>
  <c r="AD91" i="7"/>
  <c r="AC308" i="7" s="1"/>
  <c r="AH92" i="1"/>
  <c r="AI92" i="1"/>
  <c r="AJ92" i="1" s="1"/>
  <c r="AD89" i="7"/>
  <c r="AC306" i="7" s="1"/>
  <c r="AI90" i="1"/>
  <c r="AJ90" i="1" s="1"/>
  <c r="AH90" i="1"/>
  <c r="AD87" i="7"/>
  <c r="AC304" i="7" s="1"/>
  <c r="AH88" i="1"/>
  <c r="AH91" i="3" s="1"/>
  <c r="AI91" i="3" s="1"/>
  <c r="AI88" i="1"/>
  <c r="AJ88" i="1" s="1"/>
  <c r="AQ73" i="7"/>
  <c r="DC109" i="7"/>
  <c r="DM109" i="7" s="1"/>
  <c r="DZ65" i="7" s="1"/>
  <c r="AR74" i="1"/>
  <c r="AS74" i="1" s="1"/>
  <c r="AQ74" i="1"/>
  <c r="DC108" i="7"/>
  <c r="DM108" i="7" s="1"/>
  <c r="DZ63" i="7" s="1"/>
  <c r="AQ72" i="7"/>
  <c r="AQ73" i="1"/>
  <c r="AR73" i="1"/>
  <c r="AS73" i="1" s="1"/>
  <c r="AD64" i="7"/>
  <c r="AI65" i="1"/>
  <c r="AJ65" i="1" s="1"/>
  <c r="AH65" i="1"/>
  <c r="AD56" i="7"/>
  <c r="AC291" i="7" s="1"/>
  <c r="AH57" i="1"/>
  <c r="AI57" i="1"/>
  <c r="AJ57" i="1" s="1"/>
  <c r="AD52" i="7"/>
  <c r="AC287" i="7" s="1"/>
  <c r="AI53" i="1"/>
  <c r="AJ53" i="1" s="1"/>
  <c r="AH53" i="1"/>
  <c r="CK96" i="7"/>
  <c r="CK89" i="7"/>
  <c r="DC39" i="7"/>
  <c r="DM39" i="7" s="1"/>
  <c r="DU69" i="7" s="1"/>
  <c r="AQ39" i="7"/>
  <c r="DC31" i="7"/>
  <c r="DM31" i="7" s="1"/>
  <c r="DU53" i="7" s="1"/>
  <c r="AQ31" i="7"/>
  <c r="CK164" i="7"/>
  <c r="CK150" i="7"/>
  <c r="E59" i="9" s="1"/>
  <c r="F59" i="9" s="1"/>
  <c r="CK124" i="7"/>
  <c r="E54" i="9" s="1"/>
  <c r="CK127" i="7"/>
  <c r="I10" i="2"/>
  <c r="AL82" i="1"/>
  <c r="DC32" i="7"/>
  <c r="DM32" i="7" s="1"/>
  <c r="DU55" i="7" s="1"/>
  <c r="AQ32" i="7"/>
  <c r="DC16" i="7"/>
  <c r="DM16" i="7" s="1"/>
  <c r="DU23" i="7" s="1"/>
  <c r="AQ16" i="7"/>
  <c r="DC457" i="7"/>
  <c r="DM457" i="7" s="1"/>
  <c r="FD57" i="7" s="1"/>
  <c r="AQ237" i="7"/>
  <c r="AQ238" i="1"/>
  <c r="AR238" i="1"/>
  <c r="AS238" i="1" s="1"/>
  <c r="CK50" i="7"/>
  <c r="AD202" i="7"/>
  <c r="AC419" i="7" s="1"/>
  <c r="AH203" i="1"/>
  <c r="AI203" i="1"/>
  <c r="AJ203" i="1" s="1"/>
  <c r="AD195" i="7"/>
  <c r="AC412" i="7" s="1"/>
  <c r="AH196" i="1"/>
  <c r="AI196" i="1"/>
  <c r="AJ196" i="1" s="1"/>
  <c r="DC379" i="7"/>
  <c r="DM379" i="7" s="1"/>
  <c r="EY21" i="7" s="1"/>
  <c r="AQ189" i="7"/>
  <c r="AQ190" i="1"/>
  <c r="AR190" i="1"/>
  <c r="AS190" i="1" s="1"/>
  <c r="DC333" i="7"/>
  <c r="DM333" i="7" s="1"/>
  <c r="ET65" i="7" s="1"/>
  <c r="AQ177" i="7"/>
  <c r="AQ178" i="1"/>
  <c r="AR178" i="1"/>
  <c r="AS178" i="1" s="1"/>
  <c r="AI153" i="1"/>
  <c r="AJ153" i="1" s="1"/>
  <c r="AD144" i="7"/>
  <c r="AC361" i="7" s="1"/>
  <c r="AH145" i="1"/>
  <c r="AI145" i="1"/>
  <c r="AJ145" i="1" s="1"/>
  <c r="AD137" i="7"/>
  <c r="AC354" i="7" s="1"/>
  <c r="AH138" i="1"/>
  <c r="AI138" i="1"/>
  <c r="AJ138" i="1" s="1"/>
  <c r="DC266" i="7"/>
  <c r="DM266" i="7" s="1"/>
  <c r="AQ136" i="7"/>
  <c r="AQ137" i="1"/>
  <c r="AR137" i="1"/>
  <c r="AS137" i="1" s="1"/>
  <c r="CK426" i="7"/>
  <c r="DC214" i="7"/>
  <c r="DM214" i="7" s="1"/>
  <c r="EJ35" i="7" s="1"/>
  <c r="AQ118" i="7"/>
  <c r="AQ119" i="1"/>
  <c r="AR119" i="1"/>
  <c r="AS119" i="1" s="1"/>
  <c r="DC111" i="7"/>
  <c r="DM111" i="7" s="1"/>
  <c r="DZ69" i="7" s="1"/>
  <c r="AQ75" i="7"/>
  <c r="AQ76" i="1"/>
  <c r="AR76" i="1"/>
  <c r="AS76" i="1" s="1"/>
  <c r="CK99" i="7"/>
  <c r="E428" i="9" s="1"/>
  <c r="F428" i="9" s="1"/>
  <c r="AQ71" i="7"/>
  <c r="DC107" i="7"/>
  <c r="DM107" i="7" s="1"/>
  <c r="DZ61" i="7" s="1"/>
  <c r="AR72" i="1"/>
  <c r="AS72" i="1" s="1"/>
  <c r="AQ72" i="1"/>
  <c r="AQ21" i="7"/>
  <c r="DC21" i="7"/>
  <c r="DM21" i="7" s="1"/>
  <c r="DU33" i="7" s="1"/>
  <c r="DC20" i="7"/>
  <c r="DM20" i="7" s="1"/>
  <c r="DU31" i="7" s="1"/>
  <c r="AQ20" i="7"/>
  <c r="CK155" i="7"/>
  <c r="DC49" i="7"/>
  <c r="DM49" i="7" s="1"/>
  <c r="DU89" i="7" s="1"/>
  <c r="AD239" i="7"/>
  <c r="AI240" i="1"/>
  <c r="AJ240" i="1" s="1"/>
  <c r="AH240" i="1"/>
  <c r="DC458" i="7"/>
  <c r="DM458" i="7" s="1"/>
  <c r="FD59" i="7" s="1"/>
  <c r="AQ238" i="7"/>
  <c r="AR239" i="1"/>
  <c r="AS239" i="1" s="1"/>
  <c r="AQ239" i="1"/>
  <c r="AD230" i="7"/>
  <c r="AI231" i="1"/>
  <c r="AJ231" i="1" s="1"/>
  <c r="AH231" i="1"/>
  <c r="BG225" i="1"/>
  <c r="AD221" i="7"/>
  <c r="AI222" i="1"/>
  <c r="AJ222" i="1" s="1"/>
  <c r="AH222" i="1"/>
  <c r="BG221" i="1"/>
  <c r="DC395" i="7"/>
  <c r="DM395" i="7" s="1"/>
  <c r="EY53" i="7" s="1"/>
  <c r="AQ205" i="7"/>
  <c r="AR206" i="1"/>
  <c r="AS206" i="1" s="1"/>
  <c r="AQ206" i="1"/>
  <c r="AD197" i="7"/>
  <c r="AC414" i="7" s="1"/>
  <c r="AI198" i="1"/>
  <c r="AJ198" i="1" s="1"/>
  <c r="AH198" i="1"/>
  <c r="DC386" i="7"/>
  <c r="DM386" i="7" s="1"/>
  <c r="EY35" i="7" s="1"/>
  <c r="AQ196" i="7"/>
  <c r="AR197" i="1"/>
  <c r="AS197" i="1" s="1"/>
  <c r="AQ197" i="1"/>
  <c r="DC384" i="7"/>
  <c r="DM384" i="7" s="1"/>
  <c r="EY31" i="7" s="1"/>
  <c r="AQ194" i="7"/>
  <c r="AR195" i="1"/>
  <c r="AS195" i="1" s="1"/>
  <c r="AQ195" i="1"/>
  <c r="DC382" i="7"/>
  <c r="DM382" i="7" s="1"/>
  <c r="EY27" i="7" s="1"/>
  <c r="AQ192" i="7"/>
  <c r="AR193" i="1"/>
  <c r="AS193" i="1" s="1"/>
  <c r="AQ193" i="1"/>
  <c r="DC380" i="7"/>
  <c r="DM380" i="7" s="1"/>
  <c r="EY23" i="7" s="1"/>
  <c r="AQ190" i="7"/>
  <c r="AR191" i="1"/>
  <c r="AS191" i="1" s="1"/>
  <c r="AQ191" i="1"/>
  <c r="DC378" i="7"/>
  <c r="DM378" i="7" s="1"/>
  <c r="EY19" i="7" s="1"/>
  <c r="AQ188" i="7"/>
  <c r="AR189" i="1"/>
  <c r="AS189" i="1" s="1"/>
  <c r="AQ189" i="1"/>
  <c r="BG181" i="1"/>
  <c r="DC327" i="7"/>
  <c r="DM327" i="7" s="1"/>
  <c r="ET53" i="7" s="1"/>
  <c r="AQ171" i="7"/>
  <c r="AR172" i="1"/>
  <c r="AS172" i="1" s="1"/>
  <c r="AQ172" i="1"/>
  <c r="AD164" i="7"/>
  <c r="AC381" i="7" s="1"/>
  <c r="AI165" i="1"/>
  <c r="AJ165" i="1" s="1"/>
  <c r="AH165" i="1"/>
  <c r="CK369" i="7"/>
  <c r="E151" i="9" s="1"/>
  <c r="AI150" i="1"/>
  <c r="AJ150" i="1" s="1"/>
  <c r="BG149" i="1"/>
  <c r="DC269" i="7"/>
  <c r="DM269" i="7" s="1"/>
  <c r="AQ139" i="7"/>
  <c r="AR140" i="1"/>
  <c r="AS140" i="1" s="1"/>
  <c r="AQ140" i="1"/>
  <c r="AD120" i="7"/>
  <c r="AC337" i="7" s="1"/>
  <c r="AI121" i="1"/>
  <c r="AJ121" i="1" s="1"/>
  <c r="AH121" i="1"/>
  <c r="AD103" i="7"/>
  <c r="AC320" i="7" s="1"/>
  <c r="AI104" i="1"/>
  <c r="AJ104" i="1" s="1"/>
  <c r="AH104" i="1"/>
  <c r="AD95" i="7"/>
  <c r="AC312" i="7" s="1"/>
  <c r="AI96" i="1"/>
  <c r="AJ96" i="1" s="1"/>
  <c r="AH96" i="1"/>
  <c r="AD83" i="7"/>
  <c r="AC300" i="7" s="1"/>
  <c r="AI84" i="1"/>
  <c r="AJ84" i="1" s="1"/>
  <c r="AH84" i="1"/>
  <c r="DC113" i="7"/>
  <c r="DM113" i="7" s="1"/>
  <c r="DZ73" i="7" s="1"/>
  <c r="AQ77" i="7"/>
  <c r="AR78" i="1"/>
  <c r="AS78" i="1" s="1"/>
  <c r="AQ78" i="1"/>
  <c r="CK279" i="7"/>
  <c r="E76" i="9" s="1"/>
  <c r="F76" i="9" s="1"/>
  <c r="AQ60" i="7"/>
  <c r="DC96" i="7"/>
  <c r="DM96" i="7" s="1"/>
  <c r="DZ39" i="7" s="1"/>
  <c r="AR61" i="1"/>
  <c r="AS61" i="1" s="1"/>
  <c r="DC42" i="7"/>
  <c r="DM42" i="7" s="1"/>
  <c r="DU75" i="7" s="1"/>
  <c r="AQ42" i="7"/>
  <c r="DC34" i="7"/>
  <c r="DM34" i="7" s="1"/>
  <c r="DU59" i="7" s="1"/>
  <c r="AQ34" i="7"/>
  <c r="CK162" i="7"/>
  <c r="CK158" i="7"/>
  <c r="AD26" i="7"/>
  <c r="AC279" i="7" s="1"/>
  <c r="AD19" i="7"/>
  <c r="AC272" i="7" s="1"/>
  <c r="DC17" i="7"/>
  <c r="DM17" i="7" s="1"/>
  <c r="DU25" i="7" s="1"/>
  <c r="AQ17" i="7"/>
  <c r="CK143" i="7"/>
  <c r="E482" i="9" s="1"/>
  <c r="CK130" i="7"/>
  <c r="E15" i="9" s="1"/>
  <c r="DC452" i="7"/>
  <c r="DM452" i="7" s="1"/>
  <c r="FD47" i="7" s="1"/>
  <c r="AQ232" i="7"/>
  <c r="AR233" i="1"/>
  <c r="AS233" i="1" s="1"/>
  <c r="AQ233" i="1"/>
  <c r="DC445" i="7"/>
  <c r="DM445" i="7" s="1"/>
  <c r="FD33" i="7" s="1"/>
  <c r="AQ225" i="7"/>
  <c r="AR226" i="1"/>
  <c r="AS226" i="1" s="1"/>
  <c r="AQ226" i="1"/>
  <c r="DC438" i="7"/>
  <c r="DM438" i="7" s="1"/>
  <c r="FD19" i="7" s="1"/>
  <c r="AQ218" i="7"/>
  <c r="AR219" i="1"/>
  <c r="AS219" i="1" s="1"/>
  <c r="BG208" i="1"/>
  <c r="DC388" i="7"/>
  <c r="DM388" i="7" s="1"/>
  <c r="EY39" i="7" s="1"/>
  <c r="AQ198" i="7"/>
  <c r="AR199" i="1"/>
  <c r="AS199" i="1" s="1"/>
  <c r="AQ199" i="1"/>
  <c r="BG132" i="1"/>
  <c r="CK416" i="7"/>
  <c r="E254" i="9" s="1"/>
  <c r="F254" i="9" s="1"/>
  <c r="CK107" i="7"/>
  <c r="E436" i="9" s="1"/>
  <c r="F436" i="9" s="1"/>
  <c r="DC44" i="7"/>
  <c r="DM44" i="7" s="1"/>
  <c r="DU79" i="7" s="1"/>
  <c r="AQ44" i="7"/>
  <c r="CK159" i="7"/>
  <c r="E152" i="9" s="1"/>
  <c r="CK151" i="7"/>
  <c r="E60" i="9" s="1"/>
  <c r="BG200" i="1"/>
  <c r="CK67" i="7"/>
  <c r="E287" i="9" s="1"/>
  <c r="F287" i="9" s="1"/>
  <c r="DC337" i="7"/>
  <c r="DM337" i="7" s="1"/>
  <c r="ET73" i="7" s="1"/>
  <c r="AQ181" i="7"/>
  <c r="AR182" i="1"/>
  <c r="AS182" i="1" s="1"/>
  <c r="AQ182" i="1"/>
  <c r="DC270" i="7"/>
  <c r="DM270" i="7" s="1"/>
  <c r="EO43" i="7" s="1"/>
  <c r="AQ140" i="7"/>
  <c r="AR141" i="1"/>
  <c r="AS141" i="1" s="1"/>
  <c r="AQ141" i="1"/>
  <c r="AL109" i="1"/>
  <c r="AM109" i="1" s="1"/>
  <c r="BG56" i="1"/>
  <c r="BG168" i="1"/>
  <c r="BL118" i="1"/>
  <c r="BG44" i="1"/>
  <c r="BG37" i="1"/>
  <c r="BL208" i="1"/>
  <c r="BL132" i="1"/>
  <c r="BL108" i="1"/>
  <c r="BL168" i="1"/>
  <c r="BG188" i="1"/>
  <c r="AH150" i="1"/>
  <c r="AH150" i="3" s="1"/>
  <c r="AI150" i="3" s="1"/>
  <c r="BL144" i="1"/>
  <c r="BL98" i="1"/>
  <c r="BG45" i="1"/>
  <c r="AE225" i="7"/>
  <c r="AP225" i="7"/>
  <c r="AL225" i="7"/>
  <c r="AY225" i="7" s="1"/>
  <c r="AZ225" i="7" s="1"/>
  <c r="AP213" i="7"/>
  <c r="AL213" i="7"/>
  <c r="AE213" i="7"/>
  <c r="AE210" i="7"/>
  <c r="AP210" i="7"/>
  <c r="AL210" i="7"/>
  <c r="AY210" i="7" s="1"/>
  <c r="AZ210" i="7" s="1"/>
  <c r="DK481" i="7"/>
  <c r="FB105" i="7" s="1"/>
  <c r="FC105" i="7" s="1"/>
  <c r="DJ481" i="7"/>
  <c r="DI481" i="7"/>
  <c r="DH481" i="7"/>
  <c r="AF190" i="7"/>
  <c r="AG190" i="7" s="1"/>
  <c r="AA190" i="7"/>
  <c r="AE149" i="7"/>
  <c r="AP149" i="7"/>
  <c r="AL149" i="7"/>
  <c r="AE136" i="7"/>
  <c r="AP136" i="7"/>
  <c r="AL136" i="7"/>
  <c r="AY136" i="7" s="1"/>
  <c r="AZ136" i="7" s="1"/>
  <c r="DJ395" i="7"/>
  <c r="DI395" i="7"/>
  <c r="DH395" i="7"/>
  <c r="DK395" i="7"/>
  <c r="EW53" i="7" s="1"/>
  <c r="EX53" i="7" s="1"/>
  <c r="AF199" i="7"/>
  <c r="AG199" i="7" s="1"/>
  <c r="AA199" i="7"/>
  <c r="DJ403" i="7"/>
  <c r="DI403" i="7"/>
  <c r="DH403" i="7"/>
  <c r="DK403" i="7"/>
  <c r="EW69" i="7" s="1"/>
  <c r="EX69" i="7" s="1"/>
  <c r="DI341" i="7"/>
  <c r="DH341" i="7"/>
  <c r="DK341" i="7"/>
  <c r="ER81" i="7" s="1"/>
  <c r="ES81" i="7" s="1"/>
  <c r="DJ341" i="7"/>
  <c r="AP183" i="7"/>
  <c r="AL183" i="7"/>
  <c r="AE183" i="7"/>
  <c r="AP180" i="7"/>
  <c r="AL180" i="7"/>
  <c r="AY180" i="7" s="1"/>
  <c r="AZ180" i="7" s="1"/>
  <c r="AE180" i="7"/>
  <c r="AP175" i="7"/>
  <c r="AL175" i="7"/>
  <c r="AY175" i="7" s="1"/>
  <c r="AZ175" i="7" s="1"/>
  <c r="AE175" i="7"/>
  <c r="AP172" i="7"/>
  <c r="AL172" i="7"/>
  <c r="AY172" i="7" s="1"/>
  <c r="AZ172" i="7" s="1"/>
  <c r="AE172" i="7"/>
  <c r="AP164" i="7"/>
  <c r="AL164" i="7"/>
  <c r="AY164" i="7" s="1"/>
  <c r="AZ164" i="7" s="1"/>
  <c r="AE164" i="7"/>
  <c r="AP140" i="7"/>
  <c r="AL140" i="7"/>
  <c r="AY140" i="7" s="1"/>
  <c r="AZ140" i="7" s="1"/>
  <c r="AE140" i="7"/>
  <c r="DE279" i="7" a="1"/>
  <c r="DE279" i="7" s="1"/>
  <c r="DE259" i="7" a="1"/>
  <c r="DE259" i="7" s="1"/>
  <c r="DE268" i="7" a="1"/>
  <c r="DE268" i="7" s="1"/>
  <c r="DE275" i="7" a="1"/>
  <c r="DE275" i="7" s="1"/>
  <c r="DE278" i="7" a="1"/>
  <c r="DE278" i="7" s="1"/>
  <c r="DE291" i="7" a="1"/>
  <c r="DE291" i="7" s="1"/>
  <c r="DE240" i="7" a="1"/>
  <c r="DE240" i="7" s="1"/>
  <c r="DE283" i="7" a="1"/>
  <c r="DE283" i="7" s="1"/>
  <c r="DE277" i="7" a="1"/>
  <c r="DE277" i="7" s="1"/>
  <c r="DE293" i="7" a="1"/>
  <c r="DE293" i="7" s="1"/>
  <c r="DE288" i="7" a="1"/>
  <c r="DE288" i="7" s="1"/>
  <c r="DE304" i="7" a="1"/>
  <c r="DE304" i="7" s="1"/>
  <c r="AF196" i="7"/>
  <c r="AG196" i="7" s="1"/>
  <c r="AA196" i="7"/>
  <c r="DH409" i="7"/>
  <c r="DK409" i="7"/>
  <c r="EW81" i="7" s="1"/>
  <c r="EX81" i="7" s="1"/>
  <c r="DJ409" i="7"/>
  <c r="DI409" i="7"/>
  <c r="DJ407" i="7"/>
  <c r="DI407" i="7"/>
  <c r="DH407" i="7"/>
  <c r="DK407" i="7"/>
  <c r="EW77" i="7" s="1"/>
  <c r="EX77" i="7" s="1"/>
  <c r="DH405" i="7"/>
  <c r="DK405" i="7"/>
  <c r="EW73" i="7" s="1"/>
  <c r="EX73" i="7" s="1"/>
  <c r="DJ405" i="7"/>
  <c r="DI405" i="7"/>
  <c r="DI345" i="7"/>
  <c r="DH345" i="7"/>
  <c r="DK345" i="7"/>
  <c r="ER89" i="7" s="1"/>
  <c r="ES89" i="7" s="1"/>
  <c r="DJ345" i="7"/>
  <c r="DK300" i="7"/>
  <c r="EM103" i="7" s="1"/>
  <c r="EN103" i="7" s="1"/>
  <c r="EP103" i="7" s="1"/>
  <c r="DJ300" i="7"/>
  <c r="DI300" i="7"/>
  <c r="DH300" i="7"/>
  <c r="BV141" i="7"/>
  <c r="AF117" i="7"/>
  <c r="AG117" i="7" s="1"/>
  <c r="AA117" i="7"/>
  <c r="ED23" i="7"/>
  <c r="ED9" i="7"/>
  <c r="DE192" i="7" a="1"/>
  <c r="DE192" i="7" s="1"/>
  <c r="DH293" i="7"/>
  <c r="DK293" i="7"/>
  <c r="DJ293" i="7"/>
  <c r="DI293" i="7"/>
  <c r="AF119" i="7"/>
  <c r="AG119" i="7" s="1"/>
  <c r="AA119" i="7"/>
  <c r="AS98" i="7"/>
  <c r="ED21" i="7"/>
  <c r="M82" i="7"/>
  <c r="M81" i="7"/>
  <c r="AP104" i="7"/>
  <c r="AL104" i="7"/>
  <c r="BA104" i="7" s="1"/>
  <c r="AE104" i="7"/>
  <c r="ED47" i="7"/>
  <c r="EG47" i="7"/>
  <c r="AS97" i="7"/>
  <c r="ED31" i="7"/>
  <c r="EG31" i="7"/>
  <c r="AS200" i="7"/>
  <c r="BA200" i="7"/>
  <c r="DJ231" i="7"/>
  <c r="DI231" i="7"/>
  <c r="DH231" i="7"/>
  <c r="DK231" i="7"/>
  <c r="EH69" i="7" s="1"/>
  <c r="EI69" i="7" s="1"/>
  <c r="AF115" i="7"/>
  <c r="AG115" i="7" s="1"/>
  <c r="AA115" i="7"/>
  <c r="EG35" i="7"/>
  <c r="ED35" i="7"/>
  <c r="ED89" i="7"/>
  <c r="ED67" i="7"/>
  <c r="ED63" i="7"/>
  <c r="AP67" i="7"/>
  <c r="AL67" i="7"/>
  <c r="AE67" i="7"/>
  <c r="AE40" i="7"/>
  <c r="AP40" i="7"/>
  <c r="AL40" i="7"/>
  <c r="AY40" i="7" s="1"/>
  <c r="AZ40" i="7" s="1"/>
  <c r="AE35" i="7"/>
  <c r="AP35" i="7"/>
  <c r="AL35" i="7"/>
  <c r="AY35" i="7" s="1"/>
  <c r="AZ35" i="7" s="1"/>
  <c r="AE27" i="7"/>
  <c r="AP27" i="7"/>
  <c r="AL27" i="7"/>
  <c r="DC465" i="7"/>
  <c r="DM465" i="7" s="1"/>
  <c r="FD73" i="7" s="1"/>
  <c r="ED73" i="7"/>
  <c r="AF75" i="7"/>
  <c r="AG75" i="7" s="1"/>
  <c r="AA75" i="7"/>
  <c r="AP65" i="7"/>
  <c r="AL65" i="7"/>
  <c r="AE65" i="7"/>
  <c r="DE95" i="7" a="1"/>
  <c r="DE95" i="7" s="1"/>
  <c r="DE107" i="7" a="1"/>
  <c r="DE107" i="7" s="1"/>
  <c r="DE114" i="7" a="1"/>
  <c r="DE114" i="7" s="1"/>
  <c r="DE145" i="7" a="1"/>
  <c r="DE145" i="7" s="1"/>
  <c r="DE117" i="7" a="1"/>
  <c r="DE117" i="7" s="1"/>
  <c r="DE136" i="7" a="1"/>
  <c r="DE136" i="7" s="1"/>
  <c r="DE149" i="7" a="1"/>
  <c r="DE149" i="7" s="1"/>
  <c r="DE128" i="7" a="1"/>
  <c r="DE128" i="7" s="1"/>
  <c r="DE142" i="7" a="1"/>
  <c r="DE142" i="7" s="1"/>
  <c r="DE127" i="7" a="1"/>
  <c r="DE127" i="7" s="1"/>
  <c r="DE139" i="7" a="1"/>
  <c r="DE139" i="7" s="1"/>
  <c r="M47" i="7"/>
  <c r="M45" i="7"/>
  <c r="M46" i="7"/>
  <c r="ED99" i="7"/>
  <c r="ED91" i="7"/>
  <c r="DI77" i="7"/>
  <c r="DH77" i="7"/>
  <c r="DK77" i="7"/>
  <c r="DS145" i="7" s="1"/>
  <c r="DT145" i="7" s="1"/>
  <c r="DJ77" i="7"/>
  <c r="DC426" i="7"/>
  <c r="DM426" i="7" s="1"/>
  <c r="EY115" i="7" s="1"/>
  <c r="DC410" i="7"/>
  <c r="DM410" i="7" s="1"/>
  <c r="EY83" i="7" s="1"/>
  <c r="DC231" i="7"/>
  <c r="DM231" i="7" s="1"/>
  <c r="EJ69" i="7" s="1"/>
  <c r="DC183" i="7"/>
  <c r="DM183" i="7" s="1"/>
  <c r="EE69" i="7" s="1"/>
  <c r="CK397" i="7"/>
  <c r="E133" i="9" s="1"/>
  <c r="AF17" i="7"/>
  <c r="AG17" i="7" s="1"/>
  <c r="AA17" i="7"/>
  <c r="DE23" i="7" a="1"/>
  <c r="DE23" i="7" s="1"/>
  <c r="DE39" i="7" a="1"/>
  <c r="DE39" i="7" s="1"/>
  <c r="DE56" i="7" a="1"/>
  <c r="DE56" i="7" s="1"/>
  <c r="DE32" i="7" a="1"/>
  <c r="DE32" i="7" s="1"/>
  <c r="DE58" i="7" a="1"/>
  <c r="DE58" i="7" s="1"/>
  <c r="DE12" i="7" a="1"/>
  <c r="DE12" i="7" s="1"/>
  <c r="DE27" i="7" a="1"/>
  <c r="DE27" i="7" s="1"/>
  <c r="DE43" i="7" a="1"/>
  <c r="DE43" i="7" s="1"/>
  <c r="DE59" i="7" a="1"/>
  <c r="DE59" i="7" s="1"/>
  <c r="DE75" i="7" a="1"/>
  <c r="DE75" i="7" s="1"/>
  <c r="DE20" i="7" a="1"/>
  <c r="DE20" i="7" s="1"/>
  <c r="DE36" i="7" a="1"/>
  <c r="DE36" i="7" s="1"/>
  <c r="DE48" i="7" a="1"/>
  <c r="DE48" i="7" s="1"/>
  <c r="DE67" i="7" a="1"/>
  <c r="DE67" i="7" s="1"/>
  <c r="DE76" i="7" a="1"/>
  <c r="DE76" i="7" s="1"/>
  <c r="DE70" i="7" a="1"/>
  <c r="DE70" i="7" s="1"/>
  <c r="DE72" i="7" a="1"/>
  <c r="DE72" i="7" s="1"/>
  <c r="DC478" i="7"/>
  <c r="DM478" i="7" s="1"/>
  <c r="FD99" i="7" s="1"/>
  <c r="DC223" i="7"/>
  <c r="DM223" i="7" s="1"/>
  <c r="EJ53" i="7" s="1"/>
  <c r="CK396" i="7"/>
  <c r="E92" i="9" s="1"/>
  <c r="AF22" i="7"/>
  <c r="AG22" i="7" s="1"/>
  <c r="AA22" i="7"/>
  <c r="DC351" i="7"/>
  <c r="DM351" i="7" s="1"/>
  <c r="ET101" i="7" s="1"/>
  <c r="DC348" i="7"/>
  <c r="DM348" i="7" s="1"/>
  <c r="ET95" i="7" s="1"/>
  <c r="DC302" i="7"/>
  <c r="DM302" i="7" s="1"/>
  <c r="DC181" i="7"/>
  <c r="DM181" i="7" s="1"/>
  <c r="EE65" i="7" s="1"/>
  <c r="CK175" i="7"/>
  <c r="AF16" i="7"/>
  <c r="AG16" i="7" s="1"/>
  <c r="AA16" i="7"/>
  <c r="DC365" i="7"/>
  <c r="DM365" i="7" s="1"/>
  <c r="ET129" i="7" s="1"/>
  <c r="DC346" i="7"/>
  <c r="DM346" i="7" s="1"/>
  <c r="ET91" i="7" s="1"/>
  <c r="DC300" i="7"/>
  <c r="DM300" i="7" s="1"/>
  <c r="DC287" i="7"/>
  <c r="DM287" i="7" s="1"/>
  <c r="DC225" i="7"/>
  <c r="DM225" i="7" s="1"/>
  <c r="EJ57" i="7" s="1"/>
  <c r="CK88" i="7"/>
  <c r="E388" i="9" s="1"/>
  <c r="CK395" i="7"/>
  <c r="E17" i="9" s="1"/>
  <c r="F17" i="9" s="1"/>
  <c r="CK303" i="7"/>
  <c r="E155" i="9" s="1"/>
  <c r="DC446" i="7"/>
  <c r="DM446" i="7" s="1"/>
  <c r="FD35" i="7" s="1"/>
  <c r="AQ226" i="7"/>
  <c r="AR227" i="1"/>
  <c r="AS227" i="1" s="1"/>
  <c r="AQ227" i="1"/>
  <c r="CK42" i="7"/>
  <c r="E31" i="9" s="1"/>
  <c r="F31" i="9" s="1"/>
  <c r="DC399" i="7"/>
  <c r="DM399" i="7" s="1"/>
  <c r="EY61" i="7" s="1"/>
  <c r="AQ209" i="7"/>
  <c r="AR210" i="1"/>
  <c r="AS210" i="1" s="1"/>
  <c r="AQ210" i="1"/>
  <c r="DC330" i="7"/>
  <c r="DM330" i="7" s="1"/>
  <c r="ET59" i="7" s="1"/>
  <c r="AQ174" i="7"/>
  <c r="AR175" i="1"/>
  <c r="AS175" i="1" s="1"/>
  <c r="AQ175" i="1"/>
  <c r="DC316" i="7"/>
  <c r="DM316" i="7" s="1"/>
  <c r="ET31" i="7" s="1"/>
  <c r="AQ160" i="7"/>
  <c r="AR161" i="1"/>
  <c r="AS161" i="1" s="1"/>
  <c r="CK349" i="7"/>
  <c r="E257" i="9" s="1"/>
  <c r="F257" i="9" s="1"/>
  <c r="DC308" i="7"/>
  <c r="DM308" i="7" s="1"/>
  <c r="ET15" i="7" s="1"/>
  <c r="AQ152" i="7"/>
  <c r="AR153" i="1"/>
  <c r="AS153" i="1" s="1"/>
  <c r="CK315" i="7"/>
  <c r="E84" i="9" s="1"/>
  <c r="F84" i="9" s="1"/>
  <c r="DC264" i="7"/>
  <c r="DM264" i="7" s="1"/>
  <c r="EO31" i="7" s="1"/>
  <c r="AQ134" i="7"/>
  <c r="AR135" i="1"/>
  <c r="AS135" i="1" s="1"/>
  <c r="DC213" i="7"/>
  <c r="DM213" i="7" s="1"/>
  <c r="EJ33" i="7" s="1"/>
  <c r="AQ117" i="7"/>
  <c r="AR118" i="1"/>
  <c r="AS118" i="1" s="1"/>
  <c r="AQ118" i="1"/>
  <c r="DC212" i="7"/>
  <c r="DM212" i="7" s="1"/>
  <c r="EJ31" i="7" s="1"/>
  <c r="AQ116" i="7"/>
  <c r="AQ117" i="1"/>
  <c r="AR117" i="1"/>
  <c r="AS117" i="1" s="1"/>
  <c r="CK205" i="7"/>
  <c r="E487" i="9" s="1"/>
  <c r="AD110" i="7"/>
  <c r="AC327" i="7" s="1"/>
  <c r="AI111" i="1"/>
  <c r="AJ111" i="1" s="1"/>
  <c r="AH111" i="1"/>
  <c r="DC205" i="7"/>
  <c r="DM205" i="7" s="1"/>
  <c r="EJ17" i="7" s="1"/>
  <c r="AQ109" i="7"/>
  <c r="AR110" i="1"/>
  <c r="AS110" i="1" s="1"/>
  <c r="L10" i="2"/>
  <c r="AL106" i="1"/>
  <c r="AM106" i="1" s="1"/>
  <c r="I13" i="2"/>
  <c r="AL85" i="1"/>
  <c r="AD73" i="7"/>
  <c r="AI74" i="1"/>
  <c r="AJ74" i="1" s="1"/>
  <c r="AH74" i="1"/>
  <c r="AD72" i="7"/>
  <c r="AH73" i="1"/>
  <c r="AI73" i="1"/>
  <c r="AJ73" i="1" s="1"/>
  <c r="DC90" i="7"/>
  <c r="DM90" i="7" s="1"/>
  <c r="DZ27" i="7" s="1"/>
  <c r="AQ54" i="7"/>
  <c r="AR55" i="1"/>
  <c r="AS55" i="1" s="1"/>
  <c r="CK287" i="7"/>
  <c r="E378" i="9" s="1"/>
  <c r="DC86" i="7"/>
  <c r="DM86" i="7" s="1"/>
  <c r="DZ19" i="7" s="1"/>
  <c r="AQ50" i="7"/>
  <c r="AR51" i="1"/>
  <c r="AS51" i="1" s="1"/>
  <c r="AD39" i="7"/>
  <c r="AD31" i="7"/>
  <c r="DC30" i="7"/>
  <c r="DM30" i="7" s="1"/>
  <c r="DU51" i="7" s="1"/>
  <c r="AQ30" i="7"/>
  <c r="AQ23" i="7"/>
  <c r="DC23" i="7"/>
  <c r="DM23" i="7" s="1"/>
  <c r="DU37" i="7" s="1"/>
  <c r="AQ22" i="7"/>
  <c r="DC22" i="7"/>
  <c r="DM22" i="7" s="1"/>
  <c r="DU35" i="7" s="1"/>
  <c r="CK285" i="7"/>
  <c r="E26" i="9" s="1"/>
  <c r="F26" i="9" s="1"/>
  <c r="CK288" i="7"/>
  <c r="E495" i="9" s="1"/>
  <c r="CK156" i="7"/>
  <c r="E62" i="9" s="1"/>
  <c r="F62" i="9" s="1"/>
  <c r="DC209" i="7"/>
  <c r="DM209" i="7" s="1"/>
  <c r="EJ25" i="7" s="1"/>
  <c r="AQ113" i="7"/>
  <c r="AR114" i="1"/>
  <c r="AS114" i="1" s="1"/>
  <c r="AQ114" i="1"/>
  <c r="BG98" i="1"/>
  <c r="CK265" i="7"/>
  <c r="DC89" i="7"/>
  <c r="DM89" i="7" s="1"/>
  <c r="DZ25" i="7" s="1"/>
  <c r="AQ53" i="7"/>
  <c r="AR54" i="1"/>
  <c r="AS54" i="1" s="1"/>
  <c r="DC129" i="7"/>
  <c r="DM129" i="7" s="1"/>
  <c r="DZ105" i="7" s="1"/>
  <c r="DC53" i="7"/>
  <c r="DM53" i="7" s="1"/>
  <c r="DU97" i="7" s="1"/>
  <c r="AD237" i="7"/>
  <c r="AH238" i="1"/>
  <c r="AI238" i="1"/>
  <c r="AJ238" i="1" s="1"/>
  <c r="DC456" i="7"/>
  <c r="DM456" i="7" s="1"/>
  <c r="FD55" i="7" s="1"/>
  <c r="AQ236" i="7"/>
  <c r="AQ237" i="1"/>
  <c r="AR237" i="1"/>
  <c r="AS237" i="1" s="1"/>
  <c r="DC449" i="7"/>
  <c r="DM449" i="7" s="1"/>
  <c r="FD41" i="7" s="1"/>
  <c r="AQ229" i="7"/>
  <c r="AQ230" i="1"/>
  <c r="AR230" i="1"/>
  <c r="AS230" i="1" s="1"/>
  <c r="DC435" i="7"/>
  <c r="DM435" i="7" s="1"/>
  <c r="FD13" i="7" s="1"/>
  <c r="AQ215" i="7"/>
  <c r="AR216" i="1"/>
  <c r="AS216" i="1" s="1"/>
  <c r="DC401" i="7"/>
  <c r="DM401" i="7" s="1"/>
  <c r="EY65" i="7" s="1"/>
  <c r="AQ211" i="7"/>
  <c r="AQ212" i="1"/>
  <c r="AR212" i="1"/>
  <c r="AS212" i="1" s="1"/>
  <c r="DC381" i="7"/>
  <c r="DM381" i="7" s="1"/>
  <c r="EY25" i="7" s="1"/>
  <c r="AQ191" i="7"/>
  <c r="AQ192" i="1"/>
  <c r="AR192" i="1"/>
  <c r="AS192" i="1" s="1"/>
  <c r="AD189" i="7"/>
  <c r="AC406" i="7" s="1"/>
  <c r="AH190" i="1"/>
  <c r="AI190" i="1"/>
  <c r="AJ190" i="1" s="1"/>
  <c r="AL187" i="1"/>
  <c r="U13" i="2"/>
  <c r="CK69" i="7"/>
  <c r="E22" i="9" s="1"/>
  <c r="F22" i="9" s="1"/>
  <c r="AD177" i="7"/>
  <c r="AC394" i="7" s="1"/>
  <c r="AH178" i="1"/>
  <c r="AI178" i="1"/>
  <c r="AJ178" i="1" s="1"/>
  <c r="DC332" i="7"/>
  <c r="DM332" i="7" s="1"/>
  <c r="ET63" i="7" s="1"/>
  <c r="AQ176" i="7"/>
  <c r="AQ180" i="7"/>
  <c r="AQ177" i="1"/>
  <c r="AR177" i="1"/>
  <c r="AS177" i="1" s="1"/>
  <c r="DC325" i="7"/>
  <c r="DM325" i="7" s="1"/>
  <c r="ET49" i="7" s="1"/>
  <c r="AQ169" i="7"/>
  <c r="AQ170" i="1"/>
  <c r="AR170" i="1"/>
  <c r="AS170" i="1" s="1"/>
  <c r="DC319" i="7"/>
  <c r="DM319" i="7" s="1"/>
  <c r="ET37" i="7" s="1"/>
  <c r="AQ179" i="7"/>
  <c r="AQ163" i="7"/>
  <c r="AQ164" i="1"/>
  <c r="AR164" i="1"/>
  <c r="AS164" i="1" s="1"/>
  <c r="CK333" i="7"/>
  <c r="E324" i="9" s="1"/>
  <c r="F324" i="9" s="1"/>
  <c r="AD136" i="7"/>
  <c r="AC353" i="7" s="1"/>
  <c r="AH137" i="1"/>
  <c r="AI137" i="1"/>
  <c r="AJ137" i="1" s="1"/>
  <c r="DC215" i="7"/>
  <c r="DM215" i="7" s="1"/>
  <c r="EJ37" i="7" s="1"/>
  <c r="AQ119" i="7"/>
  <c r="AQ120" i="1"/>
  <c r="AR120" i="1"/>
  <c r="AS120" i="1" s="1"/>
  <c r="AL108" i="1"/>
  <c r="AM108" i="1" s="1"/>
  <c r="AR105" i="7"/>
  <c r="AT105" i="7" s="1"/>
  <c r="CK98" i="7"/>
  <c r="CK165" i="7"/>
  <c r="E24" i="9" s="1"/>
  <c r="CK154" i="7"/>
  <c r="E30" i="9" s="1"/>
  <c r="CK120" i="7"/>
  <c r="E53" i="9" s="1"/>
  <c r="DC99" i="7"/>
  <c r="DM99" i="7" s="1"/>
  <c r="DZ45" i="7" s="1"/>
  <c r="AQ63" i="7"/>
  <c r="AR64" i="1"/>
  <c r="AS64" i="1" s="1"/>
  <c r="AQ64" i="1"/>
  <c r="DC18" i="7"/>
  <c r="DM18" i="7" s="1"/>
  <c r="DU27" i="7" s="1"/>
  <c r="AQ18" i="7"/>
  <c r="CK113" i="7"/>
  <c r="E136" i="9" s="1"/>
  <c r="DC145" i="7"/>
  <c r="DM145" i="7" s="1"/>
  <c r="DZ137" i="7" s="1"/>
  <c r="DC121" i="7"/>
  <c r="DM121" i="7" s="1"/>
  <c r="DZ89" i="7" s="1"/>
  <c r="CK275" i="7"/>
  <c r="DC69" i="7"/>
  <c r="DM69" i="7" s="1"/>
  <c r="DU129" i="7" s="1"/>
  <c r="DC66" i="7"/>
  <c r="DM66" i="7" s="1"/>
  <c r="DU123" i="7" s="1"/>
  <c r="DC65" i="7"/>
  <c r="DM65" i="7" s="1"/>
  <c r="DU121" i="7" s="1"/>
  <c r="DC57" i="7"/>
  <c r="DM57" i="7" s="1"/>
  <c r="DU105" i="7" s="1"/>
  <c r="AD238" i="7"/>
  <c r="AI239" i="1"/>
  <c r="AJ239" i="1" s="1"/>
  <c r="AH239" i="1"/>
  <c r="BG233" i="1"/>
  <c r="DC443" i="7"/>
  <c r="DM443" i="7" s="1"/>
  <c r="FD29" i="7" s="1"/>
  <c r="AQ223" i="7"/>
  <c r="AR224" i="1"/>
  <c r="AS224" i="1" s="1"/>
  <c r="AQ224" i="1"/>
  <c r="DC439" i="7"/>
  <c r="DM439" i="7" s="1"/>
  <c r="FD21" i="7" s="1"/>
  <c r="AQ219" i="7"/>
  <c r="AR220" i="1"/>
  <c r="AS220" i="1" s="1"/>
  <c r="AA13" i="2"/>
  <c r="AL217" i="1"/>
  <c r="AM217" i="1" s="1"/>
  <c r="AD205" i="7"/>
  <c r="AC422" i="7" s="1"/>
  <c r="AI206" i="1"/>
  <c r="AJ206" i="1" s="1"/>
  <c r="AH206" i="1"/>
  <c r="DC394" i="7"/>
  <c r="DM394" i="7" s="1"/>
  <c r="EY51" i="7" s="1"/>
  <c r="AQ204" i="7"/>
  <c r="AR205" i="1"/>
  <c r="AS205" i="1" s="1"/>
  <c r="AQ205" i="1"/>
  <c r="AD196" i="7"/>
  <c r="AC413" i="7" s="1"/>
  <c r="AI197" i="1"/>
  <c r="AJ197" i="1" s="1"/>
  <c r="AH197" i="1"/>
  <c r="AD194" i="7"/>
  <c r="AC411" i="7" s="1"/>
  <c r="AI195" i="1"/>
  <c r="AJ195" i="1" s="1"/>
  <c r="AH195" i="1"/>
  <c r="AD192" i="7"/>
  <c r="AC409" i="7" s="1"/>
  <c r="AI193" i="1"/>
  <c r="AJ193" i="1" s="1"/>
  <c r="AH193" i="1"/>
  <c r="AD190" i="7"/>
  <c r="AC407" i="7" s="1"/>
  <c r="AI191" i="1"/>
  <c r="AJ191" i="1" s="1"/>
  <c r="AH191" i="1"/>
  <c r="AD188" i="7"/>
  <c r="AC405" i="7" s="1"/>
  <c r="AI189" i="1"/>
  <c r="AJ189" i="1" s="1"/>
  <c r="AH189" i="1"/>
  <c r="DC376" i="7"/>
  <c r="DM376" i="7" s="1"/>
  <c r="EY15" i="7" s="1"/>
  <c r="AQ186" i="7"/>
  <c r="AR187" i="1"/>
  <c r="AS187" i="1" s="1"/>
  <c r="U12" i="2"/>
  <c r="AL186" i="1"/>
  <c r="DC335" i="7"/>
  <c r="DM335" i="7" s="1"/>
  <c r="ET69" i="7" s="1"/>
  <c r="AR180" i="1"/>
  <c r="AS180" i="1" s="1"/>
  <c r="AQ180" i="1"/>
  <c r="AD171" i="7"/>
  <c r="AC388" i="7" s="1"/>
  <c r="AI172" i="1"/>
  <c r="AJ172" i="1" s="1"/>
  <c r="AH172" i="1"/>
  <c r="DC326" i="7"/>
  <c r="DM326" i="7" s="1"/>
  <c r="ET51" i="7" s="1"/>
  <c r="AQ170" i="7"/>
  <c r="AR171" i="1"/>
  <c r="AS171" i="1" s="1"/>
  <c r="AQ171" i="1"/>
  <c r="DC277" i="7"/>
  <c r="DM277" i="7" s="1"/>
  <c r="AQ147" i="7"/>
  <c r="AR148" i="1"/>
  <c r="AS148" i="1" s="1"/>
  <c r="AQ148" i="1"/>
  <c r="AD139" i="7"/>
  <c r="AC356" i="7" s="1"/>
  <c r="AI140" i="1"/>
  <c r="AJ140" i="1" s="1"/>
  <c r="AH140" i="1"/>
  <c r="DC268" i="7"/>
  <c r="DM268" i="7" s="1"/>
  <c r="AQ138" i="7"/>
  <c r="AR139" i="1"/>
  <c r="AS139" i="1" s="1"/>
  <c r="AQ139" i="1"/>
  <c r="E334" i="9"/>
  <c r="F334" i="9" s="1"/>
  <c r="DC217" i="7"/>
  <c r="DM217" i="7" s="1"/>
  <c r="EJ41" i="7" s="1"/>
  <c r="AQ121" i="7"/>
  <c r="AR122" i="1"/>
  <c r="AS122" i="1" s="1"/>
  <c r="AQ122" i="1"/>
  <c r="CK184" i="7"/>
  <c r="E484" i="9" s="1"/>
  <c r="DC174" i="7"/>
  <c r="DM174" i="7" s="1"/>
  <c r="EE51" i="7" s="1"/>
  <c r="AQ102" i="7"/>
  <c r="AR103" i="1"/>
  <c r="AS103" i="1" s="1"/>
  <c r="AQ103" i="1"/>
  <c r="DC166" i="7"/>
  <c r="DM166" i="7" s="1"/>
  <c r="EE35" i="7" s="1"/>
  <c r="AQ94" i="7"/>
  <c r="AR95" i="1"/>
  <c r="AS95" i="1" s="1"/>
  <c r="AQ95" i="1"/>
  <c r="AD85" i="7"/>
  <c r="AC302" i="7" s="1"/>
  <c r="AI86" i="1"/>
  <c r="AJ86" i="1" s="1"/>
  <c r="AH86" i="1"/>
  <c r="AH86" i="3" s="1"/>
  <c r="AI86" i="3" s="1"/>
  <c r="DC153" i="7"/>
  <c r="DM153" i="7" s="1"/>
  <c r="EE9" i="7" s="1"/>
  <c r="AQ81" i="7"/>
  <c r="AR82" i="1"/>
  <c r="AS82" i="1" s="1"/>
  <c r="AD77" i="7"/>
  <c r="AI78" i="1"/>
  <c r="AJ78" i="1" s="1"/>
  <c r="AH78" i="1"/>
  <c r="AQ68" i="7"/>
  <c r="DC104" i="7"/>
  <c r="DM104" i="7" s="1"/>
  <c r="DZ55" i="7" s="1"/>
  <c r="AR69" i="1"/>
  <c r="AS69" i="1" s="1"/>
  <c r="AQ69" i="1"/>
  <c r="DC97" i="7"/>
  <c r="DM97" i="7" s="1"/>
  <c r="DZ41" i="7" s="1"/>
  <c r="AQ61" i="7"/>
  <c r="AR62" i="1"/>
  <c r="AS62" i="1" s="1"/>
  <c r="CK293" i="7"/>
  <c r="E414" i="9" s="1"/>
  <c r="AD60" i="7"/>
  <c r="AC295" i="7" s="1"/>
  <c r="AI61" i="1"/>
  <c r="AJ61" i="1" s="1"/>
  <c r="AH61" i="1"/>
  <c r="AL47" i="1"/>
  <c r="AM47" i="1" s="1"/>
  <c r="F11" i="2"/>
  <c r="AD42" i="7"/>
  <c r="AD34" i="7"/>
  <c r="DC27" i="7"/>
  <c r="DM27" i="7" s="1"/>
  <c r="DU45" i="7" s="1"/>
  <c r="AQ27" i="7"/>
  <c r="AD17" i="7"/>
  <c r="AC270" i="7" s="1"/>
  <c r="AQ15" i="7"/>
  <c r="DC15" i="7"/>
  <c r="DM15" i="7" s="1"/>
  <c r="DU21" i="7" s="1"/>
  <c r="DC460" i="7"/>
  <c r="DM460" i="7" s="1"/>
  <c r="FD63" i="7" s="1"/>
  <c r="AQ240" i="7"/>
  <c r="AR241" i="1"/>
  <c r="AS241" i="1" s="1"/>
  <c r="AQ241" i="1"/>
  <c r="DC453" i="7"/>
  <c r="DM453" i="7" s="1"/>
  <c r="FD49" i="7" s="1"/>
  <c r="AQ233" i="7"/>
  <c r="AR234" i="1"/>
  <c r="AS234" i="1" s="1"/>
  <c r="AQ234" i="1"/>
  <c r="DC442" i="7"/>
  <c r="DM442" i="7" s="1"/>
  <c r="FD27" i="7" s="1"/>
  <c r="AQ222" i="7"/>
  <c r="AR223" i="1"/>
  <c r="AS223" i="1" s="1"/>
  <c r="AQ223" i="1"/>
  <c r="DC328" i="7"/>
  <c r="DM328" i="7" s="1"/>
  <c r="ET55" i="7" s="1"/>
  <c r="AQ172" i="7"/>
  <c r="AR173" i="1"/>
  <c r="AS173" i="1" s="1"/>
  <c r="AQ173" i="1"/>
  <c r="DC322" i="7"/>
  <c r="DM322" i="7" s="1"/>
  <c r="ET43" i="7" s="1"/>
  <c r="AQ166" i="7"/>
  <c r="AR167" i="1"/>
  <c r="AS167" i="1" s="1"/>
  <c r="AQ167" i="1"/>
  <c r="DC315" i="7"/>
  <c r="DM315" i="7" s="1"/>
  <c r="ET29" i="7" s="1"/>
  <c r="AQ159" i="7"/>
  <c r="AR160" i="1"/>
  <c r="AS160" i="1" s="1"/>
  <c r="BG134" i="1"/>
  <c r="O13" i="2"/>
  <c r="AL127" i="1"/>
  <c r="AM127" i="1" s="1"/>
  <c r="CK206" i="7"/>
  <c r="E488" i="9" s="1"/>
  <c r="DC168" i="7"/>
  <c r="DM168" i="7" s="1"/>
  <c r="EE39" i="7" s="1"/>
  <c r="AQ96" i="7"/>
  <c r="AR97" i="1"/>
  <c r="AS97" i="1" s="1"/>
  <c r="AQ97" i="1"/>
  <c r="CK97" i="7"/>
  <c r="BG38" i="1"/>
  <c r="C10" i="2"/>
  <c r="DC119" i="7"/>
  <c r="DM119" i="7" s="1"/>
  <c r="DZ85" i="7" s="1"/>
  <c r="DC440" i="7"/>
  <c r="DM440" i="7" s="1"/>
  <c r="FD23" i="7" s="1"/>
  <c r="AQ220" i="7"/>
  <c r="AR221" i="1"/>
  <c r="AS221" i="1" s="1"/>
  <c r="AQ221" i="1"/>
  <c r="CK38" i="7"/>
  <c r="E46" i="9" s="1"/>
  <c r="F46" i="9" s="1"/>
  <c r="CK374" i="7"/>
  <c r="DC218" i="7"/>
  <c r="DM218" i="7" s="1"/>
  <c r="EJ43" i="7" s="1"/>
  <c r="AQ122" i="7"/>
  <c r="AR123" i="1"/>
  <c r="AS123" i="1" s="1"/>
  <c r="AQ123" i="1"/>
  <c r="DC176" i="7"/>
  <c r="DM176" i="7" s="1"/>
  <c r="EE55" i="7" s="1"/>
  <c r="AQ104" i="7"/>
  <c r="AR105" i="1"/>
  <c r="AS105" i="1" s="1"/>
  <c r="AQ105" i="1"/>
  <c r="AQ78" i="7"/>
  <c r="DC114" i="7"/>
  <c r="DM114" i="7" s="1"/>
  <c r="DZ75" i="7" s="1"/>
  <c r="AR79" i="1"/>
  <c r="AS79" i="1" s="1"/>
  <c r="AQ79" i="1"/>
  <c r="DC91" i="7"/>
  <c r="DM91" i="7" s="1"/>
  <c r="DZ29" i="7" s="1"/>
  <c r="AQ55" i="7"/>
  <c r="AR56" i="1"/>
  <c r="AS56" i="1" s="1"/>
  <c r="CK276" i="7"/>
  <c r="E16" i="9" s="1"/>
  <c r="F16" i="9" s="1"/>
  <c r="AI184" i="1"/>
  <c r="AJ184" i="1" s="1"/>
  <c r="BL142" i="1"/>
  <c r="BG123" i="1"/>
  <c r="BL202" i="1"/>
  <c r="BL78" i="1"/>
  <c r="BL162" i="1"/>
  <c r="BG71" i="1"/>
  <c r="BL38" i="1"/>
  <c r="BE38" i="1" s="1"/>
  <c r="BL234" i="1"/>
  <c r="BL160" i="1"/>
  <c r="BG78" i="1"/>
  <c r="M11" i="4" l="1"/>
  <c r="M10" i="4"/>
  <c r="M7" i="4"/>
  <c r="V9" i="4"/>
  <c r="AM82" i="1"/>
  <c r="AF88" i="3"/>
  <c r="AG88" i="3" s="1"/>
  <c r="AH88" i="3" s="1"/>
  <c r="AI88" i="3" s="1"/>
  <c r="AM187" i="1"/>
  <c r="AF186" i="3"/>
  <c r="AG186" i="3" s="1"/>
  <c r="AH186" i="3" s="1"/>
  <c r="AI186" i="3" s="1"/>
  <c r="AM85" i="1"/>
  <c r="AF85" i="3"/>
  <c r="AG85" i="3" s="1"/>
  <c r="AH85" i="3" s="1"/>
  <c r="AI85" i="3" s="1"/>
  <c r="AM186" i="1"/>
  <c r="AF188" i="3"/>
  <c r="AG188" i="3" s="1"/>
  <c r="AH188" i="3" s="1"/>
  <c r="AI188" i="3" s="1"/>
  <c r="DG377" i="7" a="1"/>
  <c r="DG377" i="7" s="1"/>
  <c r="DN377" i="7" s="1"/>
  <c r="EY18" i="7" s="1"/>
  <c r="BA101" i="7"/>
  <c r="BA99" i="7"/>
  <c r="AS63" i="7"/>
  <c r="DI12" i="7"/>
  <c r="DI11" i="7"/>
  <c r="AF27" i="3"/>
  <c r="AG27" i="3" s="1"/>
  <c r="AH27" i="3" s="1"/>
  <c r="AI27" i="3" s="1"/>
  <c r="AB9" i="4"/>
  <c r="AC9" i="4" s="1"/>
  <c r="DI155" i="7"/>
  <c r="AF84" i="3"/>
  <c r="AG84" i="3" s="1"/>
  <c r="AH84" i="3" s="1"/>
  <c r="AI84" i="3" s="1"/>
  <c r="DI153" i="7"/>
  <c r="AF82" i="3"/>
  <c r="AG82" i="3" s="1"/>
  <c r="AH82" i="3" s="1"/>
  <c r="AI82" i="3" s="1"/>
  <c r="DI156" i="7"/>
  <c r="AF89" i="3"/>
  <c r="AG89" i="3" s="1"/>
  <c r="AH89" i="3" s="1"/>
  <c r="AI89" i="3" s="1"/>
  <c r="DI240" i="7"/>
  <c r="AF129" i="3"/>
  <c r="AG129" i="3" s="1"/>
  <c r="AH129" i="3" s="1"/>
  <c r="AI129" i="3" s="1"/>
  <c r="DI239" i="7"/>
  <c r="AF124" i="3"/>
  <c r="AG124" i="3" s="1"/>
  <c r="AH124" i="3" s="1"/>
  <c r="AI124" i="3" s="1"/>
  <c r="BP128" i="3"/>
  <c r="BC128" i="3"/>
  <c r="BO220" i="3"/>
  <c r="BC220" i="3"/>
  <c r="BP220" i="3"/>
  <c r="BP129" i="3"/>
  <c r="BC129" i="3"/>
  <c r="BP223" i="3"/>
  <c r="BC223" i="3"/>
  <c r="BP159" i="3"/>
  <c r="BC159" i="3"/>
  <c r="BP131" i="3"/>
  <c r="BC131" i="3"/>
  <c r="BP130" i="3"/>
  <c r="BC130" i="3"/>
  <c r="P13" i="4"/>
  <c r="Q13" i="4" s="1"/>
  <c r="P10" i="4"/>
  <c r="Q10" i="4" s="1"/>
  <c r="P12" i="4"/>
  <c r="Q12" i="4" s="1"/>
  <c r="P11" i="4"/>
  <c r="Q11" i="4" s="1"/>
  <c r="P8" i="4"/>
  <c r="Q8" i="4" s="1"/>
  <c r="P7" i="4"/>
  <c r="Q7" i="4" s="1"/>
  <c r="P9" i="4"/>
  <c r="Q9" i="4" s="1"/>
  <c r="BC138" i="1"/>
  <c r="BD138" i="1"/>
  <c r="BD194" i="1"/>
  <c r="BC194" i="1"/>
  <c r="BR193" i="7"/>
  <c r="BU193" i="7" s="1"/>
  <c r="BR137" i="7"/>
  <c r="BU137" i="7" s="1"/>
  <c r="BC136" i="1"/>
  <c r="BD136" i="1"/>
  <c r="BD140" i="1"/>
  <c r="BC140" i="1"/>
  <c r="BR139" i="7"/>
  <c r="BU139" i="7" s="1"/>
  <c r="BR135" i="7"/>
  <c r="BU135" i="7" s="1"/>
  <c r="AQ268" i="9"/>
  <c r="AO176" i="9"/>
  <c r="AP176" i="9" s="1"/>
  <c r="AO486" i="9"/>
  <c r="AP486" i="9" s="1"/>
  <c r="AO168" i="9"/>
  <c r="AP168" i="9" s="1"/>
  <c r="F469" i="9"/>
  <c r="G469" i="9" s="1"/>
  <c r="AO469" i="9" s="1"/>
  <c r="F472" i="9"/>
  <c r="G472" i="9" s="1"/>
  <c r="AO472" i="9" s="1"/>
  <c r="F470" i="9"/>
  <c r="G470" i="9" s="1"/>
  <c r="AO470" i="9" s="1"/>
  <c r="AO479" i="9"/>
  <c r="AP479" i="9" s="1"/>
  <c r="AO514" i="9"/>
  <c r="AP514" i="9" s="1"/>
  <c r="AO476" i="9"/>
  <c r="AP476" i="9" s="1"/>
  <c r="AO201" i="9"/>
  <c r="AP201" i="9" s="1"/>
  <c r="AO179" i="9"/>
  <c r="AP179" i="9" s="1"/>
  <c r="AO508" i="9"/>
  <c r="AP508" i="9" s="1"/>
  <c r="AO506" i="9"/>
  <c r="AP506" i="9" s="1"/>
  <c r="AO196" i="9"/>
  <c r="AP196" i="9" s="1"/>
  <c r="AO513" i="9"/>
  <c r="AP513" i="9" s="1"/>
  <c r="AO86" i="9"/>
  <c r="AP86" i="9" s="1"/>
  <c r="AO474" i="9"/>
  <c r="AP474" i="9" s="1"/>
  <c r="AO501" i="9"/>
  <c r="AP501" i="9" s="1"/>
  <c r="AO193" i="9"/>
  <c r="AP193" i="9" s="1"/>
  <c r="AO58" i="9"/>
  <c r="AP58" i="9" s="1"/>
  <c r="AO505" i="9"/>
  <c r="AP505" i="9" s="1"/>
  <c r="AO504" i="9"/>
  <c r="AP504" i="9" s="1"/>
  <c r="F382" i="9"/>
  <c r="G382" i="9" s="1"/>
  <c r="AO382" i="9" s="1"/>
  <c r="G340" i="9"/>
  <c r="AO340" i="9" s="1"/>
  <c r="AP340" i="9" s="1"/>
  <c r="AQ340" i="9"/>
  <c r="F380" i="9"/>
  <c r="G380" i="9" s="1"/>
  <c r="AO380" i="9" s="1"/>
  <c r="AQ404" i="9"/>
  <c r="AQ35" i="9"/>
  <c r="AQ74" i="9"/>
  <c r="F164" i="9"/>
  <c r="G164" i="9" s="1"/>
  <c r="AO164" i="9" s="1"/>
  <c r="AP164" i="9" s="1"/>
  <c r="AQ164" i="9"/>
  <c r="AQ90" i="9"/>
  <c r="M93" i="9"/>
  <c r="E13" i="9"/>
  <c r="M154" i="9"/>
  <c r="AO154" i="9" s="1"/>
  <c r="E210" i="9"/>
  <c r="M188" i="9"/>
  <c r="AO188" i="9" s="1"/>
  <c r="AP188" i="9" s="1"/>
  <c r="E98" i="9"/>
  <c r="G307" i="9"/>
  <c r="AO307" i="9" s="1"/>
  <c r="AP307" i="9" s="1"/>
  <c r="AQ307" i="9"/>
  <c r="F203" i="9"/>
  <c r="G203" i="9" s="1"/>
  <c r="AO203" i="9" s="1"/>
  <c r="AP203" i="9" s="1"/>
  <c r="AQ203" i="9"/>
  <c r="G444" i="9"/>
  <c r="AO444" i="9" s="1"/>
  <c r="AP444" i="9" s="1"/>
  <c r="AQ444" i="9"/>
  <c r="G289" i="9"/>
  <c r="AO289" i="9" s="1"/>
  <c r="AP289" i="9" s="1"/>
  <c r="AQ289" i="9"/>
  <c r="G281" i="9"/>
  <c r="AO281" i="9" s="1"/>
  <c r="AP281" i="9" s="1"/>
  <c r="AQ281" i="9"/>
  <c r="AQ172" i="9"/>
  <c r="AQ134" i="9"/>
  <c r="F502" i="9"/>
  <c r="G502" i="9" s="1"/>
  <c r="AQ502" i="9"/>
  <c r="F484" i="9"/>
  <c r="G484" i="9" s="1"/>
  <c r="AQ484" i="9"/>
  <c r="F218" i="9"/>
  <c r="G218" i="9" s="1"/>
  <c r="AO218" i="9" s="1"/>
  <c r="AP218" i="9" s="1"/>
  <c r="AQ218" i="9"/>
  <c r="M137" i="9"/>
  <c r="E339" i="9"/>
  <c r="F339" i="9" s="1"/>
  <c r="G16" i="9"/>
  <c r="AO16" i="9" s="1"/>
  <c r="AQ16" i="9"/>
  <c r="G287" i="9"/>
  <c r="AO287" i="9" s="1"/>
  <c r="AP287" i="9" s="1"/>
  <c r="AQ287" i="9"/>
  <c r="F485" i="9"/>
  <c r="G485" i="9" s="1"/>
  <c r="AQ485" i="9"/>
  <c r="F496" i="9"/>
  <c r="G496" i="9" s="1"/>
  <c r="AO496" i="9" s="1"/>
  <c r="AP496" i="9" s="1"/>
  <c r="AQ496" i="9"/>
  <c r="G286" i="9"/>
  <c r="AO286" i="9" s="1"/>
  <c r="AP286" i="9" s="1"/>
  <c r="AQ286" i="9"/>
  <c r="AQ21" i="9"/>
  <c r="M498" i="9"/>
  <c r="E55" i="9"/>
  <c r="M499" i="9"/>
  <c r="AO499" i="9" s="1"/>
  <c r="AP499" i="9" s="1"/>
  <c r="E57" i="9"/>
  <c r="F57" i="9" s="1"/>
  <c r="G47" i="9"/>
  <c r="AQ47" i="9"/>
  <c r="G336" i="9"/>
  <c r="AO336" i="9" s="1"/>
  <c r="AP336" i="9" s="1"/>
  <c r="AQ336" i="9"/>
  <c r="M516" i="9"/>
  <c r="AO516" i="9" s="1"/>
  <c r="AP516" i="9" s="1"/>
  <c r="E200" i="9"/>
  <c r="M19" i="9"/>
  <c r="AO19" i="9" s="1"/>
  <c r="E442" i="9"/>
  <c r="F442" i="9" s="1"/>
  <c r="G321" i="9"/>
  <c r="AO321" i="9" s="1"/>
  <c r="AP321" i="9" s="1"/>
  <c r="AQ321" i="9"/>
  <c r="F207" i="9"/>
  <c r="G207" i="9" s="1"/>
  <c r="AO207" i="9" s="1"/>
  <c r="AP207" i="9" s="1"/>
  <c r="AQ207" i="9"/>
  <c r="AQ136" i="9"/>
  <c r="AQ15" i="9"/>
  <c r="G302" i="9"/>
  <c r="AO302" i="9" s="1"/>
  <c r="AP302" i="9" s="1"/>
  <c r="AQ302" i="9"/>
  <c r="AQ250" i="9"/>
  <c r="F379" i="9"/>
  <c r="G379" i="9" s="1"/>
  <c r="AO379" i="9" s="1"/>
  <c r="AQ379" i="9"/>
  <c r="M475" i="9"/>
  <c r="E320" i="9"/>
  <c r="F320" i="9" s="1"/>
  <c r="M495" i="9"/>
  <c r="E52" i="9"/>
  <c r="F52" i="9" s="1"/>
  <c r="AQ256" i="9"/>
  <c r="F503" i="9"/>
  <c r="G503" i="9" s="1"/>
  <c r="AQ503" i="9"/>
  <c r="F497" i="9"/>
  <c r="G497" i="9" s="1"/>
  <c r="AO497" i="9" s="1"/>
  <c r="AP497" i="9" s="1"/>
  <c r="AQ497" i="9"/>
  <c r="M26" i="9"/>
  <c r="E36" i="9"/>
  <c r="G322" i="9"/>
  <c r="AO322" i="9" s="1"/>
  <c r="AP322" i="9" s="1"/>
  <c r="AQ322" i="9"/>
  <c r="G68" i="9"/>
  <c r="AQ68" i="9"/>
  <c r="AQ149" i="9"/>
  <c r="F170" i="9"/>
  <c r="G170" i="9" s="1"/>
  <c r="AO170" i="9" s="1"/>
  <c r="AP170" i="9" s="1"/>
  <c r="AQ170" i="9"/>
  <c r="F481" i="9"/>
  <c r="G481" i="9" s="1"/>
  <c r="AO481" i="9" s="1"/>
  <c r="AP481" i="9" s="1"/>
  <c r="AQ481" i="9"/>
  <c r="G445" i="9"/>
  <c r="AO445" i="9" s="1"/>
  <c r="AP445" i="9" s="1"/>
  <c r="AQ445" i="9"/>
  <c r="AQ171" i="9"/>
  <c r="F138" i="9"/>
  <c r="G138" i="9" s="1"/>
  <c r="AO138" i="9" s="1"/>
  <c r="AQ138" i="9"/>
  <c r="G284" i="9"/>
  <c r="AO284" i="9" s="1"/>
  <c r="AP284" i="9" s="1"/>
  <c r="AQ284" i="9"/>
  <c r="F148" i="9"/>
  <c r="G148" i="9" s="1"/>
  <c r="AO148" i="9" s="1"/>
  <c r="AQ148" i="9"/>
  <c r="G77" i="9"/>
  <c r="AQ77" i="9"/>
  <c r="F155" i="9"/>
  <c r="G155" i="9" s="1"/>
  <c r="AQ155" i="9"/>
  <c r="G17" i="9"/>
  <c r="AQ17" i="9"/>
  <c r="AQ60" i="9"/>
  <c r="F482" i="9"/>
  <c r="G482" i="9" s="1"/>
  <c r="AQ482" i="9"/>
  <c r="AQ97" i="9"/>
  <c r="M99" i="9"/>
  <c r="AO99" i="9" s="1"/>
  <c r="AP99" i="9" s="1"/>
  <c r="E75" i="9"/>
  <c r="G407" i="9"/>
  <c r="AO407" i="9" s="1"/>
  <c r="AQ407" i="9"/>
  <c r="G310" i="9"/>
  <c r="AO310" i="9" s="1"/>
  <c r="AP310" i="9" s="1"/>
  <c r="AQ310" i="9"/>
  <c r="G96" i="9"/>
  <c r="AQ96" i="9"/>
  <c r="M171" i="9"/>
  <c r="E147" i="9"/>
  <c r="F387" i="9"/>
  <c r="G387" i="9" s="1"/>
  <c r="AO387" i="9" s="1"/>
  <c r="AP387" i="9" s="1"/>
  <c r="AQ387" i="9"/>
  <c r="M509" i="9"/>
  <c r="AO509" i="9" s="1"/>
  <c r="AP509" i="9" s="1"/>
  <c r="E416" i="9"/>
  <c r="F178" i="9"/>
  <c r="G178" i="9" s="1"/>
  <c r="AQ178" i="9"/>
  <c r="G312" i="9"/>
  <c r="AO312" i="9" s="1"/>
  <c r="AP312" i="9" s="1"/>
  <c r="AQ312" i="9"/>
  <c r="G334" i="9"/>
  <c r="AO334" i="9" s="1"/>
  <c r="AP334" i="9" s="1"/>
  <c r="AQ334" i="9"/>
  <c r="G22" i="9"/>
  <c r="AQ22" i="9"/>
  <c r="F388" i="9"/>
  <c r="G388" i="9" s="1"/>
  <c r="AO388" i="9" s="1"/>
  <c r="AP388" i="9" s="1"/>
  <c r="AQ388" i="9"/>
  <c r="AQ152" i="9"/>
  <c r="AQ151" i="9"/>
  <c r="AQ54" i="9"/>
  <c r="G318" i="9"/>
  <c r="AO318" i="9" s="1"/>
  <c r="AP318" i="9" s="1"/>
  <c r="AQ318" i="9"/>
  <c r="G280" i="9"/>
  <c r="AO280" i="9" s="1"/>
  <c r="AP280" i="9" s="1"/>
  <c r="AQ280" i="9"/>
  <c r="F167" i="9"/>
  <c r="G167" i="9" s="1"/>
  <c r="AQ167" i="9"/>
  <c r="G50" i="9"/>
  <c r="AQ50" i="9"/>
  <c r="G309" i="9"/>
  <c r="AO309" i="9" s="1"/>
  <c r="AP309" i="9" s="1"/>
  <c r="AQ309" i="9"/>
  <c r="M199" i="9"/>
  <c r="AO199" i="9" s="1"/>
  <c r="AP199" i="9" s="1"/>
  <c r="E20" i="9"/>
  <c r="F510" i="9"/>
  <c r="G510" i="9" s="1"/>
  <c r="AQ510" i="9"/>
  <c r="AQ190" i="9"/>
  <c r="AQ39" i="9"/>
  <c r="G275" i="9"/>
  <c r="AO275" i="9" s="1"/>
  <c r="AP275" i="9" s="1"/>
  <c r="AQ275" i="9"/>
  <c r="F478" i="9"/>
  <c r="G478" i="9" s="1"/>
  <c r="AO478" i="9" s="1"/>
  <c r="AP478" i="9" s="1"/>
  <c r="AQ478" i="9"/>
  <c r="F182" i="9"/>
  <c r="G182" i="9" s="1"/>
  <c r="AO182" i="9" s="1"/>
  <c r="AP182" i="9" s="1"/>
  <c r="AQ182" i="9"/>
  <c r="G83" i="9"/>
  <c r="AQ83" i="9"/>
  <c r="G44" i="9"/>
  <c r="AQ44" i="9"/>
  <c r="G295" i="9"/>
  <c r="AO295" i="9" s="1"/>
  <c r="AP295" i="9" s="1"/>
  <c r="AQ295" i="9"/>
  <c r="AQ14" i="9"/>
  <c r="AQ41" i="9"/>
  <c r="F487" i="9"/>
  <c r="G487" i="9" s="1"/>
  <c r="AQ487" i="9"/>
  <c r="G84" i="9"/>
  <c r="AQ84" i="9"/>
  <c r="AQ133" i="9"/>
  <c r="G76" i="9"/>
  <c r="AQ76" i="9"/>
  <c r="G428" i="9"/>
  <c r="AO428" i="9" s="1"/>
  <c r="AQ428" i="9"/>
  <c r="G59" i="9"/>
  <c r="AO59" i="9" s="1"/>
  <c r="AP59" i="9" s="1"/>
  <c r="AQ59" i="9"/>
  <c r="F166" i="9"/>
  <c r="G166" i="9" s="1"/>
  <c r="AO166" i="9" s="1"/>
  <c r="AP166" i="9" s="1"/>
  <c r="AQ166" i="9"/>
  <c r="G56" i="9"/>
  <c r="AQ56" i="9"/>
  <c r="G23" i="9"/>
  <c r="AQ23" i="9"/>
  <c r="F194" i="9"/>
  <c r="G194" i="9" s="1"/>
  <c r="AO194" i="9" s="1"/>
  <c r="AP194" i="9" s="1"/>
  <c r="AQ194" i="9"/>
  <c r="G332" i="9"/>
  <c r="AO332" i="9" s="1"/>
  <c r="AP332" i="9" s="1"/>
  <c r="AQ332" i="9"/>
  <c r="F181" i="9"/>
  <c r="G181" i="9" s="1"/>
  <c r="AQ181" i="9"/>
  <c r="F191" i="9"/>
  <c r="G191" i="9" s="1"/>
  <c r="AQ191" i="9"/>
  <c r="G411" i="9"/>
  <c r="AQ411" i="9"/>
  <c r="AQ40" i="9"/>
  <c r="G51" i="9"/>
  <c r="AQ51" i="9"/>
  <c r="G93" i="9"/>
  <c r="AQ93" i="9"/>
  <c r="M487" i="9"/>
  <c r="E432" i="9"/>
  <c r="F432" i="9" s="1"/>
  <c r="F204" i="9"/>
  <c r="G204" i="9" s="1"/>
  <c r="AO204" i="9" s="1"/>
  <c r="AP204" i="9" s="1"/>
  <c r="AQ204" i="9"/>
  <c r="G308" i="9"/>
  <c r="AO308" i="9" s="1"/>
  <c r="AP308" i="9" s="1"/>
  <c r="AQ308" i="9"/>
  <c r="AQ95" i="9"/>
  <c r="M502" i="9"/>
  <c r="E173" i="9"/>
  <c r="M133" i="9"/>
  <c r="E325" i="9"/>
  <c r="F325" i="9" s="1"/>
  <c r="M47" i="9"/>
  <c r="E165" i="9"/>
  <c r="M132" i="9"/>
  <c r="E264" i="9"/>
  <c r="F264" i="9" s="1"/>
  <c r="AQ157" i="9"/>
  <c r="AQ153" i="9"/>
  <c r="F383" i="9"/>
  <c r="G383" i="9" s="1"/>
  <c r="AO383" i="9" s="1"/>
  <c r="AQ383" i="9"/>
  <c r="F212" i="9"/>
  <c r="G212" i="9" s="1"/>
  <c r="AO212" i="9" s="1"/>
  <c r="AP212" i="9" s="1"/>
  <c r="AQ212" i="9"/>
  <c r="F150" i="9"/>
  <c r="G150" i="9" s="1"/>
  <c r="AO150" i="9" s="1"/>
  <c r="AQ150" i="9"/>
  <c r="F498" i="9"/>
  <c r="G498" i="9" s="1"/>
  <c r="AQ498" i="9"/>
  <c r="G282" i="9"/>
  <c r="AO282" i="9" s="1"/>
  <c r="AP282" i="9" s="1"/>
  <c r="AQ282" i="9"/>
  <c r="G255" i="9"/>
  <c r="AO255" i="9" s="1"/>
  <c r="AQ255" i="9"/>
  <c r="AQ18" i="9"/>
  <c r="AQ159" i="9"/>
  <c r="F142" i="9"/>
  <c r="G142" i="9" s="1"/>
  <c r="AO142" i="9" s="1"/>
  <c r="AQ142" i="9"/>
  <c r="AQ65" i="9"/>
  <c r="F144" i="9"/>
  <c r="G144" i="9" s="1"/>
  <c r="AQ144" i="9"/>
  <c r="G273" i="9"/>
  <c r="AO273" i="9" s="1"/>
  <c r="AP273" i="9" s="1"/>
  <c r="AQ273" i="9"/>
  <c r="G267" i="9"/>
  <c r="AO267" i="9" s="1"/>
  <c r="AP267" i="9" s="1"/>
  <c r="AQ267" i="9"/>
  <c r="G73" i="9"/>
  <c r="AO73" i="9" s="1"/>
  <c r="AP73" i="9" s="1"/>
  <c r="AQ73" i="9"/>
  <c r="G46" i="9"/>
  <c r="AQ46" i="9"/>
  <c r="G285" i="9"/>
  <c r="AO285" i="9" s="1"/>
  <c r="AP285" i="9" s="1"/>
  <c r="AQ285" i="9"/>
  <c r="G435" i="9"/>
  <c r="AQ435" i="9"/>
  <c r="M135" i="9"/>
  <c r="E211" i="9"/>
  <c r="F488" i="9"/>
  <c r="G488" i="9" s="1"/>
  <c r="AO488" i="9" s="1"/>
  <c r="AP488" i="9" s="1"/>
  <c r="AQ488" i="9"/>
  <c r="G62" i="9"/>
  <c r="AQ62" i="9"/>
  <c r="AQ92" i="9"/>
  <c r="G436" i="9"/>
  <c r="AO436" i="9" s="1"/>
  <c r="AP436" i="9" s="1"/>
  <c r="AQ436" i="9"/>
  <c r="M510" i="9"/>
  <c r="E313" i="9"/>
  <c r="F313" i="9" s="1"/>
  <c r="M473" i="9"/>
  <c r="AO473" i="9" s="1"/>
  <c r="E441" i="9"/>
  <c r="F441" i="9" s="1"/>
  <c r="G337" i="9"/>
  <c r="AO337" i="9" s="1"/>
  <c r="AP337" i="9" s="1"/>
  <c r="AQ337" i="9"/>
  <c r="M104" i="9"/>
  <c r="AO104" i="9" s="1"/>
  <c r="AP104" i="9" s="1"/>
  <c r="E160" i="9"/>
  <c r="AQ410" i="9"/>
  <c r="M65" i="9"/>
  <c r="E48" i="9"/>
  <c r="F48" i="9" s="1"/>
  <c r="F386" i="9"/>
  <c r="G386" i="9" s="1"/>
  <c r="AO386" i="9" s="1"/>
  <c r="AP386" i="9" s="1"/>
  <c r="AQ386" i="9"/>
  <c r="G429" i="9"/>
  <c r="AO429" i="9" s="1"/>
  <c r="AQ429" i="9"/>
  <c r="F214" i="9"/>
  <c r="G214" i="9" s="1"/>
  <c r="AO214" i="9" s="1"/>
  <c r="AP214" i="9" s="1"/>
  <c r="AQ214" i="9"/>
  <c r="AQ33" i="9"/>
  <c r="G254" i="9"/>
  <c r="AO254" i="9" s="1"/>
  <c r="AQ254" i="9"/>
  <c r="G296" i="9"/>
  <c r="AO296" i="9" s="1"/>
  <c r="AP296" i="9" s="1"/>
  <c r="AQ296" i="9"/>
  <c r="F381" i="9"/>
  <c r="G381" i="9" s="1"/>
  <c r="AO381" i="9" s="1"/>
  <c r="AQ381" i="9"/>
  <c r="AQ135" i="9"/>
  <c r="M63" i="9"/>
  <c r="E80" i="9"/>
  <c r="AQ38" i="9"/>
  <c r="E69" i="9"/>
  <c r="F512" i="9"/>
  <c r="G512" i="9" s="1"/>
  <c r="AO512" i="9" s="1"/>
  <c r="AP512" i="9" s="1"/>
  <c r="AQ512" i="9"/>
  <c r="G327" i="9"/>
  <c r="AO327" i="9" s="1"/>
  <c r="AP327" i="9" s="1"/>
  <c r="AQ327" i="9"/>
  <c r="M144" i="9"/>
  <c r="E446" i="9"/>
  <c r="F446" i="9" s="1"/>
  <c r="G278" i="9"/>
  <c r="AO278" i="9" s="1"/>
  <c r="AP278" i="9" s="1"/>
  <c r="AQ278" i="9"/>
  <c r="G304" i="9"/>
  <c r="AO304" i="9" s="1"/>
  <c r="AP304" i="9" s="1"/>
  <c r="AQ304" i="9"/>
  <c r="G269" i="9"/>
  <c r="AO269" i="9" s="1"/>
  <c r="AP269" i="9" s="1"/>
  <c r="AQ269" i="9"/>
  <c r="G276" i="9"/>
  <c r="AO276" i="9" s="1"/>
  <c r="AP276" i="9" s="1"/>
  <c r="AQ276" i="9"/>
  <c r="F209" i="9"/>
  <c r="G209" i="9" s="1"/>
  <c r="AO209" i="9" s="1"/>
  <c r="AP209" i="9" s="1"/>
  <c r="AQ209" i="9"/>
  <c r="AQ249" i="9"/>
  <c r="F216" i="9"/>
  <c r="G216" i="9" s="1"/>
  <c r="AO216" i="9" s="1"/>
  <c r="AP216" i="9" s="1"/>
  <c r="AQ216" i="9"/>
  <c r="F195" i="9"/>
  <c r="G195" i="9" s="1"/>
  <c r="AO195" i="9" s="1"/>
  <c r="AP195" i="9" s="1"/>
  <c r="AQ195" i="9"/>
  <c r="F189" i="9"/>
  <c r="G189" i="9" s="1"/>
  <c r="AO189" i="9" s="1"/>
  <c r="AP189" i="9" s="1"/>
  <c r="AQ189" i="9"/>
  <c r="G323" i="9"/>
  <c r="AO323" i="9" s="1"/>
  <c r="AP323" i="9" s="1"/>
  <c r="AQ323" i="9"/>
  <c r="G288" i="9"/>
  <c r="AO288" i="9" s="1"/>
  <c r="AP288" i="9" s="1"/>
  <c r="AQ288" i="9"/>
  <c r="F493" i="9"/>
  <c r="G493" i="9" s="1"/>
  <c r="AO493" i="9" s="1"/>
  <c r="AP493" i="9" s="1"/>
  <c r="AQ493" i="9"/>
  <c r="F494" i="9"/>
  <c r="G494" i="9" s="1"/>
  <c r="AO494" i="9" s="1"/>
  <c r="AP494" i="9" s="1"/>
  <c r="AQ494" i="9"/>
  <c r="AQ72" i="9"/>
  <c r="F202" i="9"/>
  <c r="G202" i="9" s="1"/>
  <c r="AO202" i="9" s="1"/>
  <c r="AP202" i="9" s="1"/>
  <c r="AQ202" i="9"/>
  <c r="AQ28" i="9"/>
  <c r="F495" i="9"/>
  <c r="G495" i="9" s="1"/>
  <c r="AQ495" i="9"/>
  <c r="AQ53" i="9"/>
  <c r="G26" i="9"/>
  <c r="AQ26" i="9"/>
  <c r="F378" i="9"/>
  <c r="G378" i="9" s="1"/>
  <c r="AO378" i="9" s="1"/>
  <c r="AQ378" i="9"/>
  <c r="G257" i="9"/>
  <c r="AO257" i="9" s="1"/>
  <c r="AQ257" i="9"/>
  <c r="G31" i="9"/>
  <c r="AO31" i="9" s="1"/>
  <c r="AQ31" i="9"/>
  <c r="F177" i="9"/>
  <c r="G177" i="9" s="1"/>
  <c r="AO177" i="9" s="1"/>
  <c r="AP177" i="9" s="1"/>
  <c r="AQ177" i="9"/>
  <c r="G305" i="9"/>
  <c r="AO305" i="9" s="1"/>
  <c r="AP305" i="9" s="1"/>
  <c r="AQ305" i="9"/>
  <c r="AQ81" i="9"/>
  <c r="F475" i="9"/>
  <c r="G475" i="9" s="1"/>
  <c r="AQ475" i="9"/>
  <c r="F480" i="9"/>
  <c r="G480" i="9" s="1"/>
  <c r="AO480" i="9" s="1"/>
  <c r="AP480" i="9" s="1"/>
  <c r="AQ480" i="9"/>
  <c r="AQ158" i="9"/>
  <c r="G34" i="9"/>
  <c r="AQ34" i="9"/>
  <c r="M151" i="9"/>
  <c r="E443" i="9"/>
  <c r="F443" i="9" s="1"/>
  <c r="AQ401" i="9"/>
  <c r="AQ183" i="9"/>
  <c r="AQ431" i="9"/>
  <c r="AQ405" i="9"/>
  <c r="G261" i="9"/>
  <c r="AO261" i="9" s="1"/>
  <c r="AQ261" i="9"/>
  <c r="AQ414" i="9"/>
  <c r="AQ30" i="9"/>
  <c r="G324" i="9"/>
  <c r="AO324" i="9" s="1"/>
  <c r="AP324" i="9" s="1"/>
  <c r="AQ324" i="9"/>
  <c r="F384" i="9"/>
  <c r="G384" i="9" s="1"/>
  <c r="AO384" i="9" s="1"/>
  <c r="AQ384" i="9"/>
  <c r="F385" i="9"/>
  <c r="G385" i="9" s="1"/>
  <c r="AO385" i="9" s="1"/>
  <c r="AP385" i="9" s="1"/>
  <c r="AQ385" i="9"/>
  <c r="AQ12" i="9"/>
  <c r="AQ425" i="9"/>
  <c r="G78" i="9"/>
  <c r="AQ78" i="9"/>
  <c r="AQ25" i="9"/>
  <c r="AQ67" i="9"/>
  <c r="F180" i="9"/>
  <c r="G180" i="9" s="1"/>
  <c r="AQ180" i="9"/>
  <c r="F471" i="9"/>
  <c r="G471" i="9" s="1"/>
  <c r="AO471" i="9" s="1"/>
  <c r="AQ471" i="9"/>
  <c r="G329" i="9"/>
  <c r="AO329" i="9" s="1"/>
  <c r="AP329" i="9" s="1"/>
  <c r="AQ329" i="9"/>
  <c r="M206" i="9"/>
  <c r="E259" i="9"/>
  <c r="F259" i="9" s="1"/>
  <c r="G303" i="9"/>
  <c r="AO303" i="9" s="1"/>
  <c r="AP303" i="9" s="1"/>
  <c r="AQ303" i="9"/>
  <c r="AQ49" i="9"/>
  <c r="M435" i="9"/>
  <c r="E251" i="9"/>
  <c r="F251" i="9" s="1"/>
  <c r="AQ423" i="9"/>
  <c r="G319" i="9"/>
  <c r="AO319" i="9" s="1"/>
  <c r="AP319" i="9" s="1"/>
  <c r="AQ319" i="9"/>
  <c r="F500" i="9"/>
  <c r="G500" i="9" s="1"/>
  <c r="AO500" i="9" s="1"/>
  <c r="AP500" i="9" s="1"/>
  <c r="AQ500" i="9"/>
  <c r="F169" i="9"/>
  <c r="G169" i="9" s="1"/>
  <c r="AO169" i="9" s="1"/>
  <c r="AP169" i="9" s="1"/>
  <c r="AQ169" i="9"/>
  <c r="F507" i="9"/>
  <c r="G507" i="9" s="1"/>
  <c r="AO507" i="9" s="1"/>
  <c r="AP507" i="9" s="1"/>
  <c r="AQ507" i="9"/>
  <c r="G260" i="9"/>
  <c r="AO260" i="9" s="1"/>
  <c r="AQ260" i="9"/>
  <c r="F208" i="9"/>
  <c r="G208" i="9" s="1"/>
  <c r="AO208" i="9" s="1"/>
  <c r="AP208" i="9" s="1"/>
  <c r="AQ208" i="9"/>
  <c r="G335" i="9"/>
  <c r="AO335" i="9" s="1"/>
  <c r="AP335" i="9" s="1"/>
  <c r="AQ335" i="9"/>
  <c r="G88" i="9"/>
  <c r="AQ88" i="9"/>
  <c r="G91" i="9"/>
  <c r="AO91" i="9" s="1"/>
  <c r="AP91" i="9" s="1"/>
  <c r="AQ91" i="9"/>
  <c r="F145" i="9"/>
  <c r="G145" i="9" s="1"/>
  <c r="AO145" i="9" s="1"/>
  <c r="AQ145" i="9"/>
  <c r="AQ24" i="9"/>
  <c r="F175" i="9"/>
  <c r="G175" i="9" s="1"/>
  <c r="AQ175" i="9"/>
  <c r="AQ11" i="9"/>
  <c r="F511" i="9"/>
  <c r="G511" i="9" s="1"/>
  <c r="AO511" i="9" s="1"/>
  <c r="AP511" i="9" s="1"/>
  <c r="AQ511" i="9"/>
  <c r="S8" i="4"/>
  <c r="T8" i="4" s="1"/>
  <c r="BD219" i="3"/>
  <c r="BP219" i="3"/>
  <c r="BC219" i="3"/>
  <c r="V13" i="4"/>
  <c r="W13" i="4" s="1"/>
  <c r="V11" i="4"/>
  <c r="W11" i="4" s="1"/>
  <c r="V10" i="4"/>
  <c r="W10" i="4" s="1"/>
  <c r="AB12" i="4"/>
  <c r="AC12" i="4" s="1"/>
  <c r="AB13" i="4"/>
  <c r="AC13" i="4" s="1"/>
  <c r="S13" i="4"/>
  <c r="T13" i="4" s="1"/>
  <c r="AB11" i="4"/>
  <c r="AC11" i="4" s="1"/>
  <c r="S12" i="4"/>
  <c r="T12" i="4" s="1"/>
  <c r="AB10" i="4"/>
  <c r="AC10" i="4" s="1"/>
  <c r="S11" i="4"/>
  <c r="T11" i="4" s="1"/>
  <c r="G9" i="4"/>
  <c r="H9" i="4" s="1"/>
  <c r="AB8" i="4"/>
  <c r="AC8" i="4" s="1"/>
  <c r="S9" i="4"/>
  <c r="T9" i="4" s="1"/>
  <c r="D8" i="4"/>
  <c r="E8" i="4" s="1"/>
  <c r="AB7" i="4"/>
  <c r="AC7" i="4" s="1"/>
  <c r="D7" i="4"/>
  <c r="E7" i="4" s="1"/>
  <c r="D9" i="4"/>
  <c r="E9" i="4" s="1"/>
  <c r="S7" i="4"/>
  <c r="T7" i="4" s="1"/>
  <c r="V13" i="2"/>
  <c r="W13" i="2" s="1"/>
  <c r="J8" i="4"/>
  <c r="K8" i="4" s="1"/>
  <c r="V12" i="4"/>
  <c r="W12" i="4" s="1"/>
  <c r="J9" i="4"/>
  <c r="K9" i="4" s="1"/>
  <c r="G8" i="4"/>
  <c r="H8" i="4" s="1"/>
  <c r="G7" i="4"/>
  <c r="H7" i="4" s="1"/>
  <c r="J7" i="4"/>
  <c r="K7" i="4" s="1"/>
  <c r="V7" i="4"/>
  <c r="W7" i="4" s="1"/>
  <c r="V8" i="4"/>
  <c r="W8" i="4" s="1"/>
  <c r="AB13" i="2"/>
  <c r="AC13" i="2" s="1"/>
  <c r="BC103" i="3"/>
  <c r="BP103" i="3"/>
  <c r="BC102" i="3"/>
  <c r="BP102" i="3"/>
  <c r="AB11" i="2"/>
  <c r="AC11" i="2" s="1"/>
  <c r="AB10" i="2"/>
  <c r="AC10" i="2" s="1"/>
  <c r="AB12" i="2"/>
  <c r="AC12" i="2" s="1"/>
  <c r="J13" i="2"/>
  <c r="K13" i="2" s="1"/>
  <c r="S11" i="2"/>
  <c r="T11" i="2" s="1"/>
  <c r="S13" i="2"/>
  <c r="T13" i="2" s="1"/>
  <c r="S10" i="2"/>
  <c r="T10" i="2" s="1"/>
  <c r="S12" i="2"/>
  <c r="T12" i="2" s="1"/>
  <c r="M10" i="2"/>
  <c r="N10" i="2" s="1"/>
  <c r="M13" i="2"/>
  <c r="N13" i="2" s="1"/>
  <c r="M12" i="2"/>
  <c r="N12" i="2" s="1"/>
  <c r="J12" i="2"/>
  <c r="K12" i="2" s="1"/>
  <c r="M11" i="2"/>
  <c r="N11" i="2" s="1"/>
  <c r="AY245" i="7"/>
  <c r="AZ245" i="7" s="1"/>
  <c r="AS245" i="7"/>
  <c r="BB245" i="7" s="1"/>
  <c r="BA245" i="7"/>
  <c r="S10" i="4"/>
  <c r="T10" i="4" s="1"/>
  <c r="D11" i="4"/>
  <c r="E11" i="4" s="1"/>
  <c r="J10" i="4"/>
  <c r="K10" i="4" s="1"/>
  <c r="D12" i="4"/>
  <c r="E12" i="4" s="1"/>
  <c r="G10" i="4"/>
  <c r="H10" i="4" s="1"/>
  <c r="J11" i="4"/>
  <c r="K11" i="4" s="1"/>
  <c r="J13" i="4"/>
  <c r="K13" i="4" s="1"/>
  <c r="G12" i="4"/>
  <c r="H12" i="4" s="1"/>
  <c r="D10" i="4"/>
  <c r="E10" i="4" s="1"/>
  <c r="G11" i="4"/>
  <c r="H11" i="4" s="1"/>
  <c r="D13" i="4"/>
  <c r="E13" i="4" s="1"/>
  <c r="J12" i="4"/>
  <c r="K12" i="4" s="1"/>
  <c r="G13" i="4"/>
  <c r="H13" i="4" s="1"/>
  <c r="V12" i="2"/>
  <c r="W12" i="2" s="1"/>
  <c r="J11" i="2"/>
  <c r="K11" i="2" s="1"/>
  <c r="J10" i="2"/>
  <c r="K10" i="2" s="1"/>
  <c r="Y10" i="2"/>
  <c r="Z10" i="2" s="1"/>
  <c r="Y13" i="2"/>
  <c r="Z13" i="2" s="1"/>
  <c r="Y12" i="2"/>
  <c r="Z12" i="2" s="1"/>
  <c r="Y11" i="2"/>
  <c r="Z11" i="2" s="1"/>
  <c r="P13" i="2"/>
  <c r="Q13" i="2" s="1"/>
  <c r="V11" i="2"/>
  <c r="W11" i="2" s="1"/>
  <c r="P11" i="2"/>
  <c r="Q11" i="2" s="1"/>
  <c r="P12" i="2"/>
  <c r="Q12" i="2" s="1"/>
  <c r="V10" i="2"/>
  <c r="W10" i="2" s="1"/>
  <c r="P10" i="2"/>
  <c r="Q10" i="2" s="1"/>
  <c r="G13" i="2"/>
  <c r="H13" i="2" s="1"/>
  <c r="D13" i="2"/>
  <c r="E13" i="2" s="1"/>
  <c r="G11" i="2"/>
  <c r="H11" i="2" s="1"/>
  <c r="D12" i="2"/>
  <c r="E12" i="2" s="1"/>
  <c r="G12" i="2"/>
  <c r="H12" i="2" s="1"/>
  <c r="D10" i="2"/>
  <c r="E10" i="2" s="1"/>
  <c r="G10" i="2"/>
  <c r="H10" i="2" s="1"/>
  <c r="D11" i="2"/>
  <c r="E11" i="2" s="1"/>
  <c r="BP100" i="3"/>
  <c r="BC100" i="3"/>
  <c r="BH152" i="1"/>
  <c r="AS235" i="7"/>
  <c r="BB235" i="7" s="1"/>
  <c r="BA235" i="7"/>
  <c r="N8" i="4"/>
  <c r="BP113" i="3"/>
  <c r="BC113" i="3"/>
  <c r="BC112" i="3"/>
  <c r="BP112" i="3"/>
  <c r="BC111" i="3"/>
  <c r="BP111" i="3"/>
  <c r="BC108" i="3"/>
  <c r="BP108" i="3"/>
  <c r="N9" i="4"/>
  <c r="AY112" i="7"/>
  <c r="AZ112" i="7" s="1"/>
  <c r="N13" i="4"/>
  <c r="AY111" i="7"/>
  <c r="AZ111" i="7" s="1"/>
  <c r="AY110" i="7"/>
  <c r="AZ110" i="7" s="1"/>
  <c r="N12" i="4"/>
  <c r="DG202" i="7" a="1"/>
  <c r="DG202" i="7" s="1"/>
  <c r="DN202" i="7" s="1"/>
  <c r="EJ12" i="7" s="1"/>
  <c r="BD228" i="1"/>
  <c r="BC228" i="1"/>
  <c r="BR227" i="7"/>
  <c r="BU227" i="7" s="1"/>
  <c r="AS111" i="7"/>
  <c r="BB111" i="7" s="1"/>
  <c r="BA111" i="7"/>
  <c r="BC101" i="3"/>
  <c r="BP101" i="3"/>
  <c r="BD48" i="1"/>
  <c r="BC242" i="1"/>
  <c r="BD90" i="1"/>
  <c r="BC90" i="1"/>
  <c r="BR89" i="7"/>
  <c r="BU89" i="7" s="1"/>
  <c r="BD88" i="1"/>
  <c r="BC88" i="1"/>
  <c r="BR87" i="7"/>
  <c r="BU87" i="7" s="1"/>
  <c r="AM246" i="1"/>
  <c r="AY242" i="1" s="1"/>
  <c r="AS219" i="7"/>
  <c r="AS152" i="7"/>
  <c r="BP153" i="3"/>
  <c r="BC153" i="3"/>
  <c r="BP95" i="3"/>
  <c r="BC95" i="3"/>
  <c r="BD98" i="3"/>
  <c r="BP98" i="3"/>
  <c r="BC98" i="3"/>
  <c r="BC94" i="3"/>
  <c r="BP94" i="3"/>
  <c r="BD97" i="3"/>
  <c r="BC97" i="3"/>
  <c r="BP97" i="3"/>
  <c r="BC96" i="3"/>
  <c r="BP96" i="3"/>
  <c r="BP99" i="3"/>
  <c r="BC99" i="3"/>
  <c r="BU163" i="7"/>
  <c r="BD164" i="1"/>
  <c r="BC164" i="1"/>
  <c r="AS106" i="7"/>
  <c r="AS224" i="7"/>
  <c r="BB224" i="7" s="1"/>
  <c r="BM244" i="1"/>
  <c r="AS150" i="7"/>
  <c r="BA138" i="7"/>
  <c r="BA87" i="7"/>
  <c r="BC164" i="3"/>
  <c r="BP164" i="3"/>
  <c r="BP216" i="3"/>
  <c r="BC216" i="3"/>
  <c r="BC127" i="3"/>
  <c r="BC217" i="3"/>
  <c r="BC152" i="3"/>
  <c r="BP152" i="3"/>
  <c r="BP124" i="3"/>
  <c r="BO82" i="3"/>
  <c r="BO152" i="3"/>
  <c r="BO97" i="3"/>
  <c r="BD127" i="3"/>
  <c r="BP190" i="3"/>
  <c r="BP217" i="3"/>
  <c r="BO124" i="3"/>
  <c r="BO216" i="3"/>
  <c r="BO164" i="3"/>
  <c r="BP127" i="3"/>
  <c r="BD220" i="3"/>
  <c r="BO217" i="3"/>
  <c r="BO165" i="3"/>
  <c r="BC158" i="3"/>
  <c r="BP158" i="3"/>
  <c r="BO158" i="3"/>
  <c r="BO98" i="3"/>
  <c r="BO187" i="3"/>
  <c r="BC214" i="3"/>
  <c r="BP214" i="3"/>
  <c r="BC190" i="3"/>
  <c r="BC124" i="3"/>
  <c r="BO190" i="3"/>
  <c r="BP187" i="3"/>
  <c r="BC187" i="3"/>
  <c r="BO219" i="3"/>
  <c r="BO214" i="3"/>
  <c r="BO118" i="3"/>
  <c r="BD118" i="3"/>
  <c r="BD227" i="3"/>
  <c r="BO227" i="3"/>
  <c r="BD76" i="3"/>
  <c r="BO76" i="3"/>
  <c r="BO122" i="3"/>
  <c r="BD122" i="3"/>
  <c r="BO96" i="3"/>
  <c r="BD96" i="3"/>
  <c r="BD60" i="3"/>
  <c r="BO60" i="3"/>
  <c r="BD201" i="3"/>
  <c r="BO201" i="3"/>
  <c r="BD73" i="3"/>
  <c r="BO73" i="3"/>
  <c r="BO111" i="3"/>
  <c r="BD111" i="3"/>
  <c r="BO99" i="3"/>
  <c r="BD99" i="3"/>
  <c r="BD207" i="3"/>
  <c r="BO207" i="3"/>
  <c r="BO138" i="3"/>
  <c r="BD138" i="3"/>
  <c r="BO39" i="3"/>
  <c r="BD39" i="3"/>
  <c r="BO149" i="3"/>
  <c r="BD149" i="3"/>
  <c r="BD236" i="3"/>
  <c r="BO236" i="3"/>
  <c r="BD94" i="3"/>
  <c r="BO94" i="3"/>
  <c r="BD192" i="3"/>
  <c r="BO192" i="3"/>
  <c r="BO166" i="3"/>
  <c r="BD166" i="3"/>
  <c r="BD170" i="3"/>
  <c r="BO170" i="3"/>
  <c r="BD213" i="3"/>
  <c r="BO213" i="3"/>
  <c r="BD210" i="3"/>
  <c r="BO210" i="3"/>
  <c r="BD36" i="3"/>
  <c r="BO36" i="3"/>
  <c r="BD65" i="3"/>
  <c r="BO65" i="3"/>
  <c r="BD231" i="3"/>
  <c r="BO231" i="3"/>
  <c r="BD32" i="3"/>
  <c r="BO32" i="3"/>
  <c r="BO70" i="3"/>
  <c r="BD70" i="3"/>
  <c r="BO30" i="3"/>
  <c r="BD30" i="3"/>
  <c r="BP82" i="3"/>
  <c r="BC82" i="3"/>
  <c r="BO175" i="3"/>
  <c r="BD175" i="3"/>
  <c r="BD148" i="3"/>
  <c r="BO148" i="3"/>
  <c r="BO228" i="3"/>
  <c r="BD228" i="3"/>
  <c r="BO182" i="3"/>
  <c r="BD182" i="3"/>
  <c r="BD242" i="3"/>
  <c r="BO242" i="3"/>
  <c r="BD115" i="3"/>
  <c r="BO115" i="3"/>
  <c r="BD105" i="3"/>
  <c r="BO105" i="3"/>
  <c r="BD200" i="3"/>
  <c r="BO200" i="3"/>
  <c r="BO41" i="3"/>
  <c r="BD41" i="3"/>
  <c r="BO177" i="3"/>
  <c r="BD177" i="3"/>
  <c r="BO66" i="3"/>
  <c r="BD66" i="3"/>
  <c r="BD146" i="3"/>
  <c r="BO146" i="3"/>
  <c r="BO197" i="3"/>
  <c r="BD197" i="3"/>
  <c r="BO63" i="3"/>
  <c r="BD63" i="3"/>
  <c r="BO224" i="3"/>
  <c r="BD224" i="3"/>
  <c r="BO117" i="3"/>
  <c r="BD117" i="3"/>
  <c r="BD130" i="3"/>
  <c r="BO130" i="3"/>
  <c r="BO202" i="3"/>
  <c r="BD202" i="3"/>
  <c r="BO169" i="3"/>
  <c r="BD169" i="3"/>
  <c r="BD75" i="3"/>
  <c r="BO75" i="3"/>
  <c r="BO247" i="3"/>
  <c r="BD247" i="3"/>
  <c r="BO81" i="3"/>
  <c r="BD81" i="3"/>
  <c r="BD209" i="3"/>
  <c r="BO209" i="3"/>
  <c r="BO42" i="3"/>
  <c r="BD42" i="3"/>
  <c r="BD79" i="3"/>
  <c r="BO79" i="3"/>
  <c r="BD100" i="3"/>
  <c r="BO100" i="3"/>
  <c r="BO33" i="3"/>
  <c r="BD33" i="3"/>
  <c r="BO139" i="3"/>
  <c r="BD139" i="3"/>
  <c r="BO137" i="3"/>
  <c r="BD137" i="3"/>
  <c r="BD235" i="3"/>
  <c r="BO235" i="3"/>
  <c r="BO136" i="3"/>
  <c r="BD136" i="3"/>
  <c r="BD252" i="3"/>
  <c r="BO252" i="3"/>
  <c r="BD121" i="3"/>
  <c r="BO121" i="3"/>
  <c r="BD240" i="3"/>
  <c r="BO240" i="3"/>
  <c r="BO101" i="3"/>
  <c r="BD101" i="3"/>
  <c r="BO257" i="3"/>
  <c r="BD257" i="3"/>
  <c r="BO64" i="3"/>
  <c r="BD64" i="3"/>
  <c r="BD248" i="3"/>
  <c r="BO248" i="3"/>
  <c r="BD176" i="3"/>
  <c r="BO176" i="3"/>
  <c r="BO254" i="3"/>
  <c r="BD254" i="3"/>
  <c r="BD37" i="3"/>
  <c r="BO37" i="3"/>
  <c r="BO58" i="3"/>
  <c r="BD58" i="3"/>
  <c r="BO198" i="3"/>
  <c r="BD198" i="3"/>
  <c r="BO77" i="3"/>
  <c r="BD77" i="3"/>
  <c r="BD119" i="3"/>
  <c r="BO119" i="3"/>
  <c r="BO110" i="3"/>
  <c r="BD110" i="3"/>
  <c r="BD244" i="3"/>
  <c r="BO244" i="3"/>
  <c r="BD241" i="3"/>
  <c r="BO241" i="3"/>
  <c r="BD80" i="3"/>
  <c r="BO80" i="3"/>
  <c r="BD68" i="3"/>
  <c r="BO68" i="3"/>
  <c r="BD128" i="3"/>
  <c r="BO128" i="3"/>
  <c r="BO40" i="3"/>
  <c r="BD40" i="3"/>
  <c r="BD199" i="3"/>
  <c r="BO199" i="3"/>
  <c r="BD194" i="3"/>
  <c r="BO194" i="3"/>
  <c r="BO196" i="3"/>
  <c r="BD196" i="3"/>
  <c r="BD61" i="3"/>
  <c r="BO61" i="3"/>
  <c r="BD250" i="3"/>
  <c r="BO250" i="3"/>
  <c r="BD71" i="3"/>
  <c r="BO71" i="3"/>
  <c r="BO113" i="3"/>
  <c r="BD113" i="3"/>
  <c r="BD180" i="3"/>
  <c r="BO180" i="3"/>
  <c r="BO43" i="3"/>
  <c r="BD43" i="3"/>
  <c r="BO204" i="3"/>
  <c r="BD204" i="3"/>
  <c r="BO135" i="3"/>
  <c r="BD135" i="3"/>
  <c r="BO193" i="3"/>
  <c r="BD193" i="3"/>
  <c r="BO179" i="3"/>
  <c r="BD179" i="3"/>
  <c r="BO69" i="3"/>
  <c r="BD69" i="3"/>
  <c r="BD102" i="3"/>
  <c r="BO102" i="3"/>
  <c r="BD222" i="3"/>
  <c r="BO222" i="3"/>
  <c r="BD143" i="3"/>
  <c r="BO143" i="3"/>
  <c r="BO171" i="3"/>
  <c r="BD171" i="3"/>
  <c r="BD237" i="3"/>
  <c r="BO237" i="3"/>
  <c r="BO255" i="3"/>
  <c r="BD255" i="3"/>
  <c r="BD245" i="3"/>
  <c r="BO245" i="3"/>
  <c r="BO104" i="3"/>
  <c r="BD104" i="3"/>
  <c r="BO29" i="3"/>
  <c r="BD29" i="3"/>
  <c r="BO234" i="3"/>
  <c r="BD234" i="3"/>
  <c r="BD95" i="3"/>
  <c r="BO95" i="3"/>
  <c r="BO195" i="3"/>
  <c r="BD195" i="3"/>
  <c r="BO120" i="3"/>
  <c r="BD120" i="3"/>
  <c r="BO142" i="3"/>
  <c r="BD142" i="3"/>
  <c r="BO147" i="3"/>
  <c r="BD147" i="3"/>
  <c r="BO44" i="3"/>
  <c r="BD44" i="3"/>
  <c r="BD233" i="3"/>
  <c r="BO233" i="3"/>
  <c r="BO31" i="3"/>
  <c r="BD31" i="3"/>
  <c r="BD109" i="3"/>
  <c r="BO109" i="3"/>
  <c r="BO172" i="3"/>
  <c r="BD172" i="3"/>
  <c r="BO141" i="3"/>
  <c r="BD141" i="3"/>
  <c r="BO62" i="3"/>
  <c r="BD62" i="3"/>
  <c r="BO74" i="3"/>
  <c r="BD74" i="3"/>
  <c r="BO72" i="3"/>
  <c r="BD72" i="3"/>
  <c r="BO123" i="3"/>
  <c r="BD123" i="3"/>
  <c r="BD132" i="3"/>
  <c r="BO132" i="3"/>
  <c r="BD181" i="3"/>
  <c r="BO181" i="3"/>
  <c r="BO251" i="3"/>
  <c r="BD251" i="3"/>
  <c r="BD238" i="3"/>
  <c r="BO238" i="3"/>
  <c r="BO206" i="3"/>
  <c r="BD206" i="3"/>
  <c r="BO129" i="3"/>
  <c r="BD129" i="3"/>
  <c r="BO78" i="3"/>
  <c r="BD78" i="3"/>
  <c r="BO134" i="3"/>
  <c r="BD134" i="3"/>
  <c r="BO183" i="3"/>
  <c r="BD183" i="3"/>
  <c r="BO211" i="3"/>
  <c r="BD211" i="3"/>
  <c r="BD59" i="3"/>
  <c r="BO59" i="3"/>
  <c r="BD223" i="3"/>
  <c r="BO223" i="3"/>
  <c r="BD35" i="3"/>
  <c r="BO35" i="3"/>
  <c r="BO116" i="3"/>
  <c r="BD116" i="3"/>
  <c r="BO226" i="3"/>
  <c r="BD226" i="3"/>
  <c r="BO144" i="3"/>
  <c r="BD144" i="3"/>
  <c r="BO178" i="3"/>
  <c r="BD178" i="3"/>
  <c r="BD108" i="3"/>
  <c r="BO108" i="3"/>
  <c r="BD229" i="3"/>
  <c r="BO229" i="3"/>
  <c r="BO140" i="3"/>
  <c r="BD140" i="3"/>
  <c r="BO114" i="3"/>
  <c r="BD114" i="3"/>
  <c r="BD239" i="3"/>
  <c r="BO239" i="3"/>
  <c r="BO153" i="3"/>
  <c r="BD153" i="3"/>
  <c r="BD232" i="3"/>
  <c r="BO232" i="3"/>
  <c r="BO256" i="3"/>
  <c r="BD256" i="3"/>
  <c r="BO34" i="3"/>
  <c r="BD34" i="3"/>
  <c r="BD28" i="3"/>
  <c r="BO28" i="3"/>
  <c r="BD246" i="3"/>
  <c r="BO246" i="3"/>
  <c r="BD67" i="3"/>
  <c r="BO67" i="3"/>
  <c r="BD168" i="3"/>
  <c r="BO168" i="3"/>
  <c r="BO230" i="3"/>
  <c r="BD230" i="3"/>
  <c r="BD159" i="3"/>
  <c r="BO159" i="3"/>
  <c r="BO145" i="3"/>
  <c r="BD145" i="3"/>
  <c r="BO38" i="3"/>
  <c r="BD38" i="3"/>
  <c r="BD173" i="3"/>
  <c r="BO173" i="3"/>
  <c r="BD243" i="3"/>
  <c r="BO243" i="3"/>
  <c r="BD131" i="3"/>
  <c r="BO131" i="3"/>
  <c r="BO208" i="3"/>
  <c r="BD208" i="3"/>
  <c r="BD212" i="3"/>
  <c r="BO212" i="3"/>
  <c r="BD205" i="3"/>
  <c r="BO205" i="3"/>
  <c r="BD225" i="3"/>
  <c r="BO225" i="3"/>
  <c r="BO249" i="3"/>
  <c r="BD249" i="3"/>
  <c r="BO133" i="3"/>
  <c r="BD133" i="3"/>
  <c r="BO174" i="3"/>
  <c r="BD174" i="3"/>
  <c r="BD253" i="3"/>
  <c r="BO253" i="3"/>
  <c r="BO167" i="3"/>
  <c r="BD167" i="3"/>
  <c r="BO112" i="3"/>
  <c r="BD112" i="3"/>
  <c r="BO45" i="3"/>
  <c r="BD45" i="3"/>
  <c r="BO103" i="3"/>
  <c r="BD103" i="3"/>
  <c r="BO203" i="3"/>
  <c r="BD203" i="3"/>
  <c r="BA11" i="7"/>
  <c r="DE454" i="7" a="1"/>
  <c r="DE454" i="7" s="1"/>
  <c r="DG454" i="7" s="1" a="1"/>
  <c r="DG454" i="7" s="1"/>
  <c r="DN454" i="7" s="1"/>
  <c r="FD52" i="7" s="1"/>
  <c r="DE449" i="7" a="1"/>
  <c r="DE449" i="7" s="1"/>
  <c r="DE447" i="7" a="1"/>
  <c r="DE447" i="7" s="1"/>
  <c r="DG447" i="7" s="1" a="1"/>
  <c r="DG447" i="7" s="1"/>
  <c r="DN447" i="7" s="1"/>
  <c r="FD38" i="7" s="1"/>
  <c r="DE443" i="7" a="1"/>
  <c r="DE443" i="7" s="1"/>
  <c r="DG443" i="7" s="1" a="1"/>
  <c r="DG443" i="7" s="1"/>
  <c r="DN443" i="7" s="1"/>
  <c r="FD30" i="7" s="1"/>
  <c r="DE459" i="7" a="1"/>
  <c r="DE459" i="7" s="1"/>
  <c r="DF459" i="7" s="1" a="1"/>
  <c r="DF459" i="7" s="1"/>
  <c r="DL459" i="7" s="1"/>
  <c r="FB62" i="7" s="1"/>
  <c r="FC62" i="7" s="1"/>
  <c r="DE455" i="7" a="1"/>
  <c r="DE455" i="7" s="1"/>
  <c r="DG455" i="7" s="1" a="1"/>
  <c r="DG455" i="7" s="1"/>
  <c r="DN455" i="7" s="1"/>
  <c r="FD54" i="7" s="1"/>
  <c r="DE473" i="7" a="1"/>
  <c r="DE473" i="7" s="1"/>
  <c r="DG473" i="7" s="1" a="1"/>
  <c r="DG473" i="7" s="1"/>
  <c r="DN473" i="7" s="1"/>
  <c r="FD90" i="7" s="1"/>
  <c r="DE482" i="7" a="1"/>
  <c r="DE482" i="7" s="1"/>
  <c r="DF482" i="7" s="1" a="1"/>
  <c r="DF482" i="7" s="1"/>
  <c r="DL482" i="7" s="1"/>
  <c r="FB108" i="7" s="1"/>
  <c r="FC108" i="7" s="1"/>
  <c r="DE488" i="7" a="1"/>
  <c r="DE488" i="7" s="1"/>
  <c r="DE476" i="7" a="1"/>
  <c r="DE476" i="7" s="1"/>
  <c r="DF476" i="7" s="1" a="1"/>
  <c r="DF476" i="7" s="1"/>
  <c r="DL476" i="7" s="1"/>
  <c r="FB96" i="7" s="1"/>
  <c r="FC96" i="7" s="1"/>
  <c r="DE471" i="7" a="1"/>
  <c r="DE471" i="7" s="1"/>
  <c r="DF471" i="7" s="1" a="1"/>
  <c r="DF471" i="7" s="1"/>
  <c r="DL471" i="7" s="1"/>
  <c r="FB86" i="7" s="1"/>
  <c r="FC86" i="7" s="1"/>
  <c r="DE474" i="7" a="1"/>
  <c r="DE474" i="7" s="1"/>
  <c r="DF474" i="7" s="1" a="1"/>
  <c r="DF474" i="7" s="1"/>
  <c r="DL474" i="7" s="1"/>
  <c r="FB92" i="7" s="1"/>
  <c r="FC92" i="7" s="1"/>
  <c r="BA224" i="7"/>
  <c r="DE460" i="7" a="1"/>
  <c r="DE460" i="7" s="1"/>
  <c r="DG460" i="7" s="1" a="1"/>
  <c r="DG460" i="7" s="1"/>
  <c r="DN460" i="7" s="1"/>
  <c r="FD64" i="7" s="1"/>
  <c r="DE480" i="7" a="1"/>
  <c r="DE480" i="7" s="1"/>
  <c r="DF480" i="7" s="1" a="1"/>
  <c r="DF480" i="7" s="1"/>
  <c r="DL480" i="7" s="1"/>
  <c r="FB104" i="7" s="1"/>
  <c r="FC104" i="7" s="1"/>
  <c r="DE458" i="7" a="1"/>
  <c r="DE458" i="7" s="1"/>
  <c r="DF458" i="7" s="1" a="1"/>
  <c r="DF458" i="7" s="1"/>
  <c r="DL458" i="7" s="1"/>
  <c r="FB60" i="7" s="1"/>
  <c r="FC60" i="7" s="1"/>
  <c r="DE464" i="7" a="1"/>
  <c r="DE464" i="7" s="1"/>
  <c r="DG464" i="7" s="1" a="1"/>
  <c r="DG464" i="7" s="1"/>
  <c r="DN464" i="7" s="1"/>
  <c r="FD72" i="7" s="1"/>
  <c r="DE461" i="7" a="1"/>
  <c r="DE461" i="7" s="1"/>
  <c r="DF461" i="7" s="1" a="1"/>
  <c r="DF461" i="7" s="1"/>
  <c r="DL461" i="7" s="1"/>
  <c r="FB66" i="7" s="1"/>
  <c r="FC66" i="7" s="1"/>
  <c r="FE66" i="7" s="1"/>
  <c r="FF66" i="7" s="1"/>
  <c r="DE486" i="7" a="1"/>
  <c r="DE486" i="7" s="1"/>
  <c r="DF486" i="7" s="1" a="1"/>
  <c r="DF486" i="7" s="1"/>
  <c r="DL486" i="7" s="1"/>
  <c r="FB116" i="7" s="1"/>
  <c r="FC116" i="7" s="1"/>
  <c r="DE450" i="7" a="1"/>
  <c r="DE450" i="7" s="1"/>
  <c r="DG450" i="7" s="1" a="1"/>
  <c r="DG450" i="7" s="1"/>
  <c r="DN450" i="7" s="1"/>
  <c r="FD44" i="7" s="1"/>
  <c r="DE442" i="7" a="1"/>
  <c r="DE442" i="7" s="1"/>
  <c r="DF442" i="7" s="1" a="1"/>
  <c r="DF442" i="7" s="1"/>
  <c r="DL442" i="7" s="1"/>
  <c r="FB28" i="7" s="1"/>
  <c r="FC28" i="7" s="1"/>
  <c r="DE441" i="7" a="1"/>
  <c r="DE441" i="7" s="1"/>
  <c r="DF441" i="7" s="1" a="1"/>
  <c r="DF441" i="7" s="1"/>
  <c r="DL441" i="7" s="1"/>
  <c r="FB26" i="7" s="1"/>
  <c r="FC26" i="7" s="1"/>
  <c r="DE445" i="7" a="1"/>
  <c r="DE445" i="7" s="1"/>
  <c r="DE479" i="7" a="1"/>
  <c r="DE479" i="7" s="1"/>
  <c r="DG479" i="7" s="1" a="1"/>
  <c r="DG479" i="7" s="1"/>
  <c r="DN479" i="7" s="1"/>
  <c r="FD102" i="7" s="1"/>
  <c r="DE481" i="7" a="1"/>
  <c r="DE481" i="7" s="1"/>
  <c r="DG481" i="7" s="1" a="1"/>
  <c r="DG481" i="7" s="1"/>
  <c r="DN481" i="7" s="1"/>
  <c r="FD106" i="7" s="1"/>
  <c r="DE452" i="7" a="1"/>
  <c r="DE452" i="7" s="1"/>
  <c r="DG452" i="7" s="1" a="1"/>
  <c r="DG452" i="7" s="1"/>
  <c r="DN452" i="7" s="1"/>
  <c r="FD48" i="7" s="1"/>
  <c r="DE435" i="7" a="1"/>
  <c r="DE435" i="7" s="1"/>
  <c r="DF435" i="7" s="1" a="1"/>
  <c r="DF435" i="7" s="1"/>
  <c r="DL435" i="7" s="1"/>
  <c r="FB14" i="7" s="1"/>
  <c r="FC14" i="7" s="1"/>
  <c r="DE439" i="7" a="1"/>
  <c r="DE439" i="7" s="1"/>
  <c r="DG439" i="7" s="1" a="1"/>
  <c r="DG439" i="7" s="1"/>
  <c r="DN439" i="7" s="1"/>
  <c r="FD22" i="7" s="1"/>
  <c r="DE466" i="7" a="1"/>
  <c r="DE466" i="7" s="1"/>
  <c r="DG466" i="7" s="1" a="1"/>
  <c r="DG466" i="7" s="1"/>
  <c r="DN466" i="7" s="1"/>
  <c r="FD76" i="7" s="1"/>
  <c r="AS165" i="7"/>
  <c r="BB165" i="7" s="1"/>
  <c r="BC165" i="7" s="1"/>
  <c r="AN165" i="7" s="1"/>
  <c r="AO165" i="7" s="1"/>
  <c r="DE434" i="7" a="1"/>
  <c r="DE434" i="7" s="1"/>
  <c r="DF434" i="7" s="1" a="1"/>
  <c r="DF434" i="7" s="1"/>
  <c r="DL434" i="7" s="1"/>
  <c r="FB12" i="7" s="1"/>
  <c r="FC12" i="7" s="1"/>
  <c r="DE448" i="7" a="1"/>
  <c r="DE448" i="7" s="1"/>
  <c r="DG448" i="7" s="1" a="1"/>
  <c r="DG448" i="7" s="1"/>
  <c r="DN448" i="7" s="1"/>
  <c r="FD40" i="7" s="1"/>
  <c r="DE462" i="7" a="1"/>
  <c r="DE462" i="7" s="1"/>
  <c r="DG462" i="7" s="1" a="1"/>
  <c r="DG462" i="7" s="1"/>
  <c r="DN462" i="7" s="1"/>
  <c r="FD68" i="7" s="1"/>
  <c r="DE487" i="7" a="1"/>
  <c r="DE487" i="7" s="1"/>
  <c r="DF487" i="7" s="1" a="1"/>
  <c r="DF487" i="7" s="1"/>
  <c r="DL487" i="7" s="1"/>
  <c r="FB118" i="7" s="1"/>
  <c r="FC118" i="7" s="1"/>
  <c r="DE465" i="7" a="1"/>
  <c r="DE465" i="7" s="1"/>
  <c r="DE444" i="7" a="1"/>
  <c r="DE444" i="7" s="1"/>
  <c r="DG444" i="7" s="1" a="1"/>
  <c r="DG444" i="7" s="1"/>
  <c r="DN444" i="7" s="1"/>
  <c r="FD32" i="7" s="1"/>
  <c r="DE483" i="7" a="1"/>
  <c r="DE483" i="7" s="1"/>
  <c r="DF483" i="7" s="1" a="1"/>
  <c r="DF483" i="7" s="1"/>
  <c r="DL483" i="7" s="1"/>
  <c r="FB110" i="7" s="1"/>
  <c r="FC110" i="7" s="1"/>
  <c r="DE456" i="7" a="1"/>
  <c r="DE456" i="7" s="1"/>
  <c r="DG456" i="7" s="1" a="1"/>
  <c r="DG456" i="7" s="1"/>
  <c r="DN456" i="7" s="1"/>
  <c r="FD56" i="7" s="1"/>
  <c r="DE484" i="7" a="1"/>
  <c r="DE484" i="7" s="1"/>
  <c r="DG484" i="7" s="1" a="1"/>
  <c r="DG484" i="7" s="1"/>
  <c r="DN484" i="7" s="1"/>
  <c r="FD112" i="7" s="1"/>
  <c r="DE477" i="7" a="1"/>
  <c r="DE477" i="7" s="1"/>
  <c r="DE470" i="7" a="1"/>
  <c r="DE470" i="7" s="1"/>
  <c r="DF470" i="7" s="1" a="1"/>
  <c r="DF470" i="7" s="1"/>
  <c r="DL470" i="7" s="1"/>
  <c r="FB84" i="7" s="1"/>
  <c r="FC84" i="7" s="1"/>
  <c r="DE453" i="7" a="1"/>
  <c r="DE453" i="7" s="1"/>
  <c r="DF453" i="7" s="1" a="1"/>
  <c r="DF453" i="7" s="1"/>
  <c r="DL453" i="7" s="1"/>
  <c r="FB50" i="7" s="1"/>
  <c r="FC50" i="7" s="1"/>
  <c r="DE472" i="7" a="1"/>
  <c r="DE472" i="7" s="1"/>
  <c r="DF472" i="7" s="1" a="1"/>
  <c r="DF472" i="7" s="1"/>
  <c r="DL472" i="7" s="1"/>
  <c r="FB88" i="7" s="1"/>
  <c r="FC88" i="7" s="1"/>
  <c r="DE457" i="7" a="1"/>
  <c r="DE457" i="7" s="1"/>
  <c r="DE485" i="7" a="1"/>
  <c r="DE485" i="7" s="1"/>
  <c r="DF485" i="7" s="1" a="1"/>
  <c r="DF485" i="7" s="1"/>
  <c r="DL485" i="7" s="1"/>
  <c r="FB114" i="7" s="1"/>
  <c r="FC114" i="7" s="1"/>
  <c r="DE463" i="7" a="1"/>
  <c r="DE463" i="7" s="1"/>
  <c r="DG463" i="7" s="1" a="1"/>
  <c r="DG463" i="7" s="1"/>
  <c r="DN463" i="7" s="1"/>
  <c r="FD70" i="7" s="1"/>
  <c r="DE469" i="7" a="1"/>
  <c r="DE469" i="7" s="1"/>
  <c r="DF469" i="7" s="1" a="1"/>
  <c r="DF469" i="7" s="1"/>
  <c r="DL469" i="7" s="1"/>
  <c r="FB82" i="7" s="1"/>
  <c r="FC82" i="7" s="1"/>
  <c r="DE446" i="7" a="1"/>
  <c r="DE446" i="7" s="1"/>
  <c r="DG446" i="7" s="1" a="1"/>
  <c r="DG446" i="7" s="1"/>
  <c r="DN446" i="7" s="1"/>
  <c r="FD36" i="7" s="1"/>
  <c r="DE436" i="7" a="1"/>
  <c r="DE436" i="7" s="1"/>
  <c r="DF436" i="7" s="1" a="1"/>
  <c r="DF436" i="7" s="1"/>
  <c r="DL436" i="7" s="1"/>
  <c r="FB16" i="7" s="1"/>
  <c r="FC16" i="7" s="1"/>
  <c r="DE438" i="7" a="1"/>
  <c r="DE438" i="7" s="1"/>
  <c r="DG438" i="7" s="1" a="1"/>
  <c r="DG438" i="7" s="1"/>
  <c r="DN438" i="7" s="1"/>
  <c r="FD20" i="7" s="1"/>
  <c r="DE467" i="7" a="1"/>
  <c r="DE467" i="7" s="1"/>
  <c r="DF467" i="7" s="1" a="1"/>
  <c r="DF467" i="7" s="1"/>
  <c r="DL467" i="7" s="1"/>
  <c r="FB78" i="7" s="1"/>
  <c r="FC78" i="7" s="1"/>
  <c r="DE475" i="7" a="1"/>
  <c r="DE475" i="7" s="1"/>
  <c r="DG475" i="7" s="1" a="1"/>
  <c r="DG475" i="7" s="1"/>
  <c r="DN475" i="7" s="1"/>
  <c r="FD94" i="7" s="1"/>
  <c r="DE451" i="7" a="1"/>
  <c r="DE451" i="7" s="1"/>
  <c r="DG451" i="7" s="1" a="1"/>
  <c r="DG451" i="7" s="1"/>
  <c r="DN451" i="7" s="1"/>
  <c r="FD46" i="7" s="1"/>
  <c r="DE440" i="7" a="1"/>
  <c r="DE440" i="7" s="1"/>
  <c r="DG440" i="7" s="1" a="1"/>
  <c r="DG440" i="7" s="1"/>
  <c r="DN440" i="7" s="1"/>
  <c r="FD24" i="7" s="1"/>
  <c r="DE468" i="7" a="1"/>
  <c r="DE468" i="7" s="1"/>
  <c r="DF468" i="7" s="1" a="1"/>
  <c r="DF468" i="7" s="1"/>
  <c r="DL468" i="7" s="1"/>
  <c r="FB80" i="7" s="1"/>
  <c r="FC80" i="7" s="1"/>
  <c r="DE433" i="7" a="1"/>
  <c r="DE433" i="7" s="1"/>
  <c r="DG433" i="7" s="1" a="1"/>
  <c r="DG433" i="7" s="1"/>
  <c r="DN433" i="7" s="1"/>
  <c r="FD10" i="7" s="1"/>
  <c r="DE437" i="7" a="1"/>
  <c r="DE437" i="7" s="1"/>
  <c r="BA83" i="7"/>
  <c r="BC224" i="1"/>
  <c r="BD224" i="1"/>
  <c r="BC190" i="1"/>
  <c r="BD190" i="1"/>
  <c r="BD226" i="1"/>
  <c r="BC226" i="1"/>
  <c r="BM48" i="1"/>
  <c r="BU189" i="7"/>
  <c r="BR225" i="7"/>
  <c r="BU225" i="7" s="1"/>
  <c r="BR223" i="7"/>
  <c r="BU223" i="7" s="1"/>
  <c r="BH60" i="1"/>
  <c r="BA39" i="7"/>
  <c r="AS39" i="7"/>
  <c r="BB39" i="7" s="1"/>
  <c r="AM39" i="7" s="1"/>
  <c r="BA183" i="7"/>
  <c r="N10" i="4"/>
  <c r="BA170" i="7"/>
  <c r="BE48" i="1"/>
  <c r="BH55" i="1"/>
  <c r="BG246" i="1"/>
  <c r="AS127" i="7"/>
  <c r="EO91" i="7"/>
  <c r="EO123" i="7"/>
  <c r="EM89" i="7"/>
  <c r="EN89" i="7" s="1"/>
  <c r="EP89" i="7" s="1"/>
  <c r="EQ89" i="7" s="1"/>
  <c r="EM121" i="7"/>
  <c r="EN121" i="7" s="1"/>
  <c r="EP41" i="7"/>
  <c r="EQ41" i="7" s="1"/>
  <c r="EP45" i="7"/>
  <c r="EQ45" i="7" s="1"/>
  <c r="EP87" i="7"/>
  <c r="EQ87" i="7" s="1"/>
  <c r="EP79" i="7"/>
  <c r="EQ79" i="7" s="1"/>
  <c r="EP83" i="7"/>
  <c r="EQ83" i="7" s="1"/>
  <c r="EP43" i="7"/>
  <c r="EQ43" i="7" s="1"/>
  <c r="AU184" i="1"/>
  <c r="U14" i="2" s="1"/>
  <c r="AU187" i="1"/>
  <c r="AU186" i="1"/>
  <c r="AU189" i="7" s="1"/>
  <c r="AU185" i="1"/>
  <c r="U15" i="2" s="1"/>
  <c r="AY135" i="7"/>
  <c r="AZ135" i="7" s="1"/>
  <c r="AY162" i="7"/>
  <c r="AZ162" i="7" s="1"/>
  <c r="AY131" i="7"/>
  <c r="AZ131" i="7" s="1"/>
  <c r="AY161" i="7"/>
  <c r="AZ161" i="7" s="1"/>
  <c r="AY134" i="7"/>
  <c r="AZ134" i="7" s="1"/>
  <c r="AY133" i="7"/>
  <c r="AZ133" i="7" s="1"/>
  <c r="AY163" i="7"/>
  <c r="AZ163" i="7" s="1"/>
  <c r="AY137" i="7"/>
  <c r="AZ137" i="7" s="1"/>
  <c r="N11" i="4"/>
  <c r="N7" i="4"/>
  <c r="BH248" i="1"/>
  <c r="AS170" i="7"/>
  <c r="BB170" i="7" s="1"/>
  <c r="AM170" i="7" s="1"/>
  <c r="BA73" i="7"/>
  <c r="BH246" i="1"/>
  <c r="BH129" i="1"/>
  <c r="BE242" i="1"/>
  <c r="BM242" i="1"/>
  <c r="BC160" i="1"/>
  <c r="BD160" i="1"/>
  <c r="BC134" i="1"/>
  <c r="BD134" i="1"/>
  <c r="BD188" i="1"/>
  <c r="BC188" i="1"/>
  <c r="BU119" i="7"/>
  <c r="BU187" i="7"/>
  <c r="BC122" i="1"/>
  <c r="BD122" i="1"/>
  <c r="BU121" i="7"/>
  <c r="BC158" i="1"/>
  <c r="BD158" i="1"/>
  <c r="BR133" i="7"/>
  <c r="BU133" i="7" s="1"/>
  <c r="BD118" i="1"/>
  <c r="BC118" i="1"/>
  <c r="BH124" i="1"/>
  <c r="BU117" i="7"/>
  <c r="BR221" i="7"/>
  <c r="BU221" i="7" s="1"/>
  <c r="BD162" i="1"/>
  <c r="BC162" i="1"/>
  <c r="BC192" i="1"/>
  <c r="BD192" i="1"/>
  <c r="BR219" i="7"/>
  <c r="BU219" i="7" s="1"/>
  <c r="BC120" i="1"/>
  <c r="BD120" i="1"/>
  <c r="BD220" i="1"/>
  <c r="BC220" i="1"/>
  <c r="BR191" i="7"/>
  <c r="BU191" i="7" s="1"/>
  <c r="BC222" i="1"/>
  <c r="BD222" i="1"/>
  <c r="BU161" i="7"/>
  <c r="BR159" i="7"/>
  <c r="BU159" i="7" s="1"/>
  <c r="EO57" i="7"/>
  <c r="BH256" i="1"/>
  <c r="BH128" i="1"/>
  <c r="BA109" i="7"/>
  <c r="BH216" i="1"/>
  <c r="BH250" i="1"/>
  <c r="N213" i="7"/>
  <c r="X18" i="4"/>
  <c r="S18" i="13" s="1"/>
  <c r="BH242" i="1"/>
  <c r="BH257" i="1"/>
  <c r="AY241" i="7"/>
  <c r="AZ241" i="7" s="1"/>
  <c r="AY242" i="7"/>
  <c r="AZ242" i="7" s="1"/>
  <c r="BG242" i="1"/>
  <c r="AS242" i="7"/>
  <c r="BB242" i="7" s="1"/>
  <c r="BA242" i="7"/>
  <c r="BA241" i="7"/>
  <c r="AS241" i="7"/>
  <c r="BB241" i="7" s="1"/>
  <c r="BG244" i="1"/>
  <c r="BC246" i="1"/>
  <c r="BD246" i="1"/>
  <c r="BE246" i="1"/>
  <c r="AS157" i="7"/>
  <c r="BA157" i="7"/>
  <c r="BD66" i="1"/>
  <c r="BC66" i="1"/>
  <c r="BD68" i="1"/>
  <c r="BC68" i="1"/>
  <c r="BR245" i="7"/>
  <c r="BU245" i="7" s="1"/>
  <c r="BH245" i="1"/>
  <c r="BR243" i="7"/>
  <c r="BU243" i="7" s="1"/>
  <c r="BR241" i="7"/>
  <c r="BU241" i="7" s="1"/>
  <c r="BH247" i="1"/>
  <c r="BG243" i="1"/>
  <c r="BA178" i="7"/>
  <c r="BH251" i="1"/>
  <c r="BG251" i="1"/>
  <c r="AS178" i="7"/>
  <c r="BB178" i="7" s="1"/>
  <c r="BC178" i="7" s="1"/>
  <c r="AN178" i="7" s="1"/>
  <c r="AO178" i="7" s="1"/>
  <c r="AS60" i="7"/>
  <c r="BE248" i="1"/>
  <c r="BU131" i="7"/>
  <c r="AS78" i="7"/>
  <c r="BB78" i="7" s="1"/>
  <c r="BC78" i="7" s="1"/>
  <c r="AN78" i="7" s="1"/>
  <c r="AO78" i="7" s="1"/>
  <c r="EO107" i="7"/>
  <c r="FE89" i="7"/>
  <c r="FF89" i="7" s="1"/>
  <c r="FE115" i="7"/>
  <c r="FF115" i="7" s="1"/>
  <c r="FE111" i="7"/>
  <c r="FF111" i="7" s="1"/>
  <c r="FE105" i="7"/>
  <c r="FF105" i="7" s="1"/>
  <c r="FE113" i="7"/>
  <c r="FF113" i="7" s="1"/>
  <c r="FE117" i="7"/>
  <c r="FF117" i="7" s="1"/>
  <c r="FE119" i="7"/>
  <c r="FF119" i="7" s="1"/>
  <c r="AS37" i="7"/>
  <c r="BB37" i="7" s="1"/>
  <c r="AM37" i="7" s="1"/>
  <c r="EO49" i="7"/>
  <c r="EO71" i="7"/>
  <c r="EM101" i="7"/>
  <c r="EN101" i="7" s="1"/>
  <c r="BA36" i="7"/>
  <c r="EO87" i="7"/>
  <c r="EM109" i="7"/>
  <c r="EN109" i="7" s="1"/>
  <c r="AS36" i="7"/>
  <c r="BB36" i="7" s="1"/>
  <c r="BC36" i="7" s="1"/>
  <c r="AN36" i="7" s="1"/>
  <c r="AO36" i="7" s="1"/>
  <c r="EM105" i="7"/>
  <c r="EN105" i="7" s="1"/>
  <c r="BH48" i="1"/>
  <c r="BA28" i="7"/>
  <c r="EO51" i="7"/>
  <c r="AS142" i="7"/>
  <c r="BB142" i="7" s="1"/>
  <c r="BC142" i="7" s="1"/>
  <c r="AN142" i="7" s="1"/>
  <c r="AO142" i="7" s="1"/>
  <c r="EO85" i="7"/>
  <c r="EO69" i="7"/>
  <c r="EM81" i="7"/>
  <c r="EN81" i="7" s="1"/>
  <c r="EM111" i="7"/>
  <c r="EN111" i="7" s="1"/>
  <c r="BA169" i="7"/>
  <c r="BA176" i="7"/>
  <c r="AS79" i="7"/>
  <c r="BB79" i="7" s="1"/>
  <c r="BC79" i="7" s="1"/>
  <c r="AN79" i="7" s="1"/>
  <c r="AO79" i="7" s="1"/>
  <c r="BA165" i="7"/>
  <c r="AS125" i="7"/>
  <c r="EM73" i="7"/>
  <c r="EN73" i="7" s="1"/>
  <c r="EM93" i="7"/>
  <c r="EN93" i="7" s="1"/>
  <c r="AS28" i="7"/>
  <c r="BA125" i="7"/>
  <c r="EO61" i="7"/>
  <c r="EO73" i="7"/>
  <c r="EO111" i="7"/>
  <c r="EO65" i="7"/>
  <c r="BA108" i="7"/>
  <c r="EM107" i="7"/>
  <c r="EN107" i="7" s="1"/>
  <c r="EO39" i="7"/>
  <c r="EO101" i="7"/>
  <c r="EO45" i="7"/>
  <c r="EM85" i="7"/>
  <c r="EN85" i="7" s="1"/>
  <c r="EO23" i="7"/>
  <c r="EO75" i="7"/>
  <c r="EO79" i="7"/>
  <c r="EO97" i="7"/>
  <c r="EO81" i="7"/>
  <c r="EO55" i="7"/>
  <c r="EM77" i="7"/>
  <c r="EN77" i="7" s="1"/>
  <c r="AS227" i="7"/>
  <c r="AS232" i="7"/>
  <c r="BB232" i="7" s="1"/>
  <c r="EM97" i="7"/>
  <c r="EN97" i="7" s="1"/>
  <c r="BA227" i="7"/>
  <c r="BA232" i="7"/>
  <c r="EO33" i="7"/>
  <c r="EM69" i="7"/>
  <c r="EN69" i="7" s="1"/>
  <c r="EO93" i="7"/>
  <c r="EO37" i="7"/>
  <c r="EO53" i="7"/>
  <c r="EO67" i="7"/>
  <c r="EM75" i="7"/>
  <c r="EN75" i="7" s="1"/>
  <c r="EO21" i="7"/>
  <c r="BA166" i="7"/>
  <c r="EO103" i="7"/>
  <c r="BA153" i="7"/>
  <c r="EO29" i="7"/>
  <c r="EO83" i="7"/>
  <c r="BA139" i="7"/>
  <c r="BA79" i="7"/>
  <c r="BA234" i="7"/>
  <c r="EO47" i="7"/>
  <c r="AS134" i="7"/>
  <c r="BB134" i="7" s="1"/>
  <c r="AS231" i="7"/>
  <c r="BB231" i="7" s="1"/>
  <c r="EM67" i="7"/>
  <c r="EN67" i="7" s="1"/>
  <c r="AS204" i="7"/>
  <c r="BA182" i="7"/>
  <c r="BA231" i="7"/>
  <c r="EM95" i="7"/>
  <c r="EN95" i="7" s="1"/>
  <c r="EO99" i="7"/>
  <c r="AS71" i="7"/>
  <c r="BB71" i="7" s="1"/>
  <c r="AM71" i="7" s="1"/>
  <c r="AS237" i="7"/>
  <c r="BB237" i="7" s="1"/>
  <c r="AS109" i="7"/>
  <c r="BB109" i="7" s="1"/>
  <c r="EM63" i="7"/>
  <c r="EN63" i="7" s="1"/>
  <c r="EO77" i="7"/>
  <c r="EO35" i="7"/>
  <c r="AS206" i="7"/>
  <c r="BA120" i="7"/>
  <c r="EO89" i="7"/>
  <c r="EO63" i="7"/>
  <c r="EO59" i="7"/>
  <c r="AS139" i="7"/>
  <c r="BB139" i="7" s="1"/>
  <c r="BC139" i="7" s="1"/>
  <c r="AN139" i="7" s="1"/>
  <c r="AO139" i="7" s="1"/>
  <c r="EO105" i="7"/>
  <c r="EM91" i="7"/>
  <c r="EN91" i="7" s="1"/>
  <c r="BA204" i="7"/>
  <c r="EO41" i="7"/>
  <c r="EO109" i="7"/>
  <c r="BA206" i="7"/>
  <c r="BA57" i="7"/>
  <c r="EO25" i="7"/>
  <c r="EO95" i="7"/>
  <c r="BH215" i="1"/>
  <c r="BH53" i="1"/>
  <c r="BG215" i="1"/>
  <c r="BD46" i="1"/>
  <c r="BM252" i="1"/>
  <c r="BD16" i="1"/>
  <c r="BG253" i="1"/>
  <c r="BA181" i="7"/>
  <c r="BC62" i="1"/>
  <c r="BD218" i="1"/>
  <c r="BD14" i="1"/>
  <c r="BH255" i="1"/>
  <c r="BC14" i="1"/>
  <c r="BC128" i="1"/>
  <c r="BM256" i="1"/>
  <c r="BG254" i="1"/>
  <c r="BH249" i="1"/>
  <c r="BH252" i="1"/>
  <c r="BG249" i="1"/>
  <c r="BA59" i="7"/>
  <c r="BC114" i="1"/>
  <c r="BU69" i="7"/>
  <c r="BM250" i="1"/>
  <c r="BM254" i="1"/>
  <c r="BD112" i="1"/>
  <c r="BH254" i="1"/>
  <c r="BH253" i="1"/>
  <c r="BC12" i="1"/>
  <c r="BC46" i="1"/>
  <c r="BC64" i="1"/>
  <c r="BD64" i="1"/>
  <c r="BM116" i="1"/>
  <c r="BC116" i="1"/>
  <c r="BC230" i="1"/>
  <c r="BD230" i="1"/>
  <c r="BR231" i="7"/>
  <c r="BU231" i="7" s="1"/>
  <c r="BR233" i="7"/>
  <c r="BU233" i="7" s="1"/>
  <c r="BC234" i="1"/>
  <c r="BD234" i="1"/>
  <c r="BC232" i="1"/>
  <c r="BD232" i="1"/>
  <c r="BR229" i="7"/>
  <c r="BU229" i="7" s="1"/>
  <c r="BU33" i="7"/>
  <c r="BC16" i="1"/>
  <c r="BC24" i="1"/>
  <c r="BD24" i="1"/>
  <c r="AS131" i="7"/>
  <c r="BB131" i="7" s="1"/>
  <c r="AS68" i="7"/>
  <c r="BB68" i="7" s="1"/>
  <c r="BC68" i="7" s="1"/>
  <c r="AN68" i="7" s="1"/>
  <c r="AO68" i="7" s="1"/>
  <c r="BA68" i="7"/>
  <c r="AS73" i="7"/>
  <c r="BB73" i="7" s="1"/>
  <c r="BC73" i="7" s="1"/>
  <c r="AN73" i="7" s="1"/>
  <c r="AO73" i="7" s="1"/>
  <c r="BA228" i="7"/>
  <c r="BH111" i="1"/>
  <c r="BA126" i="7"/>
  <c r="BA100" i="7"/>
  <c r="BA161" i="7"/>
  <c r="BA160" i="7"/>
  <c r="AS112" i="7"/>
  <c r="AS228" i="7"/>
  <c r="BB228" i="7" s="1"/>
  <c r="BA112" i="7"/>
  <c r="BH153" i="1"/>
  <c r="AM218" i="1"/>
  <c r="AU214" i="1"/>
  <c r="AU217" i="7" s="1"/>
  <c r="AU217" i="1"/>
  <c r="AU215" i="1"/>
  <c r="AU218" i="7" s="1"/>
  <c r="AU216" i="1"/>
  <c r="AA16" i="2" s="1"/>
  <c r="AB16" i="2" s="1"/>
  <c r="BH52" i="1"/>
  <c r="BU63" i="7"/>
  <c r="BH64" i="1"/>
  <c r="BH21" i="1"/>
  <c r="BA212" i="7"/>
  <c r="BH61" i="1"/>
  <c r="BA71" i="7"/>
  <c r="BH217" i="1"/>
  <c r="BH62" i="1"/>
  <c r="AS212" i="7"/>
  <c r="BA174" i="7"/>
  <c r="BA223" i="7"/>
  <c r="AS153" i="7"/>
  <c r="N215" i="7"/>
  <c r="AA9" i="5" s="1"/>
  <c r="BA154" i="7"/>
  <c r="BU21" i="7"/>
  <c r="AS160" i="7"/>
  <c r="AS162" i="7"/>
  <c r="AS169" i="7"/>
  <c r="BB169" i="7" s="1"/>
  <c r="BC169" i="7" s="1"/>
  <c r="AN169" i="7" s="1"/>
  <c r="AO169" i="7" s="1"/>
  <c r="BA131" i="7"/>
  <c r="AS76" i="7"/>
  <c r="BB76" i="7" s="1"/>
  <c r="BC76" i="7" s="1"/>
  <c r="AN76" i="7" s="1"/>
  <c r="AO76" i="7" s="1"/>
  <c r="BA236" i="7"/>
  <c r="AS49" i="7"/>
  <c r="BU55" i="7"/>
  <c r="AS158" i="7"/>
  <c r="BA218" i="7"/>
  <c r="BA91" i="7"/>
  <c r="AS54" i="7"/>
  <c r="AS218" i="7"/>
  <c r="BA158" i="7"/>
  <c r="AS69" i="7"/>
  <c r="BA114" i="7"/>
  <c r="BA76" i="7"/>
  <c r="BA69" i="7"/>
  <c r="BA148" i="7"/>
  <c r="BU27" i="7"/>
  <c r="BU57" i="7"/>
  <c r="BA168" i="7"/>
  <c r="BA237" i="7"/>
  <c r="AS148" i="7"/>
  <c r="BB148" i="7" s="1"/>
  <c r="AS161" i="7"/>
  <c r="AS154" i="7"/>
  <c r="AS234" i="7"/>
  <c r="AS236" i="7"/>
  <c r="BB236" i="7" s="1"/>
  <c r="AS186" i="7"/>
  <c r="AS238" i="7"/>
  <c r="BA238" i="7"/>
  <c r="AS59" i="7"/>
  <c r="AS211" i="7"/>
  <c r="BA211" i="7"/>
  <c r="AY74" i="7"/>
  <c r="AZ74" i="7" s="1"/>
  <c r="BA74" i="7"/>
  <c r="AS74" i="7"/>
  <c r="BB74" i="7" s="1"/>
  <c r="AS20" i="7"/>
  <c r="N214" i="7"/>
  <c r="AA8" i="5" s="1"/>
  <c r="BA90" i="7"/>
  <c r="BH19" i="1"/>
  <c r="BH34" i="1"/>
  <c r="BH22" i="1"/>
  <c r="BH59" i="1"/>
  <c r="BH69" i="1"/>
  <c r="BH32" i="1"/>
  <c r="BH155" i="1"/>
  <c r="BH110" i="1"/>
  <c r="BH47" i="1"/>
  <c r="BU61" i="7"/>
  <c r="BA156" i="7"/>
  <c r="BH50" i="1"/>
  <c r="BU17" i="7"/>
  <c r="BG151" i="1"/>
  <c r="BH51" i="1"/>
  <c r="BH49" i="1"/>
  <c r="BU31" i="7"/>
  <c r="BU215" i="7"/>
  <c r="BH46" i="1"/>
  <c r="BH219" i="1"/>
  <c r="BH154" i="1"/>
  <c r="BH30" i="1"/>
  <c r="BH126" i="1"/>
  <c r="BU23" i="7"/>
  <c r="BH70" i="1"/>
  <c r="BH33" i="1"/>
  <c r="BH57" i="1"/>
  <c r="BH54" i="1"/>
  <c r="BU81" i="7"/>
  <c r="BH83" i="1"/>
  <c r="BH214" i="1"/>
  <c r="BU47" i="7"/>
  <c r="BM46" i="1"/>
  <c r="BM218" i="1"/>
  <c r="BH218" i="1"/>
  <c r="BE218" i="1"/>
  <c r="BH125" i="1"/>
  <c r="BM128" i="1"/>
  <c r="BU111" i="7"/>
  <c r="BH108" i="1"/>
  <c r="BH113" i="1"/>
  <c r="BU109" i="7"/>
  <c r="BU127" i="7"/>
  <c r="BH130" i="1"/>
  <c r="BE128" i="1"/>
  <c r="BH107" i="1"/>
  <c r="BH116" i="1"/>
  <c r="BH131" i="1"/>
  <c r="BG106" i="1"/>
  <c r="AS29" i="7"/>
  <c r="BB29" i="7" s="1"/>
  <c r="AM29" i="7" s="1"/>
  <c r="BE24" i="1"/>
  <c r="BU151" i="7"/>
  <c r="BU183" i="7"/>
  <c r="BU125" i="7"/>
  <c r="BU123" i="7"/>
  <c r="BU107" i="7"/>
  <c r="BU213" i="7"/>
  <c r="BU129" i="7"/>
  <c r="BA55" i="7"/>
  <c r="BH114" i="1"/>
  <c r="AS201" i="7"/>
  <c r="AS50" i="7"/>
  <c r="AS46" i="7"/>
  <c r="BH115" i="1"/>
  <c r="BA89" i="7"/>
  <c r="BH112" i="1"/>
  <c r="BH63" i="1"/>
  <c r="BH65" i="1"/>
  <c r="BA49" i="7"/>
  <c r="AS214" i="7"/>
  <c r="AS171" i="7"/>
  <c r="BB171" i="7" s="1"/>
  <c r="BC171" i="7" s="1"/>
  <c r="AN171" i="7" s="1"/>
  <c r="AO171" i="7" s="1"/>
  <c r="AU83" i="1"/>
  <c r="AU84" i="1"/>
  <c r="AU85" i="1"/>
  <c r="AU82" i="1"/>
  <c r="BH117" i="1"/>
  <c r="BH35" i="1"/>
  <c r="BA33" i="7"/>
  <c r="BM216" i="1"/>
  <c r="BD34" i="1"/>
  <c r="BH16" i="1"/>
  <c r="BH58" i="1"/>
  <c r="AS193" i="7"/>
  <c r="BA94" i="7"/>
  <c r="BA18" i="7"/>
  <c r="AS42" i="7"/>
  <c r="BB42" i="7" s="1"/>
  <c r="BC42" i="7" s="1"/>
  <c r="AN42" i="7" s="1"/>
  <c r="AO42" i="7" s="1"/>
  <c r="BA86" i="7"/>
  <c r="AS48" i="7"/>
  <c r="BH150" i="1"/>
  <c r="BA202" i="7"/>
  <c r="BA54" i="7"/>
  <c r="BH28" i="1"/>
  <c r="BA47" i="7"/>
  <c r="BA78" i="7"/>
  <c r="AS19" i="7"/>
  <c r="BA46" i="7"/>
  <c r="BC113" i="7"/>
  <c r="AN113" i="7" s="1"/>
  <c r="AO113" i="7" s="1"/>
  <c r="BA60" i="7"/>
  <c r="AM143" i="7"/>
  <c r="BA19" i="7"/>
  <c r="BA34" i="7"/>
  <c r="AY29" i="7"/>
  <c r="AZ29" i="7" s="1"/>
  <c r="BA147" i="7"/>
  <c r="AS55" i="7"/>
  <c r="BA31" i="7"/>
  <c r="BA214" i="7"/>
  <c r="BA62" i="7"/>
  <c r="AS12" i="7"/>
  <c r="BA51" i="7"/>
  <c r="AS21" i="7"/>
  <c r="BA198" i="7"/>
  <c r="AS120" i="7"/>
  <c r="BB120" i="7" s="1"/>
  <c r="AS26" i="7"/>
  <c r="AS10" i="7"/>
  <c r="AS184" i="7"/>
  <c r="BU51" i="7"/>
  <c r="BC126" i="1"/>
  <c r="BM62" i="1"/>
  <c r="BC58" i="1"/>
  <c r="BC34" i="1"/>
  <c r="BC22" i="1"/>
  <c r="BD52" i="1"/>
  <c r="BD214" i="1"/>
  <c r="BC106" i="1"/>
  <c r="BD56" i="1"/>
  <c r="BC124" i="1"/>
  <c r="BD10" i="1"/>
  <c r="BD106" i="1"/>
  <c r="BD20" i="1"/>
  <c r="BC20" i="1"/>
  <c r="BU13" i="7"/>
  <c r="BD216" i="1"/>
  <c r="BD58" i="1"/>
  <c r="BC10" i="1"/>
  <c r="BD18" i="1"/>
  <c r="BM20" i="1"/>
  <c r="BC18" i="1"/>
  <c r="BE62" i="1"/>
  <c r="BD22" i="1"/>
  <c r="BD32" i="1"/>
  <c r="BC32" i="1"/>
  <c r="BD28" i="1"/>
  <c r="BC30" i="1"/>
  <c r="BR83" i="7"/>
  <c r="BU83" i="7" s="1"/>
  <c r="BC130" i="1"/>
  <c r="BC60" i="1"/>
  <c r="BD30" i="1"/>
  <c r="BC28" i="1"/>
  <c r="BE82" i="1"/>
  <c r="BC82" i="1"/>
  <c r="BC84" i="1"/>
  <c r="BD84" i="1"/>
  <c r="BU67" i="7"/>
  <c r="BC26" i="1"/>
  <c r="BR185" i="7"/>
  <c r="BU185" i="7" s="1"/>
  <c r="BD124" i="1"/>
  <c r="BD150" i="1"/>
  <c r="BC150" i="1"/>
  <c r="BD132" i="1"/>
  <c r="BC132" i="1"/>
  <c r="BC152" i="1"/>
  <c r="BD26" i="1"/>
  <c r="BR85" i="7"/>
  <c r="BU85" i="7" s="1"/>
  <c r="BC186" i="1"/>
  <c r="BD186" i="1"/>
  <c r="BC86" i="1"/>
  <c r="BD86" i="1"/>
  <c r="BC50" i="1"/>
  <c r="BM184" i="1"/>
  <c r="BD184" i="1"/>
  <c r="BD60" i="1"/>
  <c r="BD12" i="1"/>
  <c r="BM54" i="1"/>
  <c r="BD54" i="1"/>
  <c r="BC156" i="1"/>
  <c r="BD156" i="1"/>
  <c r="BR155" i="7"/>
  <c r="BU155" i="7" s="1"/>
  <c r="BC154" i="1"/>
  <c r="BD154" i="1"/>
  <c r="BM130" i="1"/>
  <c r="BM58" i="1"/>
  <c r="BU65" i="7"/>
  <c r="BE60" i="1"/>
  <c r="BH97" i="1"/>
  <c r="BM32" i="1"/>
  <c r="BA53" i="7"/>
  <c r="BU105" i="7"/>
  <c r="BH127" i="1"/>
  <c r="AS53" i="7"/>
  <c r="BE10" i="1"/>
  <c r="BA29" i="7"/>
  <c r="BU45" i="7"/>
  <c r="BM56" i="1"/>
  <c r="BE216" i="1"/>
  <c r="BM124" i="1"/>
  <c r="BM114" i="1"/>
  <c r="BU9" i="7"/>
  <c r="BE56" i="1"/>
  <c r="BE114" i="1"/>
  <c r="BH185" i="1"/>
  <c r="AS124" i="7"/>
  <c r="BA124" i="7"/>
  <c r="BE64" i="1"/>
  <c r="BE22" i="1"/>
  <c r="BE14" i="1"/>
  <c r="BM66" i="1"/>
  <c r="BU149" i="7"/>
  <c r="BE34" i="1"/>
  <c r="BM52" i="1"/>
  <c r="BE52" i="1"/>
  <c r="BM64" i="1"/>
  <c r="BU53" i="7"/>
  <c r="BU115" i="7"/>
  <c r="BE12" i="1"/>
  <c r="BE16" i="1"/>
  <c r="BU11" i="7"/>
  <c r="BU15" i="7"/>
  <c r="BU29" i="7"/>
  <c r="BE130" i="1"/>
  <c r="BM106" i="1"/>
  <c r="AO213" i="9"/>
  <c r="AP213" i="9" s="1"/>
  <c r="AO184" i="9"/>
  <c r="AP184" i="9" s="1"/>
  <c r="BA38" i="7"/>
  <c r="AS223" i="7"/>
  <c r="BA96" i="7"/>
  <c r="BA186" i="7"/>
  <c r="AS128" i="7"/>
  <c r="BA128" i="7"/>
  <c r="AS122" i="7"/>
  <c r="AS33" i="7"/>
  <c r="AS66" i="7"/>
  <c r="BB66" i="7" s="1"/>
  <c r="BC66" i="7" s="1"/>
  <c r="AN66" i="7" s="1"/>
  <c r="AO66" i="7" s="1"/>
  <c r="BA15" i="7"/>
  <c r="BA66" i="7"/>
  <c r="AS167" i="7"/>
  <c r="BB167" i="7" s="1"/>
  <c r="AM167" i="7" s="1"/>
  <c r="BA50" i="7"/>
  <c r="AS168" i="7"/>
  <c r="BB168" i="7" s="1"/>
  <c r="BC168" i="7" s="1"/>
  <c r="AN168" i="7" s="1"/>
  <c r="AO168" i="7" s="1"/>
  <c r="AS61" i="7"/>
  <c r="BA167" i="7"/>
  <c r="AS38" i="7"/>
  <c r="BB38" i="7" s="1"/>
  <c r="BC38" i="7" s="1"/>
  <c r="AN38" i="7" s="1"/>
  <c r="AO38" i="7" s="1"/>
  <c r="AS114" i="7"/>
  <c r="BB114" i="7" s="1"/>
  <c r="AM114" i="7" s="1"/>
  <c r="BE184" i="1"/>
  <c r="BC112" i="1"/>
  <c r="BM112" i="1"/>
  <c r="BM154" i="1"/>
  <c r="BE154" i="1"/>
  <c r="BD70" i="1"/>
  <c r="BM70" i="1"/>
  <c r="BE70" i="1"/>
  <c r="BE68" i="1"/>
  <c r="BM68" i="1"/>
  <c r="BE50" i="1"/>
  <c r="BM50" i="1"/>
  <c r="BD82" i="1"/>
  <c r="BM82" i="1"/>
  <c r="BE214" i="1"/>
  <c r="BM214" i="1"/>
  <c r="BD126" i="1"/>
  <c r="BM126" i="1"/>
  <c r="BU25" i="7"/>
  <c r="BE150" i="1"/>
  <c r="BM150" i="1"/>
  <c r="BU59" i="7"/>
  <c r="BM28" i="1"/>
  <c r="BE26" i="1"/>
  <c r="BE30" i="1"/>
  <c r="BC54" i="1"/>
  <c r="BE54" i="1"/>
  <c r="BD116" i="1"/>
  <c r="BE116" i="1"/>
  <c r="BC110" i="1"/>
  <c r="BE110" i="1"/>
  <c r="BD152" i="1"/>
  <c r="BE152" i="1"/>
  <c r="BU19" i="7"/>
  <c r="BM110" i="1"/>
  <c r="BU153" i="7"/>
  <c r="BE18" i="1"/>
  <c r="AS100" i="7"/>
  <c r="AS45" i="7"/>
  <c r="AS108" i="7"/>
  <c r="BB108" i="7" s="1"/>
  <c r="AS123" i="7"/>
  <c r="BA197" i="7"/>
  <c r="BA85" i="7"/>
  <c r="AS197" i="7"/>
  <c r="AS35" i="7"/>
  <c r="BB35" i="7" s="1"/>
  <c r="BC35" i="7" s="1"/>
  <c r="AN35" i="7" s="1"/>
  <c r="AO35" i="7" s="1"/>
  <c r="BA123" i="7"/>
  <c r="BA171" i="7"/>
  <c r="AS156" i="7"/>
  <c r="BA35" i="7"/>
  <c r="AS226" i="7"/>
  <c r="BB226" i="7" s="1"/>
  <c r="BC226" i="7" s="1"/>
  <c r="AN226" i="7" s="1"/>
  <c r="AO226" i="7" s="1"/>
  <c r="AS135" i="7"/>
  <c r="BA226" i="7"/>
  <c r="AS216" i="7"/>
  <c r="BA135" i="7"/>
  <c r="AS163" i="7"/>
  <c r="BB163" i="7" s="1"/>
  <c r="BC163" i="7" s="1"/>
  <c r="AN163" i="7" s="1"/>
  <c r="AO163" i="7" s="1"/>
  <c r="AS176" i="7"/>
  <c r="BB176" i="7" s="1"/>
  <c r="BC176" i="7" s="1"/>
  <c r="AN176" i="7" s="1"/>
  <c r="AO176" i="7" s="1"/>
  <c r="BA216" i="7"/>
  <c r="AS182" i="7"/>
  <c r="BB182" i="7" s="1"/>
  <c r="BC182" i="7" s="1"/>
  <c r="AN182" i="7" s="1"/>
  <c r="AO182" i="7" s="1"/>
  <c r="BA163" i="7"/>
  <c r="BC70" i="7"/>
  <c r="AN70" i="7" s="1"/>
  <c r="AO70" i="7" s="1"/>
  <c r="AM70" i="7"/>
  <c r="AM141" i="7"/>
  <c r="BA20" i="7"/>
  <c r="AS14" i="7"/>
  <c r="AS15" i="7"/>
  <c r="BA127" i="7"/>
  <c r="AM116" i="7"/>
  <c r="BA70" i="7"/>
  <c r="AH82" i="7"/>
  <c r="AS82" i="7" s="1"/>
  <c r="BH72" i="1"/>
  <c r="EZ62" i="7"/>
  <c r="FA62" i="7" s="1"/>
  <c r="EZ121" i="7"/>
  <c r="FA121" i="7" s="1"/>
  <c r="EZ101" i="7"/>
  <c r="FA101" i="7" s="1"/>
  <c r="EZ30" i="7"/>
  <c r="FA30" i="7" s="1"/>
  <c r="EZ63" i="7"/>
  <c r="FA63" i="7" s="1"/>
  <c r="EZ106" i="7"/>
  <c r="FA106" i="7" s="1"/>
  <c r="EZ116" i="7"/>
  <c r="FA116" i="7" s="1"/>
  <c r="EZ70" i="7"/>
  <c r="FA70" i="7" s="1"/>
  <c r="EZ53" i="7"/>
  <c r="FA53" i="7" s="1"/>
  <c r="EZ47" i="7"/>
  <c r="FA47" i="7" s="1"/>
  <c r="EZ44" i="7"/>
  <c r="FA44" i="7" s="1"/>
  <c r="EZ109" i="7"/>
  <c r="FA109" i="7" s="1"/>
  <c r="EZ82" i="7"/>
  <c r="FA82" i="7" s="1"/>
  <c r="EZ38" i="7"/>
  <c r="FA38" i="7" s="1"/>
  <c r="EZ120" i="7"/>
  <c r="FA120" i="7" s="1"/>
  <c r="EZ76" i="7"/>
  <c r="FA76" i="7" s="1"/>
  <c r="EQ103" i="7"/>
  <c r="ED65" i="7"/>
  <c r="ED61" i="7"/>
  <c r="EU121" i="7"/>
  <c r="EV121" i="7" s="1"/>
  <c r="EU141" i="7"/>
  <c r="EV141" i="7" s="1"/>
  <c r="EU137" i="7"/>
  <c r="EV137" i="7" s="1"/>
  <c r="EU109" i="7"/>
  <c r="EV109" i="7" s="1"/>
  <c r="EK69" i="7"/>
  <c r="EL69" i="7" s="1"/>
  <c r="EK77" i="7"/>
  <c r="EL77" i="7" s="1"/>
  <c r="EK73" i="7"/>
  <c r="EL73" i="7" s="1"/>
  <c r="EK46" i="7"/>
  <c r="EL46" i="7" s="1"/>
  <c r="EK36" i="7"/>
  <c r="EL36" i="7" s="1"/>
  <c r="EK74" i="7"/>
  <c r="EL74" i="7" s="1"/>
  <c r="EK66" i="7"/>
  <c r="EL66" i="7" s="1"/>
  <c r="EK76" i="7"/>
  <c r="EL76" i="7" s="1"/>
  <c r="EK34" i="7"/>
  <c r="EL34" i="7" s="1"/>
  <c r="EK42" i="7"/>
  <c r="EL42" i="7" s="1"/>
  <c r="EK24" i="7"/>
  <c r="EL24" i="7" s="1"/>
  <c r="EK61" i="7"/>
  <c r="EL61" i="7" s="1"/>
  <c r="EK72" i="7"/>
  <c r="EL72" i="7" s="1"/>
  <c r="EK80" i="7"/>
  <c r="EL80" i="7" s="1"/>
  <c r="EK20" i="7"/>
  <c r="EL20" i="7" s="1"/>
  <c r="EK26" i="7"/>
  <c r="EL26" i="7" s="1"/>
  <c r="EK65" i="7"/>
  <c r="EL65" i="7" s="1"/>
  <c r="EK30" i="7"/>
  <c r="EL30" i="7" s="1"/>
  <c r="EA68" i="7"/>
  <c r="EB68" i="7" s="1"/>
  <c r="EA141" i="7"/>
  <c r="EB141" i="7" s="1"/>
  <c r="EA58" i="7"/>
  <c r="EB58" i="7" s="1"/>
  <c r="EA78" i="7"/>
  <c r="EB78" i="7" s="1"/>
  <c r="EA50" i="7"/>
  <c r="EB50" i="7" s="1"/>
  <c r="EA145" i="7"/>
  <c r="EB145" i="7" s="1"/>
  <c r="EA30" i="7"/>
  <c r="EB30" i="7" s="1"/>
  <c r="DV145" i="7"/>
  <c r="DW145" i="7" s="1"/>
  <c r="DV137" i="7"/>
  <c r="DW137" i="7" s="1"/>
  <c r="DV133" i="7"/>
  <c r="DW133" i="7" s="1"/>
  <c r="AU153" i="1"/>
  <c r="AU152" i="1"/>
  <c r="AU125" i="1"/>
  <c r="AU128" i="7" s="1"/>
  <c r="AU127" i="1"/>
  <c r="AU130" i="7" s="1"/>
  <c r="AU150" i="1"/>
  <c r="AU126" i="1"/>
  <c r="AU129" i="7" s="1"/>
  <c r="AU151" i="1"/>
  <c r="AU124" i="1"/>
  <c r="AU127" i="7" s="1"/>
  <c r="AU109" i="1"/>
  <c r="DG232" i="7" a="1"/>
  <c r="DG232" i="7" s="1"/>
  <c r="DN232" i="7" s="1"/>
  <c r="EJ72" i="7" s="1"/>
  <c r="DG101" i="7" a="1"/>
  <c r="DG101" i="7" s="1"/>
  <c r="DN101" i="7" s="1"/>
  <c r="DZ50" i="7" s="1"/>
  <c r="AU108" i="1"/>
  <c r="DG163" i="7" a="1"/>
  <c r="DG163" i="7" s="1"/>
  <c r="DN163" i="7" s="1"/>
  <c r="EE30" i="7" s="1"/>
  <c r="DF175" i="7" a="1"/>
  <c r="DF175" i="7" s="1"/>
  <c r="DL175" i="7" s="1"/>
  <c r="EC54" i="7" s="1"/>
  <c r="DG428" i="7" a="1"/>
  <c r="DG428" i="7" s="1"/>
  <c r="DN428" i="7" s="1"/>
  <c r="EY120" i="7" s="1"/>
  <c r="DG115" i="7" a="1"/>
  <c r="DG115" i="7" s="1"/>
  <c r="DN115" i="7" s="1"/>
  <c r="DZ78" i="7" s="1"/>
  <c r="DF176" i="7" a="1"/>
  <c r="DF176" i="7" s="1"/>
  <c r="DL176" i="7" s="1"/>
  <c r="EC56" i="7" s="1"/>
  <c r="DG186" i="7" a="1"/>
  <c r="DG186" i="7" s="1"/>
  <c r="DN186" i="7" s="1"/>
  <c r="EE76" i="7" s="1"/>
  <c r="DG195" i="7" a="1"/>
  <c r="DG195" i="7" s="1"/>
  <c r="DN195" i="7" s="1"/>
  <c r="EE94" i="7" s="1"/>
  <c r="DG403" i="7" a="1"/>
  <c r="DG403" i="7" s="1"/>
  <c r="DN403" i="7" s="1"/>
  <c r="EY70" i="7" s="1"/>
  <c r="DG426" i="7" a="1"/>
  <c r="DG426" i="7" s="1"/>
  <c r="DN426" i="7" s="1"/>
  <c r="EY116" i="7" s="1"/>
  <c r="AM14" i="1"/>
  <c r="AF19" i="3" s="1"/>
  <c r="AG19" i="3" s="1"/>
  <c r="AH19" i="3" s="1"/>
  <c r="AI19" i="3" s="1"/>
  <c r="DG159" i="7" a="1"/>
  <c r="DG159" i="7" s="1"/>
  <c r="DN159" i="7" s="1"/>
  <c r="EE22" i="7" s="1"/>
  <c r="DG208" i="7" a="1"/>
  <c r="DG208" i="7" s="1"/>
  <c r="DN208" i="7" s="1"/>
  <c r="EJ24" i="7" s="1"/>
  <c r="BH18" i="1"/>
  <c r="DF212" i="7" a="1"/>
  <c r="DF212" i="7" s="1"/>
  <c r="DL212" i="7" s="1"/>
  <c r="EH32" i="7" s="1"/>
  <c r="EI32" i="7" s="1"/>
  <c r="DF430" i="7" a="1"/>
  <c r="DF430" i="7" s="1"/>
  <c r="DL430" i="7" s="1"/>
  <c r="EW124" i="7" s="1"/>
  <c r="EX124" i="7" s="1"/>
  <c r="DG158" i="7" a="1"/>
  <c r="DG158" i="7" s="1"/>
  <c r="DN158" i="7" s="1"/>
  <c r="EE20" i="7" s="1"/>
  <c r="DF98" i="7" a="1"/>
  <c r="DF98" i="7" s="1"/>
  <c r="DL98" i="7" s="1"/>
  <c r="DX44" i="7" s="1"/>
  <c r="DY44" i="7" s="1"/>
  <c r="DG91" i="7" a="1"/>
  <c r="DG91" i="7" s="1"/>
  <c r="DN91" i="7" s="1"/>
  <c r="DZ30" i="7" s="1"/>
  <c r="DG173" i="7" a="1"/>
  <c r="DG173" i="7" s="1"/>
  <c r="DN173" i="7" s="1"/>
  <c r="EE50" i="7" s="1"/>
  <c r="DF196" i="7" a="1"/>
  <c r="DF196" i="7" s="1"/>
  <c r="DL196" i="7" s="1"/>
  <c r="EC96" i="7" s="1"/>
  <c r="DG390" i="7" a="1"/>
  <c r="DG390" i="7" s="1"/>
  <c r="DN390" i="7" s="1"/>
  <c r="EY44" i="7" s="1"/>
  <c r="DM483" i="7"/>
  <c r="FD109" i="7" s="1"/>
  <c r="DK483" i="7"/>
  <c r="FB109" i="7" s="1"/>
  <c r="FC109" i="7" s="1"/>
  <c r="DJ483" i="7"/>
  <c r="DG409" i="7" a="1"/>
  <c r="DG409" i="7" s="1"/>
  <c r="DN409" i="7" s="1"/>
  <c r="EY82" i="7" s="1"/>
  <c r="DG378" i="7" a="1"/>
  <c r="DG378" i="7" s="1"/>
  <c r="DN378" i="7" s="1"/>
  <c r="EY20" i="7" s="1"/>
  <c r="DF478" i="7" a="1"/>
  <c r="DF478" i="7" s="1"/>
  <c r="DL478" i="7" s="1"/>
  <c r="FB100" i="7" s="1"/>
  <c r="FC100" i="7" s="1"/>
  <c r="DG105" i="7" a="1"/>
  <c r="DG105" i="7" s="1"/>
  <c r="DN105" i="7" s="1"/>
  <c r="DZ58" i="7" s="1"/>
  <c r="DF227" i="7" a="1"/>
  <c r="DF227" i="7" s="1"/>
  <c r="DL227" i="7" s="1"/>
  <c r="EH62" i="7" s="1"/>
  <c r="EI62" i="7" s="1"/>
  <c r="DF197" i="7" a="1"/>
  <c r="DF197" i="7" s="1"/>
  <c r="DL197" i="7" s="1"/>
  <c r="EC98" i="7" s="1"/>
  <c r="DF414" i="7" a="1"/>
  <c r="DF414" i="7" s="1"/>
  <c r="DL414" i="7" s="1"/>
  <c r="EW92" i="7" s="1"/>
  <c r="EX92" i="7" s="1"/>
  <c r="DG217" i="7" a="1"/>
  <c r="DG217" i="7" s="1"/>
  <c r="DN217" i="7" s="1"/>
  <c r="EJ42" i="7" s="1"/>
  <c r="DF178" i="7" a="1"/>
  <c r="DF178" i="7" s="1"/>
  <c r="DL178" i="7" s="1"/>
  <c r="EC60" i="7" s="1"/>
  <c r="DH483" i="7"/>
  <c r="DF389" i="7" a="1"/>
  <c r="DF389" i="7" s="1"/>
  <c r="DL389" i="7" s="1"/>
  <c r="EW42" i="7" s="1"/>
  <c r="EX42" i="7" s="1"/>
  <c r="DI483" i="7"/>
  <c r="DF88" i="7" a="1"/>
  <c r="DF88" i="7" s="1"/>
  <c r="DL88" i="7" s="1"/>
  <c r="DX24" i="7" s="1"/>
  <c r="DY24" i="7" s="1"/>
  <c r="AS57" i="7"/>
  <c r="AH84" i="7"/>
  <c r="AS84" i="7" s="1"/>
  <c r="DG213" i="7" a="1"/>
  <c r="DG213" i="7" s="1"/>
  <c r="DN213" i="7" s="1"/>
  <c r="EJ34" i="7" s="1"/>
  <c r="AH83" i="7"/>
  <c r="AS83" i="7" s="1"/>
  <c r="AS126" i="7"/>
  <c r="DG219" i="7" a="1"/>
  <c r="DG219" i="7" s="1"/>
  <c r="DN219" i="7" s="1"/>
  <c r="EJ46" i="7" s="1"/>
  <c r="DF377" i="7" a="1"/>
  <c r="DF377" i="7" s="1"/>
  <c r="DL377" i="7" s="1"/>
  <c r="EW18" i="7" s="1"/>
  <c r="EX18" i="7" s="1"/>
  <c r="DF102" i="7" a="1"/>
  <c r="DF102" i="7" s="1"/>
  <c r="DL102" i="7" s="1"/>
  <c r="DX52" i="7" s="1"/>
  <c r="DY52" i="7" s="1"/>
  <c r="AH81" i="7"/>
  <c r="AS81" i="7" s="1"/>
  <c r="DF415" i="7" a="1"/>
  <c r="DF415" i="7" s="1"/>
  <c r="DL415" i="7" s="1"/>
  <c r="EW94" i="7" s="1"/>
  <c r="EX94" i="7" s="1"/>
  <c r="DF199" i="7" a="1"/>
  <c r="DF199" i="7" s="1"/>
  <c r="DL199" i="7" s="1"/>
  <c r="EC102" i="7" s="1"/>
  <c r="DG229" i="7" a="1"/>
  <c r="DG229" i="7" s="1"/>
  <c r="DN229" i="7" s="1"/>
  <c r="EJ66" i="7" s="1"/>
  <c r="DG157" i="7" a="1"/>
  <c r="DG157" i="7" s="1"/>
  <c r="DN157" i="7" s="1"/>
  <c r="EE18" i="7" s="1"/>
  <c r="DF425" i="7" a="1"/>
  <c r="DF425" i="7" s="1"/>
  <c r="DL425" i="7" s="1"/>
  <c r="EW114" i="7" s="1"/>
  <c r="EX114" i="7" s="1"/>
  <c r="DF404" i="7" a="1"/>
  <c r="DF404" i="7" s="1"/>
  <c r="DL404" i="7" s="1"/>
  <c r="EW72" i="7" s="1"/>
  <c r="EX72" i="7" s="1"/>
  <c r="DG421" i="7" a="1"/>
  <c r="DG421" i="7" s="1"/>
  <c r="DN421" i="7" s="1"/>
  <c r="EY106" i="7" s="1"/>
  <c r="DF393" i="7" a="1"/>
  <c r="DF393" i="7" s="1"/>
  <c r="DL393" i="7" s="1"/>
  <c r="EW50" i="7" s="1"/>
  <c r="EX50" i="7" s="1"/>
  <c r="DF405" i="7" a="1"/>
  <c r="DF405" i="7" s="1"/>
  <c r="DL405" i="7" s="1"/>
  <c r="EW74" i="7" s="1"/>
  <c r="EX74" i="7" s="1"/>
  <c r="AU49" i="1"/>
  <c r="AU52" i="7" s="1"/>
  <c r="DF180" i="7" a="1"/>
  <c r="DF180" i="7" s="1"/>
  <c r="DL180" i="7" s="1"/>
  <c r="EC64" i="7" s="1"/>
  <c r="BA164" i="7"/>
  <c r="BA220" i="7"/>
  <c r="BA45" i="7"/>
  <c r="DF140" i="7" a="1"/>
  <c r="DF140" i="7" s="1"/>
  <c r="DL140" i="7" s="1"/>
  <c r="DX128" i="7" s="1"/>
  <c r="DY128" i="7" s="1"/>
  <c r="DG387" i="7" a="1"/>
  <c r="DG387" i="7" s="1"/>
  <c r="DN387" i="7" s="1"/>
  <c r="EY38" i="7" s="1"/>
  <c r="AS43" i="7"/>
  <c r="BB43" i="7" s="1"/>
  <c r="BC43" i="7" s="1"/>
  <c r="AN43" i="7" s="1"/>
  <c r="AO43" i="7" s="1"/>
  <c r="AS187" i="7"/>
  <c r="BH132" i="1"/>
  <c r="BA43" i="7"/>
  <c r="AS174" i="7"/>
  <c r="BB174" i="7" s="1"/>
  <c r="BC174" i="7" s="1"/>
  <c r="AN174" i="7" s="1"/>
  <c r="AO174" i="7" s="1"/>
  <c r="AS99" i="7"/>
  <c r="BA61" i="7"/>
  <c r="AS102" i="7"/>
  <c r="L16" i="4"/>
  <c r="DG233" i="7" a="1"/>
  <c r="DG233" i="7" s="1"/>
  <c r="DN233" i="7" s="1"/>
  <c r="EJ74" i="7" s="1"/>
  <c r="AS239" i="7"/>
  <c r="AS146" i="7"/>
  <c r="BB146" i="7" s="1"/>
  <c r="BC146" i="7" s="1"/>
  <c r="AN146" i="7" s="1"/>
  <c r="AO146" i="7" s="1"/>
  <c r="DF223" i="7" a="1"/>
  <c r="DF223" i="7" s="1"/>
  <c r="DL223" i="7" s="1"/>
  <c r="EH54" i="7" s="1"/>
  <c r="EI54" i="7" s="1"/>
  <c r="DG177" i="7" a="1"/>
  <c r="DG177" i="7" s="1"/>
  <c r="DN177" i="7" s="1"/>
  <c r="EE58" i="7" s="1"/>
  <c r="AS233" i="7"/>
  <c r="BA239" i="7"/>
  <c r="AS194" i="7"/>
  <c r="BB194" i="7" s="1"/>
  <c r="DG174" i="7" a="1"/>
  <c r="DG174" i="7" s="1"/>
  <c r="DN174" i="7" s="1"/>
  <c r="EE52" i="7" s="1"/>
  <c r="BA146" i="7"/>
  <c r="DG214" i="7" a="1"/>
  <c r="DG214" i="7" s="1"/>
  <c r="DN214" i="7" s="1"/>
  <c r="EJ36" i="7" s="1"/>
  <c r="BA233" i="7"/>
  <c r="BA194" i="7"/>
  <c r="AS217" i="7"/>
  <c r="DF394" i="7" a="1"/>
  <c r="DF394" i="7" s="1"/>
  <c r="DL394" i="7" s="1"/>
  <c r="EW52" i="7" s="1"/>
  <c r="EX52" i="7" s="1"/>
  <c r="AS145" i="7"/>
  <c r="BB145" i="7" s="1"/>
  <c r="BC145" i="7" s="1"/>
  <c r="AN145" i="7" s="1"/>
  <c r="AO145" i="7" s="1"/>
  <c r="BA217" i="7"/>
  <c r="DF97" i="7" a="1"/>
  <c r="DF97" i="7" s="1"/>
  <c r="DL97" i="7" s="1"/>
  <c r="DX42" i="7" s="1"/>
  <c r="DY42" i="7" s="1"/>
  <c r="DG399" i="7" a="1"/>
  <c r="DG399" i="7" s="1"/>
  <c r="DN399" i="7" s="1"/>
  <c r="EY62" i="7" s="1"/>
  <c r="BA145" i="7"/>
  <c r="AS164" i="7"/>
  <c r="BB164" i="7" s="1"/>
  <c r="AM164" i="7" s="1"/>
  <c r="AS220" i="7"/>
  <c r="BA24" i="7"/>
  <c r="BA102" i="7"/>
  <c r="AS110" i="7"/>
  <c r="DG236" i="7" a="1"/>
  <c r="DG236" i="7" s="1"/>
  <c r="DN236" i="7" s="1"/>
  <c r="EJ80" i="7" s="1"/>
  <c r="BA110" i="7"/>
  <c r="AS207" i="7"/>
  <c r="BB207" i="7" s="1"/>
  <c r="BA122" i="7"/>
  <c r="BA207" i="7"/>
  <c r="AS24" i="7"/>
  <c r="AS230" i="7"/>
  <c r="BA230" i="7"/>
  <c r="AS183" i="7"/>
  <c r="AS41" i="7"/>
  <c r="BB41" i="7" s="1"/>
  <c r="BC41" i="7" s="1"/>
  <c r="AN41" i="7" s="1"/>
  <c r="AO41" i="7" s="1"/>
  <c r="BA41" i="7"/>
  <c r="AS151" i="7"/>
  <c r="BA151" i="7"/>
  <c r="M157" i="9"/>
  <c r="M233" i="9"/>
  <c r="M100" i="9"/>
  <c r="M22" i="9"/>
  <c r="M234" i="9"/>
  <c r="M231" i="9"/>
  <c r="M192" i="9"/>
  <c r="M503" i="9"/>
  <c r="M76" i="9"/>
  <c r="M167" i="9"/>
  <c r="M39" i="9"/>
  <c r="M68" i="9"/>
  <c r="M134" i="9"/>
  <c r="M23" i="9"/>
  <c r="M44" i="9"/>
  <c r="AU107" i="1"/>
  <c r="AU106" i="1"/>
  <c r="BH226" i="1"/>
  <c r="DG234" i="7" a="1"/>
  <c r="DG234" i="7" s="1"/>
  <c r="DN234" i="7" s="1"/>
  <c r="EJ76" i="7" s="1"/>
  <c r="DG206" i="7" a="1"/>
  <c r="DG206" i="7" s="1"/>
  <c r="DN206" i="7" s="1"/>
  <c r="EJ20" i="7" s="1"/>
  <c r="DG164" i="7" a="1"/>
  <c r="DG164" i="7" s="1"/>
  <c r="DN164" i="7" s="1"/>
  <c r="EE32" i="7" s="1"/>
  <c r="DG179" i="7" a="1"/>
  <c r="DG179" i="7" s="1"/>
  <c r="DN179" i="7" s="1"/>
  <c r="EE62" i="7" s="1"/>
  <c r="DG161" i="7" a="1"/>
  <c r="DG161" i="7" s="1"/>
  <c r="DN161" i="7" s="1"/>
  <c r="EE26" i="7" s="1"/>
  <c r="DF188" i="7" a="1"/>
  <c r="DF188" i="7" s="1"/>
  <c r="DL188" i="7" s="1"/>
  <c r="EC80" i="7" s="1"/>
  <c r="DF388" i="7" a="1"/>
  <c r="DF388" i="7" s="1"/>
  <c r="DL388" i="7" s="1"/>
  <c r="EW40" i="7" s="1"/>
  <c r="EX40" i="7" s="1"/>
  <c r="DF410" i="7" a="1"/>
  <c r="DF410" i="7" s="1"/>
  <c r="DL410" i="7" s="1"/>
  <c r="EW84" i="7" s="1"/>
  <c r="EX84" i="7" s="1"/>
  <c r="BH234" i="1"/>
  <c r="DF100" i="7" a="1"/>
  <c r="DF100" i="7" s="1"/>
  <c r="DL100" i="7" s="1"/>
  <c r="DX48" i="7" s="1"/>
  <c r="DY48" i="7" s="1"/>
  <c r="DG211" i="7" a="1"/>
  <c r="DG211" i="7" s="1"/>
  <c r="DN211" i="7" s="1"/>
  <c r="EJ30" i="7" s="1"/>
  <c r="DF222" i="7" a="1"/>
  <c r="DF222" i="7" s="1"/>
  <c r="DL222" i="7" s="1"/>
  <c r="EH52" i="7" s="1"/>
  <c r="EI52" i="7" s="1"/>
  <c r="DG189" i="7" a="1"/>
  <c r="DG189" i="7" s="1"/>
  <c r="DN189" i="7" s="1"/>
  <c r="EE82" i="7" s="1"/>
  <c r="DG153" i="7" a="1"/>
  <c r="DG153" i="7" s="1"/>
  <c r="DN153" i="7" s="1"/>
  <c r="EE10" i="7" s="1"/>
  <c r="DF424" i="7" a="1"/>
  <c r="DF424" i="7" s="1"/>
  <c r="DL424" i="7" s="1"/>
  <c r="EW112" i="7" s="1"/>
  <c r="EX112" i="7" s="1"/>
  <c r="DF400" i="7" a="1"/>
  <c r="DF400" i="7" s="1"/>
  <c r="DL400" i="7" s="1"/>
  <c r="EW64" i="7" s="1"/>
  <c r="EX64" i="7" s="1"/>
  <c r="DF413" i="7" a="1"/>
  <c r="DF413" i="7" s="1"/>
  <c r="DL413" i="7" s="1"/>
  <c r="EW90" i="7" s="1"/>
  <c r="EX90" i="7" s="1"/>
  <c r="BH68" i="1"/>
  <c r="BA209" i="7"/>
  <c r="AS209" i="7"/>
  <c r="W9" i="4"/>
  <c r="M53" i="9"/>
  <c r="M229" i="9"/>
  <c r="J69" i="9"/>
  <c r="M191" i="9"/>
  <c r="J35" i="9"/>
  <c r="J54" i="9"/>
  <c r="M37" i="9"/>
  <c r="M141" i="9"/>
  <c r="J141" i="9"/>
  <c r="M54" i="9"/>
  <c r="J37" i="9"/>
  <c r="J230" i="9"/>
  <c r="M230" i="9"/>
  <c r="M70" i="9"/>
  <c r="M106" i="9"/>
  <c r="BA93" i="7"/>
  <c r="M84" i="9"/>
  <c r="M226" i="9"/>
  <c r="J78" i="9"/>
  <c r="M80" i="9"/>
  <c r="J32" i="9"/>
  <c r="J94" i="9"/>
  <c r="M178" i="9"/>
  <c r="J178" i="9"/>
  <c r="J439" i="9"/>
  <c r="J411" i="9"/>
  <c r="J447" i="9"/>
  <c r="M77" i="9"/>
  <c r="M64" i="9"/>
  <c r="M60" i="9"/>
  <c r="J96" i="9"/>
  <c r="M71" i="9"/>
  <c r="J64" i="9"/>
  <c r="J46" i="9"/>
  <c r="J67" i="9"/>
  <c r="M62" i="9"/>
  <c r="M46" i="9"/>
  <c r="J51" i="9"/>
  <c r="J62" i="9"/>
  <c r="J155" i="9"/>
  <c r="M228" i="9"/>
  <c r="J181" i="9"/>
  <c r="M181" i="9"/>
  <c r="J228" i="9"/>
  <c r="J175" i="9"/>
  <c r="J92" i="9"/>
  <c r="M92" i="9"/>
  <c r="M56" i="9"/>
  <c r="M18" i="9"/>
  <c r="J18" i="9"/>
  <c r="J97" i="9"/>
  <c r="M50" i="9"/>
  <c r="M17" i="9"/>
  <c r="M27" i="9"/>
  <c r="J27" i="9"/>
  <c r="J50" i="9"/>
  <c r="BA23" i="7"/>
  <c r="AS23" i="7"/>
  <c r="J75" i="9"/>
  <c r="M48" i="9"/>
  <c r="M102" i="9"/>
  <c r="J48" i="9"/>
  <c r="J102" i="9"/>
  <c r="AY62" i="7"/>
  <c r="AZ62" i="7" s="1"/>
  <c r="M34" i="9"/>
  <c r="J404" i="9"/>
  <c r="J414" i="9"/>
  <c r="M87" i="9"/>
  <c r="M227" i="9"/>
  <c r="M38" i="9"/>
  <c r="M165" i="9"/>
  <c r="M197" i="9"/>
  <c r="M156" i="9"/>
  <c r="M162" i="9"/>
  <c r="M101" i="9"/>
  <c r="BH208" i="1"/>
  <c r="BH141" i="1"/>
  <c r="BH181" i="1"/>
  <c r="BH223" i="1"/>
  <c r="BH174" i="1"/>
  <c r="BH182" i="1"/>
  <c r="AU47" i="1"/>
  <c r="AU50" i="7" s="1"/>
  <c r="BC108" i="1"/>
  <c r="BD108" i="1"/>
  <c r="M484" i="9"/>
  <c r="AM110" i="1"/>
  <c r="M175" i="9"/>
  <c r="M482" i="9"/>
  <c r="M483" i="9"/>
  <c r="M15" i="9"/>
  <c r="M69" i="9"/>
  <c r="M82" i="9"/>
  <c r="M52" i="9"/>
  <c r="M98" i="9"/>
  <c r="M485" i="9"/>
  <c r="M12" i="9"/>
  <c r="M67" i="9"/>
  <c r="M88" i="9"/>
  <c r="M96" i="9"/>
  <c r="M51" i="9"/>
  <c r="M155" i="9"/>
  <c r="M40" i="9"/>
  <c r="M115" i="9"/>
  <c r="M36" i="9"/>
  <c r="M30" i="9"/>
  <c r="DF130" i="7" a="1"/>
  <c r="DF130" i="7" s="1"/>
  <c r="DL130" i="7" s="1"/>
  <c r="DX108" i="7" s="1"/>
  <c r="DY108" i="7" s="1"/>
  <c r="DG110" i="7" a="1"/>
  <c r="DG110" i="7" s="1"/>
  <c r="DN110" i="7" s="1"/>
  <c r="DZ68" i="7" s="1"/>
  <c r="DF228" i="7" a="1"/>
  <c r="DF228" i="7" s="1"/>
  <c r="DL228" i="7" s="1"/>
  <c r="EH64" i="7" s="1"/>
  <c r="EI64" i="7" s="1"/>
  <c r="DF204" i="7" a="1"/>
  <c r="DF204" i="7" s="1"/>
  <c r="DL204" i="7" s="1"/>
  <c r="EH16" i="7" s="1"/>
  <c r="EI16" i="7" s="1"/>
  <c r="DF202" i="7" a="1"/>
  <c r="DF202" i="7" s="1"/>
  <c r="DL202" i="7" s="1"/>
  <c r="EH12" i="7" s="1"/>
  <c r="EI12" i="7" s="1"/>
  <c r="DF162" i="7" a="1"/>
  <c r="DF162" i="7" s="1"/>
  <c r="DL162" i="7" s="1"/>
  <c r="EC28" i="7" s="1"/>
  <c r="DG160" i="7" a="1"/>
  <c r="DG160" i="7" s="1"/>
  <c r="DN160" i="7" s="1"/>
  <c r="EE24" i="7" s="1"/>
  <c r="DF431" i="7" a="1"/>
  <c r="DF431" i="7" s="1"/>
  <c r="DL431" i="7" s="1"/>
  <c r="EW126" i="7" s="1"/>
  <c r="EX126" i="7" s="1"/>
  <c r="DF384" i="7" a="1"/>
  <c r="DF384" i="7" s="1"/>
  <c r="DL384" i="7" s="1"/>
  <c r="EW32" i="7" s="1"/>
  <c r="EX32" i="7" s="1"/>
  <c r="DG406" i="7" a="1"/>
  <c r="DG406" i="7" s="1"/>
  <c r="DN406" i="7" s="1"/>
  <c r="EY76" i="7" s="1"/>
  <c r="DG376" i="7" a="1"/>
  <c r="DG376" i="7" s="1"/>
  <c r="DN376" i="7" s="1"/>
  <c r="EY16" i="7" s="1"/>
  <c r="DG383" i="7" a="1"/>
  <c r="DG383" i="7" s="1"/>
  <c r="DN383" i="7" s="1"/>
  <c r="EY30" i="7" s="1"/>
  <c r="AU48" i="1"/>
  <c r="AU51" i="7" s="1"/>
  <c r="AU46" i="1"/>
  <c r="AU49" i="7" s="1"/>
  <c r="DG200" i="7" a="1"/>
  <c r="DG200" i="7" s="1"/>
  <c r="DN200" i="7" s="1"/>
  <c r="EE104" i="7" s="1"/>
  <c r="M85" i="9"/>
  <c r="M83" i="9"/>
  <c r="DG209" i="7" a="1"/>
  <c r="DG209" i="7" s="1"/>
  <c r="DN209" i="7" s="1"/>
  <c r="EJ26" i="7" s="1"/>
  <c r="DG296" i="7" a="1"/>
  <c r="DG296" i="7" s="1"/>
  <c r="DN296" i="7" s="1"/>
  <c r="EO128" i="7" s="1"/>
  <c r="M61" i="9"/>
  <c r="M89" i="9"/>
  <c r="M94" i="9"/>
  <c r="M103" i="9"/>
  <c r="M32" i="9"/>
  <c r="M97" i="9"/>
  <c r="M78" i="9"/>
  <c r="M35" i="9"/>
  <c r="M75" i="9"/>
  <c r="U15" i="4"/>
  <c r="AY107" i="7"/>
  <c r="AZ107" i="7" s="1"/>
  <c r="BA107" i="7"/>
  <c r="AS107" i="7"/>
  <c r="BG184" i="1"/>
  <c r="BH184" i="1"/>
  <c r="AA15" i="4"/>
  <c r="BA105" i="7"/>
  <c r="AS105" i="7"/>
  <c r="BH36" i="1"/>
  <c r="BH173" i="1"/>
  <c r="I16" i="4"/>
  <c r="DF422" i="7" a="1"/>
  <c r="DF422" i="7" s="1"/>
  <c r="DL422" i="7" s="1"/>
  <c r="EW108" i="7" s="1"/>
  <c r="EX108" i="7" s="1"/>
  <c r="DL371" i="7"/>
  <c r="ER142" i="7" s="1"/>
  <c r="ES142" i="7" s="1"/>
  <c r="BH20" i="1"/>
  <c r="BG101" i="1"/>
  <c r="BH101" i="1"/>
  <c r="BG203" i="1"/>
  <c r="BH203" i="1"/>
  <c r="BG122" i="1"/>
  <c r="BH122" i="1"/>
  <c r="BH40" i="1"/>
  <c r="BG40" i="1"/>
  <c r="BG191" i="1"/>
  <c r="BH191" i="1"/>
  <c r="BH92" i="1"/>
  <c r="BG92" i="1"/>
  <c r="BG163" i="1"/>
  <c r="BH163" i="1"/>
  <c r="BG39" i="1"/>
  <c r="BH39" i="1"/>
  <c r="BG143" i="1"/>
  <c r="BH143" i="1"/>
  <c r="J53" i="9"/>
  <c r="BH160" i="1"/>
  <c r="AS16" i="7"/>
  <c r="BA16" i="7"/>
  <c r="J106" i="9"/>
  <c r="F16" i="4"/>
  <c r="F15" i="4"/>
  <c r="F17" i="4"/>
  <c r="DF67" i="7" a="1"/>
  <c r="DF67" i="7" s="1"/>
  <c r="DL67" i="7" s="1"/>
  <c r="DS126" i="7" s="1"/>
  <c r="DT126" i="7" s="1"/>
  <c r="DG67" i="7" a="1"/>
  <c r="DG67" i="7" s="1"/>
  <c r="DN67" i="7" s="1"/>
  <c r="DU126" i="7" s="1"/>
  <c r="DF75" i="7" a="1"/>
  <c r="DF75" i="7" s="1"/>
  <c r="DL75" i="7" s="1"/>
  <c r="DS142" i="7" s="1"/>
  <c r="DT142" i="7" s="1"/>
  <c r="DG75" i="7" a="1"/>
  <c r="DG75" i="7" s="1"/>
  <c r="DN75" i="7" s="1"/>
  <c r="DU142" i="7" s="1"/>
  <c r="DF12" i="7" a="1"/>
  <c r="DF12" i="7" s="1"/>
  <c r="DL12" i="7" s="1"/>
  <c r="DS16" i="7" s="1"/>
  <c r="DT16" i="7" s="1"/>
  <c r="DF39" i="7" a="1"/>
  <c r="DF39" i="7" s="1"/>
  <c r="DL39" i="7" s="1"/>
  <c r="DS70" i="7" s="1"/>
  <c r="DT70" i="7" s="1"/>
  <c r="DG39" i="7" a="1"/>
  <c r="DG39" i="7" s="1"/>
  <c r="DN39" i="7" s="1"/>
  <c r="DU70" i="7" s="1"/>
  <c r="DG139" i="7" a="1"/>
  <c r="DG139" i="7" s="1"/>
  <c r="DN139" i="7" s="1"/>
  <c r="DZ126" i="7" s="1"/>
  <c r="DF139" i="7" a="1"/>
  <c r="DF139" i="7" s="1"/>
  <c r="DL139" i="7" s="1"/>
  <c r="DX126" i="7" s="1"/>
  <c r="DY126" i="7" s="1"/>
  <c r="DF149" i="7" a="1"/>
  <c r="DF149" i="7" s="1"/>
  <c r="DL149" i="7" s="1"/>
  <c r="DX146" i="7" s="1"/>
  <c r="DY146" i="7" s="1"/>
  <c r="DG149" i="7" a="1"/>
  <c r="DG149" i="7" s="1"/>
  <c r="DN149" i="7" s="1"/>
  <c r="DZ146" i="7" s="1"/>
  <c r="DG114" i="7" a="1"/>
  <c r="DG114" i="7" s="1"/>
  <c r="DN114" i="7" s="1"/>
  <c r="DZ76" i="7" s="1"/>
  <c r="DF114" i="7" a="1"/>
  <c r="DF114" i="7" s="1"/>
  <c r="DL114" i="7" s="1"/>
  <c r="DX76" i="7" s="1"/>
  <c r="DY76" i="7" s="1"/>
  <c r="AS104" i="7"/>
  <c r="AY104" i="7"/>
  <c r="AZ104" i="7" s="1"/>
  <c r="EG32" i="7"/>
  <c r="ED32" i="7"/>
  <c r="ED62" i="7"/>
  <c r="EG62" i="7"/>
  <c r="BB198" i="7"/>
  <c r="DG277" i="7" a="1"/>
  <c r="DG277" i="7" s="1"/>
  <c r="DN277" i="7" s="1"/>
  <c r="DF277" i="7" a="1"/>
  <c r="DF277" i="7" s="1"/>
  <c r="DL277" i="7" s="1"/>
  <c r="DF278" i="7" a="1"/>
  <c r="DF278" i="7" s="1"/>
  <c r="DL278" i="7" s="1"/>
  <c r="DG278" i="7" a="1"/>
  <c r="DG278" i="7" s="1"/>
  <c r="DN278" i="7" s="1"/>
  <c r="DF279" i="7" a="1"/>
  <c r="DF279" i="7" s="1"/>
  <c r="DL279" i="7" s="1"/>
  <c r="DG279" i="7" a="1"/>
  <c r="DG279" i="7" s="1"/>
  <c r="DN279" i="7" s="1"/>
  <c r="DG359" i="7" a="1"/>
  <c r="DG359" i="7" s="1"/>
  <c r="DN359" i="7" s="1"/>
  <c r="ET118" i="7" s="1"/>
  <c r="DL359" i="7"/>
  <c r="ER118" i="7" s="1"/>
  <c r="ES118" i="7" s="1"/>
  <c r="DL340" i="7"/>
  <c r="ER80" i="7" s="1"/>
  <c r="ES80" i="7" s="1"/>
  <c r="DG340" i="7" a="1"/>
  <c r="DG340" i="7" s="1"/>
  <c r="DN340" i="7" s="1"/>
  <c r="ET80" i="7" s="1"/>
  <c r="DL345" i="7"/>
  <c r="ER90" i="7" s="1"/>
  <c r="ES90" i="7" s="1"/>
  <c r="DG345" i="7" a="1"/>
  <c r="DG345" i="7" s="1"/>
  <c r="DN345" i="7" s="1"/>
  <c r="ET90" i="7" s="1"/>
  <c r="DL354" i="7"/>
  <c r="ER108" i="7" s="1"/>
  <c r="ES108" i="7" s="1"/>
  <c r="DG354" i="7" a="1"/>
  <c r="DG354" i="7" s="1"/>
  <c r="DN354" i="7" s="1"/>
  <c r="ET108" i="7" s="1"/>
  <c r="DL323" i="7"/>
  <c r="ER46" i="7" s="1"/>
  <c r="ES46" i="7" s="1"/>
  <c r="DG323" i="7" a="1"/>
  <c r="DG323" i="7" s="1"/>
  <c r="DN323" i="7" s="1"/>
  <c r="ET46" i="7" s="1"/>
  <c r="AS199" i="7"/>
  <c r="BA199" i="7"/>
  <c r="BE98" i="1"/>
  <c r="BM98" i="1"/>
  <c r="BG176" i="1"/>
  <c r="BH176" i="1"/>
  <c r="BG41" i="1"/>
  <c r="BH41" i="1"/>
  <c r="BE168" i="1"/>
  <c r="BM168" i="1"/>
  <c r="BG212" i="1"/>
  <c r="BH212" i="1"/>
  <c r="BE108" i="1"/>
  <c r="BM108" i="1"/>
  <c r="BE118" i="1"/>
  <c r="BM118" i="1"/>
  <c r="BG189" i="1"/>
  <c r="BH189" i="1"/>
  <c r="BG237" i="1"/>
  <c r="BH237" i="1"/>
  <c r="G89" i="9"/>
  <c r="BG224" i="1"/>
  <c r="BH224" i="1"/>
  <c r="BG120" i="1"/>
  <c r="BH120" i="1"/>
  <c r="J420" i="9"/>
  <c r="BA13" i="7"/>
  <c r="AS13" i="7"/>
  <c r="DG79" i="7" a="1"/>
  <c r="DG79" i="7" s="1"/>
  <c r="DN79" i="7" s="1"/>
  <c r="DU150" i="7" s="1"/>
  <c r="DF79" i="7" a="1"/>
  <c r="DF79" i="7" s="1"/>
  <c r="DL79" i="7" s="1"/>
  <c r="DG46" i="7" a="1"/>
  <c r="DG46" i="7" s="1"/>
  <c r="DN46" i="7" s="1"/>
  <c r="DU84" i="7" s="1"/>
  <c r="DF46" i="7" a="1"/>
  <c r="DF46" i="7" s="1"/>
  <c r="DL46" i="7" s="1"/>
  <c r="DS84" i="7" s="1"/>
  <c r="DT84" i="7" s="1"/>
  <c r="DG53" i="7" a="1"/>
  <c r="DG53" i="7" s="1"/>
  <c r="DN53" i="7" s="1"/>
  <c r="DU98" i="7" s="1"/>
  <c r="DF53" i="7" a="1"/>
  <c r="DF53" i="7" s="1"/>
  <c r="DL53" i="7" s="1"/>
  <c r="DS98" i="7" s="1"/>
  <c r="DT98" i="7" s="1"/>
  <c r="DF41" i="7" a="1"/>
  <c r="DF41" i="7" s="1"/>
  <c r="DL41" i="7" s="1"/>
  <c r="DS74" i="7" s="1"/>
  <c r="DT74" i="7" s="1"/>
  <c r="DG41" i="7" a="1"/>
  <c r="DG41" i="7" s="1"/>
  <c r="DN41" i="7" s="1"/>
  <c r="DU74" i="7" s="1"/>
  <c r="DF22" i="7" a="1"/>
  <c r="DF22" i="7" s="1"/>
  <c r="DL22" i="7" s="1"/>
  <c r="DS36" i="7" s="1"/>
  <c r="DT36" i="7" s="1"/>
  <c r="DG22" i="7" a="1"/>
  <c r="DG22" i="7" s="1"/>
  <c r="DN22" i="7" s="1"/>
  <c r="DU36" i="7" s="1"/>
  <c r="BC34" i="7"/>
  <c r="AN34" i="7" s="1"/>
  <c r="AO34" i="7" s="1"/>
  <c r="AM34" i="7"/>
  <c r="BA72" i="7"/>
  <c r="AS72" i="7"/>
  <c r="BB72" i="7" s="1"/>
  <c r="AS77" i="7"/>
  <c r="BB77" i="7" s="1"/>
  <c r="DG151" i="7" a="1"/>
  <c r="DG151" i="7" s="1"/>
  <c r="DN151" i="7" s="1"/>
  <c r="DZ150" i="7" s="1"/>
  <c r="DF151" i="7" a="1"/>
  <c r="DF151" i="7" s="1"/>
  <c r="DL151" i="7" s="1"/>
  <c r="DX150" i="7" s="1"/>
  <c r="DY150" i="7" s="1"/>
  <c r="DG126" i="7" a="1"/>
  <c r="DG126" i="7" s="1"/>
  <c r="DN126" i="7" s="1"/>
  <c r="DZ100" i="7" s="1"/>
  <c r="DF126" i="7" a="1"/>
  <c r="DF126" i="7" s="1"/>
  <c r="DL126" i="7" s="1"/>
  <c r="DX100" i="7" s="1"/>
  <c r="DY100" i="7" s="1"/>
  <c r="DF138" i="7" a="1"/>
  <c r="DF138" i="7" s="1"/>
  <c r="DL138" i="7" s="1"/>
  <c r="DX124" i="7" s="1"/>
  <c r="DY124" i="7" s="1"/>
  <c r="DG138" i="7" a="1"/>
  <c r="DG138" i="7" s="1"/>
  <c r="DN138" i="7" s="1"/>
  <c r="DZ124" i="7" s="1"/>
  <c r="DG86" i="7" a="1"/>
  <c r="DG86" i="7" s="1"/>
  <c r="DN86" i="7" s="1"/>
  <c r="DZ20" i="7" s="1"/>
  <c r="AS155" i="7"/>
  <c r="AS180" i="7"/>
  <c r="N106" i="7"/>
  <c r="N107" i="7"/>
  <c r="N105" i="7"/>
  <c r="ED10" i="7"/>
  <c r="EG52" i="7"/>
  <c r="ED52" i="7"/>
  <c r="DG273" i="7" a="1"/>
  <c r="DG273" i="7" s="1"/>
  <c r="DN273" i="7" s="1"/>
  <c r="DF273" i="7" a="1"/>
  <c r="DF273" i="7" s="1"/>
  <c r="DL273" i="7" s="1"/>
  <c r="DG276" i="7" a="1"/>
  <c r="DG276" i="7" s="1"/>
  <c r="DN276" i="7" s="1"/>
  <c r="DF276" i="7" a="1"/>
  <c r="DF276" i="7" s="1"/>
  <c r="DL276" i="7" s="1"/>
  <c r="DF258" i="7" a="1"/>
  <c r="DF258" i="7" s="1"/>
  <c r="DL258" i="7" s="1"/>
  <c r="DG258" i="7" a="1"/>
  <c r="DG258" i="7" s="1"/>
  <c r="DN258" i="7" s="1"/>
  <c r="EO20" i="7" s="1"/>
  <c r="DL368" i="7"/>
  <c r="ER136" i="7" s="1"/>
  <c r="ES136" i="7" s="1"/>
  <c r="DG368" i="7" a="1"/>
  <c r="DG368" i="7" s="1"/>
  <c r="DN368" i="7" s="1"/>
  <c r="ET136" i="7" s="1"/>
  <c r="DL357" i="7"/>
  <c r="ER114" i="7" s="1"/>
  <c r="ES114" i="7" s="1"/>
  <c r="DG357" i="7" a="1"/>
  <c r="DG357" i="7" s="1"/>
  <c r="DN357" i="7" s="1"/>
  <c r="ET114" i="7" s="1"/>
  <c r="DL366" i="7"/>
  <c r="ER132" i="7" s="1"/>
  <c r="ES132" i="7" s="1"/>
  <c r="DG366" i="7" a="1"/>
  <c r="DG366" i="7" s="1"/>
  <c r="DN366" i="7" s="1"/>
  <c r="ET132" i="7" s="1"/>
  <c r="DG311" i="7" a="1"/>
  <c r="DG311" i="7" s="1"/>
  <c r="DN311" i="7" s="1"/>
  <c r="ET22" i="7" s="1"/>
  <c r="DL311" i="7"/>
  <c r="ER22" i="7" s="1"/>
  <c r="ES22" i="7" s="1"/>
  <c r="BM156" i="1"/>
  <c r="BE156" i="1"/>
  <c r="BG205" i="1"/>
  <c r="BH205" i="1"/>
  <c r="BM44" i="1"/>
  <c r="BG193" i="1"/>
  <c r="BH193" i="1"/>
  <c r="BG147" i="1"/>
  <c r="BH147" i="1"/>
  <c r="BG231" i="1"/>
  <c r="BH231" i="1"/>
  <c r="BG169" i="1"/>
  <c r="BH169" i="1"/>
  <c r="G101" i="9"/>
  <c r="BH98" i="1"/>
  <c r="AM188" i="1"/>
  <c r="G483" i="9"/>
  <c r="DG80" i="7" a="1"/>
  <c r="DG80" i="7" s="1"/>
  <c r="DN80" i="7" s="1"/>
  <c r="DF80" i="7" a="1"/>
  <c r="DF80" i="7" s="1"/>
  <c r="DL80" i="7" s="1"/>
  <c r="DG54" i="7" a="1"/>
  <c r="DG54" i="7" s="1"/>
  <c r="DN54" i="7" s="1"/>
  <c r="DU100" i="7" s="1"/>
  <c r="DF54" i="7" a="1"/>
  <c r="DF54" i="7" s="1"/>
  <c r="DL54" i="7" s="1"/>
  <c r="DS100" i="7" s="1"/>
  <c r="DT100" i="7" s="1"/>
  <c r="DF19" i="7" a="1"/>
  <c r="DF19" i="7" s="1"/>
  <c r="DL19" i="7" s="1"/>
  <c r="DS30" i="7" s="1"/>
  <c r="DT30" i="7" s="1"/>
  <c r="DF49" i="7" a="1"/>
  <c r="DF49" i="7" s="1"/>
  <c r="DL49" i="7" s="1"/>
  <c r="DS90" i="7" s="1"/>
  <c r="DT90" i="7" s="1"/>
  <c r="DG49" i="7" a="1"/>
  <c r="DG49" i="7" s="1"/>
  <c r="DN49" i="7" s="1"/>
  <c r="DU90" i="7" s="1"/>
  <c r="AS30" i="7"/>
  <c r="DG146" i="7" a="1"/>
  <c r="DG146" i="7" s="1"/>
  <c r="DN146" i="7" s="1"/>
  <c r="DZ140" i="7" s="1"/>
  <c r="DF146" i="7" a="1"/>
  <c r="DF146" i="7" s="1"/>
  <c r="DL146" i="7" s="1"/>
  <c r="DX140" i="7" s="1"/>
  <c r="DY140" i="7" s="1"/>
  <c r="DG124" i="7" a="1"/>
  <c r="DG124" i="7" s="1"/>
  <c r="DN124" i="7" s="1"/>
  <c r="DZ96" i="7" s="1"/>
  <c r="DF124" i="7" a="1"/>
  <c r="DF124" i="7" s="1"/>
  <c r="DL124" i="7" s="1"/>
  <c r="DX96" i="7" s="1"/>
  <c r="DY96" i="7" s="1"/>
  <c r="DF137" i="7" a="1"/>
  <c r="DF137" i="7" s="1"/>
  <c r="DL137" i="7" s="1"/>
  <c r="DX122" i="7" s="1"/>
  <c r="DY122" i="7" s="1"/>
  <c r="DG137" i="7" a="1"/>
  <c r="DG137" i="7" s="1"/>
  <c r="DN137" i="7" s="1"/>
  <c r="DZ122" i="7" s="1"/>
  <c r="DG90" i="7" a="1"/>
  <c r="DG90" i="7" s="1"/>
  <c r="DN90" i="7" s="1"/>
  <c r="DZ28" i="7" s="1"/>
  <c r="DF90" i="7" a="1"/>
  <c r="DF90" i="7" s="1"/>
  <c r="DL90" i="7" s="1"/>
  <c r="DX28" i="7" s="1"/>
  <c r="DY28" i="7" s="1"/>
  <c r="DF108" i="7" a="1"/>
  <c r="DF108" i="7" s="1"/>
  <c r="DL108" i="7" s="1"/>
  <c r="DX64" i="7" s="1"/>
  <c r="DY64" i="7" s="1"/>
  <c r="DG108" i="7" a="1"/>
  <c r="DG108" i="7" s="1"/>
  <c r="DN108" i="7" s="1"/>
  <c r="DZ64" i="7" s="1"/>
  <c r="ED79" i="7"/>
  <c r="BB121" i="7"/>
  <c r="BC177" i="7"/>
  <c r="AN177" i="7" s="1"/>
  <c r="AO177" i="7" s="1"/>
  <c r="AM177" i="7"/>
  <c r="DF218" i="7" a="1"/>
  <c r="DF218" i="7" s="1"/>
  <c r="DL218" i="7" s="1"/>
  <c r="EH44" i="7" s="1"/>
  <c r="EI44" i="7" s="1"/>
  <c r="DG218" i="7" a="1"/>
  <c r="DG218" i="7" s="1"/>
  <c r="DN218" i="7" s="1"/>
  <c r="EJ44" i="7" s="1"/>
  <c r="AS159" i="7"/>
  <c r="DG172" i="7" a="1"/>
  <c r="DG172" i="7" s="1"/>
  <c r="DN172" i="7" s="1"/>
  <c r="EE48" i="7" s="1"/>
  <c r="DF172" i="7" a="1"/>
  <c r="DF172" i="7" s="1"/>
  <c r="DL172" i="7" s="1"/>
  <c r="EC48" i="7" s="1"/>
  <c r="EF48" i="7" s="1"/>
  <c r="DF187" i="7" a="1"/>
  <c r="DF187" i="7" s="1"/>
  <c r="DL187" i="7" s="1"/>
  <c r="EC78" i="7" s="1"/>
  <c r="EF78" i="7" s="1"/>
  <c r="DG187" i="7" a="1"/>
  <c r="DG187" i="7" s="1"/>
  <c r="DN187" i="7" s="1"/>
  <c r="EE78" i="7" s="1"/>
  <c r="DF184" i="7" a="1"/>
  <c r="DF184" i="7" s="1"/>
  <c r="DL184" i="7" s="1"/>
  <c r="EC72" i="7" s="1"/>
  <c r="EF72" i="7" s="1"/>
  <c r="DG184" i="7" a="1"/>
  <c r="DG184" i="7" s="1"/>
  <c r="DN184" i="7" s="1"/>
  <c r="EE72" i="7" s="1"/>
  <c r="AS213" i="7"/>
  <c r="DG285" i="7" a="1"/>
  <c r="DG285" i="7" s="1"/>
  <c r="DN285" i="7" s="1"/>
  <c r="DF285" i="7" a="1"/>
  <c r="DF285" i="7" s="1"/>
  <c r="DL285" i="7" s="1"/>
  <c r="DF282" i="7" a="1"/>
  <c r="DF282" i="7" s="1"/>
  <c r="DL282" i="7" s="1"/>
  <c r="DG282" i="7" a="1"/>
  <c r="DG282" i="7" s="1"/>
  <c r="DN282" i="7" s="1"/>
  <c r="DF261" i="7" a="1"/>
  <c r="DF261" i="7" s="1"/>
  <c r="DL261" i="7" s="1"/>
  <c r="DG261" i="7" a="1"/>
  <c r="DG261" i="7" s="1"/>
  <c r="DN261" i="7" s="1"/>
  <c r="DG351" i="7" a="1"/>
  <c r="DG351" i="7" s="1"/>
  <c r="DN351" i="7" s="1"/>
  <c r="ET102" i="7" s="1"/>
  <c r="DL351" i="7"/>
  <c r="ER102" i="7" s="1"/>
  <c r="ES102" i="7" s="1"/>
  <c r="DL332" i="7"/>
  <c r="ER64" i="7" s="1"/>
  <c r="ES64" i="7" s="1"/>
  <c r="DG332" i="7" a="1"/>
  <c r="DG332" i="7" s="1"/>
  <c r="DN332" i="7" s="1"/>
  <c r="ET64" i="7" s="1"/>
  <c r="DL337" i="7"/>
  <c r="ER74" i="7" s="1"/>
  <c r="ES74" i="7" s="1"/>
  <c r="DG337" i="7" a="1"/>
  <c r="DG337" i="7" s="1"/>
  <c r="DN337" i="7" s="1"/>
  <c r="ET74" i="7" s="1"/>
  <c r="DL346" i="7"/>
  <c r="ER92" i="7" s="1"/>
  <c r="ES92" i="7" s="1"/>
  <c r="DG346" i="7" a="1"/>
  <c r="DG346" i="7" s="1"/>
  <c r="DN346" i="7" s="1"/>
  <c r="ET92" i="7" s="1"/>
  <c r="DG307" i="7" a="1"/>
  <c r="DG307" i="7" s="1"/>
  <c r="DN307" i="7" s="1"/>
  <c r="ET14" i="7" s="1"/>
  <c r="DL307" i="7"/>
  <c r="ER14" i="7" s="1"/>
  <c r="ES14" i="7" s="1"/>
  <c r="BA188" i="7"/>
  <c r="AS188" i="7"/>
  <c r="DG396" i="7" a="1"/>
  <c r="DG396" i="7" s="1"/>
  <c r="DN396" i="7" s="1"/>
  <c r="EY56" i="7" s="1"/>
  <c r="DF396" i="7" a="1"/>
  <c r="DF396" i="7" s="1"/>
  <c r="DL396" i="7" s="1"/>
  <c r="EW56" i="7" s="1"/>
  <c r="EX56" i="7" s="1"/>
  <c r="DG385" i="7" a="1"/>
  <c r="DG385" i="7" s="1"/>
  <c r="DN385" i="7" s="1"/>
  <c r="EY34" i="7" s="1"/>
  <c r="DF385" i="7" a="1"/>
  <c r="DF385" i="7" s="1"/>
  <c r="DL385" i="7" s="1"/>
  <c r="EW34" i="7" s="1"/>
  <c r="EX34" i="7" s="1"/>
  <c r="DF379" i="7" a="1"/>
  <c r="DF379" i="7" s="1"/>
  <c r="DL379" i="7" s="1"/>
  <c r="EW22" i="7" s="1"/>
  <c r="EX22" i="7" s="1"/>
  <c r="DG379" i="7" a="1"/>
  <c r="DG379" i="7" s="1"/>
  <c r="DN379" i="7" s="1"/>
  <c r="EY22" i="7" s="1"/>
  <c r="BM158" i="1"/>
  <c r="BE158" i="1"/>
  <c r="BE228" i="1"/>
  <c r="BM228" i="1"/>
  <c r="BG104" i="1"/>
  <c r="BH104" i="1"/>
  <c r="BG190" i="1"/>
  <c r="BH190" i="1"/>
  <c r="BE80" i="1"/>
  <c r="BM80" i="1"/>
  <c r="BG162" i="1"/>
  <c r="BH162" i="1"/>
  <c r="BG175" i="1"/>
  <c r="BH175" i="1"/>
  <c r="BG201" i="1"/>
  <c r="BH201" i="1"/>
  <c r="BH186" i="1"/>
  <c r="BG222" i="1"/>
  <c r="BH222" i="1"/>
  <c r="BE94" i="1"/>
  <c r="BM94" i="1"/>
  <c r="BM170" i="1"/>
  <c r="BE170" i="1"/>
  <c r="BE230" i="1"/>
  <c r="BM230" i="1"/>
  <c r="BE190" i="1"/>
  <c r="BM190" i="1"/>
  <c r="BM40" i="1"/>
  <c r="BE88" i="1"/>
  <c r="BM88" i="1"/>
  <c r="BM42" i="1"/>
  <c r="BE140" i="1"/>
  <c r="BM140" i="1"/>
  <c r="BE180" i="1"/>
  <c r="BM180" i="1"/>
  <c r="BE222" i="1"/>
  <c r="BM222" i="1"/>
  <c r="BG43" i="1"/>
  <c r="BH43" i="1"/>
  <c r="BH200" i="1"/>
  <c r="BH105" i="1"/>
  <c r="AM154" i="1"/>
  <c r="BH241" i="1"/>
  <c r="U16" i="4"/>
  <c r="AA16" i="4"/>
  <c r="BA25" i="7"/>
  <c r="BA65" i="7"/>
  <c r="DG61" i="7" a="1"/>
  <c r="DG61" i="7" s="1"/>
  <c r="DN61" i="7" s="1"/>
  <c r="DU114" i="7" s="1"/>
  <c r="DF61" i="7" a="1"/>
  <c r="DF61" i="7" s="1"/>
  <c r="DL61" i="7" s="1"/>
  <c r="DS114" i="7" s="1"/>
  <c r="DT114" i="7" s="1"/>
  <c r="DF9" i="7" a="1"/>
  <c r="DF9" i="7" s="1"/>
  <c r="DL9" i="7" s="1"/>
  <c r="DS10" i="7" s="1"/>
  <c r="DT10" i="7" s="1"/>
  <c r="DF18" i="7" a="1"/>
  <c r="DF18" i="7" s="1"/>
  <c r="DL18" i="7" s="1"/>
  <c r="DS28" i="7" s="1"/>
  <c r="DT28" i="7" s="1"/>
  <c r="DF47" i="7" a="1"/>
  <c r="DF47" i="7" s="1"/>
  <c r="DL47" i="7" s="1"/>
  <c r="DS86" i="7" s="1"/>
  <c r="DT86" i="7" s="1"/>
  <c r="DG47" i="7" a="1"/>
  <c r="DG47" i="7" s="1"/>
  <c r="DN47" i="7" s="1"/>
  <c r="DU86" i="7" s="1"/>
  <c r="AS58" i="7"/>
  <c r="AS129" i="7"/>
  <c r="DG133" i="7" a="1"/>
  <c r="DG133" i="7" s="1"/>
  <c r="DN133" i="7" s="1"/>
  <c r="DZ114" i="7" s="1"/>
  <c r="DF133" i="7" a="1"/>
  <c r="DF133" i="7" s="1"/>
  <c r="DL133" i="7" s="1"/>
  <c r="DX114" i="7" s="1"/>
  <c r="DY114" i="7" s="1"/>
  <c r="DF148" i="7" a="1"/>
  <c r="DF148" i="7" s="1"/>
  <c r="DL148" i="7" s="1"/>
  <c r="DX144" i="7" s="1"/>
  <c r="DY144" i="7" s="1"/>
  <c r="DG148" i="7" a="1"/>
  <c r="DG148" i="7" s="1"/>
  <c r="DN148" i="7" s="1"/>
  <c r="DZ144" i="7" s="1"/>
  <c r="DG81" i="7" a="1"/>
  <c r="DG81" i="7" s="1"/>
  <c r="DN81" i="7" s="1"/>
  <c r="DZ10" i="7" s="1"/>
  <c r="DF81" i="7" a="1"/>
  <c r="DF81" i="7" s="1"/>
  <c r="DL81" i="7" s="1"/>
  <c r="DX10" i="7" s="1"/>
  <c r="DY10" i="7" s="1"/>
  <c r="DF92" i="7" a="1"/>
  <c r="DF92" i="7" s="1"/>
  <c r="DL92" i="7" s="1"/>
  <c r="DX32" i="7" s="1"/>
  <c r="DY32" i="7" s="1"/>
  <c r="DG92" i="7" a="1"/>
  <c r="DG92" i="7" s="1"/>
  <c r="DN92" i="7" s="1"/>
  <c r="DZ32" i="7" s="1"/>
  <c r="BA56" i="7"/>
  <c r="AS56" i="7"/>
  <c r="BA136" i="7"/>
  <c r="AS93" i="7"/>
  <c r="DF224" i="7" a="1"/>
  <c r="DF224" i="7" s="1"/>
  <c r="DL224" i="7" s="1"/>
  <c r="EH56" i="7" s="1"/>
  <c r="EI56" i="7" s="1"/>
  <c r="DG224" i="7" a="1"/>
  <c r="DG224" i="7" s="1"/>
  <c r="DN224" i="7" s="1"/>
  <c r="EJ56" i="7" s="1"/>
  <c r="DF203" i="7" a="1"/>
  <c r="DF203" i="7" s="1"/>
  <c r="DL203" i="7" s="1"/>
  <c r="EH14" i="7" s="1"/>
  <c r="EI14" i="7" s="1"/>
  <c r="DG203" i="7" a="1"/>
  <c r="DG203" i="7" s="1"/>
  <c r="DN203" i="7" s="1"/>
  <c r="EJ14" i="7" s="1"/>
  <c r="BA144" i="7"/>
  <c r="BB202" i="7"/>
  <c r="DF190" i="7" a="1"/>
  <c r="DF190" i="7" s="1"/>
  <c r="DL190" i="7" s="1"/>
  <c r="EC84" i="7" s="1"/>
  <c r="EF84" i="7" s="1"/>
  <c r="DG190" i="7" a="1"/>
  <c r="DG190" i="7" s="1"/>
  <c r="DN190" i="7" s="1"/>
  <c r="EE84" i="7" s="1"/>
  <c r="DF155" i="7" a="1"/>
  <c r="DF155" i="7" s="1"/>
  <c r="DL155" i="7" s="1"/>
  <c r="EC14" i="7" s="1"/>
  <c r="DG155" i="7" a="1"/>
  <c r="DG155" i="7" s="1"/>
  <c r="DN155" i="7" s="1"/>
  <c r="EE14" i="7" s="1"/>
  <c r="BA172" i="7"/>
  <c r="BA189" i="7"/>
  <c r="DG292" i="7" a="1"/>
  <c r="DG292" i="7" s="1"/>
  <c r="DN292" i="7" s="1"/>
  <c r="EO120" i="7" s="1"/>
  <c r="DF292" i="7" a="1"/>
  <c r="DF292" i="7" s="1"/>
  <c r="DL292" i="7" s="1"/>
  <c r="EM120" i="7" s="1"/>
  <c r="EN120" i="7" s="1"/>
  <c r="EP120" i="7" s="1"/>
  <c r="EQ120" i="7" s="1"/>
  <c r="DG264" i="7" a="1"/>
  <c r="DG264" i="7" s="1"/>
  <c r="DN264" i="7" s="1"/>
  <c r="DF264" i="7" a="1"/>
  <c r="DF264" i="7" s="1"/>
  <c r="DL264" i="7" s="1"/>
  <c r="DF286" i="7" a="1"/>
  <c r="DF286" i="7" s="1"/>
  <c r="DL286" i="7" s="1"/>
  <c r="DG286" i="7" a="1"/>
  <c r="DG286" i="7" s="1"/>
  <c r="DN286" i="7" s="1"/>
  <c r="DF239" i="7" a="1"/>
  <c r="DF239" i="7" s="1"/>
  <c r="DL239" i="7" s="1"/>
  <c r="EM14" i="7" s="1"/>
  <c r="EN14" i="7" s="1"/>
  <c r="DG239" i="7" a="1"/>
  <c r="DG239" i="7" s="1"/>
  <c r="DN239" i="7" s="1"/>
  <c r="EO14" i="7" s="1"/>
  <c r="DG331" i="7" a="1"/>
  <c r="DG331" i="7" s="1"/>
  <c r="DN331" i="7" s="1"/>
  <c r="ET62" i="7" s="1"/>
  <c r="DL331" i="7"/>
  <c r="ER62" i="7" s="1"/>
  <c r="ES62" i="7" s="1"/>
  <c r="DG312" i="7" a="1"/>
  <c r="DG312" i="7" s="1"/>
  <c r="DN312" i="7" s="1"/>
  <c r="ET24" i="7" s="1"/>
  <c r="DL312" i="7"/>
  <c r="ER24" i="7" s="1"/>
  <c r="ES24" i="7" s="1"/>
  <c r="DL317" i="7"/>
  <c r="ER34" i="7" s="1"/>
  <c r="ES34" i="7" s="1"/>
  <c r="DG317" i="7" a="1"/>
  <c r="DG317" i="7" s="1"/>
  <c r="DN317" i="7" s="1"/>
  <c r="ET34" i="7" s="1"/>
  <c r="DL326" i="7"/>
  <c r="ER52" i="7" s="1"/>
  <c r="ES52" i="7" s="1"/>
  <c r="DG326" i="7" a="1"/>
  <c r="DG326" i="7" s="1"/>
  <c r="DN326" i="7" s="1"/>
  <c r="ET52" i="7" s="1"/>
  <c r="AS210" i="7"/>
  <c r="BA203" i="7"/>
  <c r="AS203" i="7"/>
  <c r="N185" i="7"/>
  <c r="N183" i="7"/>
  <c r="U7" i="5" s="1"/>
  <c r="N184" i="7"/>
  <c r="DF429" i="7" a="1"/>
  <c r="DF429" i="7" s="1"/>
  <c r="DL429" i="7" s="1"/>
  <c r="EW122" i="7" s="1"/>
  <c r="EX122" i="7" s="1"/>
  <c r="DG429" i="7" a="1"/>
  <c r="DG429" i="7" s="1"/>
  <c r="DN429" i="7" s="1"/>
  <c r="EY122" i="7" s="1"/>
  <c r="DF412" i="7" a="1"/>
  <c r="DF412" i="7" s="1"/>
  <c r="DL412" i="7" s="1"/>
  <c r="EW88" i="7" s="1"/>
  <c r="EX88" i="7" s="1"/>
  <c r="DG412" i="7" a="1"/>
  <c r="DG412" i="7" s="1"/>
  <c r="DN412" i="7" s="1"/>
  <c r="EY88" i="7" s="1"/>
  <c r="DF398" i="7" a="1"/>
  <c r="DF398" i="7" s="1"/>
  <c r="DL398" i="7" s="1"/>
  <c r="EW60" i="7" s="1"/>
  <c r="EX60" i="7" s="1"/>
  <c r="DG398" i="7" a="1"/>
  <c r="DG398" i="7" s="1"/>
  <c r="DN398" i="7" s="1"/>
  <c r="EY60" i="7" s="1"/>
  <c r="DF391" i="7" a="1"/>
  <c r="DF391" i="7" s="1"/>
  <c r="DL391" i="7" s="1"/>
  <c r="EW46" i="7" s="1"/>
  <c r="EX46" i="7" s="1"/>
  <c r="DG391" i="7" a="1"/>
  <c r="DG391" i="7" s="1"/>
  <c r="DN391" i="7" s="1"/>
  <c r="EY46" i="7" s="1"/>
  <c r="BH66" i="1"/>
  <c r="BG66" i="1"/>
  <c r="BG118" i="1"/>
  <c r="BH118" i="1"/>
  <c r="BE162" i="1"/>
  <c r="BM162" i="1"/>
  <c r="BM142" i="1"/>
  <c r="BE142" i="1"/>
  <c r="BM160" i="1"/>
  <c r="BE160" i="1"/>
  <c r="BM38" i="1"/>
  <c r="BG136" i="1"/>
  <c r="BH136" i="1"/>
  <c r="BG211" i="1"/>
  <c r="BH211" i="1"/>
  <c r="BG145" i="1"/>
  <c r="BH145" i="1"/>
  <c r="BG109" i="1"/>
  <c r="BH109" i="1"/>
  <c r="BG157" i="1"/>
  <c r="BH157" i="1"/>
  <c r="BG94" i="1"/>
  <c r="BH94" i="1"/>
  <c r="L17" i="4"/>
  <c r="BG80" i="1"/>
  <c r="BH80" i="1"/>
  <c r="BG76" i="1"/>
  <c r="BH76" i="1"/>
  <c r="BH71" i="1"/>
  <c r="G100" i="9"/>
  <c r="G221" i="9"/>
  <c r="J60" i="9"/>
  <c r="DG72" i="7" a="1"/>
  <c r="DG72" i="7" s="1"/>
  <c r="DN72" i="7" s="1"/>
  <c r="DU136" i="7" s="1"/>
  <c r="DF72" i="7" a="1"/>
  <c r="DF72" i="7" s="1"/>
  <c r="DL72" i="7" s="1"/>
  <c r="DS136" i="7" s="1"/>
  <c r="DT136" i="7" s="1"/>
  <c r="DG48" i="7" a="1"/>
  <c r="DG48" i="7" s="1"/>
  <c r="DN48" i="7" s="1"/>
  <c r="DU88" i="7" s="1"/>
  <c r="DF48" i="7" a="1"/>
  <c r="DF48" i="7" s="1"/>
  <c r="DL48" i="7" s="1"/>
  <c r="DS88" i="7" s="1"/>
  <c r="DT88" i="7" s="1"/>
  <c r="DF59" i="7" a="1"/>
  <c r="DF59" i="7" s="1"/>
  <c r="DL59" i="7" s="1"/>
  <c r="DS110" i="7" s="1"/>
  <c r="DT110" i="7" s="1"/>
  <c r="DG59" i="7" a="1"/>
  <c r="DG59" i="7" s="1"/>
  <c r="DN59" i="7" s="1"/>
  <c r="DU110" i="7" s="1"/>
  <c r="DF58" i="7" a="1"/>
  <c r="DF58" i="7" s="1"/>
  <c r="DL58" i="7" s="1"/>
  <c r="DS108" i="7" s="1"/>
  <c r="DT108" i="7" s="1"/>
  <c r="DG58" i="7" a="1"/>
  <c r="DG58" i="7" s="1"/>
  <c r="DN58" i="7" s="1"/>
  <c r="DU108" i="7" s="1"/>
  <c r="DF23" i="7" a="1"/>
  <c r="DF23" i="7" s="1"/>
  <c r="DL23" i="7" s="1"/>
  <c r="DS38" i="7" s="1"/>
  <c r="DT38" i="7" s="1"/>
  <c r="DG23" i="7" a="1"/>
  <c r="DG23" i="7" s="1"/>
  <c r="DN23" i="7" s="1"/>
  <c r="DU38" i="7" s="1"/>
  <c r="DG127" i="7" a="1"/>
  <c r="DG127" i="7" s="1"/>
  <c r="DN127" i="7" s="1"/>
  <c r="DZ102" i="7" s="1"/>
  <c r="DF127" i="7" a="1"/>
  <c r="DF127" i="7" s="1"/>
  <c r="DL127" i="7" s="1"/>
  <c r="DX102" i="7" s="1"/>
  <c r="DY102" i="7" s="1"/>
  <c r="DF136" i="7" a="1"/>
  <c r="DF136" i="7" s="1"/>
  <c r="DL136" i="7" s="1"/>
  <c r="DX120" i="7" s="1"/>
  <c r="DY120" i="7" s="1"/>
  <c r="DG136" i="7" a="1"/>
  <c r="DG136" i="7" s="1"/>
  <c r="DN136" i="7" s="1"/>
  <c r="DZ120" i="7" s="1"/>
  <c r="DG107" i="7" a="1"/>
  <c r="DG107" i="7" s="1"/>
  <c r="DN107" i="7" s="1"/>
  <c r="DZ62" i="7" s="1"/>
  <c r="DF107" i="7" a="1"/>
  <c r="DF107" i="7" s="1"/>
  <c r="DL107" i="7" s="1"/>
  <c r="DX62" i="7" s="1"/>
  <c r="DY62" i="7" s="1"/>
  <c r="BB200" i="7"/>
  <c r="BA119" i="7"/>
  <c r="AS119" i="7"/>
  <c r="DG192" i="7" a="1"/>
  <c r="DG192" i="7" s="1"/>
  <c r="DN192" i="7" s="1"/>
  <c r="EE88" i="7" s="1"/>
  <c r="DF192" i="7" a="1"/>
  <c r="DF192" i="7" s="1"/>
  <c r="DL192" i="7" s="1"/>
  <c r="EC88" i="7" s="1"/>
  <c r="EF88" i="7" s="1"/>
  <c r="ED94" i="7"/>
  <c r="EG94" i="7"/>
  <c r="EG26" i="7"/>
  <c r="ED26" i="7"/>
  <c r="ED22" i="7"/>
  <c r="BA117" i="7"/>
  <c r="AS117" i="7"/>
  <c r="BB117" i="7" s="1"/>
  <c r="DG304" i="7" a="1"/>
  <c r="DG304" i="7" s="1"/>
  <c r="DN304" i="7" s="1"/>
  <c r="DF304" i="7" a="1"/>
  <c r="DF304" i="7" s="1"/>
  <c r="DL304" i="7" s="1"/>
  <c r="DF283" i="7" a="1"/>
  <c r="DF283" i="7" s="1"/>
  <c r="DL283" i="7" s="1"/>
  <c r="DG283" i="7" a="1"/>
  <c r="DG283" i="7" s="1"/>
  <c r="DN283" i="7" s="1"/>
  <c r="DF275" i="7" a="1"/>
  <c r="DF275" i="7" s="1"/>
  <c r="DL275" i="7" s="1"/>
  <c r="DG275" i="7" a="1"/>
  <c r="DG275" i="7" s="1"/>
  <c r="DN275" i="7" s="1"/>
  <c r="DG343" i="7" a="1"/>
  <c r="DG343" i="7" s="1"/>
  <c r="DN343" i="7" s="1"/>
  <c r="ET86" i="7" s="1"/>
  <c r="DL343" i="7"/>
  <c r="ER86" i="7" s="1"/>
  <c r="ES86" i="7" s="1"/>
  <c r="DG324" i="7" a="1"/>
  <c r="DG324" i="7" s="1"/>
  <c r="DN324" i="7" s="1"/>
  <c r="ET48" i="7" s="1"/>
  <c r="DL324" i="7"/>
  <c r="ER48" i="7" s="1"/>
  <c r="ES48" i="7" s="1"/>
  <c r="DL329" i="7"/>
  <c r="ER58" i="7" s="1"/>
  <c r="ES58" i="7" s="1"/>
  <c r="DG329" i="7" a="1"/>
  <c r="DG329" i="7" s="1"/>
  <c r="DN329" i="7" s="1"/>
  <c r="ET58" i="7" s="1"/>
  <c r="DL338" i="7"/>
  <c r="ER76" i="7" s="1"/>
  <c r="ES76" i="7" s="1"/>
  <c r="DG338" i="7" a="1"/>
  <c r="DG338" i="7" s="1"/>
  <c r="DN338" i="7" s="1"/>
  <c r="ET76" i="7" s="1"/>
  <c r="DL319" i="7"/>
  <c r="ER38" i="7" s="1"/>
  <c r="ES38" i="7" s="1"/>
  <c r="DG319" i="7" a="1"/>
  <c r="DG319" i="7" s="1"/>
  <c r="DN319" i="7" s="1"/>
  <c r="ET38" i="7" s="1"/>
  <c r="BG137" i="1"/>
  <c r="BH137" i="1"/>
  <c r="BG196" i="1"/>
  <c r="BH196" i="1"/>
  <c r="BG99" i="1"/>
  <c r="BH99" i="1"/>
  <c r="BG135" i="1"/>
  <c r="BH135" i="1"/>
  <c r="BG235" i="1"/>
  <c r="BH235" i="1"/>
  <c r="BG148" i="1"/>
  <c r="BH148" i="1"/>
  <c r="BG180" i="1"/>
  <c r="BH180" i="1"/>
  <c r="G224" i="9"/>
  <c r="BG81" i="1"/>
  <c r="BH81" i="1"/>
  <c r="AM86" i="1"/>
  <c r="BH44" i="1"/>
  <c r="BH78" i="1"/>
  <c r="AM128" i="1"/>
  <c r="BH225" i="1"/>
  <c r="DG63" i="7" a="1"/>
  <c r="DG63" i="7" s="1"/>
  <c r="DN63" i="7" s="1"/>
  <c r="DU118" i="7" s="1"/>
  <c r="DF63" i="7" a="1"/>
  <c r="DF63" i="7" s="1"/>
  <c r="DL63" i="7" s="1"/>
  <c r="DS118" i="7" s="1"/>
  <c r="DT118" i="7" s="1"/>
  <c r="DG29" i="7" a="1"/>
  <c r="DG29" i="7" s="1"/>
  <c r="DN29" i="7" s="1"/>
  <c r="DU50" i="7" s="1"/>
  <c r="DF29" i="7" a="1"/>
  <c r="DF29" i="7" s="1"/>
  <c r="DL29" i="7" s="1"/>
  <c r="DS50" i="7" s="1"/>
  <c r="DT50" i="7" s="1"/>
  <c r="DG42" i="7" a="1"/>
  <c r="DG42" i="7" s="1"/>
  <c r="DN42" i="7" s="1"/>
  <c r="DU76" i="7" s="1"/>
  <c r="DF42" i="7" a="1"/>
  <c r="DF42" i="7" s="1"/>
  <c r="DL42" i="7" s="1"/>
  <c r="DS76" i="7" s="1"/>
  <c r="DT76" i="7" s="1"/>
  <c r="DF25" i="7" a="1"/>
  <c r="DF25" i="7" s="1"/>
  <c r="DL25" i="7" s="1"/>
  <c r="DS42" i="7" s="1"/>
  <c r="DT42" i="7" s="1"/>
  <c r="DG25" i="7" a="1"/>
  <c r="DG25" i="7" s="1"/>
  <c r="DN25" i="7" s="1"/>
  <c r="DU42" i="7" s="1"/>
  <c r="BA77" i="7"/>
  <c r="DG132" i="7" a="1"/>
  <c r="DG132" i="7" s="1"/>
  <c r="DN132" i="7" s="1"/>
  <c r="DZ112" i="7" s="1"/>
  <c r="DF132" i="7" a="1"/>
  <c r="DF132" i="7" s="1"/>
  <c r="DL132" i="7" s="1"/>
  <c r="DX112" i="7" s="1"/>
  <c r="DY112" i="7" s="1"/>
  <c r="DF147" i="7" a="1"/>
  <c r="DF147" i="7" s="1"/>
  <c r="DL147" i="7" s="1"/>
  <c r="DX142" i="7" s="1"/>
  <c r="DY142" i="7" s="1"/>
  <c r="DG147" i="7" a="1"/>
  <c r="DG147" i="7" s="1"/>
  <c r="DN147" i="7" s="1"/>
  <c r="DZ142" i="7" s="1"/>
  <c r="DG112" i="7" a="1"/>
  <c r="DG112" i="7" s="1"/>
  <c r="DN112" i="7" s="1"/>
  <c r="DZ72" i="7" s="1"/>
  <c r="DF112" i="7" a="1"/>
  <c r="DF112" i="7" s="1"/>
  <c r="DL112" i="7" s="1"/>
  <c r="DX72" i="7" s="1"/>
  <c r="DY72" i="7" s="1"/>
  <c r="DG83" i="7" a="1"/>
  <c r="DG83" i="7" s="1"/>
  <c r="DN83" i="7" s="1"/>
  <c r="DZ14" i="7" s="1"/>
  <c r="BA155" i="7"/>
  <c r="BA180" i="7"/>
  <c r="ED18" i="7"/>
  <c r="DG300" i="7" a="1"/>
  <c r="DG300" i="7" s="1"/>
  <c r="DN300" i="7" s="1"/>
  <c r="DF300" i="7" a="1"/>
  <c r="DF300" i="7" s="1"/>
  <c r="DL300" i="7" s="1"/>
  <c r="DG274" i="7" a="1"/>
  <c r="DG274" i="7" s="1"/>
  <c r="DN274" i="7" s="1"/>
  <c r="DF274" i="7" a="1"/>
  <c r="DF274" i="7" s="1"/>
  <c r="DL274" i="7" s="1"/>
  <c r="DF298" i="7" a="1"/>
  <c r="DF298" i="7" s="1"/>
  <c r="DL298" i="7" s="1"/>
  <c r="DG298" i="7" a="1"/>
  <c r="DG298" i="7" s="1"/>
  <c r="DN298" i="7" s="1"/>
  <c r="DF302" i="7" a="1"/>
  <c r="DF302" i="7" s="1"/>
  <c r="DL302" i="7" s="1"/>
  <c r="DG302" i="7" a="1"/>
  <c r="DG302" i="7" s="1"/>
  <c r="DN302" i="7" s="1"/>
  <c r="DL352" i="7"/>
  <c r="ER104" i="7" s="1"/>
  <c r="ES104" i="7" s="1"/>
  <c r="DG352" i="7" a="1"/>
  <c r="DG352" i="7" s="1"/>
  <c r="DN352" i="7" s="1"/>
  <c r="ET104" i="7" s="1"/>
  <c r="DL341" i="7"/>
  <c r="ER82" i="7" s="1"/>
  <c r="ES82" i="7" s="1"/>
  <c r="DG341" i="7" a="1"/>
  <c r="DG341" i="7" s="1"/>
  <c r="DN341" i="7" s="1"/>
  <c r="ET82" i="7" s="1"/>
  <c r="DL350" i="7"/>
  <c r="ER100" i="7" s="1"/>
  <c r="ES100" i="7" s="1"/>
  <c r="DG350" i="7" a="1"/>
  <c r="DG350" i="7" s="1"/>
  <c r="DN350" i="7" s="1"/>
  <c r="ET100" i="7" s="1"/>
  <c r="DL310" i="7"/>
  <c r="ER20" i="7" s="1"/>
  <c r="ES20" i="7" s="1"/>
  <c r="DG310" i="7" a="1"/>
  <c r="DG310" i="7" s="1"/>
  <c r="DN310" i="7" s="1"/>
  <c r="ET20" i="7" s="1"/>
  <c r="AS225" i="7"/>
  <c r="BG177" i="1"/>
  <c r="BH177" i="1"/>
  <c r="BG138" i="1"/>
  <c r="BH138" i="1"/>
  <c r="BM200" i="1"/>
  <c r="BE200" i="1"/>
  <c r="BG119" i="1"/>
  <c r="BH119" i="1"/>
  <c r="G234" i="9"/>
  <c r="BH188" i="1"/>
  <c r="BG133" i="1"/>
  <c r="BH133" i="1"/>
  <c r="BG172" i="1"/>
  <c r="BH172" i="1"/>
  <c r="BG206" i="1"/>
  <c r="BH206" i="1"/>
  <c r="BG42" i="1"/>
  <c r="BH42" i="1"/>
  <c r="BH37" i="1"/>
  <c r="O16" i="4"/>
  <c r="P16" i="4" s="1"/>
  <c r="O15" i="4"/>
  <c r="O17" i="4"/>
  <c r="P17" i="4" s="1"/>
  <c r="J84" i="9"/>
  <c r="J437" i="9"/>
  <c r="N11" i="7"/>
  <c r="N9" i="7"/>
  <c r="N10" i="7"/>
  <c r="DG78" i="7" a="1"/>
  <c r="DG78" i="7" s="1"/>
  <c r="DN78" i="7" s="1"/>
  <c r="DU148" i="7" s="1"/>
  <c r="DF78" i="7" a="1"/>
  <c r="DF78" i="7" s="1"/>
  <c r="DL78" i="7" s="1"/>
  <c r="DS148" i="7" s="1"/>
  <c r="DT148" i="7" s="1"/>
  <c r="DG44" i="7" a="1"/>
  <c r="DG44" i="7" s="1"/>
  <c r="DN44" i="7" s="1"/>
  <c r="DU80" i="7" s="1"/>
  <c r="DF44" i="7" a="1"/>
  <c r="DF44" i="7" s="1"/>
  <c r="DL44" i="7" s="1"/>
  <c r="DS80" i="7" s="1"/>
  <c r="DT80" i="7" s="1"/>
  <c r="DF64" i="7" a="1"/>
  <c r="DF64" i="7" s="1"/>
  <c r="DL64" i="7" s="1"/>
  <c r="DS120" i="7" s="1"/>
  <c r="DT120" i="7" s="1"/>
  <c r="DG64" i="7" a="1"/>
  <c r="DG64" i="7" s="1"/>
  <c r="DN64" i="7" s="1"/>
  <c r="DU120" i="7" s="1"/>
  <c r="DF74" i="7" a="1"/>
  <c r="DF74" i="7" s="1"/>
  <c r="DL74" i="7" s="1"/>
  <c r="DS140" i="7" s="1"/>
  <c r="DT140" i="7" s="1"/>
  <c r="DG74" i="7" a="1"/>
  <c r="DG74" i="7" s="1"/>
  <c r="DN74" i="7" s="1"/>
  <c r="DU140" i="7" s="1"/>
  <c r="DF31" i="7" a="1"/>
  <c r="DF31" i="7" s="1"/>
  <c r="DL31" i="7" s="1"/>
  <c r="DS54" i="7" s="1"/>
  <c r="DT54" i="7" s="1"/>
  <c r="DG31" i="7" a="1"/>
  <c r="DG31" i="7" s="1"/>
  <c r="DN31" i="7" s="1"/>
  <c r="DU54" i="7" s="1"/>
  <c r="BA30" i="7"/>
  <c r="DG131" i="7" a="1"/>
  <c r="DG131" i="7" s="1"/>
  <c r="DN131" i="7" s="1"/>
  <c r="DZ110" i="7" s="1"/>
  <c r="DF131" i="7" a="1"/>
  <c r="DF131" i="7" s="1"/>
  <c r="DL131" i="7" s="1"/>
  <c r="DX110" i="7" s="1"/>
  <c r="DY110" i="7" s="1"/>
  <c r="DF144" i="7" a="1"/>
  <c r="DF144" i="7" s="1"/>
  <c r="DL144" i="7" s="1"/>
  <c r="DX136" i="7" s="1"/>
  <c r="DY136" i="7" s="1"/>
  <c r="DG144" i="7" a="1"/>
  <c r="DG144" i="7" s="1"/>
  <c r="DN144" i="7" s="1"/>
  <c r="DZ136" i="7" s="1"/>
  <c r="DG111" i="7" a="1"/>
  <c r="DG111" i="7" s="1"/>
  <c r="DN111" i="7" s="1"/>
  <c r="DZ70" i="7" s="1"/>
  <c r="DF111" i="7" a="1"/>
  <c r="DF111" i="7" s="1"/>
  <c r="DL111" i="7" s="1"/>
  <c r="DX70" i="7" s="1"/>
  <c r="DY70" i="7" s="1"/>
  <c r="DG84" i="7" a="1"/>
  <c r="DG84" i="7" s="1"/>
  <c r="DN84" i="7" s="1"/>
  <c r="DZ16" i="7" s="1"/>
  <c r="DF84" i="7" a="1"/>
  <c r="DF84" i="7" s="1"/>
  <c r="DL84" i="7" s="1"/>
  <c r="DX16" i="7" s="1"/>
  <c r="DY16" i="7" s="1"/>
  <c r="DF94" i="7" a="1"/>
  <c r="DF94" i="7" s="1"/>
  <c r="DL94" i="7" s="1"/>
  <c r="DX36" i="7" s="1"/>
  <c r="DY36" i="7" s="1"/>
  <c r="DG94" i="7" a="1"/>
  <c r="DG94" i="7" s="1"/>
  <c r="DN94" i="7" s="1"/>
  <c r="DZ36" i="7" s="1"/>
  <c r="BA64" i="7"/>
  <c r="AS64" i="7"/>
  <c r="BB64" i="7" s="1"/>
  <c r="DG221" i="7" a="1"/>
  <c r="DG221" i="7" s="1"/>
  <c r="DN221" i="7" s="1"/>
  <c r="EJ50" i="7" s="1"/>
  <c r="DF221" i="7" a="1"/>
  <c r="DF221" i="7" s="1"/>
  <c r="DL221" i="7" s="1"/>
  <c r="EH50" i="7" s="1"/>
  <c r="EI50" i="7" s="1"/>
  <c r="DF225" i="7" a="1"/>
  <c r="DF225" i="7" s="1"/>
  <c r="DL225" i="7" s="1"/>
  <c r="EH58" i="7" s="1"/>
  <c r="EI58" i="7" s="1"/>
  <c r="DG225" i="7" a="1"/>
  <c r="DG225" i="7" s="1"/>
  <c r="DN225" i="7" s="1"/>
  <c r="EJ58" i="7" s="1"/>
  <c r="DF205" i="7" a="1"/>
  <c r="DF205" i="7" s="1"/>
  <c r="DL205" i="7" s="1"/>
  <c r="EH18" i="7" s="1"/>
  <c r="EI18" i="7" s="1"/>
  <c r="DG205" i="7" a="1"/>
  <c r="DG205" i="7" s="1"/>
  <c r="DN205" i="7" s="1"/>
  <c r="EJ18" i="7" s="1"/>
  <c r="AS140" i="7"/>
  <c r="BB140" i="7" s="1"/>
  <c r="BA132" i="7"/>
  <c r="AS132" i="7"/>
  <c r="BA137" i="7"/>
  <c r="AS137" i="7"/>
  <c r="BA159" i="7"/>
  <c r="DG194" i="7" a="1"/>
  <c r="DG194" i="7" s="1"/>
  <c r="DN194" i="7" s="1"/>
  <c r="EE92" i="7" s="1"/>
  <c r="DF194" i="7" a="1"/>
  <c r="DF194" i="7" s="1"/>
  <c r="DL194" i="7" s="1"/>
  <c r="EC92" i="7" s="1"/>
  <c r="EF92" i="7" s="1"/>
  <c r="DF169" i="7" a="1"/>
  <c r="DF169" i="7" s="1"/>
  <c r="DL169" i="7" s="1"/>
  <c r="EC42" i="7" s="1"/>
  <c r="EF42" i="7" s="1"/>
  <c r="DG169" i="7" a="1"/>
  <c r="DG169" i="7" s="1"/>
  <c r="DN169" i="7" s="1"/>
  <c r="EE42" i="7" s="1"/>
  <c r="DF167" i="7" a="1"/>
  <c r="DF167" i="7" s="1"/>
  <c r="DL167" i="7" s="1"/>
  <c r="EC38" i="7" s="1"/>
  <c r="EF38" i="7" s="1"/>
  <c r="DG167" i="7" a="1"/>
  <c r="DG167" i="7" s="1"/>
  <c r="DN167" i="7" s="1"/>
  <c r="EE38" i="7" s="1"/>
  <c r="BB147" i="7"/>
  <c r="BA213" i="7"/>
  <c r="DG270" i="7" a="1"/>
  <c r="DG270" i="7" s="1"/>
  <c r="DN270" i="7" s="1"/>
  <c r="DF270" i="7" a="1"/>
  <c r="DF270" i="7" s="1"/>
  <c r="DL270" i="7" s="1"/>
  <c r="DG266" i="7" a="1"/>
  <c r="DG266" i="7" s="1"/>
  <c r="DN266" i="7" s="1"/>
  <c r="DF266" i="7" a="1"/>
  <c r="DF266" i="7" s="1"/>
  <c r="DL266" i="7" s="1"/>
  <c r="DF257" i="7" a="1"/>
  <c r="DF257" i="7" s="1"/>
  <c r="DL257" i="7" s="1"/>
  <c r="EM18" i="7" s="1"/>
  <c r="EN18" i="7" s="1"/>
  <c r="EP18" i="7" s="1"/>
  <c r="DG257" i="7" a="1"/>
  <c r="DG257" i="7" s="1"/>
  <c r="DN257" i="7" s="1"/>
  <c r="EO18" i="7" s="1"/>
  <c r="DG335" i="7" a="1"/>
  <c r="DG335" i="7" s="1"/>
  <c r="DN335" i="7" s="1"/>
  <c r="ET70" i="7" s="1"/>
  <c r="DL335" i="7"/>
  <c r="ER70" i="7" s="1"/>
  <c r="ES70" i="7" s="1"/>
  <c r="DG316" i="7" a="1"/>
  <c r="DG316" i="7" s="1"/>
  <c r="DN316" i="7" s="1"/>
  <c r="ET32" i="7" s="1"/>
  <c r="DL316" i="7"/>
  <c r="ER32" i="7" s="1"/>
  <c r="ES32" i="7" s="1"/>
  <c r="DL321" i="7"/>
  <c r="ER42" i="7" s="1"/>
  <c r="ES42" i="7" s="1"/>
  <c r="DG321" i="7" a="1"/>
  <c r="DG321" i="7" s="1"/>
  <c r="DN321" i="7" s="1"/>
  <c r="ET42" i="7" s="1"/>
  <c r="DL330" i="7"/>
  <c r="ER60" i="7" s="1"/>
  <c r="ES60" i="7" s="1"/>
  <c r="DG330" i="7" a="1"/>
  <c r="DG330" i="7" s="1"/>
  <c r="DN330" i="7" s="1"/>
  <c r="ET60" i="7" s="1"/>
  <c r="AS222" i="7"/>
  <c r="DG427" i="7" a="1"/>
  <c r="DG427" i="7" s="1"/>
  <c r="DN427" i="7" s="1"/>
  <c r="EY118" i="7" s="1"/>
  <c r="DF427" i="7" a="1"/>
  <c r="DF427" i="7" s="1"/>
  <c r="DL427" i="7" s="1"/>
  <c r="EW118" i="7" s="1"/>
  <c r="EX118" i="7" s="1"/>
  <c r="DG380" i="7" a="1"/>
  <c r="DG380" i="7" s="1"/>
  <c r="DN380" i="7" s="1"/>
  <c r="EY24" i="7" s="1"/>
  <c r="DF380" i="7" a="1"/>
  <c r="DF380" i="7" s="1"/>
  <c r="DL380" i="7" s="1"/>
  <c r="EW24" i="7" s="1"/>
  <c r="EX24" i="7" s="1"/>
  <c r="DF423" i="7" a="1"/>
  <c r="DF423" i="7" s="1"/>
  <c r="DL423" i="7" s="1"/>
  <c r="EW110" i="7" s="1"/>
  <c r="EX110" i="7" s="1"/>
  <c r="DG423" i="7" a="1"/>
  <c r="DG423" i="7" s="1"/>
  <c r="DN423" i="7" s="1"/>
  <c r="EY110" i="7" s="1"/>
  <c r="AS229" i="7"/>
  <c r="BM36" i="1"/>
  <c r="BG178" i="1"/>
  <c r="BH178" i="1"/>
  <c r="BG210" i="1"/>
  <c r="BH210" i="1"/>
  <c r="BG144" i="1"/>
  <c r="BH144" i="1"/>
  <c r="BG228" i="1"/>
  <c r="BH228" i="1"/>
  <c r="BG170" i="1"/>
  <c r="BH170" i="1"/>
  <c r="BM226" i="1"/>
  <c r="BE226" i="1"/>
  <c r="BG73" i="1"/>
  <c r="BH73" i="1"/>
  <c r="BG183" i="1"/>
  <c r="BH183" i="1"/>
  <c r="I17" i="4"/>
  <c r="BG198" i="1"/>
  <c r="BH198" i="1"/>
  <c r="BE102" i="1"/>
  <c r="BM102" i="1"/>
  <c r="BE188" i="1"/>
  <c r="BM188" i="1"/>
  <c r="BM238" i="1"/>
  <c r="BE238" i="1"/>
  <c r="BE192" i="1"/>
  <c r="BM192" i="1"/>
  <c r="BE74" i="1"/>
  <c r="BM74" i="1"/>
  <c r="BE90" i="1"/>
  <c r="BM90" i="1"/>
  <c r="BE76" i="1"/>
  <c r="BM76" i="1"/>
  <c r="BM96" i="1"/>
  <c r="BE96" i="1"/>
  <c r="BE148" i="1"/>
  <c r="BM148" i="1"/>
  <c r="BE198" i="1"/>
  <c r="BM198" i="1"/>
  <c r="BE224" i="1"/>
  <c r="BM224" i="1"/>
  <c r="U14" i="4"/>
  <c r="AA17" i="4"/>
  <c r="AS27" i="7"/>
  <c r="AS32" i="7"/>
  <c r="BB32" i="7" s="1"/>
  <c r="DG73" i="7" a="1"/>
  <c r="DG73" i="7" s="1"/>
  <c r="DN73" i="7" s="1"/>
  <c r="DU138" i="7" s="1"/>
  <c r="DF73" i="7" a="1"/>
  <c r="DF73" i="7" s="1"/>
  <c r="DL73" i="7" s="1"/>
  <c r="DG50" i="7" a="1"/>
  <c r="DG50" i="7" s="1"/>
  <c r="DN50" i="7" s="1"/>
  <c r="DU92" i="7" s="1"/>
  <c r="DF50" i="7" a="1"/>
  <c r="DF50" i="7" s="1"/>
  <c r="DL50" i="7" s="1"/>
  <c r="DS92" i="7" s="1"/>
  <c r="DT92" i="7" s="1"/>
  <c r="DF60" i="7" a="1"/>
  <c r="DF60" i="7" s="1"/>
  <c r="DL60" i="7" s="1"/>
  <c r="DS112" i="7" s="1"/>
  <c r="DT112" i="7" s="1"/>
  <c r="DG60" i="7" a="1"/>
  <c r="DG60" i="7" s="1"/>
  <c r="DN60" i="7" s="1"/>
  <c r="DU112" i="7" s="1"/>
  <c r="DF65" i="7" a="1"/>
  <c r="DF65" i="7" s="1"/>
  <c r="DL65" i="7" s="1"/>
  <c r="DS122" i="7" s="1"/>
  <c r="DT122" i="7" s="1"/>
  <c r="DG65" i="7" a="1"/>
  <c r="DG65" i="7" s="1"/>
  <c r="DN65" i="7" s="1"/>
  <c r="DU122" i="7" s="1"/>
  <c r="DF30" i="7" a="1"/>
  <c r="DF30" i="7" s="1"/>
  <c r="DL30" i="7" s="1"/>
  <c r="DS52" i="7" s="1"/>
  <c r="DT52" i="7" s="1"/>
  <c r="DG30" i="7" a="1"/>
  <c r="DG30" i="7" s="1"/>
  <c r="DN30" i="7" s="1"/>
  <c r="DU52" i="7" s="1"/>
  <c r="BA58" i="7"/>
  <c r="BA129" i="7"/>
  <c r="DG120" i="7" a="1"/>
  <c r="DG120" i="7" s="1"/>
  <c r="DN120" i="7" s="1"/>
  <c r="DZ88" i="7" s="1"/>
  <c r="DF120" i="7" a="1"/>
  <c r="DF120" i="7" s="1"/>
  <c r="DL120" i="7" s="1"/>
  <c r="DX88" i="7" s="1"/>
  <c r="DY88" i="7" s="1"/>
  <c r="DF119" i="7" a="1"/>
  <c r="DF119" i="7" s="1"/>
  <c r="DL119" i="7" s="1"/>
  <c r="DX86" i="7" s="1"/>
  <c r="DY86" i="7" s="1"/>
  <c r="DG119" i="7" a="1"/>
  <c r="DG119" i="7" s="1"/>
  <c r="DN119" i="7" s="1"/>
  <c r="DZ86" i="7" s="1"/>
  <c r="DG89" i="7" a="1"/>
  <c r="DG89" i="7" s="1"/>
  <c r="DN89" i="7" s="1"/>
  <c r="DZ26" i="7" s="1"/>
  <c r="DF89" i="7" a="1"/>
  <c r="DF89" i="7" s="1"/>
  <c r="DL89" i="7" s="1"/>
  <c r="DX26" i="7" s="1"/>
  <c r="DY26" i="7" s="1"/>
  <c r="DF106" i="7" a="1"/>
  <c r="DF106" i="7" s="1"/>
  <c r="DL106" i="7" s="1"/>
  <c r="DX60" i="7" s="1"/>
  <c r="DY60" i="7" s="1"/>
  <c r="DG106" i="7" a="1"/>
  <c r="DG106" i="7" s="1"/>
  <c r="DN106" i="7" s="1"/>
  <c r="DZ60" i="7" s="1"/>
  <c r="BA67" i="7"/>
  <c r="AS67" i="7"/>
  <c r="AS85" i="7"/>
  <c r="DG220" i="7" a="1"/>
  <c r="DG220" i="7" s="1"/>
  <c r="DN220" i="7" s="1"/>
  <c r="EJ48" i="7" s="1"/>
  <c r="DF220" i="7" a="1"/>
  <c r="DF220" i="7" s="1"/>
  <c r="DL220" i="7" s="1"/>
  <c r="EH48" i="7" s="1"/>
  <c r="EI48" i="7" s="1"/>
  <c r="DG207" i="7" a="1"/>
  <c r="DG207" i="7" s="1"/>
  <c r="DN207" i="7" s="1"/>
  <c r="EJ22" i="7" s="1"/>
  <c r="DF207" i="7" a="1"/>
  <c r="DF207" i="7" s="1"/>
  <c r="DL207" i="7" s="1"/>
  <c r="EH22" i="7" s="1"/>
  <c r="EI22" i="7" s="1"/>
  <c r="N125" i="7"/>
  <c r="N123" i="7"/>
  <c r="N124" i="7"/>
  <c r="AS149" i="7"/>
  <c r="DG193" i="7" a="1"/>
  <c r="DG193" i="7" s="1"/>
  <c r="DN193" i="7" s="1"/>
  <c r="EE90" i="7" s="1"/>
  <c r="DF193" i="7" a="1"/>
  <c r="DF193" i="7" s="1"/>
  <c r="DL193" i="7" s="1"/>
  <c r="EC90" i="7" s="1"/>
  <c r="EF90" i="7" s="1"/>
  <c r="DG170" i="7" a="1"/>
  <c r="DG170" i="7" s="1"/>
  <c r="DN170" i="7" s="1"/>
  <c r="EE44" i="7" s="1"/>
  <c r="DF170" i="7" a="1"/>
  <c r="DF170" i="7" s="1"/>
  <c r="DL170" i="7" s="1"/>
  <c r="EC44" i="7" s="1"/>
  <c r="EF44" i="7" s="1"/>
  <c r="DG191" i="7" a="1"/>
  <c r="DG191" i="7" s="1"/>
  <c r="DN191" i="7" s="1"/>
  <c r="EE86" i="7" s="1"/>
  <c r="DF191" i="7" a="1"/>
  <c r="DF191" i="7" s="1"/>
  <c r="DL191" i="7" s="1"/>
  <c r="EC86" i="7" s="1"/>
  <c r="EF86" i="7" s="1"/>
  <c r="AS179" i="7"/>
  <c r="AS185" i="7"/>
  <c r="DG297" i="7" a="1"/>
  <c r="DG297" i="7" s="1"/>
  <c r="DN297" i="7" s="1"/>
  <c r="DF297" i="7" a="1"/>
  <c r="DF297" i="7" s="1"/>
  <c r="DL297" i="7" s="1"/>
  <c r="DF303" i="7" a="1"/>
  <c r="DF303" i="7" s="1"/>
  <c r="DL303" i="7" s="1"/>
  <c r="DG303" i="7" a="1"/>
  <c r="DG303" i="7" s="1"/>
  <c r="DN303" i="7" s="1"/>
  <c r="DF269" i="7" a="1"/>
  <c r="DF269" i="7" s="1"/>
  <c r="DL269" i="7" s="1"/>
  <c r="DG269" i="7" a="1"/>
  <c r="DG269" i="7" s="1"/>
  <c r="DN269" i="7" s="1"/>
  <c r="DL360" i="7"/>
  <c r="ER120" i="7" s="1"/>
  <c r="ES120" i="7" s="1"/>
  <c r="DG360" i="7" a="1"/>
  <c r="DG360" i="7" s="1"/>
  <c r="DN360" i="7" s="1"/>
  <c r="ET120" i="7" s="1"/>
  <c r="DL365" i="7"/>
  <c r="ER130" i="7" s="1"/>
  <c r="ES130" i="7" s="1"/>
  <c r="DG365" i="7" a="1"/>
  <c r="DG365" i="7" s="1"/>
  <c r="DN365" i="7" s="1"/>
  <c r="ET130" i="7" s="1"/>
  <c r="DL305" i="7"/>
  <c r="ER10" i="7" s="1"/>
  <c r="ES10" i="7" s="1"/>
  <c r="DG305" i="7" a="1"/>
  <c r="DG305" i="7" s="1"/>
  <c r="DN305" i="7" s="1"/>
  <c r="ET10" i="7" s="1"/>
  <c r="DL327" i="7"/>
  <c r="ER54" i="7" s="1"/>
  <c r="ES54" i="7" s="1"/>
  <c r="DG327" i="7" a="1"/>
  <c r="DG327" i="7" s="1"/>
  <c r="DN327" i="7" s="1"/>
  <c r="ET54" i="7" s="1"/>
  <c r="BA210" i="7"/>
  <c r="DG408" i="7" a="1"/>
  <c r="DG408" i="7" s="1"/>
  <c r="DN408" i="7" s="1"/>
  <c r="EY80" i="7" s="1"/>
  <c r="DF408" i="7" a="1"/>
  <c r="DF408" i="7" s="1"/>
  <c r="DL408" i="7" s="1"/>
  <c r="EW80" i="7" s="1"/>
  <c r="EX80" i="7" s="1"/>
  <c r="DG397" i="7" a="1"/>
  <c r="DG397" i="7" s="1"/>
  <c r="DN397" i="7" s="1"/>
  <c r="EY58" i="7" s="1"/>
  <c r="DF397" i="7" a="1"/>
  <c r="DF397" i="7" s="1"/>
  <c r="DL397" i="7" s="1"/>
  <c r="EW58" i="7" s="1"/>
  <c r="EX58" i="7" s="1"/>
  <c r="DF382" i="7" a="1"/>
  <c r="DF382" i="7" s="1"/>
  <c r="DL382" i="7" s="1"/>
  <c r="EW28" i="7" s="1"/>
  <c r="EX28" i="7" s="1"/>
  <c r="DG382" i="7" a="1"/>
  <c r="DG382" i="7" s="1"/>
  <c r="DN382" i="7" s="1"/>
  <c r="EY28" i="7" s="1"/>
  <c r="DF375" i="7" a="1"/>
  <c r="DF375" i="7" s="1"/>
  <c r="DL375" i="7" s="1"/>
  <c r="EW14" i="7" s="1"/>
  <c r="EX14" i="7" s="1"/>
  <c r="DG375" i="7" a="1"/>
  <c r="DG375" i="7" s="1"/>
  <c r="DN375" i="7" s="1"/>
  <c r="EY14" i="7" s="1"/>
  <c r="BG96" i="1"/>
  <c r="BH96" i="1"/>
  <c r="BE202" i="1"/>
  <c r="BM202" i="1"/>
  <c r="BG179" i="1"/>
  <c r="BH179" i="1"/>
  <c r="BM234" i="1"/>
  <c r="BE234" i="1"/>
  <c r="BM78" i="1"/>
  <c r="BE78" i="1"/>
  <c r="BG171" i="1"/>
  <c r="BH171" i="1"/>
  <c r="BG236" i="1"/>
  <c r="BH236" i="1"/>
  <c r="G192" i="9"/>
  <c r="BG166" i="1"/>
  <c r="BH166" i="1"/>
  <c r="BG103" i="1"/>
  <c r="BH103" i="1"/>
  <c r="BH156" i="1"/>
  <c r="L15" i="4"/>
  <c r="G82" i="9"/>
  <c r="BH123" i="1"/>
  <c r="BH233" i="1"/>
  <c r="R16" i="4"/>
  <c r="R15" i="4"/>
  <c r="R17" i="4"/>
  <c r="DG70" i="7" a="1"/>
  <c r="DG70" i="7" s="1"/>
  <c r="DN70" i="7" s="1"/>
  <c r="DU132" i="7" s="1"/>
  <c r="DF70" i="7" a="1"/>
  <c r="DF70" i="7" s="1"/>
  <c r="DL70" i="7" s="1"/>
  <c r="DS132" i="7" s="1"/>
  <c r="DT132" i="7" s="1"/>
  <c r="DG36" i="7" a="1"/>
  <c r="DG36" i="7" s="1"/>
  <c r="DN36" i="7" s="1"/>
  <c r="DU64" i="7" s="1"/>
  <c r="DF36" i="7" a="1"/>
  <c r="DF36" i="7" s="1"/>
  <c r="DL36" i="7" s="1"/>
  <c r="DS64" i="7" s="1"/>
  <c r="DT64" i="7" s="1"/>
  <c r="DG43" i="7" a="1"/>
  <c r="DG43" i="7" s="1"/>
  <c r="DN43" i="7" s="1"/>
  <c r="DU78" i="7" s="1"/>
  <c r="DF43" i="7" a="1"/>
  <c r="DF43" i="7" s="1"/>
  <c r="DL43" i="7" s="1"/>
  <c r="DS78" i="7" s="1"/>
  <c r="DT78" i="7" s="1"/>
  <c r="DF32" i="7" a="1"/>
  <c r="DF32" i="7" s="1"/>
  <c r="DL32" i="7" s="1"/>
  <c r="DS56" i="7" s="1"/>
  <c r="DT56" i="7" s="1"/>
  <c r="DG32" i="7" a="1"/>
  <c r="DG32" i="7" s="1"/>
  <c r="DN32" i="7" s="1"/>
  <c r="DU56" i="7" s="1"/>
  <c r="N47" i="7"/>
  <c r="F9" i="5" s="1"/>
  <c r="N45" i="7"/>
  <c r="N46" i="7"/>
  <c r="DG142" i="7" a="1"/>
  <c r="DG142" i="7" s="1"/>
  <c r="DN142" i="7" s="1"/>
  <c r="DZ132" i="7" s="1"/>
  <c r="DF142" i="7" a="1"/>
  <c r="DF142" i="7" s="1"/>
  <c r="DL142" i="7" s="1"/>
  <c r="DX132" i="7" s="1"/>
  <c r="DY132" i="7" s="1"/>
  <c r="DF117" i="7" a="1"/>
  <c r="DF117" i="7" s="1"/>
  <c r="DL117" i="7" s="1"/>
  <c r="DX82" i="7" s="1"/>
  <c r="DY82" i="7" s="1"/>
  <c r="DG117" i="7" a="1"/>
  <c r="DG117" i="7" s="1"/>
  <c r="DN117" i="7" s="1"/>
  <c r="DZ82" i="7" s="1"/>
  <c r="DG95" i="7" a="1"/>
  <c r="DG95" i="7" s="1"/>
  <c r="DN95" i="7" s="1"/>
  <c r="DZ38" i="7" s="1"/>
  <c r="DF95" i="7" a="1"/>
  <c r="DF95" i="7" s="1"/>
  <c r="DL95" i="7" s="1"/>
  <c r="DX38" i="7" s="1"/>
  <c r="DY38" i="7" s="1"/>
  <c r="DG87" i="7" a="1"/>
  <c r="DG87" i="7" s="1"/>
  <c r="DN87" i="7" s="1"/>
  <c r="DZ22" i="7" s="1"/>
  <c r="N82" i="7"/>
  <c r="N83" i="7"/>
  <c r="N81" i="7"/>
  <c r="ED30" i="7"/>
  <c r="EG30" i="7"/>
  <c r="AS196" i="7"/>
  <c r="BA196" i="7"/>
  <c r="DG288" i="7" a="1"/>
  <c r="DG288" i="7" s="1"/>
  <c r="DN288" i="7" s="1"/>
  <c r="DF288" i="7" a="1"/>
  <c r="DF288" i="7" s="1"/>
  <c r="DL288" i="7" s="1"/>
  <c r="DG240" i="7" a="1"/>
  <c r="DG240" i="7" s="1"/>
  <c r="DN240" i="7" s="1"/>
  <c r="EO16" i="7" s="1"/>
  <c r="DF240" i="7" a="1"/>
  <c r="DF240" i="7" s="1"/>
  <c r="DL240" i="7" s="1"/>
  <c r="EM16" i="7" s="1"/>
  <c r="EN16" i="7" s="1"/>
  <c r="DF268" i="7" a="1"/>
  <c r="DF268" i="7" s="1"/>
  <c r="DL268" i="7" s="1"/>
  <c r="DG268" i="7" a="1"/>
  <c r="DG268" i="7" s="1"/>
  <c r="DN268" i="7" s="1"/>
  <c r="DL372" i="7"/>
  <c r="ER144" i="7" s="1"/>
  <c r="ES144" i="7" s="1"/>
  <c r="DG372" i="7" a="1"/>
  <c r="DG372" i="7" s="1"/>
  <c r="DN372" i="7" s="1"/>
  <c r="ET144" i="7" s="1"/>
  <c r="DG306" i="7" a="1"/>
  <c r="DG306" i="7" s="1"/>
  <c r="DN306" i="7" s="1"/>
  <c r="ET12" i="7" s="1"/>
  <c r="DL306" i="7"/>
  <c r="ER12" i="7" s="1"/>
  <c r="ES12" i="7" s="1"/>
  <c r="DL313" i="7"/>
  <c r="ER26" i="7" s="1"/>
  <c r="ES26" i="7" s="1"/>
  <c r="DG313" i="7" a="1"/>
  <c r="DG313" i="7" s="1"/>
  <c r="DN313" i="7" s="1"/>
  <c r="ET26" i="7" s="1"/>
  <c r="DL322" i="7"/>
  <c r="ER44" i="7" s="1"/>
  <c r="ES44" i="7" s="1"/>
  <c r="DG322" i="7" a="1"/>
  <c r="DG322" i="7" s="1"/>
  <c r="DN322" i="7" s="1"/>
  <c r="ET44" i="7" s="1"/>
  <c r="BM144" i="1"/>
  <c r="BE144" i="1"/>
  <c r="BG194" i="1"/>
  <c r="BH194" i="1"/>
  <c r="BG192" i="1"/>
  <c r="BH192" i="1"/>
  <c r="BM132" i="1"/>
  <c r="BE132" i="1"/>
  <c r="BM208" i="1"/>
  <c r="BE208" i="1"/>
  <c r="BG164" i="1"/>
  <c r="BH164" i="1"/>
  <c r="BG159" i="1"/>
  <c r="BH159" i="1"/>
  <c r="BG161" i="1"/>
  <c r="BH161" i="1"/>
  <c r="G227" i="9"/>
  <c r="BH56" i="1"/>
  <c r="J70" i="9"/>
  <c r="DF69" i="7" a="1"/>
  <c r="DF69" i="7" s="1"/>
  <c r="DL69" i="7" s="1"/>
  <c r="DS130" i="7" s="1"/>
  <c r="DT130" i="7" s="1"/>
  <c r="DG69" i="7" a="1"/>
  <c r="DG69" i="7" s="1"/>
  <c r="DN69" i="7" s="1"/>
  <c r="DU130" i="7" s="1"/>
  <c r="DF15" i="7" a="1"/>
  <c r="DF15" i="7" s="1"/>
  <c r="DL15" i="7" s="1"/>
  <c r="DS22" i="7" s="1"/>
  <c r="DT22" i="7" s="1"/>
  <c r="DG26" i="7" a="1"/>
  <c r="DG26" i="7" s="1"/>
  <c r="DN26" i="7" s="1"/>
  <c r="DU44" i="7" s="1"/>
  <c r="DF26" i="7" a="1"/>
  <c r="DF26" i="7" s="1"/>
  <c r="DL26" i="7" s="1"/>
  <c r="DS44" i="7" s="1"/>
  <c r="DT44" i="7" s="1"/>
  <c r="DF51" i="7" a="1"/>
  <c r="DF51" i="7" s="1"/>
  <c r="DL51" i="7" s="1"/>
  <c r="DS94" i="7" s="1"/>
  <c r="DT94" i="7" s="1"/>
  <c r="DG51" i="7" a="1"/>
  <c r="DG51" i="7" s="1"/>
  <c r="DN51" i="7" s="1"/>
  <c r="DU94" i="7" s="1"/>
  <c r="DG125" i="7" a="1"/>
  <c r="DG125" i="7" s="1"/>
  <c r="DN125" i="7" s="1"/>
  <c r="DZ98" i="7" s="1"/>
  <c r="DF125" i="7" a="1"/>
  <c r="DF125" i="7" s="1"/>
  <c r="DL125" i="7" s="1"/>
  <c r="DX98" i="7" s="1"/>
  <c r="DY98" i="7" s="1"/>
  <c r="DF135" i="7" a="1"/>
  <c r="DF135" i="7" s="1"/>
  <c r="DL135" i="7" s="1"/>
  <c r="DX118" i="7" s="1"/>
  <c r="DY118" i="7" s="1"/>
  <c r="DG135" i="7" a="1"/>
  <c r="DG135" i="7" s="1"/>
  <c r="DN135" i="7" s="1"/>
  <c r="DZ118" i="7" s="1"/>
  <c r="DG104" i="7" a="1"/>
  <c r="DG104" i="7" s="1"/>
  <c r="DN104" i="7" s="1"/>
  <c r="DZ56" i="7" s="1"/>
  <c r="DF104" i="7" a="1"/>
  <c r="DF104" i="7" s="1"/>
  <c r="DL104" i="7" s="1"/>
  <c r="DX56" i="7" s="1"/>
  <c r="DY56" i="7" s="1"/>
  <c r="AS96" i="7"/>
  <c r="ED57" i="7"/>
  <c r="ED82" i="7"/>
  <c r="EG82" i="7"/>
  <c r="EG24" i="7"/>
  <c r="ED24" i="7"/>
  <c r="EG76" i="7"/>
  <c r="ED76" i="7"/>
  <c r="ED20" i="7"/>
  <c r="ER189" i="7"/>
  <c r="ER85" i="7"/>
  <c r="ES85" i="7" s="1"/>
  <c r="DG284" i="7" a="1"/>
  <c r="DG284" i="7" s="1"/>
  <c r="DN284" i="7" s="1"/>
  <c r="DF284" i="7" a="1"/>
  <c r="DF284" i="7" s="1"/>
  <c r="DL284" i="7" s="1"/>
  <c r="DF272" i="7" a="1"/>
  <c r="DF272" i="7" s="1"/>
  <c r="DL272" i="7" s="1"/>
  <c r="DG272" i="7" a="1"/>
  <c r="DG272" i="7" s="1"/>
  <c r="DN272" i="7" s="1"/>
  <c r="DF265" i="7" a="1"/>
  <c r="DF265" i="7" s="1"/>
  <c r="DL265" i="7" s="1"/>
  <c r="DG265" i="7" a="1"/>
  <c r="DG265" i="7" s="1"/>
  <c r="DN265" i="7" s="1"/>
  <c r="EO34" i="7" s="1"/>
  <c r="DG355" i="7" a="1"/>
  <c r="DG355" i="7" s="1"/>
  <c r="DN355" i="7" s="1"/>
  <c r="ET110" i="7" s="1"/>
  <c r="DL355" i="7"/>
  <c r="ER110" i="7" s="1"/>
  <c r="ES110" i="7" s="1"/>
  <c r="DL336" i="7"/>
  <c r="ER72" i="7" s="1"/>
  <c r="ES72" i="7" s="1"/>
  <c r="DG336" i="7" a="1"/>
  <c r="DG336" i="7" s="1"/>
  <c r="DN336" i="7" s="1"/>
  <c r="ET72" i="7" s="1"/>
  <c r="DL325" i="7"/>
  <c r="ER50" i="7" s="1"/>
  <c r="ES50" i="7" s="1"/>
  <c r="DG325" i="7" a="1"/>
  <c r="DG325" i="7" s="1"/>
  <c r="DN325" i="7" s="1"/>
  <c r="ET50" i="7" s="1"/>
  <c r="DL334" i="7"/>
  <c r="ER68" i="7" s="1"/>
  <c r="ES68" i="7" s="1"/>
  <c r="DG334" i="7" a="1"/>
  <c r="DG334" i="7" s="1"/>
  <c r="DN334" i="7" s="1"/>
  <c r="ET68" i="7" s="1"/>
  <c r="BA208" i="7"/>
  <c r="AS208" i="7"/>
  <c r="BA225" i="7"/>
  <c r="BG213" i="1"/>
  <c r="BH213" i="1"/>
  <c r="BM182" i="1"/>
  <c r="BE182" i="1"/>
  <c r="BG197" i="1"/>
  <c r="BH197" i="1"/>
  <c r="BG238" i="1"/>
  <c r="BH238" i="1"/>
  <c r="BG227" i="1"/>
  <c r="BH227" i="1"/>
  <c r="BG77" i="1"/>
  <c r="BH77" i="1"/>
  <c r="G231" i="9"/>
  <c r="BH134" i="1"/>
  <c r="BH45" i="1"/>
  <c r="BH207" i="1"/>
  <c r="J80" i="9"/>
  <c r="J56" i="9"/>
  <c r="AS52" i="7"/>
  <c r="DG62" i="7" a="1"/>
  <c r="DG62" i="7" s="1"/>
  <c r="DN62" i="7" s="1"/>
  <c r="DU116" i="7" s="1"/>
  <c r="DF62" i="7" a="1"/>
  <c r="DF62" i="7" s="1"/>
  <c r="DL62" i="7" s="1"/>
  <c r="DG28" i="7" a="1"/>
  <c r="DG28" i="7" s="1"/>
  <c r="DN28" i="7" s="1"/>
  <c r="DU48" i="7" s="1"/>
  <c r="DF28" i="7" a="1"/>
  <c r="DF28" i="7" s="1"/>
  <c r="DL28" i="7" s="1"/>
  <c r="DS48" i="7" s="1"/>
  <c r="DT48" i="7" s="1"/>
  <c r="DG52" i="7" a="1"/>
  <c r="DG52" i="7" s="1"/>
  <c r="DN52" i="7" s="1"/>
  <c r="DU96" i="7" s="1"/>
  <c r="DF52" i="7" a="1"/>
  <c r="DF52" i="7" s="1"/>
  <c r="DL52" i="7" s="1"/>
  <c r="DS96" i="7" s="1"/>
  <c r="DT96" i="7" s="1"/>
  <c r="DF40" i="7" a="1"/>
  <c r="DF40" i="7" s="1"/>
  <c r="DL40" i="7" s="1"/>
  <c r="DS72" i="7" s="1"/>
  <c r="DT72" i="7" s="1"/>
  <c r="DG40" i="7" a="1"/>
  <c r="DG40" i="7" s="1"/>
  <c r="DN40" i="7" s="1"/>
  <c r="DU72" i="7" s="1"/>
  <c r="DF14" i="7" a="1"/>
  <c r="DF14" i="7" s="1"/>
  <c r="DL14" i="7" s="1"/>
  <c r="DS20" i="7" s="1"/>
  <c r="DT20" i="7" s="1"/>
  <c r="DG121" i="7" a="1"/>
  <c r="DG121" i="7" s="1"/>
  <c r="DN121" i="7" s="1"/>
  <c r="DZ90" i="7" s="1"/>
  <c r="DF121" i="7" a="1"/>
  <c r="DF121" i="7" s="1"/>
  <c r="DL121" i="7" s="1"/>
  <c r="DX90" i="7" s="1"/>
  <c r="DY90" i="7" s="1"/>
  <c r="DF123" i="7" a="1"/>
  <c r="DF123" i="7" s="1"/>
  <c r="DL123" i="7" s="1"/>
  <c r="DX94" i="7" s="1"/>
  <c r="DY94" i="7" s="1"/>
  <c r="DG123" i="7" a="1"/>
  <c r="DG123" i="7" s="1"/>
  <c r="DN123" i="7" s="1"/>
  <c r="DZ94" i="7" s="1"/>
  <c r="DG103" i="7" a="1"/>
  <c r="DG103" i="7" s="1"/>
  <c r="DN103" i="7" s="1"/>
  <c r="DZ54" i="7" s="1"/>
  <c r="DF103" i="7" a="1"/>
  <c r="DF103" i="7" s="1"/>
  <c r="DL103" i="7" s="1"/>
  <c r="DX54" i="7" s="1"/>
  <c r="DY54" i="7" s="1"/>
  <c r="DF116" i="7" a="1"/>
  <c r="DF116" i="7" s="1"/>
  <c r="DL116" i="7" s="1"/>
  <c r="DX80" i="7" s="1"/>
  <c r="DY80" i="7" s="1"/>
  <c r="DG116" i="7" a="1"/>
  <c r="DG116" i="7" s="1"/>
  <c r="DN116" i="7" s="1"/>
  <c r="DZ80" i="7" s="1"/>
  <c r="DG210" i="7" a="1"/>
  <c r="DG210" i="7" s="1"/>
  <c r="DN210" i="7" s="1"/>
  <c r="EJ28" i="7" s="1"/>
  <c r="DF210" i="7" a="1"/>
  <c r="DF210" i="7" s="1"/>
  <c r="DL210" i="7" s="1"/>
  <c r="EH28" i="7" s="1"/>
  <c r="EI28" i="7" s="1"/>
  <c r="DF215" i="7" a="1"/>
  <c r="DF215" i="7" s="1"/>
  <c r="DL215" i="7" s="1"/>
  <c r="EH38" i="7" s="1"/>
  <c r="EI38" i="7" s="1"/>
  <c r="DG215" i="7" a="1"/>
  <c r="DG215" i="7" s="1"/>
  <c r="DN215" i="7" s="1"/>
  <c r="EJ38" i="7" s="1"/>
  <c r="BA140" i="7"/>
  <c r="DG171" i="7" a="1"/>
  <c r="DG171" i="7" s="1"/>
  <c r="DN171" i="7" s="1"/>
  <c r="EE46" i="7" s="1"/>
  <c r="DF171" i="7" a="1"/>
  <c r="DF171" i="7" s="1"/>
  <c r="DL171" i="7" s="1"/>
  <c r="EC46" i="7" s="1"/>
  <c r="EF46" i="7" s="1"/>
  <c r="DF156" i="7" a="1"/>
  <c r="DF156" i="7" s="1"/>
  <c r="DL156" i="7" s="1"/>
  <c r="EC16" i="7" s="1"/>
  <c r="DG156" i="7" a="1"/>
  <c r="DG156" i="7" s="1"/>
  <c r="DN156" i="7" s="1"/>
  <c r="EE16" i="7" s="1"/>
  <c r="BA118" i="7"/>
  <c r="AS118" i="7"/>
  <c r="BB118" i="7" s="1"/>
  <c r="AS215" i="7"/>
  <c r="DG267" i="7" a="1"/>
  <c r="DG267" i="7" s="1"/>
  <c r="DN267" i="7" s="1"/>
  <c r="DF267" i="7" a="1"/>
  <c r="DF267" i="7" s="1"/>
  <c r="DL267" i="7" s="1"/>
  <c r="DF295" i="7" a="1"/>
  <c r="DF295" i="7" s="1"/>
  <c r="DL295" i="7" s="1"/>
  <c r="EM126" i="7" s="1"/>
  <c r="EN126" i="7" s="1"/>
  <c r="EP126" i="7" s="1"/>
  <c r="EQ126" i="7" s="1"/>
  <c r="DG295" i="7" a="1"/>
  <c r="DG295" i="7" s="1"/>
  <c r="DN295" i="7" s="1"/>
  <c r="EO126" i="7" s="1"/>
  <c r="DF294" i="7" a="1"/>
  <c r="DF294" i="7" s="1"/>
  <c r="DL294" i="7" s="1"/>
  <c r="EM124" i="7" s="1"/>
  <c r="EN124" i="7" s="1"/>
  <c r="EP124" i="7" s="1"/>
  <c r="EQ124" i="7" s="1"/>
  <c r="DG294" i="7" a="1"/>
  <c r="DG294" i="7" s="1"/>
  <c r="DN294" i="7" s="1"/>
  <c r="EO124" i="7" s="1"/>
  <c r="DL364" i="7"/>
  <c r="ER128" i="7" s="1"/>
  <c r="ES128" i="7" s="1"/>
  <c r="DG364" i="7" a="1"/>
  <c r="DG364" i="7" s="1"/>
  <c r="DN364" i="7" s="1"/>
  <c r="ET128" i="7" s="1"/>
  <c r="DL369" i="7"/>
  <c r="ER138" i="7" s="1"/>
  <c r="ES138" i="7" s="1"/>
  <c r="DG369" i="7" a="1"/>
  <c r="DG369" i="7" s="1"/>
  <c r="DN369" i="7" s="1"/>
  <c r="ET138" i="7" s="1"/>
  <c r="DL314" i="7"/>
  <c r="ER28" i="7" s="1"/>
  <c r="ES28" i="7" s="1"/>
  <c r="DG314" i="7" a="1"/>
  <c r="DG314" i="7" s="1"/>
  <c r="DN314" i="7" s="1"/>
  <c r="ET28" i="7" s="1"/>
  <c r="BA222" i="7"/>
  <c r="DF420" i="7" a="1"/>
  <c r="DF420" i="7" s="1"/>
  <c r="DL420" i="7" s="1"/>
  <c r="EW104" i="7" s="1"/>
  <c r="EX104" i="7" s="1"/>
  <c r="DG420" i="7" a="1"/>
  <c r="DG420" i="7" s="1"/>
  <c r="DN420" i="7" s="1"/>
  <c r="EY104" i="7" s="1"/>
  <c r="DF416" i="7" a="1"/>
  <c r="DF416" i="7" s="1"/>
  <c r="DL416" i="7" s="1"/>
  <c r="EW96" i="7" s="1"/>
  <c r="EX96" i="7" s="1"/>
  <c r="DG416" i="7" a="1"/>
  <c r="DG416" i="7" s="1"/>
  <c r="DN416" i="7" s="1"/>
  <c r="EY96" i="7" s="1"/>
  <c r="DF402" i="7" a="1"/>
  <c r="DF402" i="7" s="1"/>
  <c r="DL402" i="7" s="1"/>
  <c r="EW68" i="7" s="1"/>
  <c r="EX68" i="7" s="1"/>
  <c r="DG402" i="7" a="1"/>
  <c r="DG402" i="7" s="1"/>
  <c r="DN402" i="7" s="1"/>
  <c r="EY68" i="7" s="1"/>
  <c r="DF411" i="7" a="1"/>
  <c r="DF411" i="7" s="1"/>
  <c r="DL411" i="7" s="1"/>
  <c r="EW86" i="7" s="1"/>
  <c r="EX86" i="7" s="1"/>
  <c r="DG411" i="7" a="1"/>
  <c r="DG411" i="7" s="1"/>
  <c r="DN411" i="7" s="1"/>
  <c r="EY86" i="7" s="1"/>
  <c r="BA205" i="7"/>
  <c r="AS205" i="7"/>
  <c r="BA229" i="7"/>
  <c r="BE186" i="1"/>
  <c r="BM186" i="1"/>
  <c r="BG91" i="1"/>
  <c r="BH91" i="1"/>
  <c r="BH90" i="1"/>
  <c r="BG90" i="1"/>
  <c r="BM136" i="1"/>
  <c r="BE136" i="1"/>
  <c r="BE210" i="1"/>
  <c r="BM210" i="1"/>
  <c r="BG239" i="1"/>
  <c r="BH239" i="1"/>
  <c r="G103" i="9"/>
  <c r="I15" i="4"/>
  <c r="BG240" i="1"/>
  <c r="BH240" i="1"/>
  <c r="BE146" i="1"/>
  <c r="BM146" i="1"/>
  <c r="BM196" i="1"/>
  <c r="BE196" i="1"/>
  <c r="BE138" i="1"/>
  <c r="BM138" i="1"/>
  <c r="BE194" i="1"/>
  <c r="BM194" i="1"/>
  <c r="BM84" i="1"/>
  <c r="BE84" i="1"/>
  <c r="BE92" i="1"/>
  <c r="BM92" i="1"/>
  <c r="BE120" i="1"/>
  <c r="BM120" i="1"/>
  <c r="BM104" i="1"/>
  <c r="BE104" i="1"/>
  <c r="BE166" i="1"/>
  <c r="BM166" i="1"/>
  <c r="BE206" i="1"/>
  <c r="BM206" i="1"/>
  <c r="BE232" i="1"/>
  <c r="BM232" i="1"/>
  <c r="BG102" i="1"/>
  <c r="BH102" i="1"/>
  <c r="G156" i="9"/>
  <c r="BH142" i="1"/>
  <c r="AM50" i="1"/>
  <c r="AF68" i="3" s="1"/>
  <c r="AG68" i="3" s="1"/>
  <c r="AH68" i="3" s="1"/>
  <c r="AI68" i="3" s="1"/>
  <c r="BH149" i="1"/>
  <c r="BH199" i="1"/>
  <c r="BH221" i="1"/>
  <c r="U17" i="4"/>
  <c r="V17" i="4" s="1"/>
  <c r="DF11" i="7" a="1"/>
  <c r="DF11" i="7" s="1"/>
  <c r="DL11" i="7" s="1"/>
  <c r="DS14" i="7" s="1"/>
  <c r="DT14" i="7" s="1"/>
  <c r="BA27" i="7"/>
  <c r="BA32" i="7"/>
  <c r="J34" i="9"/>
  <c r="J191" i="9"/>
  <c r="DG71" i="7" a="1"/>
  <c r="DG71" i="7" s="1"/>
  <c r="DN71" i="7" s="1"/>
  <c r="DU134" i="7" s="1"/>
  <c r="DF71" i="7" a="1"/>
  <c r="DF71" i="7" s="1"/>
  <c r="DL71" i="7" s="1"/>
  <c r="DS134" i="7" s="1"/>
  <c r="DT134" i="7" s="1"/>
  <c r="DG37" i="7" a="1"/>
  <c r="DG37" i="7" s="1"/>
  <c r="DN37" i="7" s="1"/>
  <c r="DU66" i="7" s="1"/>
  <c r="DF37" i="7" a="1"/>
  <c r="DF37" i="7" s="1"/>
  <c r="DL37" i="7" s="1"/>
  <c r="DS66" i="7" s="1"/>
  <c r="DT66" i="7" s="1"/>
  <c r="DG45" i="7" a="1"/>
  <c r="DG45" i="7" s="1"/>
  <c r="DN45" i="7" s="1"/>
  <c r="DU82" i="7" s="1"/>
  <c r="DF45" i="7" a="1"/>
  <c r="DF45" i="7" s="1"/>
  <c r="DL45" i="7" s="1"/>
  <c r="DS82" i="7" s="1"/>
  <c r="DT82" i="7" s="1"/>
  <c r="DF33" i="7" a="1"/>
  <c r="DF33" i="7" s="1"/>
  <c r="DL33" i="7" s="1"/>
  <c r="DS58" i="7" s="1"/>
  <c r="DT58" i="7" s="1"/>
  <c r="DG33" i="7" a="1"/>
  <c r="DG33" i="7" s="1"/>
  <c r="DN33" i="7" s="1"/>
  <c r="DU58" i="7" s="1"/>
  <c r="AS40" i="7"/>
  <c r="BB40" i="7" s="1"/>
  <c r="J71" i="9"/>
  <c r="AS133" i="7"/>
  <c r="DG129" i="7" a="1"/>
  <c r="DG129" i="7" s="1"/>
  <c r="DN129" i="7" s="1"/>
  <c r="DZ106" i="7" s="1"/>
  <c r="DF129" i="7" a="1"/>
  <c r="DF129" i="7" s="1"/>
  <c r="DL129" i="7" s="1"/>
  <c r="DX106" i="7" s="1"/>
  <c r="DY106" i="7" s="1"/>
  <c r="DF143" i="7" a="1"/>
  <c r="DF143" i="7" s="1"/>
  <c r="DL143" i="7" s="1"/>
  <c r="DX134" i="7" s="1"/>
  <c r="DY134" i="7" s="1"/>
  <c r="DG143" i="7" a="1"/>
  <c r="DG143" i="7" s="1"/>
  <c r="DN143" i="7" s="1"/>
  <c r="DZ134" i="7" s="1"/>
  <c r="DG109" i="7" a="1"/>
  <c r="DG109" i="7" s="1"/>
  <c r="DN109" i="7" s="1"/>
  <c r="DZ66" i="7" s="1"/>
  <c r="DF109" i="7" a="1"/>
  <c r="DF109" i="7" s="1"/>
  <c r="DL109" i="7" s="1"/>
  <c r="DX66" i="7" s="1"/>
  <c r="DY66" i="7" s="1"/>
  <c r="DG82" i="7" a="1"/>
  <c r="DG82" i="7" s="1"/>
  <c r="DN82" i="7" s="1"/>
  <c r="DZ12" i="7" s="1"/>
  <c r="DF82" i="7" a="1"/>
  <c r="DF82" i="7" s="1"/>
  <c r="DL82" i="7" s="1"/>
  <c r="DX12" i="7" s="1"/>
  <c r="DY12" i="7" s="1"/>
  <c r="DF93" i="7" a="1"/>
  <c r="DF93" i="7" s="1"/>
  <c r="DL93" i="7" s="1"/>
  <c r="DX34" i="7" s="1"/>
  <c r="DY34" i="7" s="1"/>
  <c r="DG93" i="7" a="1"/>
  <c r="DG93" i="7" s="1"/>
  <c r="DN93" i="7" s="1"/>
  <c r="DZ34" i="7" s="1"/>
  <c r="BC166" i="7"/>
  <c r="AN166" i="7" s="1"/>
  <c r="AO166" i="7" s="1"/>
  <c r="AM166" i="7"/>
  <c r="DG235" i="7" a="1"/>
  <c r="DG235" i="7" s="1"/>
  <c r="DN235" i="7" s="1"/>
  <c r="EJ78" i="7" s="1"/>
  <c r="DF235" i="7" a="1"/>
  <c r="DF235" i="7" s="1"/>
  <c r="DL235" i="7" s="1"/>
  <c r="EH78" i="7" s="1"/>
  <c r="EI78" i="7" s="1"/>
  <c r="DF230" i="7" a="1"/>
  <c r="DF230" i="7" s="1"/>
  <c r="DL230" i="7" s="1"/>
  <c r="EH68" i="7" s="1"/>
  <c r="EI68" i="7" s="1"/>
  <c r="DG230" i="7" a="1"/>
  <c r="DG230" i="7" s="1"/>
  <c r="DN230" i="7" s="1"/>
  <c r="EJ68" i="7" s="1"/>
  <c r="AS175" i="7"/>
  <c r="BB175" i="7" s="1"/>
  <c r="BA149" i="7"/>
  <c r="DG181" i="7" a="1"/>
  <c r="DG181" i="7" s="1"/>
  <c r="DN181" i="7" s="1"/>
  <c r="EE66" i="7" s="1"/>
  <c r="DF181" i="7" a="1"/>
  <c r="DF181" i="7" s="1"/>
  <c r="DL181" i="7" s="1"/>
  <c r="EC66" i="7" s="1"/>
  <c r="EF66" i="7" s="1"/>
  <c r="DF185" i="7" a="1"/>
  <c r="DF185" i="7" s="1"/>
  <c r="DL185" i="7" s="1"/>
  <c r="EC74" i="7" s="1"/>
  <c r="EF74" i="7" s="1"/>
  <c r="DG185" i="7" a="1"/>
  <c r="DG185" i="7" s="1"/>
  <c r="DN185" i="7" s="1"/>
  <c r="EE74" i="7" s="1"/>
  <c r="DF182" i="7" a="1"/>
  <c r="DF182" i="7" s="1"/>
  <c r="DL182" i="7" s="1"/>
  <c r="EC68" i="7" s="1"/>
  <c r="EF68" i="7" s="1"/>
  <c r="DG182" i="7" a="1"/>
  <c r="DG182" i="7" s="1"/>
  <c r="DN182" i="7" s="1"/>
  <c r="EE68" i="7" s="1"/>
  <c r="BA179" i="7"/>
  <c r="BA185" i="7"/>
  <c r="AS195" i="7"/>
  <c r="BA195" i="7"/>
  <c r="DG281" i="7" a="1"/>
  <c r="DG281" i="7" s="1"/>
  <c r="DN281" i="7" s="1"/>
  <c r="DF281" i="7" a="1"/>
  <c r="DF281" i="7" s="1"/>
  <c r="DL281" i="7" s="1"/>
  <c r="DG280" i="7" a="1"/>
  <c r="DG280" i="7" s="1"/>
  <c r="DN280" i="7" s="1"/>
  <c r="DF280" i="7" a="1"/>
  <c r="DF280" i="7" s="1"/>
  <c r="DL280" i="7" s="1"/>
  <c r="DF260" i="7" a="1"/>
  <c r="DF260" i="7" s="1"/>
  <c r="DL260" i="7" s="1"/>
  <c r="EM24" i="7" s="1"/>
  <c r="EN24" i="7" s="1"/>
  <c r="EP24" i="7" s="1"/>
  <c r="DG260" i="7" a="1"/>
  <c r="DG260" i="7" s="1"/>
  <c r="DN260" i="7" s="1"/>
  <c r="EO24" i="7" s="1"/>
  <c r="DG363" i="7" a="1"/>
  <c r="DG363" i="7" s="1"/>
  <c r="DN363" i="7" s="1"/>
  <c r="ET126" i="7" s="1"/>
  <c r="DL363" i="7"/>
  <c r="ER126" i="7" s="1"/>
  <c r="ES126" i="7" s="1"/>
  <c r="DL344" i="7"/>
  <c r="ER88" i="7" s="1"/>
  <c r="ES88" i="7" s="1"/>
  <c r="DG344" i="7" a="1"/>
  <c r="DG344" i="7" s="1"/>
  <c r="DN344" i="7" s="1"/>
  <c r="ET88" i="7" s="1"/>
  <c r="DL349" i="7"/>
  <c r="ER98" i="7" s="1"/>
  <c r="ES98" i="7" s="1"/>
  <c r="DG349" i="7" a="1"/>
  <c r="DG349" i="7" s="1"/>
  <c r="DN349" i="7" s="1"/>
  <c r="ET98" i="7" s="1"/>
  <c r="DL358" i="7"/>
  <c r="ER116" i="7" s="1"/>
  <c r="ES116" i="7" s="1"/>
  <c r="DG358" i="7" a="1"/>
  <c r="DG358" i="7" s="1"/>
  <c r="DN358" i="7" s="1"/>
  <c r="ET116" i="7" s="1"/>
  <c r="AS221" i="7"/>
  <c r="DG418" i="7" a="1"/>
  <c r="DG418" i="7" s="1"/>
  <c r="DN418" i="7" s="1"/>
  <c r="EY100" i="7" s="1"/>
  <c r="DF418" i="7" a="1"/>
  <c r="DF418" i="7" s="1"/>
  <c r="DL418" i="7" s="1"/>
  <c r="EW100" i="7" s="1"/>
  <c r="EX100" i="7" s="1"/>
  <c r="DG392" i="7" a="1"/>
  <c r="DG392" i="7" s="1"/>
  <c r="DN392" i="7" s="1"/>
  <c r="EY48" i="7" s="1"/>
  <c r="DF392" i="7" a="1"/>
  <c r="DF392" i="7" s="1"/>
  <c r="DL392" i="7" s="1"/>
  <c r="EW48" i="7" s="1"/>
  <c r="EX48" i="7" s="1"/>
  <c r="DG381" i="7" a="1"/>
  <c r="DG381" i="7" s="1"/>
  <c r="DN381" i="7" s="1"/>
  <c r="EY26" i="7" s="1"/>
  <c r="DF381" i="7" a="1"/>
  <c r="DF381" i="7" s="1"/>
  <c r="DL381" i="7" s="1"/>
  <c r="EW26" i="7" s="1"/>
  <c r="EX26" i="7" s="1"/>
  <c r="DF373" i="7" a="1"/>
  <c r="DF373" i="7" s="1"/>
  <c r="DL373" i="7" s="1"/>
  <c r="EW10" i="7" s="1"/>
  <c r="EX10" i="7" s="1"/>
  <c r="DG373" i="7" a="1"/>
  <c r="DG373" i="7" s="1"/>
  <c r="DN373" i="7" s="1"/>
  <c r="EY10" i="7" s="1"/>
  <c r="ED104" i="7"/>
  <c r="EG104" i="7"/>
  <c r="G87" i="9"/>
  <c r="BG232" i="1"/>
  <c r="BH232" i="1"/>
  <c r="G197" i="9"/>
  <c r="BA22" i="7"/>
  <c r="AS22" i="7"/>
  <c r="J226" i="9"/>
  <c r="DF76" i="7" a="1"/>
  <c r="DF76" i="7" s="1"/>
  <c r="DL76" i="7" s="1"/>
  <c r="DS144" i="7" s="1"/>
  <c r="DT144" i="7" s="1"/>
  <c r="DG76" i="7" a="1"/>
  <c r="DG76" i="7" s="1"/>
  <c r="DN76" i="7" s="1"/>
  <c r="DU144" i="7" s="1"/>
  <c r="DF20" i="7" a="1"/>
  <c r="DF20" i="7" s="1"/>
  <c r="DL20" i="7" s="1"/>
  <c r="DS32" i="7" s="1"/>
  <c r="DT32" i="7" s="1"/>
  <c r="DG27" i="7" a="1"/>
  <c r="DG27" i="7" s="1"/>
  <c r="DN27" i="7" s="1"/>
  <c r="DU46" i="7" s="1"/>
  <c r="DF27" i="7" a="1"/>
  <c r="DF27" i="7" s="1"/>
  <c r="DL27" i="7" s="1"/>
  <c r="DS46" i="7" s="1"/>
  <c r="DT46" i="7" s="1"/>
  <c r="DF56" i="7" a="1"/>
  <c r="DF56" i="7" s="1"/>
  <c r="DL56" i="7" s="1"/>
  <c r="DS104" i="7" s="1"/>
  <c r="DT104" i="7" s="1"/>
  <c r="DG56" i="7" a="1"/>
  <c r="DG56" i="7" s="1"/>
  <c r="DN56" i="7" s="1"/>
  <c r="DU104" i="7" s="1"/>
  <c r="BA17" i="7"/>
  <c r="AS17" i="7"/>
  <c r="DG128" i="7" a="1"/>
  <c r="DG128" i="7" s="1"/>
  <c r="DN128" i="7" s="1"/>
  <c r="DZ104" i="7" s="1"/>
  <c r="DF128" i="7" a="1"/>
  <c r="DF128" i="7" s="1"/>
  <c r="DL128" i="7" s="1"/>
  <c r="DX104" i="7" s="1"/>
  <c r="DY104" i="7" s="1"/>
  <c r="DF145" i="7" a="1"/>
  <c r="DF145" i="7" s="1"/>
  <c r="DL145" i="7" s="1"/>
  <c r="DX138" i="7" s="1"/>
  <c r="DY138" i="7" s="1"/>
  <c r="DG145" i="7" a="1"/>
  <c r="DG145" i="7" s="1"/>
  <c r="DN145" i="7" s="1"/>
  <c r="DZ138" i="7" s="1"/>
  <c r="DG85" i="7" a="1"/>
  <c r="DG85" i="7" s="1"/>
  <c r="DN85" i="7" s="1"/>
  <c r="DZ18" i="7" s="1"/>
  <c r="BA75" i="7"/>
  <c r="AS75" i="7"/>
  <c r="BB75" i="7" s="1"/>
  <c r="AS115" i="7"/>
  <c r="BB115" i="7" s="1"/>
  <c r="BA115" i="7"/>
  <c r="EG58" i="7"/>
  <c r="ED58" i="7"/>
  <c r="DG293" i="7" a="1"/>
  <c r="DG293" i="7" s="1"/>
  <c r="DN293" i="7" s="1"/>
  <c r="EO122" i="7" s="1"/>
  <c r="DF293" i="7" a="1"/>
  <c r="DF293" i="7" s="1"/>
  <c r="DL293" i="7" s="1"/>
  <c r="EM122" i="7" s="1"/>
  <c r="EN122" i="7" s="1"/>
  <c r="EP122" i="7" s="1"/>
  <c r="EQ122" i="7" s="1"/>
  <c r="DF291" i="7" a="1"/>
  <c r="DF291" i="7" s="1"/>
  <c r="DL291" i="7" s="1"/>
  <c r="EM118" i="7" s="1"/>
  <c r="EN118" i="7" s="1"/>
  <c r="EP118" i="7" s="1"/>
  <c r="EQ118" i="7" s="1"/>
  <c r="DG291" i="7" a="1"/>
  <c r="DG291" i="7" s="1"/>
  <c r="DN291" i="7" s="1"/>
  <c r="EO118" i="7" s="1"/>
  <c r="DF259" i="7" a="1"/>
  <c r="DF259" i="7" s="1"/>
  <c r="DL259" i="7" s="1"/>
  <c r="EM22" i="7" s="1"/>
  <c r="EN22" i="7" s="1"/>
  <c r="EP22" i="7" s="1"/>
  <c r="DG259" i="7" a="1"/>
  <c r="DG259" i="7" s="1"/>
  <c r="DN259" i="7" s="1"/>
  <c r="DL356" i="7"/>
  <c r="ER112" i="7" s="1"/>
  <c r="ES112" i="7" s="1"/>
  <c r="DG356" i="7" a="1"/>
  <c r="DG356" i="7" s="1"/>
  <c r="DN356" i="7" s="1"/>
  <c r="ET112" i="7" s="1"/>
  <c r="DL361" i="7"/>
  <c r="ER122" i="7" s="1"/>
  <c r="ES122" i="7" s="1"/>
  <c r="DG361" i="7" a="1"/>
  <c r="DG361" i="7" s="1"/>
  <c r="DN361" i="7" s="1"/>
  <c r="ET122" i="7" s="1"/>
  <c r="DL370" i="7"/>
  <c r="ER140" i="7" s="1"/>
  <c r="ES140" i="7" s="1"/>
  <c r="DG370" i="7" a="1"/>
  <c r="DG370" i="7" s="1"/>
  <c r="DN370" i="7" s="1"/>
  <c r="ET140" i="7" s="1"/>
  <c r="DL315" i="7"/>
  <c r="ER30" i="7" s="1"/>
  <c r="ES30" i="7" s="1"/>
  <c r="DG315" i="7" a="1"/>
  <c r="DG315" i="7" s="1"/>
  <c r="DN315" i="7" s="1"/>
  <c r="ET30" i="7" s="1"/>
  <c r="BA190" i="7"/>
  <c r="AS190" i="7"/>
  <c r="BG204" i="1"/>
  <c r="BH204" i="1"/>
  <c r="BH100" i="1"/>
  <c r="BG100" i="1"/>
  <c r="BG93" i="1"/>
  <c r="BH93" i="1"/>
  <c r="BG146" i="1"/>
  <c r="BH146" i="1"/>
  <c r="BG230" i="1"/>
  <c r="BH230" i="1"/>
  <c r="BH74" i="1"/>
  <c r="BG74" i="1"/>
  <c r="BH168" i="1"/>
  <c r="BG220" i="1"/>
  <c r="BH220" i="1"/>
  <c r="BG95" i="1"/>
  <c r="BH95" i="1"/>
  <c r="G233" i="9"/>
  <c r="DG55" i="7" a="1"/>
  <c r="DG55" i="7" s="1"/>
  <c r="DN55" i="7" s="1"/>
  <c r="DU102" i="7" s="1"/>
  <c r="DF55" i="7" a="1"/>
  <c r="DF55" i="7" s="1"/>
  <c r="DL55" i="7" s="1"/>
  <c r="DS102" i="7" s="1"/>
  <c r="DT102" i="7" s="1"/>
  <c r="DF66" i="7" a="1"/>
  <c r="DF66" i="7" s="1"/>
  <c r="DL66" i="7" s="1"/>
  <c r="DS124" i="7" s="1"/>
  <c r="DT124" i="7" s="1"/>
  <c r="DG66" i="7" a="1"/>
  <c r="DG66" i="7" s="1"/>
  <c r="DN66" i="7" s="1"/>
  <c r="DU124" i="7" s="1"/>
  <c r="DF10" i="7" a="1"/>
  <c r="DF10" i="7" s="1"/>
  <c r="DL10" i="7" s="1"/>
  <c r="DS12" i="7" s="1"/>
  <c r="DT12" i="7" s="1"/>
  <c r="DF38" i="7" a="1"/>
  <c r="DF38" i="7" s="1"/>
  <c r="DL38" i="7" s="1"/>
  <c r="DS68" i="7" s="1"/>
  <c r="DT68" i="7" s="1"/>
  <c r="DG38" i="7" a="1"/>
  <c r="DG38" i="7" s="1"/>
  <c r="DN38" i="7" s="1"/>
  <c r="DU68" i="7" s="1"/>
  <c r="DF16" i="7" a="1"/>
  <c r="DF16" i="7" s="1"/>
  <c r="DL16" i="7" s="1"/>
  <c r="DS24" i="7" s="1"/>
  <c r="DT24" i="7" s="1"/>
  <c r="J17" i="9"/>
  <c r="DG141" i="7" a="1"/>
  <c r="DG141" i="7" s="1"/>
  <c r="DN141" i="7" s="1"/>
  <c r="DZ130" i="7" s="1"/>
  <c r="DF141" i="7" a="1"/>
  <c r="DF141" i="7" s="1"/>
  <c r="DL141" i="7" s="1"/>
  <c r="DX130" i="7" s="1"/>
  <c r="DY130" i="7" s="1"/>
  <c r="DF152" i="7" a="1"/>
  <c r="DF152" i="7" s="1"/>
  <c r="DL152" i="7" s="1"/>
  <c r="DG152" i="7" a="1"/>
  <c r="DG152" i="7" s="1"/>
  <c r="DN152" i="7" s="1"/>
  <c r="ED50" i="7"/>
  <c r="EG50" i="7"/>
  <c r="AS191" i="7"/>
  <c r="BA191" i="7"/>
  <c r="DG289" i="7" a="1"/>
  <c r="DG289" i="7" s="1"/>
  <c r="DN289" i="7" s="1"/>
  <c r="EO114" i="7" s="1"/>
  <c r="DF289" i="7" a="1"/>
  <c r="DF289" i="7" s="1"/>
  <c r="DL289" i="7" s="1"/>
  <c r="EM114" i="7" s="1"/>
  <c r="EN114" i="7" s="1"/>
  <c r="EP114" i="7" s="1"/>
  <c r="EQ114" i="7" s="1"/>
  <c r="DF287" i="7" a="1"/>
  <c r="DF287" i="7" s="1"/>
  <c r="DL287" i="7" s="1"/>
  <c r="DG287" i="7" a="1"/>
  <c r="DG287" i="7" s="1"/>
  <c r="DN287" i="7" s="1"/>
  <c r="DF263" i="7" a="1"/>
  <c r="DF263" i="7" s="1"/>
  <c r="DL263" i="7" s="1"/>
  <c r="DG263" i="7" a="1"/>
  <c r="DG263" i="7" s="1"/>
  <c r="DN263" i="7" s="1"/>
  <c r="DG339" i="7" a="1"/>
  <c r="DG339" i="7" s="1"/>
  <c r="DN339" i="7" s="1"/>
  <c r="ET78" i="7" s="1"/>
  <c r="DL339" i="7"/>
  <c r="ER78" i="7" s="1"/>
  <c r="ES78" i="7" s="1"/>
  <c r="DG320" i="7" a="1"/>
  <c r="DG320" i="7" s="1"/>
  <c r="DN320" i="7" s="1"/>
  <c r="ET40" i="7" s="1"/>
  <c r="DL320" i="7"/>
  <c r="ER40" i="7" s="1"/>
  <c r="ES40" i="7" s="1"/>
  <c r="DL309" i="7"/>
  <c r="ER18" i="7" s="1"/>
  <c r="ES18" i="7" s="1"/>
  <c r="DG309" i="7" a="1"/>
  <c r="DG309" i="7" s="1"/>
  <c r="DN309" i="7" s="1"/>
  <c r="ET18" i="7" s="1"/>
  <c r="DL318" i="7"/>
  <c r="ER36" i="7" s="1"/>
  <c r="ES36" i="7" s="1"/>
  <c r="DG318" i="7" a="1"/>
  <c r="DG318" i="7" s="1"/>
  <c r="DN318" i="7" s="1"/>
  <c r="ET36" i="7" s="1"/>
  <c r="BG195" i="1"/>
  <c r="BH195" i="1"/>
  <c r="BM174" i="1"/>
  <c r="BE174" i="1"/>
  <c r="BE236" i="1"/>
  <c r="BM236" i="1"/>
  <c r="BG75" i="1"/>
  <c r="BH75" i="1"/>
  <c r="BM134" i="1"/>
  <c r="BE134" i="1"/>
  <c r="BH88" i="1"/>
  <c r="BG88" i="1"/>
  <c r="BG165" i="1"/>
  <c r="BH165" i="1"/>
  <c r="BG31" i="1"/>
  <c r="BH31" i="1"/>
  <c r="BG209" i="1"/>
  <c r="BH209" i="1"/>
  <c r="DF13" i="7" a="1"/>
  <c r="DF13" i="7" s="1"/>
  <c r="DL13" i="7" s="1"/>
  <c r="DS18" i="7" s="1"/>
  <c r="DT18" i="7" s="1"/>
  <c r="BG140" i="1"/>
  <c r="BH140" i="1"/>
  <c r="BG121" i="1"/>
  <c r="BH121" i="1"/>
  <c r="BH79" i="1"/>
  <c r="BA52" i="7"/>
  <c r="DG68" i="7" a="1"/>
  <c r="DG68" i="7" s="1"/>
  <c r="DN68" i="7" s="1"/>
  <c r="DU128" i="7" s="1"/>
  <c r="DF68" i="7" a="1"/>
  <c r="DF68" i="7" s="1"/>
  <c r="DL68" i="7" s="1"/>
  <c r="DS128" i="7" s="1"/>
  <c r="DT128" i="7" s="1"/>
  <c r="DG35" i="7" a="1"/>
  <c r="DG35" i="7" s="1"/>
  <c r="DN35" i="7" s="1"/>
  <c r="DU62" i="7" s="1"/>
  <c r="DF35" i="7" a="1"/>
  <c r="DF35" i="7" s="1"/>
  <c r="DL35" i="7" s="1"/>
  <c r="DS62" i="7" s="1"/>
  <c r="DT62" i="7" s="1"/>
  <c r="DF24" i="7" a="1"/>
  <c r="DF24" i="7" s="1"/>
  <c r="DL24" i="7" s="1"/>
  <c r="DS40" i="7" s="1"/>
  <c r="DT40" i="7" s="1"/>
  <c r="DG24" i="7" a="1"/>
  <c r="DG24" i="7" s="1"/>
  <c r="DN24" i="7" s="1"/>
  <c r="DU40" i="7" s="1"/>
  <c r="BA80" i="7"/>
  <c r="AS80" i="7"/>
  <c r="DG134" i="7" a="1"/>
  <c r="DG134" i="7" s="1"/>
  <c r="DN134" i="7" s="1"/>
  <c r="DZ116" i="7" s="1"/>
  <c r="DF134" i="7" a="1"/>
  <c r="DF134" i="7" s="1"/>
  <c r="DL134" i="7" s="1"/>
  <c r="DX116" i="7" s="1"/>
  <c r="DY116" i="7" s="1"/>
  <c r="DF150" i="7" a="1"/>
  <c r="DF150" i="7" s="1"/>
  <c r="DL150" i="7" s="1"/>
  <c r="DX148" i="7" s="1"/>
  <c r="DY148" i="7" s="1"/>
  <c r="DG150" i="7" a="1"/>
  <c r="DG150" i="7" s="1"/>
  <c r="DN150" i="7" s="1"/>
  <c r="DZ148" i="7" s="1"/>
  <c r="DF99" i="7" a="1"/>
  <c r="DF99" i="7" s="1"/>
  <c r="DL99" i="7" s="1"/>
  <c r="DX46" i="7" s="1"/>
  <c r="DY46" i="7" s="1"/>
  <c r="DG99" i="7" a="1"/>
  <c r="DG99" i="7" s="1"/>
  <c r="DN99" i="7" s="1"/>
  <c r="DZ46" i="7" s="1"/>
  <c r="DG226" i="7" a="1"/>
  <c r="DG226" i="7" s="1"/>
  <c r="DN226" i="7" s="1"/>
  <c r="EJ60" i="7" s="1"/>
  <c r="DF226" i="7" a="1"/>
  <c r="DF226" i="7" s="1"/>
  <c r="DL226" i="7" s="1"/>
  <c r="EH60" i="7" s="1"/>
  <c r="EI60" i="7" s="1"/>
  <c r="DF231" i="7" a="1"/>
  <c r="DF231" i="7" s="1"/>
  <c r="DL231" i="7" s="1"/>
  <c r="EH70" i="7" s="1"/>
  <c r="EI70" i="7" s="1"/>
  <c r="DG231" i="7" a="1"/>
  <c r="DG231" i="7" s="1"/>
  <c r="DN231" i="7" s="1"/>
  <c r="EJ70" i="7" s="1"/>
  <c r="BC173" i="7"/>
  <c r="AN173" i="7" s="1"/>
  <c r="AO173" i="7" s="1"/>
  <c r="AM173" i="7"/>
  <c r="BC103" i="7"/>
  <c r="AN103" i="7" s="1"/>
  <c r="AO103" i="7" s="1"/>
  <c r="AM103" i="7"/>
  <c r="DG183" i="7" a="1"/>
  <c r="DG183" i="7" s="1"/>
  <c r="DN183" i="7" s="1"/>
  <c r="EE70" i="7" s="1"/>
  <c r="DF183" i="7" a="1"/>
  <c r="DF183" i="7" s="1"/>
  <c r="DL183" i="7" s="1"/>
  <c r="EC70" i="7" s="1"/>
  <c r="EF70" i="7" s="1"/>
  <c r="DG154" i="7" a="1"/>
  <c r="DG154" i="7" s="1"/>
  <c r="DN154" i="7" s="1"/>
  <c r="EE12" i="7" s="1"/>
  <c r="DF154" i="7" a="1"/>
  <c r="DF154" i="7" s="1"/>
  <c r="DL154" i="7" s="1"/>
  <c r="EC12" i="7" s="1"/>
  <c r="DG198" i="7" a="1"/>
  <c r="DG198" i="7" s="1"/>
  <c r="DN198" i="7" s="1"/>
  <c r="EE100" i="7" s="1"/>
  <c r="DF198" i="7" a="1"/>
  <c r="DF198" i="7" s="1"/>
  <c r="DL198" i="7" s="1"/>
  <c r="EC100" i="7" s="1"/>
  <c r="EF100" i="7" s="1"/>
  <c r="BA130" i="7"/>
  <c r="AS130" i="7"/>
  <c r="BA215" i="7"/>
  <c r="DG301" i="7" a="1"/>
  <c r="DG301" i="7" s="1"/>
  <c r="DN301" i="7" s="1"/>
  <c r="DF301" i="7" a="1"/>
  <c r="DF301" i="7" s="1"/>
  <c r="DL301" i="7" s="1"/>
  <c r="DG237" i="7" a="1"/>
  <c r="DG237" i="7" s="1"/>
  <c r="DN237" i="7" s="1"/>
  <c r="EO10" i="7" s="1"/>
  <c r="DF237" i="7" a="1"/>
  <c r="DF237" i="7" s="1"/>
  <c r="DL237" i="7" s="1"/>
  <c r="EM10" i="7" s="1"/>
  <c r="EN10" i="7" s="1"/>
  <c r="DF271" i="7" a="1"/>
  <c r="DF271" i="7" s="1"/>
  <c r="DL271" i="7" s="1"/>
  <c r="DG271" i="7" a="1"/>
  <c r="DG271" i="7" s="1"/>
  <c r="DN271" i="7" s="1"/>
  <c r="DF262" i="7" a="1"/>
  <c r="DF262" i="7" s="1"/>
  <c r="DL262" i="7" s="1"/>
  <c r="DG262" i="7" a="1"/>
  <c r="DG262" i="7" s="1"/>
  <c r="DN262" i="7" s="1"/>
  <c r="EO28" i="7" s="1"/>
  <c r="DG367" i="7" a="1"/>
  <c r="DG367" i="7" s="1"/>
  <c r="DN367" i="7" s="1"/>
  <c r="ET134" i="7" s="1"/>
  <c r="DL367" i="7"/>
  <c r="ER134" i="7" s="1"/>
  <c r="ES134" i="7" s="1"/>
  <c r="DL348" i="7"/>
  <c r="ER96" i="7" s="1"/>
  <c r="ES96" i="7" s="1"/>
  <c r="DG348" i="7" a="1"/>
  <c r="DG348" i="7" s="1"/>
  <c r="DN348" i="7" s="1"/>
  <c r="ET96" i="7" s="1"/>
  <c r="DL353" i="7"/>
  <c r="ER106" i="7" s="1"/>
  <c r="ES106" i="7" s="1"/>
  <c r="DG353" i="7" a="1"/>
  <c r="DG353" i="7" s="1"/>
  <c r="DN353" i="7" s="1"/>
  <c r="ET106" i="7" s="1"/>
  <c r="DL362" i="7"/>
  <c r="ER124" i="7" s="1"/>
  <c r="ES124" i="7" s="1"/>
  <c r="DG362" i="7" a="1"/>
  <c r="DG362" i="7" s="1"/>
  <c r="DN362" i="7" s="1"/>
  <c r="ET124" i="7" s="1"/>
  <c r="DL308" i="7"/>
  <c r="ER16" i="7" s="1"/>
  <c r="ES16" i="7" s="1"/>
  <c r="DG308" i="7" a="1"/>
  <c r="DG308" i="7" s="1"/>
  <c r="DN308" i="7" s="1"/>
  <c r="ET16" i="7" s="1"/>
  <c r="DG417" i="7" a="1"/>
  <c r="DG417" i="7" s="1"/>
  <c r="DN417" i="7" s="1"/>
  <c r="EY98" i="7" s="1"/>
  <c r="DF417" i="7" a="1"/>
  <c r="DF417" i="7" s="1"/>
  <c r="DL417" i="7" s="1"/>
  <c r="EW98" i="7" s="1"/>
  <c r="EX98" i="7" s="1"/>
  <c r="DG401" i="7" a="1"/>
  <c r="DG401" i="7" s="1"/>
  <c r="DN401" i="7" s="1"/>
  <c r="EY66" i="7" s="1"/>
  <c r="DF401" i="7" a="1"/>
  <c r="DF401" i="7" s="1"/>
  <c r="DL401" i="7" s="1"/>
  <c r="EW66" i="7" s="1"/>
  <c r="EX66" i="7" s="1"/>
  <c r="DF386" i="7" a="1"/>
  <c r="DF386" i="7" s="1"/>
  <c r="DL386" i="7" s="1"/>
  <c r="EW36" i="7" s="1"/>
  <c r="EX36" i="7" s="1"/>
  <c r="DG386" i="7" a="1"/>
  <c r="DG386" i="7" s="1"/>
  <c r="DN386" i="7" s="1"/>
  <c r="EY36" i="7" s="1"/>
  <c r="DF395" i="7" a="1"/>
  <c r="DF395" i="7" s="1"/>
  <c r="DL395" i="7" s="1"/>
  <c r="EW54" i="7" s="1"/>
  <c r="EX54" i="7" s="1"/>
  <c r="DG395" i="7" a="1"/>
  <c r="DG395" i="7" s="1"/>
  <c r="DN395" i="7" s="1"/>
  <c r="EY54" i="7" s="1"/>
  <c r="BG202" i="1"/>
  <c r="BH202" i="1"/>
  <c r="BG139" i="1"/>
  <c r="BH139" i="1"/>
  <c r="BE72" i="1"/>
  <c r="BM72" i="1"/>
  <c r="BE176" i="1"/>
  <c r="BM176" i="1"/>
  <c r="BG67" i="1"/>
  <c r="BH67" i="1"/>
  <c r="BE164" i="1"/>
  <c r="BM164" i="1"/>
  <c r="BM204" i="1"/>
  <c r="BE204" i="1"/>
  <c r="BE178" i="1"/>
  <c r="BM178" i="1"/>
  <c r="BE212" i="1"/>
  <c r="BM212" i="1"/>
  <c r="BM86" i="1"/>
  <c r="BE86" i="1"/>
  <c r="BM100" i="1"/>
  <c r="BE100" i="1"/>
  <c r="BM122" i="1"/>
  <c r="BE122" i="1"/>
  <c r="BE172" i="1"/>
  <c r="BM172" i="1"/>
  <c r="BE220" i="1"/>
  <c r="BM220" i="1"/>
  <c r="BE240" i="1"/>
  <c r="BM240" i="1"/>
  <c r="BH38" i="1"/>
  <c r="G162" i="9"/>
  <c r="AS25" i="7"/>
  <c r="BC44" i="7"/>
  <c r="AN44" i="7" s="1"/>
  <c r="AO44" i="7" s="1"/>
  <c r="AM44" i="7"/>
  <c r="AS65" i="7"/>
  <c r="DF77" i="7" a="1"/>
  <c r="DF77" i="7" s="1"/>
  <c r="DL77" i="7" s="1"/>
  <c r="DS146" i="7" s="1"/>
  <c r="DT146" i="7" s="1"/>
  <c r="DG77" i="7" a="1"/>
  <c r="DG77" i="7" s="1"/>
  <c r="DN77" i="7" s="1"/>
  <c r="DU146" i="7" s="1"/>
  <c r="DG21" i="7" a="1"/>
  <c r="DG21" i="7" s="1"/>
  <c r="DN21" i="7" s="1"/>
  <c r="DU34" i="7" s="1"/>
  <c r="DF21" i="7" a="1"/>
  <c r="DF21" i="7" s="1"/>
  <c r="DL21" i="7" s="1"/>
  <c r="DS34" i="7" s="1"/>
  <c r="DT34" i="7" s="1"/>
  <c r="DG34" i="7" a="1"/>
  <c r="DG34" i="7" s="1"/>
  <c r="DN34" i="7" s="1"/>
  <c r="DU60" i="7" s="1"/>
  <c r="DF34" i="7" a="1"/>
  <c r="DF34" i="7" s="1"/>
  <c r="DL34" i="7" s="1"/>
  <c r="DS60" i="7" s="1"/>
  <c r="DT60" i="7" s="1"/>
  <c r="DF57" i="7" a="1"/>
  <c r="DF57" i="7" s="1"/>
  <c r="DL57" i="7" s="1"/>
  <c r="DS106" i="7" s="1"/>
  <c r="DT106" i="7" s="1"/>
  <c r="DG57" i="7" a="1"/>
  <c r="DG57" i="7" s="1"/>
  <c r="DN57" i="7" s="1"/>
  <c r="DU106" i="7" s="1"/>
  <c r="BA40" i="7"/>
  <c r="J77" i="9"/>
  <c r="J229" i="9"/>
  <c r="BA133" i="7"/>
  <c r="DG118" i="7" a="1"/>
  <c r="DG118" i="7" s="1"/>
  <c r="DN118" i="7" s="1"/>
  <c r="DZ84" i="7" s="1"/>
  <c r="DF118" i="7" a="1"/>
  <c r="DF118" i="7" s="1"/>
  <c r="DL118" i="7" s="1"/>
  <c r="DX84" i="7" s="1"/>
  <c r="DY84" i="7" s="1"/>
  <c r="DF122" i="7" a="1"/>
  <c r="DF122" i="7" s="1"/>
  <c r="DL122" i="7" s="1"/>
  <c r="DX92" i="7" s="1"/>
  <c r="DY92" i="7" s="1"/>
  <c r="DG122" i="7" a="1"/>
  <c r="DG122" i="7" s="1"/>
  <c r="DN122" i="7" s="1"/>
  <c r="DZ92" i="7" s="1"/>
  <c r="DG96" i="7" a="1"/>
  <c r="DG96" i="7" s="1"/>
  <c r="DN96" i="7" s="1"/>
  <c r="DZ40" i="7" s="1"/>
  <c r="DF96" i="7" a="1"/>
  <c r="DF96" i="7" s="1"/>
  <c r="DL96" i="7" s="1"/>
  <c r="DX40" i="7" s="1"/>
  <c r="DY40" i="7" s="1"/>
  <c r="DF113" i="7" a="1"/>
  <c r="DF113" i="7" s="1"/>
  <c r="DL113" i="7" s="1"/>
  <c r="DX74" i="7" s="1"/>
  <c r="DY74" i="7" s="1"/>
  <c r="DG113" i="7" a="1"/>
  <c r="DG113" i="7" s="1"/>
  <c r="DN113" i="7" s="1"/>
  <c r="DZ74" i="7" s="1"/>
  <c r="AS136" i="7"/>
  <c r="ED95" i="7"/>
  <c r="AS101" i="7"/>
  <c r="DG201" i="7" a="1"/>
  <c r="DG201" i="7" s="1"/>
  <c r="DN201" i="7" s="1"/>
  <c r="EJ10" i="7" s="1"/>
  <c r="DF201" i="7" a="1"/>
  <c r="DF201" i="7" s="1"/>
  <c r="DL201" i="7" s="1"/>
  <c r="EH10" i="7" s="1"/>
  <c r="EI10" i="7" s="1"/>
  <c r="DF216" i="7" a="1"/>
  <c r="DF216" i="7" s="1"/>
  <c r="DL216" i="7" s="1"/>
  <c r="EH40" i="7" s="1"/>
  <c r="EI40" i="7" s="1"/>
  <c r="DG216" i="7" a="1"/>
  <c r="DG216" i="7" s="1"/>
  <c r="DN216" i="7" s="1"/>
  <c r="EJ40" i="7" s="1"/>
  <c r="BA175" i="7"/>
  <c r="AS87" i="7"/>
  <c r="AS144" i="7"/>
  <c r="BB144" i="7" s="1"/>
  <c r="DG165" i="7" a="1"/>
  <c r="DG165" i="7" s="1"/>
  <c r="DN165" i="7" s="1"/>
  <c r="EE34" i="7" s="1"/>
  <c r="DF165" i="7" a="1"/>
  <c r="DF165" i="7" s="1"/>
  <c r="DL165" i="7" s="1"/>
  <c r="EC34" i="7" s="1"/>
  <c r="EF34" i="7" s="1"/>
  <c r="DF168" i="7" a="1"/>
  <c r="DF168" i="7" s="1"/>
  <c r="DL168" i="7" s="1"/>
  <c r="EC40" i="7" s="1"/>
  <c r="EF40" i="7" s="1"/>
  <c r="DG168" i="7" a="1"/>
  <c r="DG168" i="7" s="1"/>
  <c r="DN168" i="7" s="1"/>
  <c r="EE40" i="7" s="1"/>
  <c r="DF166" i="7" a="1"/>
  <c r="DF166" i="7" s="1"/>
  <c r="DL166" i="7" s="1"/>
  <c r="EC36" i="7" s="1"/>
  <c r="EF36" i="7" s="1"/>
  <c r="DG166" i="7" a="1"/>
  <c r="DG166" i="7" s="1"/>
  <c r="DN166" i="7" s="1"/>
  <c r="EE36" i="7" s="1"/>
  <c r="AS172" i="7"/>
  <c r="BB172" i="7" s="1"/>
  <c r="BC181" i="7"/>
  <c r="AN181" i="7" s="1"/>
  <c r="AO181" i="7" s="1"/>
  <c r="AM181" i="7"/>
  <c r="AS189" i="7"/>
  <c r="DF299" i="7" a="1"/>
  <c r="DF299" i="7" s="1"/>
  <c r="DL299" i="7" s="1"/>
  <c r="DG299" i="7" a="1"/>
  <c r="DG299" i="7" s="1"/>
  <c r="DN299" i="7" s="1"/>
  <c r="DG238" i="7" a="1"/>
  <c r="DG238" i="7" s="1"/>
  <c r="DN238" i="7" s="1"/>
  <c r="EO12" i="7" s="1"/>
  <c r="DF238" i="7" a="1"/>
  <c r="DF238" i="7" s="1"/>
  <c r="DL238" i="7" s="1"/>
  <c r="EM12" i="7" s="1"/>
  <c r="EN12" i="7" s="1"/>
  <c r="DF290" i="7" a="1"/>
  <c r="DF290" i="7" s="1"/>
  <c r="DL290" i="7" s="1"/>
  <c r="EM116" i="7" s="1"/>
  <c r="EN116" i="7" s="1"/>
  <c r="EP116" i="7" s="1"/>
  <c r="EQ116" i="7" s="1"/>
  <c r="DG290" i="7" a="1"/>
  <c r="DG290" i="7" s="1"/>
  <c r="DN290" i="7" s="1"/>
  <c r="EO116" i="7" s="1"/>
  <c r="N150" i="7"/>
  <c r="N151" i="7"/>
  <c r="N149" i="7"/>
  <c r="DG347" i="7" a="1"/>
  <c r="DG347" i="7" s="1"/>
  <c r="DN347" i="7" s="1"/>
  <c r="ET94" i="7" s="1"/>
  <c r="DL347" i="7"/>
  <c r="ER94" i="7" s="1"/>
  <c r="ES94" i="7" s="1"/>
  <c r="DL328" i="7"/>
  <c r="ER56" i="7" s="1"/>
  <c r="ES56" i="7" s="1"/>
  <c r="DG328" i="7" a="1"/>
  <c r="DG328" i="7" s="1"/>
  <c r="DN328" i="7" s="1"/>
  <c r="ET56" i="7" s="1"/>
  <c r="DL333" i="7"/>
  <c r="ER66" i="7" s="1"/>
  <c r="ES66" i="7" s="1"/>
  <c r="DG333" i="7" a="1"/>
  <c r="DG333" i="7" s="1"/>
  <c r="DN333" i="7" s="1"/>
  <c r="ET66" i="7" s="1"/>
  <c r="DL342" i="7"/>
  <c r="ER84" i="7" s="1"/>
  <c r="ES84" i="7" s="1"/>
  <c r="DG342" i="7" a="1"/>
  <c r="DG342" i="7" s="1"/>
  <c r="DN342" i="7" s="1"/>
  <c r="ET84" i="7" s="1"/>
  <c r="BA221" i="7"/>
  <c r="BA192" i="7"/>
  <c r="AS192" i="7"/>
  <c r="DF432" i="7" a="1"/>
  <c r="DF432" i="7" s="1"/>
  <c r="DL432" i="7" s="1"/>
  <c r="EW128" i="7" s="1"/>
  <c r="EX128" i="7" s="1"/>
  <c r="DG432" i="7" a="1"/>
  <c r="DG432" i="7" s="1"/>
  <c r="DN432" i="7" s="1"/>
  <c r="EY128" i="7" s="1"/>
  <c r="DG374" i="7" a="1"/>
  <c r="DG374" i="7" s="1"/>
  <c r="DN374" i="7" s="1"/>
  <c r="EY12" i="7" s="1"/>
  <c r="DF374" i="7" a="1"/>
  <c r="DF374" i="7" s="1"/>
  <c r="DL374" i="7" s="1"/>
  <c r="EW12" i="7" s="1"/>
  <c r="EX12" i="7" s="1"/>
  <c r="DG419" i="7" a="1"/>
  <c r="DG419" i="7" s="1"/>
  <c r="DN419" i="7" s="1"/>
  <c r="EY102" i="7" s="1"/>
  <c r="DF419" i="7" a="1"/>
  <c r="DF419" i="7" s="1"/>
  <c r="DL419" i="7" s="1"/>
  <c r="EW102" i="7" s="1"/>
  <c r="EX102" i="7" s="1"/>
  <c r="DF407" i="7" a="1"/>
  <c r="DF407" i="7" s="1"/>
  <c r="DL407" i="7" s="1"/>
  <c r="EW78" i="7" s="1"/>
  <c r="EX78" i="7" s="1"/>
  <c r="DG407" i="7" a="1"/>
  <c r="DG407" i="7" s="1"/>
  <c r="DN407" i="7" s="1"/>
  <c r="EY78" i="7" s="1"/>
  <c r="F419" i="9" l="1"/>
  <c r="G419" i="9" s="1"/>
  <c r="AO419" i="9" s="1"/>
  <c r="BB106" i="7"/>
  <c r="AM106" i="7" s="1"/>
  <c r="EK47" i="7"/>
  <c r="EL47" i="7" s="1"/>
  <c r="EZ16" i="7"/>
  <c r="FA16" i="7" s="1"/>
  <c r="EZ20" i="7"/>
  <c r="FA20" i="7" s="1"/>
  <c r="AP384" i="9"/>
  <c r="BB63" i="7"/>
  <c r="AM63" i="7" s="1"/>
  <c r="EA117" i="7"/>
  <c r="EB117" i="7" s="1"/>
  <c r="BB65" i="7"/>
  <c r="AM65" i="7" s="1"/>
  <c r="EA121" i="7"/>
  <c r="EB121" i="7" s="1"/>
  <c r="BB67" i="7"/>
  <c r="AM67" i="7" s="1"/>
  <c r="BB69" i="7"/>
  <c r="AM69" i="7" s="1"/>
  <c r="DI157" i="7"/>
  <c r="AF93" i="3"/>
  <c r="AG93" i="3" s="1"/>
  <c r="AH93" i="3" s="1"/>
  <c r="AI93" i="3" s="1"/>
  <c r="BB220" i="7"/>
  <c r="AM220" i="7" s="1"/>
  <c r="BB219" i="7"/>
  <c r="BC219" i="7" s="1"/>
  <c r="BB128" i="7"/>
  <c r="BC128" i="7" s="1"/>
  <c r="EZ31" i="7"/>
  <c r="FA31" i="7" s="1"/>
  <c r="F249" i="9"/>
  <c r="G249" i="9" s="1"/>
  <c r="AO249" i="9" s="1"/>
  <c r="F256" i="9"/>
  <c r="G256" i="9" s="1"/>
  <c r="AO256" i="9" s="1"/>
  <c r="F250" i="9"/>
  <c r="G250" i="9" s="1"/>
  <c r="AO250" i="9" s="1"/>
  <c r="F146" i="9"/>
  <c r="G146" i="9" s="1"/>
  <c r="AO146" i="9" s="1"/>
  <c r="F109" i="9"/>
  <c r="G109" i="9" s="1"/>
  <c r="AO109" i="9" s="1"/>
  <c r="AP109" i="9" s="1"/>
  <c r="F108" i="9"/>
  <c r="G108" i="9" s="1"/>
  <c r="AO108" i="9" s="1"/>
  <c r="AP108" i="9" s="1"/>
  <c r="F107" i="9"/>
  <c r="G107" i="9" s="1"/>
  <c r="AO107" i="9" s="1"/>
  <c r="AP107" i="9" s="1"/>
  <c r="F15" i="9"/>
  <c r="G15" i="9" s="1"/>
  <c r="AO15" i="9" s="1"/>
  <c r="F69" i="9"/>
  <c r="G69" i="9" s="1"/>
  <c r="AO69" i="9" s="1"/>
  <c r="AP69" i="9" s="1"/>
  <c r="F85" i="9"/>
  <c r="G85" i="9" s="1"/>
  <c r="AO85" i="9" s="1"/>
  <c r="AP85" i="9" s="1"/>
  <c r="F54" i="9"/>
  <c r="G54" i="9" s="1"/>
  <c r="AO54" i="9" s="1"/>
  <c r="AP54" i="9" s="1"/>
  <c r="F102" i="9"/>
  <c r="G102" i="9" s="1"/>
  <c r="AO102" i="9" s="1"/>
  <c r="AP102" i="9" s="1"/>
  <c r="F94" i="9"/>
  <c r="G94" i="9" s="1"/>
  <c r="AO94" i="9" s="1"/>
  <c r="AP94" i="9" s="1"/>
  <c r="F30" i="9"/>
  <c r="G30" i="9" s="1"/>
  <c r="AO30" i="9" s="1"/>
  <c r="F115" i="9"/>
  <c r="G115" i="9" s="1"/>
  <c r="AO115" i="9" s="1"/>
  <c r="AP115" i="9" s="1"/>
  <c r="F80" i="9"/>
  <c r="G80" i="9" s="1"/>
  <c r="AO80" i="9" s="1"/>
  <c r="AP80" i="9" s="1"/>
  <c r="F28" i="9"/>
  <c r="G28" i="9" s="1"/>
  <c r="AO28" i="9" s="1"/>
  <c r="F66" i="9"/>
  <c r="G66" i="9" s="1"/>
  <c r="AO66" i="9" s="1"/>
  <c r="AP66" i="9" s="1"/>
  <c r="F116" i="9"/>
  <c r="G116" i="9" s="1"/>
  <c r="AO116" i="9" s="1"/>
  <c r="AP116" i="9" s="1"/>
  <c r="F79" i="9"/>
  <c r="G79" i="9" s="1"/>
  <c r="AO79" i="9" s="1"/>
  <c r="AP79" i="9" s="1"/>
  <c r="F61" i="9"/>
  <c r="G61" i="9" s="1"/>
  <c r="AO61" i="9" s="1"/>
  <c r="AP61" i="9" s="1"/>
  <c r="F35" i="9"/>
  <c r="G35" i="9" s="1"/>
  <c r="AO35" i="9" s="1"/>
  <c r="F20" i="9"/>
  <c r="G20" i="9" s="1"/>
  <c r="AO20" i="9" s="1"/>
  <c r="F98" i="9"/>
  <c r="G98" i="9" s="1"/>
  <c r="AO98" i="9" s="1"/>
  <c r="AP98" i="9" s="1"/>
  <c r="F38" i="9"/>
  <c r="G38" i="9" s="1"/>
  <c r="AO38" i="9" s="1"/>
  <c r="F41" i="9"/>
  <c r="G41" i="9" s="1"/>
  <c r="AO41" i="9" s="1"/>
  <c r="F60" i="9"/>
  <c r="G60" i="9" s="1"/>
  <c r="AO60" i="9" s="1"/>
  <c r="AP60" i="9" s="1"/>
  <c r="F75" i="9"/>
  <c r="G75" i="9" s="1"/>
  <c r="AO75" i="9" s="1"/>
  <c r="AP75" i="9" s="1"/>
  <c r="F12" i="9"/>
  <c r="G12" i="9" s="1"/>
  <c r="AO12" i="9" s="1"/>
  <c r="F25" i="9"/>
  <c r="G25" i="9" s="1"/>
  <c r="AO25" i="9" s="1"/>
  <c r="F63" i="9"/>
  <c r="G63" i="9" s="1"/>
  <c r="AO63" i="9" s="1"/>
  <c r="AP63" i="9" s="1"/>
  <c r="F95" i="9"/>
  <c r="G95" i="9" s="1"/>
  <c r="AO95" i="9" s="1"/>
  <c r="AP95" i="9" s="1"/>
  <c r="F27" i="9"/>
  <c r="G27" i="9" s="1"/>
  <c r="AO27" i="9" s="1"/>
  <c r="F81" i="9"/>
  <c r="G81" i="9" s="1"/>
  <c r="AO81" i="9" s="1"/>
  <c r="AP81" i="9" s="1"/>
  <c r="F49" i="9"/>
  <c r="G49" i="9" s="1"/>
  <c r="AO49" i="9" s="1"/>
  <c r="AP49" i="9" s="1"/>
  <c r="F92" i="9"/>
  <c r="G92" i="9" s="1"/>
  <c r="AO92" i="9" s="1"/>
  <c r="AP92" i="9" s="1"/>
  <c r="F55" i="9"/>
  <c r="G55" i="9" s="1"/>
  <c r="AO55" i="9" s="1"/>
  <c r="AP55" i="9" s="1"/>
  <c r="F72" i="9"/>
  <c r="G72" i="9" s="1"/>
  <c r="AO72" i="9" s="1"/>
  <c r="AP72" i="9" s="1"/>
  <c r="F97" i="9"/>
  <c r="G97" i="9" s="1"/>
  <c r="AO97" i="9" s="1"/>
  <c r="AP97" i="9" s="1"/>
  <c r="F21" i="9"/>
  <c r="G21" i="9" s="1"/>
  <c r="AO21" i="9" s="1"/>
  <c r="F11" i="9"/>
  <c r="G11" i="9" s="1"/>
  <c r="AO11" i="9" s="1"/>
  <c r="F13" i="9"/>
  <c r="G13" i="9" s="1"/>
  <c r="AO13" i="9" s="1"/>
  <c r="F65" i="9"/>
  <c r="G65" i="9" s="1"/>
  <c r="AO65" i="9" s="1"/>
  <c r="AP65" i="9" s="1"/>
  <c r="F43" i="9"/>
  <c r="G43" i="9" s="1"/>
  <c r="AO43" i="9" s="1"/>
  <c r="AP43" i="9" s="1"/>
  <c r="F33" i="9"/>
  <c r="G33" i="9" s="1"/>
  <c r="AO33" i="9" s="1"/>
  <c r="F40" i="9"/>
  <c r="G40" i="9" s="1"/>
  <c r="AO40" i="9" s="1"/>
  <c r="F14" i="9"/>
  <c r="G14" i="9" s="1"/>
  <c r="AO14" i="9" s="1"/>
  <c r="F32" i="9"/>
  <c r="G32" i="9" s="1"/>
  <c r="AO32" i="9" s="1"/>
  <c r="F74" i="9"/>
  <c r="G74" i="9" s="1"/>
  <c r="AO74" i="9" s="1"/>
  <c r="AP74" i="9" s="1"/>
  <c r="F18" i="9"/>
  <c r="G18" i="9" s="1"/>
  <c r="AO18" i="9" s="1"/>
  <c r="F24" i="9"/>
  <c r="G24" i="9" s="1"/>
  <c r="AO24" i="9" s="1"/>
  <c r="F39" i="9"/>
  <c r="G39" i="9" s="1"/>
  <c r="AO39" i="9" s="1"/>
  <c r="F117" i="9"/>
  <c r="G117" i="9" s="1"/>
  <c r="AO117" i="9" s="1"/>
  <c r="AP117" i="9" s="1"/>
  <c r="F67" i="9"/>
  <c r="G67" i="9" s="1"/>
  <c r="AO67" i="9" s="1"/>
  <c r="AP67" i="9" s="1"/>
  <c r="F36" i="9"/>
  <c r="G36" i="9" s="1"/>
  <c r="AO36" i="9" s="1"/>
  <c r="F53" i="9"/>
  <c r="G53" i="9" s="1"/>
  <c r="AO53" i="9" s="1"/>
  <c r="AP53" i="9" s="1"/>
  <c r="F90" i="9"/>
  <c r="G90" i="9" s="1"/>
  <c r="AO90" i="9" s="1"/>
  <c r="AP90" i="9" s="1"/>
  <c r="F37" i="9"/>
  <c r="G37" i="9" s="1"/>
  <c r="AO37" i="9" s="1"/>
  <c r="F42" i="9"/>
  <c r="G42" i="9" s="1"/>
  <c r="AO42" i="9" s="1"/>
  <c r="F416" i="9"/>
  <c r="G416" i="9" s="1"/>
  <c r="AO416" i="9" s="1"/>
  <c r="F430" i="9"/>
  <c r="G430" i="9" s="1"/>
  <c r="AO430" i="9" s="1"/>
  <c r="F404" i="9"/>
  <c r="G404" i="9" s="1"/>
  <c r="AO404" i="9" s="1"/>
  <c r="F426" i="9"/>
  <c r="G426" i="9" s="1"/>
  <c r="AO426" i="9" s="1"/>
  <c r="F423" i="9"/>
  <c r="G423" i="9" s="1"/>
  <c r="AO423" i="9" s="1"/>
  <c r="F401" i="9"/>
  <c r="G401" i="9" s="1"/>
  <c r="AO401" i="9" s="1"/>
  <c r="F410" i="9"/>
  <c r="G410" i="9" s="1"/>
  <c r="AO410" i="9" s="1"/>
  <c r="F420" i="9"/>
  <c r="G420" i="9" s="1"/>
  <c r="AO420" i="9" s="1"/>
  <c r="F425" i="9"/>
  <c r="G425" i="9" s="1"/>
  <c r="AO425" i="9" s="1"/>
  <c r="F402" i="9"/>
  <c r="G402" i="9" s="1"/>
  <c r="AO402" i="9" s="1"/>
  <c r="F405" i="9"/>
  <c r="G405" i="9" s="1"/>
  <c r="AO405" i="9" s="1"/>
  <c r="F413" i="9"/>
  <c r="G413" i="9" s="1"/>
  <c r="AO413" i="9" s="1"/>
  <c r="F431" i="9"/>
  <c r="G431" i="9" s="1"/>
  <c r="AO431" i="9" s="1"/>
  <c r="AP431" i="9" s="1"/>
  <c r="F409" i="9"/>
  <c r="G409" i="9" s="1"/>
  <c r="AO409" i="9" s="1"/>
  <c r="F414" i="9"/>
  <c r="G414" i="9" s="1"/>
  <c r="AO414" i="9" s="1"/>
  <c r="F406" i="9"/>
  <c r="G406" i="9" s="1"/>
  <c r="AO406" i="9" s="1"/>
  <c r="F421" i="9"/>
  <c r="G421" i="9" s="1"/>
  <c r="AO421" i="9" s="1"/>
  <c r="AO502" i="9"/>
  <c r="AP502" i="9" s="1"/>
  <c r="AO47" i="9"/>
  <c r="AP47" i="9" s="1"/>
  <c r="AO93" i="9"/>
  <c r="AP93" i="9" s="1"/>
  <c r="AO435" i="9"/>
  <c r="AP435" i="9" s="1"/>
  <c r="AO487" i="9"/>
  <c r="AP487" i="9" s="1"/>
  <c r="F158" i="9"/>
  <c r="G158" i="9" s="1"/>
  <c r="AO158" i="9" s="1"/>
  <c r="F149" i="9"/>
  <c r="G149" i="9" s="1"/>
  <c r="AO149" i="9" s="1"/>
  <c r="F140" i="9"/>
  <c r="G140" i="9" s="1"/>
  <c r="AO140" i="9" s="1"/>
  <c r="AO144" i="9"/>
  <c r="G443" i="9"/>
  <c r="AO443" i="9" s="1"/>
  <c r="AP443" i="9" s="1"/>
  <c r="AQ443" i="9"/>
  <c r="G446" i="9"/>
  <c r="AO446" i="9" s="1"/>
  <c r="AP446" i="9" s="1"/>
  <c r="AQ446" i="9"/>
  <c r="F132" i="9"/>
  <c r="G132" i="9" s="1"/>
  <c r="AO132" i="9" s="1"/>
  <c r="F159" i="9"/>
  <c r="G159" i="9" s="1"/>
  <c r="AO159" i="9" s="1"/>
  <c r="G325" i="9"/>
  <c r="AO325" i="9" s="1"/>
  <c r="AP325" i="9" s="1"/>
  <c r="AQ325" i="9"/>
  <c r="F190" i="9"/>
  <c r="G190" i="9" s="1"/>
  <c r="AO190" i="9" s="1"/>
  <c r="AP190" i="9" s="1"/>
  <c r="F147" i="9"/>
  <c r="G147" i="9" s="1"/>
  <c r="AO147" i="9" s="1"/>
  <c r="AQ147" i="9"/>
  <c r="G442" i="9"/>
  <c r="AO442" i="9" s="1"/>
  <c r="AP442" i="9" s="1"/>
  <c r="AQ442" i="9"/>
  <c r="F172" i="9"/>
  <c r="G172" i="9" s="1"/>
  <c r="AO172" i="9" s="1"/>
  <c r="AP172" i="9" s="1"/>
  <c r="F139" i="9"/>
  <c r="G139" i="9" s="1"/>
  <c r="AO139" i="9" s="1"/>
  <c r="F135" i="9"/>
  <c r="G135" i="9" s="1"/>
  <c r="AO135" i="9" s="1"/>
  <c r="G339" i="9"/>
  <c r="AO339" i="9" s="1"/>
  <c r="AP339" i="9" s="1"/>
  <c r="AQ339" i="9"/>
  <c r="AQ98" i="9"/>
  <c r="G251" i="9"/>
  <c r="AO251" i="9" s="1"/>
  <c r="AQ251" i="9"/>
  <c r="AP383" i="9"/>
  <c r="F173" i="9"/>
  <c r="G173" i="9" s="1"/>
  <c r="AO173" i="9" s="1"/>
  <c r="AP173" i="9" s="1"/>
  <c r="AQ173" i="9"/>
  <c r="F200" i="9"/>
  <c r="G200" i="9" s="1"/>
  <c r="AO200" i="9" s="1"/>
  <c r="AP200" i="9" s="1"/>
  <c r="AQ200" i="9"/>
  <c r="AP381" i="9"/>
  <c r="G441" i="9"/>
  <c r="AO441" i="9" s="1"/>
  <c r="AP441" i="9" s="1"/>
  <c r="AQ441" i="9"/>
  <c r="F211" i="9"/>
  <c r="G211" i="9" s="1"/>
  <c r="AO211" i="9" s="1"/>
  <c r="AP211" i="9" s="1"/>
  <c r="AQ211" i="9"/>
  <c r="G432" i="9"/>
  <c r="AO432" i="9" s="1"/>
  <c r="AP432" i="9" s="1"/>
  <c r="AQ432" i="9"/>
  <c r="AQ20" i="9"/>
  <c r="G52" i="9"/>
  <c r="AO52" i="9" s="1"/>
  <c r="AP52" i="9" s="1"/>
  <c r="AQ52" i="9"/>
  <c r="F210" i="9"/>
  <c r="G210" i="9" s="1"/>
  <c r="AO210" i="9" s="1"/>
  <c r="AP210" i="9" s="1"/>
  <c r="AQ210" i="9"/>
  <c r="F153" i="9"/>
  <c r="G153" i="9" s="1"/>
  <c r="AO153" i="9" s="1"/>
  <c r="AO495" i="9"/>
  <c r="AP495" i="9" s="1"/>
  <c r="F136" i="9"/>
  <c r="G136" i="9" s="1"/>
  <c r="AO136" i="9" s="1"/>
  <c r="G313" i="9"/>
  <c r="AO313" i="9" s="1"/>
  <c r="AP313" i="9" s="1"/>
  <c r="AQ313" i="9"/>
  <c r="F171" i="9"/>
  <c r="G171" i="9" s="1"/>
  <c r="AO171" i="9" s="1"/>
  <c r="AP171" i="9" s="1"/>
  <c r="G320" i="9"/>
  <c r="AO320" i="9" s="1"/>
  <c r="AP320" i="9" s="1"/>
  <c r="AQ320" i="9"/>
  <c r="AQ13" i="9"/>
  <c r="AA7" i="5"/>
  <c r="O213" i="7"/>
  <c r="P213" i="7" s="1"/>
  <c r="AQ69" i="9"/>
  <c r="AO510" i="9"/>
  <c r="AP510" i="9" s="1"/>
  <c r="F157" i="9"/>
  <c r="G157" i="9" s="1"/>
  <c r="AO157" i="9" s="1"/>
  <c r="F206" i="9"/>
  <c r="G206" i="9" s="1"/>
  <c r="AO206" i="9" s="1"/>
  <c r="AP206" i="9" s="1"/>
  <c r="AO475" i="9"/>
  <c r="AP475" i="9" s="1"/>
  <c r="AP380" i="9"/>
  <c r="G48" i="9"/>
  <c r="AO48" i="9" s="1"/>
  <c r="AP48" i="9" s="1"/>
  <c r="AQ48" i="9"/>
  <c r="F151" i="9"/>
  <c r="G151" i="9" s="1"/>
  <c r="AO151" i="9" s="1"/>
  <c r="AQ36" i="9"/>
  <c r="G259" i="9"/>
  <c r="AO259" i="9" s="1"/>
  <c r="AQ259" i="9"/>
  <c r="G264" i="9"/>
  <c r="AO264" i="9" s="1"/>
  <c r="AQ264" i="9"/>
  <c r="F198" i="9"/>
  <c r="G198" i="9" s="1"/>
  <c r="AO198" i="9" s="1"/>
  <c r="AP198" i="9" s="1"/>
  <c r="AQ416" i="9"/>
  <c r="AQ75" i="9"/>
  <c r="AO26" i="9"/>
  <c r="AP379" i="9"/>
  <c r="G57" i="9"/>
  <c r="AO57" i="9" s="1"/>
  <c r="AP57" i="9" s="1"/>
  <c r="AQ57" i="9"/>
  <c r="F183" i="9"/>
  <c r="G183" i="9" s="1"/>
  <c r="AO183" i="9" s="1"/>
  <c r="AP183" i="9" s="1"/>
  <c r="AP378" i="9"/>
  <c r="F152" i="9"/>
  <c r="G152" i="9" s="1"/>
  <c r="AO152" i="9" s="1"/>
  <c r="AQ80" i="9"/>
  <c r="F137" i="9"/>
  <c r="G137" i="9" s="1"/>
  <c r="AO137" i="9" s="1"/>
  <c r="F165" i="9"/>
  <c r="G165" i="9" s="1"/>
  <c r="AO165" i="9" s="1"/>
  <c r="AP165" i="9" s="1"/>
  <c r="AQ165" i="9"/>
  <c r="AQ55" i="9"/>
  <c r="F134" i="9"/>
  <c r="G134" i="9" s="1"/>
  <c r="AO134" i="9" s="1"/>
  <c r="AP382" i="9"/>
  <c r="F143" i="9"/>
  <c r="G143" i="9" s="1"/>
  <c r="AO143" i="9" s="1"/>
  <c r="F160" i="9"/>
  <c r="G160" i="9" s="1"/>
  <c r="AO160" i="9" s="1"/>
  <c r="AP160" i="9" s="1"/>
  <c r="AQ160" i="9"/>
  <c r="F133" i="9"/>
  <c r="G133" i="9" s="1"/>
  <c r="AO133" i="9" s="1"/>
  <c r="AO498" i="9"/>
  <c r="AP498" i="9" s="1"/>
  <c r="F217" i="9"/>
  <c r="G217" i="9" s="1"/>
  <c r="AO217" i="9" s="1"/>
  <c r="AP217" i="9" s="1"/>
  <c r="BB152" i="7"/>
  <c r="BC152" i="7" s="1"/>
  <c r="BB101" i="7"/>
  <c r="AM101" i="7" s="1"/>
  <c r="EF97" i="7"/>
  <c r="EG97" i="7" s="1"/>
  <c r="BB102" i="7"/>
  <c r="AM102" i="7" s="1"/>
  <c r="EF99" i="7"/>
  <c r="EG99" i="7" s="1"/>
  <c r="AM245" i="7"/>
  <c r="BC245" i="7"/>
  <c r="AN245" i="7" s="1"/>
  <c r="AO245" i="7" s="1"/>
  <c r="M17" i="4"/>
  <c r="N17" i="4" s="1"/>
  <c r="M16" i="4"/>
  <c r="N16" i="4" s="1"/>
  <c r="M15" i="4"/>
  <c r="N15" i="4" s="1"/>
  <c r="EF93" i="7"/>
  <c r="EG93" i="7" s="1"/>
  <c r="EK59" i="7"/>
  <c r="EL59" i="7" s="1"/>
  <c r="EK57" i="7"/>
  <c r="EL57" i="7" s="1"/>
  <c r="EK55" i="7"/>
  <c r="EL55" i="7" s="1"/>
  <c r="BB112" i="7"/>
  <c r="BC112" i="7" s="1"/>
  <c r="EK49" i="7"/>
  <c r="EL49" i="7" s="1"/>
  <c r="EF25" i="7"/>
  <c r="EG25" i="7" s="1"/>
  <c r="EF23" i="7"/>
  <c r="EG23" i="7" s="1"/>
  <c r="EF27" i="7"/>
  <c r="EG27" i="7" s="1"/>
  <c r="DP305" i="7"/>
  <c r="EF95" i="7"/>
  <c r="EG95" i="7" s="1"/>
  <c r="BB100" i="7"/>
  <c r="BC100" i="7" s="1"/>
  <c r="BC39" i="7"/>
  <c r="AN39" i="7" s="1"/>
  <c r="AO39" i="7" s="1"/>
  <c r="EF22" i="7"/>
  <c r="EG22" i="7" s="1"/>
  <c r="EF20" i="7"/>
  <c r="EG20" i="7" s="1"/>
  <c r="X18" i="2"/>
  <c r="O18" i="13" s="1"/>
  <c r="EU83" i="7"/>
  <c r="EV83" i="7" s="1"/>
  <c r="EU45" i="7"/>
  <c r="EV45" i="7" s="1"/>
  <c r="EU39" i="7"/>
  <c r="EV39" i="7" s="1"/>
  <c r="AU188" i="7"/>
  <c r="EU37" i="7"/>
  <c r="EV37" i="7" s="1"/>
  <c r="EU41" i="7"/>
  <c r="EV41" i="7" s="1"/>
  <c r="EZ81" i="7"/>
  <c r="FA81" i="7" s="1"/>
  <c r="AU187" i="7"/>
  <c r="AM165" i="7"/>
  <c r="BP10" i="3"/>
  <c r="DG461" i="7" a="1"/>
  <c r="DG461" i="7" s="1"/>
  <c r="DN461" i="7" s="1"/>
  <c r="FD66" i="7" s="1"/>
  <c r="U17" i="2"/>
  <c r="U16" i="2"/>
  <c r="BP49" i="3"/>
  <c r="BP48" i="3"/>
  <c r="BP46" i="3"/>
  <c r="BP12" i="3"/>
  <c r="BP47" i="3"/>
  <c r="BP11" i="3"/>
  <c r="BP13" i="3"/>
  <c r="DP375" i="7"/>
  <c r="U12" i="5" s="1"/>
  <c r="DP308" i="7"/>
  <c r="R13" i="5" s="1"/>
  <c r="DP307" i="7"/>
  <c r="R12" i="5" s="1"/>
  <c r="DP306" i="7"/>
  <c r="R11" i="5" s="1"/>
  <c r="BB153" i="7"/>
  <c r="AM153" i="7" s="1"/>
  <c r="BB184" i="7"/>
  <c r="BC184" i="7" s="1"/>
  <c r="BB186" i="7"/>
  <c r="AM186" i="7" s="1"/>
  <c r="BB214" i="7"/>
  <c r="AM214" i="7" s="1"/>
  <c r="EU87" i="7"/>
  <c r="EV87" i="7" s="1"/>
  <c r="BB150" i="7"/>
  <c r="BC150" i="7" s="1"/>
  <c r="EK45" i="7"/>
  <c r="EL45" i="7" s="1"/>
  <c r="EU79" i="7"/>
  <c r="EV79" i="7" s="1"/>
  <c r="EZ83" i="7"/>
  <c r="FA83" i="7" s="1"/>
  <c r="EU97" i="7"/>
  <c r="EV97" i="7" s="1"/>
  <c r="BC170" i="7"/>
  <c r="AN170" i="7" s="1"/>
  <c r="AO170" i="7" s="1"/>
  <c r="EZ21" i="7"/>
  <c r="FA21" i="7" s="1"/>
  <c r="EZ23" i="7"/>
  <c r="FA23" i="7" s="1"/>
  <c r="EU33" i="7"/>
  <c r="EV33" i="7" s="1"/>
  <c r="EU35" i="7"/>
  <c r="EV35" i="7" s="1"/>
  <c r="EU19" i="7"/>
  <c r="EV19" i="7" s="1"/>
  <c r="EK31" i="7"/>
  <c r="EL31" i="7" s="1"/>
  <c r="EK23" i="7"/>
  <c r="EL23" i="7" s="1"/>
  <c r="EK25" i="7"/>
  <c r="EL25" i="7" s="1"/>
  <c r="BB157" i="7"/>
  <c r="BC157" i="7" s="1"/>
  <c r="BB127" i="7"/>
  <c r="BC127" i="7" s="1"/>
  <c r="AU190" i="7"/>
  <c r="DS116" i="7"/>
  <c r="DT116" i="7" s="1"/>
  <c r="DS138" i="7"/>
  <c r="DT138" i="7" s="1"/>
  <c r="DV138" i="7" s="1"/>
  <c r="DW138" i="7" s="1"/>
  <c r="DS150" i="7"/>
  <c r="DT150" i="7" s="1"/>
  <c r="DV150" i="7" s="1"/>
  <c r="DW150" i="7" s="1"/>
  <c r="EP75" i="7"/>
  <c r="EQ75" i="7" s="1"/>
  <c r="EP77" i="7"/>
  <c r="EQ77" i="7" s="1"/>
  <c r="EP111" i="7"/>
  <c r="EQ111" i="7" s="1"/>
  <c r="EP81" i="7"/>
  <c r="EQ81" i="7" s="1"/>
  <c r="EP91" i="7"/>
  <c r="EQ91" i="7" s="1"/>
  <c r="EP85" i="7"/>
  <c r="EQ85" i="7" s="1"/>
  <c r="EU81" i="7"/>
  <c r="EV81" i="7" s="1"/>
  <c r="EU105" i="7"/>
  <c r="EV105" i="7" s="1"/>
  <c r="BB161" i="7"/>
  <c r="BC161" i="7" s="1"/>
  <c r="EU89" i="7"/>
  <c r="EV89" i="7" s="1"/>
  <c r="BB217" i="7"/>
  <c r="BC217" i="7" s="1"/>
  <c r="BB124" i="7"/>
  <c r="BC124" i="7" s="1"/>
  <c r="BB126" i="7"/>
  <c r="BC126" i="7" s="1"/>
  <c r="BB216" i="7"/>
  <c r="BC216" i="7" s="1"/>
  <c r="BB158" i="7"/>
  <c r="BC158" i="7" s="1"/>
  <c r="EU99" i="7"/>
  <c r="EV99" i="7" s="1"/>
  <c r="EU101" i="7"/>
  <c r="EV101" i="7" s="1"/>
  <c r="EU91" i="7"/>
  <c r="EV91" i="7" s="1"/>
  <c r="EU103" i="7"/>
  <c r="EV103" i="7" s="1"/>
  <c r="EU95" i="7"/>
  <c r="EV95" i="7" s="1"/>
  <c r="EU93" i="7"/>
  <c r="EV93" i="7" s="1"/>
  <c r="BB138" i="7"/>
  <c r="BC138" i="7" s="1"/>
  <c r="AN138" i="7" s="1"/>
  <c r="AO138" i="7" s="1"/>
  <c r="BB156" i="7"/>
  <c r="BC156" i="7" s="1"/>
  <c r="EZ27" i="7"/>
  <c r="FA27" i="7" s="1"/>
  <c r="EZ17" i="7"/>
  <c r="FA17" i="7" s="1"/>
  <c r="EZ25" i="7"/>
  <c r="FA25" i="7" s="1"/>
  <c r="EZ19" i="7"/>
  <c r="FA19" i="7" s="1"/>
  <c r="EU23" i="7"/>
  <c r="EV23" i="7" s="1"/>
  <c r="EU31" i="7"/>
  <c r="EV31" i="7" s="1"/>
  <c r="EU21" i="7"/>
  <c r="EV21" i="7" s="1"/>
  <c r="EU27" i="7"/>
  <c r="EV27" i="7" s="1"/>
  <c r="EU25" i="7"/>
  <c r="EV25" i="7" s="1"/>
  <c r="EU29" i="7"/>
  <c r="EV29" i="7" s="1"/>
  <c r="EK21" i="7"/>
  <c r="EL21" i="7" s="1"/>
  <c r="EK33" i="7"/>
  <c r="EL33" i="7" s="1"/>
  <c r="EK27" i="7"/>
  <c r="EL27" i="7" s="1"/>
  <c r="EK39" i="7"/>
  <c r="EL39" i="7" s="1"/>
  <c r="EK37" i="7"/>
  <c r="EL37" i="7" s="1"/>
  <c r="EK29" i="7"/>
  <c r="EL29" i="7" s="1"/>
  <c r="EK43" i="7"/>
  <c r="EL43" i="7" s="1"/>
  <c r="EK35" i="7"/>
  <c r="EL35" i="7" s="1"/>
  <c r="EF18" i="7"/>
  <c r="EG18" i="7" s="1"/>
  <c r="EF16" i="7"/>
  <c r="EG16" i="7" s="1"/>
  <c r="EF14" i="7"/>
  <c r="EG14" i="7" s="1"/>
  <c r="BB81" i="7"/>
  <c r="AM81" i="7" s="1"/>
  <c r="AU154" i="7"/>
  <c r="AU153" i="7"/>
  <c r="AV217" i="1"/>
  <c r="AW217" i="1" s="1"/>
  <c r="AU155" i="7"/>
  <c r="AU156" i="7"/>
  <c r="AU86" i="7"/>
  <c r="AU87" i="7"/>
  <c r="I16" i="2"/>
  <c r="I14" i="2"/>
  <c r="AV216" i="1"/>
  <c r="AW216" i="1" s="1"/>
  <c r="AU88" i="7"/>
  <c r="AU220" i="7"/>
  <c r="AA17" i="2"/>
  <c r="AB17" i="2" s="1"/>
  <c r="AM139" i="7"/>
  <c r="BC37" i="7"/>
  <c r="AN37" i="7" s="1"/>
  <c r="AO37" i="7" s="1"/>
  <c r="BC241" i="7"/>
  <c r="AM241" i="7"/>
  <c r="AU243" i="7"/>
  <c r="AU241" i="7"/>
  <c r="AU244" i="7"/>
  <c r="AU242" i="7"/>
  <c r="BC242" i="7"/>
  <c r="AN242" i="7" s="1"/>
  <c r="AO242" i="7" s="1"/>
  <c r="AM242" i="7"/>
  <c r="AM178" i="7"/>
  <c r="BC71" i="7"/>
  <c r="AN71" i="7" s="1"/>
  <c r="AO71" i="7" s="1"/>
  <c r="AU183" i="7"/>
  <c r="BW243" i="7"/>
  <c r="BJ243" i="7" s="1"/>
  <c r="AM142" i="7"/>
  <c r="BW245" i="7"/>
  <c r="BJ245" i="7" s="1"/>
  <c r="BW241" i="7"/>
  <c r="BJ241" i="7" s="1"/>
  <c r="AA15" i="2"/>
  <c r="BW213" i="7"/>
  <c r="BJ213" i="7" s="1"/>
  <c r="AU219" i="7"/>
  <c r="AM78" i="7"/>
  <c r="EO64" i="7"/>
  <c r="EM64" i="7"/>
  <c r="EN64" i="7" s="1"/>
  <c r="AA14" i="2"/>
  <c r="O241" i="7"/>
  <c r="P241" i="7" s="1"/>
  <c r="O242" i="7"/>
  <c r="P242" i="7" s="1"/>
  <c r="O243" i="7"/>
  <c r="EM82" i="7"/>
  <c r="EN82" i="7" s="1"/>
  <c r="EO82" i="7"/>
  <c r="EO102" i="7"/>
  <c r="EM102" i="7"/>
  <c r="EN102" i="7" s="1"/>
  <c r="DF488" i="7" a="1"/>
  <c r="DF488" i="7" s="1"/>
  <c r="DL488" i="7" s="1"/>
  <c r="FB120" i="7" s="1"/>
  <c r="FC120" i="7" s="1"/>
  <c r="FE120" i="7" s="1"/>
  <c r="FF120" i="7" s="1"/>
  <c r="DP201" i="7"/>
  <c r="DP81" i="7"/>
  <c r="FE50" i="7"/>
  <c r="FF50" i="7" s="1"/>
  <c r="FE28" i="7"/>
  <c r="FF28" i="7" s="1"/>
  <c r="FE26" i="7"/>
  <c r="FF26" i="7" s="1"/>
  <c r="FE60" i="7"/>
  <c r="FF60" i="7" s="1"/>
  <c r="FE62" i="7"/>
  <c r="FF62" i="7" s="1"/>
  <c r="FE96" i="7"/>
  <c r="FF96" i="7" s="1"/>
  <c r="FE80" i="7"/>
  <c r="FF80" i="7" s="1"/>
  <c r="FE109" i="7"/>
  <c r="FF109" i="7" s="1"/>
  <c r="FE84" i="7"/>
  <c r="FF84" i="7" s="1"/>
  <c r="FE110" i="7"/>
  <c r="FF110" i="7" s="1"/>
  <c r="FE92" i="7"/>
  <c r="FF92" i="7" s="1"/>
  <c r="FE86" i="7"/>
  <c r="FF86" i="7" s="1"/>
  <c r="FE78" i="7"/>
  <c r="FF78" i="7" s="1"/>
  <c r="FE100" i="7"/>
  <c r="FF100" i="7" s="1"/>
  <c r="FE104" i="7"/>
  <c r="FF104" i="7" s="1"/>
  <c r="FE118" i="7"/>
  <c r="FF118" i="7" s="1"/>
  <c r="FE82" i="7"/>
  <c r="FF82" i="7" s="1"/>
  <c r="FE114" i="7"/>
  <c r="FF114" i="7" s="1"/>
  <c r="FE88" i="7"/>
  <c r="FF88" i="7" s="1"/>
  <c r="FE116" i="7"/>
  <c r="FF116" i="7" s="1"/>
  <c r="FE108" i="7"/>
  <c r="FF108" i="7" s="1"/>
  <c r="X10" i="5"/>
  <c r="AM36" i="7"/>
  <c r="AM79" i="7"/>
  <c r="BB227" i="7"/>
  <c r="BC227" i="7" s="1"/>
  <c r="AN227" i="7" s="1"/>
  <c r="AO227" i="7" s="1"/>
  <c r="BB206" i="7"/>
  <c r="BC206" i="7" s="1"/>
  <c r="AN206" i="7" s="1"/>
  <c r="AO206" i="7" s="1"/>
  <c r="BB125" i="7"/>
  <c r="AM125" i="7" s="1"/>
  <c r="EM78" i="7"/>
  <c r="EN78" i="7" s="1"/>
  <c r="EM38" i="7"/>
  <c r="EN38" i="7" s="1"/>
  <c r="EO40" i="7"/>
  <c r="EO38" i="7"/>
  <c r="EM72" i="7"/>
  <c r="EN72" i="7" s="1"/>
  <c r="EO78" i="7"/>
  <c r="EO94" i="7"/>
  <c r="EO108" i="7"/>
  <c r="EM60" i="7"/>
  <c r="EN60" i="7" s="1"/>
  <c r="EO54" i="7"/>
  <c r="EM98" i="7"/>
  <c r="EN98" i="7" s="1"/>
  <c r="EO56" i="7"/>
  <c r="EM34" i="7"/>
  <c r="EN34" i="7" s="1"/>
  <c r="EO36" i="7"/>
  <c r="EM26" i="7"/>
  <c r="EN26" i="7" s="1"/>
  <c r="EM50" i="7"/>
  <c r="EN50" i="7" s="1"/>
  <c r="EO106" i="7"/>
  <c r="EM90" i="7"/>
  <c r="EN90" i="7" s="1"/>
  <c r="EM44" i="7"/>
  <c r="EN44" i="7" s="1"/>
  <c r="EO112" i="7"/>
  <c r="EO68" i="7"/>
  <c r="EO50" i="7"/>
  <c r="EO90" i="7"/>
  <c r="EO44" i="7"/>
  <c r="EM68" i="7"/>
  <c r="EN68" i="7" s="1"/>
  <c r="EO62" i="7"/>
  <c r="EM62" i="7"/>
  <c r="EN62" i="7" s="1"/>
  <c r="EM96" i="7"/>
  <c r="EN96" i="7" s="1"/>
  <c r="EM108" i="7"/>
  <c r="EN108" i="7" s="1"/>
  <c r="EO58" i="7"/>
  <c r="EM88" i="7"/>
  <c r="EN88" i="7" s="1"/>
  <c r="EM110" i="7"/>
  <c r="EN110" i="7" s="1"/>
  <c r="EM104" i="7"/>
  <c r="EN104" i="7" s="1"/>
  <c r="EO70" i="7"/>
  <c r="EM56" i="7"/>
  <c r="EN56" i="7" s="1"/>
  <c r="EO30" i="7"/>
  <c r="EO48" i="7"/>
  <c r="EM36" i="7"/>
  <c r="EN36" i="7" s="1"/>
  <c r="EO104" i="7"/>
  <c r="EM70" i="7"/>
  <c r="EN70" i="7" s="1"/>
  <c r="EO88" i="7"/>
  <c r="EM20" i="7"/>
  <c r="EN20" i="7" s="1"/>
  <c r="EM30" i="7"/>
  <c r="EN30" i="7" s="1"/>
  <c r="EO92" i="7"/>
  <c r="EM48" i="7"/>
  <c r="EN48" i="7" s="1"/>
  <c r="EO98" i="7"/>
  <c r="EM112" i="7"/>
  <c r="EN112" i="7" s="1"/>
  <c r="EO26" i="7"/>
  <c r="EM92" i="7"/>
  <c r="EN92" i="7" s="1"/>
  <c r="EM28" i="7"/>
  <c r="EN28" i="7" s="1"/>
  <c r="EM94" i="7"/>
  <c r="EN94" i="7" s="1"/>
  <c r="EO72" i="7"/>
  <c r="BB204" i="7"/>
  <c r="AM204" i="7" s="1"/>
  <c r="EM40" i="7"/>
  <c r="EN40" i="7" s="1"/>
  <c r="EO100" i="7"/>
  <c r="EO76" i="7"/>
  <c r="EO46" i="7"/>
  <c r="EO42" i="7"/>
  <c r="EM100" i="7"/>
  <c r="EN100" i="7" s="1"/>
  <c r="EM76" i="7"/>
  <c r="EN76" i="7" s="1"/>
  <c r="EO60" i="7"/>
  <c r="EM74" i="7"/>
  <c r="EN74" i="7" s="1"/>
  <c r="EM46" i="7"/>
  <c r="EN46" i="7" s="1"/>
  <c r="EO74" i="7"/>
  <c r="EO22" i="7"/>
  <c r="EM80" i="7"/>
  <c r="EN80" i="7" s="1"/>
  <c r="EM42" i="7"/>
  <c r="EN42" i="7" s="1"/>
  <c r="EM52" i="7"/>
  <c r="EN52" i="7" s="1"/>
  <c r="EM32" i="7"/>
  <c r="EN32" i="7" s="1"/>
  <c r="EO96" i="7"/>
  <c r="EM66" i="7"/>
  <c r="EN66" i="7" s="1"/>
  <c r="EO66" i="7"/>
  <c r="EO84" i="7"/>
  <c r="EM106" i="7"/>
  <c r="EN106" i="7" s="1"/>
  <c r="EO86" i="7"/>
  <c r="EM84" i="7"/>
  <c r="EN84" i="7" s="1"/>
  <c r="EM86" i="7"/>
  <c r="EN86" i="7" s="1"/>
  <c r="EO80" i="7"/>
  <c r="EO110" i="7"/>
  <c r="EO52" i="7"/>
  <c r="EM54" i="7"/>
  <c r="EN54" i="7" s="1"/>
  <c r="EO32" i="7"/>
  <c r="EM58" i="7"/>
  <c r="EN58" i="7" s="1"/>
  <c r="AM76" i="7"/>
  <c r="BB234" i="7"/>
  <c r="BC234" i="7" s="1"/>
  <c r="AN234" i="7" s="1"/>
  <c r="AO234" i="7" s="1"/>
  <c r="BB154" i="7"/>
  <c r="BC154" i="7" s="1"/>
  <c r="AM68" i="7"/>
  <c r="I15" i="2"/>
  <c r="BB162" i="7"/>
  <c r="AM162" i="7" s="1"/>
  <c r="BB160" i="7"/>
  <c r="BC160" i="7" s="1"/>
  <c r="AM73" i="7"/>
  <c r="AU85" i="7"/>
  <c r="BB218" i="7"/>
  <c r="AM218" i="7" s="1"/>
  <c r="AM169" i="7"/>
  <c r="BB212" i="7"/>
  <c r="BC212" i="7" s="1"/>
  <c r="AN212" i="7" s="1"/>
  <c r="AO212" i="7" s="1"/>
  <c r="BC29" i="7"/>
  <c r="AN29" i="7" s="1"/>
  <c r="AO29" i="7" s="1"/>
  <c r="BB211" i="7"/>
  <c r="BC211" i="7" s="1"/>
  <c r="AN211" i="7" s="1"/>
  <c r="AO211" i="7" s="1"/>
  <c r="BB201" i="7"/>
  <c r="AM201" i="7" s="1"/>
  <c r="BB238" i="7"/>
  <c r="AM238" i="7" s="1"/>
  <c r="AM74" i="7"/>
  <c r="BC74" i="7"/>
  <c r="AN74" i="7" s="1"/>
  <c r="AO74" i="7" s="1"/>
  <c r="BW217" i="7"/>
  <c r="BJ217" i="7" s="1"/>
  <c r="BW215" i="7"/>
  <c r="BJ215" i="7" s="1"/>
  <c r="BW127" i="7"/>
  <c r="BJ127" i="7" s="1"/>
  <c r="BW125" i="7"/>
  <c r="BJ125" i="7" s="1"/>
  <c r="BW123" i="7"/>
  <c r="BJ123" i="7" s="1"/>
  <c r="AM171" i="7"/>
  <c r="BB193" i="7"/>
  <c r="BC193" i="7" s="1"/>
  <c r="AN193" i="7" s="1"/>
  <c r="AO193" i="7" s="1"/>
  <c r="I17" i="2"/>
  <c r="EF21" i="7"/>
  <c r="EG21" i="7" s="1"/>
  <c r="EU77" i="7"/>
  <c r="EV77" i="7" s="1"/>
  <c r="DV121" i="7"/>
  <c r="DW121" i="7" s="1"/>
  <c r="DV37" i="7"/>
  <c r="DW37" i="7" s="1"/>
  <c r="BB82" i="7"/>
  <c r="BC82" i="7" s="1"/>
  <c r="AM42" i="7"/>
  <c r="EA97" i="7"/>
  <c r="EB97" i="7" s="1"/>
  <c r="BB27" i="7"/>
  <c r="AM27" i="7" s="1"/>
  <c r="EF67" i="7"/>
  <c r="EG67" i="7" s="1"/>
  <c r="BB86" i="7"/>
  <c r="BC86" i="7" s="1"/>
  <c r="BB55" i="7"/>
  <c r="AM55" i="7" s="1"/>
  <c r="BB135" i="7"/>
  <c r="AM135" i="7" s="1"/>
  <c r="AM226" i="7"/>
  <c r="AM66" i="7"/>
  <c r="BB122" i="7"/>
  <c r="AM122" i="7" s="1"/>
  <c r="AM176" i="7"/>
  <c r="BB151" i="7"/>
  <c r="BC151" i="7" s="1"/>
  <c r="AM174" i="7"/>
  <c r="BC114" i="7"/>
  <c r="AN114" i="7" s="1"/>
  <c r="AO114" i="7" s="1"/>
  <c r="BB61" i="7"/>
  <c r="AM61" i="7" s="1"/>
  <c r="BC167" i="7"/>
  <c r="AN167" i="7" s="1"/>
  <c r="AO167" i="7" s="1"/>
  <c r="BC106" i="7"/>
  <c r="BB197" i="7"/>
  <c r="BC197" i="7" s="1"/>
  <c r="AN197" i="7" s="1"/>
  <c r="AO197" i="7" s="1"/>
  <c r="AM168" i="7"/>
  <c r="BC164" i="7"/>
  <c r="AN164" i="7" s="1"/>
  <c r="AO164" i="7" s="1"/>
  <c r="BB223" i="7"/>
  <c r="BC223" i="7" s="1"/>
  <c r="AN223" i="7" s="1"/>
  <c r="AO223" i="7" s="1"/>
  <c r="AM163" i="7"/>
  <c r="BB230" i="7"/>
  <c r="AM230" i="7" s="1"/>
  <c r="AM182" i="7"/>
  <c r="AM38" i="7"/>
  <c r="BW187" i="7"/>
  <c r="BJ187" i="7" s="1"/>
  <c r="BW183" i="7"/>
  <c r="BJ183" i="7" s="1"/>
  <c r="BW185" i="7"/>
  <c r="BJ185" i="7" s="1"/>
  <c r="BW109" i="7"/>
  <c r="BJ109" i="7" s="1"/>
  <c r="BW83" i="7"/>
  <c r="BJ83" i="7" s="1"/>
  <c r="BW81" i="7"/>
  <c r="BJ81" i="7" s="1"/>
  <c r="BW85" i="7"/>
  <c r="BJ85" i="7" s="1"/>
  <c r="EZ13" i="7"/>
  <c r="FA13" i="7" s="1"/>
  <c r="EK15" i="7"/>
  <c r="EL15" i="7" s="1"/>
  <c r="EA17" i="7"/>
  <c r="EB17" i="7" s="1"/>
  <c r="EA13" i="7"/>
  <c r="EB13" i="7" s="1"/>
  <c r="EF15" i="7"/>
  <c r="EG15" i="7" s="1"/>
  <c r="EA15" i="7"/>
  <c r="EB15" i="7" s="1"/>
  <c r="EK11" i="7"/>
  <c r="EL11" i="7" s="1"/>
  <c r="EZ9" i="7"/>
  <c r="FA9" i="7" s="1"/>
  <c r="EA21" i="7"/>
  <c r="EB21" i="7" s="1"/>
  <c r="EU15" i="7"/>
  <c r="EV15" i="7" s="1"/>
  <c r="EK9" i="7"/>
  <c r="EL9" i="7" s="1"/>
  <c r="EK13" i="7"/>
  <c r="EL13" i="7" s="1"/>
  <c r="EA19" i="7"/>
  <c r="EB19" i="7" s="1"/>
  <c r="EZ15" i="7"/>
  <c r="FA15" i="7" s="1"/>
  <c r="EA9" i="7"/>
  <c r="EB9" i="7" s="1"/>
  <c r="EU9" i="7"/>
  <c r="EV9" i="7" s="1"/>
  <c r="EF13" i="7"/>
  <c r="EG13" i="7" s="1"/>
  <c r="EF10" i="7"/>
  <c r="EG10" i="7" s="1"/>
  <c r="EA31" i="7"/>
  <c r="EB31" i="7" s="1"/>
  <c r="EU17" i="7"/>
  <c r="EV17" i="7" s="1"/>
  <c r="EF17" i="7"/>
  <c r="EG17" i="7" s="1"/>
  <c r="EA11" i="7"/>
  <c r="EB11" i="7" s="1"/>
  <c r="EU11" i="7"/>
  <c r="EV11" i="7" s="1"/>
  <c r="EK17" i="7"/>
  <c r="EL17" i="7" s="1"/>
  <c r="EZ11" i="7"/>
  <c r="FA11" i="7" s="1"/>
  <c r="EF19" i="7"/>
  <c r="EG19" i="7" s="1"/>
  <c r="EA29" i="7"/>
  <c r="EB29" i="7" s="1"/>
  <c r="BW151" i="7"/>
  <c r="BJ151" i="7" s="1"/>
  <c r="BB123" i="7"/>
  <c r="BC123" i="7" s="1"/>
  <c r="O16" i="2"/>
  <c r="BW49" i="7"/>
  <c r="BJ49" i="7" s="1"/>
  <c r="BW105" i="7"/>
  <c r="BJ105" i="7" s="1"/>
  <c r="BB53" i="7"/>
  <c r="BC53" i="7" s="1"/>
  <c r="BW153" i="7"/>
  <c r="BJ153" i="7" s="1"/>
  <c r="BW149" i="7"/>
  <c r="BJ149" i="7" s="1"/>
  <c r="BW11" i="7"/>
  <c r="BJ11" i="7" s="1"/>
  <c r="BW107" i="7"/>
  <c r="BJ107" i="7" s="1"/>
  <c r="BW13" i="7"/>
  <c r="BJ13" i="7" s="1"/>
  <c r="BW9" i="7"/>
  <c r="BJ9" i="7" s="1"/>
  <c r="BW47" i="7"/>
  <c r="BJ47" i="7" s="1"/>
  <c r="BB83" i="7"/>
  <c r="AM83" i="7" s="1"/>
  <c r="BW45" i="7"/>
  <c r="BJ45" i="7" s="1"/>
  <c r="R15" i="2"/>
  <c r="R17" i="2"/>
  <c r="AO101" i="9"/>
  <c r="AP101" i="9" s="1"/>
  <c r="AO76" i="9"/>
  <c r="AP76" i="9" s="1"/>
  <c r="AO84" i="9"/>
  <c r="AP84" i="9" s="1"/>
  <c r="AO103" i="9"/>
  <c r="AP103" i="9" s="1"/>
  <c r="AO82" i="9"/>
  <c r="AP82" i="9" s="1"/>
  <c r="AO156" i="9"/>
  <c r="AO403" i="9"/>
  <c r="AO503" i="9"/>
  <c r="AP503" i="9" s="1"/>
  <c r="AO83" i="9"/>
  <c r="AP83" i="9" s="1"/>
  <c r="AO229" i="9"/>
  <c r="AP229" i="9" s="1"/>
  <c r="AO50" i="9"/>
  <c r="AP50" i="9" s="1"/>
  <c r="AO17" i="9"/>
  <c r="AO87" i="9"/>
  <c r="AP87" i="9" s="1"/>
  <c r="AO485" i="9"/>
  <c r="AP485" i="9" s="1"/>
  <c r="AO224" i="9"/>
  <c r="AP224" i="9" s="1"/>
  <c r="AO180" i="9"/>
  <c r="AP180" i="9" s="1"/>
  <c r="AO89" i="9"/>
  <c r="AP89" i="9" s="1"/>
  <c r="AO34" i="9"/>
  <c r="R14" i="2"/>
  <c r="AO64" i="9"/>
  <c r="AP64" i="9" s="1"/>
  <c r="AO100" i="9"/>
  <c r="AP100" i="9" s="1"/>
  <c r="O17" i="2"/>
  <c r="AO71" i="9"/>
  <c r="AP71" i="9" s="1"/>
  <c r="AO22" i="9"/>
  <c r="AO88" i="9"/>
  <c r="AP88" i="9" s="1"/>
  <c r="AO78" i="9"/>
  <c r="AP78" i="9" s="1"/>
  <c r="AO449" i="9"/>
  <c r="AP449" i="9" s="1"/>
  <c r="AO70" i="9"/>
  <c r="AP70" i="9" s="1"/>
  <c r="AO23" i="9"/>
  <c r="AO484" i="9"/>
  <c r="AP484" i="9" s="1"/>
  <c r="AO44" i="9"/>
  <c r="AP44" i="9" s="1"/>
  <c r="AO96" i="9"/>
  <c r="AP96" i="9" s="1"/>
  <c r="AO46" i="9"/>
  <c r="AP46" i="9" s="1"/>
  <c r="AO56" i="9"/>
  <c r="AP56" i="9" s="1"/>
  <c r="AO51" i="9"/>
  <c r="AP51" i="9" s="1"/>
  <c r="AO483" i="9"/>
  <c r="AP483" i="9" s="1"/>
  <c r="AO62" i="9"/>
  <c r="AP62" i="9" s="1"/>
  <c r="AO482" i="9"/>
  <c r="AP482" i="9" s="1"/>
  <c r="AO197" i="9"/>
  <c r="AP197" i="9" s="1"/>
  <c r="AO162" i="9"/>
  <c r="AP162" i="9" s="1"/>
  <c r="AO234" i="9"/>
  <c r="AP234" i="9" s="1"/>
  <c r="AO228" i="9"/>
  <c r="AP228" i="9" s="1"/>
  <c r="AO178" i="9"/>
  <c r="AP178" i="9" s="1"/>
  <c r="AO141" i="9"/>
  <c r="AO192" i="9"/>
  <c r="AP192" i="9" s="1"/>
  <c r="AO68" i="9"/>
  <c r="AP68" i="9" s="1"/>
  <c r="AO231" i="9"/>
  <c r="AP231" i="9" s="1"/>
  <c r="AO155" i="9"/>
  <c r="AO77" i="9"/>
  <c r="AP77" i="9" s="1"/>
  <c r="AO221" i="9"/>
  <c r="AP221" i="9" s="1"/>
  <c r="AO106" i="9"/>
  <c r="AP106" i="9" s="1"/>
  <c r="AO437" i="9"/>
  <c r="AP437" i="9" s="1"/>
  <c r="AO411" i="9"/>
  <c r="AO439" i="9"/>
  <c r="AP439" i="9" s="1"/>
  <c r="AO447" i="9"/>
  <c r="AP447" i="9" s="1"/>
  <c r="AO181" i="9"/>
  <c r="AP181" i="9" s="1"/>
  <c r="AO175" i="9"/>
  <c r="AP175" i="9" s="1"/>
  <c r="AO230" i="9"/>
  <c r="AP230" i="9" s="1"/>
  <c r="AO167" i="9"/>
  <c r="AP167" i="9" s="1"/>
  <c r="AO233" i="9"/>
  <c r="AP233" i="9" s="1"/>
  <c r="AO226" i="9"/>
  <c r="AP226" i="9" s="1"/>
  <c r="AO227" i="9"/>
  <c r="AP227" i="9" s="1"/>
  <c r="AO191" i="9"/>
  <c r="AP191" i="9" s="1"/>
  <c r="BB187" i="7"/>
  <c r="BC187" i="7" s="1"/>
  <c r="AN187" i="7" s="1"/>
  <c r="AO187" i="7" s="1"/>
  <c r="AU82" i="7"/>
  <c r="BB84" i="7"/>
  <c r="BC84" i="7" s="1"/>
  <c r="BB57" i="7"/>
  <c r="BC57" i="7" s="1"/>
  <c r="AM43" i="7"/>
  <c r="AM35" i="7"/>
  <c r="R16" i="2"/>
  <c r="AU109" i="7"/>
  <c r="L14" i="2"/>
  <c r="DV53" i="7"/>
  <c r="DW53" i="7" s="1"/>
  <c r="DV51" i="7"/>
  <c r="DW51" i="7" s="1"/>
  <c r="DV39" i="7"/>
  <c r="DW39" i="7" s="1"/>
  <c r="DV43" i="7"/>
  <c r="DW43" i="7" s="1"/>
  <c r="DV59" i="7"/>
  <c r="DW59" i="7" s="1"/>
  <c r="AU110" i="7"/>
  <c r="L15" i="2"/>
  <c r="O14" i="2"/>
  <c r="AU112" i="7"/>
  <c r="L17" i="2"/>
  <c r="EA93" i="7"/>
  <c r="EB93" i="7" s="1"/>
  <c r="EA101" i="7"/>
  <c r="EB101" i="7" s="1"/>
  <c r="EA103" i="7"/>
  <c r="EB103" i="7" s="1"/>
  <c r="EA107" i="7"/>
  <c r="EB107" i="7" s="1"/>
  <c r="EA49" i="7"/>
  <c r="EB49" i="7" s="1"/>
  <c r="EA59" i="7"/>
  <c r="EB59" i="7" s="1"/>
  <c r="EA53" i="7"/>
  <c r="EB53" i="7" s="1"/>
  <c r="EA87" i="7"/>
  <c r="EB87" i="7" s="1"/>
  <c r="EA91" i="7"/>
  <c r="EB91" i="7" s="1"/>
  <c r="EA105" i="7"/>
  <c r="EB105" i="7" s="1"/>
  <c r="EA25" i="7"/>
  <c r="EB25" i="7" s="1"/>
  <c r="EA51" i="7"/>
  <c r="EB51" i="7" s="1"/>
  <c r="EA39" i="7"/>
  <c r="EB39" i="7" s="1"/>
  <c r="AU111" i="7"/>
  <c r="L16" i="2"/>
  <c r="AU84" i="7"/>
  <c r="O15" i="2"/>
  <c r="AU83" i="7"/>
  <c r="AU81" i="7"/>
  <c r="BB239" i="7"/>
  <c r="BC239" i="7" s="1"/>
  <c r="AN239" i="7" s="1"/>
  <c r="AO239" i="7" s="1"/>
  <c r="EZ112" i="7"/>
  <c r="FA112" i="7" s="1"/>
  <c r="EZ124" i="7"/>
  <c r="FA124" i="7" s="1"/>
  <c r="EZ86" i="7"/>
  <c r="FA86" i="7" s="1"/>
  <c r="EZ58" i="7"/>
  <c r="FA58" i="7" s="1"/>
  <c r="EZ122" i="7"/>
  <c r="FA122" i="7" s="1"/>
  <c r="EZ22" i="7"/>
  <c r="FA22" i="7" s="1"/>
  <c r="EZ48" i="7"/>
  <c r="FA48" i="7" s="1"/>
  <c r="EZ28" i="7"/>
  <c r="FA28" i="7" s="1"/>
  <c r="EZ126" i="7"/>
  <c r="FA126" i="7" s="1"/>
  <c r="EZ50" i="7"/>
  <c r="FA50" i="7" s="1"/>
  <c r="EZ100" i="7"/>
  <c r="FA100" i="7" s="1"/>
  <c r="EZ34" i="7"/>
  <c r="FA34" i="7" s="1"/>
  <c r="EZ72" i="7"/>
  <c r="FA72" i="7" s="1"/>
  <c r="EZ42" i="7"/>
  <c r="FA42" i="7" s="1"/>
  <c r="EZ114" i="7"/>
  <c r="FA114" i="7" s="1"/>
  <c r="EZ78" i="7"/>
  <c r="FA78" i="7" s="1"/>
  <c r="EZ56" i="7"/>
  <c r="FA56" i="7" s="1"/>
  <c r="EZ77" i="7"/>
  <c r="FA77" i="7" s="1"/>
  <c r="EZ110" i="7"/>
  <c r="FA110" i="7" s="1"/>
  <c r="EZ66" i="7"/>
  <c r="FA66" i="7" s="1"/>
  <c r="EZ12" i="7"/>
  <c r="FA12" i="7" s="1"/>
  <c r="EZ104" i="7"/>
  <c r="FA104" i="7" s="1"/>
  <c r="EZ24" i="7"/>
  <c r="FA24" i="7" s="1"/>
  <c r="EZ46" i="7"/>
  <c r="FA46" i="7" s="1"/>
  <c r="EZ36" i="7"/>
  <c r="FA36" i="7" s="1"/>
  <c r="EZ96" i="7"/>
  <c r="FA96" i="7" s="1"/>
  <c r="EZ52" i="7"/>
  <c r="FA52" i="7" s="1"/>
  <c r="EZ94" i="7"/>
  <c r="FA94" i="7" s="1"/>
  <c r="EZ102" i="7"/>
  <c r="FA102" i="7" s="1"/>
  <c r="EZ98" i="7"/>
  <c r="FA98" i="7" s="1"/>
  <c r="EZ10" i="7"/>
  <c r="FA10" i="7" s="1"/>
  <c r="EZ71" i="7"/>
  <c r="FA71" i="7" s="1"/>
  <c r="EZ79" i="7"/>
  <c r="FA79" i="7" s="1"/>
  <c r="EZ75" i="7"/>
  <c r="FA75" i="7" s="1"/>
  <c r="EZ118" i="7"/>
  <c r="FA118" i="7" s="1"/>
  <c r="EZ60" i="7"/>
  <c r="FA60" i="7" s="1"/>
  <c r="EZ84" i="7"/>
  <c r="FA84" i="7" s="1"/>
  <c r="EZ26" i="7"/>
  <c r="FA26" i="7" s="1"/>
  <c r="EZ14" i="7"/>
  <c r="FA14" i="7" s="1"/>
  <c r="EZ90" i="7"/>
  <c r="FA90" i="7" s="1"/>
  <c r="EZ40" i="7"/>
  <c r="FA40" i="7" s="1"/>
  <c r="EZ73" i="7"/>
  <c r="FA73" i="7" s="1"/>
  <c r="EZ54" i="7"/>
  <c r="FA54" i="7" s="1"/>
  <c r="EZ68" i="7"/>
  <c r="FA68" i="7" s="1"/>
  <c r="EZ80" i="7"/>
  <c r="FA80" i="7" s="1"/>
  <c r="EZ108" i="7"/>
  <c r="FA108" i="7" s="1"/>
  <c r="EZ128" i="7"/>
  <c r="FA128" i="7" s="1"/>
  <c r="EZ88" i="7"/>
  <c r="FA88" i="7" s="1"/>
  <c r="EZ32" i="7"/>
  <c r="FA32" i="7" s="1"/>
  <c r="EZ64" i="7"/>
  <c r="FA64" i="7" s="1"/>
  <c r="EZ74" i="7"/>
  <c r="FA74" i="7" s="1"/>
  <c r="EZ18" i="7"/>
  <c r="FA18" i="7" s="1"/>
  <c r="EZ92" i="7"/>
  <c r="FA92" i="7" s="1"/>
  <c r="EZ69" i="7"/>
  <c r="FA69" i="7" s="1"/>
  <c r="EQ24" i="7"/>
  <c r="EQ17" i="7"/>
  <c r="EQ22" i="7"/>
  <c r="EQ18" i="7"/>
  <c r="EF79" i="7"/>
  <c r="EG79" i="7" s="1"/>
  <c r="EF98" i="7"/>
  <c r="EG98" i="7" s="1"/>
  <c r="EF12" i="7"/>
  <c r="EG12" i="7" s="1"/>
  <c r="EF83" i="7"/>
  <c r="EG83" i="7" s="1"/>
  <c r="EF73" i="7"/>
  <c r="EG73" i="7" s="1"/>
  <c r="EF87" i="7"/>
  <c r="EG87" i="7" s="1"/>
  <c r="EF81" i="7"/>
  <c r="EG81" i="7" s="1"/>
  <c r="EF75" i="7"/>
  <c r="EG75" i="7" s="1"/>
  <c r="EF59" i="7"/>
  <c r="EG59" i="7" s="1"/>
  <c r="EF71" i="7"/>
  <c r="EG71" i="7" s="1"/>
  <c r="EF57" i="7"/>
  <c r="EG57" i="7" s="1"/>
  <c r="EF28" i="7"/>
  <c r="EG28" i="7" s="1"/>
  <c r="ED64" i="7"/>
  <c r="EF64" i="7"/>
  <c r="EG64" i="7" s="1"/>
  <c r="ED102" i="7"/>
  <c r="EF102" i="7"/>
  <c r="EG102" i="7" s="1"/>
  <c r="ED96" i="7"/>
  <c r="EF96" i="7"/>
  <c r="EG96" i="7" s="1"/>
  <c r="EF61" i="7"/>
  <c r="EG61" i="7" s="1"/>
  <c r="EF91" i="7"/>
  <c r="EG91" i="7" s="1"/>
  <c r="EF63" i="7"/>
  <c r="EG63" i="7" s="1"/>
  <c r="ED54" i="7"/>
  <c r="EF54" i="7"/>
  <c r="EG54" i="7" s="1"/>
  <c r="EF60" i="7"/>
  <c r="EG60" i="7" s="1"/>
  <c r="EF77" i="7"/>
  <c r="EG77" i="7" s="1"/>
  <c r="EF65" i="7"/>
  <c r="EG65" i="7" s="1"/>
  <c r="EF85" i="7"/>
  <c r="EG85" i="7" s="1"/>
  <c r="ED80" i="7"/>
  <c r="EF80" i="7"/>
  <c r="EG80" i="7" s="1"/>
  <c r="ED56" i="7"/>
  <c r="EF56" i="7"/>
  <c r="EG56" i="7" s="1"/>
  <c r="EF69" i="7"/>
  <c r="EG69" i="7" s="1"/>
  <c r="EF89" i="7"/>
  <c r="EG89" i="7" s="1"/>
  <c r="EF9" i="7"/>
  <c r="EG9" i="7" s="1"/>
  <c r="EF11" i="7"/>
  <c r="EG11" i="7" s="1"/>
  <c r="EU76" i="7"/>
  <c r="EV76" i="7" s="1"/>
  <c r="EU108" i="7"/>
  <c r="EV108" i="7" s="1"/>
  <c r="EU116" i="7"/>
  <c r="EV116" i="7" s="1"/>
  <c r="EU32" i="7"/>
  <c r="EV32" i="7" s="1"/>
  <c r="EU100" i="7"/>
  <c r="EV100" i="7" s="1"/>
  <c r="EU114" i="7"/>
  <c r="EV114" i="7" s="1"/>
  <c r="EU102" i="7"/>
  <c r="EV102" i="7" s="1"/>
  <c r="EU80" i="7"/>
  <c r="EV80" i="7" s="1"/>
  <c r="EU98" i="7"/>
  <c r="EV98" i="7" s="1"/>
  <c r="EU134" i="7"/>
  <c r="EV134" i="7" s="1"/>
  <c r="EU36" i="7"/>
  <c r="EV36" i="7" s="1"/>
  <c r="EU140" i="7"/>
  <c r="EV140" i="7" s="1"/>
  <c r="EU88" i="7"/>
  <c r="EV88" i="7" s="1"/>
  <c r="EU28" i="7"/>
  <c r="EV28" i="7" s="1"/>
  <c r="EU104" i="7"/>
  <c r="EV104" i="7" s="1"/>
  <c r="EU86" i="7"/>
  <c r="EV86" i="7" s="1"/>
  <c r="EU118" i="7"/>
  <c r="EV118" i="7" s="1"/>
  <c r="EU62" i="7"/>
  <c r="EV62" i="7" s="1"/>
  <c r="EU126" i="7"/>
  <c r="EV126" i="7" s="1"/>
  <c r="EU144" i="7"/>
  <c r="EV144" i="7" s="1"/>
  <c r="EU130" i="7"/>
  <c r="EV130" i="7" s="1"/>
  <c r="EU52" i="7"/>
  <c r="EV52" i="7" s="1"/>
  <c r="EU92" i="7"/>
  <c r="EV92" i="7" s="1"/>
  <c r="EU72" i="7"/>
  <c r="EV72" i="7" s="1"/>
  <c r="EU142" i="7"/>
  <c r="EV142" i="7" s="1"/>
  <c r="EU124" i="7"/>
  <c r="EV124" i="7" s="1"/>
  <c r="EU110" i="7"/>
  <c r="EV110" i="7" s="1"/>
  <c r="EU42" i="7"/>
  <c r="EV42" i="7" s="1"/>
  <c r="EU106" i="7"/>
  <c r="EV106" i="7" s="1"/>
  <c r="EU82" i="7"/>
  <c r="EV82" i="7" s="1"/>
  <c r="EU136" i="7"/>
  <c r="EV136" i="7" s="1"/>
  <c r="EU96" i="7"/>
  <c r="EV96" i="7" s="1"/>
  <c r="EU18" i="7"/>
  <c r="EV18" i="7" s="1"/>
  <c r="EU122" i="7"/>
  <c r="EV122" i="7" s="1"/>
  <c r="EU138" i="7"/>
  <c r="EV138" i="7" s="1"/>
  <c r="EU68" i="7"/>
  <c r="EV68" i="7" s="1"/>
  <c r="EU40" i="7"/>
  <c r="EV40" i="7" s="1"/>
  <c r="EU85" i="7"/>
  <c r="EV85" i="7" s="1"/>
  <c r="EU120" i="7"/>
  <c r="EV120" i="7" s="1"/>
  <c r="EU34" i="7"/>
  <c r="EV34" i="7" s="1"/>
  <c r="EU74" i="7"/>
  <c r="EV74" i="7" s="1"/>
  <c r="EU22" i="7"/>
  <c r="EV22" i="7" s="1"/>
  <c r="EU54" i="7"/>
  <c r="EV54" i="7" s="1"/>
  <c r="EU94" i="7"/>
  <c r="EV94" i="7" s="1"/>
  <c r="EU112" i="7"/>
  <c r="EV112" i="7" s="1"/>
  <c r="EU128" i="7"/>
  <c r="EV128" i="7" s="1"/>
  <c r="EU50" i="7"/>
  <c r="EV50" i="7" s="1"/>
  <c r="EU24" i="7"/>
  <c r="EV24" i="7" s="1"/>
  <c r="EU20" i="7"/>
  <c r="EV20" i="7" s="1"/>
  <c r="EU132" i="7"/>
  <c r="EV132" i="7" s="1"/>
  <c r="EU66" i="7"/>
  <c r="EV66" i="7" s="1"/>
  <c r="EU44" i="7"/>
  <c r="EV44" i="7" s="1"/>
  <c r="EU56" i="7"/>
  <c r="EV56" i="7" s="1"/>
  <c r="EU26" i="7"/>
  <c r="EV26" i="7" s="1"/>
  <c r="EU58" i="7"/>
  <c r="EV58" i="7" s="1"/>
  <c r="EU90" i="7"/>
  <c r="EV90" i="7" s="1"/>
  <c r="EU30" i="7"/>
  <c r="EV30" i="7" s="1"/>
  <c r="EU70" i="7"/>
  <c r="EV70" i="7" s="1"/>
  <c r="EU48" i="7"/>
  <c r="EV48" i="7" s="1"/>
  <c r="EU14" i="7"/>
  <c r="EV14" i="7" s="1"/>
  <c r="EU84" i="7"/>
  <c r="EV84" i="7" s="1"/>
  <c r="EU16" i="7"/>
  <c r="EV16" i="7" s="1"/>
  <c r="EU78" i="7"/>
  <c r="EV78" i="7" s="1"/>
  <c r="EU60" i="7"/>
  <c r="EV60" i="7" s="1"/>
  <c r="EU38" i="7"/>
  <c r="EV38" i="7" s="1"/>
  <c r="EU64" i="7"/>
  <c r="EV64" i="7" s="1"/>
  <c r="EU46" i="7"/>
  <c r="EV46" i="7" s="1"/>
  <c r="EU12" i="7"/>
  <c r="EV12" i="7" s="1"/>
  <c r="EU10" i="7"/>
  <c r="EV10" i="7" s="1"/>
  <c r="EU13" i="7"/>
  <c r="EV13" i="7" s="1"/>
  <c r="EK78" i="7"/>
  <c r="EL78" i="7" s="1"/>
  <c r="EK54" i="7"/>
  <c r="EL54" i="7" s="1"/>
  <c r="EK40" i="7"/>
  <c r="EL40" i="7" s="1"/>
  <c r="EK22" i="7"/>
  <c r="EL22" i="7" s="1"/>
  <c r="EK10" i="7"/>
  <c r="EL10" i="7" s="1"/>
  <c r="EK19" i="7"/>
  <c r="EL19" i="7" s="1"/>
  <c r="EK62" i="7"/>
  <c r="EL62" i="7" s="1"/>
  <c r="EK48" i="7"/>
  <c r="EL48" i="7" s="1"/>
  <c r="EK50" i="7"/>
  <c r="EL50" i="7" s="1"/>
  <c r="EK64" i="7"/>
  <c r="EL64" i="7" s="1"/>
  <c r="EK32" i="7"/>
  <c r="EL32" i="7" s="1"/>
  <c r="EK38" i="7"/>
  <c r="EL38" i="7" s="1"/>
  <c r="EK52" i="7"/>
  <c r="EL52" i="7" s="1"/>
  <c r="EK28" i="7"/>
  <c r="EL28" i="7" s="1"/>
  <c r="EK58" i="7"/>
  <c r="EL58" i="7" s="1"/>
  <c r="EK56" i="7"/>
  <c r="EL56" i="7" s="1"/>
  <c r="EK16" i="7"/>
  <c r="EL16" i="7" s="1"/>
  <c r="EK70" i="7"/>
  <c r="EL70" i="7" s="1"/>
  <c r="EK44" i="7"/>
  <c r="EL44" i="7" s="1"/>
  <c r="EK18" i="7"/>
  <c r="EL18" i="7" s="1"/>
  <c r="EK60" i="7"/>
  <c r="EL60" i="7" s="1"/>
  <c r="EK14" i="7"/>
  <c r="EL14" i="7" s="1"/>
  <c r="EK68" i="7"/>
  <c r="EL68" i="7" s="1"/>
  <c r="EK12" i="7"/>
  <c r="EL12" i="7" s="1"/>
  <c r="EA22" i="7"/>
  <c r="EB22" i="7" s="1"/>
  <c r="EA18" i="7"/>
  <c r="EB18" i="7" s="1"/>
  <c r="EA92" i="7"/>
  <c r="EB92" i="7" s="1"/>
  <c r="EA40" i="7"/>
  <c r="EB40" i="7" s="1"/>
  <c r="EA134" i="7"/>
  <c r="EB134" i="7" s="1"/>
  <c r="EA38" i="7"/>
  <c r="EB38" i="7" s="1"/>
  <c r="EA140" i="7"/>
  <c r="EB140" i="7" s="1"/>
  <c r="EA76" i="7"/>
  <c r="EB76" i="7" s="1"/>
  <c r="EA52" i="7"/>
  <c r="EB52" i="7" s="1"/>
  <c r="EA44" i="7"/>
  <c r="EB44" i="7" s="1"/>
  <c r="EA102" i="7"/>
  <c r="EB102" i="7" s="1"/>
  <c r="EA106" i="7"/>
  <c r="EB106" i="7" s="1"/>
  <c r="EA80" i="7"/>
  <c r="EB80" i="7" s="1"/>
  <c r="EA86" i="7"/>
  <c r="EB86" i="7" s="1"/>
  <c r="EA124" i="7"/>
  <c r="EB124" i="7" s="1"/>
  <c r="EA20" i="7"/>
  <c r="EB20" i="7" s="1"/>
  <c r="EA85" i="7"/>
  <c r="EB85" i="7" s="1"/>
  <c r="EA74" i="7"/>
  <c r="EB74" i="7" s="1"/>
  <c r="EA54" i="7"/>
  <c r="EB54" i="7" s="1"/>
  <c r="EA56" i="7"/>
  <c r="EB56" i="7" s="1"/>
  <c r="EA88" i="7"/>
  <c r="EB88" i="7" s="1"/>
  <c r="EA36" i="7"/>
  <c r="EB36" i="7" s="1"/>
  <c r="EA100" i="7"/>
  <c r="EB100" i="7" s="1"/>
  <c r="EA14" i="7"/>
  <c r="EB14" i="7" s="1"/>
  <c r="EA130" i="7"/>
  <c r="EB130" i="7" s="1"/>
  <c r="EA46" i="7"/>
  <c r="EB46" i="7" s="1"/>
  <c r="EA94" i="7"/>
  <c r="EB94" i="7" s="1"/>
  <c r="EA70" i="7"/>
  <c r="EB70" i="7" s="1"/>
  <c r="EA64" i="7"/>
  <c r="EB64" i="7" s="1"/>
  <c r="EA128" i="7"/>
  <c r="EB128" i="7" s="1"/>
  <c r="EA148" i="7"/>
  <c r="EB148" i="7" s="1"/>
  <c r="EA138" i="7"/>
  <c r="EB138" i="7" s="1"/>
  <c r="EA34" i="7"/>
  <c r="EB34" i="7" s="1"/>
  <c r="EA90" i="7"/>
  <c r="EB90" i="7" s="1"/>
  <c r="EA98" i="7"/>
  <c r="EB98" i="7" s="1"/>
  <c r="EA72" i="7"/>
  <c r="EB72" i="7" s="1"/>
  <c r="EA41" i="7"/>
  <c r="EB41" i="7" s="1"/>
  <c r="EA99" i="7"/>
  <c r="EB99" i="7" s="1"/>
  <c r="EA33" i="7"/>
  <c r="EB33" i="7" s="1"/>
  <c r="EA89" i="7"/>
  <c r="EB89" i="7" s="1"/>
  <c r="EA83" i="7"/>
  <c r="EB83" i="7" s="1"/>
  <c r="EA115" i="7"/>
  <c r="EB115" i="7" s="1"/>
  <c r="EA95" i="7"/>
  <c r="EB95" i="7" s="1"/>
  <c r="EA81" i="7"/>
  <c r="EB81" i="7" s="1"/>
  <c r="EA23" i="7"/>
  <c r="EB23" i="7" s="1"/>
  <c r="EA111" i="7"/>
  <c r="EB111" i="7" s="1"/>
  <c r="EA45" i="7"/>
  <c r="EB45" i="7" s="1"/>
  <c r="EA27" i="7"/>
  <c r="EB27" i="7" s="1"/>
  <c r="EA109" i="7"/>
  <c r="EB109" i="7" s="1"/>
  <c r="EA35" i="7"/>
  <c r="EB35" i="7" s="1"/>
  <c r="EA47" i="7"/>
  <c r="EB47" i="7" s="1"/>
  <c r="EA37" i="7"/>
  <c r="EB37" i="7" s="1"/>
  <c r="EA55" i="7"/>
  <c r="EB55" i="7" s="1"/>
  <c r="EA43" i="7"/>
  <c r="EB43" i="7" s="1"/>
  <c r="EA28" i="7"/>
  <c r="EB28" i="7" s="1"/>
  <c r="EA126" i="7"/>
  <c r="EB126" i="7" s="1"/>
  <c r="EA116" i="7"/>
  <c r="EB116" i="7" s="1"/>
  <c r="EA104" i="7"/>
  <c r="EB104" i="7" s="1"/>
  <c r="EA12" i="7"/>
  <c r="EB12" i="7" s="1"/>
  <c r="EA62" i="7"/>
  <c r="EB62" i="7" s="1"/>
  <c r="EA48" i="7"/>
  <c r="EB48" i="7" s="1"/>
  <c r="EA42" i="7"/>
  <c r="EB42" i="7" s="1"/>
  <c r="EA146" i="7"/>
  <c r="EB146" i="7" s="1"/>
  <c r="EA132" i="7"/>
  <c r="EB132" i="7" s="1"/>
  <c r="EA136" i="7"/>
  <c r="EB136" i="7" s="1"/>
  <c r="EA113" i="7"/>
  <c r="EB113" i="7" s="1"/>
  <c r="EA16" i="7"/>
  <c r="EB16" i="7" s="1"/>
  <c r="EA84" i="7"/>
  <c r="EB84" i="7" s="1"/>
  <c r="EA32" i="7"/>
  <c r="EB32" i="7" s="1"/>
  <c r="EA66" i="7"/>
  <c r="EB66" i="7" s="1"/>
  <c r="EA60" i="7"/>
  <c r="EB60" i="7" s="1"/>
  <c r="EA110" i="7"/>
  <c r="EB110" i="7" s="1"/>
  <c r="EA142" i="7"/>
  <c r="EB142" i="7" s="1"/>
  <c r="EA144" i="7"/>
  <c r="EB144" i="7" s="1"/>
  <c r="EA122" i="7"/>
  <c r="EB122" i="7" s="1"/>
  <c r="EA108" i="7"/>
  <c r="EB108" i="7" s="1"/>
  <c r="EA82" i="7"/>
  <c r="EB82" i="7" s="1"/>
  <c r="EA150" i="7"/>
  <c r="EB150" i="7" s="1"/>
  <c r="EA118" i="7"/>
  <c r="EB118" i="7" s="1"/>
  <c r="EA26" i="7"/>
  <c r="EB26" i="7" s="1"/>
  <c r="EA112" i="7"/>
  <c r="EB112" i="7" s="1"/>
  <c r="EA120" i="7"/>
  <c r="EB120" i="7" s="1"/>
  <c r="EA114" i="7"/>
  <c r="EB114" i="7" s="1"/>
  <c r="EA96" i="7"/>
  <c r="EB96" i="7" s="1"/>
  <c r="EA24" i="7"/>
  <c r="EB24" i="7" s="1"/>
  <c r="EA10" i="7"/>
  <c r="EB10" i="7" s="1"/>
  <c r="DV146" i="7"/>
  <c r="DW146" i="7" s="1"/>
  <c r="DV132" i="7"/>
  <c r="DW132" i="7" s="1"/>
  <c r="DV80" i="7"/>
  <c r="DW80" i="7" s="1"/>
  <c r="DV68" i="7"/>
  <c r="DW68" i="7" s="1"/>
  <c r="DV66" i="7"/>
  <c r="DW66" i="7" s="1"/>
  <c r="DV94" i="7"/>
  <c r="DW94" i="7" s="1"/>
  <c r="DV118" i="7"/>
  <c r="DW118" i="7" s="1"/>
  <c r="DV38" i="7"/>
  <c r="DW38" i="7" s="1"/>
  <c r="DV84" i="7"/>
  <c r="DW84" i="7" s="1"/>
  <c r="DV70" i="7"/>
  <c r="DW70" i="7" s="1"/>
  <c r="DV114" i="7"/>
  <c r="DW114" i="7" s="1"/>
  <c r="DV100" i="7"/>
  <c r="DW100" i="7" s="1"/>
  <c r="DV44" i="7"/>
  <c r="DW44" i="7" s="1"/>
  <c r="DV148" i="7"/>
  <c r="DW148" i="7" s="1"/>
  <c r="DV52" i="7"/>
  <c r="DW52" i="7" s="1"/>
  <c r="DV106" i="7"/>
  <c r="DW106" i="7" s="1"/>
  <c r="DV62" i="7"/>
  <c r="DW62" i="7" s="1"/>
  <c r="DV102" i="7"/>
  <c r="DW102" i="7" s="1"/>
  <c r="DV96" i="7"/>
  <c r="DW96" i="7" s="1"/>
  <c r="DV88" i="7"/>
  <c r="DW88" i="7" s="1"/>
  <c r="DV104" i="7"/>
  <c r="DW104" i="7" s="1"/>
  <c r="DV134" i="7"/>
  <c r="DW134" i="7" s="1"/>
  <c r="DV108" i="7"/>
  <c r="DW108" i="7" s="1"/>
  <c r="DV46" i="7"/>
  <c r="DW46" i="7" s="1"/>
  <c r="DV72" i="7"/>
  <c r="DW72" i="7" s="1"/>
  <c r="DV122" i="7"/>
  <c r="DW122" i="7" s="1"/>
  <c r="DV110" i="7"/>
  <c r="DW110" i="7" s="1"/>
  <c r="DV142" i="7"/>
  <c r="DW142" i="7" s="1"/>
  <c r="DV60" i="7"/>
  <c r="DW60" i="7" s="1"/>
  <c r="DV130" i="7"/>
  <c r="DW130" i="7" s="1"/>
  <c r="DV56" i="7"/>
  <c r="DW56" i="7" s="1"/>
  <c r="DV112" i="7"/>
  <c r="DW112" i="7" s="1"/>
  <c r="DV54" i="7"/>
  <c r="DW54" i="7" s="1"/>
  <c r="DV86" i="7"/>
  <c r="DW86" i="7" s="1"/>
  <c r="DV126" i="7"/>
  <c r="DW126" i="7" s="1"/>
  <c r="DV128" i="7"/>
  <c r="DW128" i="7" s="1"/>
  <c r="DV48" i="7"/>
  <c r="DW48" i="7" s="1"/>
  <c r="DV78" i="7"/>
  <c r="DW78" i="7" s="1"/>
  <c r="DV92" i="7"/>
  <c r="DW92" i="7" s="1"/>
  <c r="DV42" i="7"/>
  <c r="DW42" i="7" s="1"/>
  <c r="DV136" i="7"/>
  <c r="DW136" i="7" s="1"/>
  <c r="DV36" i="7"/>
  <c r="DW36" i="7" s="1"/>
  <c r="DV124" i="7"/>
  <c r="DW124" i="7" s="1"/>
  <c r="DV34" i="7"/>
  <c r="DW34" i="7" s="1"/>
  <c r="DV144" i="7"/>
  <c r="DW144" i="7" s="1"/>
  <c r="DV140" i="7"/>
  <c r="DW140" i="7" s="1"/>
  <c r="DV76" i="7"/>
  <c r="DW76" i="7" s="1"/>
  <c r="DV90" i="7"/>
  <c r="DW90" i="7" s="1"/>
  <c r="DV58" i="7"/>
  <c r="DW58" i="7" s="1"/>
  <c r="DV64" i="7"/>
  <c r="DW64" i="7" s="1"/>
  <c r="DV55" i="7"/>
  <c r="DW55" i="7" s="1"/>
  <c r="DV57" i="7"/>
  <c r="DW57" i="7" s="1"/>
  <c r="DV74" i="7"/>
  <c r="DW74" i="7" s="1"/>
  <c r="DV40" i="7"/>
  <c r="DW40" i="7" s="1"/>
  <c r="DV82" i="7"/>
  <c r="DW82" i="7" s="1"/>
  <c r="DV120" i="7"/>
  <c r="DW120" i="7" s="1"/>
  <c r="DV50" i="7"/>
  <c r="DW50" i="7" s="1"/>
  <c r="DV98" i="7"/>
  <c r="DW98" i="7" s="1"/>
  <c r="DG435" i="7" a="1"/>
  <c r="DG435" i="7" s="1"/>
  <c r="DN435" i="7" s="1"/>
  <c r="FD14" i="7" s="1"/>
  <c r="DF463" i="7" a="1"/>
  <c r="DF463" i="7" s="1"/>
  <c r="DL463" i="7" s="1"/>
  <c r="FB70" i="7" s="1"/>
  <c r="FC70" i="7" s="1"/>
  <c r="DF466" i="7" a="1"/>
  <c r="DF466" i="7" s="1"/>
  <c r="DL466" i="7" s="1"/>
  <c r="FB76" i="7" s="1"/>
  <c r="FC76" i="7" s="1"/>
  <c r="DF455" i="7" a="1"/>
  <c r="DF455" i="7" s="1"/>
  <c r="DL455" i="7" s="1"/>
  <c r="FB54" i="7" s="1"/>
  <c r="FC54" i="7" s="1"/>
  <c r="DF450" i="7" a="1"/>
  <c r="DF450" i="7" s="1"/>
  <c r="DL450" i="7" s="1"/>
  <c r="FB44" i="7" s="1"/>
  <c r="FC44" i="7" s="1"/>
  <c r="DF439" i="7" a="1"/>
  <c r="DF439" i="7" s="1"/>
  <c r="DL439" i="7" s="1"/>
  <c r="FB22" i="7" s="1"/>
  <c r="FC22" i="7" s="1"/>
  <c r="DG474" i="7" a="1"/>
  <c r="DG474" i="7" s="1"/>
  <c r="DN474" i="7" s="1"/>
  <c r="FD92" i="7" s="1"/>
  <c r="DF444" i="7" a="1"/>
  <c r="DF444" i="7" s="1"/>
  <c r="DL444" i="7" s="1"/>
  <c r="FB32" i="7" s="1"/>
  <c r="FC32" i="7" s="1"/>
  <c r="DF464" i="7" a="1"/>
  <c r="DF464" i="7" s="1"/>
  <c r="DL464" i="7" s="1"/>
  <c r="FB72" i="7" s="1"/>
  <c r="FC72" i="7" s="1"/>
  <c r="F17" i="2"/>
  <c r="DF484" i="7" a="1"/>
  <c r="DF484" i="7" s="1"/>
  <c r="DL484" i="7" s="1"/>
  <c r="FB112" i="7" s="1"/>
  <c r="FC112" i="7" s="1"/>
  <c r="DF433" i="7" a="1"/>
  <c r="DF433" i="7" s="1"/>
  <c r="DL433" i="7" s="1"/>
  <c r="FB10" i="7" s="1"/>
  <c r="FC10" i="7" s="1"/>
  <c r="DG487" i="7" a="1"/>
  <c r="DG487" i="7" s="1"/>
  <c r="DN487" i="7" s="1"/>
  <c r="FD118" i="7" s="1"/>
  <c r="ED98" i="7"/>
  <c r="DF446" i="7" a="1"/>
  <c r="DF446" i="7" s="1"/>
  <c r="DL446" i="7" s="1"/>
  <c r="FB36" i="7" s="1"/>
  <c r="FC36" i="7" s="1"/>
  <c r="DG467" i="7" a="1"/>
  <c r="DG467" i="7" s="1"/>
  <c r="DN467" i="7" s="1"/>
  <c r="FD78" i="7" s="1"/>
  <c r="DG470" i="7" a="1"/>
  <c r="DG470" i="7" s="1"/>
  <c r="DN470" i="7" s="1"/>
  <c r="FD84" i="7" s="1"/>
  <c r="DG472" i="7" a="1"/>
  <c r="DG472" i="7" s="1"/>
  <c r="DN472" i="7" s="1"/>
  <c r="FD88" i="7" s="1"/>
  <c r="DG476" i="7" a="1"/>
  <c r="DG476" i="7" s="1"/>
  <c r="DN476" i="7" s="1"/>
  <c r="FD96" i="7" s="1"/>
  <c r="DG469" i="7" a="1"/>
  <c r="DG469" i="7" s="1"/>
  <c r="DN469" i="7" s="1"/>
  <c r="FD82" i="7" s="1"/>
  <c r="F16" i="2"/>
  <c r="DG478" i="7" a="1"/>
  <c r="DG478" i="7" s="1"/>
  <c r="DN478" i="7" s="1"/>
  <c r="FD100" i="7" s="1"/>
  <c r="DF451" i="7" a="1"/>
  <c r="DF451" i="7" s="1"/>
  <c r="DL451" i="7" s="1"/>
  <c r="FB46" i="7" s="1"/>
  <c r="FC46" i="7" s="1"/>
  <c r="F15" i="2"/>
  <c r="DG434" i="7" a="1"/>
  <c r="DG434" i="7" s="1"/>
  <c r="DN434" i="7" s="1"/>
  <c r="FD12" i="7" s="1"/>
  <c r="DF475" i="7" a="1"/>
  <c r="DF475" i="7" s="1"/>
  <c r="DL475" i="7" s="1"/>
  <c r="FB94" i="7" s="1"/>
  <c r="FC94" i="7" s="1"/>
  <c r="DG485" i="7" a="1"/>
  <c r="DG485" i="7" s="1"/>
  <c r="DN485" i="7" s="1"/>
  <c r="FD114" i="7" s="1"/>
  <c r="DG483" i="7" a="1"/>
  <c r="DG483" i="7" s="1"/>
  <c r="DN483" i="7" s="1"/>
  <c r="FD110" i="7" s="1"/>
  <c r="DF447" i="7" a="1"/>
  <c r="DF447" i="7" s="1"/>
  <c r="DL447" i="7" s="1"/>
  <c r="FB38" i="7" s="1"/>
  <c r="FC38" i="7" s="1"/>
  <c r="DF479" i="7" a="1"/>
  <c r="DF479" i="7" s="1"/>
  <c r="DL479" i="7" s="1"/>
  <c r="FB102" i="7" s="1"/>
  <c r="FC102" i="7" s="1"/>
  <c r="DF440" i="7" a="1"/>
  <c r="DF440" i="7" s="1"/>
  <c r="DL440" i="7" s="1"/>
  <c r="FB24" i="7" s="1"/>
  <c r="FC24" i="7" s="1"/>
  <c r="DF481" i="7" a="1"/>
  <c r="DF481" i="7" s="1"/>
  <c r="DL481" i="7" s="1"/>
  <c r="FB106" i="7" s="1"/>
  <c r="FC106" i="7" s="1"/>
  <c r="DG488" i="7" a="1"/>
  <c r="DG488" i="7" s="1"/>
  <c r="DN488" i="7" s="1"/>
  <c r="FD120" i="7" s="1"/>
  <c r="DG480" i="7" a="1"/>
  <c r="DG480" i="7" s="1"/>
  <c r="DN480" i="7" s="1"/>
  <c r="FD104" i="7" s="1"/>
  <c r="DG436" i="7" a="1"/>
  <c r="DG436" i="7" s="1"/>
  <c r="DN436" i="7" s="1"/>
  <c r="FD16" i="7" s="1"/>
  <c r="DF438" i="7" a="1"/>
  <c r="DF438" i="7" s="1"/>
  <c r="DL438" i="7" s="1"/>
  <c r="FB20" i="7" s="1"/>
  <c r="FC20" i="7" s="1"/>
  <c r="DG482" i="7" a="1"/>
  <c r="DG482" i="7" s="1"/>
  <c r="DN482" i="7" s="1"/>
  <c r="FD108" i="7" s="1"/>
  <c r="DF454" i="7" a="1"/>
  <c r="DF454" i="7" s="1"/>
  <c r="DL454" i="7" s="1"/>
  <c r="FB52" i="7" s="1"/>
  <c r="FC52" i="7" s="1"/>
  <c r="DF456" i="7" a="1"/>
  <c r="DF456" i="7" s="1"/>
  <c r="DL456" i="7" s="1"/>
  <c r="FB56" i="7" s="1"/>
  <c r="FC56" i="7" s="1"/>
  <c r="DG471" i="7" a="1"/>
  <c r="DG471" i="7" s="1"/>
  <c r="DN471" i="7" s="1"/>
  <c r="FD86" i="7" s="1"/>
  <c r="DF448" i="7" a="1"/>
  <c r="DF448" i="7" s="1"/>
  <c r="DL448" i="7" s="1"/>
  <c r="FB40" i="7" s="1"/>
  <c r="FC40" i="7" s="1"/>
  <c r="DG458" i="7" a="1"/>
  <c r="DG458" i="7" s="1"/>
  <c r="DN458" i="7" s="1"/>
  <c r="FD60" i="7" s="1"/>
  <c r="DG459" i="7" a="1"/>
  <c r="DG459" i="7" s="1"/>
  <c r="DN459" i="7" s="1"/>
  <c r="FD62" i="7" s="1"/>
  <c r="ED60" i="7"/>
  <c r="DF473" i="7" a="1"/>
  <c r="DF473" i="7" s="1"/>
  <c r="DL473" i="7" s="1"/>
  <c r="FB90" i="7" s="1"/>
  <c r="FC90" i="7" s="1"/>
  <c r="DF445" i="7" a="1"/>
  <c r="DF445" i="7" s="1"/>
  <c r="DL445" i="7" s="1"/>
  <c r="FB34" i="7" s="1"/>
  <c r="FC34" i="7" s="1"/>
  <c r="DG445" i="7" a="1"/>
  <c r="DG445" i="7" s="1"/>
  <c r="DN445" i="7" s="1"/>
  <c r="FD34" i="7" s="1"/>
  <c r="DG468" i="7" a="1"/>
  <c r="DG468" i="7" s="1"/>
  <c r="DN468" i="7" s="1"/>
  <c r="FD80" i="7" s="1"/>
  <c r="DF452" i="7" a="1"/>
  <c r="DF452" i="7" s="1"/>
  <c r="DL452" i="7" s="1"/>
  <c r="FB48" i="7" s="1"/>
  <c r="FC48" i="7" s="1"/>
  <c r="DG486" i="7" a="1"/>
  <c r="DG486" i="7" s="1"/>
  <c r="DN486" i="7" s="1"/>
  <c r="FD116" i="7" s="1"/>
  <c r="DF437" i="7" a="1"/>
  <c r="DF437" i="7" s="1"/>
  <c r="DL437" i="7" s="1"/>
  <c r="FB18" i="7" s="1"/>
  <c r="FC18" i="7" s="1"/>
  <c r="DG437" i="7" a="1"/>
  <c r="DG437" i="7" s="1"/>
  <c r="DN437" i="7" s="1"/>
  <c r="FD18" i="7" s="1"/>
  <c r="DG453" i="7" a="1"/>
  <c r="DG453" i="7" s="1"/>
  <c r="DN453" i="7" s="1"/>
  <c r="FD50" i="7" s="1"/>
  <c r="DF449" i="7" a="1"/>
  <c r="DF449" i="7" s="1"/>
  <c r="DL449" i="7" s="1"/>
  <c r="FB42" i="7" s="1"/>
  <c r="FC42" i="7" s="1"/>
  <c r="DG449" i="7" a="1"/>
  <c r="DG449" i="7" s="1"/>
  <c r="DN449" i="7" s="1"/>
  <c r="FD42" i="7" s="1"/>
  <c r="DG465" i="7" a="1"/>
  <c r="DG465" i="7" s="1"/>
  <c r="DN465" i="7" s="1"/>
  <c r="FD74" i="7" s="1"/>
  <c r="DF465" i="7" a="1"/>
  <c r="DF465" i="7" s="1"/>
  <c r="DL465" i="7" s="1"/>
  <c r="FB74" i="7" s="1"/>
  <c r="FC74" i="7" s="1"/>
  <c r="DF443" i="7" a="1"/>
  <c r="DF443" i="7" s="1"/>
  <c r="DL443" i="7" s="1"/>
  <c r="FB30" i="7" s="1"/>
  <c r="FC30" i="7" s="1"/>
  <c r="DF477" i="7" a="1"/>
  <c r="DF477" i="7" s="1"/>
  <c r="DL477" i="7" s="1"/>
  <c r="FB98" i="7" s="1"/>
  <c r="FC98" i="7" s="1"/>
  <c r="DG477" i="7" a="1"/>
  <c r="DG477" i="7" s="1"/>
  <c r="DN477" i="7" s="1"/>
  <c r="FD98" i="7" s="1"/>
  <c r="DG442" i="7" a="1"/>
  <c r="DG442" i="7" s="1"/>
  <c r="DN442" i="7" s="1"/>
  <c r="FD28" i="7" s="1"/>
  <c r="DF460" i="7" a="1"/>
  <c r="DF460" i="7" s="1"/>
  <c r="DL460" i="7" s="1"/>
  <c r="FB64" i="7" s="1"/>
  <c r="FC64" i="7" s="1"/>
  <c r="DG441" i="7" a="1"/>
  <c r="DG441" i="7" s="1"/>
  <c r="DN441" i="7" s="1"/>
  <c r="FD26" i="7" s="1"/>
  <c r="DF457" i="7" a="1"/>
  <c r="DF457" i="7" s="1"/>
  <c r="DL457" i="7" s="1"/>
  <c r="FB58" i="7" s="1"/>
  <c r="FC58" i="7" s="1"/>
  <c r="DG457" i="7" a="1"/>
  <c r="DG457" i="7" s="1"/>
  <c r="DN457" i="7" s="1"/>
  <c r="FD58" i="7" s="1"/>
  <c r="DF462" i="7" a="1"/>
  <c r="DF462" i="7" s="1"/>
  <c r="DL462" i="7" s="1"/>
  <c r="FB68" i="7" s="1"/>
  <c r="FC68" i="7" s="1"/>
  <c r="BB233" i="7"/>
  <c r="AM233" i="7" s="1"/>
  <c r="AM146" i="7"/>
  <c r="BB99" i="7"/>
  <c r="AM145" i="7"/>
  <c r="AM41" i="7"/>
  <c r="BB110" i="7"/>
  <c r="AM110" i="7" s="1"/>
  <c r="EB57" i="7"/>
  <c r="ED28" i="7"/>
  <c r="BB90" i="7"/>
  <c r="AM90" i="7" s="1"/>
  <c r="BB209" i="7"/>
  <c r="BB92" i="7"/>
  <c r="BC92" i="7" s="1"/>
  <c r="BB88" i="7"/>
  <c r="BC88" i="7" s="1"/>
  <c r="BB93" i="7"/>
  <c r="BC93" i="7" s="1"/>
  <c r="BB49" i="7"/>
  <c r="BC49" i="7" s="1"/>
  <c r="BB46" i="7"/>
  <c r="BC46" i="7" s="1"/>
  <c r="BB183" i="7"/>
  <c r="BC183" i="7" s="1"/>
  <c r="BB47" i="7"/>
  <c r="BC47" i="7" s="1"/>
  <c r="BB45" i="7"/>
  <c r="BC45" i="7" s="1"/>
  <c r="BB91" i="7"/>
  <c r="BB95" i="7"/>
  <c r="BB48" i="7"/>
  <c r="BC48" i="7" s="1"/>
  <c r="BB94" i="7"/>
  <c r="BB97" i="7"/>
  <c r="AM97" i="7" s="1"/>
  <c r="BB96" i="7"/>
  <c r="BC96" i="7" s="1"/>
  <c r="BB62" i="7"/>
  <c r="BC62" i="7" s="1"/>
  <c r="BB50" i="7"/>
  <c r="AM50" i="7" s="1"/>
  <c r="BB59" i="7"/>
  <c r="BC59" i="7" s="1"/>
  <c r="BB51" i="7"/>
  <c r="AM51" i="7" s="1"/>
  <c r="BB89" i="7"/>
  <c r="BB98" i="7"/>
  <c r="AM98" i="7" s="1"/>
  <c r="BB60" i="7"/>
  <c r="BC60" i="7" s="1"/>
  <c r="BB54" i="7"/>
  <c r="BC54" i="7" s="1"/>
  <c r="AU105" i="7"/>
  <c r="F14" i="2"/>
  <c r="O215" i="7"/>
  <c r="P215" i="7" s="1"/>
  <c r="O214" i="7"/>
  <c r="P214" i="7" s="1"/>
  <c r="BB105" i="7"/>
  <c r="AU48" i="7"/>
  <c r="BB107" i="7"/>
  <c r="AU186" i="7"/>
  <c r="AU123" i="7"/>
  <c r="EG34" i="7"/>
  <c r="ED34" i="7"/>
  <c r="O150" i="7"/>
  <c r="P150" i="7" s="1"/>
  <c r="R8" i="5"/>
  <c r="ED36" i="7"/>
  <c r="EG36" i="7"/>
  <c r="BC144" i="7"/>
  <c r="AN144" i="7" s="1"/>
  <c r="AO144" i="7" s="1"/>
  <c r="AM144" i="7"/>
  <c r="BC232" i="7"/>
  <c r="AN232" i="7" s="1"/>
  <c r="AO232" i="7" s="1"/>
  <c r="AM232" i="7"/>
  <c r="DP376" i="7"/>
  <c r="DP374" i="7"/>
  <c r="DP373" i="7"/>
  <c r="AU151" i="7"/>
  <c r="AU149" i="7"/>
  <c r="AU152" i="7"/>
  <c r="AU150" i="7"/>
  <c r="BB133" i="7"/>
  <c r="AA14" i="4"/>
  <c r="BB205" i="7"/>
  <c r="ED16" i="7"/>
  <c r="AU108" i="7"/>
  <c r="O83" i="7"/>
  <c r="P83" i="7" s="1"/>
  <c r="I9" i="5"/>
  <c r="BC111" i="7"/>
  <c r="AN111" i="7" s="1"/>
  <c r="AO111" i="7" s="1"/>
  <c r="AM111" i="7"/>
  <c r="O124" i="7"/>
  <c r="P124" i="7" s="1"/>
  <c r="O8" i="5"/>
  <c r="BB229" i="7"/>
  <c r="BC224" i="7"/>
  <c r="AN224" i="7" s="1"/>
  <c r="AO224" i="7" s="1"/>
  <c r="AM224" i="7"/>
  <c r="AU215" i="7"/>
  <c r="AU213" i="7"/>
  <c r="AU216" i="7"/>
  <c r="AU214" i="7"/>
  <c r="ED38" i="7"/>
  <c r="EG38" i="7"/>
  <c r="BB132" i="7"/>
  <c r="BC140" i="7"/>
  <c r="AN140" i="7" s="1"/>
  <c r="AO140" i="7" s="1"/>
  <c r="AM140" i="7"/>
  <c r="AU45" i="7"/>
  <c r="O14" i="4"/>
  <c r="BB225" i="7"/>
  <c r="O185" i="7"/>
  <c r="P185" i="7" s="1"/>
  <c r="U9" i="5"/>
  <c r="BC202" i="7"/>
  <c r="AN202" i="7" s="1"/>
  <c r="AO202" i="7" s="1"/>
  <c r="AM202" i="7"/>
  <c r="BB56" i="7"/>
  <c r="DP84" i="7"/>
  <c r="DP82" i="7"/>
  <c r="DP83" i="7"/>
  <c r="ED72" i="7"/>
  <c r="EG72" i="7"/>
  <c r="BC121" i="7"/>
  <c r="AN121" i="7" s="1"/>
  <c r="AO121" i="7" s="1"/>
  <c r="AM121" i="7"/>
  <c r="AU107" i="7"/>
  <c r="BC240" i="7"/>
  <c r="AN240" i="7" s="1"/>
  <c r="AO240" i="7" s="1"/>
  <c r="AM240" i="7"/>
  <c r="BC194" i="7"/>
  <c r="AN194" i="7" s="1"/>
  <c r="AO194" i="7" s="1"/>
  <c r="AM194" i="7"/>
  <c r="O106" i="7"/>
  <c r="P106" i="7" s="1"/>
  <c r="L8" i="5"/>
  <c r="AU125" i="7"/>
  <c r="AM72" i="7"/>
  <c r="BC72" i="7"/>
  <c r="AN72" i="7" s="1"/>
  <c r="AO72" i="7" s="1"/>
  <c r="BC198" i="7"/>
  <c r="AN198" i="7" s="1"/>
  <c r="AO198" i="7" s="1"/>
  <c r="AM198" i="7"/>
  <c r="L14" i="4"/>
  <c r="M14" i="4" s="1"/>
  <c r="BB192" i="7"/>
  <c r="BB189" i="7"/>
  <c r="BB87" i="7"/>
  <c r="BB136" i="7"/>
  <c r="O149" i="7"/>
  <c r="P149" i="7" s="1"/>
  <c r="R7" i="5"/>
  <c r="BC172" i="7"/>
  <c r="AN172" i="7" s="1"/>
  <c r="AO172" i="7" s="1"/>
  <c r="AM172" i="7"/>
  <c r="EG40" i="7"/>
  <c r="ED40" i="7"/>
  <c r="BB130" i="7"/>
  <c r="ED12" i="7"/>
  <c r="BB80" i="7"/>
  <c r="BC235" i="7"/>
  <c r="AN235" i="7" s="1"/>
  <c r="AO235" i="7" s="1"/>
  <c r="AM235" i="7"/>
  <c r="AM75" i="7"/>
  <c r="BC75" i="7"/>
  <c r="AN75" i="7" s="1"/>
  <c r="AO75" i="7" s="1"/>
  <c r="ED74" i="7"/>
  <c r="EG74" i="7"/>
  <c r="BC175" i="7"/>
  <c r="AN175" i="7" s="1"/>
  <c r="AO175" i="7" s="1"/>
  <c r="AM175" i="7"/>
  <c r="AM118" i="7"/>
  <c r="BC118" i="7"/>
  <c r="AN118" i="7" s="1"/>
  <c r="AO118" i="7" s="1"/>
  <c r="ED46" i="7"/>
  <c r="EG46" i="7"/>
  <c r="BB208" i="7"/>
  <c r="BC207" i="7"/>
  <c r="AN207" i="7" s="1"/>
  <c r="AO207" i="7" s="1"/>
  <c r="AM207" i="7"/>
  <c r="O82" i="7"/>
  <c r="P82" i="7" s="1"/>
  <c r="I8" i="5"/>
  <c r="O46" i="7"/>
  <c r="P46" i="7" s="1"/>
  <c r="F8" i="5"/>
  <c r="BB185" i="7"/>
  <c r="EG86" i="7"/>
  <c r="ED86" i="7"/>
  <c r="EG90" i="7"/>
  <c r="ED90" i="7"/>
  <c r="O123" i="7"/>
  <c r="P123" i="7" s="1"/>
  <c r="O7" i="5"/>
  <c r="BC32" i="7"/>
  <c r="AN32" i="7" s="1"/>
  <c r="AO32" i="7" s="1"/>
  <c r="AM32" i="7"/>
  <c r="AU106" i="7"/>
  <c r="AU47" i="7"/>
  <c r="C8" i="5"/>
  <c r="O10" i="7"/>
  <c r="P10" i="7" s="1"/>
  <c r="AM117" i="7"/>
  <c r="BC117" i="7"/>
  <c r="AN117" i="7" s="1"/>
  <c r="AO117" i="7" s="1"/>
  <c r="BB119" i="7"/>
  <c r="BC200" i="7"/>
  <c r="AN200" i="7" s="1"/>
  <c r="AO200" i="7" s="1"/>
  <c r="AM200" i="7"/>
  <c r="BB203" i="7"/>
  <c r="BB210" i="7"/>
  <c r="ED14" i="7"/>
  <c r="BB58" i="7"/>
  <c r="I14" i="4"/>
  <c r="BC131" i="7"/>
  <c r="AN131" i="7" s="1"/>
  <c r="AO131" i="7" s="1"/>
  <c r="AM131" i="7"/>
  <c r="BB159" i="7"/>
  <c r="BB180" i="7"/>
  <c r="AU124" i="7"/>
  <c r="BC108" i="7"/>
  <c r="AN108" i="7" s="1"/>
  <c r="AO108" i="7" s="1"/>
  <c r="AM108" i="7"/>
  <c r="AU185" i="7"/>
  <c r="BB104" i="7"/>
  <c r="BC134" i="7"/>
  <c r="AN134" i="7" s="1"/>
  <c r="AO134" i="7" s="1"/>
  <c r="AM134" i="7"/>
  <c r="BC236" i="7"/>
  <c r="AN236" i="7" s="1"/>
  <c r="AO236" i="7" s="1"/>
  <c r="AM236" i="7"/>
  <c r="BC228" i="7"/>
  <c r="AN228" i="7" s="1"/>
  <c r="AO228" i="7" s="1"/>
  <c r="AM228" i="7"/>
  <c r="BC115" i="7"/>
  <c r="AN115" i="7" s="1"/>
  <c r="AO115" i="7" s="1"/>
  <c r="AM115" i="7"/>
  <c r="EG66" i="7"/>
  <c r="ED66" i="7"/>
  <c r="BB196" i="7"/>
  <c r="O45" i="7"/>
  <c r="P45" i="7" s="1"/>
  <c r="F7" i="5"/>
  <c r="BB179" i="7"/>
  <c r="O125" i="7"/>
  <c r="P125" i="7" s="1"/>
  <c r="O9" i="5"/>
  <c r="EG42" i="7"/>
  <c r="ED42" i="7"/>
  <c r="BB137" i="7"/>
  <c r="BC148" i="7"/>
  <c r="AN148" i="7" s="1"/>
  <c r="AO148" i="7" s="1"/>
  <c r="AM148" i="7"/>
  <c r="BC64" i="7"/>
  <c r="AN64" i="7" s="1"/>
  <c r="AO64" i="7" s="1"/>
  <c r="AM64" i="7"/>
  <c r="AU46" i="7"/>
  <c r="C7" i="5"/>
  <c r="O9" i="7"/>
  <c r="P9" i="7" s="1"/>
  <c r="O184" i="7"/>
  <c r="P184" i="7" s="1"/>
  <c r="U8" i="5"/>
  <c r="BB129" i="7"/>
  <c r="EG78" i="7"/>
  <c r="ED78" i="7"/>
  <c r="O105" i="7"/>
  <c r="P105" i="7" s="1"/>
  <c r="L7" i="5"/>
  <c r="BB155" i="7"/>
  <c r="AU126" i="7"/>
  <c r="AU184" i="7"/>
  <c r="BC109" i="7"/>
  <c r="AN109" i="7" s="1"/>
  <c r="AO109" i="7" s="1"/>
  <c r="AM109" i="7"/>
  <c r="O151" i="7"/>
  <c r="P151" i="7" s="1"/>
  <c r="R9" i="5"/>
  <c r="DP202" i="7"/>
  <c r="L11" i="5" s="1"/>
  <c r="DP203" i="7"/>
  <c r="L12" i="5" s="1"/>
  <c r="DP204" i="7"/>
  <c r="L13" i="5" s="1"/>
  <c r="EG100" i="7"/>
  <c r="ED100" i="7"/>
  <c r="EG70" i="7"/>
  <c r="ED70" i="7"/>
  <c r="BB191" i="7"/>
  <c r="BB190" i="7"/>
  <c r="BC237" i="7"/>
  <c r="AN237" i="7" s="1"/>
  <c r="AO237" i="7" s="1"/>
  <c r="AM237" i="7"/>
  <c r="BB221" i="7"/>
  <c r="BB195" i="7"/>
  <c r="EG68" i="7"/>
  <c r="ED68" i="7"/>
  <c r="BC40" i="7"/>
  <c r="AN40" i="7" s="1"/>
  <c r="AO40" i="7" s="1"/>
  <c r="AM40" i="7"/>
  <c r="BB215" i="7"/>
  <c r="BB52" i="7"/>
  <c r="O81" i="7"/>
  <c r="P81" i="7" s="1"/>
  <c r="I7" i="5"/>
  <c r="O47" i="7"/>
  <c r="P47" i="7" s="1"/>
  <c r="R14" i="4"/>
  <c r="ED44" i="7"/>
  <c r="EG44" i="7"/>
  <c r="BB149" i="7"/>
  <c r="BB85" i="7"/>
  <c r="BB222" i="7"/>
  <c r="BC147" i="7"/>
  <c r="AN147" i="7" s="1"/>
  <c r="AO147" i="7" s="1"/>
  <c r="AM147" i="7"/>
  <c r="EG92" i="7"/>
  <c r="ED92" i="7"/>
  <c r="C9" i="5"/>
  <c r="O11" i="7"/>
  <c r="P11" i="7" s="1"/>
  <c r="ED88" i="7"/>
  <c r="EG88" i="7"/>
  <c r="O183" i="7"/>
  <c r="P183" i="7" s="1"/>
  <c r="BC231" i="7"/>
  <c r="AN231" i="7" s="1"/>
  <c r="AO231" i="7" s="1"/>
  <c r="AM231" i="7"/>
  <c r="ED84" i="7"/>
  <c r="EG84" i="7"/>
  <c r="BC120" i="7"/>
  <c r="AN120" i="7" s="1"/>
  <c r="AO120" i="7" s="1"/>
  <c r="AM120" i="7"/>
  <c r="BB188" i="7"/>
  <c r="BB213" i="7"/>
  <c r="ED48" i="7"/>
  <c r="EG48" i="7"/>
  <c r="O107" i="7"/>
  <c r="P107" i="7" s="1"/>
  <c r="L9" i="5"/>
  <c r="BC77" i="7"/>
  <c r="AN77" i="7" s="1"/>
  <c r="AO77" i="7" s="1"/>
  <c r="AM77" i="7"/>
  <c r="BB199" i="7"/>
  <c r="F14" i="4"/>
  <c r="AP150" i="9" l="1"/>
  <c r="AP255" i="9"/>
  <c r="AP22" i="9"/>
  <c r="AP41" i="9"/>
  <c r="AP42" i="9"/>
  <c r="AP29" i="9"/>
  <c r="AP37" i="9"/>
  <c r="AP36" i="9"/>
  <c r="AP258" i="9"/>
  <c r="AP141" i="9"/>
  <c r="AP151" i="9"/>
  <c r="AP417" i="9"/>
  <c r="AP412" i="9"/>
  <c r="AP424" i="9"/>
  <c r="AP427" i="9"/>
  <c r="AP156" i="9"/>
  <c r="AP157" i="9"/>
  <c r="AP148" i="9"/>
  <c r="AP423" i="9"/>
  <c r="AP260" i="9"/>
  <c r="AP261" i="9"/>
  <c r="AP259" i="9"/>
  <c r="BC65" i="7"/>
  <c r="BC69" i="7"/>
  <c r="AP145" i="9"/>
  <c r="AP31" i="9"/>
  <c r="AP155" i="9"/>
  <c r="AP153" i="9"/>
  <c r="AP25" i="9"/>
  <c r="AP152" i="9"/>
  <c r="AP418" i="9"/>
  <c r="AP32" i="9"/>
  <c r="AP429" i="9"/>
  <c r="AP34" i="9"/>
  <c r="AP23" i="9"/>
  <c r="AP33" i="9"/>
  <c r="AP428" i="9"/>
  <c r="AP425" i="9"/>
  <c r="BC67" i="7"/>
  <c r="BC63" i="7"/>
  <c r="AN63" i="7" s="1"/>
  <c r="AO63" i="7" s="1"/>
  <c r="BC220" i="7"/>
  <c r="BC101" i="7"/>
  <c r="AM128" i="7"/>
  <c r="DV33" i="7"/>
  <c r="DW33" i="7" s="1"/>
  <c r="DV45" i="7"/>
  <c r="DW45" i="7" s="1"/>
  <c r="AP426" i="9"/>
  <c r="AP420" i="9"/>
  <c r="AM152" i="7"/>
  <c r="AM219" i="7"/>
  <c r="BC102" i="7"/>
  <c r="AN102" i="7" s="1"/>
  <c r="AO102" i="7" s="1"/>
  <c r="AP40" i="9"/>
  <c r="AP142" i="9"/>
  <c r="AP35" i="9"/>
  <c r="AP27" i="9"/>
  <c r="AP134" i="9"/>
  <c r="AP26" i="9"/>
  <c r="AP15" i="9"/>
  <c r="AP469" i="9"/>
  <c r="AP159" i="9"/>
  <c r="AP17" i="9"/>
  <c r="AP136" i="9"/>
  <c r="AP132" i="9"/>
  <c r="AP13" i="9"/>
  <c r="AP473" i="9"/>
  <c r="AP143" i="9"/>
  <c r="AP158" i="9"/>
  <c r="AP135" i="9"/>
  <c r="AP11" i="9"/>
  <c r="AP12" i="9"/>
  <c r="AP28" i="9"/>
  <c r="AP471" i="9"/>
  <c r="AP137" i="9"/>
  <c r="AP139" i="9"/>
  <c r="AP39" i="9"/>
  <c r="AP21" i="9"/>
  <c r="AP146" i="9"/>
  <c r="AP472" i="9"/>
  <c r="AP24" i="9"/>
  <c r="AP470" i="9"/>
  <c r="AP18" i="9"/>
  <c r="AP30" i="9"/>
  <c r="AP19" i="9"/>
  <c r="AP133" i="9"/>
  <c r="AP144" i="9"/>
  <c r="AP38" i="9"/>
  <c r="AP138" i="9"/>
  <c r="AP140" i="9"/>
  <c r="AP154" i="9"/>
  <c r="AP147" i="9"/>
  <c r="AP149" i="9"/>
  <c r="AP14" i="9"/>
  <c r="AP20" i="9"/>
  <c r="AP16" i="9"/>
  <c r="AP256" i="9"/>
  <c r="AP250" i="9"/>
  <c r="AP249" i="9"/>
  <c r="AP264" i="9"/>
  <c r="AP253" i="9"/>
  <c r="AP252" i="9"/>
  <c r="AP248" i="9"/>
  <c r="AP263" i="9"/>
  <c r="AP262" i="9"/>
  <c r="AP251" i="9"/>
  <c r="AP257" i="9"/>
  <c r="AP254" i="9"/>
  <c r="AP403" i="9"/>
  <c r="AP411" i="9"/>
  <c r="AP419" i="9"/>
  <c r="AP408" i="9"/>
  <c r="AP415" i="9"/>
  <c r="AP422" i="9"/>
  <c r="AP407" i="9"/>
  <c r="FE83" i="7"/>
  <c r="FF83" i="7" s="1"/>
  <c r="FE79" i="7"/>
  <c r="FF79" i="7" s="1"/>
  <c r="FE77" i="7"/>
  <c r="FF77" i="7" s="1"/>
  <c r="AM100" i="7"/>
  <c r="EP71" i="7"/>
  <c r="EQ71" i="7" s="1"/>
  <c r="EP73" i="7"/>
  <c r="EQ73" i="7" s="1"/>
  <c r="EP69" i="7"/>
  <c r="EQ69" i="7" s="1"/>
  <c r="EP65" i="7"/>
  <c r="EQ65" i="7" s="1"/>
  <c r="EP67" i="7"/>
  <c r="EQ67" i="7" s="1"/>
  <c r="AP430" i="9"/>
  <c r="AP410" i="9"/>
  <c r="AP413" i="9"/>
  <c r="AP405" i="9"/>
  <c r="AP402" i="9"/>
  <c r="AP406" i="9"/>
  <c r="AP414" i="9"/>
  <c r="AP404" i="9"/>
  <c r="AP409" i="9"/>
  <c r="AP416" i="9"/>
  <c r="AP401" i="9"/>
  <c r="AP421" i="9"/>
  <c r="DV47" i="7"/>
  <c r="DW47" i="7" s="1"/>
  <c r="DV41" i="7"/>
  <c r="DW41" i="7" s="1"/>
  <c r="DV129" i="7"/>
  <c r="DW129" i="7" s="1"/>
  <c r="DV123" i="7"/>
  <c r="DW123" i="7" s="1"/>
  <c r="DV125" i="7"/>
  <c r="DW125" i="7" s="1"/>
  <c r="DV49" i="7"/>
  <c r="DW49" i="7" s="1"/>
  <c r="DV35" i="7"/>
  <c r="DW35" i="7" s="1"/>
  <c r="DV22" i="7"/>
  <c r="DV28" i="7"/>
  <c r="DV24" i="7"/>
  <c r="DV20" i="7"/>
  <c r="DV32" i="7"/>
  <c r="DV18" i="7"/>
  <c r="DV30" i="7"/>
  <c r="DV26" i="7"/>
  <c r="AP543" i="9"/>
  <c r="AP535" i="9"/>
  <c r="AP540" i="9"/>
  <c r="AP538" i="9"/>
  <c r="AP537" i="9"/>
  <c r="DV31" i="7"/>
  <c r="DW31" i="7" s="1"/>
  <c r="DV29" i="7"/>
  <c r="DW29" i="7" s="1"/>
  <c r="AM112" i="7"/>
  <c r="BC186" i="7"/>
  <c r="N14" i="4"/>
  <c r="L18" i="4" s="1"/>
  <c r="S17" i="13" s="1"/>
  <c r="FE35" i="7"/>
  <c r="FF35" i="7" s="1"/>
  <c r="FE33" i="7"/>
  <c r="FF33" i="7" s="1"/>
  <c r="DV16" i="7"/>
  <c r="DV14" i="7"/>
  <c r="EP13" i="7"/>
  <c r="EQ13" i="7" s="1"/>
  <c r="AM150" i="7"/>
  <c r="DV119" i="7"/>
  <c r="DW119" i="7" s="1"/>
  <c r="DV117" i="7"/>
  <c r="DW117" i="7" s="1"/>
  <c r="FE29" i="7"/>
  <c r="FF29" i="7" s="1"/>
  <c r="BC153" i="7"/>
  <c r="EP9" i="7"/>
  <c r="EQ9" i="7" s="1"/>
  <c r="FE31" i="7"/>
  <c r="FF31" i="7" s="1"/>
  <c r="FE37" i="7"/>
  <c r="FF37" i="7" s="1"/>
  <c r="EP93" i="7"/>
  <c r="EQ93" i="7" s="1"/>
  <c r="AM184" i="7"/>
  <c r="BC214" i="7"/>
  <c r="AM157" i="7"/>
  <c r="DP436" i="7"/>
  <c r="AA13" i="5" s="1"/>
  <c r="FE16" i="7"/>
  <c r="FF16" i="7" s="1"/>
  <c r="FE14" i="7"/>
  <c r="FF14" i="7" s="1"/>
  <c r="FE12" i="7"/>
  <c r="FF12" i="7" s="1"/>
  <c r="DQ308" i="7"/>
  <c r="R17" i="5" s="1"/>
  <c r="DQ307" i="7"/>
  <c r="R16" i="5" s="1"/>
  <c r="DQ306" i="7"/>
  <c r="R15" i="5" s="1"/>
  <c r="DV111" i="7"/>
  <c r="DW111" i="7" s="1"/>
  <c r="DV91" i="7"/>
  <c r="DW91" i="7" s="1"/>
  <c r="DV113" i="7"/>
  <c r="DW113" i="7" s="1"/>
  <c r="DV109" i="7"/>
  <c r="DW109" i="7" s="1"/>
  <c r="DV115" i="7"/>
  <c r="DW115" i="7" s="1"/>
  <c r="W17" i="4"/>
  <c r="DV101" i="7"/>
  <c r="DW101" i="7" s="1"/>
  <c r="DV99" i="7"/>
  <c r="DW99" i="7" s="1"/>
  <c r="DV107" i="7"/>
  <c r="DW107" i="7" s="1"/>
  <c r="DV103" i="7"/>
  <c r="DW103" i="7" s="1"/>
  <c r="AM127" i="7"/>
  <c r="DV105" i="7"/>
  <c r="DW105" i="7" s="1"/>
  <c r="DV97" i="7"/>
  <c r="DW97" i="7" s="1"/>
  <c r="AM138" i="7"/>
  <c r="EP49" i="7"/>
  <c r="EQ49" i="7" s="1"/>
  <c r="AM126" i="7"/>
  <c r="AM124" i="7"/>
  <c r="Q17" i="4"/>
  <c r="AM216" i="7"/>
  <c r="AM158" i="7"/>
  <c r="AM156" i="7"/>
  <c r="BC81" i="7"/>
  <c r="AM161" i="7"/>
  <c r="AM217" i="7"/>
  <c r="EP59" i="7"/>
  <c r="EQ59" i="7" s="1"/>
  <c r="DV15" i="7"/>
  <c r="EP107" i="7"/>
  <c r="EQ107" i="7" s="1"/>
  <c r="DV95" i="7"/>
  <c r="DW95" i="7" s="1"/>
  <c r="EP105" i="7"/>
  <c r="EQ105" i="7" s="1"/>
  <c r="EP51" i="7"/>
  <c r="EQ51" i="7" s="1"/>
  <c r="DV85" i="7"/>
  <c r="DW85" i="7" s="1"/>
  <c r="EP11" i="7"/>
  <c r="EQ11" i="7" s="1"/>
  <c r="DV13" i="7"/>
  <c r="DW13" i="7" s="1"/>
  <c r="EP123" i="7"/>
  <c r="EQ123" i="7" s="1"/>
  <c r="EP57" i="7"/>
  <c r="EQ57" i="7" s="1"/>
  <c r="EP63" i="7"/>
  <c r="EQ63" i="7" s="1"/>
  <c r="EP121" i="7"/>
  <c r="EQ121" i="7" s="1"/>
  <c r="DV81" i="7"/>
  <c r="DV93" i="7"/>
  <c r="DW93" i="7" s="1"/>
  <c r="DV12" i="7"/>
  <c r="DV27" i="7"/>
  <c r="DW27" i="7" s="1"/>
  <c r="DV89" i="7"/>
  <c r="DW89" i="7" s="1"/>
  <c r="DV83" i="7"/>
  <c r="DW83" i="7" s="1"/>
  <c r="DP11" i="7"/>
  <c r="AI11" i="7" s="1"/>
  <c r="DV10" i="7"/>
  <c r="DV11" i="7"/>
  <c r="DW11" i="7" s="1"/>
  <c r="DV17" i="7"/>
  <c r="DW17" i="7" s="1"/>
  <c r="DV25" i="7"/>
  <c r="DW25" i="7" s="1"/>
  <c r="DV9" i="7"/>
  <c r="DV23" i="7"/>
  <c r="DW23" i="7" s="1"/>
  <c r="DP12" i="7"/>
  <c r="C13" i="5" s="1"/>
  <c r="DV21" i="7"/>
  <c r="DW21" i="7" s="1"/>
  <c r="DP9" i="7"/>
  <c r="C10" i="5" s="1"/>
  <c r="DV87" i="7"/>
  <c r="DW87" i="7" s="1"/>
  <c r="DV116" i="7"/>
  <c r="DW116" i="7" s="1"/>
  <c r="DP10" i="7"/>
  <c r="C11" i="5" s="1"/>
  <c r="DV19" i="7"/>
  <c r="DW19" i="7" s="1"/>
  <c r="EP99" i="7"/>
  <c r="EQ99" i="7" s="1"/>
  <c r="EP101" i="7"/>
  <c r="EQ101" i="7" s="1"/>
  <c r="EP61" i="7"/>
  <c r="EQ61" i="7" s="1"/>
  <c r="EP70" i="7"/>
  <c r="EQ70" i="7" s="1"/>
  <c r="EP50" i="7"/>
  <c r="EQ50" i="7" s="1"/>
  <c r="EP46" i="7"/>
  <c r="EQ46" i="7" s="1"/>
  <c r="EP94" i="7"/>
  <c r="EQ94" i="7" s="1"/>
  <c r="EP62" i="7"/>
  <c r="EQ62" i="7" s="1"/>
  <c r="EP26" i="7"/>
  <c r="EQ26" i="7" s="1"/>
  <c r="EP53" i="7"/>
  <c r="EQ53" i="7" s="1"/>
  <c r="EP95" i="7"/>
  <c r="EQ95" i="7" s="1"/>
  <c r="EP84" i="7"/>
  <c r="EQ84" i="7" s="1"/>
  <c r="EP96" i="7"/>
  <c r="EQ96" i="7" s="1"/>
  <c r="EP106" i="7"/>
  <c r="EQ106" i="7" s="1"/>
  <c r="EP74" i="7"/>
  <c r="EQ74" i="7" s="1"/>
  <c r="EP28" i="7"/>
  <c r="EQ28" i="7" s="1"/>
  <c r="EP36" i="7"/>
  <c r="EQ36" i="7" s="1"/>
  <c r="EP38" i="7"/>
  <c r="EQ38" i="7" s="1"/>
  <c r="EP55" i="7"/>
  <c r="EQ55" i="7" s="1"/>
  <c r="EP58" i="7"/>
  <c r="EQ58" i="7" s="1"/>
  <c r="EP66" i="7"/>
  <c r="EQ66" i="7" s="1"/>
  <c r="EP100" i="7"/>
  <c r="EQ100" i="7" s="1"/>
  <c r="EP112" i="7"/>
  <c r="EQ112" i="7" s="1"/>
  <c r="EP56" i="7"/>
  <c r="EQ56" i="7" s="1"/>
  <c r="EP98" i="7"/>
  <c r="EQ98" i="7" s="1"/>
  <c r="EP64" i="7"/>
  <c r="EQ64" i="7" s="1"/>
  <c r="EP97" i="7"/>
  <c r="EQ97" i="7" s="1"/>
  <c r="EP117" i="7"/>
  <c r="EQ117" i="7" s="1"/>
  <c r="EP113" i="7"/>
  <c r="EQ113" i="7" s="1"/>
  <c r="EP68" i="7"/>
  <c r="EQ68" i="7" s="1"/>
  <c r="EP52" i="7"/>
  <c r="EQ52" i="7" s="1"/>
  <c r="EP110" i="7"/>
  <c r="EQ110" i="7" s="1"/>
  <c r="EP42" i="7"/>
  <c r="EQ42" i="7" s="1"/>
  <c r="EP30" i="7"/>
  <c r="EQ30" i="7" s="1"/>
  <c r="EP88" i="7"/>
  <c r="EQ88" i="7" s="1"/>
  <c r="EP44" i="7"/>
  <c r="EQ44" i="7" s="1"/>
  <c r="EP48" i="7"/>
  <c r="EQ48" i="7" s="1"/>
  <c r="EP80" i="7"/>
  <c r="EQ80" i="7" s="1"/>
  <c r="EP40" i="7"/>
  <c r="EQ40" i="7" s="1"/>
  <c r="EQ29" i="7"/>
  <c r="EP20" i="7"/>
  <c r="EQ20" i="7" s="1"/>
  <c r="EP90" i="7"/>
  <c r="EQ90" i="7" s="1"/>
  <c r="EP92" i="7"/>
  <c r="EQ92" i="7" s="1"/>
  <c r="EP34" i="7"/>
  <c r="EQ34" i="7" s="1"/>
  <c r="EP78" i="7"/>
  <c r="EQ78" i="7" s="1"/>
  <c r="EP102" i="7"/>
  <c r="EQ102" i="7" s="1"/>
  <c r="EP76" i="7"/>
  <c r="EQ76" i="7" s="1"/>
  <c r="EP115" i="7"/>
  <c r="EQ115" i="7" s="1"/>
  <c r="EP54" i="7"/>
  <c r="EQ54" i="7" s="1"/>
  <c r="EP32" i="7"/>
  <c r="EQ32" i="7" s="1"/>
  <c r="EP104" i="7"/>
  <c r="EQ104" i="7" s="1"/>
  <c r="EP60" i="7"/>
  <c r="EQ60" i="7" s="1"/>
  <c r="EP82" i="7"/>
  <c r="EQ82" i="7" s="1"/>
  <c r="EP86" i="7"/>
  <c r="EQ86" i="7" s="1"/>
  <c r="EP108" i="7"/>
  <c r="EQ108" i="7" s="1"/>
  <c r="EP72" i="7"/>
  <c r="EQ72" i="7" s="1"/>
  <c r="EP109" i="7"/>
  <c r="EQ109" i="7" s="1"/>
  <c r="EP10" i="7"/>
  <c r="EQ10" i="7" s="1"/>
  <c r="EP15" i="7"/>
  <c r="EQ15" i="7" s="1"/>
  <c r="EP12" i="7"/>
  <c r="EQ12" i="7" s="1"/>
  <c r="EP14" i="7"/>
  <c r="EQ14" i="7" s="1"/>
  <c r="EP16" i="7"/>
  <c r="EQ16" i="7" s="1"/>
  <c r="Q16" i="4"/>
  <c r="BC125" i="7"/>
  <c r="FE75" i="7"/>
  <c r="FF75" i="7" s="1"/>
  <c r="FE71" i="7"/>
  <c r="FF71" i="7" s="1"/>
  <c r="FE73" i="7"/>
  <c r="FF73" i="7" s="1"/>
  <c r="FE69" i="7"/>
  <c r="FF69" i="7" s="1"/>
  <c r="AC17" i="2"/>
  <c r="FE27" i="7"/>
  <c r="FF27" i="7" s="1"/>
  <c r="FE25" i="7"/>
  <c r="FF25" i="7" s="1"/>
  <c r="FE23" i="7"/>
  <c r="FF23" i="7" s="1"/>
  <c r="FE21" i="7"/>
  <c r="FF21" i="7" s="1"/>
  <c r="BC162" i="7"/>
  <c r="AV244" i="7"/>
  <c r="AW244" i="7" s="1"/>
  <c r="AX244" i="7" s="1"/>
  <c r="AV243" i="7"/>
  <c r="AW243" i="7" s="1"/>
  <c r="AX243" i="7" s="1"/>
  <c r="AV242" i="7"/>
  <c r="AW242" i="7" s="1"/>
  <c r="AX242" i="7" s="1"/>
  <c r="AV241" i="7"/>
  <c r="AW241" i="7" s="1"/>
  <c r="AX241" i="7" s="1"/>
  <c r="AN241" i="7"/>
  <c r="AO241" i="7" s="1"/>
  <c r="BD243" i="7"/>
  <c r="BD242" i="7"/>
  <c r="BD241" i="7"/>
  <c r="BD244" i="7"/>
  <c r="AM227" i="7"/>
  <c r="AM206" i="7"/>
  <c r="P244" i="7"/>
  <c r="AV213" i="7"/>
  <c r="P216" i="7"/>
  <c r="Y9" i="5"/>
  <c r="Z9" i="5" s="1"/>
  <c r="Y8" i="5"/>
  <c r="Z8" i="5" s="1"/>
  <c r="Y7" i="5"/>
  <c r="Z7" i="5" s="1"/>
  <c r="FE9" i="7"/>
  <c r="FF9" i="7" s="1"/>
  <c r="DP433" i="7"/>
  <c r="DP237" i="7"/>
  <c r="O10" i="5" s="1"/>
  <c r="DP153" i="7"/>
  <c r="FE32" i="7"/>
  <c r="FF32" i="7" s="1"/>
  <c r="FE24" i="7"/>
  <c r="FF24" i="7" s="1"/>
  <c r="FE42" i="7"/>
  <c r="FF42" i="7" s="1"/>
  <c r="FE22" i="7"/>
  <c r="FF22" i="7" s="1"/>
  <c r="FE56" i="7"/>
  <c r="FF56" i="7" s="1"/>
  <c r="FE36" i="7"/>
  <c r="FF36" i="7" s="1"/>
  <c r="FE58" i="7"/>
  <c r="FF58" i="7" s="1"/>
  <c r="FE54" i="7"/>
  <c r="FF54" i="7" s="1"/>
  <c r="FE52" i="7"/>
  <c r="FF52" i="7" s="1"/>
  <c r="FE40" i="7"/>
  <c r="FF40" i="7" s="1"/>
  <c r="FE44" i="7"/>
  <c r="FF44" i="7" s="1"/>
  <c r="FE48" i="7"/>
  <c r="FF48" i="7" s="1"/>
  <c r="FE18" i="7"/>
  <c r="FF18" i="7" s="1"/>
  <c r="FE20" i="7"/>
  <c r="FF20" i="7" s="1"/>
  <c r="FE10" i="7"/>
  <c r="FF10" i="7" s="1"/>
  <c r="FE13" i="7"/>
  <c r="FF13" i="7" s="1"/>
  <c r="FE15" i="7"/>
  <c r="FF15" i="7" s="1"/>
  <c r="FE11" i="7"/>
  <c r="FF11" i="7" s="1"/>
  <c r="FE17" i="7"/>
  <c r="FF17" i="7" s="1"/>
  <c r="FE19" i="7"/>
  <c r="FF19" i="7" s="1"/>
  <c r="FE46" i="7"/>
  <c r="FF46" i="7" s="1"/>
  <c r="FE38" i="7"/>
  <c r="FF38" i="7" s="1"/>
  <c r="FE30" i="7"/>
  <c r="FF30" i="7" s="1"/>
  <c r="FE34" i="7"/>
  <c r="FF34" i="7" s="1"/>
  <c r="FE68" i="7"/>
  <c r="FF68" i="7" s="1"/>
  <c r="FE106" i="7"/>
  <c r="FF106" i="7" s="1"/>
  <c r="FE65" i="7"/>
  <c r="FF65" i="7" s="1"/>
  <c r="FE67" i="7"/>
  <c r="FF67" i="7" s="1"/>
  <c r="FE76" i="7"/>
  <c r="FF76" i="7" s="1"/>
  <c r="FE102" i="7"/>
  <c r="FF102" i="7" s="1"/>
  <c r="FE64" i="7"/>
  <c r="FF64" i="7" s="1"/>
  <c r="FE98" i="7"/>
  <c r="FF98" i="7" s="1"/>
  <c r="FE112" i="7"/>
  <c r="FF112" i="7" s="1"/>
  <c r="FE94" i="7"/>
  <c r="FF94" i="7" s="1"/>
  <c r="FE70" i="7"/>
  <c r="FF70" i="7" s="1"/>
  <c r="FE74" i="7"/>
  <c r="FF74" i="7" s="1"/>
  <c r="FE90" i="7"/>
  <c r="FF90" i="7" s="1"/>
  <c r="FE72" i="7"/>
  <c r="FF72" i="7" s="1"/>
  <c r="U10" i="5"/>
  <c r="BC204" i="7"/>
  <c r="AN204" i="7" s="1"/>
  <c r="AO204" i="7" s="1"/>
  <c r="AM234" i="7"/>
  <c r="EQ33" i="7"/>
  <c r="EQ37" i="7"/>
  <c r="EQ39" i="7"/>
  <c r="EQ35" i="7"/>
  <c r="EQ27" i="7"/>
  <c r="EQ31" i="7"/>
  <c r="EQ25" i="7"/>
  <c r="DP240" i="7"/>
  <c r="AI126" i="7" s="1"/>
  <c r="DP239" i="7"/>
  <c r="AI125" i="7" s="1"/>
  <c r="EQ19" i="7"/>
  <c r="DP238" i="7"/>
  <c r="AI124" i="7" s="1"/>
  <c r="EQ21" i="7"/>
  <c r="AM154" i="7"/>
  <c r="EQ23" i="7"/>
  <c r="AM160" i="7"/>
  <c r="AM212" i="7"/>
  <c r="BC218" i="7"/>
  <c r="BC201" i="7"/>
  <c r="AN201" i="7" s="1"/>
  <c r="AO201" i="7" s="1"/>
  <c r="AM211" i="7"/>
  <c r="BC238" i="7"/>
  <c r="AN238" i="7" s="1"/>
  <c r="AO238" i="7" s="1"/>
  <c r="AM193" i="7"/>
  <c r="AM82" i="7"/>
  <c r="BC27" i="7"/>
  <c r="BC55" i="7"/>
  <c r="AN55" i="7" s="1"/>
  <c r="AO55" i="7" s="1"/>
  <c r="AM86" i="7"/>
  <c r="BC135" i="7"/>
  <c r="AN135" i="7" s="1"/>
  <c r="AO135" i="7" s="1"/>
  <c r="BC61" i="7"/>
  <c r="AN61" i="7" s="1"/>
  <c r="AO61" i="7" s="1"/>
  <c r="BC230" i="7"/>
  <c r="AN230" i="7" s="1"/>
  <c r="AO230" i="7" s="1"/>
  <c r="AM197" i="7"/>
  <c r="BC122" i="7"/>
  <c r="AN122" i="7" s="1"/>
  <c r="AO122" i="7" s="1"/>
  <c r="AM151" i="7"/>
  <c r="AM223" i="7"/>
  <c r="BC83" i="7"/>
  <c r="BC98" i="7"/>
  <c r="AM123" i="7"/>
  <c r="AM53" i="7"/>
  <c r="AM84" i="7"/>
  <c r="AV84" i="7"/>
  <c r="BC97" i="7"/>
  <c r="AC16" i="2"/>
  <c r="BC50" i="7"/>
  <c r="AM57" i="7"/>
  <c r="AM46" i="7"/>
  <c r="AV83" i="7"/>
  <c r="AV81" i="7"/>
  <c r="AV82" i="7"/>
  <c r="AM187" i="7"/>
  <c r="AM239" i="7"/>
  <c r="AM88" i="7"/>
  <c r="AM59" i="7"/>
  <c r="BC233" i="7"/>
  <c r="AN233" i="7" s="1"/>
  <c r="AO233" i="7" s="1"/>
  <c r="BC51" i="7"/>
  <c r="BC90" i="7"/>
  <c r="AM92" i="7"/>
  <c r="BC110" i="7"/>
  <c r="AN110" i="7" s="1"/>
  <c r="AO110" i="7" s="1"/>
  <c r="AM93" i="7"/>
  <c r="AM48" i="7"/>
  <c r="DP434" i="7"/>
  <c r="AI214" i="7" s="1"/>
  <c r="DP435" i="7"/>
  <c r="AI215" i="7" s="1"/>
  <c r="AM96" i="7"/>
  <c r="AM60" i="7"/>
  <c r="AM49" i="7"/>
  <c r="P84" i="7"/>
  <c r="BC99" i="7"/>
  <c r="AM99" i="7"/>
  <c r="AM54" i="7"/>
  <c r="AM45" i="7"/>
  <c r="AM47" i="7"/>
  <c r="AV107" i="7"/>
  <c r="P186" i="7"/>
  <c r="AM209" i="7"/>
  <c r="BC209" i="7"/>
  <c r="AN209" i="7" s="1"/>
  <c r="AO209" i="7" s="1"/>
  <c r="AM183" i="7"/>
  <c r="AM62" i="7"/>
  <c r="BC95" i="7"/>
  <c r="AM95" i="7"/>
  <c r="BC91" i="7"/>
  <c r="AM91" i="7"/>
  <c r="BC94" i="7"/>
  <c r="AM94" i="7"/>
  <c r="BC89" i="7"/>
  <c r="AM89" i="7"/>
  <c r="V9" i="5"/>
  <c r="W9" i="5" s="1"/>
  <c r="V8" i="5"/>
  <c r="W8" i="5" s="1"/>
  <c r="J9" i="5"/>
  <c r="K9" i="5" s="1"/>
  <c r="J8" i="5"/>
  <c r="K8" i="5" s="1"/>
  <c r="D9" i="5"/>
  <c r="E9" i="5" s="1"/>
  <c r="J7" i="5"/>
  <c r="K7" i="5" s="1"/>
  <c r="S9" i="5"/>
  <c r="T9" i="5" s="1"/>
  <c r="AB9" i="5"/>
  <c r="AC9" i="5" s="1"/>
  <c r="G9" i="5"/>
  <c r="H9" i="5" s="1"/>
  <c r="AB7" i="5"/>
  <c r="AC7" i="5" s="1"/>
  <c r="P9" i="5"/>
  <c r="Q9" i="5" s="1"/>
  <c r="AB8" i="5"/>
  <c r="AC8" i="5" s="1"/>
  <c r="S8" i="5"/>
  <c r="T8" i="5" s="1"/>
  <c r="S7" i="5"/>
  <c r="T7" i="5" s="1"/>
  <c r="M9" i="5"/>
  <c r="N9" i="5" s="1"/>
  <c r="D8" i="5"/>
  <c r="E8" i="5" s="1"/>
  <c r="P8" i="5"/>
  <c r="Q8" i="5" s="1"/>
  <c r="D7" i="5"/>
  <c r="E7" i="5" s="1"/>
  <c r="P7" i="5"/>
  <c r="Q7" i="5" s="1"/>
  <c r="G8" i="5"/>
  <c r="H8" i="5" s="1"/>
  <c r="M8" i="5"/>
  <c r="N8" i="5" s="1"/>
  <c r="M7" i="5"/>
  <c r="N7" i="5" s="1"/>
  <c r="G7" i="5"/>
  <c r="H7" i="5" s="1"/>
  <c r="BC105" i="7"/>
  <c r="AM105" i="7"/>
  <c r="AM107" i="7"/>
  <c r="BC107" i="7"/>
  <c r="AN107" i="7" s="1"/>
  <c r="AO107" i="7" s="1"/>
  <c r="AV123" i="7"/>
  <c r="V7" i="5"/>
  <c r="W7" i="5" s="1"/>
  <c r="AI107" i="7"/>
  <c r="AI152" i="7"/>
  <c r="BC196" i="7"/>
  <c r="AN196" i="7" s="1"/>
  <c r="AO196" i="7" s="1"/>
  <c r="AM196" i="7"/>
  <c r="AM119" i="7"/>
  <c r="BC119" i="7"/>
  <c r="AN119" i="7" s="1"/>
  <c r="AO119" i="7" s="1"/>
  <c r="BC185" i="7"/>
  <c r="AM185" i="7"/>
  <c r="AI46" i="7"/>
  <c r="F11" i="5"/>
  <c r="BC56" i="7"/>
  <c r="AM56" i="7"/>
  <c r="BC225" i="7"/>
  <c r="AN225" i="7" s="1"/>
  <c r="AO225" i="7" s="1"/>
  <c r="AM225" i="7"/>
  <c r="AM132" i="7"/>
  <c r="BC132" i="7"/>
  <c r="AN132" i="7" s="1"/>
  <c r="AO132" i="7" s="1"/>
  <c r="AI183" i="7"/>
  <c r="DQ374" i="7"/>
  <c r="U15" i="5" s="1"/>
  <c r="DQ373" i="7"/>
  <c r="U14" i="5" s="1"/>
  <c r="DQ376" i="7"/>
  <c r="U17" i="5" s="1"/>
  <c r="DQ375" i="7"/>
  <c r="U16" i="5" s="1"/>
  <c r="AV125" i="7"/>
  <c r="AV106" i="7"/>
  <c r="BC188" i="7"/>
  <c r="AM188" i="7"/>
  <c r="BC149" i="7"/>
  <c r="AM149" i="7"/>
  <c r="BC215" i="7"/>
  <c r="AM215" i="7"/>
  <c r="BC221" i="7"/>
  <c r="AN221" i="7" s="1"/>
  <c r="AO221" i="7" s="1"/>
  <c r="AM221" i="7"/>
  <c r="BC190" i="7"/>
  <c r="AN190" i="7" s="1"/>
  <c r="AO190" i="7" s="1"/>
  <c r="AM190" i="7"/>
  <c r="AI106" i="7"/>
  <c r="P108" i="7"/>
  <c r="AI151" i="7"/>
  <c r="DQ305" i="7"/>
  <c r="R14" i="5" s="1"/>
  <c r="P48" i="7"/>
  <c r="BC58" i="7"/>
  <c r="AM58" i="7"/>
  <c r="BC203" i="7"/>
  <c r="AN203" i="7" s="1"/>
  <c r="AO203" i="7" s="1"/>
  <c r="AM203" i="7"/>
  <c r="AM208" i="7"/>
  <c r="BC208" i="7"/>
  <c r="AN208" i="7" s="1"/>
  <c r="AO208" i="7" s="1"/>
  <c r="AM80" i="7"/>
  <c r="BC80" i="7"/>
  <c r="AN80" i="7" s="1"/>
  <c r="AO80" i="7" s="1"/>
  <c r="DQ153" i="7"/>
  <c r="I14" i="5" s="1"/>
  <c r="DQ154" i="7"/>
  <c r="I15" i="5" s="1"/>
  <c r="DQ156" i="7"/>
  <c r="I17" i="5" s="1"/>
  <c r="DQ155" i="7"/>
  <c r="I16" i="5" s="1"/>
  <c r="BC87" i="7"/>
  <c r="AM87" i="7"/>
  <c r="AM192" i="7"/>
  <c r="BC192" i="7"/>
  <c r="AN192" i="7" s="1"/>
  <c r="AO192" i="7" s="1"/>
  <c r="AI48" i="7"/>
  <c r="F13" i="5"/>
  <c r="AV47" i="7"/>
  <c r="AV45" i="7"/>
  <c r="AV48" i="7"/>
  <c r="AV46" i="7"/>
  <c r="AI185" i="7"/>
  <c r="AV124" i="7"/>
  <c r="AV108" i="7"/>
  <c r="AI105" i="7"/>
  <c r="L10" i="5"/>
  <c r="BC155" i="7"/>
  <c r="AM155" i="7"/>
  <c r="P12" i="7"/>
  <c r="AI149" i="7"/>
  <c r="R10" i="5"/>
  <c r="BC104" i="7"/>
  <c r="AN104" i="7" s="1"/>
  <c r="AO104" i="7" s="1"/>
  <c r="AM104" i="7"/>
  <c r="BC180" i="7"/>
  <c r="AN180" i="7" s="1"/>
  <c r="AO180" i="7" s="1"/>
  <c r="AM180" i="7"/>
  <c r="BC159" i="7"/>
  <c r="AM159" i="7"/>
  <c r="DP156" i="7"/>
  <c r="DP155" i="7"/>
  <c r="DP154" i="7"/>
  <c r="P152" i="7"/>
  <c r="AV186" i="7"/>
  <c r="AV184" i="7"/>
  <c r="AV185" i="7"/>
  <c r="AV183" i="7"/>
  <c r="AI45" i="7"/>
  <c r="F10" i="5"/>
  <c r="AV216" i="7"/>
  <c r="AV214" i="7"/>
  <c r="AV215" i="7"/>
  <c r="BC229" i="7"/>
  <c r="AN229" i="7" s="1"/>
  <c r="AO229" i="7" s="1"/>
  <c r="AM229" i="7"/>
  <c r="BC133" i="7"/>
  <c r="AN133" i="7" s="1"/>
  <c r="AO133" i="7" s="1"/>
  <c r="AM133" i="7"/>
  <c r="AV151" i="7"/>
  <c r="AV149" i="7"/>
  <c r="AV152" i="7"/>
  <c r="AV150" i="7"/>
  <c r="AI184" i="7"/>
  <c r="U11" i="5"/>
  <c r="AV126" i="7"/>
  <c r="AV105" i="7"/>
  <c r="AM199" i="7"/>
  <c r="BC199" i="7"/>
  <c r="AN199" i="7" s="1"/>
  <c r="AO199" i="7" s="1"/>
  <c r="BC213" i="7"/>
  <c r="AM213" i="7"/>
  <c r="BC222" i="7"/>
  <c r="AM222" i="7"/>
  <c r="BC85" i="7"/>
  <c r="AM85" i="7"/>
  <c r="BC52" i="7"/>
  <c r="AM52" i="7"/>
  <c r="BC195" i="7"/>
  <c r="AN195" i="7" s="1"/>
  <c r="AO195" i="7" s="1"/>
  <c r="AM195" i="7"/>
  <c r="BC191" i="7"/>
  <c r="AN191" i="7" s="1"/>
  <c r="AO191" i="7" s="1"/>
  <c r="AM191" i="7"/>
  <c r="AI108" i="7"/>
  <c r="DQ202" i="7"/>
  <c r="L15" i="5" s="1"/>
  <c r="DQ204" i="7"/>
  <c r="L17" i="5" s="1"/>
  <c r="DQ203" i="7"/>
  <c r="L16" i="5" s="1"/>
  <c r="DQ201" i="7"/>
  <c r="L14" i="5" s="1"/>
  <c r="BC129" i="7"/>
  <c r="AM129" i="7"/>
  <c r="AM137" i="7"/>
  <c r="BC137" i="7"/>
  <c r="BC179" i="7"/>
  <c r="AN179" i="7" s="1"/>
  <c r="AO179" i="7" s="1"/>
  <c r="AM179" i="7"/>
  <c r="AI150" i="7"/>
  <c r="BC210" i="7"/>
  <c r="AN210" i="7" s="1"/>
  <c r="AO210" i="7" s="1"/>
  <c r="AM210" i="7"/>
  <c r="P126" i="7"/>
  <c r="BC130" i="7"/>
  <c r="AN130" i="7" s="1"/>
  <c r="AO130" i="7" s="1"/>
  <c r="AM130" i="7"/>
  <c r="BC136" i="7"/>
  <c r="AN136" i="7" s="1"/>
  <c r="AO136" i="7" s="1"/>
  <c r="AM136" i="7"/>
  <c r="BC189" i="7"/>
  <c r="AM189" i="7"/>
  <c r="AI47" i="7"/>
  <c r="F12" i="5"/>
  <c r="DQ81" i="7"/>
  <c r="F14" i="5" s="1"/>
  <c r="DQ84" i="7"/>
  <c r="F17" i="5" s="1"/>
  <c r="DQ82" i="7"/>
  <c r="F15" i="5" s="1"/>
  <c r="DQ83" i="7"/>
  <c r="F16" i="5" s="1"/>
  <c r="AM205" i="7"/>
  <c r="BC205" i="7"/>
  <c r="AN205" i="7" s="1"/>
  <c r="AO205" i="7" s="1"/>
  <c r="AI186" i="7"/>
  <c r="U13" i="5"/>
  <c r="AN99" i="7" l="1"/>
  <c r="AO99" i="7" s="1"/>
  <c r="AN82" i="7"/>
  <c r="AO82" i="7" s="1"/>
  <c r="AN112" i="7"/>
  <c r="AO112" i="7" s="1"/>
  <c r="AI213" i="7"/>
  <c r="AA10" i="5"/>
  <c r="AN100" i="7"/>
  <c r="AO100" i="7" s="1"/>
  <c r="DQ436" i="7"/>
  <c r="AA17" i="5" s="1"/>
  <c r="DQ435" i="7"/>
  <c r="AA16" i="5" s="1"/>
  <c r="DQ434" i="7"/>
  <c r="AA15" i="5" s="1"/>
  <c r="AI216" i="7"/>
  <c r="AN162" i="7"/>
  <c r="AO162" i="7" s="1"/>
  <c r="AN189" i="7"/>
  <c r="AO189" i="7" s="1"/>
  <c r="AN105" i="7"/>
  <c r="AO105" i="7" s="1"/>
  <c r="AI9" i="7"/>
  <c r="AI12" i="7"/>
  <c r="C12" i="5"/>
  <c r="AI10" i="7"/>
  <c r="DQ240" i="7"/>
  <c r="O17" i="5" s="1"/>
  <c r="DQ239" i="7"/>
  <c r="O16" i="5" s="1"/>
  <c r="DQ238" i="7"/>
  <c r="O15" i="5" s="1"/>
  <c r="DQ237" i="7"/>
  <c r="O14" i="5" s="1"/>
  <c r="AN137" i="7"/>
  <c r="AO137" i="7" s="1"/>
  <c r="AN160" i="7"/>
  <c r="AO160" i="7" s="1"/>
  <c r="AN125" i="7"/>
  <c r="AO125" i="7" s="1"/>
  <c r="AN161" i="7"/>
  <c r="AO161" i="7" s="1"/>
  <c r="AX245" i="7"/>
  <c r="BF241" i="7" s="1"/>
  <c r="BD213" i="7"/>
  <c r="DQ433" i="7"/>
  <c r="O12" i="5"/>
  <c r="AI123" i="7"/>
  <c r="O13" i="5"/>
  <c r="O11" i="5"/>
  <c r="AN58" i="7"/>
  <c r="AO58" i="7" s="1"/>
  <c r="AN53" i="7"/>
  <c r="AO53" i="7" s="1"/>
  <c r="AN27" i="7"/>
  <c r="AO27" i="7" s="1"/>
  <c r="AA11" i="5"/>
  <c r="AA12" i="5"/>
  <c r="AN46" i="7"/>
  <c r="AO46" i="7" s="1"/>
  <c r="AN62" i="7"/>
  <c r="AO62" i="7" s="1"/>
  <c r="AN51" i="7"/>
  <c r="AO51" i="7" s="1"/>
  <c r="AN98" i="7"/>
  <c r="AO98" i="7" s="1"/>
  <c r="AN84" i="7"/>
  <c r="AO84" i="7" s="1"/>
  <c r="AN52" i="7"/>
  <c r="AO52" i="7" s="1"/>
  <c r="BD105" i="7"/>
  <c r="BD108" i="7"/>
  <c r="BD216" i="7"/>
  <c r="BD214" i="7"/>
  <c r="BD215" i="7"/>
  <c r="AI82" i="7"/>
  <c r="I11" i="5"/>
  <c r="BD82" i="7"/>
  <c r="BD48" i="7"/>
  <c r="BD124" i="7"/>
  <c r="AI81" i="7"/>
  <c r="I10" i="5"/>
  <c r="BD84" i="7"/>
  <c r="BD151" i="7"/>
  <c r="BD149" i="7"/>
  <c r="BD152" i="7"/>
  <c r="BD150" i="7"/>
  <c r="BD126" i="7"/>
  <c r="BD186" i="7"/>
  <c r="BD184" i="7"/>
  <c r="BD185" i="7"/>
  <c r="BD183" i="7"/>
  <c r="BD107" i="7"/>
  <c r="AI83" i="7"/>
  <c r="I12" i="5"/>
  <c r="BD81" i="7"/>
  <c r="BD45" i="7"/>
  <c r="BD123" i="7"/>
  <c r="BD106" i="7"/>
  <c r="AI84" i="7"/>
  <c r="I13" i="5"/>
  <c r="BD83" i="7"/>
  <c r="BD46" i="7"/>
  <c r="BD47" i="7"/>
  <c r="BD125" i="7"/>
  <c r="AA14" i="5" l="1"/>
  <c r="Y14" i="5"/>
  <c r="Z14" i="5" s="1"/>
  <c r="Y13" i="5"/>
  <c r="Z13" i="5" s="1"/>
  <c r="Y12" i="5"/>
  <c r="Z12" i="5" s="1"/>
  <c r="Y11" i="5"/>
  <c r="Z11" i="5" s="1"/>
  <c r="Y10" i="5"/>
  <c r="Z10" i="5" s="1"/>
  <c r="AJ213" i="7"/>
  <c r="AK213" i="7" s="1"/>
  <c r="X19" i="4"/>
  <c r="X20" i="4" s="1"/>
  <c r="S13" i="5"/>
  <c r="T13" i="5" s="1"/>
  <c r="AJ151" i="7"/>
  <c r="AK151" i="7" s="1"/>
  <c r="AJ152" i="7"/>
  <c r="AK152" i="7" s="1"/>
  <c r="M13" i="5"/>
  <c r="N13" i="5" s="1"/>
  <c r="AJ150" i="7"/>
  <c r="AK150" i="7" s="1"/>
  <c r="S12" i="5"/>
  <c r="T12" i="5" s="1"/>
  <c r="S11" i="5"/>
  <c r="T11" i="5" s="1"/>
  <c r="AJ106" i="7"/>
  <c r="AK106" i="7" s="1"/>
  <c r="AJ108" i="7"/>
  <c r="AK108" i="7" s="1"/>
  <c r="M11" i="5"/>
  <c r="N11" i="5" s="1"/>
  <c r="AJ107" i="7"/>
  <c r="AK107" i="7" s="1"/>
  <c r="M12" i="5"/>
  <c r="N12" i="5" s="1"/>
  <c r="V13" i="5"/>
  <c r="W13" i="5" s="1"/>
  <c r="AJ186" i="7"/>
  <c r="AK186" i="7" s="1"/>
  <c r="V12" i="5"/>
  <c r="W12" i="5" s="1"/>
  <c r="AJ185" i="7"/>
  <c r="AK185" i="7" s="1"/>
  <c r="V11" i="5"/>
  <c r="W11" i="5" s="1"/>
  <c r="AJ184" i="7"/>
  <c r="AK184" i="7" s="1"/>
  <c r="AJ183" i="7"/>
  <c r="AK183" i="7" s="1"/>
  <c r="V10" i="5"/>
  <c r="W10" i="5" s="1"/>
  <c r="J13" i="5"/>
  <c r="K13" i="5" s="1"/>
  <c r="AJ84" i="7"/>
  <c r="AK84" i="7" s="1"/>
  <c r="AJ83" i="7"/>
  <c r="AK83" i="7" s="1"/>
  <c r="J12" i="5"/>
  <c r="K12" i="5" s="1"/>
  <c r="AJ82" i="7"/>
  <c r="AK82" i="7" s="1"/>
  <c r="J11" i="5"/>
  <c r="K11" i="5" s="1"/>
  <c r="P13" i="5"/>
  <c r="Q13" i="5" s="1"/>
  <c r="AJ126" i="7"/>
  <c r="AK126" i="7" s="1"/>
  <c r="M10" i="5"/>
  <c r="N10" i="5" s="1"/>
  <c r="AJ105" i="7"/>
  <c r="AK105" i="7" s="1"/>
  <c r="AB13" i="5"/>
  <c r="AC13" i="5" s="1"/>
  <c r="AJ216" i="7"/>
  <c r="AK216" i="7" s="1"/>
  <c r="P12" i="5"/>
  <c r="Q12" i="5" s="1"/>
  <c r="AJ125" i="7"/>
  <c r="AK125" i="7" s="1"/>
  <c r="J10" i="5"/>
  <c r="K10" i="5" s="1"/>
  <c r="AJ81" i="7"/>
  <c r="AK81" i="7" s="1"/>
  <c r="AB12" i="5"/>
  <c r="AC12" i="5" s="1"/>
  <c r="AJ215" i="7"/>
  <c r="AK215" i="7" s="1"/>
  <c r="P11" i="5"/>
  <c r="Q11" i="5" s="1"/>
  <c r="AJ124" i="7"/>
  <c r="AK124" i="7" s="1"/>
  <c r="AB11" i="5"/>
  <c r="AC11" i="5" s="1"/>
  <c r="AJ214" i="7"/>
  <c r="AK214" i="7" s="1"/>
  <c r="AJ123" i="7"/>
  <c r="AK123" i="7" s="1"/>
  <c r="P10" i="5"/>
  <c r="Q10" i="5" s="1"/>
  <c r="S10" i="5"/>
  <c r="T10" i="5" s="1"/>
  <c r="AJ149" i="7"/>
  <c r="AK149" i="7" s="1"/>
  <c r="AB10" i="5"/>
  <c r="AC10" i="5" s="1"/>
  <c r="AJ48" i="7"/>
  <c r="AK48" i="7" s="1"/>
  <c r="G13" i="5"/>
  <c r="H13" i="5" s="1"/>
  <c r="G12" i="5"/>
  <c r="H12" i="5" s="1"/>
  <c r="AJ47" i="7"/>
  <c r="AK47" i="7" s="1"/>
  <c r="AJ46" i="7"/>
  <c r="AK46" i="7" s="1"/>
  <c r="G11" i="5"/>
  <c r="H11" i="5" s="1"/>
  <c r="G10" i="5"/>
  <c r="H10" i="5" s="1"/>
  <c r="AJ45" i="7"/>
  <c r="AK45" i="7" s="1"/>
  <c r="D13" i="5"/>
  <c r="E13" i="5" s="1"/>
  <c r="AJ12" i="7"/>
  <c r="AK12" i="7" s="1"/>
  <c r="AJ11" i="7"/>
  <c r="AK11" i="7" s="1"/>
  <c r="D12" i="5"/>
  <c r="E12" i="5" s="1"/>
  <c r="D11" i="5"/>
  <c r="E11" i="5" s="1"/>
  <c r="AJ10" i="7"/>
  <c r="AK10" i="7" s="1"/>
  <c r="AJ9" i="7"/>
  <c r="AK9" i="7" s="1"/>
  <c r="D10" i="5"/>
  <c r="E10" i="5" s="1"/>
  <c r="X18" i="5" l="1"/>
  <c r="AK217" i="7"/>
  <c r="AK153" i="7"/>
  <c r="AK109" i="7"/>
  <c r="AK187" i="7"/>
  <c r="AK85" i="7"/>
  <c r="AK127" i="7"/>
  <c r="AK49" i="7"/>
  <c r="AK13" i="7"/>
  <c r="K18" i="6" l="1"/>
  <c r="L18" i="6" s="1"/>
  <c r="M18" i="6" s="1"/>
  <c r="AJ18" i="6"/>
  <c r="AK18" i="6" s="1"/>
  <c r="AG17" i="6"/>
  <c r="AH17" i="6" s="1"/>
  <c r="O18" i="6"/>
  <c r="P18" i="6" s="1"/>
  <c r="U18" i="6"/>
  <c r="V18" i="6" s="1"/>
  <c r="AJ15" i="6" l="1"/>
  <c r="AK15" i="6" s="1"/>
  <c r="AJ17" i="6"/>
  <c r="AK17" i="6" s="1"/>
  <c r="AJ10" i="6"/>
  <c r="AK10" i="6" s="1"/>
  <c r="AJ14" i="6"/>
  <c r="AK14" i="6" s="1"/>
  <c r="AJ12" i="6"/>
  <c r="AK12" i="6" s="1"/>
  <c r="AJ16" i="6"/>
  <c r="AK16" i="6" s="1"/>
  <c r="AJ11" i="6"/>
  <c r="AK11" i="6" s="1"/>
  <c r="AJ13" i="6"/>
  <c r="AK13" i="6" s="1"/>
  <c r="AG18" i="6"/>
  <c r="AH18" i="6" s="1"/>
  <c r="AG15" i="6"/>
  <c r="AH15" i="6" s="1"/>
  <c r="AG13" i="6"/>
  <c r="AH13" i="6" s="1"/>
  <c r="AG14" i="6"/>
  <c r="AH14" i="6" s="1"/>
  <c r="AG16" i="6"/>
  <c r="AH16" i="6" s="1"/>
  <c r="AG12" i="6"/>
  <c r="AH12" i="6" s="1"/>
  <c r="AG10" i="6"/>
  <c r="AH10" i="6" s="1"/>
  <c r="AG11" i="6"/>
  <c r="AH11" i="6" s="1"/>
  <c r="AD11" i="6"/>
  <c r="AE11" i="6" s="1"/>
  <c r="AD16" i="6"/>
  <c r="AE16" i="6" s="1"/>
  <c r="AD15" i="6"/>
  <c r="AE15" i="6" s="1"/>
  <c r="AD12" i="6"/>
  <c r="AE12" i="6" s="1"/>
  <c r="AD10" i="6"/>
  <c r="AE10" i="6" s="1"/>
  <c r="AD14" i="6"/>
  <c r="AE14" i="6" s="1"/>
  <c r="AD13" i="6"/>
  <c r="AE13" i="6" s="1"/>
  <c r="AD17" i="6"/>
  <c r="AE17" i="6" s="1"/>
  <c r="AA15" i="6"/>
  <c r="AB15" i="6" s="1"/>
  <c r="AA17" i="6"/>
  <c r="AB17" i="6" s="1"/>
  <c r="AA13" i="6"/>
  <c r="AB13" i="6" s="1"/>
  <c r="AA16" i="6"/>
  <c r="AB16" i="6" s="1"/>
  <c r="AA12" i="6"/>
  <c r="AB12" i="6" s="1"/>
  <c r="AA14" i="6"/>
  <c r="AB14" i="6" s="1"/>
  <c r="AA10" i="6"/>
  <c r="AB10" i="6" s="1"/>
  <c r="X17" i="6"/>
  <c r="Y17" i="6" s="1"/>
  <c r="X13" i="6"/>
  <c r="Y13" i="6" s="1"/>
  <c r="X16" i="6"/>
  <c r="Y16" i="6" s="1"/>
  <c r="X15" i="6"/>
  <c r="Y15" i="6" s="1"/>
  <c r="X12" i="6"/>
  <c r="Y12" i="6" s="1"/>
  <c r="X14" i="6"/>
  <c r="Y14" i="6" s="1"/>
  <c r="X11" i="6"/>
  <c r="Y11" i="6" s="1"/>
  <c r="X10" i="6"/>
  <c r="Y10" i="6" s="1"/>
  <c r="U17" i="6"/>
  <c r="V17" i="6" s="1"/>
  <c r="U16" i="6"/>
  <c r="V16" i="6" s="1"/>
  <c r="U15" i="6"/>
  <c r="V15" i="6" s="1"/>
  <c r="U13" i="6"/>
  <c r="V13" i="6" s="1"/>
  <c r="U14" i="6"/>
  <c r="V14" i="6" s="1"/>
  <c r="U12" i="6"/>
  <c r="V12" i="6" s="1"/>
  <c r="U10" i="6"/>
  <c r="V10" i="6" s="1"/>
  <c r="U11" i="6"/>
  <c r="V11" i="6" s="1"/>
  <c r="O17" i="6"/>
  <c r="P17" i="6" s="1"/>
  <c r="O16" i="6"/>
  <c r="P16" i="6" s="1"/>
  <c r="O13" i="6"/>
  <c r="P13" i="6" s="1"/>
  <c r="O14" i="6"/>
  <c r="P14" i="6" s="1"/>
  <c r="O15" i="6"/>
  <c r="P15" i="6" s="1"/>
  <c r="O12" i="6"/>
  <c r="P12" i="6" s="1"/>
  <c r="O11" i="6"/>
  <c r="P11" i="6" s="1"/>
  <c r="O10" i="6"/>
  <c r="P10" i="6" s="1"/>
  <c r="F18" i="6"/>
  <c r="G18" i="6" s="1"/>
  <c r="C18" i="6"/>
  <c r="D18" i="6" s="1"/>
  <c r="R18" i="6" l="1"/>
  <c r="S18" i="6" s="1"/>
  <c r="R11" i="6"/>
  <c r="S11" i="6" s="1"/>
  <c r="R13" i="6"/>
  <c r="S13" i="6" s="1"/>
  <c r="R15" i="6"/>
  <c r="S15" i="6" s="1"/>
  <c r="R17" i="6"/>
  <c r="S17" i="6" s="1"/>
  <c r="R14" i="6"/>
  <c r="S14" i="6" s="1"/>
  <c r="R10" i="6"/>
  <c r="S10" i="6" s="1"/>
  <c r="R16" i="6"/>
  <c r="S16" i="6" s="1"/>
  <c r="R12" i="6"/>
  <c r="S12" i="6" s="1"/>
  <c r="G9" i="7" l="1"/>
  <c r="AL9" i="7" s="1"/>
  <c r="AY189" i="7" l="1"/>
  <c r="AZ189" i="7" s="1"/>
  <c r="AY190" i="7"/>
  <c r="AZ190" i="7" s="1"/>
  <c r="AY187" i="7"/>
  <c r="AZ187" i="7" s="1"/>
  <c r="AY188" i="7"/>
  <c r="AZ188" i="7" s="1"/>
  <c r="AY125" i="7"/>
  <c r="AZ125" i="7" s="1"/>
  <c r="AY126" i="7"/>
  <c r="AZ126" i="7" s="1"/>
  <c r="AY71" i="7"/>
  <c r="AZ71" i="7" s="1"/>
  <c r="AY106" i="7"/>
  <c r="AZ106" i="7" s="1"/>
  <c r="AY58" i="7"/>
  <c r="AZ58" i="7" s="1"/>
  <c r="AY57" i="7"/>
  <c r="AZ57" i="7" s="1"/>
  <c r="AY65" i="7"/>
  <c r="AZ65" i="7" s="1"/>
  <c r="AY63" i="7"/>
  <c r="AZ63" i="7" s="1"/>
  <c r="AY22" i="7"/>
  <c r="AZ22" i="7" s="1"/>
  <c r="AY61" i="7"/>
  <c r="AZ61" i="7" s="1"/>
  <c r="AY69" i="7"/>
  <c r="AZ69" i="7" s="1"/>
  <c r="AY67" i="7"/>
  <c r="AZ67" i="7" s="1"/>
  <c r="AY59" i="7"/>
  <c r="AZ59" i="7" s="1"/>
  <c r="AY60" i="7"/>
  <c r="AZ60" i="7" s="1"/>
  <c r="AY220" i="7"/>
  <c r="AZ220" i="7" s="1"/>
  <c r="AY130" i="7"/>
  <c r="AZ130" i="7" s="1"/>
  <c r="AY222" i="7"/>
  <c r="AZ222" i="7" s="1"/>
  <c r="AY105" i="7"/>
  <c r="AZ105" i="7" s="1"/>
  <c r="AY123" i="7"/>
  <c r="AZ123" i="7" s="1"/>
  <c r="AY160" i="7"/>
  <c r="AZ160" i="7" s="1"/>
  <c r="AY13" i="7"/>
  <c r="AZ13" i="7" s="1"/>
  <c r="AY219" i="7"/>
  <c r="AZ219" i="7" s="1"/>
  <c r="AY129" i="7"/>
  <c r="AZ129" i="7" s="1"/>
  <c r="AY159" i="7"/>
  <c r="AZ159" i="7" s="1"/>
  <c r="AY158" i="7"/>
  <c r="AZ158" i="7" s="1"/>
  <c r="AY124" i="7"/>
  <c r="AZ124" i="7" s="1"/>
  <c r="AY127" i="7"/>
  <c r="AZ127" i="7" s="1"/>
  <c r="AY128" i="7"/>
  <c r="AZ128" i="7" s="1"/>
  <c r="AY157" i="7"/>
  <c r="AZ157" i="7" s="1"/>
  <c r="AR184" i="3"/>
  <c r="AS184" i="3" s="1"/>
  <c r="AR219" i="3"/>
  <c r="AS219" i="3" s="1"/>
  <c r="AK184" i="3"/>
  <c r="AK152" i="3"/>
  <c r="AK16" i="3"/>
  <c r="AR153" i="3"/>
  <c r="AS153" i="3" s="1"/>
  <c r="AK54" i="3"/>
  <c r="AR20" i="3"/>
  <c r="AS20" i="3" s="1"/>
  <c r="AR16" i="3"/>
  <c r="AS16" i="3" s="1"/>
  <c r="AR54" i="3"/>
  <c r="AS54" i="3" s="1"/>
  <c r="AK20" i="3"/>
  <c r="AK219" i="3"/>
  <c r="AR152" i="3"/>
  <c r="AS152" i="3" s="1"/>
  <c r="AR83" i="3"/>
  <c r="AS83" i="3" s="1"/>
  <c r="AK34" i="3"/>
  <c r="AK83" i="3"/>
  <c r="AR34" i="3"/>
  <c r="AS34" i="3" s="1"/>
  <c r="AK153" i="3"/>
  <c r="AY19" i="7"/>
  <c r="AZ19" i="7" s="1"/>
  <c r="AY152" i="7"/>
  <c r="AZ152" i="7" s="1"/>
  <c r="AY15" i="7"/>
  <c r="AZ15" i="7" s="1"/>
  <c r="AY151" i="7"/>
  <c r="AZ151" i="7" s="1"/>
  <c r="AY53" i="7"/>
  <c r="AZ53" i="7" s="1"/>
  <c r="AY33" i="7"/>
  <c r="AZ33" i="7" s="1"/>
  <c r="AY82" i="7"/>
  <c r="AZ82" i="7" s="1"/>
  <c r="AY218" i="7"/>
  <c r="AZ218" i="7" s="1"/>
  <c r="AY183" i="7"/>
  <c r="AZ183" i="7" s="1"/>
  <c r="AY30" i="7"/>
  <c r="AZ30" i="7" s="1"/>
  <c r="AY14" i="7"/>
  <c r="AZ14" i="7" s="1"/>
  <c r="AY25" i="7"/>
  <c r="AZ25" i="7" s="1"/>
  <c r="AY216" i="7"/>
  <c r="AZ216" i="7" s="1"/>
  <c r="AY18" i="7"/>
  <c r="AZ18" i="7" s="1"/>
  <c r="AY52" i="7"/>
  <c r="AZ52" i="7" s="1"/>
  <c r="AY154" i="7"/>
  <c r="AZ154" i="7" s="1"/>
  <c r="AY215" i="7"/>
  <c r="AZ215" i="7" s="1"/>
  <c r="AY24" i="7"/>
  <c r="AZ24" i="7" s="1"/>
  <c r="AY26" i="7"/>
  <c r="AZ26" i="7" s="1"/>
  <c r="AY23" i="7"/>
  <c r="AZ23" i="7" s="1"/>
  <c r="AY27" i="7"/>
  <c r="AZ27" i="7" s="1"/>
  <c r="AY31" i="7"/>
  <c r="AZ31" i="7" s="1"/>
  <c r="AY17" i="7"/>
  <c r="AZ17" i="7" s="1"/>
  <c r="AY150" i="7"/>
  <c r="AZ150" i="7" s="1"/>
  <c r="AY217" i="7"/>
  <c r="AZ217" i="7" s="1"/>
  <c r="AY54" i="7"/>
  <c r="AZ54" i="7" s="1"/>
  <c r="AY51" i="7"/>
  <c r="AZ51" i="7" s="1"/>
  <c r="AY56" i="7"/>
  <c r="AZ56" i="7" s="1"/>
  <c r="AY155" i="7"/>
  <c r="AZ155" i="7" s="1"/>
  <c r="AY153" i="7"/>
  <c r="AZ153" i="7" s="1"/>
  <c r="AY49" i="7"/>
  <c r="AZ49" i="7" s="1"/>
  <c r="AY214" i="7"/>
  <c r="AZ214" i="7" s="1"/>
  <c r="AY21" i="7"/>
  <c r="AZ21" i="7" s="1"/>
  <c r="AY50" i="7"/>
  <c r="AZ50" i="7" s="1"/>
  <c r="AY156" i="7"/>
  <c r="AZ156" i="7" s="1"/>
  <c r="AY28" i="7"/>
  <c r="AZ28" i="7" s="1"/>
  <c r="AY213" i="7"/>
  <c r="AZ213" i="7" s="1"/>
  <c r="AY20" i="7"/>
  <c r="AZ20" i="7" s="1"/>
  <c r="AY16" i="7"/>
  <c r="AZ16" i="7" s="1"/>
  <c r="AY55" i="7"/>
  <c r="AZ55" i="7" s="1"/>
  <c r="AR31" i="3"/>
  <c r="AS31" i="3" s="1"/>
  <c r="AK28" i="3"/>
  <c r="AK25" i="3"/>
  <c r="AR55" i="3"/>
  <c r="AS55" i="3" s="1"/>
  <c r="AK53" i="3"/>
  <c r="AK157" i="3"/>
  <c r="AK154" i="3"/>
  <c r="AR21" i="3"/>
  <c r="AS21" i="3" s="1"/>
  <c r="AK24" i="3"/>
  <c r="AK57" i="3"/>
  <c r="AK29" i="3"/>
  <c r="AR155" i="3"/>
  <c r="AS155" i="3" s="1"/>
  <c r="AR52" i="3"/>
  <c r="AS52" i="3" s="1"/>
  <c r="AR56" i="3"/>
  <c r="AS56" i="3" s="1"/>
  <c r="AK216" i="3"/>
  <c r="AK55" i="3"/>
  <c r="AK31" i="3"/>
  <c r="AR157" i="3"/>
  <c r="AR51" i="3"/>
  <c r="AS51" i="3" s="1"/>
  <c r="AR154" i="3"/>
  <c r="AS154" i="3" s="1"/>
  <c r="AR50" i="3"/>
  <c r="AS50" i="3" s="1"/>
  <c r="AR214" i="3"/>
  <c r="AS214" i="3" s="1"/>
  <c r="AR24" i="3"/>
  <c r="AS24" i="3" s="1"/>
  <c r="AR57" i="3"/>
  <c r="AS57" i="3" s="1"/>
  <c r="AR27" i="3"/>
  <c r="AS27" i="3" s="1"/>
  <c r="AR32" i="3"/>
  <c r="AS32" i="3" s="1"/>
  <c r="AR216" i="3"/>
  <c r="AK50" i="3"/>
  <c r="AK214" i="3"/>
  <c r="AK15" i="3"/>
  <c r="AR22" i="3"/>
  <c r="AS22" i="3" s="1"/>
  <c r="AR15" i="3"/>
  <c r="AS15" i="3" s="1"/>
  <c r="AK51" i="3"/>
  <c r="AK26" i="3"/>
  <c r="AR29" i="3"/>
  <c r="AS29" i="3" s="1"/>
  <c r="AR217" i="3"/>
  <c r="AS217" i="3" s="1"/>
  <c r="AR25" i="3"/>
  <c r="AS25" i="3" s="1"/>
  <c r="AR17" i="3"/>
  <c r="AS17" i="3" s="1"/>
  <c r="AR26" i="3"/>
  <c r="AS26" i="3" s="1"/>
  <c r="AK56" i="3"/>
  <c r="AR215" i="3"/>
  <c r="AS215" i="3" s="1"/>
  <c r="AK155" i="3"/>
  <c r="AK52" i="3"/>
  <c r="AK27" i="3"/>
  <c r="AR156" i="3"/>
  <c r="AS156" i="3" s="1"/>
  <c r="AR151" i="3"/>
  <c r="AS151" i="3" s="1"/>
  <c r="AR53" i="3"/>
  <c r="AS53" i="3" s="1"/>
  <c r="AK21" i="3"/>
  <c r="AK32" i="3"/>
  <c r="AR218" i="3"/>
  <c r="AS218" i="3" s="1"/>
  <c r="AK215" i="3"/>
  <c r="AK19" i="3"/>
  <c r="AK156" i="3"/>
  <c r="AK22" i="3"/>
  <c r="AK151" i="3"/>
  <c r="AR28" i="3"/>
  <c r="AS28" i="3" s="1"/>
  <c r="AK17" i="3"/>
  <c r="AK218" i="3"/>
  <c r="AR19" i="3"/>
  <c r="AS19" i="3" s="1"/>
  <c r="AK18" i="3"/>
  <c r="AK217" i="3"/>
  <c r="AR18" i="3"/>
  <c r="AS18" i="3" s="1"/>
  <c r="AK46" i="3"/>
  <c r="AM10" i="3"/>
  <c r="AU14" i="3" s="1"/>
  <c r="AL14" i="3" s="1"/>
  <c r="AT10" i="3"/>
  <c r="AS9" i="7"/>
  <c r="BB13" i="7" s="1"/>
  <c r="BA9" i="7"/>
  <c r="DC45" i="7"/>
  <c r="AY98" i="7"/>
  <c r="AZ98" i="7" s="1"/>
  <c r="AY94" i="7"/>
  <c r="AZ94" i="7" s="1"/>
  <c r="AY45" i="7"/>
  <c r="AZ45" i="7" s="1"/>
  <c r="AY101" i="7"/>
  <c r="AZ101" i="7" s="1"/>
  <c r="AY83" i="7"/>
  <c r="AZ83" i="7" s="1"/>
  <c r="AY90" i="7"/>
  <c r="AZ90" i="7" s="1"/>
  <c r="AY93" i="7"/>
  <c r="AZ93" i="7" s="1"/>
  <c r="AY84" i="7"/>
  <c r="AZ84" i="7" s="1"/>
  <c r="AY185" i="7"/>
  <c r="AZ185" i="7" s="1"/>
  <c r="AY85" i="7"/>
  <c r="AZ85" i="7" s="1"/>
  <c r="AY12" i="7"/>
  <c r="AZ12" i="7" s="1"/>
  <c r="AY184" i="7"/>
  <c r="AZ184" i="7" s="1"/>
  <c r="AY92" i="7"/>
  <c r="AZ92" i="7" s="1"/>
  <c r="AY91" i="7"/>
  <c r="AZ91" i="7" s="1"/>
  <c r="AY99" i="7"/>
  <c r="AZ99" i="7" s="1"/>
  <c r="AY89" i="7"/>
  <c r="AZ89" i="7" s="1"/>
  <c r="AY96" i="7"/>
  <c r="AZ96" i="7" s="1"/>
  <c r="AY48" i="7"/>
  <c r="AZ48" i="7" s="1"/>
  <c r="AY9" i="7"/>
  <c r="AZ9" i="7" s="1"/>
  <c r="AY186" i="7"/>
  <c r="AZ186" i="7" s="1"/>
  <c r="AY10" i="7"/>
  <c r="AZ10" i="7" s="1"/>
  <c r="AY100" i="7"/>
  <c r="AZ100" i="7" s="1"/>
  <c r="AY149" i="7"/>
  <c r="AZ149" i="7" s="1"/>
  <c r="AY95" i="7"/>
  <c r="AZ95" i="7" s="1"/>
  <c r="AY88" i="7"/>
  <c r="AZ88" i="7" s="1"/>
  <c r="AY81" i="7"/>
  <c r="AZ81" i="7" s="1"/>
  <c r="AY87" i="7"/>
  <c r="AZ87" i="7" s="1"/>
  <c r="AY97" i="7"/>
  <c r="AZ97" i="7" s="1"/>
  <c r="AY102" i="7"/>
  <c r="AZ102" i="7" s="1"/>
  <c r="AY86" i="7"/>
  <c r="AZ86" i="7" s="1"/>
  <c r="AY46" i="7"/>
  <c r="AZ46" i="7" s="1"/>
  <c r="AY11" i="7"/>
  <c r="AZ11" i="7" s="1"/>
  <c r="AY47" i="7"/>
  <c r="AZ47" i="7" s="1"/>
  <c r="AR186" i="3"/>
  <c r="AS186" i="3" s="1"/>
  <c r="AR91" i="3"/>
  <c r="AS91" i="3" s="1"/>
  <c r="AP9" i="7"/>
  <c r="AR86" i="3"/>
  <c r="AS86" i="3" s="1"/>
  <c r="AK90" i="3"/>
  <c r="AK97" i="3"/>
  <c r="BR87" i="1" s="1"/>
  <c r="BS87" i="1" s="1"/>
  <c r="AR87" i="3"/>
  <c r="AS87" i="3" s="1"/>
  <c r="AK187" i="3"/>
  <c r="BR158" i="1" s="1"/>
  <c r="BS158" i="1" s="1"/>
  <c r="AK91" i="3"/>
  <c r="BE9" i="7"/>
  <c r="AR13" i="3"/>
  <c r="AS13" i="3" s="1"/>
  <c r="AR82" i="3"/>
  <c r="AS82" i="3" s="1"/>
  <c r="AK85" i="3"/>
  <c r="BR85" i="1" s="1"/>
  <c r="BS85" i="1" s="1"/>
  <c r="AR90" i="3"/>
  <c r="AS90" i="3" s="1"/>
  <c r="AK103" i="3"/>
  <c r="AK94" i="3"/>
  <c r="AR187" i="3"/>
  <c r="AS187" i="3" s="1"/>
  <c r="AR47" i="3"/>
  <c r="AS47" i="3" s="1"/>
  <c r="AR93" i="3"/>
  <c r="AS93" i="3" s="1"/>
  <c r="AK10" i="3"/>
  <c r="BR11" i="1" s="1"/>
  <c r="BS11" i="1" s="1"/>
  <c r="AK88" i="3"/>
  <c r="AK98" i="3"/>
  <c r="AR49" i="3"/>
  <c r="AS49" i="3" s="1"/>
  <c r="AR92" i="3"/>
  <c r="AS92" i="3" s="1"/>
  <c r="AR84" i="3"/>
  <c r="AS84" i="3" s="1"/>
  <c r="AR97" i="3"/>
  <c r="AS97" i="3" s="1"/>
  <c r="AK92" i="3"/>
  <c r="AK13" i="3"/>
  <c r="AK101" i="3"/>
  <c r="AR94" i="3"/>
  <c r="AS94" i="3" s="1"/>
  <c r="AK150" i="3"/>
  <c r="AK11" i="3"/>
  <c r="AK82" i="3"/>
  <c r="BR82" i="1" s="1"/>
  <c r="BS82" i="1" s="1"/>
  <c r="AK102" i="3"/>
  <c r="AR103" i="3"/>
  <c r="AS103" i="3" s="1"/>
  <c r="AR102" i="3"/>
  <c r="AS102" i="3" s="1"/>
  <c r="AR11" i="3"/>
  <c r="AS11" i="3" s="1"/>
  <c r="AR99" i="3"/>
  <c r="AS99" i="3" s="1"/>
  <c r="AK100" i="3"/>
  <c r="AR85" i="3"/>
  <c r="AS85" i="3" s="1"/>
  <c r="AK47" i="3"/>
  <c r="AK95" i="3"/>
  <c r="AK48" i="3"/>
  <c r="AK12" i="3"/>
  <c r="AR185" i="3"/>
  <c r="AS185" i="3" s="1"/>
  <c r="AK93" i="3"/>
  <c r="BR86" i="1" s="1"/>
  <c r="BS86" i="1" s="1"/>
  <c r="AR89" i="3"/>
  <c r="AS89" i="3" s="1"/>
  <c r="AR95" i="3"/>
  <c r="AS95" i="3" s="1"/>
  <c r="AR98" i="3"/>
  <c r="AS98" i="3" s="1"/>
  <c r="AK87" i="3"/>
  <c r="AK89" i="3"/>
  <c r="BR89" i="1" s="1"/>
  <c r="BS89" i="1" s="1"/>
  <c r="AR100" i="3"/>
  <c r="AS100" i="3" s="1"/>
  <c r="AR96" i="3"/>
  <c r="AS96" i="3" s="1"/>
  <c r="AR48" i="3"/>
  <c r="AS48" i="3" s="1"/>
  <c r="AK99" i="3"/>
  <c r="AK84" i="3"/>
  <c r="BR84" i="1" s="1"/>
  <c r="BS84" i="1" s="1"/>
  <c r="AK96" i="3"/>
  <c r="AR101" i="3"/>
  <c r="AS101" i="3" s="1"/>
  <c r="AR46" i="3"/>
  <c r="AS46" i="3" s="1"/>
  <c r="AR10" i="3"/>
  <c r="AS10" i="3" s="1"/>
  <c r="AK185" i="3"/>
  <c r="AR88" i="3"/>
  <c r="AS88" i="3" s="1"/>
  <c r="AK186" i="3"/>
  <c r="BR187" i="1" s="1"/>
  <c r="BS187" i="1" s="1"/>
  <c r="AR150" i="3"/>
  <c r="AS150" i="3" s="1"/>
  <c r="AK86" i="3"/>
  <c r="AR12" i="3"/>
  <c r="AS12" i="3" s="1"/>
  <c r="AK49" i="3"/>
  <c r="AO10" i="1"/>
  <c r="AX10" i="1"/>
  <c r="BG11" i="1" l="1"/>
  <c r="BH11" i="1"/>
  <c r="BG187" i="1"/>
  <c r="BH187" i="1"/>
  <c r="BG85" i="1"/>
  <c r="BH85" i="1"/>
  <c r="BG87" i="1"/>
  <c r="BH87" i="1"/>
  <c r="BG84" i="1"/>
  <c r="BH84" i="1"/>
  <c r="BG89" i="1"/>
  <c r="BH89" i="1"/>
  <c r="BG158" i="1"/>
  <c r="BH158" i="1"/>
  <c r="BG86" i="1"/>
  <c r="BH86" i="1"/>
  <c r="BG82" i="1"/>
  <c r="BH82" i="1"/>
  <c r="BC13" i="7"/>
  <c r="AN13" i="7" s="1"/>
  <c r="AO13" i="7" s="1"/>
  <c r="AM13" i="7"/>
  <c r="BB12" i="7"/>
  <c r="BC12" i="7" s="1"/>
  <c r="BB22" i="7"/>
  <c r="AU13" i="3"/>
  <c r="AL13" i="3" s="1"/>
  <c r="BR10" i="1" s="1"/>
  <c r="BS10" i="1" s="1"/>
  <c r="BG10" i="1" s="1"/>
  <c r="AU23" i="3"/>
  <c r="AL23" i="3" s="1"/>
  <c r="BR13" i="1" s="1"/>
  <c r="BS13" i="1" s="1"/>
  <c r="BB17" i="7"/>
  <c r="AM17" i="7" s="1"/>
  <c r="BB21" i="7"/>
  <c r="AU17" i="3"/>
  <c r="AL17" i="3" s="1"/>
  <c r="AU18" i="3"/>
  <c r="AL18" i="3" s="1"/>
  <c r="BR24" i="1" s="1"/>
  <c r="BS24" i="1" s="1"/>
  <c r="BB33" i="7"/>
  <c r="AM33" i="7" s="1"/>
  <c r="BB16" i="7"/>
  <c r="AU20" i="3"/>
  <c r="AL20" i="3" s="1"/>
  <c r="AU34" i="3"/>
  <c r="AL34" i="3" s="1"/>
  <c r="BB15" i="7"/>
  <c r="BC15" i="7" s="1"/>
  <c r="BB19" i="7"/>
  <c r="AU22" i="3"/>
  <c r="AL22" i="3" s="1"/>
  <c r="AU16" i="3"/>
  <c r="AL16" i="3" s="1"/>
  <c r="BR229" i="1"/>
  <c r="BS229" i="1" s="1"/>
  <c r="AS216" i="3"/>
  <c r="BR167" i="1"/>
  <c r="BS167" i="1" s="1"/>
  <c r="AS157" i="3"/>
  <c r="AU21" i="3"/>
  <c r="AL21" i="3" s="1"/>
  <c r="AU19" i="3"/>
  <c r="AL19" i="3" s="1"/>
  <c r="BB26" i="7"/>
  <c r="BB18" i="7"/>
  <c r="BB20" i="7"/>
  <c r="BB23" i="7"/>
  <c r="BC23" i="7" s="1"/>
  <c r="AN23" i="7" s="1"/>
  <c r="AO23" i="7" s="1"/>
  <c r="BB10" i="7"/>
  <c r="AU24" i="3"/>
  <c r="AL24" i="3" s="1"/>
  <c r="BR26" i="1" s="1"/>
  <c r="BS26" i="1" s="1"/>
  <c r="AU11" i="3"/>
  <c r="AL11" i="3" s="1"/>
  <c r="BR27" i="1" s="1"/>
  <c r="BS27" i="1" s="1"/>
  <c r="BB14" i="7"/>
  <c r="BC14" i="7" s="1"/>
  <c r="BB24" i="7"/>
  <c r="AU15" i="3"/>
  <c r="AL15" i="3" s="1"/>
  <c r="BR23" i="1" s="1"/>
  <c r="BS23" i="1" s="1"/>
  <c r="AU25" i="3"/>
  <c r="AL25" i="3" s="1"/>
  <c r="BR17" i="1" s="1"/>
  <c r="BS17" i="1" s="1"/>
  <c r="BB25" i="7"/>
  <c r="BC25" i="7" s="1"/>
  <c r="BB30" i="7"/>
  <c r="AU26" i="3"/>
  <c r="AL26" i="3" s="1"/>
  <c r="AU31" i="3"/>
  <c r="AL31" i="3" s="1"/>
  <c r="AU12" i="3"/>
  <c r="AL12" i="3" s="1"/>
  <c r="AU27" i="3"/>
  <c r="AL27" i="3" s="1"/>
  <c r="BR12" i="1" s="1"/>
  <c r="BS12" i="1" s="1"/>
  <c r="BB11" i="7"/>
  <c r="BB28" i="7"/>
  <c r="AU32" i="3"/>
  <c r="AL32" i="3" s="1"/>
  <c r="AU29" i="3"/>
  <c r="AL29" i="3" s="1"/>
  <c r="BB9" i="7"/>
  <c r="BC9" i="7" s="1"/>
  <c r="BB31" i="7"/>
  <c r="AU10" i="7"/>
  <c r="AU11" i="7"/>
  <c r="AU9" i="7"/>
  <c r="AU12" i="7"/>
  <c r="AN11" i="3"/>
  <c r="AN13" i="3"/>
  <c r="AN12" i="3"/>
  <c r="AN10" i="3"/>
  <c r="BR29" i="1"/>
  <c r="BS29" i="1" s="1"/>
  <c r="AU10" i="3"/>
  <c r="AL10" i="3" s="1"/>
  <c r="BR25" i="1" s="1"/>
  <c r="BS25" i="1" s="1"/>
  <c r="DM45" i="7"/>
  <c r="DU81" i="7" s="1"/>
  <c r="DW81" i="7" s="1"/>
  <c r="DC9" i="7"/>
  <c r="DM9" i="7" s="1"/>
  <c r="DU9" i="7" s="1"/>
  <c r="DW9" i="7" s="1"/>
  <c r="AF10" i="3"/>
  <c r="AG10" i="3" s="1"/>
  <c r="AH10" i="3" s="1"/>
  <c r="AI10" i="3" s="1"/>
  <c r="AT10" i="1"/>
  <c r="AQ9" i="7"/>
  <c r="AN81" i="7" l="1"/>
  <c r="AO81" i="7" s="1"/>
  <c r="AM12" i="7"/>
  <c r="BH10" i="1"/>
  <c r="BG13" i="1"/>
  <c r="BH13" i="1"/>
  <c r="BC22" i="7"/>
  <c r="AN22" i="7" s="1"/>
  <c r="AO22" i="7" s="1"/>
  <c r="AM22" i="7"/>
  <c r="BC17" i="7"/>
  <c r="AM21" i="7"/>
  <c r="BC21" i="7"/>
  <c r="BR15" i="1"/>
  <c r="BS15" i="1" s="1"/>
  <c r="BG15" i="1" s="1"/>
  <c r="BR14" i="1"/>
  <c r="BS14" i="1" s="1"/>
  <c r="BG17" i="1"/>
  <c r="BH17" i="1"/>
  <c r="BG23" i="1"/>
  <c r="BH23" i="1"/>
  <c r="BG24" i="1"/>
  <c r="BH24" i="1"/>
  <c r="BG25" i="1"/>
  <c r="BH25" i="1"/>
  <c r="BG27" i="1"/>
  <c r="BH27" i="1"/>
  <c r="BG26" i="1"/>
  <c r="BH26" i="1"/>
  <c r="BG12" i="1"/>
  <c r="BH12" i="1"/>
  <c r="BC33" i="7"/>
  <c r="AN33" i="7" s="1"/>
  <c r="AO33" i="7" s="1"/>
  <c r="BC16" i="7"/>
  <c r="AM16" i="7"/>
  <c r="AM15" i="7"/>
  <c r="AM19" i="7"/>
  <c r="BC19" i="7"/>
  <c r="AN19" i="7" s="1"/>
  <c r="AO19" i="7" s="1"/>
  <c r="BG229" i="1"/>
  <c r="BH229" i="1"/>
  <c r="BG167" i="1"/>
  <c r="BH167" i="1"/>
  <c r="AM23" i="7"/>
  <c r="BC20" i="7"/>
  <c r="AM20" i="7"/>
  <c r="AM26" i="7"/>
  <c r="BC26" i="7"/>
  <c r="BC18" i="7"/>
  <c r="AN18" i="7" s="1"/>
  <c r="AO18" i="7" s="1"/>
  <c r="AM18" i="7"/>
  <c r="AM10" i="7"/>
  <c r="BC10" i="7"/>
  <c r="AM14" i="7"/>
  <c r="AM24" i="7"/>
  <c r="BC24" i="7"/>
  <c r="AM25" i="7"/>
  <c r="BC30" i="7"/>
  <c r="AM30" i="7"/>
  <c r="AM9" i="7"/>
  <c r="BC28" i="7"/>
  <c r="AM28" i="7"/>
  <c r="BC11" i="7"/>
  <c r="AM11" i="7"/>
  <c r="BC31" i="7"/>
  <c r="AM31" i="7"/>
  <c r="AO12" i="3"/>
  <c r="AO10" i="3"/>
  <c r="AO13" i="3"/>
  <c r="AP10" i="3"/>
  <c r="AQ10" i="3" s="1"/>
  <c r="AO11" i="3"/>
  <c r="C14" i="4"/>
  <c r="AP13" i="3"/>
  <c r="AQ13" i="3" s="1"/>
  <c r="C17" i="4"/>
  <c r="AP12" i="3"/>
  <c r="AQ12" i="3" s="1"/>
  <c r="C16" i="4"/>
  <c r="AN156" i="7"/>
  <c r="AO156" i="7" s="1"/>
  <c r="AP11" i="3"/>
  <c r="AQ11" i="3" s="1"/>
  <c r="C15" i="4"/>
  <c r="BG29" i="1"/>
  <c r="BH29" i="1"/>
  <c r="AR9" i="7"/>
  <c r="AT9" i="7" s="1"/>
  <c r="AP186" i="3" l="1"/>
  <c r="AQ186" i="3" s="1"/>
  <c r="V16" i="4"/>
  <c r="W16" i="4" s="1"/>
  <c r="AN188" i="7"/>
  <c r="AO188" i="7" s="1"/>
  <c r="V14" i="4"/>
  <c r="W14" i="4" s="1"/>
  <c r="V15" i="4"/>
  <c r="W15" i="4" s="1"/>
  <c r="AP185" i="3"/>
  <c r="AQ185" i="3" s="1"/>
  <c r="AN185" i="7"/>
  <c r="AO185" i="7" s="1"/>
  <c r="AP184" i="3"/>
  <c r="AQ184" i="3" s="1"/>
  <c r="AN126" i="7"/>
  <c r="AO126" i="7" s="1"/>
  <c r="AN149" i="7"/>
  <c r="AO149" i="7" s="1"/>
  <c r="AN106" i="7"/>
  <c r="AO106" i="7" s="1"/>
  <c r="AN15" i="7"/>
  <c r="AO15" i="7" s="1"/>
  <c r="AN57" i="7"/>
  <c r="AO57" i="7" s="1"/>
  <c r="AN216" i="7"/>
  <c r="AO216" i="7" s="1"/>
  <c r="AN101" i="7"/>
  <c r="AO101" i="7" s="1"/>
  <c r="AN12" i="7"/>
  <c r="AO12" i="7" s="1"/>
  <c r="AN21" i="7"/>
  <c r="AO21" i="7" s="1"/>
  <c r="AN56" i="7"/>
  <c r="AO56" i="7" s="1"/>
  <c r="AN65" i="7"/>
  <c r="AO65" i="7" s="1"/>
  <c r="AN90" i="7"/>
  <c r="AO90" i="7" s="1"/>
  <c r="AN67" i="7"/>
  <c r="AO67" i="7" s="1"/>
  <c r="AN69" i="7"/>
  <c r="AO69" i="7" s="1"/>
  <c r="AN59" i="7"/>
  <c r="AO59" i="7" s="1"/>
  <c r="AN60" i="7"/>
  <c r="AO60" i="7" s="1"/>
  <c r="AN83" i="7"/>
  <c r="AO83" i="7" s="1"/>
  <c r="BT214" i="1"/>
  <c r="BT257" i="1"/>
  <c r="BT31" i="1"/>
  <c r="BT123" i="1"/>
  <c r="BT17" i="1"/>
  <c r="BT80" i="1"/>
  <c r="BT117" i="1"/>
  <c r="BT133" i="1"/>
  <c r="BT242" i="1"/>
  <c r="BT61" i="1"/>
  <c r="BT73" i="1"/>
  <c r="BT99" i="1"/>
  <c r="BT244" i="1"/>
  <c r="BT199" i="1"/>
  <c r="BT169" i="1"/>
  <c r="BT74" i="1"/>
  <c r="BT58" i="1"/>
  <c r="BT25" i="1"/>
  <c r="BT222" i="1"/>
  <c r="BT83" i="1"/>
  <c r="BT154" i="1"/>
  <c r="BT126" i="1"/>
  <c r="BT85" i="1"/>
  <c r="BT114" i="1"/>
  <c r="BT166" i="1"/>
  <c r="BT59" i="1"/>
  <c r="BT49" i="1"/>
  <c r="BT168" i="1"/>
  <c r="BT62" i="1"/>
  <c r="BT255" i="1"/>
  <c r="BT237" i="1"/>
  <c r="BT179" i="1"/>
  <c r="BT213" i="1"/>
  <c r="BT79" i="1"/>
  <c r="BT118" i="1"/>
  <c r="BT137" i="1"/>
  <c r="BT34" i="1"/>
  <c r="BT84" i="1"/>
  <c r="BT102" i="1"/>
  <c r="BT96" i="1"/>
  <c r="BT209" i="1"/>
  <c r="BT50" i="1"/>
  <c r="BT15" i="1"/>
  <c r="BT86" i="1"/>
  <c r="BT228" i="1"/>
  <c r="BT157" i="1"/>
  <c r="BT178" i="1"/>
  <c r="BT211" i="1"/>
  <c r="BT18" i="1"/>
  <c r="BT219" i="1"/>
  <c r="BT224" i="1"/>
  <c r="BT220" i="1"/>
  <c r="BT252" i="1"/>
  <c r="BT55" i="1"/>
  <c r="BT94" i="1"/>
  <c r="BT93" i="1"/>
  <c r="BT233" i="1"/>
  <c r="BT164" i="1"/>
  <c r="BT78" i="1"/>
  <c r="BT120" i="1"/>
  <c r="BT183" i="1"/>
  <c r="BT112" i="1"/>
  <c r="BT153" i="1"/>
  <c r="BT177" i="1"/>
  <c r="BT38" i="1"/>
  <c r="BT124" i="1"/>
  <c r="BT10" i="1"/>
  <c r="BT66" i="1"/>
  <c r="BT53" i="1"/>
  <c r="BT175" i="1"/>
  <c r="BT30" i="1"/>
  <c r="BT253" i="1"/>
  <c r="BT131" i="1"/>
  <c r="BT106" i="1"/>
  <c r="BT48" i="1"/>
  <c r="BT194" i="1"/>
  <c r="BT125" i="1"/>
  <c r="BT162" i="1"/>
  <c r="BT142" i="1"/>
  <c r="BT113" i="1"/>
  <c r="BT122" i="1"/>
  <c r="BT174" i="1"/>
  <c r="BT42" i="1"/>
  <c r="BT103" i="1"/>
  <c r="BT232" i="1"/>
  <c r="BT246" i="1"/>
  <c r="BT240" i="1"/>
  <c r="BT40" i="1"/>
  <c r="BT156" i="1"/>
  <c r="BT226" i="1"/>
  <c r="BT208" i="1"/>
  <c r="BT88" i="1"/>
  <c r="BT136" i="1"/>
  <c r="BT160" i="1"/>
  <c r="BT71" i="1"/>
  <c r="BT205" i="1"/>
  <c r="BT201" i="1"/>
  <c r="BT43" i="1"/>
  <c r="BT111" i="1"/>
  <c r="BT161" i="1"/>
  <c r="BT13" i="1"/>
  <c r="BT82" i="1"/>
  <c r="BT165" i="1"/>
  <c r="BT207" i="1"/>
  <c r="BT229" i="1"/>
  <c r="BT192" i="1"/>
  <c r="BT98" i="1"/>
  <c r="BT139" i="1"/>
  <c r="BT158" i="1"/>
  <c r="BT151" i="1"/>
  <c r="BT121" i="1"/>
  <c r="BT22" i="1"/>
  <c r="BT115" i="1"/>
  <c r="BT75" i="1"/>
  <c r="BT217" i="1"/>
  <c r="BT249" i="1"/>
  <c r="BT20" i="1"/>
  <c r="BT60" i="1"/>
  <c r="BT181" i="1"/>
  <c r="BT76" i="1"/>
  <c r="BT97" i="1"/>
  <c r="BT243" i="1"/>
  <c r="BT130" i="1"/>
  <c r="BT144" i="1"/>
  <c r="BT210" i="1"/>
  <c r="BT251" i="1"/>
  <c r="BT256" i="1"/>
  <c r="BT64" i="1"/>
  <c r="BT119" i="1"/>
  <c r="BT188" i="1"/>
  <c r="BT189" i="1"/>
  <c r="BT36" i="1"/>
  <c r="BT254" i="1"/>
  <c r="BT24" i="1"/>
  <c r="BT238" i="1"/>
  <c r="BT56" i="1"/>
  <c r="BT32" i="1"/>
  <c r="BT171" i="1"/>
  <c r="BT134" i="1"/>
  <c r="BT191" i="1"/>
  <c r="BT206" i="1"/>
  <c r="BT250" i="1"/>
  <c r="BT47" i="1"/>
  <c r="BT116" i="1"/>
  <c r="BT185" i="1"/>
  <c r="BT152" i="1"/>
  <c r="BT39" i="1"/>
  <c r="BT70" i="1"/>
  <c r="BT90" i="1"/>
  <c r="BT52" i="1"/>
  <c r="BT54" i="1"/>
  <c r="BT202" i="1"/>
  <c r="BT155" i="1"/>
  <c r="BT68" i="1"/>
  <c r="BT92" i="1"/>
  <c r="BT225" i="1"/>
  <c r="BT127" i="1"/>
  <c r="BT231" i="1"/>
  <c r="BT110" i="1"/>
  <c r="BT141" i="1"/>
  <c r="BT132" i="1"/>
  <c r="BT241" i="1"/>
  <c r="BT182" i="1"/>
  <c r="BT245" i="1"/>
  <c r="BT16" i="1"/>
  <c r="BT105" i="1"/>
  <c r="BT145" i="1"/>
  <c r="BT147" i="1"/>
  <c r="BT218" i="1"/>
  <c r="BT19" i="1"/>
  <c r="BT187" i="1"/>
  <c r="BT35" i="1"/>
  <c r="BT101" i="1"/>
  <c r="BT172" i="1"/>
  <c r="BT33" i="1"/>
  <c r="BT104" i="1"/>
  <c r="BT95" i="1"/>
  <c r="BT26" i="1"/>
  <c r="BT167" i="1"/>
  <c r="BT67" i="1"/>
  <c r="BT23" i="1"/>
  <c r="BT91" i="1"/>
  <c r="BT227" i="1"/>
  <c r="BT163" i="1"/>
  <c r="BT109" i="1"/>
  <c r="BH15" i="1"/>
  <c r="BT176" i="1"/>
  <c r="BT197" i="1"/>
  <c r="BT234" i="1"/>
  <c r="BT107" i="1"/>
  <c r="BT190" i="1"/>
  <c r="BT184" i="1"/>
  <c r="BT236" i="1"/>
  <c r="BT46" i="1"/>
  <c r="BT87" i="1"/>
  <c r="BT198" i="1"/>
  <c r="BT41" i="1"/>
  <c r="BT57" i="1"/>
  <c r="BT146" i="1"/>
  <c r="BT89" i="1"/>
  <c r="BT135" i="1"/>
  <c r="BT204" i="1"/>
  <c r="BT149" i="1"/>
  <c r="BT248" i="1"/>
  <c r="BT21" i="1"/>
  <c r="BT200" i="1"/>
  <c r="BT221" i="1"/>
  <c r="BT196" i="1"/>
  <c r="BT29" i="1"/>
  <c r="BT180" i="1"/>
  <c r="BT223" i="1"/>
  <c r="BT195" i="1"/>
  <c r="BT170" i="1"/>
  <c r="BT51" i="1"/>
  <c r="BT129" i="1"/>
  <c r="BT143" i="1"/>
  <c r="BT81" i="1"/>
  <c r="BT186" i="1"/>
  <c r="BT77" i="1"/>
  <c r="BT215" i="1"/>
  <c r="BT63" i="1"/>
  <c r="BT216" i="1"/>
  <c r="BT159" i="1"/>
  <c r="BT128" i="1"/>
  <c r="BT203" i="1"/>
  <c r="BT45" i="1"/>
  <c r="BT148" i="1"/>
  <c r="BT100" i="1"/>
  <c r="BT247" i="1"/>
  <c r="BT11" i="1"/>
  <c r="BT37" i="1"/>
  <c r="BT150" i="1"/>
  <c r="BT235" i="1"/>
  <c r="BT239" i="1"/>
  <c r="BT65" i="1"/>
  <c r="BT173" i="1"/>
  <c r="BT44" i="1"/>
  <c r="BT27" i="1"/>
  <c r="BT212" i="1"/>
  <c r="BT230" i="1"/>
  <c r="BT14" i="1"/>
  <c r="BT28" i="1"/>
  <c r="BT12" i="1"/>
  <c r="BT72" i="1"/>
  <c r="BT140" i="1"/>
  <c r="BG14" i="1"/>
  <c r="BH14" i="1"/>
  <c r="BT69" i="1"/>
  <c r="BT138" i="1"/>
  <c r="BT193" i="1"/>
  <c r="BT108" i="1"/>
  <c r="AP216" i="3"/>
  <c r="AQ216" i="3" s="1"/>
  <c r="AP125" i="3"/>
  <c r="AQ125" i="3" s="1"/>
  <c r="AP124" i="3"/>
  <c r="AQ124" i="3" s="1"/>
  <c r="AP217" i="3"/>
  <c r="AQ217" i="3" s="1"/>
  <c r="AB16" i="4"/>
  <c r="AC16" i="4" s="1"/>
  <c r="AB17" i="4"/>
  <c r="AC17" i="4" s="1"/>
  <c r="P15" i="4"/>
  <c r="Q15" i="4" s="1"/>
  <c r="P14" i="4"/>
  <c r="Q14" i="4" s="1"/>
  <c r="AN213" i="7"/>
  <c r="AO213" i="7" s="1"/>
  <c r="AN220" i="7"/>
  <c r="AO220" i="7" s="1"/>
  <c r="AN222" i="7"/>
  <c r="AO222" i="7" s="1"/>
  <c r="AN159" i="7"/>
  <c r="AO159" i="7" s="1"/>
  <c r="AN219" i="7"/>
  <c r="AO219" i="7" s="1"/>
  <c r="AN184" i="7"/>
  <c r="AO184" i="7" s="1"/>
  <c r="AN124" i="7"/>
  <c r="AO124" i="7" s="1"/>
  <c r="AN128" i="7"/>
  <c r="AO128" i="7" s="1"/>
  <c r="AN158" i="7"/>
  <c r="AO158" i="7" s="1"/>
  <c r="AN155" i="7"/>
  <c r="AO155" i="7" s="1"/>
  <c r="AN157" i="7"/>
  <c r="AO157" i="7" s="1"/>
  <c r="AN123" i="7"/>
  <c r="AO123" i="7" s="1"/>
  <c r="AN129" i="7"/>
  <c r="AO129" i="7" s="1"/>
  <c r="AN127" i="7"/>
  <c r="AO127" i="7" s="1"/>
  <c r="AN89" i="7"/>
  <c r="AO89" i="7" s="1"/>
  <c r="AN20" i="7"/>
  <c r="AO20" i="7" s="1"/>
  <c r="AN17" i="7"/>
  <c r="AO17" i="7" s="1"/>
  <c r="AN16" i="7"/>
  <c r="AO16" i="7" s="1"/>
  <c r="S17" i="4"/>
  <c r="T17" i="4" s="1"/>
  <c r="AP153" i="3"/>
  <c r="AQ153" i="3" s="1"/>
  <c r="AB15" i="4"/>
  <c r="AC15" i="4" s="1"/>
  <c r="S16" i="4"/>
  <c r="T16" i="4" s="1"/>
  <c r="AP215" i="3"/>
  <c r="AQ215" i="3" s="1"/>
  <c r="AP152" i="3"/>
  <c r="AQ152" i="3" s="1"/>
  <c r="AN151" i="7"/>
  <c r="AO151" i="7" s="1"/>
  <c r="AN218" i="7"/>
  <c r="AO218" i="7" s="1"/>
  <c r="AN186" i="7"/>
  <c r="AO186" i="7" s="1"/>
  <c r="AN47" i="7"/>
  <c r="AO47" i="7" s="1"/>
  <c r="AN87" i="7"/>
  <c r="AO87" i="7" s="1"/>
  <c r="S15" i="4"/>
  <c r="T15" i="4" s="1"/>
  <c r="AP151" i="3"/>
  <c r="AQ151" i="3" s="1"/>
  <c r="AN152" i="7"/>
  <c r="AO152" i="7" s="1"/>
  <c r="AN85" i="7"/>
  <c r="AO85" i="7" s="1"/>
  <c r="AN94" i="7"/>
  <c r="AO94" i="7" s="1"/>
  <c r="AN154" i="7"/>
  <c r="AO154" i="7" s="1"/>
  <c r="AN153" i="7"/>
  <c r="AO153" i="7" s="1"/>
  <c r="AN183" i="7"/>
  <c r="AO183" i="7" s="1"/>
  <c r="AN9" i="7"/>
  <c r="AO9" i="7" s="1"/>
  <c r="AN86" i="7"/>
  <c r="AO86" i="7" s="1"/>
  <c r="AP49" i="3"/>
  <c r="AQ49" i="3" s="1"/>
  <c r="AN91" i="7"/>
  <c r="AO91" i="7" s="1"/>
  <c r="AN54" i="7"/>
  <c r="AO54" i="7" s="1"/>
  <c r="G17" i="4"/>
  <c r="H17" i="4" s="1"/>
  <c r="AN45" i="7"/>
  <c r="AO45" i="7" s="1"/>
  <c r="AN26" i="7"/>
  <c r="AO26" i="7" s="1"/>
  <c r="J16" i="4"/>
  <c r="K16" i="4" s="1"/>
  <c r="J17" i="4"/>
  <c r="K17" i="4" s="1"/>
  <c r="AP84" i="3"/>
  <c r="AQ84" i="3" s="1"/>
  <c r="AP85" i="3"/>
  <c r="AQ85" i="3" s="1"/>
  <c r="AN97" i="7"/>
  <c r="AO97" i="7" s="1"/>
  <c r="AN49" i="7"/>
  <c r="AO49" i="7" s="1"/>
  <c r="G15" i="4"/>
  <c r="H15" i="4" s="1"/>
  <c r="G16" i="4"/>
  <c r="H16" i="4" s="1"/>
  <c r="J15" i="4"/>
  <c r="K15" i="4" s="1"/>
  <c r="AN50" i="7"/>
  <c r="AO50" i="7" s="1"/>
  <c r="AP48" i="3"/>
  <c r="AQ48" i="3" s="1"/>
  <c r="AP83" i="3"/>
  <c r="AQ83" i="3" s="1"/>
  <c r="AP47" i="3"/>
  <c r="AQ47" i="3" s="1"/>
  <c r="AN10" i="7"/>
  <c r="AO10" i="7" s="1"/>
  <c r="S14" i="4"/>
  <c r="T14" i="4" s="1"/>
  <c r="AB14" i="4"/>
  <c r="AC14" i="4" s="1"/>
  <c r="G14" i="4"/>
  <c r="H14" i="4" s="1"/>
  <c r="AP82" i="3"/>
  <c r="AQ82" i="3" s="1"/>
  <c r="AP46" i="3"/>
  <c r="AQ46" i="3" s="1"/>
  <c r="AP150" i="3"/>
  <c r="AQ150" i="3" s="1"/>
  <c r="AP214" i="3"/>
  <c r="AQ214" i="3" s="1"/>
  <c r="AN215" i="7"/>
  <c r="AO215" i="7" s="1"/>
  <c r="AN214" i="7"/>
  <c r="AO214" i="7" s="1"/>
  <c r="AN150" i="7"/>
  <c r="AO150" i="7" s="1"/>
  <c r="AN96" i="7"/>
  <c r="AO96" i="7" s="1"/>
  <c r="AN217" i="7"/>
  <c r="AO217" i="7" s="1"/>
  <c r="AN48" i="7"/>
  <c r="AO48" i="7" s="1"/>
  <c r="J14" i="4"/>
  <c r="K14" i="4" s="1"/>
  <c r="AN24" i="7"/>
  <c r="AO24" i="7" s="1"/>
  <c r="AN93" i="7"/>
  <c r="AO93" i="7" s="1"/>
  <c r="AN92" i="7"/>
  <c r="AO92" i="7" s="1"/>
  <c r="AN14" i="7"/>
  <c r="AO14" i="7" s="1"/>
  <c r="AN88" i="7"/>
  <c r="AO88" i="7" s="1"/>
  <c r="D16" i="4"/>
  <c r="E16" i="4" s="1"/>
  <c r="AN30" i="7"/>
  <c r="AO30" i="7" s="1"/>
  <c r="AN11" i="7"/>
  <c r="AO11" i="7" s="1"/>
  <c r="AN25" i="7"/>
  <c r="AO25" i="7" s="1"/>
  <c r="D17" i="4"/>
  <c r="E17" i="4" s="1"/>
  <c r="AN31" i="7"/>
  <c r="AO31" i="7" s="1"/>
  <c r="AN28" i="7"/>
  <c r="AO28" i="7" s="1"/>
  <c r="D15" i="4"/>
  <c r="E15" i="4" s="1"/>
  <c r="BD10" i="7"/>
  <c r="D14" i="4"/>
  <c r="E14" i="4" s="1"/>
  <c r="BD11" i="7"/>
  <c r="BD12" i="7"/>
  <c r="BD9" i="7"/>
  <c r="AN95" i="7"/>
  <c r="AO95" i="7" s="1"/>
  <c r="AQ14" i="3"/>
  <c r="AW10" i="3" s="1"/>
  <c r="AQ86" i="1"/>
  <c r="AX13" i="1"/>
  <c r="AQ188" i="3" l="1"/>
  <c r="AW184" i="3" s="1"/>
  <c r="U18" i="4"/>
  <c r="S10" i="13" s="1"/>
  <c r="O18" i="4"/>
  <c r="S15" i="13" s="1"/>
  <c r="AQ128" i="3"/>
  <c r="AW124" i="3" s="1"/>
  <c r="AQ59" i="1"/>
  <c r="AR30" i="1"/>
  <c r="AS30" i="1" s="1"/>
  <c r="AQ112" i="1"/>
  <c r="AQ49" i="1"/>
  <c r="AR24" i="1"/>
  <c r="AS24" i="1" s="1"/>
  <c r="AQ113" i="1"/>
  <c r="AQ151" i="1"/>
  <c r="AR28" i="1"/>
  <c r="AS28" i="1" s="1"/>
  <c r="AQ26" i="1"/>
  <c r="AQ30" i="1"/>
  <c r="AQ23" i="1"/>
  <c r="AR26" i="1"/>
  <c r="AS26" i="1" s="1"/>
  <c r="AQ25" i="1"/>
  <c r="AQ24" i="1"/>
  <c r="AQ28" i="1"/>
  <c r="AQ187" i="1"/>
  <c r="AQ186" i="1"/>
  <c r="AQ22" i="1"/>
  <c r="AR25" i="1"/>
  <c r="AS25" i="1" s="1"/>
  <c r="AQ135" i="1"/>
  <c r="AR32" i="1"/>
  <c r="AS32" i="1" s="1"/>
  <c r="AQ108" i="1"/>
  <c r="AQ109" i="1"/>
  <c r="AR27" i="1"/>
  <c r="AS27" i="1" s="1"/>
  <c r="AQ29" i="1"/>
  <c r="AQ32" i="1"/>
  <c r="AR22" i="1"/>
  <c r="AS22" i="1" s="1"/>
  <c r="AQ27" i="1"/>
  <c r="AR23" i="1"/>
  <c r="AS23" i="1" s="1"/>
  <c r="AR29" i="1"/>
  <c r="AS29" i="1" s="1"/>
  <c r="AQ111" i="1"/>
  <c r="AQ218" i="3"/>
  <c r="AW214" i="3" s="1"/>
  <c r="AA18" i="4"/>
  <c r="S13" i="13" s="1"/>
  <c r="R18" i="4"/>
  <c r="S14" i="13" s="1"/>
  <c r="AQ154" i="3"/>
  <c r="AW150" i="3" s="1"/>
  <c r="AQ86" i="3"/>
  <c r="AW82" i="3" s="1"/>
  <c r="F18" i="4"/>
  <c r="S12" i="13" s="1"/>
  <c r="I18" i="4"/>
  <c r="S11" i="13" s="1"/>
  <c r="AQ50" i="3"/>
  <c r="AW46" i="3" s="1"/>
  <c r="C18" i="4"/>
  <c r="AQ51" i="1"/>
  <c r="AQ107" i="1"/>
  <c r="AQ155" i="1"/>
  <c r="AQ12" i="1"/>
  <c r="AQ61" i="1"/>
  <c r="AQ16" i="1"/>
  <c r="AF13" i="3"/>
  <c r="AG13" i="3" s="1"/>
  <c r="AH13" i="3" s="1"/>
  <c r="AI13" i="3" s="1"/>
  <c r="AO13" i="1"/>
  <c r="AQ132" i="1"/>
  <c r="AQ185" i="1"/>
  <c r="AR16" i="1"/>
  <c r="AS16" i="1" s="1"/>
  <c r="AQ110" i="1"/>
  <c r="AQ10" i="1"/>
  <c r="AQ157" i="1"/>
  <c r="AQ83" i="1"/>
  <c r="AQ124" i="1"/>
  <c r="AQ161" i="1"/>
  <c r="AQ184" i="1"/>
  <c r="AR15" i="1"/>
  <c r="AS15" i="1" s="1"/>
  <c r="AQ214" i="1"/>
  <c r="AQ58" i="1"/>
  <c r="AQ46" i="1"/>
  <c r="AQ62" i="1"/>
  <c r="AR14" i="1"/>
  <c r="AS14" i="1" s="1"/>
  <c r="AQ56" i="1"/>
  <c r="AQ126" i="1"/>
  <c r="AQ220" i="1"/>
  <c r="AQ160" i="1"/>
  <c r="AQ129" i="1"/>
  <c r="AR12" i="1"/>
  <c r="AS12" i="1" s="1"/>
  <c r="AQ52" i="1"/>
  <c r="AR20" i="1"/>
  <c r="AS20" i="1" s="1"/>
  <c r="AQ14" i="1"/>
  <c r="AQ54" i="1"/>
  <c r="AQ88" i="1"/>
  <c r="AQ131" i="1"/>
  <c r="AQ218" i="1"/>
  <c r="AQ106" i="1"/>
  <c r="AQ53" i="1"/>
  <c r="AQ50" i="1"/>
  <c r="AQ84" i="1"/>
  <c r="AT13" i="1"/>
  <c r="AR10" i="1"/>
  <c r="AS10" i="1" s="1"/>
  <c r="AQ134" i="1"/>
  <c r="AR11" i="1"/>
  <c r="AS11" i="1" s="1"/>
  <c r="AQ128" i="1"/>
  <c r="AQ47" i="1"/>
  <c r="AQ11" i="1"/>
  <c r="AR21" i="1"/>
  <c r="AS21" i="1" s="1"/>
  <c r="AQ48" i="1"/>
  <c r="AQ130" i="1"/>
  <c r="AQ152" i="1"/>
  <c r="AQ57" i="1"/>
  <c r="AQ17" i="1"/>
  <c r="AQ215" i="1"/>
  <c r="AQ156" i="1"/>
  <c r="AQ21" i="1"/>
  <c r="AQ20" i="1"/>
  <c r="AQ19" i="1"/>
  <c r="AR18" i="1"/>
  <c r="AS18" i="1" s="1"/>
  <c r="AR17" i="1"/>
  <c r="AS17" i="1" s="1"/>
  <c r="AQ85" i="1"/>
  <c r="AQ87" i="1"/>
  <c r="AQ216" i="1"/>
  <c r="DC12" i="7"/>
  <c r="AR13" i="1"/>
  <c r="AS13" i="1" s="1"/>
  <c r="AQ55" i="1"/>
  <c r="AQ18" i="1"/>
  <c r="AQ150" i="1"/>
  <c r="AQ63" i="1"/>
  <c r="AQ13" i="1"/>
  <c r="AQ12" i="7"/>
  <c r="AQ82" i="1"/>
  <c r="AQ125" i="1"/>
  <c r="AR19" i="1"/>
  <c r="AS19" i="1" s="1"/>
  <c r="AQ154" i="1"/>
  <c r="AQ15" i="1"/>
  <c r="AQ153" i="1"/>
  <c r="AQ127" i="1"/>
  <c r="AQ133" i="1"/>
  <c r="AQ219" i="1"/>
  <c r="I15" i="13" l="1"/>
  <c r="I12" i="13"/>
  <c r="AX106" i="3"/>
  <c r="L19" i="4"/>
  <c r="L20" i="4" s="1"/>
  <c r="I18" i="13"/>
  <c r="I10" i="13"/>
  <c r="I14" i="13"/>
  <c r="I13" i="13"/>
  <c r="AX124" i="3"/>
  <c r="O19" i="4"/>
  <c r="O20" i="4" s="1"/>
  <c r="U19" i="4"/>
  <c r="U20" i="4" s="1"/>
  <c r="AX214" i="3"/>
  <c r="AX82" i="3"/>
  <c r="AX10" i="3"/>
  <c r="AX150" i="3"/>
  <c r="AX46" i="3"/>
  <c r="AX184" i="3"/>
  <c r="AA19" i="4"/>
  <c r="AA20" i="4" s="1"/>
  <c r="R19" i="4"/>
  <c r="R20" i="4" s="1"/>
  <c r="S16" i="13"/>
  <c r="I11" i="13" s="1"/>
  <c r="C19" i="4"/>
  <c r="C20" i="4" s="1"/>
  <c r="F19" i="4"/>
  <c r="F20" i="4" s="1"/>
  <c r="I19" i="4"/>
  <c r="I20" i="4" s="1"/>
  <c r="DM12" i="7"/>
  <c r="DU15" i="7" s="1"/>
  <c r="DW15" i="7" s="1"/>
  <c r="DG19" i="7" a="1"/>
  <c r="DG19" i="7" s="1"/>
  <c r="DN19" i="7" s="1"/>
  <c r="DU30" i="7" s="1"/>
  <c r="DW30" i="7" s="1"/>
  <c r="DG18" i="7" a="1"/>
  <c r="DG18" i="7" s="1"/>
  <c r="DN18" i="7" s="1"/>
  <c r="DU28" i="7" s="1"/>
  <c r="DW28" i="7" s="1"/>
  <c r="DG20" i="7" a="1"/>
  <c r="DG20" i="7" s="1"/>
  <c r="DN20" i="7" s="1"/>
  <c r="DU32" i="7" s="1"/>
  <c r="DW32" i="7" s="1"/>
  <c r="DG13" i="7" a="1"/>
  <c r="DG13" i="7" s="1"/>
  <c r="DN13" i="7" s="1"/>
  <c r="DU18" i="7" s="1"/>
  <c r="DW18" i="7" s="1"/>
  <c r="DG17" i="7" a="1"/>
  <c r="DG17" i="7" s="1"/>
  <c r="DN17" i="7" s="1"/>
  <c r="DU26" i="7" s="1"/>
  <c r="DW26" i="7" s="1"/>
  <c r="DG15" i="7" a="1"/>
  <c r="DG15" i="7" s="1"/>
  <c r="DN15" i="7" s="1"/>
  <c r="DU22" i="7" s="1"/>
  <c r="DW22" i="7" s="1"/>
  <c r="DG16" i="7" a="1"/>
  <c r="DG16" i="7" s="1"/>
  <c r="DN16" i="7" s="1"/>
  <c r="DU24" i="7" s="1"/>
  <c r="DW24" i="7" s="1"/>
  <c r="DG14" i="7" a="1"/>
  <c r="DG14" i="7" s="1"/>
  <c r="DN14" i="7" s="1"/>
  <c r="DU20" i="7" s="1"/>
  <c r="DW20" i="7" s="1"/>
  <c r="DG9" i="7" a="1"/>
  <c r="DG9" i="7" s="1"/>
  <c r="DN9" i="7" s="1"/>
  <c r="DU10" i="7" s="1"/>
  <c r="DW10" i="7" s="1"/>
  <c r="DG10" i="7" a="1"/>
  <c r="DG10" i="7" s="1"/>
  <c r="DN10" i="7" s="1"/>
  <c r="DU12" i="7" s="1"/>
  <c r="DW12" i="7" s="1"/>
  <c r="DG12" i="7" a="1"/>
  <c r="DG12" i="7" s="1"/>
  <c r="DN12" i="7" s="1"/>
  <c r="DU16" i="7" s="1"/>
  <c r="DW16" i="7" s="1"/>
  <c r="DG11" i="7" a="1"/>
  <c r="DG11" i="7" s="1"/>
  <c r="DN11" i="7" s="1"/>
  <c r="DU14" i="7" s="1"/>
  <c r="DW14" i="7" s="1"/>
  <c r="AU11" i="1"/>
  <c r="AU12" i="1"/>
  <c r="AR12" i="7"/>
  <c r="AT12" i="7" s="1"/>
  <c r="AU10" i="1"/>
  <c r="AU13" i="1"/>
  <c r="C17" i="2" s="1"/>
  <c r="I16" i="13" l="1"/>
  <c r="AV85" i="1"/>
  <c r="AW85" i="1" s="1"/>
  <c r="AV187" i="1"/>
  <c r="AW187" i="1" s="1"/>
  <c r="AV186" i="1"/>
  <c r="AW186" i="1" s="1"/>
  <c r="AV184" i="1"/>
  <c r="AW184" i="1" s="1"/>
  <c r="AV109" i="1"/>
  <c r="AW109" i="1" s="1"/>
  <c r="AV185" i="1"/>
  <c r="AW185" i="1" s="1"/>
  <c r="I17" i="13"/>
  <c r="Q16" i="13"/>
  <c r="Q13" i="13"/>
  <c r="Q12" i="13"/>
  <c r="Q18" i="13"/>
  <c r="Q17" i="13"/>
  <c r="Q15" i="13"/>
  <c r="Q10" i="13"/>
  <c r="Q11" i="13"/>
  <c r="Q14" i="13"/>
  <c r="G15" i="13" s="1"/>
  <c r="AV107" i="1"/>
  <c r="AW107" i="1" s="1"/>
  <c r="AV108" i="1"/>
  <c r="AW108" i="1" s="1"/>
  <c r="AV106" i="1"/>
  <c r="AW106" i="1" s="1"/>
  <c r="AV84" i="1"/>
  <c r="AW84" i="1" s="1"/>
  <c r="AV125" i="1"/>
  <c r="AW125" i="1" s="1"/>
  <c r="AV214" i="1"/>
  <c r="AW214" i="1" s="1"/>
  <c r="AV127" i="1"/>
  <c r="AW127" i="1" s="1"/>
  <c r="AV152" i="1"/>
  <c r="AW152" i="1" s="1"/>
  <c r="AV126" i="1"/>
  <c r="AW126" i="1" s="1"/>
  <c r="AV150" i="1"/>
  <c r="AW150" i="1" s="1"/>
  <c r="C14" i="2"/>
  <c r="AV10" i="1"/>
  <c r="AW10" i="1" s="1"/>
  <c r="AV153" i="1"/>
  <c r="AW153" i="1" s="1"/>
  <c r="AV215" i="1"/>
  <c r="AW215" i="1" s="1"/>
  <c r="AV82" i="1"/>
  <c r="AW82" i="1" s="1"/>
  <c r="AV48" i="1"/>
  <c r="AW48" i="1" s="1"/>
  <c r="AV47" i="1"/>
  <c r="AW47" i="1" s="1"/>
  <c r="AV49" i="1"/>
  <c r="AW49" i="1" s="1"/>
  <c r="AV83" i="1"/>
  <c r="AW83" i="1" s="1"/>
  <c r="AV151" i="1"/>
  <c r="AW151" i="1" s="1"/>
  <c r="AV46" i="1"/>
  <c r="AW46" i="1" s="1"/>
  <c r="AV124" i="1"/>
  <c r="AW124" i="1" s="1"/>
  <c r="AU13" i="7"/>
  <c r="AU16" i="7"/>
  <c r="AV13" i="1"/>
  <c r="AW13" i="1" s="1"/>
  <c r="AV12" i="1"/>
  <c r="AW12" i="1" s="1"/>
  <c r="C16" i="2"/>
  <c r="AU15" i="7"/>
  <c r="AU14" i="7"/>
  <c r="AV11" i="1"/>
  <c r="AW11" i="1" s="1"/>
  <c r="C15" i="2"/>
  <c r="DQ14" i="7"/>
  <c r="DQ9" i="7"/>
  <c r="C14" i="5" s="1"/>
  <c r="DQ10" i="7"/>
  <c r="C15" i="5" s="1"/>
  <c r="DQ11" i="7"/>
  <c r="C16" i="5" s="1"/>
  <c r="DQ12" i="7"/>
  <c r="C17" i="5" s="1"/>
  <c r="G12" i="13" l="1"/>
  <c r="G17" i="13"/>
  <c r="J17" i="2"/>
  <c r="K17" i="2" s="1"/>
  <c r="G11" i="13"/>
  <c r="G13" i="13"/>
  <c r="G16" i="13"/>
  <c r="G10" i="13"/>
  <c r="G18" i="13"/>
  <c r="G14" i="13"/>
  <c r="AB17" i="5"/>
  <c r="AC17" i="5" s="1"/>
  <c r="AB16" i="5"/>
  <c r="AC16" i="5" s="1"/>
  <c r="AW188" i="1"/>
  <c r="AY184" i="1" s="1"/>
  <c r="V16" i="2"/>
  <c r="W16" i="2" s="1"/>
  <c r="V17" i="2"/>
  <c r="W17" i="2" s="1"/>
  <c r="V15" i="2"/>
  <c r="W15" i="2" s="1"/>
  <c r="V14" i="2"/>
  <c r="W14" i="2" s="1"/>
  <c r="M17" i="2"/>
  <c r="N17" i="2" s="1"/>
  <c r="M17" i="5"/>
  <c r="N17" i="5" s="1"/>
  <c r="AW110" i="1"/>
  <c r="AY106" i="1" s="1"/>
  <c r="V17" i="5"/>
  <c r="W17" i="5" s="1"/>
  <c r="V15" i="5"/>
  <c r="W15" i="5" s="1"/>
  <c r="V16" i="5"/>
  <c r="W16" i="5" s="1"/>
  <c r="M16" i="2"/>
  <c r="N16" i="2" s="1"/>
  <c r="M15" i="2"/>
  <c r="N15" i="2" s="1"/>
  <c r="M16" i="5"/>
  <c r="N16" i="5" s="1"/>
  <c r="M15" i="5"/>
  <c r="N15" i="5" s="1"/>
  <c r="M14" i="2"/>
  <c r="N14" i="2" s="1"/>
  <c r="M14" i="5"/>
  <c r="N14" i="5" s="1"/>
  <c r="D15" i="2"/>
  <c r="E15" i="2" s="1"/>
  <c r="AW128" i="1"/>
  <c r="AY124" i="1" s="1"/>
  <c r="AW50" i="1"/>
  <c r="AY46" i="1" s="1"/>
  <c r="AW86" i="1"/>
  <c r="AY82" i="1" s="1"/>
  <c r="D15" i="5"/>
  <c r="E15" i="5" s="1"/>
  <c r="D17" i="2"/>
  <c r="E17" i="2" s="1"/>
  <c r="D17" i="5"/>
  <c r="E17" i="5" s="1"/>
  <c r="D16" i="5"/>
  <c r="E16" i="5" s="1"/>
  <c r="AW14" i="1"/>
  <c r="AY10" i="1" s="1"/>
  <c r="AV9" i="7"/>
  <c r="AV12" i="7"/>
  <c r="AV10" i="7"/>
  <c r="AV11" i="7"/>
  <c r="G16" i="2"/>
  <c r="H16" i="2" s="1"/>
  <c r="J15" i="2"/>
  <c r="K15" i="2" s="1"/>
  <c r="J14" i="2"/>
  <c r="K14" i="2" s="1"/>
  <c r="AB14" i="2"/>
  <c r="AC14" i="2" s="1"/>
  <c r="AB15" i="2"/>
  <c r="AC15" i="2" s="1"/>
  <c r="P16" i="2"/>
  <c r="Q16" i="2" s="1"/>
  <c r="J16" i="2"/>
  <c r="K16" i="2" s="1"/>
  <c r="P17" i="2"/>
  <c r="Q17" i="2" s="1"/>
  <c r="D14" i="2"/>
  <c r="E14" i="2" s="1"/>
  <c r="S15" i="2"/>
  <c r="T15" i="2" s="1"/>
  <c r="S17" i="2"/>
  <c r="T17" i="2" s="1"/>
  <c r="G14" i="2"/>
  <c r="H14" i="2" s="1"/>
  <c r="P14" i="2"/>
  <c r="Q14" i="2" s="1"/>
  <c r="S14" i="2"/>
  <c r="T14" i="2" s="1"/>
  <c r="G17" i="2"/>
  <c r="H17" i="2" s="1"/>
  <c r="P15" i="2"/>
  <c r="Q15" i="2" s="1"/>
  <c r="G15" i="2"/>
  <c r="H15" i="2" s="1"/>
  <c r="S16" i="2"/>
  <c r="T16" i="2" s="1"/>
  <c r="AW154" i="1"/>
  <c r="AY150" i="1" s="1"/>
  <c r="S14" i="5"/>
  <c r="T14" i="5" s="1"/>
  <c r="P14" i="5"/>
  <c r="Q14" i="5" s="1"/>
  <c r="P15" i="5"/>
  <c r="Q15" i="5" s="1"/>
  <c r="G16" i="5"/>
  <c r="H16" i="5" s="1"/>
  <c r="G14" i="5"/>
  <c r="H14" i="5" s="1"/>
  <c r="S17" i="5"/>
  <c r="T17" i="5" s="1"/>
  <c r="G17" i="5"/>
  <c r="H17" i="5" s="1"/>
  <c r="V14" i="5"/>
  <c r="W14" i="5" s="1"/>
  <c r="J15" i="5"/>
  <c r="K15" i="5" s="1"/>
  <c r="P17" i="5"/>
  <c r="Q17" i="5" s="1"/>
  <c r="S16" i="5"/>
  <c r="T16" i="5" s="1"/>
  <c r="J16" i="5"/>
  <c r="K16" i="5" s="1"/>
  <c r="G15" i="5"/>
  <c r="H15" i="5" s="1"/>
  <c r="J14" i="5"/>
  <c r="K14" i="5" s="1"/>
  <c r="AB15" i="5"/>
  <c r="AC15" i="5" s="1"/>
  <c r="P16" i="5"/>
  <c r="Q16" i="5" s="1"/>
  <c r="AB14" i="5"/>
  <c r="AC14" i="5" s="1"/>
  <c r="J17" i="5"/>
  <c r="K17" i="5" s="1"/>
  <c r="D14" i="5"/>
  <c r="E14" i="5" s="1"/>
  <c r="S15" i="5"/>
  <c r="T15" i="5" s="1"/>
  <c r="AW218" i="1"/>
  <c r="AY214" i="1" s="1"/>
  <c r="D16" i="2"/>
  <c r="E16" i="2" s="1"/>
  <c r="U18" i="2" l="1"/>
  <c r="O10" i="13" s="1"/>
  <c r="AW108" i="7"/>
  <c r="AX108" i="7" s="1"/>
  <c r="AW186" i="7"/>
  <c r="AX186" i="7" s="1"/>
  <c r="AW185" i="7"/>
  <c r="AX185" i="7" s="1"/>
  <c r="AW216" i="7"/>
  <c r="AX216" i="7" s="1"/>
  <c r="AW184" i="7"/>
  <c r="AX184" i="7" s="1"/>
  <c r="AW183" i="7"/>
  <c r="AX183" i="7" s="1"/>
  <c r="AW215" i="7"/>
  <c r="AX215" i="7" s="1"/>
  <c r="U18" i="5"/>
  <c r="L18" i="2"/>
  <c r="O16" i="13" s="1"/>
  <c r="AW105" i="7"/>
  <c r="AX105" i="7" s="1"/>
  <c r="AW107" i="7"/>
  <c r="AX107" i="7" s="1"/>
  <c r="AW106" i="7"/>
  <c r="AX106" i="7" s="1"/>
  <c r="L18" i="5"/>
  <c r="AZ150" i="1"/>
  <c r="AW12" i="7"/>
  <c r="AX12" i="7" s="1"/>
  <c r="AZ214" i="1"/>
  <c r="AZ46" i="1"/>
  <c r="AW10" i="7"/>
  <c r="AX10" i="7" s="1"/>
  <c r="I18" i="2"/>
  <c r="O14" i="13" s="1"/>
  <c r="C18" i="5"/>
  <c r="O18" i="5"/>
  <c r="R18" i="5"/>
  <c r="AA18" i="5"/>
  <c r="F18" i="5"/>
  <c r="R18" i="2"/>
  <c r="O18" i="2"/>
  <c r="F18" i="2"/>
  <c r="AW11" i="7"/>
  <c r="AX11" i="7" s="1"/>
  <c r="C18" i="2"/>
  <c r="AW213" i="7"/>
  <c r="AX213" i="7" s="1"/>
  <c r="AW82" i="7"/>
  <c r="AX82" i="7" s="1"/>
  <c r="AW150" i="7"/>
  <c r="AX150" i="7" s="1"/>
  <c r="AW47" i="7"/>
  <c r="AX47" i="7" s="1"/>
  <c r="AW83" i="7"/>
  <c r="AX83" i="7" s="1"/>
  <c r="AW126" i="7"/>
  <c r="AX126" i="7" s="1"/>
  <c r="AW45" i="7"/>
  <c r="AX45" i="7" s="1"/>
  <c r="AW48" i="7"/>
  <c r="AX48" i="7" s="1"/>
  <c r="AW124" i="7"/>
  <c r="AX124" i="7" s="1"/>
  <c r="AW123" i="7"/>
  <c r="AX123" i="7" s="1"/>
  <c r="AW152" i="7"/>
  <c r="AX152" i="7" s="1"/>
  <c r="AW214" i="7"/>
  <c r="AX214" i="7" s="1"/>
  <c r="AW149" i="7"/>
  <c r="AX149" i="7" s="1"/>
  <c r="AW46" i="7"/>
  <c r="AX46" i="7" s="1"/>
  <c r="AW151" i="7"/>
  <c r="AX151" i="7" s="1"/>
  <c r="AW81" i="7"/>
  <c r="AX81" i="7" s="1"/>
  <c r="AW9" i="7"/>
  <c r="AX9" i="7" s="1"/>
  <c r="AW125" i="7"/>
  <c r="AX125" i="7" s="1"/>
  <c r="AW84" i="7"/>
  <c r="AX84" i="7" s="1"/>
  <c r="AZ184" i="1"/>
  <c r="AZ10" i="1"/>
  <c r="AZ106" i="1"/>
  <c r="AZ124" i="1"/>
  <c r="I18" i="5"/>
  <c r="AA18" i="2"/>
  <c r="AZ82" i="1"/>
  <c r="K17" i="6" l="1"/>
  <c r="K13" i="6"/>
  <c r="K15" i="6"/>
  <c r="K16" i="6"/>
  <c r="K14" i="6"/>
  <c r="K12" i="6"/>
  <c r="K11" i="6"/>
  <c r="K10" i="6"/>
  <c r="X19" i="2"/>
  <c r="X20" i="2" s="1"/>
  <c r="X19" i="5"/>
  <c r="X20" i="5" s="1"/>
  <c r="AX187" i="7"/>
  <c r="BF183" i="7" s="1"/>
  <c r="AX109" i="7"/>
  <c r="BF105" i="7" s="1"/>
  <c r="AX13" i="7"/>
  <c r="BF9" i="7" s="1"/>
  <c r="AX127" i="7"/>
  <c r="BF123" i="7" s="1"/>
  <c r="U19" i="5"/>
  <c r="U20" i="5" s="1"/>
  <c r="O19" i="5"/>
  <c r="O20" i="5" s="1"/>
  <c r="L19" i="5"/>
  <c r="L20" i="5" s="1"/>
  <c r="C19" i="5"/>
  <c r="C20" i="5" s="1"/>
  <c r="R19" i="5"/>
  <c r="R20" i="5" s="1"/>
  <c r="I19" i="5"/>
  <c r="I20" i="5" s="1"/>
  <c r="AX153" i="7"/>
  <c r="BF149" i="7" s="1"/>
  <c r="AX217" i="7"/>
  <c r="BF213" i="7" s="1"/>
  <c r="L19" i="2"/>
  <c r="L20" i="2" s="1"/>
  <c r="C19" i="2"/>
  <c r="C20" i="2" s="1"/>
  <c r="U19" i="2"/>
  <c r="U20" i="2" s="1"/>
  <c r="O11" i="13"/>
  <c r="E14" i="13" s="1"/>
  <c r="F19" i="2"/>
  <c r="F20" i="2" s="1"/>
  <c r="O12" i="13"/>
  <c r="O19" i="2"/>
  <c r="O20" i="2" s="1"/>
  <c r="O17" i="13"/>
  <c r="E11" i="13" s="1"/>
  <c r="AX49" i="7"/>
  <c r="BF45" i="7" s="1"/>
  <c r="I19" i="2"/>
  <c r="I20" i="2" s="1"/>
  <c r="R19" i="2"/>
  <c r="R20" i="2" s="1"/>
  <c r="O15" i="13"/>
  <c r="E17" i="13" s="1"/>
  <c r="AA19" i="2"/>
  <c r="AA20" i="2" s="1"/>
  <c r="O13" i="13"/>
  <c r="F19" i="5"/>
  <c r="F20" i="5" s="1"/>
  <c r="AX85" i="7"/>
  <c r="BF81" i="7" s="1"/>
  <c r="AA19" i="5"/>
  <c r="AA20" i="5" s="1"/>
  <c r="E13" i="13" l="1"/>
  <c r="L17" i="6"/>
  <c r="M17" i="6" s="1"/>
  <c r="L13" i="6"/>
  <c r="M13" i="6" s="1"/>
  <c r="L15" i="6"/>
  <c r="M15" i="6" s="1"/>
  <c r="L16" i="6"/>
  <c r="M16" i="6" s="1"/>
  <c r="L14" i="6"/>
  <c r="M14" i="6" s="1"/>
  <c r="L12" i="6"/>
  <c r="M12" i="6" s="1"/>
  <c r="L10" i="6"/>
  <c r="M10" i="6" s="1"/>
  <c r="L11" i="6"/>
  <c r="M11" i="6" s="1"/>
  <c r="O32" i="13"/>
  <c r="S32" i="13" s="1"/>
  <c r="BG241" i="7"/>
  <c r="I18" i="6"/>
  <c r="J18" i="6" s="1"/>
  <c r="AL18" i="6" s="1"/>
  <c r="I15" i="6"/>
  <c r="J15" i="6" s="1"/>
  <c r="I17" i="6"/>
  <c r="J17" i="6" s="1"/>
  <c r="I16" i="6"/>
  <c r="J16" i="6" s="1"/>
  <c r="I13" i="6"/>
  <c r="J13" i="6" s="1"/>
  <c r="I11" i="6"/>
  <c r="J11" i="6" s="1"/>
  <c r="I14" i="6"/>
  <c r="J14" i="6" s="1"/>
  <c r="I12" i="6"/>
  <c r="J12" i="6" s="1"/>
  <c r="I10" i="6"/>
  <c r="J10" i="6" s="1"/>
  <c r="O30" i="13"/>
  <c r="O31" i="13"/>
  <c r="O28" i="13"/>
  <c r="O24" i="13"/>
  <c r="O25" i="13"/>
  <c r="O26" i="13"/>
  <c r="O29" i="13"/>
  <c r="O27" i="13"/>
  <c r="G26" i="13" s="1"/>
  <c r="M14" i="13"/>
  <c r="M17" i="13"/>
  <c r="E12" i="13"/>
  <c r="M12" i="13"/>
  <c r="E10" i="13"/>
  <c r="M15" i="13"/>
  <c r="E18" i="13"/>
  <c r="E15" i="13"/>
  <c r="M11" i="13"/>
  <c r="M18" i="13"/>
  <c r="M10" i="13"/>
  <c r="M13" i="13"/>
  <c r="E16" i="13"/>
  <c r="M16" i="13"/>
  <c r="F15" i="6"/>
  <c r="G15" i="6" s="1"/>
  <c r="F13" i="6"/>
  <c r="G13" i="6" s="1"/>
  <c r="F16" i="6"/>
  <c r="G16" i="6" s="1"/>
  <c r="F17" i="6"/>
  <c r="G17" i="6" s="1"/>
  <c r="F14" i="6"/>
  <c r="G14" i="6" s="1"/>
  <c r="F11" i="6"/>
  <c r="G11" i="6" s="1"/>
  <c r="F10" i="6"/>
  <c r="G10" i="6" s="1"/>
  <c r="F12" i="6"/>
  <c r="G12" i="6" s="1"/>
  <c r="BG123" i="7"/>
  <c r="C13" i="6"/>
  <c r="D13" i="6" s="1"/>
  <c r="C15" i="6"/>
  <c r="D15" i="6" s="1"/>
  <c r="BG81" i="7"/>
  <c r="C17" i="6"/>
  <c r="D17" i="6" s="1"/>
  <c r="C11" i="6"/>
  <c r="D11" i="6" s="1"/>
  <c r="C14" i="6"/>
  <c r="D14" i="6" s="1"/>
  <c r="C10" i="6"/>
  <c r="D10" i="6" s="1"/>
  <c r="BG45" i="7"/>
  <c r="BG213" i="7"/>
  <c r="BG149" i="7"/>
  <c r="BG9" i="7"/>
  <c r="BG105" i="7"/>
  <c r="C16" i="6"/>
  <c r="D16" i="6" s="1"/>
  <c r="C12" i="6"/>
  <c r="D12" i="6" s="1"/>
  <c r="BG183" i="7"/>
  <c r="G28" i="13" l="1"/>
  <c r="G31" i="13"/>
  <c r="G29" i="13"/>
  <c r="G27" i="13"/>
  <c r="S25" i="13"/>
  <c r="C16" i="13"/>
  <c r="C11" i="13"/>
  <c r="C14" i="13"/>
  <c r="S27" i="13"/>
  <c r="S28" i="13"/>
  <c r="M27" i="13"/>
  <c r="M29" i="13"/>
  <c r="M28" i="13"/>
  <c r="M30" i="13"/>
  <c r="S24" i="13"/>
  <c r="M31" i="13"/>
  <c r="S26" i="13"/>
  <c r="S30" i="13"/>
  <c r="M32" i="13"/>
  <c r="M25" i="13"/>
  <c r="G30" i="13"/>
  <c r="S31" i="13"/>
  <c r="M26" i="13"/>
  <c r="G25" i="13"/>
  <c r="S29" i="13"/>
  <c r="G32" i="13"/>
  <c r="M24" i="13"/>
  <c r="G33" i="13"/>
  <c r="C15" i="13"/>
  <c r="C18" i="13"/>
  <c r="C10" i="13"/>
  <c r="C13" i="13"/>
  <c r="C12" i="13"/>
  <c r="C17" i="13"/>
  <c r="AL16" i="6"/>
  <c r="AL17" i="6"/>
  <c r="AL15" i="6"/>
  <c r="AL13" i="6"/>
  <c r="AL14" i="6"/>
  <c r="AL11" i="6"/>
  <c r="AL12" i="6"/>
  <c r="AL10" i="6"/>
  <c r="E28" i="13" l="1"/>
  <c r="E29" i="13"/>
  <c r="E32" i="13"/>
  <c r="E33" i="13"/>
  <c r="E25" i="13"/>
  <c r="E26" i="13"/>
  <c r="E30" i="13"/>
  <c r="E31" i="13"/>
  <c r="E27" i="13"/>
  <c r="AM18" i="6"/>
  <c r="AM17" i="6"/>
  <c r="AM15" i="6"/>
  <c r="AM16" i="6"/>
  <c r="AM11" i="6"/>
  <c r="AM12" i="6"/>
  <c r="AM13" i="6"/>
  <c r="AM14" i="6"/>
  <c r="AM10" i="6"/>
  <c r="BU97" i="1"/>
  <c r="BU170" i="1"/>
  <c r="BU140" i="1"/>
  <c r="BU120" i="1"/>
  <c r="BU213" i="1"/>
  <c r="BU139" i="1"/>
  <c r="BU70" i="1"/>
  <c r="BU112" i="1"/>
  <c r="BU68" i="1"/>
  <c r="BU162" i="1"/>
  <c r="BU194" i="1" l="1"/>
  <c r="BU164" i="1"/>
  <c r="BU98" i="1"/>
  <c r="BU93" i="1"/>
  <c r="BU104" i="1"/>
  <c r="BU228" i="1"/>
  <c r="BU175" i="1"/>
  <c r="BU113" i="1"/>
  <c r="BU43" i="1"/>
  <c r="BU101" i="1"/>
  <c r="BU145" i="1"/>
  <c r="BU117" i="1"/>
  <c r="BU33" i="1"/>
  <c r="BU99" i="1"/>
  <c r="BU208" i="1"/>
  <c r="BU105" i="1"/>
  <c r="BU196" i="1"/>
  <c r="BU167" i="1"/>
  <c r="BU210" i="1"/>
  <c r="BU141" i="1"/>
  <c r="BU182" i="1"/>
  <c r="BU207" i="1"/>
  <c r="BU250" i="1"/>
  <c r="BU67" i="1"/>
  <c r="BU165" i="1"/>
  <c r="BU122" i="1"/>
  <c r="BU72" i="1"/>
  <c r="BU249" i="1"/>
  <c r="BU181" i="1"/>
  <c r="BU100" i="1"/>
  <c r="BU103" i="1"/>
  <c r="BU198" i="1"/>
  <c r="BU247" i="1"/>
  <c r="BU74" i="1"/>
  <c r="BU190" i="1"/>
  <c r="BU246" i="1"/>
  <c r="BU197" i="1"/>
  <c r="BU255" i="1"/>
  <c r="BU159" i="1"/>
  <c r="BU177" i="1"/>
  <c r="BU169" i="1"/>
  <c r="BU42" i="1"/>
  <c r="BU178" i="1"/>
  <c r="BU254" i="1"/>
  <c r="BU166" i="1"/>
  <c r="BU205" i="1"/>
  <c r="BU173" i="1"/>
  <c r="BU221" i="1"/>
  <c r="BU225" i="1"/>
  <c r="BU119" i="1"/>
  <c r="BU212" i="1"/>
  <c r="BU30" i="1"/>
  <c r="BU134" i="1"/>
  <c r="BU253" i="1"/>
  <c r="BU209" i="1"/>
  <c r="BU200" i="1"/>
  <c r="BU147" i="1"/>
  <c r="BU230" i="1"/>
  <c r="BU204" i="1"/>
  <c r="BU161" i="1"/>
  <c r="BU36" i="1"/>
  <c r="BU235" i="1"/>
  <c r="BU40" i="1"/>
  <c r="BU138" i="1"/>
  <c r="BU229" i="1"/>
  <c r="BU137" i="1"/>
  <c r="BU238" i="1"/>
  <c r="BU180" i="1"/>
  <c r="BU227" i="1"/>
  <c r="BU116" i="1"/>
  <c r="BU240" i="1"/>
  <c r="BU191" i="1"/>
  <c r="BU15" i="1"/>
  <c r="BU78" i="1"/>
  <c r="BU202" i="1"/>
  <c r="BU251" i="1"/>
  <c r="BU41" i="1"/>
  <c r="BU69" i="1"/>
  <c r="BU133" i="1"/>
  <c r="BU223" i="1"/>
  <c r="BU29" i="1"/>
  <c r="BU172" i="1"/>
  <c r="BU80" i="1"/>
  <c r="BU234" i="1"/>
  <c r="BU168" i="1"/>
  <c r="BU245" i="1"/>
  <c r="BU226" i="1"/>
  <c r="BU102" i="1"/>
  <c r="BU148" i="1"/>
  <c r="BU11" i="1"/>
  <c r="BU142" i="1"/>
  <c r="BU106" i="1"/>
  <c r="BU135" i="1"/>
  <c r="BU76" i="1"/>
  <c r="BU35" i="1"/>
  <c r="BU110" i="1"/>
  <c r="BU179" i="1"/>
  <c r="BU108" i="1"/>
  <c r="BU252" i="1"/>
  <c r="BU94" i="1"/>
  <c r="BU66" i="1"/>
  <c r="BU123" i="1"/>
  <c r="BU201" i="1"/>
  <c r="BU79" i="1"/>
  <c r="BU95" i="1"/>
  <c r="BU146" i="1"/>
  <c r="BU203" i="1"/>
  <c r="BU31" i="1"/>
  <c r="BU149" i="1"/>
  <c r="BU111" i="1"/>
  <c r="BU176" i="1"/>
  <c r="BU39" i="1"/>
  <c r="BU132" i="1"/>
  <c r="BU38" i="1"/>
  <c r="BU37" i="1"/>
  <c r="BU32" i="1"/>
  <c r="BU44" i="1"/>
  <c r="BU160" i="1"/>
  <c r="BU206" i="1"/>
  <c r="BU224" i="1"/>
  <c r="BU183" i="1"/>
  <c r="BU193" i="1"/>
  <c r="BU45" i="1"/>
  <c r="BU77" i="1"/>
  <c r="BU195" i="1"/>
  <c r="BU71" i="1"/>
  <c r="BU248" i="1"/>
  <c r="BU192" i="1"/>
  <c r="BU96" i="1"/>
  <c r="BU136" i="1"/>
  <c r="BU199" i="1"/>
  <c r="BU220" i="1"/>
  <c r="BU73" i="1"/>
  <c r="BU257" i="1"/>
  <c r="BU109" i="1"/>
  <c r="BU236" i="1"/>
  <c r="BU163" i="1"/>
  <c r="BU114" i="1"/>
  <c r="BU241" i="1"/>
  <c r="BU143" i="1"/>
  <c r="BU107" i="1"/>
  <c r="BU65" i="1"/>
  <c r="BU239" i="1"/>
  <c r="BU75" i="1"/>
  <c r="BU34" i="1"/>
  <c r="BU244" i="1"/>
  <c r="BU231" i="1"/>
  <c r="BU92" i="1"/>
  <c r="BU121" i="1"/>
  <c r="BU115" i="1"/>
  <c r="BU222" i="1"/>
  <c r="BU211" i="1"/>
  <c r="BU233" i="1"/>
  <c r="BU237" i="1"/>
  <c r="BU171" i="1"/>
  <c r="BU144" i="1"/>
  <c r="BU256" i="1"/>
  <c r="BU232" i="1"/>
  <c r="BU174" i="1"/>
  <c r="BU81" i="1"/>
  <c r="BU118" i="1"/>
  <c r="BU15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K9" authorId="0" shapeId="0" xr:uid="{00000000-0006-0000-0000-000001000000}">
      <text>
        <r>
          <rPr>
            <sz val="10"/>
            <color rgb="FF000000"/>
            <rFont val="Arial"/>
            <family val="2"/>
            <scheme val="minor"/>
          </rPr>
          <t>======
ID#AAABIEyV3fA
Hervé    (2024-03-04 18:35:07)
Les 4 meilleurs scores Brut du Club J1.
(Par rapport à la colonne M)</t>
        </r>
      </text>
    </comment>
    <comment ref="AL9" authorId="0" shapeId="0" xr:uid="{00000000-0006-0000-0000-000002000000}">
      <text>
        <r>
          <rPr>
            <sz val="10"/>
            <color rgb="FF000000"/>
            <rFont val="Arial"/>
            <family val="2"/>
            <scheme val="minor"/>
          </rPr>
          <t>======
ID#AAABIEyV3e4
Hervé    (2024-03-04 18:35:07)
Classt Général Brut J1.
(Par rapport à la colonne P)</t>
        </r>
      </text>
    </comment>
    <comment ref="AU9" authorId="0" shapeId="0" xr:uid="{00000000-0006-0000-0000-000003000000}">
      <text>
        <r>
          <rPr>
            <sz val="10"/>
            <color rgb="FF000000"/>
            <rFont val="Arial"/>
            <family val="2"/>
            <scheme val="minor"/>
          </rPr>
          <t>======
ID#AAABIEyV3fI
Hervé    (2024-03-04 18:35:07)
Les 3 meilleurs Nets du Club J1
par rapport à la colonne Y "J1 moins points Bruts"</t>
        </r>
      </text>
    </comment>
    <comment ref="AV9" authorId="0" shapeId="0" xr:uid="{00000000-0006-0000-0000-000004000000}">
      <text>
        <r>
          <rPr>
            <sz val="10"/>
            <color rgb="FF000000"/>
            <rFont val="Arial"/>
            <family val="2"/>
            <scheme val="minor"/>
          </rPr>
          <t>======
ID#AAABIEyV3fY
Hervé    (2024-03-04 18:35:07)
Classt Général Net
(Les 3 meilleurs Net par Club.)
(Par rapport à la colonne AR)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9" authorId="0" shapeId="0" xr:uid="{00000000-0006-0000-0200-000001000000}">
      <text>
        <r>
          <rPr>
            <sz val="10"/>
            <color rgb="FF000000"/>
            <rFont val="Arial"/>
            <family val="2"/>
            <scheme val="minor"/>
          </rPr>
          <t>======
ID#AAABIEyV3fc
rv    (2024-03-04 18:35:07)
3 meilleurs doubles J2
3 meilleurs doubles J1</t>
        </r>
      </text>
    </comment>
    <comment ref="Y9" authorId="0" shapeId="0" xr:uid="{00000000-0006-0000-0200-000002000000}">
      <text>
        <r>
          <rPr>
            <sz val="10"/>
            <color rgb="FF000000"/>
            <rFont val="Arial"/>
            <family val="2"/>
            <scheme val="minor"/>
          </rPr>
          <t>======
ID#AAABIEyV3fE
Hervé    (2024-03-04 18:35:07)
Les 6 meilleurs Brut J2 et J1.
(Par rapport à la colonne R)</t>
        </r>
      </text>
    </comment>
    <comment ref="Z9" authorId="0" shapeId="0" xr:uid="{00000000-0006-0000-0200-000003000000}">
      <text>
        <r>
          <rPr>
            <sz val="10"/>
            <color rgb="FF000000"/>
            <rFont val="Arial"/>
            <family val="2"/>
            <scheme val="minor"/>
          </rPr>
          <t>======
ID#AAABIEyWAhA
Hervé    (2024-03-04 18:35:07)
Classt Général Brut J2 et J1.
(Par rapport à la colonne S)</t>
        </r>
      </text>
    </comment>
    <comment ref="AB9" authorId="0" shapeId="0" xr:uid="{00000000-0006-0000-0200-000004000000}">
      <text>
        <r>
          <rPr>
            <sz val="10"/>
            <color rgb="FF000000"/>
            <rFont val="Arial"/>
            <family val="2"/>
            <scheme val="minor"/>
          </rPr>
          <t>======
ID#AAABIEyV3fM
Hervé    (2024-03-04 18:35:07)
Brut J2 ayant rapportés des points.</t>
        </r>
      </text>
    </comment>
    <comment ref="AN9" authorId="0" shapeId="0" xr:uid="{00000000-0006-0000-0200-000005000000}">
      <text>
        <r>
          <rPr>
            <sz val="10"/>
            <color rgb="FF000000"/>
            <rFont val="Arial"/>
            <family val="2"/>
            <scheme val="minor"/>
          </rPr>
          <t>======
ID#AAABIEyV3fQ
Hervé    (2024-03-04 18:35:07)
Les 3 meilleurs Net J2.
(Par rapport à la colonne AF)
Les 3 meilleurs Net J1.
(Par rapport à la feuille "JOURNÉE 1")</t>
        </r>
      </text>
    </comment>
    <comment ref="AO9" authorId="0" shapeId="0" xr:uid="{00000000-0006-0000-0200-000006000000}">
      <text>
        <r>
          <rPr>
            <sz val="10"/>
            <color rgb="FF000000"/>
            <rFont val="Arial"/>
            <family val="2"/>
            <scheme val="minor"/>
          </rPr>
          <t>======
ID#AAABIEyWAgo
Hervé    (2024-03-04 18:35:07)
Les 3 meilleurs Nets J2 &amp; J1.
(Par rapport à la colonne AA)</t>
        </r>
      </text>
    </comment>
    <comment ref="AP9" authorId="0" shapeId="0" xr:uid="{00000000-0006-0000-0200-000007000000}">
      <text>
        <r>
          <rPr>
            <sz val="10"/>
            <color rgb="FF000000"/>
            <rFont val="Arial"/>
            <family val="2"/>
            <scheme val="minor"/>
          </rPr>
          <t>======
ID#AAABIEyWAg0
Hervé    (2024-03-04 18:35:07)
Classement Général J2 &amp; J1</t>
        </r>
      </text>
    </comment>
    <comment ref="AT9" authorId="0" shapeId="0" xr:uid="{00000000-0006-0000-0200-000008000000}">
      <text>
        <r>
          <rPr>
            <sz val="10"/>
            <color rgb="FF000000"/>
            <rFont val="Arial"/>
            <family val="2"/>
            <scheme val="minor"/>
          </rPr>
          <t>======
ID#AAABIEyV3fg
Hervé    (2024-03-04 18:35:07)
Nets J2 sans les Bruts ayant rapportés des points.
(Par rapport aux colonnes V et Y)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8" authorId="0" shapeId="0" xr:uid="{00000000-0006-0000-0600-000001000000}">
      <text>
        <r>
          <rPr>
            <sz val="10"/>
            <color rgb="FF000000"/>
            <rFont val="Arial"/>
            <family val="2"/>
            <scheme val="minor"/>
          </rPr>
          <t>======
ID#AAABIEyWAg4
rv    (2024-03-04 18:35:07)
3 meilleurs doubles J2
3 meilleurs doubles J1</t>
        </r>
      </text>
    </comment>
    <comment ref="N8" authorId="0" shapeId="0" xr:uid="{00000000-0006-0000-0600-000002000000}">
      <text>
        <r>
          <rPr>
            <sz val="10"/>
            <color rgb="FF000000"/>
            <rFont val="Arial"/>
            <family val="2"/>
            <scheme val="minor"/>
          </rPr>
          <t>======
ID#AAABIEyWAgs
rv    (2024-03-04 18:35:07)
Les 3 meilleurs Doubles
J1&amp;J2.</t>
        </r>
      </text>
    </comment>
    <comment ref="AU8" authorId="0" shapeId="0" xr:uid="{00000000-0006-0000-0600-000003000000}">
      <text>
        <r>
          <rPr>
            <sz val="10"/>
            <color rgb="FF000000"/>
            <rFont val="Arial"/>
            <family val="2"/>
            <scheme val="minor"/>
          </rPr>
          <t>======
ID#AAABIEyWAg8
Hervé    (2024-03-04 18:35:07)
Les 3 meilleurs Net J2.
(Par rapport à la colonne AF)
Les 3 meilleurs Net J1.
(Par rapport à la feuille "JOURNÉE 1")</t>
        </r>
      </text>
    </comment>
    <comment ref="AV8" authorId="0" shapeId="0" xr:uid="{00000000-0006-0000-0600-000004000000}">
      <text>
        <r>
          <rPr>
            <sz val="10"/>
            <color rgb="FF000000"/>
            <rFont val="Arial"/>
            <family val="2"/>
            <scheme val="minor"/>
          </rPr>
          <t>======
ID#AAABIEyV3e8
Hervé    (2024-03-04 18:35:07)
Les 3 meilleurs Nets J2 &amp; J1.
(Par rapport à la colonne AA)</t>
        </r>
      </text>
    </comment>
    <comment ref="AW8" authorId="0" shapeId="0" xr:uid="{00000000-0006-0000-0600-000005000000}">
      <text>
        <r>
          <rPr>
            <sz val="10"/>
            <color rgb="FF000000"/>
            <rFont val="Arial"/>
            <family val="2"/>
            <scheme val="minor"/>
          </rPr>
          <t>======
ID#AAABIEyWAgw
Hervé    (2024-03-04 18:35:07)
Classement Général J2 &amp; J1</t>
        </r>
      </text>
    </comment>
    <comment ref="BA8" authorId="0" shapeId="0" xr:uid="{00000000-0006-0000-0600-000006000000}">
      <text>
        <r>
          <rPr>
            <sz val="10"/>
            <color rgb="FF000000"/>
            <rFont val="Arial"/>
            <family val="2"/>
            <scheme val="minor"/>
          </rPr>
          <t>======
ID#AAABIEyV3fU
Hervé    (2024-03-04 18:35:07)
Nets J2 sans les Bruts ayant rapportés des points.
(Par rapport aux colonnes V et Y)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<sst xmlns="http://schemas.openxmlformats.org/spreadsheetml/2006/main" count="8741" uniqueCount="2080">
  <si>
    <t>Joueurs</t>
  </si>
  <si>
    <t>Clubs</t>
  </si>
  <si>
    <t>SAMEDI J1</t>
  </si>
  <si>
    <t>ok</t>
  </si>
  <si>
    <t>Parcours Par</t>
  </si>
  <si>
    <t>En vert joueurs ayant joués les 2 jours (Doublons)</t>
  </si>
  <si>
    <t>Doublons en Double</t>
  </si>
  <si>
    <t>Doublons en Indiv.</t>
  </si>
  <si>
    <t>Trou matin</t>
  </si>
  <si>
    <t>Licence</t>
  </si>
  <si>
    <t>Nom</t>
  </si>
  <si>
    <t>Prénom</t>
  </si>
  <si>
    <t>Cat</t>
  </si>
  <si>
    <t>Index</t>
  </si>
  <si>
    <t>Max</t>
  </si>
  <si>
    <t>Double</t>
  </si>
  <si>
    <t>Brut</t>
  </si>
  <si>
    <t>Net</t>
  </si>
  <si>
    <t>Nouv. Hcp J1</t>
  </si>
  <si>
    <t>Total points J1</t>
  </si>
  <si>
    <t>Doublons</t>
  </si>
  <si>
    <t>Concaténer Licences Doubles J1</t>
  </si>
  <si>
    <t>Concaténer Licences Doubles J2</t>
  </si>
  <si>
    <t>Copie scores Double J1</t>
  </si>
  <si>
    <t>Doublons J2</t>
  </si>
  <si>
    <t>Meilleur Double J1 &amp; J2</t>
  </si>
  <si>
    <t>Copie Licences Indiv. J1</t>
  </si>
  <si>
    <t>Copie Licences J2</t>
  </si>
  <si>
    <t>Trou Ap midi</t>
  </si>
  <si>
    <t>Doubles sans 0 sans 999</t>
  </si>
  <si>
    <t>+ / -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</si>
  <si>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Doubles J1</t>
    </r>
  </si>
  <si>
    <t>Les 3 meilleurs Dbles Club</t>
  </si>
  <si>
    <t>J1-3 Dble Club</t>
  </si>
  <si>
    <t>Classt Gral J1</t>
  </si>
  <si>
    <t>Points J1</t>
  </si>
  <si>
    <t>Clt Dble Club J1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</si>
  <si>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 pris en compte J1&amp;J2</t>
    </r>
  </si>
  <si>
    <t>Clt Club 3 Dbles J1</t>
  </si>
  <si>
    <t>Les 3  Club J1 &amp; 3  Club J2</t>
  </si>
  <si>
    <t>Classt 3  J1 &amp; 3 J2</t>
  </si>
  <si>
    <t>Les 3 J1&amp;J2</t>
  </si>
  <si>
    <t>Clt club les 3 J1&amp;J2</t>
  </si>
  <si>
    <t>Clt les 3 J1&amp;J2</t>
  </si>
  <si>
    <t>Brut sans 0 sans 999</t>
  </si>
  <si>
    <t>Clt Brut Club</t>
  </si>
  <si>
    <t>Les 4 meilleurs Bruts Clubs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</si>
  <si>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des 4 meilleurs Brut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</si>
  <si>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pris en compte</t>
    </r>
  </si>
  <si>
    <t>Points</t>
  </si>
  <si>
    <t>J1-4 Brut</t>
  </si>
  <si>
    <t>J1-4 Clt</t>
  </si>
  <si>
    <t>Nets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</si>
  <si>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Net J1   </t>
    </r>
  </si>
  <si>
    <t>Clt Net Club</t>
  </si>
  <si>
    <t>Les 4 meilleurs Nets Clubs</t>
  </si>
  <si>
    <t>Nets moins 1-2-3-4 brut</t>
  </si>
  <si>
    <t>J1-4 Net</t>
  </si>
  <si>
    <t>J1-4 Clt Gral</t>
  </si>
  <si>
    <t>Double J1</t>
  </si>
  <si>
    <t>Double J2</t>
  </si>
  <si>
    <t>Indiv. J1</t>
  </si>
  <si>
    <t>Indiv. J2</t>
  </si>
  <si>
    <t>Meilleur Indiv, J1 &amp; J2</t>
  </si>
  <si>
    <t>MESLAY</t>
  </si>
  <si>
    <t>53170.24.0039</t>
  </si>
  <si>
    <t>S3H</t>
  </si>
  <si>
    <t>53170.97.178</t>
  </si>
  <si>
    <t>S1H</t>
  </si>
  <si>
    <t>53170.07.0219</t>
  </si>
  <si>
    <t>S4H</t>
  </si>
  <si>
    <t>53170.13.0028</t>
  </si>
  <si>
    <t>Total</t>
  </si>
  <si>
    <t>53170.04.076</t>
  </si>
  <si>
    <t>Total =&gt;</t>
  </si>
  <si>
    <t>53170.12.0115</t>
  </si>
  <si>
    <t>Sébastien</t>
  </si>
  <si>
    <t>53170.04.180</t>
  </si>
  <si>
    <t>S2H</t>
  </si>
  <si>
    <t>53170.07.0030</t>
  </si>
  <si>
    <t>53170.04.027</t>
  </si>
  <si>
    <t>S2F</t>
  </si>
  <si>
    <t>53170.11.0027</t>
  </si>
  <si>
    <t>Michel</t>
  </si>
  <si>
    <t>53170.04.026</t>
  </si>
  <si>
    <t>53170.14.0039</t>
  </si>
  <si>
    <t>53170.16.0023</t>
  </si>
  <si>
    <t>53170.19.0059</t>
  </si>
  <si>
    <t>53170.00.186</t>
  </si>
  <si>
    <t>Christian</t>
  </si>
  <si>
    <t>53360.05.118</t>
  </si>
  <si>
    <t>LEMERCIER</t>
  </si>
  <si>
    <t>S3F</t>
  </si>
  <si>
    <t>53170.00.051</t>
  </si>
  <si>
    <t>Daniel</t>
  </si>
  <si>
    <t>53170.97.181</t>
  </si>
  <si>
    <t>GOBLEY</t>
  </si>
  <si>
    <t>53170.13.0072</t>
  </si>
  <si>
    <t>72250.12.0092</t>
  </si>
  <si>
    <t>53170.12.0143</t>
  </si>
  <si>
    <t>53360.05.119</t>
  </si>
  <si>
    <t>53170.13.0081</t>
  </si>
  <si>
    <t>53170.13.0082</t>
  </si>
  <si>
    <t>53170.04.040</t>
  </si>
  <si>
    <t>53170.24.0046</t>
  </si>
  <si>
    <t>53120.21.0074</t>
  </si>
  <si>
    <t>53120.22.0069</t>
  </si>
  <si>
    <t>53120.21.0075</t>
  </si>
  <si>
    <t>Thierry</t>
  </si>
  <si>
    <t>53120.21.0076</t>
  </si>
  <si>
    <t>53120.21.0070</t>
  </si>
  <si>
    <t>53120.21.0071</t>
  </si>
  <si>
    <t>53360.07.0224</t>
  </si>
  <si>
    <t>53360.24.0048</t>
  </si>
  <si>
    <t>53360.14.0012</t>
  </si>
  <si>
    <t>GOUABAULT</t>
  </si>
  <si>
    <t>53360.17.0070</t>
  </si>
  <si>
    <t>S4F</t>
  </si>
  <si>
    <t>53360.20.0038</t>
  </si>
  <si>
    <t>53360.99.108</t>
  </si>
  <si>
    <t>53360.16.0037</t>
  </si>
  <si>
    <t>53360.16.0047</t>
  </si>
  <si>
    <t>53360.18.0035</t>
  </si>
  <si>
    <t>53360.19.0102</t>
  </si>
  <si>
    <t>Gérard</t>
  </si>
  <si>
    <t>53360.03.150</t>
  </si>
  <si>
    <t>53360.17.0032</t>
  </si>
  <si>
    <t>53360.02.210</t>
  </si>
  <si>
    <t>53360.09.0065</t>
  </si>
  <si>
    <t>53360.06.0012</t>
  </si>
  <si>
    <t>53360.16.0070</t>
  </si>
  <si>
    <t>Françoise</t>
  </si>
  <si>
    <t>53360.06.0011</t>
  </si>
  <si>
    <t>53360.16.0075</t>
  </si>
  <si>
    <t>53360.15.0100</t>
  </si>
  <si>
    <t>53360.16.0038</t>
  </si>
  <si>
    <t>Bernard</t>
  </si>
  <si>
    <t>LCD3</t>
  </si>
  <si>
    <t>49300.19.0042</t>
  </si>
  <si>
    <t>49300.20.0025</t>
  </si>
  <si>
    <t>NANTES</t>
  </si>
  <si>
    <t>44240.18.0008</t>
  </si>
  <si>
    <t>44240.21.0011</t>
  </si>
  <si>
    <t>44240.07.0147</t>
  </si>
  <si>
    <t>Alain</t>
  </si>
  <si>
    <t>44240.19.0033</t>
  </si>
  <si>
    <t>44240.22.0105</t>
  </si>
  <si>
    <t>44240.21.0031</t>
  </si>
  <si>
    <t>HAMON</t>
  </si>
  <si>
    <t>44240.94.012</t>
  </si>
  <si>
    <t>44240.12.0013</t>
  </si>
  <si>
    <t>44240.15.0028</t>
  </si>
  <si>
    <t>44240.17.0079</t>
  </si>
  <si>
    <t>44240.17.0080</t>
  </si>
  <si>
    <t>ST PHILBERT</t>
  </si>
  <si>
    <t>44400.14.0128</t>
  </si>
  <si>
    <t>BAILLY</t>
  </si>
  <si>
    <t>Michelle</t>
  </si>
  <si>
    <t>44400.16.0066</t>
  </si>
  <si>
    <t>44310.22.0091</t>
  </si>
  <si>
    <t>44310.22.0092</t>
  </si>
  <si>
    <t>44310.21.0098</t>
  </si>
  <si>
    <t>44400.13.0020</t>
  </si>
  <si>
    <t>44310.06.0086</t>
  </si>
  <si>
    <t>44310.12.0118</t>
  </si>
  <si>
    <t>REZÉ</t>
  </si>
  <si>
    <t>44400.17.0007</t>
  </si>
  <si>
    <t>44400.18.0006</t>
  </si>
  <si>
    <t>44240.95.079</t>
  </si>
  <si>
    <t>44400.18.0021</t>
  </si>
  <si>
    <t>POIDEVIN</t>
  </si>
  <si>
    <t>44400.22.0021</t>
  </si>
  <si>
    <t>44400.23.0014</t>
  </si>
  <si>
    <t>LOIRE-MAUGES</t>
  </si>
  <si>
    <t>44240.96.016</t>
  </si>
  <si>
    <t>49300.22.0052</t>
  </si>
  <si>
    <t>BOUAYE</t>
  </si>
  <si>
    <t>44830.16.0005</t>
  </si>
  <si>
    <t>44830.19.0019</t>
  </si>
  <si>
    <t>44310.14.0010</t>
  </si>
  <si>
    <t>44830.17.0022</t>
  </si>
  <si>
    <t>44830.19.0018</t>
  </si>
  <si>
    <t>44830.22.0042</t>
  </si>
  <si>
    <t>Joueurs hors compétition ne comptant pas pour le Classt. Club</t>
  </si>
  <si>
    <t>Classement Clubs J1</t>
  </si>
  <si>
    <t>PARCOURS PAR</t>
  </si>
  <si>
    <t xml:space="preserve">NANTES </t>
  </si>
  <si>
    <t>CHOLET</t>
  </si>
  <si>
    <t>Scores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</si>
  <si>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</si>
  <si>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</si>
  <si>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</si>
  <si>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</si>
  <si>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</si>
  <si>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</si>
  <si>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</si>
  <si>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</si>
  <si>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</si>
  <si>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>Doubles</t>
  </si>
  <si>
    <t>Individuel  Brut</t>
  </si>
  <si>
    <t>Individuel Net</t>
  </si>
  <si>
    <t>Total points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</si>
  <si>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</si>
  <si>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Points journée</t>
  </si>
  <si>
    <t>DIMANCHE J2</t>
  </si>
  <si>
    <t xml:space="preserve">Parcours Par </t>
  </si>
  <si>
    <t>Nouv. Hcp</t>
  </si>
  <si>
    <t>Total points     J1 &amp; J2</t>
  </si>
  <si>
    <t>Copie scores Double J2</t>
  </si>
  <si>
    <t>Doublons J1</t>
  </si>
  <si>
    <t>Meilleur Double entre J1 &amp; J2</t>
  </si>
  <si>
    <t>Meilleurs Doubles J1 &amp; J2</t>
  </si>
  <si>
    <t>Copie Licences Bruts J2</t>
  </si>
  <si>
    <t>Doublons Bruts J1 RECHERCHEV</t>
  </si>
  <si>
    <t>Meilleur Indiv. entre J1 &amp; J2</t>
  </si>
  <si>
    <t>Meilleurs Indiv, J1 &amp; J2</t>
  </si>
  <si>
    <t>Trou Ap Midi</t>
  </si>
  <si>
    <t>Classt Gral Double J2</t>
  </si>
  <si>
    <t>Les 3 meilleurs Dbles Clubs J2</t>
  </si>
  <si>
    <t>Classt Gral J2</t>
  </si>
  <si>
    <t>Points J2</t>
  </si>
  <si>
    <t>Clt doubles Club J2</t>
  </si>
  <si>
    <t>Brut J2</t>
  </si>
  <si>
    <t>Bruts sans 0 sans 999</t>
  </si>
  <si>
    <t>Brut J1</t>
  </si>
  <si>
    <t>Clt Club J2</t>
  </si>
  <si>
    <t>Les 4 meilleurs Bruts Clubs J2</t>
  </si>
  <si>
    <t>Points J2&amp;J1</t>
  </si>
  <si>
    <t>Points Joueurs J2</t>
  </si>
  <si>
    <t>Les 4 meilleurs Indiv. Club</t>
  </si>
  <si>
    <t>Nets J2</t>
  </si>
  <si>
    <t>Classt Gral Net J2</t>
  </si>
  <si>
    <t>Les 4 meilleurs Nets Club</t>
  </si>
  <si>
    <t>Nets J2 moins Brut</t>
  </si>
  <si>
    <t>Les 4 meilleurs Nets J2</t>
  </si>
  <si>
    <t>Classt Gral 4 Nets J2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</si>
  <si>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</si>
  <si>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moins Bruts</t>
  </si>
  <si>
    <t>Bruts J1</t>
  </si>
  <si>
    <t>Bruts J2</t>
  </si>
  <si>
    <t>Meilleur Indiv J1 &amp; J2</t>
  </si>
  <si>
    <t>53170.98.168</t>
  </si>
  <si>
    <t>53170.98.167</t>
  </si>
  <si>
    <t>53170.08.0258</t>
  </si>
  <si>
    <t>S1F</t>
  </si>
  <si>
    <t>53170.08.0260</t>
  </si>
  <si>
    <t>LE BRETON</t>
  </si>
  <si>
    <t>53170.17.0084</t>
  </si>
  <si>
    <t>Baptiste</t>
  </si>
  <si>
    <t>53120.21.0072</t>
  </si>
  <si>
    <t>53120.22.0076</t>
  </si>
  <si>
    <t>53360.16.0028</t>
  </si>
  <si>
    <t>DELAFONTAINE</t>
  </si>
  <si>
    <t>Carol</t>
  </si>
  <si>
    <t>53360.14.0011</t>
  </si>
  <si>
    <t>53360.15.0026</t>
  </si>
  <si>
    <t>53360.02.209</t>
  </si>
  <si>
    <t>Thomas</t>
  </si>
  <si>
    <t>53360.12.0090</t>
  </si>
  <si>
    <t>53360.05.072</t>
  </si>
  <si>
    <t>53360.24.0036</t>
  </si>
  <si>
    <t>53360.95.046</t>
  </si>
  <si>
    <t>53360.97.048</t>
  </si>
  <si>
    <t>35580.18.0013</t>
  </si>
  <si>
    <t>44660.98.010</t>
  </si>
  <si>
    <t>JARDIN</t>
  </si>
  <si>
    <t>35580.18.0014</t>
  </si>
  <si>
    <t>44660.23.0043</t>
  </si>
  <si>
    <t>44660.09.0159</t>
  </si>
  <si>
    <t>49530.98.142</t>
  </si>
  <si>
    <t>44660.00.196</t>
  </si>
  <si>
    <t>FRIESS</t>
  </si>
  <si>
    <t>Sylvie</t>
  </si>
  <si>
    <t>49520.95.227</t>
  </si>
  <si>
    <t>44660.05.0214</t>
  </si>
  <si>
    <t>49520.05.120</t>
  </si>
  <si>
    <t>44660.22.0039</t>
  </si>
  <si>
    <t>49520.19.0065</t>
  </si>
  <si>
    <t>JH</t>
  </si>
  <si>
    <t>44660.22.0040</t>
  </si>
  <si>
    <t>44660.98.007</t>
  </si>
  <si>
    <t>49520.94.012</t>
  </si>
  <si>
    <t>49520.95.224</t>
  </si>
  <si>
    <t>AUBIN</t>
  </si>
  <si>
    <t>Patrice</t>
  </si>
  <si>
    <t>49520.07.0026</t>
  </si>
  <si>
    <t>49520.95.197</t>
  </si>
  <si>
    <t>Joseph</t>
  </si>
  <si>
    <t>44150.21.0063</t>
  </si>
  <si>
    <t>49120.16.0092</t>
  </si>
  <si>
    <t>CORNET</t>
  </si>
  <si>
    <t>Philippe</t>
  </si>
  <si>
    <t>44150.20.0014</t>
  </si>
  <si>
    <t>49530.94.017</t>
  </si>
  <si>
    <t>44150.20.0044</t>
  </si>
  <si>
    <t>44150.22.0086</t>
  </si>
  <si>
    <t>44240.04.033</t>
  </si>
  <si>
    <t>44400.14.0149</t>
  </si>
  <si>
    <t>SORIN</t>
  </si>
  <si>
    <t>Classement Clubs J2</t>
  </si>
  <si>
    <t xml:space="preserve">PARCOURS PAR </t>
  </si>
  <si>
    <t>Class.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</si>
  <si>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</si>
  <si>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Clubs définitif J1 &amp; J2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</si>
  <si>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</si>
  <si>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</si>
  <si>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</si>
  <si>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</si>
  <si>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</si>
  <si>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</si>
  <si>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</si>
  <si>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</si>
  <si>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</si>
  <si>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 xml:space="preserve"> </t>
  </si>
  <si>
    <t>Individuel Brut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</si>
  <si>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</si>
  <si>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GÉNÉRAL DES CLUBS</t>
  </si>
  <si>
    <t>Classement général des Clubs 2024</t>
  </si>
  <si>
    <t>QUELAINES</t>
  </si>
  <si>
    <t>St PHILBERT</t>
  </si>
  <si>
    <t>ANCENIS</t>
  </si>
  <si>
    <t>COMBRÉE</t>
  </si>
  <si>
    <t>GOVEN</t>
  </si>
  <si>
    <t>GORRON</t>
  </si>
  <si>
    <t>ROUGÉ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</si>
  <si>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</si>
  <si>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</si>
  <si>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</si>
  <si>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</si>
  <si>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</si>
  <si>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</si>
  <si>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</si>
  <si>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</si>
  <si>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</si>
  <si>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</si>
  <si>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</si>
  <si>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t>Tot</t>
  </si>
  <si>
    <t>Rang</t>
  </si>
  <si>
    <t>REZE</t>
  </si>
  <si>
    <t xml:space="preserve">CHAMPIONNAT RÉGIONAL 2024   </t>
  </si>
  <si>
    <t>SI(ESTNA(RECHERCHEV(BX123;'JOURNÉE 1'!$C$123:$AB$148;1;FAUX));"";RECHERCHEV(BX123;'JOURNÉE 1'!$C$123:$AB$148;1;FAUX))</t>
  </si>
  <si>
    <t>J1 &amp; J2</t>
  </si>
  <si>
    <t>OK</t>
  </si>
  <si>
    <t>J2</t>
  </si>
  <si>
    <t>Pour Clt Indiv. &amp; MAX</t>
  </si>
  <si>
    <t>Compèt. =&gt;</t>
  </si>
  <si>
    <t>Bruts Nets J1 &amp; J2 et Doublons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</si>
  <si>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       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 &amp; J2</t>
    </r>
  </si>
  <si>
    <t>Copie Scores Doubles J2</t>
  </si>
  <si>
    <t xml:space="preserve">Doublons J1 (RECHERCHV) </t>
  </si>
  <si>
    <t>Meilleur Double entre J2 &amp; Doublon J1</t>
  </si>
  <si>
    <t>Meilleur Double entre J1 &amp; Doublon J2</t>
  </si>
  <si>
    <t>Copie Scores Doubles J1</t>
  </si>
  <si>
    <t>Doublons J2 (RECHERCHV)</t>
  </si>
  <si>
    <t>J2 SI(BT9=BR9;"";BR9)</t>
  </si>
  <si>
    <t>J1 SI(BP9=BQ9;"";BQ9)</t>
  </si>
  <si>
    <t>Les 3 meilleurs doubles Club J1&amp;J2</t>
  </si>
  <si>
    <t>Copie Licences Indiv J2</t>
  </si>
  <si>
    <t>Copie Licences Indiv J1</t>
  </si>
  <si>
    <t>Nbre</t>
  </si>
  <si>
    <t>Toutes les licences PDL</t>
  </si>
  <si>
    <t>Index en début de saison</t>
  </si>
  <si>
    <t>Comparaison avec Classt indiv.</t>
  </si>
  <si>
    <t>Brut J1 (RECHERCHV)</t>
  </si>
  <si>
    <t>Brut J2 (RECHERCHV)</t>
  </si>
  <si>
    <t>Meilleur score J1 / J2</t>
  </si>
  <si>
    <t>Copier / Coller J1 &amp; J2</t>
  </si>
  <si>
    <t>Meslay</t>
  </si>
  <si>
    <t>Quelaines</t>
  </si>
  <si>
    <t>LCD4</t>
  </si>
  <si>
    <t>Nantes</t>
  </si>
  <si>
    <t>St Philbert</t>
  </si>
  <si>
    <t>Rezé</t>
  </si>
  <si>
    <t>Loire-Mauge</t>
  </si>
  <si>
    <t>Bouaye</t>
  </si>
  <si>
    <t>Double J2 sans 0 et 999</t>
  </si>
  <si>
    <t>Double J1 sans 0 et 999</t>
  </si>
  <si>
    <t>J2 3x Dbles J1 3x Dbles</t>
  </si>
  <si>
    <t>3 meilleurs Dbles J1&amp;J2</t>
  </si>
  <si>
    <t>J2&amp;J1 3 Clt Gral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</si>
  <si>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J1 &amp; J2</t>
    </r>
  </si>
  <si>
    <t>Points J1 &amp; J2</t>
  </si>
  <si>
    <t>Clt doubles Club J1</t>
  </si>
  <si>
    <t>Les 3 doubles Club J2</t>
  </si>
  <si>
    <t>Bruts J2 sans 0 sans 999</t>
  </si>
  <si>
    <t>Bruts J1 sans 0 sans 999</t>
  </si>
  <si>
    <t>Classt Gral 4 Brut J2</t>
  </si>
  <si>
    <t>Les 4 Bruts J2</t>
  </si>
  <si>
    <t>Les 4 Bruts J1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</si>
  <si>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J1&amp;J2</t>
    </r>
    <r>
      <rPr>
        <b/>
        <vertAlign val="superscript"/>
        <sz val="10"/>
        <color theme="1"/>
        <rFont val="Arial"/>
        <family val="2"/>
      </rPr>
      <t xml:space="preserve"> </t>
    </r>
    <r>
      <rPr>
        <vertAlign val="superscript"/>
        <sz val="10"/>
        <color theme="1"/>
        <rFont val="Arial"/>
        <family val="2"/>
      </rPr>
      <t xml:space="preserve"> </t>
    </r>
  </si>
  <si>
    <t>Points J1&amp;J2</t>
  </si>
  <si>
    <t>Les 4 meilleurs points</t>
  </si>
  <si>
    <t>J1&amp;J2 Bruts Clt Gral</t>
  </si>
  <si>
    <t>Tous les Nets J2</t>
  </si>
  <si>
    <t>Nets pris en compte J2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</si>
  <si>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J1&amp;J2</t>
    </r>
  </si>
  <si>
    <t>Tous les Net J2</t>
  </si>
  <si>
    <t>Tous les Nets J1</t>
  </si>
  <si>
    <t>J1 moins Brut</t>
  </si>
  <si>
    <t>J2 moins Brut</t>
  </si>
  <si>
    <t>J1&amp;J2 moins Brut</t>
  </si>
  <si>
    <t>4 Nets J2 -  4 Nets J1</t>
  </si>
  <si>
    <t>J1&amp;J2 4xNets</t>
  </si>
  <si>
    <t>J1&amp;J2 3 Clt Gral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</si>
  <si>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</si>
  <si>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J2 -    4 Nets</t>
  </si>
  <si>
    <t>J2-4 Nets classés</t>
  </si>
  <si>
    <t>Licences J1/J2</t>
  </si>
  <si>
    <t>Licences + -J1 &amp; -J2 J1&amp;J2</t>
  </si>
  <si>
    <t>Scores Bruts J1/J2</t>
  </si>
  <si>
    <t>Nets J1/J2</t>
  </si>
  <si>
    <t>Licences doublons J2/J1</t>
  </si>
  <si>
    <t>Meilleurs Licences doublons</t>
  </si>
  <si>
    <t>Meilleurs Bruts doublons</t>
  </si>
  <si>
    <t>Nets correspondants</t>
  </si>
  <si>
    <t xml:space="preserve">Bruts Doublons J2/J1 (RECHERCHEV) </t>
  </si>
  <si>
    <t>Nets doublons correspondants J2/J1</t>
  </si>
  <si>
    <t>Licences non doublons</t>
  </si>
  <si>
    <t xml:space="preserve">Bruts non Doublons J2/J1) </t>
  </si>
  <si>
    <t>Copie meilleurs Bruts doublons</t>
  </si>
  <si>
    <t>Nets correspondants Bruts non  doublons J1/J2</t>
  </si>
  <si>
    <t xml:space="preserve">Nets correspondants meilleurs bruts Doublons J2/J1) </t>
  </si>
  <si>
    <t>Rang Bruts</t>
  </si>
  <si>
    <t>Les 4 meilleurs Bruts J1&amp;J2 [FG] [FH]</t>
  </si>
  <si>
    <t>Les 4 meilleurs Nets J1&amp;J2 [FI] [FJ]</t>
  </si>
  <si>
    <t>Bruts doublon &amp; non doublon décalés</t>
  </si>
  <si>
    <t>Copie Bruts doublon &amp; non doublon décalés sans 0</t>
  </si>
  <si>
    <t>Nets doublon &amp; non doublon décalés</t>
  </si>
  <si>
    <t xml:space="preserve">Rang Bruts </t>
  </si>
  <si>
    <t>Nets sans 1-2-3-4</t>
  </si>
  <si>
    <t>44830.23.0055</t>
  </si>
  <si>
    <t>Bruno AUDREN</t>
  </si>
  <si>
    <t>BOUAY</t>
  </si>
  <si>
    <t>Meslay J1</t>
  </si>
  <si>
    <t>MESL</t>
  </si>
  <si>
    <t>44830.23.0071</t>
  </si>
  <si>
    <t>Corinne BATTIN</t>
  </si>
  <si>
    <t>44830.19.0009</t>
  </si>
  <si>
    <t>Alain BEILVERT</t>
  </si>
  <si>
    <t>44830.18.0023</t>
  </si>
  <si>
    <t>Dominique BOIDRON</t>
  </si>
  <si>
    <t>44830.17.0023</t>
  </si>
  <si>
    <t>Hervé BOQUIEN</t>
  </si>
  <si>
    <t>44830.23.0078</t>
  </si>
  <si>
    <t>44830.23.0050</t>
  </si>
  <si>
    <t>Françoise BREMONT</t>
  </si>
  <si>
    <t>44830.19.0011</t>
  </si>
  <si>
    <t>Françoise CERVANTES</t>
  </si>
  <si>
    <t>44830.16.0080</t>
  </si>
  <si>
    <t>Jean-Yves CHEMINEAU</t>
  </si>
  <si>
    <t>44830.21.0024</t>
  </si>
  <si>
    <t>Michel CLOUET</t>
  </si>
  <si>
    <t>44830.16.0008</t>
  </si>
  <si>
    <t>Yann COCHENNEC</t>
  </si>
  <si>
    <t>44830.17.0021</t>
  </si>
  <si>
    <t>Daniel COFFEC</t>
  </si>
  <si>
    <t>44830.17.0020</t>
  </si>
  <si>
    <t>Odile COFFEC</t>
  </si>
  <si>
    <t>44830.22.0081</t>
  </si>
  <si>
    <t>Ronan COFFEC</t>
  </si>
  <si>
    <t>44830.24.0007</t>
  </si>
  <si>
    <t>Didier COUTON</t>
  </si>
  <si>
    <t>44310.15.0021</t>
  </si>
  <si>
    <t>Marcel DUVAL</t>
  </si>
  <si>
    <t>44830.19.0003</t>
  </si>
  <si>
    <t>Christian FAUREL</t>
  </si>
  <si>
    <t>44830.21.0008</t>
  </si>
  <si>
    <t>Michel GUIHO</t>
  </si>
  <si>
    <t>44830.19.0021</t>
  </si>
  <si>
    <t>Yvon GUILLIERE</t>
  </si>
  <si>
    <t>44830.19.0012</t>
  </si>
  <si>
    <t>Bernard GUILLOU</t>
  </si>
  <si>
    <t>Jean-Luc HOUCHOUA</t>
  </si>
  <si>
    <t>44830.19.0017</t>
  </si>
  <si>
    <t>44830.19.0057</t>
  </si>
  <si>
    <t>44830.19.0006</t>
  </si>
  <si>
    <t>44830.19.0101</t>
  </si>
  <si>
    <t>Annie LE MAT</t>
  </si>
  <si>
    <t>44400.07.0231</t>
  </si>
  <si>
    <t>44400.07.0232</t>
  </si>
  <si>
    <t>44830.19.0010</t>
  </si>
  <si>
    <t>Thierry LOUERAT</t>
  </si>
  <si>
    <t>44830.19.0068</t>
  </si>
  <si>
    <t>Christine LUSTEAU</t>
  </si>
  <si>
    <t xml:space="preserve">Thierry MARTIN </t>
  </si>
  <si>
    <t>44830.20.0056</t>
  </si>
  <si>
    <t>Patrick MARTINEAU</t>
  </si>
  <si>
    <t>44830.23.0072</t>
  </si>
  <si>
    <t>Alain MASSONNET</t>
  </si>
  <si>
    <t>44830.22.0085</t>
  </si>
  <si>
    <t>Didier MERLAUD</t>
  </si>
  <si>
    <t>Bernard MICAULT</t>
  </si>
  <si>
    <t>Janine MICAULT</t>
  </si>
  <si>
    <t>44310.15.0023</t>
  </si>
  <si>
    <t>Alain MICHAUD</t>
  </si>
  <si>
    <t>44830.16.0015</t>
  </si>
  <si>
    <t>Ivette MICHAUD</t>
  </si>
  <si>
    <t>Meslay J2</t>
  </si>
  <si>
    <t>44830.22.0003</t>
  </si>
  <si>
    <t>Jacqueline MORLOT-SOURDIN</t>
  </si>
  <si>
    <t>44830.21.0023</t>
  </si>
  <si>
    <t>Marie-Thérèse MOUREAU</t>
  </si>
  <si>
    <t>44830.19.0058</t>
  </si>
  <si>
    <t>Lisbet NEGRETTE</t>
  </si>
  <si>
    <t>44830.16.0079</t>
  </si>
  <si>
    <t>Daniel OLIVE</t>
  </si>
  <si>
    <t>Christine PADIOU</t>
  </si>
  <si>
    <t>44830.19.0020</t>
  </si>
  <si>
    <t>Marc PADIOU</t>
  </si>
  <si>
    <t>44830.19.0014</t>
  </si>
  <si>
    <t>Thierry PAVAGEAU</t>
  </si>
  <si>
    <t>44830.23.0073</t>
  </si>
  <si>
    <t>Olivier PAYRASTRE</t>
  </si>
  <si>
    <t>44830.16.0010</t>
  </si>
  <si>
    <t>Emmanuel PICHON</t>
  </si>
  <si>
    <t>44830.19.0015</t>
  </si>
  <si>
    <t>Marie Annick POWELL</t>
  </si>
  <si>
    <t>Nicole RAMOND</t>
  </si>
  <si>
    <t>44830.19.0001</t>
  </si>
  <si>
    <t>Rene REMAUD</t>
  </si>
  <si>
    <t>Gilbert ROUILLERE</t>
  </si>
  <si>
    <t>Daniel SORIN</t>
  </si>
  <si>
    <t>44830.22.0002</t>
  </si>
  <si>
    <t>44830.17.0025</t>
  </si>
  <si>
    <t>Yolande TENAUD EPERVRIER</t>
  </si>
  <si>
    <t>44830.18.0024</t>
  </si>
  <si>
    <t>44830.24.0033</t>
  </si>
  <si>
    <t>François THEVENIN</t>
  </si>
  <si>
    <t>49300.15.0027</t>
  </si>
  <si>
    <t>Françoise ANNIC</t>
  </si>
  <si>
    <t>CHOL</t>
  </si>
  <si>
    <t>49300.14.0025</t>
  </si>
  <si>
    <t>Jean-François ANNIC</t>
  </si>
  <si>
    <t>49300.16.0020</t>
  </si>
  <si>
    <t>Nicolas BUIUK</t>
  </si>
  <si>
    <t>Georges CAILLEAUD</t>
  </si>
  <si>
    <t>49300.18.0026</t>
  </si>
  <si>
    <t>Danielle DUREAU</t>
  </si>
  <si>
    <t>49300.12.0039</t>
  </si>
  <si>
    <t>49300.09.0001</t>
  </si>
  <si>
    <t>Frédéric GROLLEAU</t>
  </si>
  <si>
    <t>49300.02.029</t>
  </si>
  <si>
    <t>Jean Luc GROLLEAU</t>
  </si>
  <si>
    <t>49300.12.0024</t>
  </si>
  <si>
    <t>Alain LEZEAU</t>
  </si>
  <si>
    <t>49300.12.0023</t>
  </si>
  <si>
    <t>Jacqueline LEZEAU</t>
  </si>
  <si>
    <t>49300.01.259</t>
  </si>
  <si>
    <t>Simon MANCEAU</t>
  </si>
  <si>
    <t>Patrice AUBIN</t>
  </si>
  <si>
    <t>COMB</t>
  </si>
  <si>
    <t>49520.97.042</t>
  </si>
  <si>
    <t>Philippe AUBIN</t>
  </si>
  <si>
    <t>49520.95.225</t>
  </si>
  <si>
    <t>Nadine BERTHELOT</t>
  </si>
  <si>
    <t>Gwendal CHAILLEUX</t>
  </si>
  <si>
    <t>49520.23.0026</t>
  </si>
  <si>
    <t>Quelaines J1</t>
  </si>
  <si>
    <t>QUE</t>
  </si>
  <si>
    <t>49520.15.0093</t>
  </si>
  <si>
    <t>49520.98.013</t>
  </si>
  <si>
    <t>53120.23.0029</t>
  </si>
  <si>
    <t>53170.03.118</t>
  </si>
  <si>
    <t>53170.03.119</t>
  </si>
  <si>
    <t>53170.20.0016</t>
  </si>
  <si>
    <t>Laura ADENIS</t>
  </si>
  <si>
    <t>Xavier ADENIS</t>
  </si>
  <si>
    <t>49300.19.0043</t>
  </si>
  <si>
    <t>Olivier CARPENTIER</t>
  </si>
  <si>
    <t>29201.05.100</t>
  </si>
  <si>
    <t>Marie HARSCOAT</t>
  </si>
  <si>
    <t>29201.03.232</t>
  </si>
  <si>
    <t>Thierry HARSCOAT</t>
  </si>
  <si>
    <t>Brice ROBERT</t>
  </si>
  <si>
    <t>Mickaël ROBERT</t>
  </si>
  <si>
    <t>Christine THURIAU</t>
  </si>
  <si>
    <t>53170.10.0185</t>
  </si>
  <si>
    <t>Annick ADAM</t>
  </si>
  <si>
    <t>53170.10.0184</t>
  </si>
  <si>
    <t>Georges ADAM</t>
  </si>
  <si>
    <t>Catherine AZZOLA</t>
  </si>
  <si>
    <t>53170.24.0038</t>
  </si>
  <si>
    <t>Reynald BELLANGER</t>
  </si>
  <si>
    <t>Patrick BLOT</t>
  </si>
  <si>
    <t>53170.11.0037</t>
  </si>
  <si>
    <t>André BOISSEAU</t>
  </si>
  <si>
    <t>53170.09.0148</t>
  </si>
  <si>
    <t>Yvette BOISSEAU</t>
  </si>
  <si>
    <t>53360.05.053</t>
  </si>
  <si>
    <t>53170.05.105</t>
  </si>
  <si>
    <t>Chantal CADOT</t>
  </si>
  <si>
    <t>Quelaines J2</t>
  </si>
  <si>
    <t>53170.05.106</t>
  </si>
  <si>
    <t>Daniel CADOT</t>
  </si>
  <si>
    <t>53170.97.177</t>
  </si>
  <si>
    <t>Gabriel CARRE</t>
  </si>
  <si>
    <t>53360.08.0295</t>
  </si>
  <si>
    <t>53170.24.0040</t>
  </si>
  <si>
    <t>Joël DESNOE</t>
  </si>
  <si>
    <t>Jean Michel DOUILLET</t>
  </si>
  <si>
    <t>Sébastien DUBOIS</t>
  </si>
  <si>
    <t>53170.24.0041</t>
  </si>
  <si>
    <t>Anita DUPONT</t>
  </si>
  <si>
    <t>Romain DUVACHER</t>
  </si>
  <si>
    <t>53170.03.204</t>
  </si>
  <si>
    <t>Arnaud GASNIER</t>
  </si>
  <si>
    <t>53170.03.245</t>
  </si>
  <si>
    <t>Vincent GITEAU</t>
  </si>
  <si>
    <t>Yves GITEAU</t>
  </si>
  <si>
    <t>Sébastien GOBLEY</t>
  </si>
  <si>
    <t>53170.22.0064</t>
  </si>
  <si>
    <t>Jean Luc HAUTBOIS</t>
  </si>
  <si>
    <t>53360.11.0022</t>
  </si>
  <si>
    <t>53170.02.096</t>
  </si>
  <si>
    <t>André HUAULME</t>
  </si>
  <si>
    <t>Thibaud HUET</t>
  </si>
  <si>
    <t>53170.23.0023</t>
  </si>
  <si>
    <t>53170.24.0042</t>
  </si>
  <si>
    <t>53170.23.0024</t>
  </si>
  <si>
    <t>Camille LALLEMAND</t>
  </si>
  <si>
    <t>53170.24.0044</t>
  </si>
  <si>
    <t>Gaële LALLEMAND</t>
  </si>
  <si>
    <t>53170.24.0043</t>
  </si>
  <si>
    <t>53170.04.025</t>
  </si>
  <si>
    <t>Martine LAMBERT</t>
  </si>
  <si>
    <t>Michel LAMBERT</t>
  </si>
  <si>
    <t>Angélique LANDAIS</t>
  </si>
  <si>
    <t>53170.09.0143</t>
  </si>
  <si>
    <t>Hélène LE BRETON</t>
  </si>
  <si>
    <t>Hervé LE BRETON</t>
  </si>
  <si>
    <t>Franck LECHANTEUX</t>
  </si>
  <si>
    <t>53170.20.0013</t>
  </si>
  <si>
    <t>Christian LEGRAND</t>
  </si>
  <si>
    <t>Michel LEGRAND</t>
  </si>
  <si>
    <t>53170.13.0083</t>
  </si>
  <si>
    <t>53170.10.0023</t>
  </si>
  <si>
    <t>Stevens LEMANCEAU</t>
  </si>
  <si>
    <t>LCD4 J1</t>
  </si>
  <si>
    <t>Dominique LEPAGE</t>
  </si>
  <si>
    <t>Daniel LESEURE</t>
  </si>
  <si>
    <t>53170.24.0045</t>
  </si>
  <si>
    <t>Georges MAURIN</t>
  </si>
  <si>
    <t>Nicole MAURIN</t>
  </si>
  <si>
    <t>Roland MOREAU</t>
  </si>
  <si>
    <t>53170.23.0022</t>
  </si>
  <si>
    <t>Zoé MOREAU</t>
  </si>
  <si>
    <t>Vincent NOURY</t>
  </si>
  <si>
    <t>53170.01.032</t>
  </si>
  <si>
    <t>Franck PASTY</t>
  </si>
  <si>
    <t>Léonard PASTY</t>
  </si>
  <si>
    <t>Dominique PERVIS</t>
  </si>
  <si>
    <t>53170.08.0074</t>
  </si>
  <si>
    <t>53170.07.0206</t>
  </si>
  <si>
    <t>53170.09.0006</t>
  </si>
  <si>
    <t>Claude RIAUX</t>
  </si>
  <si>
    <t>53170.09.0149</t>
  </si>
  <si>
    <t>Mathilde RIAUX</t>
  </si>
  <si>
    <t>53170.24.0047</t>
  </si>
  <si>
    <t>Christiane RIBAULT</t>
  </si>
  <si>
    <t>53170.14.0026</t>
  </si>
  <si>
    <t>François RIBAULT</t>
  </si>
  <si>
    <t>53170.13.0102</t>
  </si>
  <si>
    <t>53170.10.0238</t>
  </si>
  <si>
    <t>Baptiste THENAULT</t>
  </si>
  <si>
    <t>44240.17.0075</t>
  </si>
  <si>
    <t>Julien ALTET</t>
  </si>
  <si>
    <t>NANT</t>
  </si>
  <si>
    <t>LCD4 J2</t>
  </si>
  <si>
    <t>44240.20.0040</t>
  </si>
  <si>
    <t>Timéo ALTET</t>
  </si>
  <si>
    <t>44240.22.0075</t>
  </si>
  <si>
    <t>Carole BARBIER</t>
  </si>
  <si>
    <t>Maryvonne BARBO</t>
  </si>
  <si>
    <t>44240.21.0012</t>
  </si>
  <si>
    <t>Christophe BIGNAN</t>
  </si>
  <si>
    <t>44240.22.0094</t>
  </si>
  <si>
    <t>44240.22.0060</t>
  </si>
  <si>
    <t>Charlic BROHAN</t>
  </si>
  <si>
    <t>44240.23.0041</t>
  </si>
  <si>
    <t>Marc CHANDESRIS</t>
  </si>
  <si>
    <t>44240.22.0007</t>
  </si>
  <si>
    <t>Philippe CHANTEUX</t>
  </si>
  <si>
    <t>44240.18.0010</t>
  </si>
  <si>
    <t>Jacky CRESPIN</t>
  </si>
  <si>
    <t>44240.24.0010</t>
  </si>
  <si>
    <t>Christelle DEGEORGES</t>
  </si>
  <si>
    <t>44240.24.0009</t>
  </si>
  <si>
    <t>Thierry DEGEORGES</t>
  </si>
  <si>
    <t>44240.21.0038</t>
  </si>
  <si>
    <t>Sophie DONARIER</t>
  </si>
  <si>
    <t>Alain DUJARDIN</t>
  </si>
  <si>
    <t>Maxime GOETZ</t>
  </si>
  <si>
    <t>Françoise GUIBERT</t>
  </si>
  <si>
    <t>Alain HAMON</t>
  </si>
  <si>
    <t>44240.22.0093</t>
  </si>
  <si>
    <t>Josette HAMON</t>
  </si>
  <si>
    <t>44240.24.0012</t>
  </si>
  <si>
    <t>Patrice LANDREAU</t>
  </si>
  <si>
    <t>44240.24.0050</t>
  </si>
  <si>
    <t>Philippe LAROSE</t>
  </si>
  <si>
    <t>44240.07.0035</t>
  </si>
  <si>
    <t>Anne LE DU</t>
  </si>
  <si>
    <t>44240.09.0010</t>
  </si>
  <si>
    <t>Rémi LE DU</t>
  </si>
  <si>
    <t>44240.21.0018</t>
  </si>
  <si>
    <t>Christian LE JOUBIOUX</t>
  </si>
  <si>
    <t>44240.18.0009</t>
  </si>
  <si>
    <t>Luc LECOINTE</t>
  </si>
  <si>
    <t>NANTES J1</t>
  </si>
  <si>
    <t>44240.10.0026</t>
  </si>
  <si>
    <t>Jean Claude MARION</t>
  </si>
  <si>
    <t>44240.96.036</t>
  </si>
  <si>
    <t>Jean Claude MATHIEU</t>
  </si>
  <si>
    <t>44240.94.026</t>
  </si>
  <si>
    <t>Monique MATHIEU</t>
  </si>
  <si>
    <t>Jean Claude MAURY</t>
  </si>
  <si>
    <t>Michel MAYER</t>
  </si>
  <si>
    <t>Jacky MICHEAU</t>
  </si>
  <si>
    <t>Mireille MICHEAU</t>
  </si>
  <si>
    <t>44240.24.0011</t>
  </si>
  <si>
    <t>Guy MONTRE</t>
  </si>
  <si>
    <t>44240.09.0114</t>
  </si>
  <si>
    <t>Jacques MORCANT</t>
  </si>
  <si>
    <t>44400.01.022</t>
  </si>
  <si>
    <t>Raymond RETIF</t>
  </si>
  <si>
    <t>44240.17.0061</t>
  </si>
  <si>
    <t>Christophe ROUSSEAU</t>
  </si>
  <si>
    <t>44240.12.0160</t>
  </si>
  <si>
    <t>Pierre ROUSSEAU</t>
  </si>
  <si>
    <t>44240.22.0006</t>
  </si>
  <si>
    <t>Alain TAUPIN</t>
  </si>
  <si>
    <t>PASG</t>
  </si>
  <si>
    <t>Clariet ALOFS</t>
  </si>
  <si>
    <t>49120.15.0130</t>
  </si>
  <si>
    <t>Pierre BEAUJARD</t>
  </si>
  <si>
    <t>44150.23.0076</t>
  </si>
  <si>
    <t>44150.23.0077</t>
  </si>
  <si>
    <t>Madgy BERTAUX</t>
  </si>
  <si>
    <t>NANTES J2</t>
  </si>
  <si>
    <t>44150.19.0104</t>
  </si>
  <si>
    <t>Serge BRUN</t>
  </si>
  <si>
    <t>44150.21.0099</t>
  </si>
  <si>
    <t>Guy CHARLES</t>
  </si>
  <si>
    <t>Philippe CORNET</t>
  </si>
  <si>
    <t>44150.22.0077</t>
  </si>
  <si>
    <t>Thierry CRESPEAU</t>
  </si>
  <si>
    <t>49120.16.0098</t>
  </si>
  <si>
    <t>Yves GALLARD</t>
  </si>
  <si>
    <t>49120.18.0018</t>
  </si>
  <si>
    <t>Lionel GILBERT</t>
  </si>
  <si>
    <t>Alexis GOURET</t>
  </si>
  <si>
    <t>François GOURET</t>
  </si>
  <si>
    <t>49120.16.0094</t>
  </si>
  <si>
    <t>Madine GRATEAU</t>
  </si>
  <si>
    <t>49120.15.0129</t>
  </si>
  <si>
    <t>Philippe GRATEAU</t>
  </si>
  <si>
    <t>Loïc GUERY</t>
  </si>
  <si>
    <t>44150.19.0053</t>
  </si>
  <si>
    <t>Patrice JUTON</t>
  </si>
  <si>
    <t>44150.20.0045</t>
  </si>
  <si>
    <t>Michel LEBRETON</t>
  </si>
  <si>
    <t>49120.14.0158</t>
  </si>
  <si>
    <t>Daniel LEHOUX</t>
  </si>
  <si>
    <t>49530.94.016</t>
  </si>
  <si>
    <t>Michel LETURQUE</t>
  </si>
  <si>
    <t>44150.19.0064</t>
  </si>
  <si>
    <t>Gérard MORILLE</t>
  </si>
  <si>
    <t>49300.08.0126</t>
  </si>
  <si>
    <t>Gérard MORIN</t>
  </si>
  <si>
    <t>ST PHILBERT J1</t>
  </si>
  <si>
    <t>PHIL</t>
  </si>
  <si>
    <t>49300.09.0002</t>
  </si>
  <si>
    <t>Maryline MORIN</t>
  </si>
  <si>
    <t>49120.18.0022</t>
  </si>
  <si>
    <t>Jean PEHU</t>
  </si>
  <si>
    <t>49120.14.0118</t>
  </si>
  <si>
    <t>Bernard PERCHARD</t>
  </si>
  <si>
    <t>44150.20.0052</t>
  </si>
  <si>
    <t>49120.15.0007</t>
  </si>
  <si>
    <t>Joël ROBARD</t>
  </si>
  <si>
    <t>44150.19.0106</t>
  </si>
  <si>
    <t>Denis VAILLANT</t>
  </si>
  <si>
    <t>44150.22.0078</t>
  </si>
  <si>
    <t>Jean Michel XOLIN</t>
  </si>
  <si>
    <t>QUEL</t>
  </si>
  <si>
    <t>Club</t>
  </si>
  <si>
    <t>53360.98.134</t>
  </si>
  <si>
    <t>Bernadette BEAUMONT</t>
  </si>
  <si>
    <t>53360.22.0009</t>
  </si>
  <si>
    <t>Brigitte BERTRON</t>
  </si>
  <si>
    <t>53360.22.0016</t>
  </si>
  <si>
    <t>53360.18.0042</t>
  </si>
  <si>
    <t>Bernard BRICAUD</t>
  </si>
  <si>
    <t>44660.13.0044</t>
  </si>
  <si>
    <t>Paul CHAUVET</t>
  </si>
  <si>
    <t>53360.14.0064</t>
  </si>
  <si>
    <t>Alain CHEVREUIL</t>
  </si>
  <si>
    <t>Noël DAGORNE</t>
  </si>
  <si>
    <t>53360.22.0017</t>
  </si>
  <si>
    <t>Carol DELAFONTAINE</t>
  </si>
  <si>
    <t>53360.23.0068</t>
  </si>
  <si>
    <t>Bernadette DUTERTRE</t>
  </si>
  <si>
    <t>Michel GOHIER</t>
  </si>
  <si>
    <t>Christian GOUABAULT</t>
  </si>
  <si>
    <t>Jean-Luc GOUABAULT</t>
  </si>
  <si>
    <t>53360.23.0019</t>
  </si>
  <si>
    <t>72250.14.0017</t>
  </si>
  <si>
    <t>Jean-Guy GRIDAINE</t>
  </si>
  <si>
    <t>Patrick GUILLEMIN</t>
  </si>
  <si>
    <t>ST PHILBERT J2</t>
  </si>
  <si>
    <t>53360.18.0050</t>
  </si>
  <si>
    <t>Solange GUILLEMIN</t>
  </si>
  <si>
    <t>53360.22.0010</t>
  </si>
  <si>
    <t>Marylène HOUDOU</t>
  </si>
  <si>
    <t>Didier LANDELLE</t>
  </si>
  <si>
    <t>Gerard LANDELLE</t>
  </si>
  <si>
    <t>Hubert LANDELLE</t>
  </si>
  <si>
    <t>Rémi LANDELLE</t>
  </si>
  <si>
    <t xml:space="preserve">Françoise LEMAROTEL </t>
  </si>
  <si>
    <t>Jacqueline LEMEUNIER</t>
  </si>
  <si>
    <t>Maurice LEQUIMBRE</t>
  </si>
  <si>
    <t>53360.17.0071</t>
  </si>
  <si>
    <t xml:space="preserve">Liliane LOISON </t>
  </si>
  <si>
    <t>53360.14.0013</t>
  </si>
  <si>
    <t>Jean Marie MORLAIS</t>
  </si>
  <si>
    <t>Raymonde MOTTIER</t>
  </si>
  <si>
    <t>Clément MUSSET</t>
  </si>
  <si>
    <t>Thomas MUSSET</t>
  </si>
  <si>
    <t>Yves MUSSET</t>
  </si>
  <si>
    <t>Dorian PERRIN</t>
  </si>
  <si>
    <t>Mickaël PERRIN</t>
  </si>
  <si>
    <t>53360.16.0036</t>
  </si>
  <si>
    <t>Jean Claude POIRIER</t>
  </si>
  <si>
    <t>Didier ROINEL</t>
  </si>
  <si>
    <t>Dominique ROUSSEAU</t>
  </si>
  <si>
    <t>Marie France ROUSSEAU</t>
  </si>
  <si>
    <t>53360.22.0051</t>
  </si>
  <si>
    <t>Hubert ROUSSELET</t>
  </si>
  <si>
    <t>53360.96.172</t>
  </si>
  <si>
    <t>Hervé ROYER</t>
  </si>
  <si>
    <t>REZÉ J1</t>
  </si>
  <si>
    <t>53360.00.070</t>
  </si>
  <si>
    <t>Isabelle ROYER</t>
  </si>
  <si>
    <t>Raymond VIGEON</t>
  </si>
  <si>
    <t>53360.06.0009</t>
  </si>
  <si>
    <t>Alain VITAL</t>
  </si>
  <si>
    <t>44240.14.0007</t>
  </si>
  <si>
    <t>Denise AMOUILLIN</t>
  </si>
  <si>
    <t>44240.14.0006</t>
  </si>
  <si>
    <t>Michel AMOUILLIN</t>
  </si>
  <si>
    <t>44400.05.006</t>
  </si>
  <si>
    <t>Paul BARREAU</t>
  </si>
  <si>
    <t>44240.14.0015</t>
  </si>
  <si>
    <t>Robert BAUBRAND</t>
  </si>
  <si>
    <t>44400.17.0017</t>
  </si>
  <si>
    <t>44400.17.0016</t>
  </si>
  <si>
    <t>Nicole BLAIN</t>
  </si>
  <si>
    <t>Françoise BOSSARD</t>
  </si>
  <si>
    <t>44400.24.0034</t>
  </si>
  <si>
    <t>44400.24.0035</t>
  </si>
  <si>
    <t>Mickaëlla BOUILLARD</t>
  </si>
  <si>
    <t>44400.13.0067</t>
  </si>
  <si>
    <t>Alice BOURREAU</t>
  </si>
  <si>
    <t>44400.14.0127</t>
  </si>
  <si>
    <t>Gerard BOURREAU</t>
  </si>
  <si>
    <t>44400.14.0153</t>
  </si>
  <si>
    <t>Michele BOUTEILLER</t>
  </si>
  <si>
    <t>44400.03.024</t>
  </si>
  <si>
    <t>Daniel BROSSAUD</t>
  </si>
  <si>
    <t>44400.24.0022</t>
  </si>
  <si>
    <t>Joseph CADIOU</t>
  </si>
  <si>
    <t>44400.22.0012</t>
  </si>
  <si>
    <t>Roger CAMILLO</t>
  </si>
  <si>
    <t>44400.10.0002</t>
  </si>
  <si>
    <t>Jean CAUDAL</t>
  </si>
  <si>
    <t>44400.13.0002</t>
  </si>
  <si>
    <t>44400.23.0013</t>
  </si>
  <si>
    <t>44400.08.0160</t>
  </si>
  <si>
    <t>Anne Marie DEMEUZOIS</t>
  </si>
  <si>
    <t>44400.20.0004</t>
  </si>
  <si>
    <t>Sylvaine DEVILLER</t>
  </si>
  <si>
    <t>44400.21.0019</t>
  </si>
  <si>
    <t>Philippe DOLLÉANS</t>
  </si>
  <si>
    <t>44400.24.0024</t>
  </si>
  <si>
    <t>Jean-Louis DUPONT</t>
  </si>
  <si>
    <t>44400.24.0023</t>
  </si>
  <si>
    <t>Nelly DUPONT</t>
  </si>
  <si>
    <t>44400.24.0025</t>
  </si>
  <si>
    <t>Véronique DUPONT</t>
  </si>
  <si>
    <t>Guy DUREAU</t>
  </si>
  <si>
    <t>44400.18.0007</t>
  </si>
  <si>
    <t>Gilbert DUVAL</t>
  </si>
  <si>
    <t>44400.16.0002</t>
  </si>
  <si>
    <t>Chantal FORGERIT</t>
  </si>
  <si>
    <t>44400.24.0026</t>
  </si>
  <si>
    <t>Christiane GALIBY</t>
  </si>
  <si>
    <t>44240.95.087</t>
  </si>
  <si>
    <t>Jean Paul GALLERAND</t>
  </si>
  <si>
    <t>44400.10.0003</t>
  </si>
  <si>
    <t>Mireille GALLIANO</t>
  </si>
  <si>
    <t>44400.23.0012</t>
  </si>
  <si>
    <t>Fabienne GARNIER</t>
  </si>
  <si>
    <t>REZÉ J2</t>
  </si>
  <si>
    <t>44240.15.0025</t>
  </si>
  <si>
    <t>Josiane GAUSSIN</t>
  </si>
  <si>
    <t>44400.15.0018</t>
  </si>
  <si>
    <t>Francoise GIRARD</t>
  </si>
  <si>
    <t>44400.19.0048</t>
  </si>
  <si>
    <t>Jacques GOASGUEN</t>
  </si>
  <si>
    <t>44400.11.0002</t>
  </si>
  <si>
    <t>Bernard GRATON</t>
  </si>
  <si>
    <t>44400.18.0003</t>
  </si>
  <si>
    <t>Joël GROIZARD</t>
  </si>
  <si>
    <t>44400.08.0301</t>
  </si>
  <si>
    <t>Nicole GROUHEL</t>
  </si>
  <si>
    <t>44400.04.018</t>
  </si>
  <si>
    <t>Maurice GUILLOCHEAU</t>
  </si>
  <si>
    <t>44400.22.0013</t>
  </si>
  <si>
    <t>Marie-Thérèse HAMON</t>
  </si>
  <si>
    <t>44400.22.0014</t>
  </si>
  <si>
    <t>Yves HAMON</t>
  </si>
  <si>
    <t>Patrick HARAN</t>
  </si>
  <si>
    <t>44240.05.062</t>
  </si>
  <si>
    <t>Claudine HUBERT</t>
  </si>
  <si>
    <t>44240.05.063</t>
  </si>
  <si>
    <t>Gérard HUBERT</t>
  </si>
  <si>
    <t>44400.20.0008</t>
  </si>
  <si>
    <t>Alain JEAN</t>
  </si>
  <si>
    <t>44400.01.019</t>
  </si>
  <si>
    <t>44400.23.0015</t>
  </si>
  <si>
    <t>Bruno LANDRON</t>
  </si>
  <si>
    <t>44400.24.0027</t>
  </si>
  <si>
    <t>44400.06.0079</t>
  </si>
  <si>
    <t>Jeanne LE SEAC'H</t>
  </si>
  <si>
    <t>44240.95.032</t>
  </si>
  <si>
    <t>Roland LEROY</t>
  </si>
  <si>
    <t>44400.21.0056</t>
  </si>
  <si>
    <t>Françoise LOUAINTIER</t>
  </si>
  <si>
    <t>44400.23.0016</t>
  </si>
  <si>
    <t>Cathy MARAUD</t>
  </si>
  <si>
    <t>44400.23.0017</t>
  </si>
  <si>
    <t>Serge MARAUD</t>
  </si>
  <si>
    <t>44400.20.0007</t>
  </si>
  <si>
    <t>44240.01.126</t>
  </si>
  <si>
    <t>44400.18.0004</t>
  </si>
  <si>
    <t>André MINAUD</t>
  </si>
  <si>
    <t>44400.22.0018</t>
  </si>
  <si>
    <t>Christian MORVAN</t>
  </si>
  <si>
    <t>44400.22.0019</t>
  </si>
  <si>
    <t>Madeleine MORVAN</t>
  </si>
  <si>
    <t>44400.20.0006</t>
  </si>
  <si>
    <t>Jean-Claude NOUYRIGAT</t>
  </si>
  <si>
    <t>44400.20.0005</t>
  </si>
  <si>
    <t>Martine NOUYRIGAT</t>
  </si>
  <si>
    <t>44400.22.0020</t>
  </si>
  <si>
    <t>Annie PAPON</t>
  </si>
  <si>
    <t>Jean-Luc PAPON</t>
  </si>
  <si>
    <t>Evelyne PAROIS</t>
  </si>
  <si>
    <t>44400.17.0014</t>
  </si>
  <si>
    <t>Serge PAULIAC</t>
  </si>
  <si>
    <t>44400.00.042</t>
  </si>
  <si>
    <t>René PELARD</t>
  </si>
  <si>
    <t>44400.05.0219</t>
  </si>
  <si>
    <t>Michelle PILARD</t>
  </si>
  <si>
    <t>LOIRE MAUGE J1</t>
  </si>
  <si>
    <t>Françoise POIDEVIN</t>
  </si>
  <si>
    <t>44400.20.0009</t>
  </si>
  <si>
    <t>Alain PRIOU</t>
  </si>
  <si>
    <t>44400.19.0051</t>
  </si>
  <si>
    <t>Jean-François PRIOU</t>
  </si>
  <si>
    <t>44400.20.0010</t>
  </si>
  <si>
    <t>Michèle PRIOU</t>
  </si>
  <si>
    <t>44400.14.0004</t>
  </si>
  <si>
    <t>Patrick RENAUD</t>
  </si>
  <si>
    <t>44400.17.0015</t>
  </si>
  <si>
    <t>Claude RICHARD</t>
  </si>
  <si>
    <t>44400.22.0011</t>
  </si>
  <si>
    <t>Patrice SALAUD</t>
  </si>
  <si>
    <t>44400.08.0303</t>
  </si>
  <si>
    <t>Monique SAUVION</t>
  </si>
  <si>
    <t>*</t>
  </si>
  <si>
    <t>44400.00.020</t>
  </si>
  <si>
    <t>Germain SUIRE</t>
  </si>
  <si>
    <t>44400.12.0004</t>
  </si>
  <si>
    <t>ROUG</t>
  </si>
  <si>
    <t>44660.21.0103</t>
  </si>
  <si>
    <t>Cédric AULNETTE</t>
  </si>
  <si>
    <t>44660.21.0105</t>
  </si>
  <si>
    <t>Venceslas BERTU</t>
  </si>
  <si>
    <t>Brigitte BOURGES</t>
  </si>
  <si>
    <t>44660.21.0104</t>
  </si>
  <si>
    <t>44660.21.0057</t>
  </si>
  <si>
    <t>Sylvie FRIESS</t>
  </si>
  <si>
    <t>Julien GUIHENEUC</t>
  </si>
  <si>
    <t>44660.98.008</t>
  </si>
  <si>
    <t>Margaux GUIHENEUC</t>
  </si>
  <si>
    <t>44660.98.009</t>
  </si>
  <si>
    <t>Nicole GUIHENEUC</t>
  </si>
  <si>
    <t>44660.94.001</t>
  </si>
  <si>
    <t>Pierre GUIHENEUC</t>
  </si>
  <si>
    <t>Paul GUILLET</t>
  </si>
  <si>
    <t>Thomas JARDIN</t>
  </si>
  <si>
    <t>Fabrice LE MALE</t>
  </si>
  <si>
    <t>Franck MADIOT</t>
  </si>
  <si>
    <t>44660.21.0061</t>
  </si>
  <si>
    <t>Alexandre MONCORPS</t>
  </si>
  <si>
    <t>STPH</t>
  </si>
  <si>
    <t>44310.21.0100</t>
  </si>
  <si>
    <t>Arnaud ALLAIN</t>
  </si>
  <si>
    <t>44310.05.046</t>
  </si>
  <si>
    <t>François BAILLY</t>
  </si>
  <si>
    <t>Michelle BAILLY</t>
  </si>
  <si>
    <t>44240.10.0176</t>
  </si>
  <si>
    <t>Claudine BESSONNEAU</t>
  </si>
  <si>
    <t>LOIRE MAUGE J2</t>
  </si>
  <si>
    <t>44310.17.0044</t>
  </si>
  <si>
    <t>Patrick BOULOGNE</t>
  </si>
  <si>
    <t>44310.23.0070</t>
  </si>
  <si>
    <t>Daniel CHAILLEUX</t>
  </si>
  <si>
    <t>44400.13.0021</t>
  </si>
  <si>
    <t>Michelle CHAILLEUX</t>
  </si>
  <si>
    <t>44310.14.0009</t>
  </si>
  <si>
    <t>44310.23.0069</t>
  </si>
  <si>
    <t>44310.18.0047</t>
  </si>
  <si>
    <t>Daniel DENAUD</t>
  </si>
  <si>
    <t>44310.19.0072</t>
  </si>
  <si>
    <t>Jean Marie DOLLINGER</t>
  </si>
  <si>
    <t>44310.19.0071</t>
  </si>
  <si>
    <t>Viviane DOLLINGER</t>
  </si>
  <si>
    <t>44310.13.0031</t>
  </si>
  <si>
    <t>Alain FROMONT</t>
  </si>
  <si>
    <t>44310.22.0095</t>
  </si>
  <si>
    <t>Michel GARCIA ORTIZ</t>
  </si>
  <si>
    <t>Marielle GRAPOTTE</t>
  </si>
  <si>
    <t>Pierre GRAPOTTE</t>
  </si>
  <si>
    <t>44310.01.272</t>
  </si>
  <si>
    <t>Francis GRIS</t>
  </si>
  <si>
    <t>44310.06.0049</t>
  </si>
  <si>
    <t>Bernard HAMON</t>
  </si>
  <si>
    <t>44310.02.253</t>
  </si>
  <si>
    <t>Jean HERMOUET</t>
  </si>
  <si>
    <t>44240.06.0027</t>
  </si>
  <si>
    <t>Claude JARNOUX</t>
  </si>
  <si>
    <t>44310.22.0100</t>
  </si>
  <si>
    <t>44310.13.0096</t>
  </si>
  <si>
    <t>Jean Pierre LAMY</t>
  </si>
  <si>
    <t>44310.19.0073</t>
  </si>
  <si>
    <t>Christine LASTENNET</t>
  </si>
  <si>
    <t>Guy LE FLOCH</t>
  </si>
  <si>
    <t>44310.08.0019</t>
  </si>
  <si>
    <t>44310.23.0082</t>
  </si>
  <si>
    <t>Philippe MATHIOTE</t>
  </si>
  <si>
    <t>Joël MAUBOUCHER</t>
  </si>
  <si>
    <t>44310.15.0054</t>
  </si>
  <si>
    <t>Mary MICHEL</t>
  </si>
  <si>
    <t>44310.15.0016</t>
  </si>
  <si>
    <t>Serge MONEUSE</t>
  </si>
  <si>
    <t>44310.08.0022</t>
  </si>
  <si>
    <t>Joël PASQUIER</t>
  </si>
  <si>
    <t>44310.23.0051</t>
  </si>
  <si>
    <t>Robert POISSON</t>
  </si>
  <si>
    <t>BOUAYE J1</t>
  </si>
  <si>
    <t>44310.19.0041</t>
  </si>
  <si>
    <t>44310.21.0101</t>
  </si>
  <si>
    <t>Bernard RICHARD</t>
  </si>
  <si>
    <t>44310.13.0057</t>
  </si>
  <si>
    <t>44310.00.045</t>
  </si>
  <si>
    <t>Jean Claude ROTARD</t>
  </si>
  <si>
    <t>44310.23.0049</t>
  </si>
  <si>
    <t>44310.23.0063</t>
  </si>
  <si>
    <t>Christophe SUIRE</t>
  </si>
  <si>
    <t>44310.23.0064</t>
  </si>
  <si>
    <t>Maryse SUIRE</t>
  </si>
  <si>
    <t>44310.08.0097</t>
  </si>
  <si>
    <t>44310.02.256</t>
  </si>
  <si>
    <t>BOUAYE J2</t>
  </si>
  <si>
    <t>Liste des Arbitres PDL</t>
  </si>
  <si>
    <t>Secouristes</t>
  </si>
  <si>
    <t>Arbitres</t>
  </si>
  <si>
    <t>02 40 28 09 80</t>
  </si>
  <si>
    <t>patrice-aubin@orange.fr</t>
  </si>
  <si>
    <t>LANDAIS Angélique</t>
  </si>
  <si>
    <t>BERTHELOT</t>
  </si>
  <si>
    <t>Nadine</t>
  </si>
  <si>
    <t>GOBLEY Sébastien</t>
  </si>
  <si>
    <t>J1 (Samedi)</t>
  </si>
  <si>
    <t>J2 (Dimanche)</t>
  </si>
  <si>
    <t>LE BRETON Hélène</t>
  </si>
  <si>
    <t>PARMENTIER</t>
  </si>
  <si>
    <t>Grégoire</t>
  </si>
  <si>
    <t>Dates</t>
  </si>
  <si>
    <t>Lieu</t>
  </si>
  <si>
    <t>Par</t>
  </si>
  <si>
    <t xml:space="preserve">GASNIER             </t>
  </si>
  <si>
    <t xml:space="preserve">Arnaud              </t>
  </si>
  <si>
    <t>MOREAU Roland</t>
  </si>
  <si>
    <t>06 32 39 34 16</t>
  </si>
  <si>
    <t>sebastien.gobley@laposte.net</t>
  </si>
  <si>
    <t>N° 1</t>
  </si>
  <si>
    <t>THÉNAULT</t>
  </si>
  <si>
    <t>Rougé</t>
  </si>
  <si>
    <t>Hélène</t>
  </si>
  <si>
    <t xml:space="preserve">06 76 02 73 73  </t>
  </si>
  <si>
    <t>N° 2</t>
  </si>
  <si>
    <t>Agnés</t>
  </si>
  <si>
    <t>FROMONT Alain</t>
  </si>
  <si>
    <t xml:space="preserve">MAYER </t>
  </si>
  <si>
    <t>02 40 74 07 76</t>
  </si>
  <si>
    <t>mathieujclaude@yahoo.fr</t>
  </si>
  <si>
    <t xml:space="preserve">HENRY Christian </t>
  </si>
  <si>
    <t>N° 3</t>
  </si>
  <si>
    <t>MATHIEU</t>
  </si>
  <si>
    <t>Jean-Claude</t>
  </si>
  <si>
    <t xml:space="preserve">LAMY Jean Pierre </t>
  </si>
  <si>
    <t>BROSSEAU</t>
  </si>
  <si>
    <t>jcf.brossard@gmail.com</t>
  </si>
  <si>
    <t>St Phil</t>
  </si>
  <si>
    <t xml:space="preserve">LEDUC Jean Marie </t>
  </si>
  <si>
    <t>N° 4</t>
  </si>
  <si>
    <t>marguerite.gerbe@gmail.com</t>
  </si>
  <si>
    <t xml:space="preserve">ROBIN Jacqueline </t>
  </si>
  <si>
    <t>SAUVION</t>
  </si>
  <si>
    <t>Monique</t>
  </si>
  <si>
    <t xml:space="preserve">SOLER Marcel </t>
  </si>
  <si>
    <t>N° 5</t>
  </si>
  <si>
    <t>Ancenis</t>
  </si>
  <si>
    <t>PASGRIMAUD Joseph</t>
  </si>
  <si>
    <t>BOURREAU</t>
  </si>
  <si>
    <t>N° 6</t>
  </si>
  <si>
    <t>N° 7</t>
  </si>
  <si>
    <t xml:space="preserve">FACON Gérard </t>
  </si>
  <si>
    <t xml:space="preserve">06 25 10 89 85 </t>
  </si>
  <si>
    <t>michelle.bailly0591@orange.fr</t>
  </si>
  <si>
    <t xml:space="preserve">PEREON Stéphanie </t>
  </si>
  <si>
    <t>N° 8</t>
  </si>
  <si>
    <t>Combrée</t>
  </si>
  <si>
    <t>GRIS</t>
  </si>
  <si>
    <t>Francis</t>
  </si>
  <si>
    <t>06 31 30 65 42</t>
  </si>
  <si>
    <t>francis.gris@sfr.fr</t>
  </si>
  <si>
    <t>HENRY</t>
  </si>
  <si>
    <t xml:space="preserve">06 18 49 86 93 </t>
  </si>
  <si>
    <t>swingolf44@gmail.com</t>
  </si>
  <si>
    <t>N°9</t>
  </si>
  <si>
    <t>Goven</t>
  </si>
  <si>
    <t>PASGRIMAUD</t>
  </si>
  <si>
    <t>06 19 42 14 40</t>
  </si>
  <si>
    <t>joseph.pasgrimaud@orange.fr</t>
  </si>
  <si>
    <t xml:space="preserve">Denise VERDIER  </t>
  </si>
  <si>
    <t>SOLER</t>
  </si>
  <si>
    <t>Marcel</t>
  </si>
  <si>
    <t>02 40 78 91 66</t>
  </si>
  <si>
    <t>soler.marcel@orange.fr</t>
  </si>
  <si>
    <t>Quel</t>
  </si>
  <si>
    <t xml:space="preserve">Roland VERDIER </t>
  </si>
  <si>
    <t>Gorron</t>
  </si>
  <si>
    <t>FERRON</t>
  </si>
  <si>
    <t>Paulette</t>
  </si>
  <si>
    <t>06 87 00 27 17</t>
  </si>
  <si>
    <t>pferron@bbox.fr</t>
  </si>
  <si>
    <t>Michel GOHIER  </t>
  </si>
  <si>
    <t>joelmauboucher@hotmail.fr</t>
  </si>
  <si>
    <t>02 40 05 88 63</t>
  </si>
  <si>
    <t>bern.hamon@orange.fr</t>
  </si>
  <si>
    <t>N° 11</t>
  </si>
  <si>
    <t>le samedi</t>
  </si>
  <si>
    <t>sur autre terrain</t>
  </si>
  <si>
    <t>MORIN</t>
  </si>
  <si>
    <t>Cholet</t>
  </si>
  <si>
    <t>MICHAUD</t>
  </si>
  <si>
    <t>MARTIN</t>
  </si>
  <si>
    <t>Loire Mauge</t>
  </si>
  <si>
    <t>CLASSEMENT INDIVIDUEL</t>
  </si>
  <si>
    <t>CLASSEMENT Définitif: Pris en compte 3 compétitions minimum et les 7 meilleurs points dans la saison</t>
  </si>
  <si>
    <t xml:space="preserve">HOMMES MAX1 </t>
  </si>
  <si>
    <t>JOURNÉES  ====&gt;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</si>
  <si>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</si>
  <si>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Nbre de compèt.</t>
  </si>
  <si>
    <t>Meilleur score J1&amp;J2</t>
  </si>
  <si>
    <t>Noms / Prénoms</t>
  </si>
  <si>
    <t>Licences</t>
  </si>
  <si>
    <t>score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</si>
  <si>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</si>
  <si>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points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</si>
  <si>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</si>
  <si>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</si>
  <si>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</si>
  <si>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</si>
  <si>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</si>
  <si>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</si>
  <si>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</si>
  <si>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</si>
  <si>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</si>
  <si>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</si>
  <si>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Gerard LE CALVE</t>
  </si>
  <si>
    <t>HOMMES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</si>
  <si>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</si>
  <si>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</si>
  <si>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</si>
  <si>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</si>
  <si>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</si>
  <si>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</si>
  <si>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</si>
  <si>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</si>
  <si>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</si>
  <si>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</si>
  <si>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</si>
  <si>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</si>
  <si>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HOMMES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</si>
  <si>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</si>
  <si>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</si>
  <si>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</si>
  <si>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</si>
  <si>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</si>
  <si>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</si>
  <si>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</si>
  <si>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</si>
  <si>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</si>
  <si>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</si>
  <si>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</si>
  <si>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</si>
  <si>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Joel JELTSCH</t>
  </si>
  <si>
    <t>FEMMES MAX 1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</si>
  <si>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</si>
  <si>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</si>
  <si>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</si>
  <si>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</si>
  <si>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</si>
  <si>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</si>
  <si>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</si>
  <si>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</si>
  <si>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</si>
  <si>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</si>
  <si>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</si>
  <si>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</si>
  <si>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</si>
  <si>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</si>
  <si>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</si>
  <si>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</si>
  <si>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</si>
  <si>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</si>
  <si>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</si>
  <si>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</si>
  <si>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</si>
  <si>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</si>
  <si>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</si>
  <si>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</si>
  <si>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</si>
  <si>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</si>
  <si>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</si>
  <si>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</si>
  <si>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</si>
  <si>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</si>
  <si>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</si>
  <si>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</si>
  <si>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</si>
  <si>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</si>
  <si>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</si>
  <si>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</si>
  <si>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</si>
  <si>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</si>
  <si>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Prénoms / Noms</t>
  </si>
  <si>
    <t>44830.22.0001</t>
  </si>
  <si>
    <t>Gilles FOURNY</t>
  </si>
  <si>
    <t>EF</t>
  </si>
  <si>
    <t>BF</t>
  </si>
  <si>
    <t>53360.22.0037</t>
  </si>
  <si>
    <t>53360.20.0041</t>
  </si>
  <si>
    <t>53360.01.028</t>
  </si>
  <si>
    <t>Denise VERDIER</t>
  </si>
  <si>
    <t>53360.01.029</t>
  </si>
  <si>
    <t>Roland VERDIER</t>
  </si>
  <si>
    <t>BH</t>
  </si>
  <si>
    <t>44310.21.0095</t>
  </si>
  <si>
    <t>Guillaume LALU</t>
  </si>
  <si>
    <t>J1</t>
  </si>
  <si>
    <t>PAR :</t>
  </si>
  <si>
    <t>CAT ind</t>
  </si>
  <si>
    <t>CAT  double</t>
  </si>
  <si>
    <t>HCP Avant</t>
  </si>
  <si>
    <t>Classt</t>
  </si>
  <si>
    <t>Score 1</t>
  </si>
  <si>
    <t xml:space="preserve">Score 2 </t>
  </si>
  <si>
    <t>DB</t>
  </si>
  <si>
    <t>Total points J2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</si>
  <si>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J2</t>
    </r>
    <r>
      <rPr>
        <sz val="11"/>
        <color theme="1"/>
        <rFont val="Arial"/>
        <family val="2"/>
        <scheme val="minor"/>
      </rPr>
      <t/>
    </r>
  </si>
  <si>
    <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J1</t>
    </r>
  </si>
  <si>
    <t>Sylvain LE NEINDRE</t>
  </si>
  <si>
    <t>53170.04.012</t>
  </si>
  <si>
    <t>53170.24.0055</t>
  </si>
  <si>
    <t>53170.24.0056</t>
  </si>
  <si>
    <t>44240.24.0059</t>
  </si>
  <si>
    <t>44240.24.0058</t>
  </si>
  <si>
    <t>44150.22.0088</t>
  </si>
  <si>
    <t>44310.08.0088</t>
  </si>
  <si>
    <t>44310.19.0038</t>
  </si>
  <si>
    <t>44310.02.254</t>
  </si>
  <si>
    <t>44830.16.0007</t>
  </si>
  <si>
    <t>Jacques REBY</t>
  </si>
  <si>
    <t>Joseph PASGRIMAUD</t>
  </si>
  <si>
    <t>Dany HAUTE-REBY</t>
  </si>
  <si>
    <t>Pierre BAUDRY</t>
  </si>
  <si>
    <t>Philippe RICHARD</t>
  </si>
  <si>
    <t>Vincent BOUTTIER</t>
  </si>
  <si>
    <t>Gabin MAHE</t>
  </si>
  <si>
    <t>44240.23.0042</t>
  </si>
  <si>
    <t>Claude CORBEAU</t>
  </si>
  <si>
    <t>Eric DE COUESNONGLE</t>
  </si>
  <si>
    <t>N°10</t>
  </si>
  <si>
    <t>Total  =&gt;</t>
  </si>
  <si>
    <t>GORRON J1</t>
  </si>
  <si>
    <t>GORRON J2</t>
  </si>
  <si>
    <t>Copie Licences Bruts J1</t>
  </si>
  <si>
    <t>Copie Scores Bruts J2</t>
  </si>
  <si>
    <t>Copie Scores J1</t>
  </si>
  <si>
    <t>Copie Licences J1</t>
  </si>
  <si>
    <t>Copie Scores J2</t>
  </si>
  <si>
    <t>Doublons Bruts J2 RECHERCHEV</t>
  </si>
  <si>
    <t>Meilleur Indiv. Entre J1 &amp; J2</t>
  </si>
  <si>
    <t>Meilleurs Indiv. J1 &amp; J2</t>
  </si>
  <si>
    <t>Licences doublons</t>
  </si>
  <si>
    <t xml:space="preserve">Licences Doublons </t>
  </si>
  <si>
    <t>SI(ESTNA(RECHERCHEV(BI10;'JOURNÉE 2'!$C$10:$AK$299;1;FAUX));"";RECHERCHEV(BI10;'JOURNÉE 2'!$C$10:$AK$299;1;FAUX))</t>
  </si>
  <si>
    <t>Max avant début saison</t>
  </si>
  <si>
    <t>Scores Double Brut</t>
  </si>
  <si>
    <t>Indiv. Brut</t>
  </si>
  <si>
    <t>Scores Indiv.  J1</t>
  </si>
  <si>
    <t>Scores Indiv. J2</t>
  </si>
  <si>
    <t>TOTAUX</t>
  </si>
  <si>
    <t>44660.24.0133</t>
  </si>
  <si>
    <t>Index Cumul</t>
  </si>
  <si>
    <t>CHAILLEUX</t>
  </si>
  <si>
    <t>GRAPOTTE</t>
  </si>
  <si>
    <t>Pierre</t>
  </si>
  <si>
    <t>Marielle</t>
  </si>
  <si>
    <t>LE FLOCH</t>
  </si>
  <si>
    <t>Guy</t>
  </si>
  <si>
    <t>BOULOGNE</t>
  </si>
  <si>
    <t>Patrick</t>
  </si>
  <si>
    <t>Franck</t>
  </si>
  <si>
    <t>LESEURE</t>
  </si>
  <si>
    <t>HAUTBOIS</t>
  </si>
  <si>
    <t>Jean Luc</t>
  </si>
  <si>
    <t>Dominique</t>
  </si>
  <si>
    <t>Roland</t>
  </si>
  <si>
    <t>VERDIER</t>
  </si>
  <si>
    <t>Raymond</t>
  </si>
  <si>
    <t>Denise</t>
  </si>
  <si>
    <t>Yves</t>
  </si>
  <si>
    <t>MUSSET</t>
  </si>
  <si>
    <t>Hubert</t>
  </si>
  <si>
    <t>LANDELLE</t>
  </si>
  <si>
    <t>Clément</t>
  </si>
  <si>
    <t>Didier</t>
  </si>
  <si>
    <t>GUILLEMIN</t>
  </si>
  <si>
    <t>DISSARD</t>
  </si>
  <si>
    <t>Solange</t>
  </si>
  <si>
    <t>BRICAUD</t>
  </si>
  <si>
    <t>LAMBERT</t>
  </si>
  <si>
    <t>Martine</t>
  </si>
  <si>
    <t>LEGRAND</t>
  </si>
  <si>
    <t>Agnès</t>
  </si>
  <si>
    <t>TRUTAUD</t>
  </si>
  <si>
    <t>Lionel</t>
  </si>
  <si>
    <t>PASTY</t>
  </si>
  <si>
    <t>Léonard</t>
  </si>
  <si>
    <t>Jean-Luc</t>
  </si>
  <si>
    <t>Brigitte</t>
  </si>
  <si>
    <t>PERRIN</t>
  </si>
  <si>
    <t>ROUSSEAU</t>
  </si>
  <si>
    <t>Marie France</t>
  </si>
  <si>
    <t>Romain</t>
  </si>
  <si>
    <t>HARSCOAT</t>
  </si>
  <si>
    <t>Marie</t>
  </si>
  <si>
    <t>HAINSELIN</t>
  </si>
  <si>
    <t>Alexandre</t>
  </si>
  <si>
    <t>Résultats</t>
  </si>
  <si>
    <t>Résultats Samedi</t>
  </si>
  <si>
    <t>Résultats Dimanche</t>
  </si>
  <si>
    <t>Point</t>
  </si>
  <si>
    <t>1er</t>
  </si>
  <si>
    <t>2ème</t>
  </si>
  <si>
    <t>3ème</t>
  </si>
  <si>
    <t>4ème</t>
  </si>
  <si>
    <t>5ème</t>
  </si>
  <si>
    <t>6ème</t>
  </si>
  <si>
    <t>7ème</t>
  </si>
  <si>
    <t>8ème</t>
  </si>
  <si>
    <t>9ème</t>
  </si>
  <si>
    <t>Résultats Week-End J1 &amp; J2</t>
  </si>
  <si>
    <t>DUTERTRE</t>
  </si>
  <si>
    <t>Bernadette</t>
  </si>
  <si>
    <t>ROBERT</t>
  </si>
  <si>
    <t>Brice</t>
  </si>
  <si>
    <t>BOURGES</t>
  </si>
  <si>
    <t>COLLET</t>
  </si>
  <si>
    <t>LE MALE</t>
  </si>
  <si>
    <t>Fabrice</t>
  </si>
  <si>
    <t>LE NEINDRE</t>
  </si>
  <si>
    <t>Sylvain</t>
  </si>
  <si>
    <t>DUREAU</t>
  </si>
  <si>
    <t>Nouvel Index</t>
  </si>
  <si>
    <t>Nouvel Index par rapport à J1</t>
  </si>
  <si>
    <t>ADENIS</t>
  </si>
  <si>
    <t>Laura</t>
  </si>
  <si>
    <t>Xavier</t>
  </si>
  <si>
    <t>THURIAU</t>
  </si>
  <si>
    <t>Christine</t>
  </si>
  <si>
    <t>GOURET</t>
  </si>
  <si>
    <t>François</t>
  </si>
  <si>
    <t>Alexis</t>
  </si>
  <si>
    <t>BROHAN</t>
  </si>
  <si>
    <t>Charlic</t>
  </si>
  <si>
    <t>RETIF</t>
  </si>
  <si>
    <t>DUJARDIN</t>
  </si>
  <si>
    <t>MAYER</t>
  </si>
  <si>
    <t>GUIBERT</t>
  </si>
  <si>
    <t>LALU</t>
  </si>
  <si>
    <t>Guillaume</t>
  </si>
  <si>
    <t>POISSON</t>
  </si>
  <si>
    <t>Robert</t>
  </si>
  <si>
    <t>LAMY</t>
  </si>
  <si>
    <t>Jean Pierre</t>
  </si>
  <si>
    <t>MAUBOUCHER</t>
  </si>
  <si>
    <t>Joël</t>
  </si>
  <si>
    <t>MINAUD</t>
  </si>
  <si>
    <t>André</t>
  </si>
  <si>
    <t>PRIOU</t>
  </si>
  <si>
    <t>MORVAN</t>
  </si>
  <si>
    <t>Madeleine</t>
  </si>
  <si>
    <t>PAROIS</t>
  </si>
  <si>
    <t>Evelyne</t>
  </si>
  <si>
    <t>HARAN</t>
  </si>
  <si>
    <t>Fabienne</t>
  </si>
  <si>
    <t>BOQUIEN</t>
  </si>
  <si>
    <t>Hervé</t>
  </si>
  <si>
    <t>PAVAGEAU</t>
  </si>
  <si>
    <t xml:space="preserve">MARTIN </t>
  </si>
  <si>
    <t>LUSTEAU</t>
  </si>
  <si>
    <t>MICAULT</t>
  </si>
  <si>
    <t>Janine</t>
  </si>
  <si>
    <t>AZZOLA</t>
  </si>
  <si>
    <t>Catherine</t>
  </si>
  <si>
    <t>DUVACHER</t>
  </si>
  <si>
    <t>Luc</t>
  </si>
  <si>
    <t xml:space="preserve">LEMAROTEL </t>
  </si>
  <si>
    <t>GOHIER</t>
  </si>
  <si>
    <t>GUERY</t>
  </si>
  <si>
    <t>Loïc</t>
  </si>
  <si>
    <t>ALOFS</t>
  </si>
  <si>
    <t>Clariet</t>
  </si>
  <si>
    <t>AULNETTE</t>
  </si>
  <si>
    <t>Cédric</t>
  </si>
  <si>
    <t>BERTU</t>
  </si>
  <si>
    <t>Venceslas</t>
  </si>
  <si>
    <t>GUILLET</t>
  </si>
  <si>
    <t>Paul</t>
  </si>
  <si>
    <t>Olivier</t>
  </si>
  <si>
    <t>MADIOT</t>
  </si>
  <si>
    <t>Gwendal</t>
  </si>
  <si>
    <t>VITAL</t>
  </si>
  <si>
    <t>Danielle</t>
  </si>
  <si>
    <t>ROUILLERE</t>
  </si>
  <si>
    <t>Gilbert</t>
  </si>
  <si>
    <t>MONCORPS</t>
  </si>
  <si>
    <t>Nbr</t>
  </si>
  <si>
    <t>Année</t>
  </si>
  <si>
    <t>AUDREN</t>
  </si>
  <si>
    <t>Bruno</t>
  </si>
  <si>
    <t>BATTIN</t>
  </si>
  <si>
    <t>Corinne</t>
  </si>
  <si>
    <t>BEILVERT</t>
  </si>
  <si>
    <t>BOIDRON</t>
  </si>
  <si>
    <t>44830.24.0137</t>
  </si>
  <si>
    <t>BONNET</t>
  </si>
  <si>
    <t>Luc BONNET</t>
  </si>
  <si>
    <t>44830.24.0136</t>
  </si>
  <si>
    <t>Nadine BONNET</t>
  </si>
  <si>
    <t>44830.24.0140</t>
  </si>
  <si>
    <t>BOUCHET</t>
  </si>
  <si>
    <t>Christian BOUCHET</t>
  </si>
  <si>
    <t>44830.24.0139</t>
  </si>
  <si>
    <t>Yolande</t>
  </si>
  <si>
    <t>Yolande BOUCHET</t>
  </si>
  <si>
    <t>BREMONT</t>
  </si>
  <si>
    <t>CERVANTES</t>
  </si>
  <si>
    <t>CHEMINEAU</t>
  </si>
  <si>
    <t>Jean-Yves</t>
  </si>
  <si>
    <t>CLOUET</t>
  </si>
  <si>
    <t>COCHENNEC</t>
  </si>
  <si>
    <t>Yann</t>
  </si>
  <si>
    <t>COFFEC</t>
  </si>
  <si>
    <t>Odile</t>
  </si>
  <si>
    <t>Ronan</t>
  </si>
  <si>
    <t>COUTON</t>
  </si>
  <si>
    <t>44830.24.0131</t>
  </si>
  <si>
    <t>DARNIS</t>
  </si>
  <si>
    <t>Eric</t>
  </si>
  <si>
    <t>Eric DARNIS</t>
  </si>
  <si>
    <t>44830.24.0149</t>
  </si>
  <si>
    <t>DUFLOS</t>
  </si>
  <si>
    <t>Myriam</t>
  </si>
  <si>
    <t>Myriam DUFLOS</t>
  </si>
  <si>
    <t>DUVAL</t>
  </si>
  <si>
    <t>FAUREL</t>
  </si>
  <si>
    <t>FOURNY</t>
  </si>
  <si>
    <t>Gilles</t>
  </si>
  <si>
    <t>GUIHO</t>
  </si>
  <si>
    <t>GUILLIERE</t>
  </si>
  <si>
    <t>Yvon</t>
  </si>
  <si>
    <t>GUILLOU</t>
  </si>
  <si>
    <t>HOUCHOUA</t>
  </si>
  <si>
    <t>44830.24.0135</t>
  </si>
  <si>
    <t>HUET</t>
  </si>
  <si>
    <t>Daniel HUET</t>
  </si>
  <si>
    <t>JELTSCH</t>
  </si>
  <si>
    <t>Joel</t>
  </si>
  <si>
    <t>LE CALVE</t>
  </si>
  <si>
    <t>Gerard</t>
  </si>
  <si>
    <t>LE MAT</t>
  </si>
  <si>
    <t>Annie</t>
  </si>
  <si>
    <t>Claude</t>
  </si>
  <si>
    <t>Yvette</t>
  </si>
  <si>
    <t>LOUERAT</t>
  </si>
  <si>
    <t>MARTINEAU</t>
  </si>
  <si>
    <t>MASSONNET</t>
  </si>
  <si>
    <t>MERLAUD</t>
  </si>
  <si>
    <t>Ivette</t>
  </si>
  <si>
    <t>MORLOT-SOURDIN</t>
  </si>
  <si>
    <t>Jacqueline</t>
  </si>
  <si>
    <t>MOUREAU</t>
  </si>
  <si>
    <t>Marie-Thérèse</t>
  </si>
  <si>
    <t>NEGRETTE</t>
  </si>
  <si>
    <t>Lisbet</t>
  </si>
  <si>
    <t>OLIVE</t>
  </si>
  <si>
    <t>PADIOU</t>
  </si>
  <si>
    <t>Marc</t>
  </si>
  <si>
    <t>44830.24.0150</t>
  </si>
  <si>
    <t>Isabelle</t>
  </si>
  <si>
    <t>Isabelle PAVAGEAU</t>
  </si>
  <si>
    <t>PAYRASTRE</t>
  </si>
  <si>
    <t>PICHON</t>
  </si>
  <si>
    <t>Emmanuel</t>
  </si>
  <si>
    <t>POWELL</t>
  </si>
  <si>
    <t>Marie Annick</t>
  </si>
  <si>
    <t>44830.24.0141</t>
  </si>
  <si>
    <t>PRESNEAU</t>
  </si>
  <si>
    <t>Chantal</t>
  </si>
  <si>
    <t>Chantal PRESNEAU</t>
  </si>
  <si>
    <t>RAMOND</t>
  </si>
  <si>
    <t>Nicole</t>
  </si>
  <si>
    <t>REMAUD</t>
  </si>
  <si>
    <t>Rene</t>
  </si>
  <si>
    <t>Jacques</t>
  </si>
  <si>
    <t>TENAUD EPERVRIER</t>
  </si>
  <si>
    <t>Jacky</t>
  </si>
  <si>
    <t>THEVENIN</t>
  </si>
  <si>
    <t>ANNIC</t>
  </si>
  <si>
    <t>Jean-François</t>
  </si>
  <si>
    <t>BUIUK</t>
  </si>
  <si>
    <t>Nicolas</t>
  </si>
  <si>
    <t>CAILLEAUD</t>
  </si>
  <si>
    <t>Georges</t>
  </si>
  <si>
    <t>GROLLEAU</t>
  </si>
  <si>
    <t>Frédéric</t>
  </si>
  <si>
    <t>LEZEAU</t>
  </si>
  <si>
    <t>MANCEAU</t>
  </si>
  <si>
    <t>Simon</t>
  </si>
  <si>
    <t>LANDAIS</t>
  </si>
  <si>
    <t>Thérèse</t>
  </si>
  <si>
    <t>POIRIER</t>
  </si>
  <si>
    <t>Jean-Louis</t>
  </si>
  <si>
    <t>CARPENTIER</t>
  </si>
  <si>
    <t>ADAM</t>
  </si>
  <si>
    <t>Annick</t>
  </si>
  <si>
    <t>Claudine</t>
  </si>
  <si>
    <t>BELLANGER</t>
  </si>
  <si>
    <t>Reynald</t>
  </si>
  <si>
    <t>53170.24.0147</t>
  </si>
  <si>
    <t>BIGNON</t>
  </si>
  <si>
    <t>Sylvie BIGNON</t>
  </si>
  <si>
    <t>BLOT</t>
  </si>
  <si>
    <t>BOISSEAU</t>
  </si>
  <si>
    <t>53170.24.0129</t>
  </si>
  <si>
    <t>BRIN</t>
  </si>
  <si>
    <t>Jade</t>
  </si>
  <si>
    <t>JF</t>
  </si>
  <si>
    <t>Jade BRIN</t>
  </si>
  <si>
    <t>CADOT</t>
  </si>
  <si>
    <t>CARRE</t>
  </si>
  <si>
    <t>Gabriel</t>
  </si>
  <si>
    <t>53170.24.0124</t>
  </si>
  <si>
    <t>DAHERON</t>
  </si>
  <si>
    <t>Malo</t>
  </si>
  <si>
    <t>Malo DAHERON</t>
  </si>
  <si>
    <t>DESNOE</t>
  </si>
  <si>
    <t>53170.24.0132</t>
  </si>
  <si>
    <t>DOHIN</t>
  </si>
  <si>
    <t>Cyrielle</t>
  </si>
  <si>
    <t>Cyrielle DOHIN</t>
  </si>
  <si>
    <t>DOUILLET</t>
  </si>
  <si>
    <t>Jean Michel</t>
  </si>
  <si>
    <t>DUBOIS</t>
  </si>
  <si>
    <t>DUPONT</t>
  </si>
  <si>
    <t>Anita</t>
  </si>
  <si>
    <t>GASNIER</t>
  </si>
  <si>
    <t>Arnaud</t>
  </si>
  <si>
    <t>53170.24.0128</t>
  </si>
  <si>
    <t>GESLIN</t>
  </si>
  <si>
    <t>GITEAU</t>
  </si>
  <si>
    <t>Vincent</t>
  </si>
  <si>
    <t>HUAULME</t>
  </si>
  <si>
    <t>53170.24.0125</t>
  </si>
  <si>
    <t>Bastien</t>
  </si>
  <si>
    <t>Bastien HUAULME</t>
  </si>
  <si>
    <t>Thibaud</t>
  </si>
  <si>
    <t>LALLEMAND</t>
  </si>
  <si>
    <t>Camille</t>
  </si>
  <si>
    <t>Angélique</t>
  </si>
  <si>
    <t>LECHANTEUX</t>
  </si>
  <si>
    <t>LEMANCEAU</t>
  </si>
  <si>
    <t>Stevens</t>
  </si>
  <si>
    <t>LEPAGE</t>
  </si>
  <si>
    <t>MAHE</t>
  </si>
  <si>
    <t>Gabin</t>
  </si>
  <si>
    <t>MAURIN</t>
  </si>
  <si>
    <t>MOREAU</t>
  </si>
  <si>
    <t>Zoé</t>
  </si>
  <si>
    <t>NOURY</t>
  </si>
  <si>
    <t>PASQUIER</t>
  </si>
  <si>
    <t>PERVIS</t>
  </si>
  <si>
    <t>RIAUX</t>
  </si>
  <si>
    <t>Mathilde</t>
  </si>
  <si>
    <t>RIBAULT</t>
  </si>
  <si>
    <t>Christiane</t>
  </si>
  <si>
    <t>RICHARD</t>
  </si>
  <si>
    <t>53170.24.0142</t>
  </si>
  <si>
    <t>ROUZIERE</t>
  </si>
  <si>
    <t>Louise</t>
  </si>
  <si>
    <t>Louise ROUZIERE</t>
  </si>
  <si>
    <t>53170.24.0146</t>
  </si>
  <si>
    <t>TAUNAIS</t>
  </si>
  <si>
    <t>Maryse</t>
  </si>
  <si>
    <t>Maryse TAUNAIS</t>
  </si>
  <si>
    <t>THENAULT</t>
  </si>
  <si>
    <t>ALTET</t>
  </si>
  <si>
    <t>Julien</t>
  </si>
  <si>
    <t>Timéo</t>
  </si>
  <si>
    <t>BARBIER</t>
  </si>
  <si>
    <t>Carole</t>
  </si>
  <si>
    <t>BARBO</t>
  </si>
  <si>
    <t>Maryvonne</t>
  </si>
  <si>
    <t>BIGNAN</t>
  </si>
  <si>
    <t>Christophe</t>
  </si>
  <si>
    <t>CHANDESRIS</t>
  </si>
  <si>
    <t>CHANTEUX</t>
  </si>
  <si>
    <t>CORBEAU</t>
  </si>
  <si>
    <t>CRESPIN</t>
  </si>
  <si>
    <t>DEGEORGES</t>
  </si>
  <si>
    <t>Christelle</t>
  </si>
  <si>
    <t>DONARIER</t>
  </si>
  <si>
    <t>Sophie</t>
  </si>
  <si>
    <t>GOETZ</t>
  </si>
  <si>
    <t>Josette</t>
  </si>
  <si>
    <t>44240.22.0096</t>
  </si>
  <si>
    <t>LABEDAN</t>
  </si>
  <si>
    <t>Pierre LABEDAN</t>
  </si>
  <si>
    <t>LANDREAU</t>
  </si>
  <si>
    <t>LAROSE</t>
  </si>
  <si>
    <t>LE DU</t>
  </si>
  <si>
    <t>Anne</t>
  </si>
  <si>
    <t>Rémi</t>
  </si>
  <si>
    <t>LE JOUBIOUX</t>
  </si>
  <si>
    <t>LECOINTE</t>
  </si>
  <si>
    <t>MARION</t>
  </si>
  <si>
    <t>Jean Claude</t>
  </si>
  <si>
    <t>MAURY</t>
  </si>
  <si>
    <t>MICHEAU</t>
  </si>
  <si>
    <t>Mireille</t>
  </si>
  <si>
    <t>MONTRE</t>
  </si>
  <si>
    <t>MORCANT</t>
  </si>
  <si>
    <t>Marie-pierre</t>
  </si>
  <si>
    <t>Marie-pierre RICHARD</t>
  </si>
  <si>
    <t>TAUPIN</t>
  </si>
  <si>
    <t>BEAUJARD</t>
  </si>
  <si>
    <t>BERTAUX</t>
  </si>
  <si>
    <t>Gerard BERTAUX</t>
  </si>
  <si>
    <t>Madgy</t>
  </si>
  <si>
    <t>BOUTTIER</t>
  </si>
  <si>
    <t>BRUN</t>
  </si>
  <si>
    <t>Serge</t>
  </si>
  <si>
    <t>CHARLES</t>
  </si>
  <si>
    <t>CRESPEAU</t>
  </si>
  <si>
    <t>GALLARD</t>
  </si>
  <si>
    <t>GILBERT</t>
  </si>
  <si>
    <t>GRATEAU</t>
  </si>
  <si>
    <t>Madine</t>
  </si>
  <si>
    <t>JUTON</t>
  </si>
  <si>
    <t>LEBRETON</t>
  </si>
  <si>
    <t>LEHOUX</t>
  </si>
  <si>
    <t>LETURQUE</t>
  </si>
  <si>
    <t>MORILLE</t>
  </si>
  <si>
    <t>Maryline</t>
  </si>
  <si>
    <t>PEHU</t>
  </si>
  <si>
    <t>Jean</t>
  </si>
  <si>
    <t>PERCHARD</t>
  </si>
  <si>
    <t>ROBARD</t>
  </si>
  <si>
    <t>VAILLANT</t>
  </si>
  <si>
    <t>Denis</t>
  </si>
  <si>
    <t>XOLIN</t>
  </si>
  <si>
    <t>53360.24.0148</t>
  </si>
  <si>
    <t>ARENE</t>
  </si>
  <si>
    <t>Paul ARENE</t>
  </si>
  <si>
    <t>BEAUMONT</t>
  </si>
  <si>
    <t>BERTRON</t>
  </si>
  <si>
    <t>CHAUVET</t>
  </si>
  <si>
    <t>CHEVREUIL</t>
  </si>
  <si>
    <t>DAGORNE</t>
  </si>
  <si>
    <t>GRIDAINE</t>
  </si>
  <si>
    <t>Jean-Guy</t>
  </si>
  <si>
    <t>HOUDOU</t>
  </si>
  <si>
    <t>Marylène</t>
  </si>
  <si>
    <t>LEMEUNIER</t>
  </si>
  <si>
    <t>LEQUIMBRE</t>
  </si>
  <si>
    <t>Maurice</t>
  </si>
  <si>
    <t xml:space="preserve">LOISON </t>
  </si>
  <si>
    <t>Liliane</t>
  </si>
  <si>
    <t>MALBRANQUE</t>
  </si>
  <si>
    <t>Marie-christine</t>
  </si>
  <si>
    <t>Marie-christine MALBRANQUE</t>
  </si>
  <si>
    <t>MORLAIS</t>
  </si>
  <si>
    <t>Jean Marie</t>
  </si>
  <si>
    <t>MOTTIER</t>
  </si>
  <si>
    <t>Raymonde</t>
  </si>
  <si>
    <t>Dorian</t>
  </si>
  <si>
    <t>53360.24.0143</t>
  </si>
  <si>
    <t>POTTIER</t>
  </si>
  <si>
    <t>Sylvain POTTIER</t>
  </si>
  <si>
    <t>ROINEL</t>
  </si>
  <si>
    <t>ROUSSELET</t>
  </si>
  <si>
    <t>53360.22.0072</t>
  </si>
  <si>
    <t>ROUSSELLE</t>
  </si>
  <si>
    <t>Louis</t>
  </si>
  <si>
    <t>Louis ROUSSELLE</t>
  </si>
  <si>
    <t>ROYER</t>
  </si>
  <si>
    <t>VIGEON</t>
  </si>
  <si>
    <t>AMOUILLIN</t>
  </si>
  <si>
    <t>BARREAU</t>
  </si>
  <si>
    <t>BAUBRAND</t>
  </si>
  <si>
    <t>BLAIN</t>
  </si>
  <si>
    <t>BOSSARD</t>
  </si>
  <si>
    <t>BOUILLARD</t>
  </si>
  <si>
    <t>Michel BOUILLARD</t>
  </si>
  <si>
    <t>Alice</t>
  </si>
  <si>
    <t>BOUTEILLER</t>
  </si>
  <si>
    <t>BROSSAUD</t>
  </si>
  <si>
    <t>CADIOU</t>
  </si>
  <si>
    <t>CAMILLO</t>
  </si>
  <si>
    <t>Roger</t>
  </si>
  <si>
    <t>CAUDAL</t>
  </si>
  <si>
    <t>CLÃ‰NET</t>
  </si>
  <si>
    <t>Jean-Paul</t>
  </si>
  <si>
    <t>Jean-Paul CLÃ‰NET</t>
  </si>
  <si>
    <t>DEMEUZOIS</t>
  </si>
  <si>
    <t>Anne Marie</t>
  </si>
  <si>
    <t>DEVILLER</t>
  </si>
  <si>
    <t>Sylvaine</t>
  </si>
  <si>
    <t>Nelly</t>
  </si>
  <si>
    <t>Véronique</t>
  </si>
  <si>
    <t>FORGERIT</t>
  </si>
  <si>
    <t>GALIBY</t>
  </si>
  <si>
    <t>GALLERAND</t>
  </si>
  <si>
    <t>Jean Paul</t>
  </si>
  <si>
    <t>GALLIANO</t>
  </si>
  <si>
    <t>GARNIER</t>
  </si>
  <si>
    <t>GAUSSIN</t>
  </si>
  <si>
    <t>Josiane</t>
  </si>
  <si>
    <t>GIRARD</t>
  </si>
  <si>
    <t>Francoise</t>
  </si>
  <si>
    <t>GOASGUEN</t>
  </si>
  <si>
    <t>GRATON</t>
  </si>
  <si>
    <t>GROIZARD</t>
  </si>
  <si>
    <t>GROUHEL</t>
  </si>
  <si>
    <t>GUILLOCHEAU</t>
  </si>
  <si>
    <t>HUBERT</t>
  </si>
  <si>
    <t>JEAN</t>
  </si>
  <si>
    <t>LANDRON</t>
  </si>
  <si>
    <t>LE SEAC'H</t>
  </si>
  <si>
    <t>Jeanne</t>
  </si>
  <si>
    <t>LEROY</t>
  </si>
  <si>
    <t>LOUAINTIER</t>
  </si>
  <si>
    <t>MARAUD</t>
  </si>
  <si>
    <t>Cathy</t>
  </si>
  <si>
    <t>MÃ‰NARD</t>
  </si>
  <si>
    <t>Fabienne MÃ‰NARD</t>
  </si>
  <si>
    <t>MÃ‰TAIREAU</t>
  </si>
  <si>
    <t>Bernard MÃ‰TAIREAU</t>
  </si>
  <si>
    <t>NOUYRIGAT</t>
  </si>
  <si>
    <t>PAPON</t>
  </si>
  <si>
    <t>PAULIAC</t>
  </si>
  <si>
    <t>PELARD</t>
  </si>
  <si>
    <t>René</t>
  </si>
  <si>
    <t>PILARD</t>
  </si>
  <si>
    <t>Michèle</t>
  </si>
  <si>
    <t>RENAUD</t>
  </si>
  <si>
    <t>SALAUD</t>
  </si>
  <si>
    <t>SUIRE</t>
  </si>
  <si>
    <t>Germain</t>
  </si>
  <si>
    <t xml:space="preserve">BODINIER </t>
  </si>
  <si>
    <t xml:space="preserve">Anthony </t>
  </si>
  <si>
    <t xml:space="preserve">Anthony  BODINIER </t>
  </si>
  <si>
    <t>DUGUÃ‰</t>
  </si>
  <si>
    <t>David</t>
  </si>
  <si>
    <t>David DUGUÃ‰</t>
  </si>
  <si>
    <t>GUIHENEUC</t>
  </si>
  <si>
    <t>Margaux</t>
  </si>
  <si>
    <t>ALLAIN</t>
  </si>
  <si>
    <t>BAUDRY</t>
  </si>
  <si>
    <t>BESSONNEAU</t>
  </si>
  <si>
    <t>BOURSIER</t>
  </si>
  <si>
    <t>Marcel BOURSIER</t>
  </si>
  <si>
    <t>44310.24.0126</t>
  </si>
  <si>
    <t>BRETAGNE</t>
  </si>
  <si>
    <t>44310.24.0127</t>
  </si>
  <si>
    <t>DE COUESNONGLE</t>
  </si>
  <si>
    <t>DENAUD</t>
  </si>
  <si>
    <t>DOLLINGER</t>
  </si>
  <si>
    <t>Viviane</t>
  </si>
  <si>
    <t>FROMONT</t>
  </si>
  <si>
    <t>GARCIA ORTIZ</t>
  </si>
  <si>
    <t>MICHEL</t>
  </si>
  <si>
    <t>HAUTE-REBY</t>
  </si>
  <si>
    <t>Dany</t>
  </si>
  <si>
    <t>HERMOUET</t>
  </si>
  <si>
    <t>44310.24.0144</t>
  </si>
  <si>
    <t>IAEGI</t>
  </si>
  <si>
    <t>JARNOUX</t>
  </si>
  <si>
    <t>LASTENNET</t>
  </si>
  <si>
    <t>44310.24.0130</t>
  </si>
  <si>
    <t>MATHIOTE</t>
  </si>
  <si>
    <t>Mary</t>
  </si>
  <si>
    <t>44310.24.0123</t>
  </si>
  <si>
    <t>MOLINARI</t>
  </si>
  <si>
    <t>Lya</t>
  </si>
  <si>
    <t>Lya MOLINARI</t>
  </si>
  <si>
    <t>44310.24.0122</t>
  </si>
  <si>
    <t>Sébastien MOLINARI</t>
  </si>
  <si>
    <t>MONEUSE</t>
  </si>
  <si>
    <t>44310.24.0138</t>
  </si>
  <si>
    <t>PETIT</t>
  </si>
  <si>
    <t>REBY</t>
  </si>
  <si>
    <t>44310.24.0145</t>
  </si>
  <si>
    <t>RIO</t>
  </si>
  <si>
    <t>ROTARD</t>
  </si>
  <si>
    <t>Noms</t>
  </si>
  <si>
    <t>Prénoms</t>
  </si>
  <si>
    <t>Mickaël</t>
  </si>
  <si>
    <t>Joël GESLIN</t>
  </si>
  <si>
    <t>Gaële</t>
  </si>
  <si>
    <t>Noël</t>
  </si>
  <si>
    <t>Mickaëlla</t>
  </si>
  <si>
    <t xml:space="preserve">CHAMPIONNAT RÉGIONAL PDL 2025 </t>
  </si>
  <si>
    <t>CHAMPIONNAT RÉGIONAL PDL 2025</t>
  </si>
  <si>
    <t>CHAMPIONNAT REGIONAL DES PAYS DE LA LOIRE 2025</t>
  </si>
  <si>
    <t>Nouvel Index en tenant compte J1</t>
  </si>
  <si>
    <t>CHAMPIONNAT 2025 LIGUE PDL</t>
  </si>
  <si>
    <t>?</t>
  </si>
  <si>
    <t>22 &amp; 23 Mars</t>
  </si>
  <si>
    <t>5 &amp; 6 Avril</t>
  </si>
  <si>
    <t>27 &amp; 28 Avril</t>
  </si>
  <si>
    <t>24 &amp; 25 Mai</t>
  </si>
  <si>
    <t>14 &amp; 15 Juin</t>
  </si>
  <si>
    <t>21 &amp; 22 Juin</t>
  </si>
  <si>
    <t>28 &amp; 29 Sept</t>
  </si>
  <si>
    <t>20 &amp; 21 Sept</t>
  </si>
  <si>
    <t>6 &amp; 7 Sept</t>
  </si>
  <si>
    <t>4 &amp; 5 Oct.</t>
  </si>
  <si>
    <t>Trié</t>
  </si>
  <si>
    <t>=&gt;</t>
  </si>
  <si>
    <t>44830.24.0153</t>
  </si>
  <si>
    <t>49300.25.0010</t>
  </si>
  <si>
    <t>53170.24.0151</t>
  </si>
  <si>
    <t>53170.05.108</t>
  </si>
  <si>
    <t>44240.25.0004</t>
  </si>
  <si>
    <t>44240.25.0001</t>
  </si>
  <si>
    <t>44240.25.0002</t>
  </si>
  <si>
    <t>44240.25.0005</t>
  </si>
  <si>
    <t>44150.24.0155</t>
  </si>
  <si>
    <t>44150.24.0157</t>
  </si>
  <si>
    <t>44150.24.0156</t>
  </si>
  <si>
    <t>44150.25.0003</t>
  </si>
  <si>
    <t>44150.24.0158</t>
  </si>
  <si>
    <t>44400.25.0006</t>
  </si>
  <si>
    <t>44660.22.0063</t>
  </si>
  <si>
    <t>44310.24.0152</t>
  </si>
  <si>
    <t>44400.15.0001</t>
  </si>
  <si>
    <t>44310.21.0096</t>
  </si>
  <si>
    <t>44310.21.0097</t>
  </si>
  <si>
    <t>Jean-Yves DUPE</t>
  </si>
  <si>
    <t>Francine BRECHETEAU</t>
  </si>
  <si>
    <t>Maryse GITEAU</t>
  </si>
  <si>
    <t>Hugues BOUTOLLEAU</t>
  </si>
  <si>
    <t>Chritian GUIBERT</t>
  </si>
  <si>
    <t>Yves JAOUEN</t>
  </si>
  <si>
    <t>Patrice PINGUENET</t>
  </si>
  <si>
    <t>Dominique BORLOT</t>
  </si>
  <si>
    <t>Yannick ERNOUL</t>
  </si>
  <si>
    <t>Bibiane KIRBY</t>
  </si>
  <si>
    <t>Mauricette ORHON</t>
  </si>
  <si>
    <t>Maximilienne QUIGNON</t>
  </si>
  <si>
    <t>Jérôme COLLET</t>
  </si>
  <si>
    <t>Quentin MENORET</t>
  </si>
  <si>
    <t>Dominique ALEXIS</t>
  </si>
  <si>
    <t>Claudine BRETAGNE</t>
  </si>
  <si>
    <t>Philippe BRETAGNE</t>
  </si>
  <si>
    <t>Frederic CHARPENTIER</t>
  </si>
  <si>
    <t>Chantal IAEGI</t>
  </si>
  <si>
    <t>Axelle LESOT</t>
  </si>
  <si>
    <t>Thierry LESOT</t>
  </si>
  <si>
    <t>Michel MARION</t>
  </si>
  <si>
    <t>Yvette PETIT</t>
  </si>
  <si>
    <t>David RIO</t>
  </si>
  <si>
    <t>BERTIN</t>
  </si>
  <si>
    <t>DUPE</t>
  </si>
  <si>
    <t>BRECHETEAU</t>
  </si>
  <si>
    <t>Francine</t>
  </si>
  <si>
    <t>BOUTOLLEAU</t>
  </si>
  <si>
    <t>Hugues</t>
  </si>
  <si>
    <t>Maxime</t>
  </si>
  <si>
    <t>Chritian</t>
  </si>
  <si>
    <t>JAOUEN</t>
  </si>
  <si>
    <t>44240.25.0011</t>
  </si>
  <si>
    <t>LEBRUN</t>
  </si>
  <si>
    <t>44240.25.0012</t>
  </si>
  <si>
    <t>LOQUINEAU</t>
  </si>
  <si>
    <t>PINGUENET</t>
  </si>
  <si>
    <t>BORLOT</t>
  </si>
  <si>
    <t>ERNOUL</t>
  </si>
  <si>
    <t>Yannick</t>
  </si>
  <si>
    <t>KIRBY</t>
  </si>
  <si>
    <t>Bibiane</t>
  </si>
  <si>
    <t>ORHON</t>
  </si>
  <si>
    <t>Mauricette</t>
  </si>
  <si>
    <t>QUIGNON</t>
  </si>
  <si>
    <t>53360.11.0058</t>
  </si>
  <si>
    <t>FOUCHER</t>
  </si>
  <si>
    <t>NOBLET</t>
  </si>
  <si>
    <t>MENORET</t>
  </si>
  <si>
    <t>Quentin</t>
  </si>
  <si>
    <t>ALEXIS</t>
  </si>
  <si>
    <t>CHARPENTIER</t>
  </si>
  <si>
    <t>Frederic</t>
  </si>
  <si>
    <t>LESOT</t>
  </si>
  <si>
    <t>Axelle</t>
  </si>
  <si>
    <t>Jérôme</t>
  </si>
  <si>
    <t>Maximilienne</t>
  </si>
  <si>
    <t>Jean Pierre FOUCHER</t>
  </si>
  <si>
    <t>Thérèse BERTIN</t>
  </si>
  <si>
    <t>Joel LEBRUN</t>
  </si>
  <si>
    <t>Alain LOQUINEAU</t>
  </si>
  <si>
    <t>Jean-Claude BÉRANGER</t>
  </si>
  <si>
    <t>Bernard NOBLET</t>
  </si>
  <si>
    <t>Jean Philippe</t>
  </si>
  <si>
    <t>TRILLARD</t>
  </si>
  <si>
    <t>Marie-Lise</t>
  </si>
  <si>
    <t>TROUSSARD</t>
  </si>
  <si>
    <t>Robin</t>
  </si>
  <si>
    <t>BAUMONT</t>
  </si>
  <si>
    <t>Yvan</t>
  </si>
  <si>
    <t>53170.25.0015</t>
  </si>
  <si>
    <t>DEROUET</t>
  </si>
  <si>
    <t>Téo</t>
  </si>
  <si>
    <t>EH</t>
  </si>
  <si>
    <t>53170.25.0013</t>
  </si>
  <si>
    <t>Naël</t>
  </si>
  <si>
    <t>HOUDAYER</t>
  </si>
  <si>
    <t>Louisette</t>
  </si>
  <si>
    <t>Stéphane</t>
  </si>
  <si>
    <t>Jordy</t>
  </si>
  <si>
    <t>PLU</t>
  </si>
  <si>
    <t>Colette</t>
  </si>
  <si>
    <t>Jean-Pierre</t>
  </si>
  <si>
    <t>53360.25.0014</t>
  </si>
  <si>
    <t>GERARD</t>
  </si>
  <si>
    <t>PILLON</t>
  </si>
  <si>
    <t>BÃ‰RANGER</t>
  </si>
  <si>
    <t>DOLLÃ‰ANS</t>
  </si>
  <si>
    <t>Au 03-0-2025(430)</t>
  </si>
  <si>
    <t>Joseph BOUCHET</t>
  </si>
  <si>
    <t>Alexandre HAINSELIN</t>
  </si>
  <si>
    <t>Marie-Lise TRILLARD</t>
  </si>
  <si>
    <t>Guillaume TROUSSARD</t>
  </si>
  <si>
    <t>Robin TROUSSARD</t>
  </si>
  <si>
    <t>Claudine BAUMONT</t>
  </si>
  <si>
    <t>Yvan CARRE</t>
  </si>
  <si>
    <t>Téo DEROUET</t>
  </si>
  <si>
    <t>Naël DUBOIS</t>
  </si>
  <si>
    <t>Louisette HOUDAYER</t>
  </si>
  <si>
    <t>Stéphane LALLEMAND</t>
  </si>
  <si>
    <t>Jordy LAMBERT</t>
  </si>
  <si>
    <t>Agnès LEMERCIER</t>
  </si>
  <si>
    <t>Grégoire PARMENTIER</t>
  </si>
  <si>
    <t>Colette PLU</t>
  </si>
  <si>
    <t>Gilbert PLU</t>
  </si>
  <si>
    <t>Jean-Pierre RICHARD</t>
  </si>
  <si>
    <t>Lionel TRUTAUD</t>
  </si>
  <si>
    <t>Roland DISSARD</t>
  </si>
  <si>
    <t>Hervé GERARD</t>
  </si>
  <si>
    <t>Stéphane POIRIER</t>
  </si>
  <si>
    <t>Jean-Claude BÃ‰RANGER</t>
  </si>
  <si>
    <t>Philippe DOLLÃ‰ANS</t>
  </si>
  <si>
    <t>Olivier GUITTON</t>
  </si>
  <si>
    <t>Patrick BOITTIN</t>
  </si>
  <si>
    <t>Michel CHEMIN</t>
  </si>
  <si>
    <t>Frédérick PAUL</t>
  </si>
  <si>
    <t>Jean-Louis POIRIER</t>
  </si>
  <si>
    <t>Karin RENAULT</t>
  </si>
  <si>
    <t>Thierry RENAULT</t>
  </si>
  <si>
    <t>Charles SHEPPARD</t>
  </si>
  <si>
    <t>Pierre DEFFAY</t>
  </si>
  <si>
    <t>Stephane PILLON</t>
  </si>
  <si>
    <t>Romain ROULAND</t>
  </si>
  <si>
    <t>Jean Marie LEDUC</t>
  </si>
  <si>
    <t>GORRO</t>
  </si>
  <si>
    <t>Jean Philippe HAINSELIN</t>
  </si>
  <si>
    <t>MICHEL LEMONNIER</t>
  </si>
  <si>
    <t>Jean-Yves BEUCHER</t>
  </si>
  <si>
    <t>Jéröme COLLET</t>
  </si>
  <si>
    <t>Résultats Week-End (ou que Samedi)</t>
  </si>
  <si>
    <t/>
  </si>
  <si>
    <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Brut J1   </t>
    </r>
  </si>
  <si>
    <r>
      <t>Class</t>
    </r>
    <r>
      <rPr>
        <b/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 Brut J2</t>
    </r>
  </si>
  <si>
    <t>44660.25.0018</t>
  </si>
  <si>
    <t>Fabienne MÉNARD</t>
  </si>
  <si>
    <t>Stéphane PILLON</t>
  </si>
  <si>
    <t>~</t>
  </si>
  <si>
    <t>Denis MHAOT</t>
  </si>
  <si>
    <t>Denis MAHOT</t>
  </si>
  <si>
    <t>David DUGUÉ</t>
  </si>
  <si>
    <t>Score</t>
  </si>
  <si>
    <t>Indiv.</t>
  </si>
  <si>
    <t>Correspondant technique</t>
  </si>
  <si>
    <t>Catherine ROBERT</t>
  </si>
  <si>
    <t>N° Dossard</t>
  </si>
  <si>
    <t>N° Dossard indiv.</t>
  </si>
  <si>
    <t>N° Dossard double</t>
  </si>
  <si>
    <t>N° de Dossard double</t>
  </si>
  <si>
    <t>DOLLÉANS</t>
  </si>
  <si>
    <t>Nbre de N° dossard Indiv.</t>
  </si>
  <si>
    <t>Nbre de N° de dossard Indiv.</t>
  </si>
  <si>
    <t>Nom prénom</t>
  </si>
  <si>
    <t>trou AM</t>
  </si>
  <si>
    <t>dossard AM</t>
  </si>
  <si>
    <t>Hdc</t>
  </si>
  <si>
    <t>Code PM</t>
  </si>
  <si>
    <t>Code AM</t>
  </si>
  <si>
    <t>trou PM</t>
  </si>
  <si>
    <t>Dossard PM</t>
  </si>
  <si>
    <t>Matin</t>
  </si>
  <si>
    <t>Après-midi</t>
  </si>
  <si>
    <t>Bouaye J1</t>
  </si>
  <si>
    <t>Bouaye J2</t>
  </si>
  <si>
    <t>ÉTAPE N°3 : Quelaines les 26 &amp; 27 Avril 2025</t>
  </si>
  <si>
    <t>Journée Samedi</t>
  </si>
  <si>
    <t>Journée Dimanche</t>
  </si>
  <si>
    <t>Nbre de N° de dossard Double</t>
  </si>
  <si>
    <t>Nbre de N° dossard double</t>
  </si>
  <si>
    <t>10 &amp; 11 Mai</t>
  </si>
  <si>
    <t>ÉTAPE N°4 : Cholet les 10 &amp; 11 Mai 2025</t>
  </si>
  <si>
    <t>CRETON</t>
  </si>
  <si>
    <t>44660.25.0024</t>
  </si>
  <si>
    <t>44660.25.0023</t>
  </si>
  <si>
    <t>Mikael</t>
  </si>
  <si>
    <t>Bruno CRETON</t>
  </si>
  <si>
    <t>lMickaël LEBRETON</t>
  </si>
  <si>
    <t>Stéphane LE MALE</t>
  </si>
  <si>
    <t>(2 x 36 Trous)</t>
  </si>
  <si>
    <t>BUIIK</t>
  </si>
  <si>
    <t>LIONEL</t>
  </si>
  <si>
    <t>DANIELLE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</si>
</sst>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+General;\-General\ "/>
    <numFmt numFmtId="165" formatCode="0.0"/>
    <numFmt numFmtId="166" formatCode="[=0]&quot;&quot;;General"/>
    <numFmt numFmtId="167" formatCode="d/m/yyyy"/>
  </numFmts>
  <fonts count="72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8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6"/>
      <color theme="1"/>
      <name val="Times New Roman"/>
      <family val="1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trike/>
      <sz val="10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</font>
    <font>
      <sz val="10"/>
      <color rgb="FF141414"/>
      <name val="Quattrocento Sans"/>
      <family val="2"/>
    </font>
    <font>
      <strike/>
      <sz val="10"/>
      <color theme="1"/>
      <name val="Arial"/>
      <family val="2"/>
    </font>
    <font>
      <sz val="18"/>
      <color theme="1"/>
      <name val="Arial"/>
      <family val="2"/>
    </font>
    <font>
      <b/>
      <sz val="11"/>
      <color rgb="FFFF0000"/>
      <name val="Arial"/>
      <family val="2"/>
    </font>
    <font>
      <sz val="16"/>
      <color theme="1"/>
      <name val="Arial"/>
      <family val="2"/>
    </font>
    <font>
      <b/>
      <i/>
      <sz val="22"/>
      <color rgb="FF00CCFF"/>
      <name val="Cambria"/>
      <family val="1"/>
    </font>
    <font>
      <b/>
      <sz val="11"/>
      <color rgb="FF000000"/>
      <name val="Calibri"/>
      <family val="2"/>
    </font>
    <font>
      <u/>
      <sz val="10"/>
      <color rgb="FF0000FF"/>
      <name val="Arial"/>
      <family val="2"/>
    </font>
    <font>
      <b/>
      <i/>
      <sz val="22"/>
      <color theme="1"/>
      <name val="Cambria"/>
      <family val="1"/>
    </font>
    <font>
      <sz val="10"/>
      <color theme="1"/>
      <name val="Arial"/>
      <family val="2"/>
      <scheme val="minor"/>
    </font>
    <font>
      <u/>
      <sz val="10"/>
      <color rgb="FF333399"/>
      <name val="Arial"/>
      <family val="2"/>
    </font>
    <font>
      <u/>
      <sz val="10"/>
      <color rgb="FF333399"/>
      <name val="Arial"/>
      <family val="2"/>
    </font>
    <font>
      <u/>
      <sz val="8"/>
      <color rgb="FF0000FF"/>
      <name val="Arial"/>
      <family val="2"/>
    </font>
    <font>
      <sz val="10"/>
      <color rgb="FF333399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theme="1"/>
      <name val="Times New Roman"/>
      <family val="1"/>
    </font>
    <font>
      <sz val="8"/>
      <name val="Arial"/>
      <family val="2"/>
      <scheme val="minor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Cambria"/>
      <family val="1"/>
    </font>
    <font>
      <sz val="10"/>
      <color rgb="FF000000"/>
      <name val="Arial"/>
      <family val="2"/>
      <scheme val="minor"/>
    </font>
    <font>
      <b/>
      <sz val="10"/>
      <color rgb="FFFF0000"/>
      <name val="Arial"/>
      <family val="2"/>
    </font>
    <font>
      <sz val="11"/>
      <name val="Times New Roman"/>
      <family val="1"/>
    </font>
    <font>
      <b/>
      <sz val="12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Times New Roman"/>
      <family val="1"/>
    </font>
    <font>
      <b/>
      <sz val="10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strike/>
      <sz val="10"/>
      <name val="Arial"/>
      <family val="2"/>
    </font>
    <font>
      <sz val="12"/>
      <name val="Arial"/>
      <family val="2"/>
    </font>
    <font>
      <b/>
      <sz val="18"/>
      <color rgb="FF000000"/>
      <name val="Arial"/>
      <family val="2"/>
      <scheme val="minor"/>
    </font>
    <font>
      <b/>
      <strike/>
      <sz val="8"/>
      <color theme="1"/>
      <name val="Arial"/>
      <family val="2"/>
    </font>
    <font>
      <sz val="14"/>
      <color rgb="FF000000"/>
      <name val="Arial"/>
      <family val="2"/>
      <scheme val="minor"/>
    </font>
    <font>
      <sz val="11"/>
      <color rgb="FF000000"/>
      <name val="Calibri"/>
      <family val="2"/>
    </font>
    <font>
      <sz val="11"/>
      <color theme="1"/>
      <name val="Arial"/>
      <family val="2"/>
      <scheme val="major"/>
    </font>
    <font>
      <sz val="10"/>
      <name val="Arial"/>
      <family val="2"/>
      <scheme val="minor"/>
    </font>
    <font>
      <sz val="8"/>
      <color rgb="FF000000"/>
      <name val="Arial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rgb="FFF2DBDB"/>
        <bgColor rgb="FFF2DBDB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  <fill>
      <patternFill patternType="solid">
        <fgColor rgb="FFFFC000"/>
        <bgColor rgb="FFFFC000"/>
      </patternFill>
    </fill>
    <fill>
      <patternFill patternType="solid">
        <fgColor rgb="FFB6DDE8"/>
        <bgColor rgb="FFB6DDE8"/>
      </patternFill>
    </fill>
    <fill>
      <patternFill patternType="solid">
        <fgColor rgb="FFC4BD97"/>
        <bgColor rgb="FFC4BD97"/>
      </patternFill>
    </fill>
    <fill>
      <patternFill patternType="solid">
        <fgColor rgb="FFDDD9C3"/>
        <bgColor rgb="FFDDD9C3"/>
      </patternFill>
    </fill>
    <fill>
      <patternFill patternType="solid">
        <fgColor rgb="FFC2D69B"/>
        <bgColor rgb="FFC2D69B"/>
      </patternFill>
    </fill>
    <fill>
      <patternFill patternType="solid">
        <fgColor rgb="FFD6E3BC"/>
        <bgColor rgb="FFD6E3BC"/>
      </patternFill>
    </fill>
    <fill>
      <patternFill patternType="solid">
        <fgColor rgb="FFCCC0D9"/>
        <bgColor rgb="FFCCC0D9"/>
      </patternFill>
    </fill>
    <fill>
      <patternFill patternType="solid">
        <fgColor rgb="FFE5DFEC"/>
        <bgColor rgb="FFE5DFEC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  <fill>
      <patternFill patternType="solid">
        <fgColor rgb="FFE5B8B7"/>
        <bgColor rgb="FFE5B8B7"/>
      </patternFill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rgb="FFD6E3BC"/>
      </patternFill>
    </fill>
    <fill>
      <patternFill patternType="solid">
        <fgColor rgb="FFFFFF00"/>
        <bgColor rgb="FFCCFFFF"/>
      </patternFill>
    </fill>
    <fill>
      <patternFill patternType="solid">
        <fgColor theme="5" tint="0.79998168889431442"/>
        <bgColor rgb="FFCCFFFF"/>
      </patternFill>
    </fill>
    <fill>
      <patternFill patternType="solid">
        <fgColor theme="6" tint="0.39994506668294322"/>
        <bgColor rgb="FFC2D69B"/>
      </patternFill>
    </fill>
    <fill>
      <patternFill patternType="solid">
        <fgColor theme="8" tint="0.59996337778862885"/>
        <bgColor rgb="FFDAEEF3"/>
      </patternFill>
    </fill>
    <fill>
      <patternFill patternType="lightGray">
        <fgColor rgb="FFCCFFFF"/>
        <bgColor rgb="FFCCFFFF"/>
      </patternFill>
    </fill>
    <fill>
      <patternFill patternType="lightGray">
        <bgColor auto="1"/>
      </patternFill>
    </fill>
    <fill>
      <patternFill patternType="lightGray">
        <fgColor auto="1"/>
        <bgColor theme="0"/>
      </patternFill>
    </fill>
    <fill>
      <patternFill patternType="solid">
        <fgColor rgb="FFFFFF00"/>
        <bgColor rgb="FFF2DBDB"/>
      </patternFill>
    </fill>
    <fill>
      <patternFill patternType="solid">
        <fgColor rgb="FFFFFF00"/>
        <bgColor theme="0"/>
      </patternFill>
    </fill>
    <fill>
      <patternFill patternType="solid">
        <fgColor rgb="FFCCFFFF"/>
        <bgColor rgb="FFF2DBDB"/>
      </patternFill>
    </fill>
    <fill>
      <patternFill patternType="solid">
        <fgColor rgb="FFFFFF00"/>
        <bgColor auto="1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6337778862885"/>
        <bgColor indexed="64"/>
      </patternFill>
    </fill>
  </fills>
  <borders count="363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ck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rgb="FF000000"/>
      </left>
      <right style="medium">
        <color rgb="FF000000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thick">
        <color auto="1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/>
      <right/>
      <top style="medium">
        <color auto="1"/>
      </top>
      <bottom/>
      <diagonal/>
    </border>
    <border>
      <left style="thin">
        <color rgb="FF000000"/>
      </left>
      <right style="medium">
        <color rgb="FF000000"/>
      </right>
      <top style="dashed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dashed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thin">
        <color rgb="FF000000"/>
      </right>
      <top/>
      <bottom style="dashed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dashed">
        <color rgb="FF000000"/>
      </bottom>
      <diagonal/>
    </border>
    <border>
      <left style="dashed">
        <color rgb="FF000000"/>
      </left>
      <right style="thin">
        <color rgb="FF000000"/>
      </right>
      <top style="thin">
        <color rgb="FF000000"/>
      </top>
      <bottom/>
      <diagonal/>
    </border>
    <border>
      <left style="dashed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 style="dashed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209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6" fillId="4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6" fillId="0" borderId="10" xfId="0" applyFont="1" applyBorder="1" applyAlignment="1">
      <alignment vertic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5" borderId="1" xfId="0" applyFont="1" applyFill="1" applyBorder="1"/>
    <xf numFmtId="0" fontId="6" fillId="3" borderId="16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 wrapText="1"/>
    </xf>
    <xf numFmtId="49" fontId="6" fillId="2" borderId="27" xfId="0" applyNumberFormat="1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49" fontId="6" fillId="2" borderId="31" xfId="0" applyNumberFormat="1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6" fillId="7" borderId="30" xfId="0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9" fillId="6" borderId="29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/>
    </xf>
    <xf numFmtId="0" fontId="3" fillId="3" borderId="39" xfId="0" applyFont="1" applyFill="1" applyBorder="1" applyAlignment="1">
      <alignment horizontal="left" vertical="center"/>
    </xf>
    <xf numFmtId="0" fontId="3" fillId="3" borderId="40" xfId="0" applyFont="1" applyFill="1" applyBorder="1" applyAlignment="1">
      <alignment vertical="center"/>
    </xf>
    <xf numFmtId="0" fontId="3" fillId="3" borderId="40" xfId="0" applyFont="1" applyFill="1" applyBorder="1" applyAlignment="1">
      <alignment horizontal="center" vertical="center"/>
    </xf>
    <xf numFmtId="0" fontId="3" fillId="5" borderId="40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164" fontId="3" fillId="3" borderId="44" xfId="0" applyNumberFormat="1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4" fillId="3" borderId="51" xfId="0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left" vertical="center"/>
    </xf>
    <xf numFmtId="0" fontId="3" fillId="3" borderId="54" xfId="0" applyFont="1" applyFill="1" applyBorder="1" applyAlignment="1">
      <alignment vertical="center"/>
    </xf>
    <xf numFmtId="0" fontId="3" fillId="3" borderId="54" xfId="0" applyFont="1" applyFill="1" applyBorder="1" applyAlignment="1">
      <alignment horizontal="center" vertical="center"/>
    </xf>
    <xf numFmtId="0" fontId="3" fillId="5" borderId="54" xfId="0" applyFont="1" applyFill="1" applyBorder="1" applyAlignment="1">
      <alignment horizontal="center" vertical="center"/>
    </xf>
    <xf numFmtId="0" fontId="3" fillId="5" borderId="57" xfId="0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center" vertical="center"/>
    </xf>
    <xf numFmtId="164" fontId="3" fillId="2" borderId="54" xfId="0" applyNumberFormat="1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14" fillId="2" borderId="71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left" vertical="center"/>
    </xf>
    <xf numFmtId="0" fontId="3" fillId="2" borderId="54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 vertical="center"/>
    </xf>
    <xf numFmtId="0" fontId="3" fillId="2" borderId="77" xfId="0" applyFont="1" applyFill="1" applyBorder="1" applyAlignment="1">
      <alignment horizontal="center" vertical="center"/>
    </xf>
    <xf numFmtId="0" fontId="3" fillId="5" borderId="76" xfId="0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3" fillId="2" borderId="83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88" xfId="0" applyFont="1" applyFill="1" applyBorder="1" applyAlignment="1">
      <alignment horizontal="center" vertical="center"/>
    </xf>
    <xf numFmtId="0" fontId="3" fillId="3" borderId="89" xfId="0" applyFont="1" applyFill="1" applyBorder="1" applyAlignment="1">
      <alignment horizontal="left" vertical="center"/>
    </xf>
    <xf numFmtId="0" fontId="3" fillId="3" borderId="85" xfId="0" applyFont="1" applyFill="1" applyBorder="1" applyAlignment="1">
      <alignment vertical="center"/>
    </xf>
    <xf numFmtId="0" fontId="3" fillId="3" borderId="85" xfId="0" applyFont="1" applyFill="1" applyBorder="1" applyAlignment="1">
      <alignment horizontal="center" vertical="center"/>
    </xf>
    <xf numFmtId="0" fontId="3" fillId="5" borderId="91" xfId="0" applyFont="1" applyFill="1" applyBorder="1" applyAlignment="1">
      <alignment horizontal="center" vertical="center"/>
    </xf>
    <xf numFmtId="0" fontId="3" fillId="5" borderId="61" xfId="0" applyFont="1" applyFill="1" applyBorder="1" applyAlignment="1">
      <alignment horizontal="center" vertical="center"/>
    </xf>
    <xf numFmtId="0" fontId="3" fillId="5" borderId="60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left" vertical="center"/>
    </xf>
    <xf numFmtId="0" fontId="3" fillId="2" borderId="94" xfId="0" applyFont="1" applyFill="1" applyBorder="1" applyAlignment="1">
      <alignment vertical="center"/>
    </xf>
    <xf numFmtId="0" fontId="3" fillId="2" borderId="94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2" borderId="99" xfId="0" applyFont="1" applyFill="1" applyBorder="1" applyAlignment="1">
      <alignment horizontal="center" vertical="center"/>
    </xf>
    <xf numFmtId="164" fontId="3" fillId="2" borderId="94" xfId="0" applyNumberFormat="1" applyFont="1" applyFill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/>
    </xf>
    <xf numFmtId="0" fontId="3" fillId="2" borderId="101" xfId="0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103" xfId="0" applyFont="1" applyFill="1" applyBorder="1" applyAlignment="1">
      <alignment horizontal="center" vertical="center"/>
    </xf>
    <xf numFmtId="0" fontId="3" fillId="2" borderId="104" xfId="0" applyFont="1" applyFill="1" applyBorder="1" applyAlignment="1">
      <alignment horizontal="center" vertical="center"/>
    </xf>
    <xf numFmtId="0" fontId="3" fillId="0" borderId="100" xfId="0" applyFont="1" applyBorder="1" applyAlignment="1">
      <alignment horizontal="center" vertical="center"/>
    </xf>
    <xf numFmtId="0" fontId="3" fillId="0" borderId="107" xfId="0" applyFont="1" applyBorder="1" applyAlignment="1">
      <alignment horizontal="center" vertical="center"/>
    </xf>
    <xf numFmtId="0" fontId="3" fillId="0" borderId="101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14" fillId="2" borderId="108" xfId="0" applyFont="1" applyFill="1" applyBorder="1" applyAlignment="1">
      <alignment horizontal="center" vertical="center"/>
    </xf>
    <xf numFmtId="0" fontId="3" fillId="2" borderId="110" xfId="0" applyFont="1" applyFill="1" applyBorder="1" applyAlignment="1">
      <alignment horizontal="right" vertical="center"/>
    </xf>
    <xf numFmtId="0" fontId="3" fillId="2" borderId="112" xfId="0" applyFont="1" applyFill="1" applyBorder="1" applyAlignment="1">
      <alignment horizontal="center" vertical="center"/>
    </xf>
    <xf numFmtId="0" fontId="3" fillId="2" borderId="113" xfId="0" applyFont="1" applyFill="1" applyBorder="1" applyAlignment="1">
      <alignment horizontal="right" vertical="center"/>
    </xf>
    <xf numFmtId="0" fontId="3" fillId="0" borderId="95" xfId="0" applyFont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112" xfId="0" applyFont="1" applyFill="1" applyBorder="1" applyAlignment="1">
      <alignment horizontal="center" vertical="center"/>
    </xf>
    <xf numFmtId="0" fontId="3" fillId="2" borderId="91" xfId="0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horizontal="center" vertical="center"/>
    </xf>
    <xf numFmtId="0" fontId="3" fillId="2" borderId="119" xfId="0" applyFont="1" applyFill="1" applyBorder="1" applyAlignment="1">
      <alignment horizontal="center" vertical="center"/>
    </xf>
    <xf numFmtId="0" fontId="3" fillId="2" borderId="120" xfId="0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/>
    </xf>
    <xf numFmtId="0" fontId="3" fillId="3" borderId="60" xfId="0" applyFont="1" applyFill="1" applyBorder="1" applyAlignment="1">
      <alignment vertical="center"/>
    </xf>
    <xf numFmtId="164" fontId="3" fillId="3" borderId="60" xfId="0" applyNumberFormat="1" applyFont="1" applyFill="1" applyBorder="1" applyAlignment="1">
      <alignment horizontal="center" vertical="center"/>
    </xf>
    <xf numFmtId="0" fontId="3" fillId="5" borderId="87" xfId="0" applyFont="1" applyFill="1" applyBorder="1" applyAlignment="1">
      <alignment horizontal="center" vertical="center"/>
    </xf>
    <xf numFmtId="0" fontId="3" fillId="2" borderId="110" xfId="0" applyFont="1" applyFill="1" applyBorder="1" applyAlignment="1">
      <alignment horizontal="center" vertical="center"/>
    </xf>
    <xf numFmtId="0" fontId="3" fillId="3" borderId="91" xfId="0" applyFont="1" applyFill="1" applyBorder="1" applyAlignment="1">
      <alignment horizontal="center" vertical="center"/>
    </xf>
    <xf numFmtId="0" fontId="3" fillId="3" borderId="95" xfId="0" applyFont="1" applyFill="1" applyBorder="1" applyAlignment="1">
      <alignment horizontal="center"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/>
    </xf>
    <xf numFmtId="0" fontId="3" fillId="2" borderId="67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vertical="center"/>
    </xf>
    <xf numFmtId="0" fontId="3" fillId="2" borderId="40" xfId="0" applyFont="1" applyFill="1" applyBorder="1" applyAlignment="1">
      <alignment horizontal="center" vertical="center"/>
    </xf>
    <xf numFmtId="0" fontId="3" fillId="5" borderId="110" xfId="0" applyFont="1" applyFill="1" applyBorder="1" applyAlignment="1">
      <alignment horizontal="center" vertical="center"/>
    </xf>
    <xf numFmtId="0" fontId="3" fillId="5" borderId="135" xfId="0" applyFont="1" applyFill="1" applyBorder="1" applyAlignment="1">
      <alignment horizontal="center" vertical="center"/>
    </xf>
    <xf numFmtId="0" fontId="3" fillId="2" borderId="115" xfId="0" applyFont="1" applyFill="1" applyBorder="1" applyAlignment="1">
      <alignment horizontal="center" vertical="center"/>
    </xf>
    <xf numFmtId="0" fontId="3" fillId="0" borderId="115" xfId="0" applyFont="1" applyBorder="1" applyAlignment="1">
      <alignment horizontal="center" vertical="center"/>
    </xf>
    <xf numFmtId="0" fontId="3" fillId="0" borderId="138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6" fillId="3" borderId="140" xfId="0" applyFont="1" applyFill="1" applyBorder="1" applyAlignment="1">
      <alignment horizontal="center" vertical="center"/>
    </xf>
    <xf numFmtId="165" fontId="7" fillId="3" borderId="141" xfId="0" applyNumberFormat="1" applyFont="1" applyFill="1" applyBorder="1" applyAlignment="1">
      <alignment vertical="center"/>
    </xf>
    <xf numFmtId="165" fontId="7" fillId="5" borderId="135" xfId="0" applyNumberFormat="1" applyFont="1" applyFill="1" applyBorder="1" applyAlignment="1">
      <alignment vertical="center"/>
    </xf>
    <xf numFmtId="165" fontId="7" fillId="5" borderId="143" xfId="0" applyNumberFormat="1" applyFont="1" applyFill="1" applyBorder="1" applyAlignment="1">
      <alignment vertical="center"/>
    </xf>
    <xf numFmtId="0" fontId="6" fillId="0" borderId="134" xfId="0" applyFont="1" applyBorder="1" applyAlignment="1">
      <alignment horizontal="center" vertical="center"/>
    </xf>
    <xf numFmtId="0" fontId="3" fillId="2" borderId="85" xfId="0" applyFont="1" applyFill="1" applyBorder="1" applyAlignment="1">
      <alignment vertical="center"/>
    </xf>
    <xf numFmtId="0" fontId="3" fillId="2" borderId="145" xfId="0" applyFont="1" applyFill="1" applyBorder="1" applyAlignment="1">
      <alignment vertical="center"/>
    </xf>
    <xf numFmtId="0" fontId="3" fillId="2" borderId="84" xfId="0" applyFont="1" applyFill="1" applyBorder="1" applyAlignment="1">
      <alignment horizontal="center" vertical="center"/>
    </xf>
    <xf numFmtId="0" fontId="3" fillId="2" borderId="148" xfId="0" applyFont="1" applyFill="1" applyBorder="1" applyAlignment="1">
      <alignment horizontal="center" vertical="center"/>
    </xf>
    <xf numFmtId="0" fontId="3" fillId="2" borderId="149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horizontal="center" vertical="center"/>
    </xf>
    <xf numFmtId="165" fontId="3" fillId="2" borderId="144" xfId="0" applyNumberFormat="1" applyFont="1" applyFill="1" applyBorder="1" applyAlignment="1">
      <alignment horizontal="center" vertical="center"/>
    </xf>
    <xf numFmtId="0" fontId="6" fillId="0" borderId="134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3" fillId="2" borderId="127" xfId="0" applyFont="1" applyFill="1" applyBorder="1" applyAlignment="1">
      <alignment horizontal="center" vertical="center"/>
    </xf>
    <xf numFmtId="0" fontId="3" fillId="2" borderId="135" xfId="0" applyFont="1" applyFill="1" applyBorder="1" applyAlignment="1">
      <alignment horizontal="center" vertical="center"/>
    </xf>
    <xf numFmtId="0" fontId="3" fillId="2" borderId="151" xfId="0" applyFont="1" applyFill="1" applyBorder="1" applyAlignment="1">
      <alignment horizontal="center" vertical="center"/>
    </xf>
    <xf numFmtId="0" fontId="3" fillId="2" borderId="154" xfId="0" applyFont="1" applyFill="1" applyBorder="1" applyAlignment="1">
      <alignment horizontal="center" vertical="center"/>
    </xf>
    <xf numFmtId="0" fontId="3" fillId="2" borderId="155" xfId="0" applyFont="1" applyFill="1" applyBorder="1" applyAlignment="1">
      <alignment horizontal="center" vertical="center"/>
    </xf>
    <xf numFmtId="0" fontId="3" fillId="2" borderId="156" xfId="0" applyFont="1" applyFill="1" applyBorder="1" applyAlignment="1">
      <alignment horizontal="center" vertical="center"/>
    </xf>
    <xf numFmtId="165" fontId="3" fillId="2" borderId="157" xfId="0" applyNumberFormat="1" applyFont="1" applyFill="1" applyBorder="1" applyAlignment="1">
      <alignment horizontal="center" vertical="center"/>
    </xf>
    <xf numFmtId="0" fontId="3" fillId="3" borderId="144" xfId="0" applyFont="1" applyFill="1" applyBorder="1" applyAlignment="1">
      <alignment horizontal="center" vertical="center"/>
    </xf>
    <xf numFmtId="0" fontId="3" fillId="3" borderId="148" xfId="0" applyFont="1" applyFill="1" applyBorder="1" applyAlignment="1">
      <alignment horizontal="center" vertical="center"/>
    </xf>
    <xf numFmtId="0" fontId="3" fillId="3" borderId="84" xfId="0" applyFont="1" applyFill="1" applyBorder="1" applyAlignment="1">
      <alignment horizontal="center" vertical="center"/>
    </xf>
    <xf numFmtId="0" fontId="3" fillId="3" borderId="63" xfId="0" applyFont="1" applyFill="1" applyBorder="1" applyAlignment="1">
      <alignment horizontal="center" vertical="center"/>
    </xf>
    <xf numFmtId="0" fontId="3" fillId="3" borderId="89" xfId="0" applyFont="1" applyFill="1" applyBorder="1" applyAlignment="1">
      <alignment horizontal="center" vertical="center"/>
    </xf>
    <xf numFmtId="0" fontId="3" fillId="5" borderId="63" xfId="0" applyFont="1" applyFill="1" applyBorder="1" applyAlignment="1">
      <alignment horizontal="center" vertical="center"/>
    </xf>
    <xf numFmtId="0" fontId="3" fillId="5" borderId="83" xfId="0" applyFont="1" applyFill="1" applyBorder="1" applyAlignment="1">
      <alignment horizontal="center" vertical="center"/>
    </xf>
    <xf numFmtId="0" fontId="3" fillId="5" borderId="148" xfId="0" applyFont="1" applyFill="1" applyBorder="1" applyAlignment="1">
      <alignment horizontal="center" vertical="center"/>
    </xf>
    <xf numFmtId="0" fontId="3" fillId="5" borderId="84" xfId="0" applyFont="1" applyFill="1" applyBorder="1" applyAlignment="1">
      <alignment horizontal="center" vertical="center"/>
    </xf>
    <xf numFmtId="165" fontId="3" fillId="5" borderId="144" xfId="0" applyNumberFormat="1" applyFont="1" applyFill="1" applyBorder="1" applyAlignment="1">
      <alignment horizontal="center" vertical="center"/>
    </xf>
    <xf numFmtId="0" fontId="3" fillId="3" borderId="151" xfId="0" applyFont="1" applyFill="1" applyBorder="1" applyAlignment="1">
      <alignment horizontal="center" vertical="center"/>
    </xf>
    <xf numFmtId="0" fontId="3" fillId="3" borderId="154" xfId="0" applyFont="1" applyFill="1" applyBorder="1" applyAlignment="1">
      <alignment horizontal="center" vertical="center"/>
    </xf>
    <xf numFmtId="0" fontId="3" fillId="3" borderId="87" xfId="0" applyFont="1" applyFill="1" applyBorder="1" applyAlignment="1">
      <alignment horizontal="center" vertical="center"/>
    </xf>
    <xf numFmtId="0" fontId="3" fillId="3" borderId="77" xfId="0" applyFont="1" applyFill="1" applyBorder="1" applyAlignment="1">
      <alignment horizontal="center" vertical="center"/>
    </xf>
    <xf numFmtId="0" fontId="3" fillId="3" borderId="76" xfId="0" applyFont="1" applyFill="1" applyBorder="1" applyAlignment="1">
      <alignment horizontal="center" vertical="center"/>
    </xf>
    <xf numFmtId="0" fontId="3" fillId="3" borderId="156" xfId="0" applyFont="1" applyFill="1" applyBorder="1" applyAlignment="1">
      <alignment horizontal="center" vertical="center"/>
    </xf>
    <xf numFmtId="0" fontId="3" fillId="5" borderId="151" xfId="0" applyFont="1" applyFill="1" applyBorder="1" applyAlignment="1">
      <alignment horizontal="center" vertical="center"/>
    </xf>
    <xf numFmtId="0" fontId="3" fillId="5" borderId="154" xfId="0" applyFont="1" applyFill="1" applyBorder="1" applyAlignment="1">
      <alignment horizontal="center" vertical="center"/>
    </xf>
    <xf numFmtId="0" fontId="3" fillId="5" borderId="77" xfId="0" applyFont="1" applyFill="1" applyBorder="1" applyAlignment="1">
      <alignment horizontal="center" vertical="center"/>
    </xf>
    <xf numFmtId="165" fontId="3" fillId="5" borderId="157" xfId="0" applyNumberFormat="1" applyFont="1" applyFill="1" applyBorder="1" applyAlignment="1">
      <alignment horizontal="center" vertical="center"/>
    </xf>
    <xf numFmtId="0" fontId="3" fillId="2" borderId="144" xfId="0" applyFont="1" applyFill="1" applyBorder="1" applyAlignment="1">
      <alignment horizontal="center" vertical="center"/>
    </xf>
    <xf numFmtId="0" fontId="3" fillId="2" borderId="145" xfId="0" applyFont="1" applyFill="1" applyBorder="1" applyAlignment="1">
      <alignment horizontal="center" vertical="center"/>
    </xf>
    <xf numFmtId="165" fontId="3" fillId="2" borderId="127" xfId="0" applyNumberFormat="1" applyFont="1" applyFill="1" applyBorder="1" applyAlignment="1">
      <alignment horizontal="center" vertical="center"/>
    </xf>
    <xf numFmtId="0" fontId="3" fillId="2" borderId="157" xfId="0" applyFont="1" applyFill="1" applyBorder="1" applyAlignment="1">
      <alignment horizontal="center" vertical="center"/>
    </xf>
    <xf numFmtId="0" fontId="3" fillId="2" borderId="76" xfId="0" applyFont="1" applyFill="1" applyBorder="1" applyAlignment="1">
      <alignment vertical="center"/>
    </xf>
    <xf numFmtId="165" fontId="3" fillId="2" borderId="133" xfId="0" applyNumberFormat="1" applyFont="1" applyFill="1" applyBorder="1" applyAlignment="1">
      <alignment horizontal="center" vertical="center"/>
    </xf>
    <xf numFmtId="0" fontId="3" fillId="2" borderId="108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165" fontId="3" fillId="0" borderId="1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0" fillId="2" borderId="156" xfId="0" applyFont="1" applyFill="1" applyBorder="1" applyAlignment="1">
      <alignment horizontal="center" vertical="center"/>
    </xf>
    <xf numFmtId="0" fontId="10" fillId="2" borderId="76" xfId="0" applyFont="1" applyFill="1" applyBorder="1" applyAlignment="1">
      <alignment horizontal="center" vertical="center"/>
    </xf>
    <xf numFmtId="0" fontId="10" fillId="2" borderId="151" xfId="0" applyFont="1" applyFill="1" applyBorder="1" applyAlignment="1">
      <alignment horizontal="center" vertical="center"/>
    </xf>
    <xf numFmtId="0" fontId="10" fillId="3" borderId="156" xfId="0" applyFont="1" applyFill="1" applyBorder="1" applyAlignment="1">
      <alignment horizontal="center" vertical="center"/>
    </xf>
    <xf numFmtId="0" fontId="10" fillId="3" borderId="76" xfId="0" applyFont="1" applyFill="1" applyBorder="1" applyAlignment="1">
      <alignment horizontal="center" vertical="center"/>
    </xf>
    <xf numFmtId="0" fontId="10" fillId="3" borderId="151" xfId="0" applyFont="1" applyFill="1" applyBorder="1" applyAlignment="1">
      <alignment horizontal="center" vertical="center"/>
    </xf>
    <xf numFmtId="166" fontId="3" fillId="2" borderId="63" xfId="0" applyNumberFormat="1" applyFont="1" applyFill="1" applyBorder="1" applyAlignment="1">
      <alignment horizontal="center" vertical="center"/>
    </xf>
    <xf numFmtId="166" fontId="3" fillId="3" borderId="63" xfId="0" applyNumberFormat="1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166" fontId="3" fillId="2" borderId="66" xfId="0" applyNumberFormat="1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center" vertical="center"/>
    </xf>
    <xf numFmtId="166" fontId="3" fillId="3" borderId="66" xfId="0" applyNumberFormat="1" applyFont="1" applyFill="1" applyBorder="1" applyAlignment="1">
      <alignment horizontal="center" vertical="center"/>
    </xf>
    <xf numFmtId="166" fontId="3" fillId="2" borderId="151" xfId="0" applyNumberFormat="1" applyFont="1" applyFill="1" applyBorder="1" applyAlignment="1">
      <alignment horizontal="center" vertical="center"/>
    </xf>
    <xf numFmtId="166" fontId="3" fillId="3" borderId="151" xfId="0" applyNumberFormat="1" applyFont="1" applyFill="1" applyBorder="1" applyAlignment="1">
      <alignment horizontal="center" vertical="center"/>
    </xf>
    <xf numFmtId="165" fontId="3" fillId="2" borderId="89" xfId="0" applyNumberFormat="1" applyFont="1" applyFill="1" applyBorder="1" applyAlignment="1">
      <alignment horizontal="center" vertical="center"/>
    </xf>
    <xf numFmtId="165" fontId="3" fillId="3" borderId="89" xfId="0" applyNumberFormat="1" applyFont="1" applyFill="1" applyBorder="1" applyAlignment="1">
      <alignment horizontal="center" vertical="center"/>
    </xf>
    <xf numFmtId="165" fontId="3" fillId="2" borderId="53" xfId="0" applyNumberFormat="1" applyFont="1" applyFill="1" applyBorder="1" applyAlignment="1">
      <alignment horizontal="center" vertical="center"/>
    </xf>
    <xf numFmtId="165" fontId="3" fillId="3" borderId="53" xfId="0" applyNumberFormat="1" applyFont="1" applyFill="1" applyBorder="1" applyAlignment="1">
      <alignment horizontal="center" vertical="center"/>
    </xf>
    <xf numFmtId="165" fontId="3" fillId="2" borderId="156" xfId="0" applyNumberFormat="1" applyFont="1" applyFill="1" applyBorder="1" applyAlignment="1">
      <alignment horizontal="center" vertical="center"/>
    </xf>
    <xf numFmtId="165" fontId="3" fillId="3" borderId="156" xfId="0" applyNumberFormat="1" applyFont="1" applyFill="1" applyBorder="1" applyAlignment="1">
      <alignment horizontal="center" vertical="center"/>
    </xf>
    <xf numFmtId="0" fontId="6" fillId="3" borderId="141" xfId="0" applyFont="1" applyFill="1" applyBorder="1" applyAlignment="1">
      <alignment horizontal="center" vertical="center" wrapText="1"/>
    </xf>
    <xf numFmtId="0" fontId="6" fillId="3" borderId="164" xfId="0" applyFont="1" applyFill="1" applyBorder="1" applyAlignment="1">
      <alignment horizontal="center" vertical="center" wrapText="1"/>
    </xf>
    <xf numFmtId="0" fontId="3" fillId="0" borderId="159" xfId="0" applyFont="1" applyBorder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6" fillId="2" borderId="1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right" vertical="center"/>
    </xf>
    <xf numFmtId="0" fontId="7" fillId="4" borderId="1" xfId="0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/>
    <xf numFmtId="49" fontId="6" fillId="2" borderId="27" xfId="0" applyNumberFormat="1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/>
    </xf>
    <xf numFmtId="0" fontId="9" fillId="4" borderId="29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164" fontId="3" fillId="3" borderId="85" xfId="0" applyNumberFormat="1" applyFont="1" applyFill="1" applyBorder="1" applyAlignment="1">
      <alignment horizontal="center" vertical="center"/>
    </xf>
    <xf numFmtId="0" fontId="3" fillId="4" borderId="85" xfId="0" applyFont="1" applyFill="1" applyBorder="1" applyAlignment="1">
      <alignment horizontal="center" vertical="center"/>
    </xf>
    <xf numFmtId="0" fontId="3" fillId="4" borderId="148" xfId="0" applyFont="1" applyFill="1" applyBorder="1" applyAlignment="1">
      <alignment horizontal="center" vertical="center"/>
    </xf>
    <xf numFmtId="0" fontId="3" fillId="4" borderId="168" xfId="0" applyFont="1" applyFill="1" applyBorder="1" applyAlignment="1">
      <alignment horizontal="center" vertical="center"/>
    </xf>
    <xf numFmtId="0" fontId="3" fillId="4" borderId="144" xfId="0" applyFont="1" applyFill="1" applyBorder="1" applyAlignment="1">
      <alignment horizontal="center" vertical="center"/>
    </xf>
    <xf numFmtId="0" fontId="3" fillId="5" borderId="169" xfId="0" applyFont="1" applyFill="1" applyBorder="1" applyAlignment="1">
      <alignment horizontal="center" vertical="center"/>
    </xf>
    <xf numFmtId="0" fontId="3" fillId="5" borderId="85" xfId="0" applyFont="1" applyFill="1" applyBorder="1" applyAlignment="1">
      <alignment horizontal="center" vertical="center"/>
    </xf>
    <xf numFmtId="0" fontId="3" fillId="5" borderId="170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center" vertical="center"/>
    </xf>
    <xf numFmtId="0" fontId="3" fillId="4" borderId="62" xfId="0" applyFont="1" applyFill="1" applyBorder="1" applyAlignment="1">
      <alignment horizontal="center" vertical="center"/>
    </xf>
    <xf numFmtId="0" fontId="3" fillId="4" borderId="171" xfId="0" applyFont="1" applyFill="1" applyBorder="1" applyAlignment="1">
      <alignment horizontal="center" vertical="center"/>
    </xf>
    <xf numFmtId="0" fontId="3" fillId="4" borderId="127" xfId="0" applyFont="1" applyFill="1" applyBorder="1" applyAlignment="1">
      <alignment horizontal="center" vertical="center"/>
    </xf>
    <xf numFmtId="165" fontId="3" fillId="2" borderId="71" xfId="0" applyNumberFormat="1" applyFont="1" applyFill="1" applyBorder="1" applyAlignment="1">
      <alignment horizontal="center" vertical="center"/>
    </xf>
    <xf numFmtId="0" fontId="3" fillId="5" borderId="58" xfId="0" applyFont="1" applyFill="1" applyBorder="1" applyAlignment="1">
      <alignment horizontal="center" vertical="center"/>
    </xf>
    <xf numFmtId="0" fontId="3" fillId="5" borderId="53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center" vertical="center"/>
    </xf>
    <xf numFmtId="165" fontId="3" fillId="5" borderId="71" xfId="0" applyNumberFormat="1" applyFont="1" applyFill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3" fillId="3" borderId="71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right" vertical="center"/>
    </xf>
    <xf numFmtId="0" fontId="3" fillId="2" borderId="124" xfId="0" applyFont="1" applyFill="1" applyBorder="1" applyAlignment="1">
      <alignment horizontal="center" vertical="center"/>
    </xf>
    <xf numFmtId="0" fontId="3" fillId="4" borderId="76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center" vertical="center"/>
    </xf>
    <xf numFmtId="0" fontId="3" fillId="4" borderId="124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center" vertical="center"/>
    </xf>
    <xf numFmtId="0" fontId="3" fillId="5" borderId="66" xfId="0" applyFont="1" applyFill="1" applyBorder="1" applyAlignment="1">
      <alignment horizontal="center" vertical="center"/>
    </xf>
    <xf numFmtId="0" fontId="3" fillId="4" borderId="91" xfId="0" applyFont="1" applyFill="1" applyBorder="1" applyAlignment="1">
      <alignment horizontal="center" vertical="center"/>
    </xf>
    <xf numFmtId="0" fontId="3" fillId="4" borderId="131" xfId="0" applyFont="1" applyFill="1" applyBorder="1" applyAlignment="1">
      <alignment horizontal="center" vertical="center"/>
    </xf>
    <xf numFmtId="0" fontId="3" fillId="4" borderId="174" xfId="0" applyFont="1" applyFill="1" applyBorder="1" applyAlignment="1">
      <alignment horizontal="center" vertical="center"/>
    </xf>
    <xf numFmtId="0" fontId="3" fillId="2" borderId="175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center" vertical="center"/>
    </xf>
    <xf numFmtId="0" fontId="3" fillId="4" borderId="99" xfId="0" applyFont="1" applyFill="1" applyBorder="1" applyAlignment="1">
      <alignment horizontal="center" vertical="center"/>
    </xf>
    <xf numFmtId="0" fontId="3" fillId="4" borderId="103" xfId="0" applyFont="1" applyFill="1" applyBorder="1" applyAlignment="1">
      <alignment horizontal="center" vertical="center"/>
    </xf>
    <xf numFmtId="0" fontId="3" fillId="4" borderId="176" xfId="0" applyFont="1" applyFill="1" applyBorder="1" applyAlignment="1">
      <alignment horizontal="center" vertical="center"/>
    </xf>
    <xf numFmtId="0" fontId="3" fillId="4" borderId="108" xfId="0" applyFont="1" applyFill="1" applyBorder="1" applyAlignment="1">
      <alignment horizontal="center" vertical="center"/>
    </xf>
    <xf numFmtId="165" fontId="3" fillId="2" borderId="108" xfId="0" applyNumberFormat="1" applyFont="1" applyFill="1" applyBorder="1" applyAlignment="1">
      <alignment horizontal="center" vertical="center"/>
    </xf>
    <xf numFmtId="0" fontId="3" fillId="2" borderId="98" xfId="0" applyFont="1" applyFill="1" applyBorder="1" applyAlignment="1">
      <alignment horizontal="center" vertical="center"/>
    </xf>
    <xf numFmtId="0" fontId="3" fillId="2" borderId="177" xfId="0" applyFont="1" applyFill="1" applyBorder="1" applyAlignment="1">
      <alignment horizontal="center" vertical="center"/>
    </xf>
    <xf numFmtId="0" fontId="3" fillId="5" borderId="94" xfId="0" applyFont="1" applyFill="1" applyBorder="1" applyAlignment="1">
      <alignment horizontal="center" vertical="center"/>
    </xf>
    <xf numFmtId="0" fontId="3" fillId="3" borderId="114" xfId="0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/>
    </xf>
    <xf numFmtId="0" fontId="3" fillId="4" borderId="45" xfId="0" applyFont="1" applyFill="1" applyBorder="1" applyAlignment="1">
      <alignment horizontal="center" vertical="center"/>
    </xf>
    <xf numFmtId="0" fontId="3" fillId="4" borderId="179" xfId="0" applyFont="1" applyFill="1" applyBorder="1" applyAlignment="1">
      <alignment horizontal="center" vertical="center"/>
    </xf>
    <xf numFmtId="0" fontId="3" fillId="4" borderId="51" xfId="0" applyFont="1" applyFill="1" applyBorder="1" applyAlignment="1">
      <alignment horizontal="center" vertical="center"/>
    </xf>
    <xf numFmtId="165" fontId="3" fillId="5" borderId="51" xfId="0" applyNumberFormat="1" applyFont="1" applyFill="1" applyBorder="1" applyAlignment="1">
      <alignment horizontal="center" vertical="center"/>
    </xf>
    <xf numFmtId="0" fontId="3" fillId="5" borderId="43" xfId="0" applyFont="1" applyFill="1" applyBorder="1" applyAlignment="1">
      <alignment horizontal="center" vertical="center"/>
    </xf>
    <xf numFmtId="0" fontId="3" fillId="5" borderId="180" xfId="0" applyFont="1" applyFill="1" applyBorder="1" applyAlignment="1">
      <alignment horizontal="center" vertical="center"/>
    </xf>
    <xf numFmtId="0" fontId="3" fillId="3" borderId="51" xfId="0" applyFont="1" applyFill="1" applyBorder="1" applyAlignment="1">
      <alignment horizontal="center" vertical="center"/>
    </xf>
    <xf numFmtId="0" fontId="3" fillId="4" borderId="115" xfId="0" applyFont="1" applyFill="1" applyBorder="1" applyAlignment="1">
      <alignment horizontal="center" vertical="center"/>
    </xf>
    <xf numFmtId="0" fontId="3" fillId="4" borderId="178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right" vertical="center"/>
    </xf>
    <xf numFmtId="165" fontId="3" fillId="4" borderId="171" xfId="0" applyNumberFormat="1" applyFont="1" applyFill="1" applyBorder="1" applyAlignment="1">
      <alignment horizontal="center" vertical="center"/>
    </xf>
    <xf numFmtId="165" fontId="3" fillId="5" borderId="108" xfId="0" applyNumberFormat="1" applyFont="1" applyFill="1" applyBorder="1" applyAlignment="1">
      <alignment horizontal="center" vertical="center"/>
    </xf>
    <xf numFmtId="0" fontId="3" fillId="4" borderId="182" xfId="0" applyFont="1" applyFill="1" applyBorder="1" applyAlignment="1">
      <alignment horizontal="center" vertical="center"/>
    </xf>
    <xf numFmtId="0" fontId="3" fillId="4" borderId="150" xfId="0" applyFont="1" applyFill="1" applyBorder="1" applyAlignment="1">
      <alignment horizontal="center" vertical="center"/>
    </xf>
    <xf numFmtId="0" fontId="3" fillId="4" borderId="183" xfId="0" applyFont="1" applyFill="1" applyBorder="1" applyAlignment="1">
      <alignment horizontal="center" vertical="center"/>
    </xf>
    <xf numFmtId="0" fontId="3" fillId="4" borderId="71" xfId="0" applyFont="1" applyFill="1" applyBorder="1" applyAlignment="1">
      <alignment horizontal="center" vertical="center"/>
    </xf>
    <xf numFmtId="0" fontId="3" fillId="3" borderId="93" xfId="0" applyFont="1" applyFill="1" applyBorder="1" applyAlignment="1">
      <alignment horizontal="left" vertical="center"/>
    </xf>
    <xf numFmtId="0" fontId="3" fillId="3" borderId="94" xfId="0" applyFont="1" applyFill="1" applyBorder="1" applyAlignment="1">
      <alignment vertical="center"/>
    </xf>
    <xf numFmtId="0" fontId="3" fillId="3" borderId="94" xfId="0" applyFont="1" applyFill="1" applyBorder="1" applyAlignment="1">
      <alignment horizontal="center" vertical="center"/>
    </xf>
    <xf numFmtId="0" fontId="3" fillId="5" borderId="98" xfId="0" applyFont="1" applyFill="1" applyBorder="1" applyAlignment="1">
      <alignment horizontal="center" vertical="center"/>
    </xf>
    <xf numFmtId="0" fontId="3" fillId="5" borderId="177" xfId="0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horizontal="left" vertical="center"/>
    </xf>
    <xf numFmtId="0" fontId="3" fillId="2" borderId="60" xfId="0" applyFont="1" applyFill="1" applyBorder="1" applyAlignment="1">
      <alignment vertical="center"/>
    </xf>
    <xf numFmtId="0" fontId="3" fillId="4" borderId="184" xfId="0" applyFont="1" applyFill="1" applyBorder="1" applyAlignment="1">
      <alignment horizontal="center" vertical="center"/>
    </xf>
    <xf numFmtId="0" fontId="3" fillId="4" borderId="185" xfId="0" applyFont="1" applyFill="1" applyBorder="1" applyAlignment="1">
      <alignment horizontal="center" vertical="center"/>
    </xf>
    <xf numFmtId="0" fontId="3" fillId="2" borderId="123" xfId="0" applyFont="1" applyFill="1" applyBorder="1" applyAlignment="1">
      <alignment horizontal="center" vertical="center"/>
    </xf>
    <xf numFmtId="0" fontId="3" fillId="4" borderId="86" xfId="0" applyFont="1" applyFill="1" applyBorder="1" applyAlignment="1">
      <alignment horizontal="center" vertical="center"/>
    </xf>
    <xf numFmtId="0" fontId="3" fillId="2" borderId="180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right" vertical="center"/>
    </xf>
    <xf numFmtId="165" fontId="6" fillId="2" borderId="140" xfId="0" applyNumberFormat="1" applyFont="1" applyFill="1" applyBorder="1" applyAlignment="1">
      <alignment horizontal="center" vertical="center"/>
    </xf>
    <xf numFmtId="0" fontId="3" fillId="3" borderId="85" xfId="0" applyFont="1" applyFill="1" applyBorder="1" applyAlignment="1">
      <alignment horizontal="center"/>
    </xf>
    <xf numFmtId="0" fontId="3" fillId="3" borderId="168" xfId="0" applyFont="1" applyFill="1" applyBorder="1" applyAlignment="1">
      <alignment horizontal="center" vertical="center"/>
    </xf>
    <xf numFmtId="0" fontId="3" fillId="3" borderId="189" xfId="0" applyFont="1" applyFill="1" applyBorder="1" applyAlignment="1">
      <alignment horizontal="center" vertical="center"/>
    </xf>
    <xf numFmtId="0" fontId="3" fillId="3" borderId="190" xfId="0" applyFont="1" applyFill="1" applyBorder="1" applyAlignment="1">
      <alignment horizontal="center" vertical="center"/>
    </xf>
    <xf numFmtId="165" fontId="3" fillId="3" borderId="168" xfId="0" applyNumberFormat="1" applyFont="1" applyFill="1" applyBorder="1" applyAlignment="1">
      <alignment horizontal="center" vertical="center"/>
    </xf>
    <xf numFmtId="0" fontId="3" fillId="3" borderId="156" xfId="0" applyFont="1" applyFill="1" applyBorder="1" applyAlignment="1">
      <alignment horizontal="left" vertical="center"/>
    </xf>
    <xf numFmtId="0" fontId="3" fillId="3" borderId="76" xfId="0" applyFont="1" applyFill="1" applyBorder="1" applyAlignment="1">
      <alignment vertical="center"/>
    </xf>
    <xf numFmtId="0" fontId="3" fillId="3" borderId="76" xfId="0" applyFont="1" applyFill="1" applyBorder="1" applyAlignment="1">
      <alignment horizontal="center"/>
    </xf>
    <xf numFmtId="0" fontId="6" fillId="3" borderId="154" xfId="0" applyFont="1" applyFill="1" applyBorder="1" applyAlignment="1">
      <alignment horizontal="center" vertical="center"/>
    </xf>
    <xf numFmtId="0" fontId="3" fillId="3" borderId="191" xfId="0" applyFont="1" applyFill="1" applyBorder="1" applyAlignment="1">
      <alignment horizontal="center" vertical="center"/>
    </xf>
    <xf numFmtId="0" fontId="3" fillId="3" borderId="111" xfId="0" applyFont="1" applyFill="1" applyBorder="1" applyAlignment="1">
      <alignment horizontal="center" vertical="center"/>
    </xf>
    <xf numFmtId="0" fontId="3" fillId="3" borderId="88" xfId="0" applyFont="1" applyFill="1" applyBorder="1" applyAlignment="1">
      <alignment horizontal="center" vertical="center"/>
    </xf>
    <xf numFmtId="165" fontId="3" fillId="3" borderId="192" xfId="0" applyNumberFormat="1" applyFont="1" applyFill="1" applyBorder="1" applyAlignment="1">
      <alignment horizontal="center" vertical="center"/>
    </xf>
    <xf numFmtId="0" fontId="3" fillId="2" borderId="124" xfId="0" applyFont="1" applyFill="1" applyBorder="1" applyAlignment="1">
      <alignment vertical="center"/>
    </xf>
    <xf numFmtId="0" fontId="3" fillId="2" borderId="60" xfId="0" applyFont="1" applyFill="1" applyBorder="1" applyAlignment="1">
      <alignment horizontal="center"/>
    </xf>
    <xf numFmtId="0" fontId="3" fillId="2" borderId="70" xfId="0" applyFont="1" applyFill="1" applyBorder="1" applyAlignment="1">
      <alignment horizontal="center" vertical="center"/>
    </xf>
    <xf numFmtId="164" fontId="3" fillId="2" borderId="60" xfId="0" applyNumberFormat="1" applyFont="1" applyFill="1" applyBorder="1" applyAlignment="1">
      <alignment horizontal="center" vertical="center"/>
    </xf>
    <xf numFmtId="0" fontId="3" fillId="2" borderId="184" xfId="0" applyFont="1" applyFill="1" applyBorder="1" applyAlignment="1">
      <alignment horizontal="center" vertical="center"/>
    </xf>
    <xf numFmtId="0" fontId="3" fillId="2" borderId="185" xfId="0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horizontal="center" vertical="center"/>
    </xf>
    <xf numFmtId="0" fontId="3" fillId="2" borderId="125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/>
    </xf>
    <xf numFmtId="165" fontId="3" fillId="2" borderId="185" xfId="0" applyNumberFormat="1" applyFont="1" applyFill="1" applyBorder="1" applyAlignment="1">
      <alignment horizontal="center" vertical="center"/>
    </xf>
    <xf numFmtId="0" fontId="3" fillId="2" borderId="144" xfId="0" applyFont="1" applyFill="1" applyBorder="1"/>
    <xf numFmtId="0" fontId="3" fillId="2" borderId="156" xfId="0" applyFont="1" applyFill="1" applyBorder="1" applyAlignment="1">
      <alignment horizontal="left" vertical="center"/>
    </xf>
    <xf numFmtId="0" fontId="3" fillId="2" borderId="86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/>
    </xf>
    <xf numFmtId="0" fontId="6" fillId="2" borderId="154" xfId="0" applyFont="1" applyFill="1" applyBorder="1" applyAlignment="1">
      <alignment horizontal="center" vertical="center"/>
    </xf>
    <xf numFmtId="164" fontId="3" fillId="2" borderId="76" xfId="0" applyNumberFormat="1" applyFont="1" applyFill="1" applyBorder="1" applyAlignment="1">
      <alignment horizontal="center" vertical="center"/>
    </xf>
    <xf numFmtId="0" fontId="3" fillId="2" borderId="191" xfId="0" applyFont="1" applyFill="1" applyBorder="1" applyAlignment="1">
      <alignment horizontal="center" vertical="center"/>
    </xf>
    <xf numFmtId="0" fontId="3" fillId="2" borderId="111" xfId="0" applyFont="1" applyFill="1" applyBorder="1" applyAlignment="1">
      <alignment horizontal="center" vertical="center"/>
    </xf>
    <xf numFmtId="165" fontId="3" fillId="2" borderId="191" xfId="0" applyNumberFormat="1" applyFont="1" applyFill="1" applyBorder="1" applyAlignment="1">
      <alignment horizontal="center" vertical="center"/>
    </xf>
    <xf numFmtId="0" fontId="3" fillId="2" borderId="157" xfId="0" applyFont="1" applyFill="1" applyBorder="1"/>
    <xf numFmtId="0" fontId="3" fillId="2" borderId="99" xfId="0" applyFont="1" applyFill="1" applyBorder="1" applyAlignment="1">
      <alignment vertical="center"/>
    </xf>
    <xf numFmtId="0" fontId="6" fillId="2" borderId="113" xfId="0" applyFont="1" applyFill="1" applyBorder="1" applyAlignment="1">
      <alignment horizontal="center" vertical="center"/>
    </xf>
    <xf numFmtId="0" fontId="3" fillId="2" borderId="113" xfId="0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horizontal="center"/>
    </xf>
    <xf numFmtId="0" fontId="6" fillId="2" borderId="102" xfId="0" applyFont="1" applyFill="1" applyBorder="1" applyAlignment="1">
      <alignment horizontal="center" vertical="center"/>
    </xf>
    <xf numFmtId="0" fontId="3" fillId="2" borderId="176" xfId="0" applyFont="1" applyFill="1" applyBorder="1" applyAlignment="1">
      <alignment horizontal="center" vertical="center"/>
    </xf>
    <xf numFmtId="165" fontId="3" fillId="2" borderId="176" xfId="0" applyNumberFormat="1" applyFont="1" applyFill="1" applyBorder="1" applyAlignment="1">
      <alignment horizontal="center" vertical="center"/>
    </xf>
    <xf numFmtId="166" fontId="3" fillId="2" borderId="132" xfId="0" applyNumberFormat="1" applyFont="1" applyFill="1" applyBorder="1" applyAlignment="1">
      <alignment horizontal="center" vertical="center"/>
    </xf>
    <xf numFmtId="166" fontId="3" fillId="3" borderId="13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65" fontId="3" fillId="3" borderId="68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3" fillId="2" borderId="25" xfId="0" applyFont="1" applyFill="1" applyBorder="1" applyAlignment="1">
      <alignment vertical="center"/>
    </xf>
    <xf numFmtId="0" fontId="3" fillId="2" borderId="173" xfId="0" applyFont="1" applyFill="1" applyBorder="1" applyAlignment="1">
      <alignment vertical="center"/>
    </xf>
    <xf numFmtId="0" fontId="3" fillId="2" borderId="140" xfId="0" applyFont="1" applyFill="1" applyBorder="1" applyAlignment="1">
      <alignment vertical="center"/>
    </xf>
    <xf numFmtId="167" fontId="9" fillId="3" borderId="204" xfId="0" applyNumberFormat="1" applyFont="1" applyFill="1" applyBorder="1" applyAlignment="1">
      <alignment horizontal="center" vertical="center"/>
    </xf>
    <xf numFmtId="0" fontId="6" fillId="3" borderId="205" xfId="0" applyFont="1" applyFill="1" applyBorder="1" applyAlignment="1">
      <alignment horizontal="center" vertical="center"/>
    </xf>
    <xf numFmtId="0" fontId="6" fillId="3" borderId="143" xfId="0" applyFont="1" applyFill="1" applyBorder="1" applyAlignment="1">
      <alignment horizontal="center" vertical="center"/>
    </xf>
    <xf numFmtId="167" fontId="6" fillId="2" borderId="137" xfId="0" applyNumberFormat="1" applyFont="1" applyFill="1" applyBorder="1" applyAlignment="1">
      <alignment horizontal="center" vertical="center"/>
    </xf>
    <xf numFmtId="0" fontId="6" fillId="2" borderId="205" xfId="0" applyFont="1" applyFill="1" applyBorder="1" applyAlignment="1">
      <alignment horizontal="center" vertical="center"/>
    </xf>
    <xf numFmtId="0" fontId="6" fillId="2" borderId="143" xfId="0" applyFont="1" applyFill="1" applyBorder="1" applyAlignment="1">
      <alignment horizontal="center" vertical="center"/>
    </xf>
    <xf numFmtId="0" fontId="6" fillId="2" borderId="144" xfId="0" applyFont="1" applyFill="1" applyBorder="1" applyAlignment="1">
      <alignment vertical="center"/>
    </xf>
    <xf numFmtId="0" fontId="3" fillId="3" borderId="68" xfId="0" applyFont="1" applyFill="1" applyBorder="1" applyAlignment="1">
      <alignment horizontal="center" vertical="center"/>
    </xf>
    <xf numFmtId="0" fontId="3" fillId="3" borderId="70" xfId="0" applyFont="1" applyFill="1" applyBorder="1" applyAlignment="1">
      <alignment horizontal="center" vertical="center"/>
    </xf>
    <xf numFmtId="0" fontId="6" fillId="2" borderId="71" xfId="0" applyFont="1" applyFill="1" applyBorder="1" applyAlignment="1">
      <alignment vertic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0" fontId="7" fillId="0" borderId="10" xfId="0" applyFont="1" applyBorder="1"/>
    <xf numFmtId="0" fontId="7" fillId="0" borderId="1" xfId="0" applyFont="1" applyBorder="1"/>
    <xf numFmtId="0" fontId="3" fillId="6" borderId="1" xfId="0" applyFont="1" applyFill="1" applyBorder="1" applyAlignment="1">
      <alignment horizontal="center" vertical="center"/>
    </xf>
    <xf numFmtId="0" fontId="8" fillId="6" borderId="110" xfId="0" applyFont="1" applyFill="1" applyBorder="1" applyAlignment="1">
      <alignment horizontal="center" vertical="center"/>
    </xf>
    <xf numFmtId="0" fontId="8" fillId="6" borderId="110" xfId="0" applyFont="1" applyFill="1" applyBorder="1"/>
    <xf numFmtId="0" fontId="8" fillId="6" borderId="1" xfId="0" applyFont="1" applyFill="1" applyBorder="1" applyAlignment="1">
      <alignment horizontal="center"/>
    </xf>
    <xf numFmtId="0" fontId="6" fillId="8" borderId="172" xfId="0" applyFont="1" applyFill="1" applyBorder="1" applyAlignment="1">
      <alignment horizontal="center" vertical="center"/>
    </xf>
    <xf numFmtId="0" fontId="6" fillId="8" borderId="112" xfId="0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/>
    </xf>
    <xf numFmtId="0" fontId="6" fillId="8" borderId="59" xfId="0" applyFont="1" applyFill="1" applyBorder="1" applyAlignment="1">
      <alignment horizontal="center"/>
    </xf>
    <xf numFmtId="0" fontId="6" fillId="0" borderId="0" xfId="0" applyFont="1"/>
    <xf numFmtId="0" fontId="6" fillId="6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6" fillId="5" borderId="16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 wrapText="1"/>
    </xf>
    <xf numFmtId="0" fontId="6" fillId="6" borderId="91" xfId="0" applyFont="1" applyFill="1" applyBorder="1" applyAlignment="1">
      <alignment horizontal="center" vertical="center" wrapText="1"/>
    </xf>
    <xf numFmtId="0" fontId="6" fillId="6" borderId="67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204" xfId="0" applyFont="1" applyFill="1" applyBorder="1" applyAlignment="1">
      <alignment horizontal="center" vertical="center"/>
    </xf>
    <xf numFmtId="0" fontId="6" fillId="2" borderId="221" xfId="0" applyFont="1" applyFill="1" applyBorder="1" applyAlignment="1">
      <alignment horizontal="center" vertical="center"/>
    </xf>
    <xf numFmtId="0" fontId="6" fillId="2" borderId="222" xfId="0" applyFont="1" applyFill="1" applyBorder="1" applyAlignment="1">
      <alignment horizontal="center" vertical="center"/>
    </xf>
    <xf numFmtId="0" fontId="6" fillId="2" borderId="63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49" fontId="6" fillId="2" borderId="223" xfId="0" applyNumberFormat="1" applyFont="1" applyFill="1" applyBorder="1" applyAlignment="1">
      <alignment horizontal="center" vertical="center"/>
    </xf>
    <xf numFmtId="0" fontId="6" fillId="2" borderId="221" xfId="0" applyFont="1" applyFill="1" applyBorder="1" applyAlignment="1">
      <alignment horizontal="center" vertical="center" wrapText="1"/>
    </xf>
    <xf numFmtId="0" fontId="6" fillId="2" borderId="222" xfId="0" applyFont="1" applyFill="1" applyBorder="1" applyAlignment="1">
      <alignment horizontal="center" vertical="center" wrapText="1"/>
    </xf>
    <xf numFmtId="0" fontId="6" fillId="2" borderId="164" xfId="0" applyFont="1" applyFill="1" applyBorder="1" applyAlignment="1">
      <alignment horizontal="center" vertical="center" wrapText="1"/>
    </xf>
    <xf numFmtId="0" fontId="10" fillId="2" borderId="205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49" fontId="6" fillId="2" borderId="221" xfId="0" applyNumberFormat="1" applyFont="1" applyFill="1" applyBorder="1" applyAlignment="1">
      <alignment horizontal="center" vertical="center"/>
    </xf>
    <xf numFmtId="0" fontId="18" fillId="2" borderId="223" xfId="0" applyFont="1" applyFill="1" applyBorder="1" applyAlignment="1">
      <alignment horizontal="center" vertical="center" wrapText="1"/>
    </xf>
    <xf numFmtId="0" fontId="9" fillId="2" borderId="205" xfId="0" applyFont="1" applyFill="1" applyBorder="1" applyAlignment="1">
      <alignment horizontal="center" vertical="center" wrapText="1"/>
    </xf>
    <xf numFmtId="0" fontId="6" fillId="2" borderId="204" xfId="0" applyFont="1" applyFill="1" applyBorder="1" applyAlignment="1">
      <alignment horizontal="center" vertical="center" wrapText="1"/>
    </xf>
    <xf numFmtId="0" fontId="6" fillId="2" borderId="224" xfId="0" applyFont="1" applyFill="1" applyBorder="1" applyAlignment="1">
      <alignment horizontal="center" vertical="center" wrapText="1"/>
    </xf>
    <xf numFmtId="0" fontId="9" fillId="2" borderId="222" xfId="0" applyFont="1" applyFill="1" applyBorder="1" applyAlignment="1">
      <alignment horizontal="center" vertical="center" wrapText="1"/>
    </xf>
    <xf numFmtId="0" fontId="9" fillId="2" borderId="150" xfId="0" applyFont="1" applyFill="1" applyBorder="1" applyAlignment="1">
      <alignment horizontal="left" vertical="center"/>
    </xf>
    <xf numFmtId="0" fontId="6" fillId="2" borderId="86" xfId="0" applyFont="1" applyFill="1" applyBorder="1" applyAlignment="1">
      <alignment horizontal="center" vertical="center" wrapText="1"/>
    </xf>
    <xf numFmtId="0" fontId="9" fillId="6" borderId="204" xfId="0" applyFont="1" applyFill="1" applyBorder="1" applyAlignment="1">
      <alignment horizontal="center" vertical="center" wrapText="1"/>
    </xf>
    <xf numFmtId="0" fontId="9" fillId="6" borderId="223" xfId="0" applyFont="1" applyFill="1" applyBorder="1" applyAlignment="1">
      <alignment horizontal="center" vertical="center" wrapText="1"/>
    </xf>
    <xf numFmtId="0" fontId="9" fillId="6" borderId="221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10" borderId="135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3" fillId="0" borderId="220" xfId="0" applyFont="1" applyBorder="1"/>
    <xf numFmtId="164" fontId="3" fillId="5" borderId="60" xfId="0" applyNumberFormat="1" applyFont="1" applyFill="1" applyBorder="1" applyAlignment="1">
      <alignment horizontal="center" vertical="center"/>
    </xf>
    <xf numFmtId="0" fontId="3" fillId="5" borderId="145" xfId="0" applyFont="1" applyFill="1" applyBorder="1" applyAlignment="1">
      <alignment horizontal="center" vertical="center"/>
    </xf>
    <xf numFmtId="0" fontId="3" fillId="4" borderId="109" xfId="0" applyFont="1" applyFill="1" applyBorder="1" applyAlignment="1">
      <alignment horizontal="center" vertical="center"/>
    </xf>
    <xf numFmtId="0" fontId="3" fillId="4" borderId="186" xfId="0" applyFont="1" applyFill="1" applyBorder="1" applyAlignment="1">
      <alignment horizontal="center" vertical="center"/>
    </xf>
    <xf numFmtId="0" fontId="3" fillId="4" borderId="170" xfId="0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left"/>
    </xf>
    <xf numFmtId="0" fontId="3" fillId="0" borderId="233" xfId="0" applyFont="1" applyBorder="1" applyAlignment="1">
      <alignment horizontal="center" vertical="center"/>
    </xf>
    <xf numFmtId="0" fontId="3" fillId="0" borderId="237" xfId="0" applyFont="1" applyBorder="1" applyAlignment="1">
      <alignment horizontal="center" vertical="center"/>
    </xf>
    <xf numFmtId="0" fontId="3" fillId="0" borderId="234" xfId="0" applyFont="1" applyBorder="1" applyAlignment="1">
      <alignment horizontal="center" vertical="center"/>
    </xf>
    <xf numFmtId="0" fontId="3" fillId="0" borderId="159" xfId="0" applyFont="1" applyBorder="1" applyAlignment="1">
      <alignment horizontal="left" vertical="center"/>
    </xf>
    <xf numFmtId="0" fontId="3" fillId="11" borderId="1" xfId="0" applyFont="1" applyFill="1" applyBorder="1" applyAlignment="1">
      <alignment horizontal="center" vertical="center"/>
    </xf>
    <xf numFmtId="166" fontId="3" fillId="6" borderId="132" xfId="0" applyNumberFormat="1" applyFont="1" applyFill="1" applyBorder="1" applyAlignment="1">
      <alignment horizontal="center" vertical="center"/>
    </xf>
    <xf numFmtId="166" fontId="3" fillId="6" borderId="91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3" fillId="0" borderId="220" xfId="0" applyNumberFormat="1" applyFont="1" applyBorder="1" applyAlignment="1">
      <alignment horizontal="center" vertical="center"/>
    </xf>
    <xf numFmtId="0" fontId="3" fillId="2" borderId="66" xfId="0" applyFont="1" applyFill="1" applyBorder="1" applyAlignment="1">
      <alignment horizontal="center" vertical="center"/>
    </xf>
    <xf numFmtId="0" fontId="3" fillId="5" borderId="59" xfId="0" applyFont="1" applyFill="1" applyBorder="1" applyAlignment="1">
      <alignment horizontal="center" vertical="center"/>
    </xf>
    <xf numFmtId="0" fontId="3" fillId="4" borderId="172" xfId="0" applyFont="1" applyFill="1" applyBorder="1" applyAlignment="1">
      <alignment horizontal="center" vertical="center"/>
    </xf>
    <xf numFmtId="0" fontId="3" fillId="5" borderId="71" xfId="0" applyFont="1" applyFill="1" applyBorder="1"/>
    <xf numFmtId="0" fontId="3" fillId="0" borderId="243" xfId="0" applyFont="1" applyBorder="1" applyAlignment="1">
      <alignment horizontal="center" vertical="center"/>
    </xf>
    <xf numFmtId="0" fontId="3" fillId="0" borderId="220" xfId="0" applyFont="1" applyBorder="1" applyAlignment="1">
      <alignment horizontal="center" vertical="center"/>
    </xf>
    <xf numFmtId="166" fontId="3" fillId="6" borderId="118" xfId="0" applyNumberFormat="1" applyFont="1" applyFill="1" applyBorder="1" applyAlignment="1">
      <alignment horizontal="center" vertical="center"/>
    </xf>
    <xf numFmtId="166" fontId="3" fillId="6" borderId="69" xfId="0" applyNumberFormat="1" applyFont="1" applyFill="1" applyBorder="1" applyAlignment="1">
      <alignment horizontal="center" vertical="center"/>
    </xf>
    <xf numFmtId="0" fontId="3" fillId="2" borderId="182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left" vertical="center"/>
    </xf>
    <xf numFmtId="0" fontId="3" fillId="4" borderId="245" xfId="0" applyFont="1" applyFill="1" applyBorder="1" applyAlignment="1">
      <alignment horizontal="center" vertical="center"/>
    </xf>
    <xf numFmtId="0" fontId="3" fillId="4" borderId="157" xfId="0" applyFont="1" applyFill="1" applyBorder="1" applyAlignment="1">
      <alignment horizontal="center" vertical="center"/>
    </xf>
    <xf numFmtId="0" fontId="3" fillId="5" borderId="124" xfId="0" applyFont="1" applyFill="1" applyBorder="1" applyAlignment="1">
      <alignment horizontal="center" vertical="center"/>
    </xf>
    <xf numFmtId="0" fontId="3" fillId="5" borderId="71" xfId="0" applyFont="1" applyFill="1" applyBorder="1" applyAlignment="1">
      <alignment horizontal="center" vertical="center"/>
    </xf>
    <xf numFmtId="0" fontId="3" fillId="4" borderId="246" xfId="0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0" fontId="3" fillId="2" borderId="249" xfId="0" applyFont="1" applyFill="1" applyBorder="1" applyAlignment="1">
      <alignment horizontal="center" vertical="center"/>
    </xf>
    <xf numFmtId="164" fontId="3" fillId="5" borderId="76" xfId="0" applyNumberFormat="1" applyFont="1" applyFill="1" applyBorder="1" applyAlignment="1">
      <alignment horizontal="center" vertical="center"/>
    </xf>
    <xf numFmtId="0" fontId="3" fillId="4" borderId="87" xfId="0" applyFont="1" applyFill="1" applyBorder="1" applyAlignment="1">
      <alignment horizontal="center" vertical="center"/>
    </xf>
    <xf numFmtId="0" fontId="3" fillId="4" borderId="191" xfId="0" applyFont="1" applyFill="1" applyBorder="1" applyAlignment="1">
      <alignment horizontal="center" vertical="center"/>
    </xf>
    <xf numFmtId="0" fontId="3" fillId="4" borderId="250" xfId="0" applyFont="1" applyFill="1" applyBorder="1" applyAlignment="1">
      <alignment horizontal="center" vertical="center"/>
    </xf>
    <xf numFmtId="0" fontId="3" fillId="0" borderId="228" xfId="0" applyFont="1" applyBorder="1" applyAlignment="1">
      <alignment horizontal="center" vertical="center"/>
    </xf>
    <xf numFmtId="0" fontId="3" fillId="0" borderId="252" xfId="0" applyFont="1" applyBorder="1" applyAlignment="1">
      <alignment horizontal="center" vertical="center"/>
    </xf>
    <xf numFmtId="166" fontId="3" fillId="0" borderId="252" xfId="0" applyNumberFormat="1" applyFont="1" applyBorder="1" applyAlignment="1">
      <alignment horizontal="center" vertical="center"/>
    </xf>
    <xf numFmtId="0" fontId="3" fillId="0" borderId="253" xfId="0" applyFont="1" applyBorder="1"/>
    <xf numFmtId="0" fontId="3" fillId="5" borderId="123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left" vertical="center"/>
    </xf>
    <xf numFmtId="0" fontId="3" fillId="2" borderId="167" xfId="0" applyFont="1" applyFill="1" applyBorder="1" applyAlignment="1">
      <alignment horizontal="center" vertical="center"/>
    </xf>
    <xf numFmtId="166" fontId="3" fillId="0" borderId="2" xfId="0" applyNumberFormat="1" applyFont="1" applyBorder="1" applyAlignment="1">
      <alignment horizontal="center" vertical="center"/>
    </xf>
    <xf numFmtId="0" fontId="3" fillId="4" borderId="133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left" vertical="center"/>
    </xf>
    <xf numFmtId="0" fontId="3" fillId="0" borderId="255" xfId="0" applyFon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0" fontId="3" fillId="5" borderId="127" xfId="0" applyFont="1" applyFill="1" applyBorder="1" applyAlignment="1">
      <alignment horizontal="center" vertical="center"/>
    </xf>
    <xf numFmtId="0" fontId="3" fillId="4" borderId="173" xfId="0" applyFont="1" applyFill="1" applyBorder="1" applyAlignment="1">
      <alignment horizontal="center" vertical="center"/>
    </xf>
    <xf numFmtId="0" fontId="3" fillId="5" borderId="150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0" fontId="3" fillId="0" borderId="134" xfId="0" applyFont="1" applyBorder="1"/>
    <xf numFmtId="0" fontId="3" fillId="5" borderId="249" xfId="0" applyFont="1" applyFill="1" applyBorder="1" applyAlignment="1">
      <alignment horizontal="center" vertical="center"/>
    </xf>
    <xf numFmtId="0" fontId="3" fillId="5" borderId="86" xfId="0" applyFont="1" applyFill="1" applyBorder="1" applyAlignment="1">
      <alignment horizontal="center" vertical="center"/>
    </xf>
    <xf numFmtId="0" fontId="3" fillId="0" borderId="202" xfId="0" applyFont="1" applyBorder="1"/>
    <xf numFmtId="166" fontId="3" fillId="0" borderId="255" xfId="0" applyNumberFormat="1" applyFont="1" applyBorder="1" applyAlignment="1">
      <alignment horizontal="center" vertical="center"/>
    </xf>
    <xf numFmtId="166" fontId="3" fillId="0" borderId="256" xfId="0" applyNumberFormat="1" applyFont="1" applyBorder="1" applyAlignment="1">
      <alignment horizontal="center" vertical="center"/>
    </xf>
    <xf numFmtId="0" fontId="3" fillId="4" borderId="140" xfId="0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horizontal="center" vertical="center"/>
    </xf>
    <xf numFmtId="0" fontId="3" fillId="2" borderId="150" xfId="0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164" fontId="3" fillId="5" borderId="115" xfId="0" applyNumberFormat="1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center" vertical="center"/>
    </xf>
    <xf numFmtId="0" fontId="3" fillId="2" borderId="258" xfId="0" applyFont="1" applyFill="1" applyBorder="1" applyAlignment="1">
      <alignment horizontal="center" vertical="center"/>
    </xf>
    <xf numFmtId="0" fontId="3" fillId="2" borderId="259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right" vertical="center"/>
    </xf>
    <xf numFmtId="0" fontId="3" fillId="0" borderId="260" xfId="0" applyFont="1" applyBorder="1"/>
    <xf numFmtId="0" fontId="3" fillId="4" borderId="124" xfId="0" applyFont="1" applyFill="1" applyBorder="1" applyAlignment="1">
      <alignment horizontal="right" vertical="center"/>
    </xf>
    <xf numFmtId="0" fontId="19" fillId="0" borderId="0" xfId="0" applyFont="1" applyAlignment="1">
      <alignment horizontal="center" wrapText="1"/>
    </xf>
    <xf numFmtId="0" fontId="3" fillId="2" borderId="261" xfId="0" applyFont="1" applyFill="1" applyBorder="1" applyAlignment="1">
      <alignment horizontal="center" vertical="center"/>
    </xf>
    <xf numFmtId="0" fontId="3" fillId="2" borderId="189" xfId="0" applyFont="1" applyFill="1" applyBorder="1" applyAlignment="1">
      <alignment horizontal="center" vertical="center"/>
    </xf>
    <xf numFmtId="166" fontId="3" fillId="0" borderId="159" xfId="0" applyNumberFormat="1" applyFont="1" applyBorder="1" applyAlignment="1">
      <alignment horizontal="center" vertical="center"/>
    </xf>
    <xf numFmtId="0" fontId="7" fillId="2" borderId="127" xfId="0" applyFont="1" applyFill="1" applyBorder="1" applyAlignment="1">
      <alignment horizontal="center" vertical="center"/>
    </xf>
    <xf numFmtId="0" fontId="7" fillId="2" borderId="71" xfId="0" applyFont="1" applyFill="1" applyBorder="1" applyAlignment="1">
      <alignment horizontal="center" vertical="center"/>
    </xf>
    <xf numFmtId="0" fontId="3" fillId="4" borderId="78" xfId="0" applyFont="1" applyFill="1" applyBorder="1" applyAlignment="1">
      <alignment horizontal="center" vertical="center"/>
    </xf>
    <xf numFmtId="0" fontId="3" fillId="2" borderId="262" xfId="0" applyFont="1" applyFill="1" applyBorder="1" applyAlignment="1">
      <alignment horizontal="center" vertical="center"/>
    </xf>
    <xf numFmtId="0" fontId="3" fillId="5" borderId="156" xfId="0" applyFont="1" applyFill="1" applyBorder="1" applyAlignment="1">
      <alignment horizontal="center" vertical="center"/>
    </xf>
    <xf numFmtId="0" fontId="3" fillId="0" borderId="159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165" fontId="7" fillId="2" borderId="1" xfId="0" applyNumberFormat="1" applyFont="1" applyFill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165" fontId="6" fillId="0" borderId="263" xfId="0" applyNumberFormat="1" applyFont="1" applyBorder="1" applyAlignment="1">
      <alignment horizontal="center" vertical="center" wrapText="1"/>
    </xf>
    <xf numFmtId="165" fontId="7" fillId="0" borderId="0" xfId="0" applyNumberFormat="1" applyFont="1" applyAlignment="1">
      <alignment vertical="center"/>
    </xf>
    <xf numFmtId="0" fontId="3" fillId="5" borderId="144" xfId="0" applyFont="1" applyFill="1" applyBorder="1"/>
    <xf numFmtId="0" fontId="3" fillId="5" borderId="89" xfId="0" applyFont="1" applyFill="1" applyBorder="1"/>
    <xf numFmtId="0" fontId="3" fillId="5" borderId="85" xfId="0" applyFont="1" applyFill="1" applyBorder="1"/>
    <xf numFmtId="0" fontId="3" fillId="5" borderId="85" xfId="0" applyFont="1" applyFill="1" applyBorder="1" applyAlignment="1">
      <alignment horizontal="center"/>
    </xf>
    <xf numFmtId="0" fontId="3" fillId="5" borderId="145" xfId="0" applyFont="1" applyFill="1" applyBorder="1" applyAlignment="1">
      <alignment horizontal="center"/>
    </xf>
    <xf numFmtId="0" fontId="3" fillId="5" borderId="34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83" xfId="0" applyFont="1" applyFill="1" applyBorder="1"/>
    <xf numFmtId="0" fontId="3" fillId="5" borderId="149" xfId="0" applyFont="1" applyFill="1" applyBorder="1" applyAlignment="1">
      <alignment horizontal="center" vertical="center"/>
    </xf>
    <xf numFmtId="0" fontId="3" fillId="5" borderId="183" xfId="0" applyFont="1" applyFill="1" applyBorder="1" applyAlignment="1">
      <alignment horizontal="center" vertical="center"/>
    </xf>
    <xf numFmtId="164" fontId="3" fillId="5" borderId="85" xfId="0" applyNumberFormat="1" applyFont="1" applyFill="1" applyBorder="1" applyAlignment="1">
      <alignment horizontal="center" vertical="center"/>
    </xf>
    <xf numFmtId="0" fontId="3" fillId="5" borderId="168" xfId="0" applyFont="1" applyFill="1" applyBorder="1" applyAlignment="1">
      <alignment horizontal="center" vertical="center"/>
    </xf>
    <xf numFmtId="0" fontId="3" fillId="4" borderId="145" xfId="0" applyFont="1" applyFill="1" applyBorder="1" applyAlignment="1">
      <alignment horizontal="center" vertical="center"/>
    </xf>
    <xf numFmtId="0" fontId="3" fillId="4" borderId="84" xfId="0" applyFont="1" applyFill="1" applyBorder="1" applyAlignment="1">
      <alignment horizontal="center" vertical="center"/>
    </xf>
    <xf numFmtId="0" fontId="3" fillId="4" borderId="189" xfId="0" applyFont="1" applyFill="1" applyBorder="1" applyAlignment="1">
      <alignment horizontal="center" vertical="center"/>
    </xf>
    <xf numFmtId="0" fontId="3" fillId="4" borderId="190" xfId="0" applyFont="1" applyFill="1" applyBorder="1" applyAlignment="1">
      <alignment horizontal="center" vertical="center"/>
    </xf>
    <xf numFmtId="0" fontId="3" fillId="4" borderId="264" xfId="0" applyFont="1" applyFill="1" applyBorder="1" applyAlignment="1">
      <alignment horizontal="center" vertical="center"/>
    </xf>
    <xf numFmtId="0" fontId="3" fillId="4" borderId="265" xfId="0" applyFont="1" applyFill="1" applyBorder="1" applyAlignment="1">
      <alignment horizontal="center" vertical="center"/>
    </xf>
    <xf numFmtId="165" fontId="3" fillId="5" borderId="168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5" borderId="157" xfId="0" applyFont="1" applyFill="1" applyBorder="1"/>
    <xf numFmtId="0" fontId="3" fillId="5" borderId="156" xfId="0" applyFont="1" applyFill="1" applyBorder="1"/>
    <xf numFmtId="0" fontId="3" fillId="5" borderId="76" xfId="0" applyFont="1" applyFill="1" applyBorder="1"/>
    <xf numFmtId="0" fontId="3" fillId="5" borderId="76" xfId="0" applyFont="1" applyFill="1" applyBorder="1" applyAlignment="1">
      <alignment horizontal="center"/>
    </xf>
    <xf numFmtId="0" fontId="3" fillId="5" borderId="86" xfId="0" applyFont="1" applyFill="1" applyBorder="1" applyAlignment="1">
      <alignment horizontal="center"/>
    </xf>
    <xf numFmtId="0" fontId="3" fillId="5" borderId="139" xfId="0" applyFont="1" applyFill="1" applyBorder="1" applyAlignment="1">
      <alignment horizontal="center" vertical="center"/>
    </xf>
    <xf numFmtId="0" fontId="3" fillId="5" borderId="155" xfId="0" applyFont="1" applyFill="1" applyBorder="1" applyAlignment="1">
      <alignment horizontal="center" vertical="center"/>
    </xf>
    <xf numFmtId="0" fontId="3" fillId="5" borderId="191" xfId="0" applyFont="1" applyFill="1" applyBorder="1" applyAlignment="1">
      <alignment horizontal="center" vertical="center"/>
    </xf>
    <xf numFmtId="0" fontId="3" fillId="4" borderId="77" xfId="0" applyFont="1" applyFill="1" applyBorder="1" applyAlignment="1">
      <alignment horizontal="center" vertical="center"/>
    </xf>
    <xf numFmtId="0" fontId="3" fillId="4" borderId="111" xfId="0" applyFont="1" applyFill="1" applyBorder="1" applyAlignment="1">
      <alignment horizontal="center" vertical="center"/>
    </xf>
    <xf numFmtId="0" fontId="3" fillId="4" borderId="88" xfId="0" applyFont="1" applyFill="1" applyBorder="1" applyAlignment="1">
      <alignment horizontal="center" vertical="center"/>
    </xf>
    <xf numFmtId="0" fontId="3" fillId="4" borderId="266" xfId="0" applyFont="1" applyFill="1" applyBorder="1" applyAlignment="1">
      <alignment horizontal="center" vertical="center"/>
    </xf>
    <xf numFmtId="0" fontId="3" fillId="4" borderId="116" xfId="0" applyFont="1" applyFill="1" applyBorder="1" applyAlignment="1">
      <alignment horizontal="center" vertical="center"/>
    </xf>
    <xf numFmtId="165" fontId="3" fillId="5" borderId="192" xfId="0" applyNumberFormat="1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vertical="center"/>
    </xf>
    <xf numFmtId="0" fontId="3" fillId="2" borderId="267" xfId="0" applyFont="1" applyFill="1" applyBorder="1" applyAlignment="1">
      <alignment horizontal="center" vertical="center"/>
    </xf>
    <xf numFmtId="0" fontId="3" fillId="4" borderId="110" xfId="0" applyFont="1" applyFill="1" applyBorder="1" applyAlignment="1">
      <alignment horizontal="center" vertical="center"/>
    </xf>
    <xf numFmtId="0" fontId="3" fillId="4" borderId="92" xfId="0" applyFont="1" applyFill="1" applyBorder="1" applyAlignment="1">
      <alignment horizontal="center" vertical="center"/>
    </xf>
    <xf numFmtId="0" fontId="3" fillId="2" borderId="156" xfId="0" applyFont="1" applyFill="1" applyBorder="1" applyAlignment="1">
      <alignment vertical="center"/>
    </xf>
    <xf numFmtId="0" fontId="3" fillId="2" borderId="139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vertical="center"/>
    </xf>
    <xf numFmtId="0" fontId="3" fillId="5" borderId="85" xfId="0" applyFont="1" applyFill="1" applyBorder="1" applyAlignment="1">
      <alignment vertical="center"/>
    </xf>
    <xf numFmtId="0" fontId="3" fillId="5" borderId="145" xfId="0" applyFont="1" applyFill="1" applyBorder="1" applyAlignment="1">
      <alignment vertical="center"/>
    </xf>
    <xf numFmtId="165" fontId="3" fillId="5" borderId="185" xfId="0" applyNumberFormat="1" applyFont="1" applyFill="1" applyBorder="1" applyAlignment="1">
      <alignment horizontal="center" vertical="center"/>
    </xf>
    <xf numFmtId="0" fontId="3" fillId="5" borderId="156" xfId="0" applyFont="1" applyFill="1" applyBorder="1" applyAlignment="1">
      <alignment vertical="center"/>
    </xf>
    <xf numFmtId="0" fontId="3" fillId="5" borderId="76" xfId="0" applyFont="1" applyFill="1" applyBorder="1" applyAlignment="1">
      <alignment vertical="center"/>
    </xf>
    <xf numFmtId="0" fontId="3" fillId="5" borderId="86" xfId="0" applyFont="1" applyFill="1" applyBorder="1" applyAlignment="1">
      <alignment vertical="center"/>
    </xf>
    <xf numFmtId="165" fontId="3" fillId="5" borderId="191" xfId="0" applyNumberFormat="1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/>
    </xf>
    <xf numFmtId="0" fontId="3" fillId="2" borderId="168" xfId="0" applyFont="1" applyFill="1" applyBorder="1" applyAlignment="1">
      <alignment horizontal="center" vertical="center"/>
    </xf>
    <xf numFmtId="0" fontId="3" fillId="2" borderId="190" xfId="0" applyFont="1" applyFill="1" applyBorder="1" applyAlignment="1">
      <alignment horizontal="center" vertical="center"/>
    </xf>
    <xf numFmtId="0" fontId="3" fillId="2" borderId="68" xfId="0" applyFont="1" applyFill="1" applyBorder="1"/>
    <xf numFmtId="0" fontId="3" fillId="2" borderId="60" xfId="0" applyFont="1" applyFill="1" applyBorder="1"/>
    <xf numFmtId="0" fontId="3" fillId="4" borderId="125" xfId="0" applyFont="1" applyFill="1" applyBorder="1" applyAlignment="1">
      <alignment horizontal="center" vertical="center"/>
    </xf>
    <xf numFmtId="0" fontId="3" fillId="2" borderId="156" xfId="0" applyFont="1" applyFill="1" applyBorder="1"/>
    <xf numFmtId="0" fontId="3" fillId="2" borderId="76" xfId="0" applyFont="1" applyFill="1" applyBorder="1"/>
    <xf numFmtId="0" fontId="3" fillId="2" borderId="154" xfId="0" applyFont="1" applyFill="1" applyBorder="1"/>
    <xf numFmtId="0" fontId="3" fillId="0" borderId="268" xfId="0" applyFont="1" applyBorder="1" applyAlignment="1">
      <alignment horizontal="center" vertical="center"/>
    </xf>
    <xf numFmtId="166" fontId="3" fillId="6" borderId="60" xfId="0" applyNumberFormat="1" applyFont="1" applyFill="1" applyBorder="1" applyAlignment="1">
      <alignment horizontal="center" vertical="center"/>
    </xf>
    <xf numFmtId="0" fontId="3" fillId="0" borderId="9" xfId="0" applyFont="1" applyBorder="1"/>
    <xf numFmtId="0" fontId="6" fillId="0" borderId="0" xfId="0" applyFont="1" applyAlignment="1">
      <alignment horizontal="left" vertical="center"/>
    </xf>
    <xf numFmtId="0" fontId="3" fillId="0" borderId="85" xfId="0" applyFont="1" applyBorder="1"/>
    <xf numFmtId="0" fontId="3" fillId="0" borderId="161" xfId="0" applyFont="1" applyBorder="1"/>
    <xf numFmtId="0" fontId="31" fillId="0" borderId="0" xfId="0" applyFont="1"/>
    <xf numFmtId="0" fontId="3" fillId="0" borderId="15" xfId="0" applyFont="1" applyBorder="1"/>
    <xf numFmtId="0" fontId="32" fillId="0" borderId="0" xfId="0" applyFont="1" applyAlignment="1">
      <alignment textRotation="4"/>
    </xf>
    <xf numFmtId="0" fontId="3" fillId="0" borderId="269" xfId="0" applyFont="1" applyBorder="1"/>
    <xf numFmtId="0" fontId="3" fillId="0" borderId="24" xfId="0" applyFont="1" applyBorder="1" applyAlignment="1">
      <alignment horizontal="center"/>
    </xf>
    <xf numFmtId="0" fontId="3" fillId="0" borderId="24" xfId="0" applyFont="1" applyBorder="1"/>
    <xf numFmtId="0" fontId="3" fillId="0" borderId="54" xfId="0" applyFont="1" applyBorder="1"/>
    <xf numFmtId="0" fontId="6" fillId="0" borderId="54" xfId="0" applyFont="1" applyBorder="1" applyAlignment="1">
      <alignment horizontal="center" vertical="center"/>
    </xf>
    <xf numFmtId="0" fontId="3" fillId="0" borderId="74" xfId="0" applyFont="1" applyBorder="1"/>
    <xf numFmtId="0" fontId="6" fillId="6" borderId="54" xfId="0" applyFont="1" applyFill="1" applyBorder="1" applyAlignment="1">
      <alignment horizontal="center" vertical="center"/>
    </xf>
    <xf numFmtId="0" fontId="3" fillId="0" borderId="270" xfId="0" applyFont="1" applyBorder="1"/>
    <xf numFmtId="0" fontId="3" fillId="0" borderId="271" xfId="0" applyFont="1" applyBorder="1"/>
    <xf numFmtId="0" fontId="3" fillId="0" borderId="163" xfId="0" applyFont="1" applyBorder="1" applyAlignment="1">
      <alignment horizontal="center"/>
    </xf>
    <xf numFmtId="0" fontId="3" fillId="0" borderId="197" xfId="0" applyFont="1" applyBorder="1"/>
    <xf numFmtId="0" fontId="3" fillId="0" borderId="198" xfId="0" applyFont="1" applyBorder="1"/>
    <xf numFmtId="0" fontId="3" fillId="0" borderId="198" xfId="0" applyFont="1" applyBorder="1" applyAlignment="1">
      <alignment horizontal="center"/>
    </xf>
    <xf numFmtId="0" fontId="3" fillId="0" borderId="199" xfId="0" applyFont="1" applyBorder="1" applyAlignment="1">
      <alignment horizontal="center"/>
    </xf>
    <xf numFmtId="0" fontId="3" fillId="0" borderId="144" xfId="0" applyFont="1" applyBorder="1" applyAlignment="1">
      <alignment horizontal="center"/>
    </xf>
    <xf numFmtId="0" fontId="3" fillId="0" borderId="233" xfId="0" applyFont="1" applyBorder="1"/>
    <xf numFmtId="0" fontId="3" fillId="0" borderId="54" xfId="0" applyFont="1" applyBorder="1" applyAlignment="1">
      <alignment horizontal="center"/>
    </xf>
    <xf numFmtId="0" fontId="3" fillId="0" borderId="74" xfId="0" applyFont="1" applyBorder="1" applyAlignment="1">
      <alignment horizontal="center"/>
    </xf>
    <xf numFmtId="0" fontId="3" fillId="0" borderId="55" xfId="0" applyFont="1" applyBorder="1"/>
    <xf numFmtId="0" fontId="3" fillId="0" borderId="71" xfId="0" applyFont="1" applyBorder="1" applyAlignment="1">
      <alignment horizontal="center"/>
    </xf>
    <xf numFmtId="0" fontId="3" fillId="0" borderId="163" xfId="0" applyFont="1" applyBorder="1"/>
    <xf numFmtId="0" fontId="3" fillId="0" borderId="233" xfId="0" applyFont="1" applyBorder="1" applyAlignment="1">
      <alignment horizontal="center"/>
    </xf>
    <xf numFmtId="0" fontId="3" fillId="0" borderId="71" xfId="0" applyFont="1" applyBorder="1" applyAlignment="1">
      <alignment horizontal="center" vertical="center"/>
    </xf>
    <xf numFmtId="16" fontId="3" fillId="0" borderId="54" xfId="0" applyNumberFormat="1" applyFont="1" applyBorder="1" applyAlignment="1">
      <alignment horizontal="left" vertical="center"/>
    </xf>
    <xf numFmtId="16" fontId="3" fillId="0" borderId="54" xfId="0" applyNumberFormat="1" applyFont="1" applyBorder="1" applyAlignment="1">
      <alignment horizontal="center" vertical="center"/>
    </xf>
    <xf numFmtId="0" fontId="3" fillId="6" borderId="54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3" fillId="6" borderId="54" xfId="0" applyFont="1" applyFill="1" applyBorder="1" applyAlignment="1">
      <alignment horizontal="center"/>
    </xf>
    <xf numFmtId="0" fontId="3" fillId="8" borderId="69" xfId="0" applyFont="1" applyFill="1" applyBorder="1" applyAlignment="1">
      <alignment horizontal="center"/>
    </xf>
    <xf numFmtId="0" fontId="33" fillId="0" borderId="0" xfId="0" applyFont="1"/>
    <xf numFmtId="0" fontId="3" fillId="0" borderId="52" xfId="0" applyFont="1" applyBorder="1" applyAlignment="1">
      <alignment horizontal="center"/>
    </xf>
    <xf numFmtId="0" fontId="3" fillId="0" borderId="54" xfId="0" applyFont="1" applyBorder="1" applyAlignment="1">
      <alignment horizontal="left" vertical="center"/>
    </xf>
    <xf numFmtId="0" fontId="3" fillId="0" borderId="195" xfId="0" applyFont="1" applyBorder="1"/>
    <xf numFmtId="0" fontId="3" fillId="0" borderId="72" xfId="0" applyFont="1" applyBorder="1" applyAlignment="1">
      <alignment horizontal="center" vertical="center"/>
    </xf>
    <xf numFmtId="0" fontId="3" fillId="0" borderId="76" xfId="0" applyFont="1" applyBorder="1"/>
    <xf numFmtId="0" fontId="3" fillId="0" borderId="151" xfId="0" applyFont="1" applyBorder="1"/>
    <xf numFmtId="0" fontId="3" fillId="0" borderId="271" xfId="0" applyFont="1" applyBorder="1" applyAlignment="1">
      <alignment horizontal="center"/>
    </xf>
    <xf numFmtId="0" fontId="3" fillId="8" borderId="91" xfId="0" applyFont="1" applyFill="1" applyBorder="1" applyAlignment="1">
      <alignment horizontal="center" vertical="center"/>
    </xf>
    <xf numFmtId="0" fontId="3" fillId="0" borderId="272" xfId="0" applyFont="1" applyBorder="1"/>
    <xf numFmtId="0" fontId="3" fillId="0" borderId="263" xfId="0" applyFont="1" applyBorder="1"/>
    <xf numFmtId="0" fontId="3" fillId="0" borderId="52" xfId="0" applyFont="1" applyBorder="1" applyAlignment="1">
      <alignment horizontal="center" vertical="center"/>
    </xf>
    <xf numFmtId="16" fontId="3" fillId="0" borderId="59" xfId="0" applyNumberFormat="1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8" borderId="69" xfId="0" applyFont="1" applyFill="1" applyBorder="1" applyAlignment="1">
      <alignment horizontal="center" vertical="center"/>
    </xf>
    <xf numFmtId="0" fontId="19" fillId="0" borderId="199" xfId="0" applyFont="1" applyBorder="1"/>
    <xf numFmtId="0" fontId="19" fillId="0" borderId="198" xfId="0" applyFont="1" applyBorder="1"/>
    <xf numFmtId="0" fontId="19" fillId="0" borderId="71" xfId="0" applyFont="1" applyBorder="1" applyAlignment="1">
      <alignment horizontal="center"/>
    </xf>
    <xf numFmtId="0" fontId="3" fillId="8" borderId="60" xfId="0" applyFont="1" applyFill="1" applyBorder="1" applyAlignment="1">
      <alignment horizontal="center" vertical="center"/>
    </xf>
    <xf numFmtId="0" fontId="19" fillId="0" borderId="85" xfId="0" applyFont="1" applyBorder="1"/>
    <xf numFmtId="0" fontId="19" fillId="0" borderId="161" xfId="0" applyFont="1" applyBorder="1"/>
    <xf numFmtId="0" fontId="19" fillId="0" borderId="144" xfId="0" applyFont="1" applyBorder="1" applyAlignment="1">
      <alignment horizontal="center"/>
    </xf>
    <xf numFmtId="0" fontId="19" fillId="0" borderId="54" xfId="0" applyFont="1" applyBorder="1"/>
    <xf numFmtId="0" fontId="19" fillId="0" borderId="66" xfId="0" applyFont="1" applyBorder="1"/>
    <xf numFmtId="0" fontId="3" fillId="0" borderId="71" xfId="0" applyFont="1" applyBorder="1"/>
    <xf numFmtId="0" fontId="3" fillId="0" borderId="197" xfId="0" applyFont="1" applyBorder="1" applyAlignment="1">
      <alignment horizontal="center" vertical="center"/>
    </xf>
    <xf numFmtId="0" fontId="3" fillId="0" borderId="199" xfId="0" applyFont="1" applyBorder="1" applyAlignment="1">
      <alignment horizontal="center" vertical="center"/>
    </xf>
    <xf numFmtId="0" fontId="3" fillId="0" borderId="66" xfId="0" applyFont="1" applyBorder="1"/>
    <xf numFmtId="0" fontId="3" fillId="0" borderId="157" xfId="0" applyFont="1" applyBorder="1" applyAlignment="1">
      <alignment horizontal="center"/>
    </xf>
    <xf numFmtId="0" fontId="3" fillId="0" borderId="162" xfId="0" applyFont="1" applyBorder="1"/>
    <xf numFmtId="0" fontId="34" fillId="0" borderId="54" xfId="0" applyFont="1" applyBorder="1"/>
    <xf numFmtId="0" fontId="3" fillId="0" borderId="199" xfId="0" applyFont="1" applyBorder="1"/>
    <xf numFmtId="0" fontId="3" fillId="0" borderId="211" xfId="0" applyFont="1" applyBorder="1"/>
    <xf numFmtId="0" fontId="3" fillId="0" borderId="55" xfId="0" applyFont="1" applyBorder="1" applyAlignment="1">
      <alignment horizontal="center" vertical="center"/>
    </xf>
    <xf numFmtId="0" fontId="35" fillId="0" borderId="0" xfId="0" applyFont="1"/>
    <xf numFmtId="0" fontId="3" fillId="0" borderId="54" xfId="0" applyFont="1" applyBorder="1" applyAlignment="1">
      <alignment horizontal="left"/>
    </xf>
    <xf numFmtId="16" fontId="3" fillId="0" borderId="54" xfId="0" applyNumberFormat="1" applyFont="1" applyBorder="1" applyAlignment="1">
      <alignment horizontal="left"/>
    </xf>
    <xf numFmtId="0" fontId="3" fillId="6" borderId="60" xfId="0" applyFont="1" applyFill="1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36" fillId="0" borderId="54" xfId="0" applyFont="1" applyBorder="1"/>
    <xf numFmtId="0" fontId="3" fillId="0" borderId="196" xfId="0" applyFont="1" applyBorder="1"/>
    <xf numFmtId="0" fontId="37" fillId="0" borderId="0" xfId="0" applyFont="1"/>
    <xf numFmtId="0" fontId="3" fillId="0" borderId="273" xfId="0" applyFont="1" applyBorder="1" applyAlignment="1">
      <alignment horizontal="center" vertical="center"/>
    </xf>
    <xf numFmtId="0" fontId="3" fillId="0" borderId="63" xfId="0" applyFont="1" applyBorder="1"/>
    <xf numFmtId="0" fontId="3" fillId="0" borderId="15" xfId="0" applyFont="1" applyBorder="1" applyAlignment="1">
      <alignment horizontal="center" vertical="center"/>
    </xf>
    <xf numFmtId="0" fontId="3" fillId="6" borderId="164" xfId="0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19" fillId="0" borderId="276" xfId="0" applyFont="1" applyBorder="1"/>
    <xf numFmtId="0" fontId="19" fillId="0" borderId="63" xfId="0" applyFont="1" applyBorder="1"/>
    <xf numFmtId="0" fontId="3" fillId="0" borderId="65" xfId="0" applyFont="1" applyBorder="1"/>
    <xf numFmtId="0" fontId="38" fillId="0" borderId="21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73" xfId="0" applyFont="1" applyBorder="1"/>
    <xf numFmtId="0" fontId="3" fillId="0" borderId="72" xfId="0" applyFont="1" applyBorder="1" applyAlignment="1">
      <alignment horizontal="center"/>
    </xf>
    <xf numFmtId="0" fontId="3" fillId="0" borderId="136" xfId="0" applyFont="1" applyBorder="1"/>
    <xf numFmtId="0" fontId="3" fillId="0" borderId="82" xfId="0" applyFont="1" applyBorder="1"/>
    <xf numFmtId="0" fontId="3" fillId="0" borderId="128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3" fillId="12" borderId="143" xfId="0" applyFont="1" applyFill="1" applyBorder="1" applyAlignment="1">
      <alignment horizontal="center" vertical="center"/>
    </xf>
    <xf numFmtId="0" fontId="22" fillId="13" borderId="30" xfId="0" applyFont="1" applyFill="1" applyBorder="1" applyAlignment="1">
      <alignment horizontal="center" vertical="center"/>
    </xf>
    <xf numFmtId="0" fontId="22" fillId="13" borderId="30" xfId="0" applyFont="1" applyFill="1" applyBorder="1" applyAlignment="1">
      <alignment horizontal="left" vertical="center"/>
    </xf>
    <xf numFmtId="0" fontId="22" fillId="13" borderId="165" xfId="0" applyFont="1" applyFill="1" applyBorder="1" applyAlignment="1">
      <alignment horizontal="center" vertical="center"/>
    </xf>
    <xf numFmtId="0" fontId="22" fillId="13" borderId="165" xfId="0" applyFont="1" applyFill="1" applyBorder="1" applyAlignment="1">
      <alignment horizontal="left" vertical="center"/>
    </xf>
    <xf numFmtId="0" fontId="22" fillId="13" borderId="173" xfId="0" applyFont="1" applyFill="1" applyBorder="1" applyAlignment="1">
      <alignment horizontal="right" vertical="center"/>
    </xf>
    <xf numFmtId="0" fontId="39" fillId="12" borderId="144" xfId="0" applyFont="1" applyFill="1" applyBorder="1" applyAlignment="1">
      <alignment horizontal="center" vertical="center"/>
    </xf>
    <xf numFmtId="0" fontId="39" fillId="12" borderId="169" xfId="0" applyFont="1" applyFill="1" applyBorder="1" applyAlignment="1">
      <alignment horizontal="center" vertical="center"/>
    </xf>
    <xf numFmtId="167" fontId="22" fillId="12" borderId="89" xfId="0" applyNumberFormat="1" applyFont="1" applyFill="1" applyBorder="1" applyAlignment="1">
      <alignment horizontal="center" vertical="center"/>
    </xf>
    <xf numFmtId="0" fontId="22" fillId="12" borderId="85" xfId="0" applyFont="1" applyFill="1" applyBorder="1" applyAlignment="1">
      <alignment horizontal="center" vertical="center"/>
    </xf>
    <xf numFmtId="0" fontId="22" fillId="12" borderId="63" xfId="0" applyFont="1" applyFill="1" applyBorder="1" applyAlignment="1">
      <alignment horizontal="center" vertical="center"/>
    </xf>
    <xf numFmtId="0" fontId="9" fillId="13" borderId="173" xfId="0" applyFont="1" applyFill="1" applyBorder="1" applyAlignment="1">
      <alignment horizontal="center" vertical="center"/>
    </xf>
    <xf numFmtId="0" fontId="22" fillId="12" borderId="173" xfId="0" applyFont="1" applyFill="1" applyBorder="1" applyAlignment="1">
      <alignment horizontal="center" vertical="center"/>
    </xf>
    <xf numFmtId="0" fontId="40" fillId="13" borderId="68" xfId="0" applyFont="1" applyFill="1" applyBorder="1"/>
    <xf numFmtId="166" fontId="40" fillId="13" borderId="71" xfId="0" applyNumberFormat="1" applyFont="1" applyFill="1" applyBorder="1" applyAlignment="1">
      <alignment horizontal="center" vertical="center"/>
    </xf>
    <xf numFmtId="0" fontId="9" fillId="12" borderId="172" xfId="0" applyFont="1" applyFill="1" applyBorder="1" applyAlignment="1">
      <alignment horizontal="center" vertical="center"/>
    </xf>
    <xf numFmtId="0" fontId="40" fillId="12" borderId="68" xfId="0" applyFont="1" applyFill="1" applyBorder="1"/>
    <xf numFmtId="0" fontId="8" fillId="0" borderId="0" xfId="0" applyFont="1" applyAlignment="1">
      <alignment horizontal="center"/>
    </xf>
    <xf numFmtId="0" fontId="3" fillId="14" borderId="143" xfId="0" applyFont="1" applyFill="1" applyBorder="1" applyAlignment="1">
      <alignment horizontal="center" vertical="center"/>
    </xf>
    <xf numFmtId="0" fontId="22" fillId="15" borderId="30" xfId="0" applyFont="1" applyFill="1" applyBorder="1" applyAlignment="1">
      <alignment horizontal="center" vertical="center"/>
    </xf>
    <xf numFmtId="0" fontId="22" fillId="15" borderId="30" xfId="0" applyFont="1" applyFill="1" applyBorder="1" applyAlignment="1">
      <alignment horizontal="left" vertical="center"/>
    </xf>
    <xf numFmtId="0" fontId="22" fillId="15" borderId="165" xfId="0" applyFont="1" applyFill="1" applyBorder="1" applyAlignment="1">
      <alignment horizontal="center" vertical="center"/>
    </xf>
    <xf numFmtId="0" fontId="22" fillId="15" borderId="165" xfId="0" applyFont="1" applyFill="1" applyBorder="1" applyAlignment="1">
      <alignment horizontal="left" vertical="center"/>
    </xf>
    <xf numFmtId="0" fontId="22" fillId="15" borderId="173" xfId="0" applyFont="1" applyFill="1" applyBorder="1" applyAlignment="1">
      <alignment horizontal="center" vertical="center"/>
    </xf>
    <xf numFmtId="0" fontId="39" fillId="14" borderId="144" xfId="0" applyFont="1" applyFill="1" applyBorder="1" applyAlignment="1">
      <alignment horizontal="center" vertical="center"/>
    </xf>
    <xf numFmtId="167" fontId="22" fillId="14" borderId="53" xfId="0" applyNumberFormat="1" applyFont="1" applyFill="1" applyBorder="1" applyAlignment="1">
      <alignment horizontal="center" vertical="center"/>
    </xf>
    <xf numFmtId="0" fontId="22" fillId="14" borderId="54" xfId="0" applyFont="1" applyFill="1" applyBorder="1" applyAlignment="1">
      <alignment horizontal="center" vertical="center"/>
    </xf>
    <xf numFmtId="0" fontId="22" fillId="14" borderId="66" xfId="0" applyFont="1" applyFill="1" applyBorder="1" applyAlignment="1">
      <alignment horizontal="center" vertical="center"/>
    </xf>
    <xf numFmtId="0" fontId="9" fillId="15" borderId="127" xfId="0" applyFont="1" applyFill="1" applyBorder="1" applyAlignment="1">
      <alignment horizontal="center" vertical="center"/>
    </xf>
    <xf numFmtId="0" fontId="22" fillId="14" borderId="127" xfId="0" applyFont="1" applyFill="1" applyBorder="1" applyAlignment="1">
      <alignment horizontal="center" vertical="center"/>
    </xf>
    <xf numFmtId="0" fontId="40" fillId="15" borderId="68" xfId="0" applyFont="1" applyFill="1" applyBorder="1" applyAlignment="1">
      <alignment horizontal="center" vertical="center"/>
    </xf>
    <xf numFmtId="0" fontId="40" fillId="15" borderId="60" xfId="0" applyFont="1" applyFill="1" applyBorder="1" applyAlignment="1">
      <alignment horizontal="center" vertical="center"/>
    </xf>
    <xf numFmtId="0" fontId="40" fillId="15" borderId="70" xfId="0" applyFont="1" applyFill="1" applyBorder="1" applyAlignment="1">
      <alignment horizontal="center" vertical="center"/>
    </xf>
    <xf numFmtId="0" fontId="40" fillId="15" borderId="127" xfId="0" applyFont="1" applyFill="1" applyBorder="1" applyAlignment="1">
      <alignment horizontal="center" vertical="center"/>
    </xf>
    <xf numFmtId="0" fontId="9" fillId="14" borderId="127" xfId="0" applyFont="1" applyFill="1" applyBorder="1" applyAlignment="1">
      <alignment horizontal="center" vertical="center"/>
    </xf>
    <xf numFmtId="166" fontId="40" fillId="15" borderId="127" xfId="0" applyNumberFormat="1" applyFont="1" applyFill="1" applyBorder="1" applyAlignment="1">
      <alignment horizontal="center" vertical="center"/>
    </xf>
    <xf numFmtId="0" fontId="40" fillId="0" borderId="159" xfId="0" applyFont="1" applyBorder="1"/>
    <xf numFmtId="0" fontId="40" fillId="0" borderId="159" xfId="0" applyFont="1" applyBorder="1" applyAlignment="1">
      <alignment horizontal="left"/>
    </xf>
    <xf numFmtId="0" fontId="40" fillId="0" borderId="159" xfId="0" applyFont="1" applyBorder="1" applyAlignment="1">
      <alignment horizontal="center" vertical="center"/>
    </xf>
    <xf numFmtId="0" fontId="9" fillId="0" borderId="159" xfId="0" applyFont="1" applyBorder="1" applyAlignment="1">
      <alignment horizontal="center" vertical="center"/>
    </xf>
    <xf numFmtId="166" fontId="40" fillId="0" borderId="159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3" fillId="16" borderId="143" xfId="0" applyFont="1" applyFill="1" applyBorder="1" applyAlignment="1">
      <alignment horizontal="center" vertical="center"/>
    </xf>
    <xf numFmtId="0" fontId="22" fillId="17" borderId="30" xfId="0" applyFont="1" applyFill="1" applyBorder="1" applyAlignment="1">
      <alignment horizontal="center" vertical="center"/>
    </xf>
    <xf numFmtId="0" fontId="22" fillId="17" borderId="30" xfId="0" applyFont="1" applyFill="1" applyBorder="1" applyAlignment="1">
      <alignment horizontal="left" vertical="center"/>
    </xf>
    <xf numFmtId="0" fontId="22" fillId="17" borderId="165" xfId="0" applyFont="1" applyFill="1" applyBorder="1" applyAlignment="1">
      <alignment horizontal="center" vertical="center"/>
    </xf>
    <xf numFmtId="0" fontId="22" fillId="17" borderId="165" xfId="0" applyFont="1" applyFill="1" applyBorder="1" applyAlignment="1">
      <alignment horizontal="left" vertical="center"/>
    </xf>
    <xf numFmtId="0" fontId="22" fillId="17" borderId="173" xfId="0" applyFont="1" applyFill="1" applyBorder="1" applyAlignment="1">
      <alignment horizontal="right" vertical="center"/>
    </xf>
    <xf numFmtId="0" fontId="39" fillId="16" borderId="25" xfId="0" applyFont="1" applyFill="1" applyBorder="1" applyAlignment="1">
      <alignment horizontal="center" vertical="center"/>
    </xf>
    <xf numFmtId="0" fontId="39" fillId="16" borderId="144" xfId="0" applyFont="1" applyFill="1" applyBorder="1" applyAlignment="1">
      <alignment horizontal="center" vertical="center"/>
    </xf>
    <xf numFmtId="0" fontId="39" fillId="16" borderId="25" xfId="0" applyFont="1" applyFill="1" applyBorder="1" applyAlignment="1">
      <alignment horizontal="left" vertical="center"/>
    </xf>
    <xf numFmtId="167" fontId="22" fillId="16" borderId="89" xfId="0" applyNumberFormat="1" applyFont="1" applyFill="1" applyBorder="1" applyAlignment="1">
      <alignment horizontal="center" vertical="center"/>
    </xf>
    <xf numFmtId="0" fontId="22" fillId="16" borderId="85" xfId="0" applyFont="1" applyFill="1" applyBorder="1" applyAlignment="1">
      <alignment horizontal="center" vertical="center"/>
    </xf>
    <xf numFmtId="0" fontId="22" fillId="16" borderId="63" xfId="0" applyFont="1" applyFill="1" applyBorder="1" applyAlignment="1">
      <alignment horizontal="center" vertical="center"/>
    </xf>
    <xf numFmtId="0" fontId="9" fillId="17" borderId="127" xfId="0" applyFont="1" applyFill="1" applyBorder="1" applyAlignment="1">
      <alignment horizontal="center" vertical="center"/>
    </xf>
    <xf numFmtId="0" fontId="22" fillId="16" borderId="127" xfId="0" applyFont="1" applyFill="1" applyBorder="1" applyAlignment="1">
      <alignment horizontal="center" vertical="center"/>
    </xf>
    <xf numFmtId="0" fontId="40" fillId="17" borderId="53" xfId="0" applyFont="1" applyFill="1" applyBorder="1"/>
    <xf numFmtId="0" fontId="40" fillId="17" borderId="68" xfId="0" applyFont="1" applyFill="1" applyBorder="1"/>
    <xf numFmtId="0" fontId="40" fillId="17" borderId="58" xfId="0" applyFont="1" applyFill="1" applyBorder="1" applyAlignment="1">
      <alignment horizontal="left"/>
    </xf>
    <xf numFmtId="0" fontId="40" fillId="17" borderId="68" xfId="0" applyFont="1" applyFill="1" applyBorder="1" applyAlignment="1">
      <alignment horizontal="center" vertical="center"/>
    </xf>
    <xf numFmtId="0" fontId="40" fillId="17" borderId="70" xfId="0" applyFont="1" applyFill="1" applyBorder="1" applyAlignment="1">
      <alignment horizontal="center" vertical="center"/>
    </xf>
    <xf numFmtId="0" fontId="40" fillId="17" borderId="127" xfId="0" applyFont="1" applyFill="1" applyBorder="1" applyAlignment="1">
      <alignment horizontal="center" vertical="center"/>
    </xf>
    <xf numFmtId="0" fontId="9" fillId="16" borderId="127" xfId="0" applyFont="1" applyFill="1" applyBorder="1" applyAlignment="1">
      <alignment horizontal="center" vertical="center"/>
    </xf>
    <xf numFmtId="166" fontId="40" fillId="17" borderId="127" xfId="0" applyNumberFormat="1" applyFont="1" applyFill="1" applyBorder="1" applyAlignment="1">
      <alignment horizontal="center" vertical="center"/>
    </xf>
    <xf numFmtId="0" fontId="40" fillId="16" borderId="53" xfId="0" applyFont="1" applyFill="1" applyBorder="1"/>
    <xf numFmtId="0" fontId="40" fillId="16" borderId="68" xfId="0" applyFont="1" applyFill="1" applyBorder="1"/>
    <xf numFmtId="0" fontId="40" fillId="16" borderId="58" xfId="0" applyFont="1" applyFill="1" applyBorder="1" applyAlignment="1">
      <alignment horizontal="left"/>
    </xf>
    <xf numFmtId="0" fontId="40" fillId="16" borderId="70" xfId="0" applyFont="1" applyFill="1" applyBorder="1" applyAlignment="1">
      <alignment horizontal="center" vertical="center"/>
    </xf>
    <xf numFmtId="166" fontId="3" fillId="18" borderId="143" xfId="0" applyNumberFormat="1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left" vertical="center"/>
    </xf>
    <xf numFmtId="0" fontId="22" fillId="19" borderId="165" xfId="0" applyFont="1" applyFill="1" applyBorder="1" applyAlignment="1">
      <alignment horizontal="center" vertical="center"/>
    </xf>
    <xf numFmtId="0" fontId="22" fillId="19" borderId="165" xfId="0" applyFont="1" applyFill="1" applyBorder="1" applyAlignment="1">
      <alignment horizontal="left" vertical="center"/>
    </xf>
    <xf numFmtId="0" fontId="22" fillId="19" borderId="173" xfId="0" applyFont="1" applyFill="1" applyBorder="1" applyAlignment="1">
      <alignment horizontal="right" vertical="center"/>
    </xf>
    <xf numFmtId="0" fontId="40" fillId="19" borderId="53" xfId="0" applyFont="1" applyFill="1" applyBorder="1"/>
    <xf numFmtId="0" fontId="40" fillId="19" borderId="68" xfId="0" applyFont="1" applyFill="1" applyBorder="1"/>
    <xf numFmtId="0" fontId="40" fillId="19" borderId="58" xfId="0" applyFont="1" applyFill="1" applyBorder="1" applyAlignment="1">
      <alignment horizontal="left"/>
    </xf>
    <xf numFmtId="0" fontId="40" fillId="19" borderId="71" xfId="0" applyFont="1" applyFill="1" applyBorder="1" applyAlignment="1">
      <alignment horizontal="center" vertical="center"/>
    </xf>
    <xf numFmtId="0" fontId="9" fillId="18" borderId="71" xfId="0" applyFont="1" applyFill="1" applyBorder="1" applyAlignment="1">
      <alignment horizontal="center" vertical="center"/>
    </xf>
    <xf numFmtId="166" fontId="40" fillId="19" borderId="71" xfId="0" applyNumberFormat="1" applyFont="1" applyFill="1" applyBorder="1" applyAlignment="1">
      <alignment horizontal="center" vertical="center"/>
    </xf>
    <xf numFmtId="0" fontId="40" fillId="18" borderId="53" xfId="0" applyFont="1" applyFill="1" applyBorder="1"/>
    <xf numFmtId="0" fontId="40" fillId="18" borderId="68" xfId="0" applyFont="1" applyFill="1" applyBorder="1"/>
    <xf numFmtId="0" fontId="40" fillId="18" borderId="58" xfId="0" applyFont="1" applyFill="1" applyBorder="1" applyAlignment="1">
      <alignment horizontal="left"/>
    </xf>
    <xf numFmtId="0" fontId="9" fillId="18" borderId="133" xfId="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left"/>
    </xf>
    <xf numFmtId="166" fontId="3" fillId="11" borderId="143" xfId="0" applyNumberFormat="1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left" vertical="center"/>
    </xf>
    <xf numFmtId="0" fontId="22" fillId="7" borderId="165" xfId="0" applyFont="1" applyFill="1" applyBorder="1" applyAlignment="1">
      <alignment horizontal="center" vertical="center"/>
    </xf>
    <xf numFmtId="0" fontId="22" fillId="7" borderId="165" xfId="0" applyFont="1" applyFill="1" applyBorder="1" applyAlignment="1">
      <alignment horizontal="left" vertical="center"/>
    </xf>
    <xf numFmtId="0" fontId="22" fillId="7" borderId="173" xfId="0" applyFont="1" applyFill="1" applyBorder="1" applyAlignment="1">
      <alignment horizontal="right" vertical="center"/>
    </xf>
    <xf numFmtId="0" fontId="39" fillId="11" borderId="25" xfId="0" applyFont="1" applyFill="1" applyBorder="1" applyAlignment="1">
      <alignment horizontal="center" vertical="center"/>
    </xf>
    <xf numFmtId="0" fontId="39" fillId="11" borderId="144" xfId="0" applyFont="1" applyFill="1" applyBorder="1" applyAlignment="1">
      <alignment horizontal="center" vertical="center"/>
    </xf>
    <xf numFmtId="0" fontId="39" fillId="11" borderId="25" xfId="0" applyFont="1" applyFill="1" applyBorder="1" applyAlignment="1">
      <alignment horizontal="left" vertical="center"/>
    </xf>
    <xf numFmtId="167" fontId="22" fillId="11" borderId="89" xfId="0" applyNumberFormat="1" applyFont="1" applyFill="1" applyBorder="1" applyAlignment="1">
      <alignment horizontal="center" vertical="center"/>
    </xf>
    <xf numFmtId="0" fontId="22" fillId="11" borderId="85" xfId="0" applyFont="1" applyFill="1" applyBorder="1" applyAlignment="1">
      <alignment horizontal="center" vertical="center"/>
    </xf>
    <xf numFmtId="0" fontId="22" fillId="11" borderId="63" xfId="0" applyFont="1" applyFill="1" applyBorder="1" applyAlignment="1">
      <alignment horizontal="center" vertical="center"/>
    </xf>
    <xf numFmtId="0" fontId="9" fillId="7" borderId="173" xfId="0" applyFont="1" applyFill="1" applyBorder="1" applyAlignment="1">
      <alignment horizontal="center" vertical="center"/>
    </xf>
    <xf numFmtId="0" fontId="22" fillId="11" borderId="173" xfId="0" applyFont="1" applyFill="1" applyBorder="1" applyAlignment="1">
      <alignment horizontal="center" vertical="center"/>
    </xf>
    <xf numFmtId="166" fontId="9" fillId="7" borderId="173" xfId="0" applyNumberFormat="1" applyFont="1" applyFill="1" applyBorder="1" applyAlignment="1">
      <alignment horizontal="center" vertical="center"/>
    </xf>
    <xf numFmtId="0" fontId="40" fillId="7" borderId="53" xfId="0" applyFont="1" applyFill="1" applyBorder="1"/>
    <xf numFmtId="0" fontId="40" fillId="7" borderId="68" xfId="0" applyFont="1" applyFill="1" applyBorder="1"/>
    <xf numFmtId="0" fontId="40" fillId="7" borderId="58" xfId="0" applyFont="1" applyFill="1" applyBorder="1" applyAlignment="1">
      <alignment horizontal="left"/>
    </xf>
    <xf numFmtId="0" fontId="40" fillId="7" borderId="68" xfId="0" applyFont="1" applyFill="1" applyBorder="1" applyAlignment="1">
      <alignment horizontal="center" vertical="center"/>
    </xf>
    <xf numFmtId="166" fontId="3" fillId="20" borderId="143" xfId="0" applyNumberFormat="1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left" vertical="center"/>
    </xf>
    <xf numFmtId="0" fontId="22" fillId="3" borderId="165" xfId="0" applyFont="1" applyFill="1" applyBorder="1" applyAlignment="1">
      <alignment horizontal="center" vertical="center"/>
    </xf>
    <xf numFmtId="0" fontId="22" fillId="3" borderId="165" xfId="0" applyFont="1" applyFill="1" applyBorder="1" applyAlignment="1">
      <alignment horizontal="left" vertical="center"/>
    </xf>
    <xf numFmtId="0" fontId="22" fillId="3" borderId="173" xfId="0" applyFont="1" applyFill="1" applyBorder="1" applyAlignment="1">
      <alignment horizontal="right" vertical="center"/>
    </xf>
    <xf numFmtId="0" fontId="39" fillId="20" borderId="25" xfId="0" applyFont="1" applyFill="1" applyBorder="1" applyAlignment="1">
      <alignment horizontal="center" vertical="center"/>
    </xf>
    <xf numFmtId="0" fontId="39" fillId="20" borderId="144" xfId="0" applyFont="1" applyFill="1" applyBorder="1" applyAlignment="1">
      <alignment horizontal="center" vertical="center"/>
    </xf>
    <xf numFmtId="167" fontId="22" fillId="20" borderId="89" xfId="0" applyNumberFormat="1" applyFont="1" applyFill="1" applyBorder="1" applyAlignment="1">
      <alignment horizontal="center" vertical="center"/>
    </xf>
    <xf numFmtId="0" fontId="22" fillId="20" borderId="85" xfId="0" applyFont="1" applyFill="1" applyBorder="1" applyAlignment="1">
      <alignment horizontal="center" vertical="center"/>
    </xf>
    <xf numFmtId="0" fontId="22" fillId="20" borderId="63" xfId="0" applyFont="1" applyFill="1" applyBorder="1" applyAlignment="1">
      <alignment horizontal="center" vertical="center"/>
    </xf>
    <xf numFmtId="0" fontId="9" fillId="3" borderId="127" xfId="0" applyFont="1" applyFill="1" applyBorder="1" applyAlignment="1">
      <alignment horizontal="center" vertical="center"/>
    </xf>
    <xf numFmtId="0" fontId="22" fillId="20" borderId="127" xfId="0" applyFont="1" applyFill="1" applyBorder="1" applyAlignment="1">
      <alignment horizontal="center" vertical="center"/>
    </xf>
    <xf numFmtId="166" fontId="9" fillId="3" borderId="127" xfId="0" applyNumberFormat="1" applyFont="1" applyFill="1" applyBorder="1" applyAlignment="1">
      <alignment horizontal="center" vertical="center"/>
    </xf>
    <xf numFmtId="0" fontId="40" fillId="3" borderId="53" xfId="0" applyFont="1" applyFill="1" applyBorder="1"/>
    <xf numFmtId="0" fontId="40" fillId="3" borderId="68" xfId="0" applyFont="1" applyFill="1" applyBorder="1"/>
    <xf numFmtId="0" fontId="40" fillId="3" borderId="58" xfId="0" applyFont="1" applyFill="1" applyBorder="1" applyAlignment="1">
      <alignment horizontal="left"/>
    </xf>
    <xf numFmtId="0" fontId="40" fillId="3" borderId="127" xfId="0" applyFont="1" applyFill="1" applyBorder="1" applyAlignment="1">
      <alignment horizontal="center" vertical="center"/>
    </xf>
    <xf numFmtId="0" fontId="9" fillId="20" borderId="71" xfId="0" applyFont="1" applyFill="1" applyBorder="1" applyAlignment="1">
      <alignment horizontal="center" vertical="center"/>
    </xf>
    <xf numFmtId="166" fontId="40" fillId="3" borderId="71" xfId="0" applyNumberFormat="1" applyFont="1" applyFill="1" applyBorder="1" applyAlignment="1">
      <alignment horizontal="center" vertical="center"/>
    </xf>
    <xf numFmtId="0" fontId="40" fillId="20" borderId="53" xfId="0" applyFont="1" applyFill="1" applyBorder="1"/>
    <xf numFmtId="0" fontId="40" fillId="20" borderId="68" xfId="0" applyFont="1" applyFill="1" applyBorder="1"/>
    <xf numFmtId="0" fontId="40" fillId="20" borderId="58" xfId="0" applyFont="1" applyFill="1" applyBorder="1" applyAlignment="1">
      <alignment horizontal="left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3" fillId="0" borderId="64" xfId="0" applyFont="1" applyBorder="1"/>
    <xf numFmtId="0" fontId="3" fillId="0" borderId="184" xfId="0" applyFont="1" applyBorder="1" applyAlignment="1">
      <alignment horizontal="center" vertical="center"/>
    </xf>
    <xf numFmtId="0" fontId="3" fillId="0" borderId="171" xfId="0" applyFont="1" applyBorder="1" applyAlignment="1">
      <alignment horizontal="center" vertical="center"/>
    </xf>
    <xf numFmtId="0" fontId="3" fillId="0" borderId="53" xfId="0" applyFont="1" applyBorder="1"/>
    <xf numFmtId="0" fontId="3" fillId="0" borderId="266" xfId="0" applyFont="1" applyBorder="1" applyAlignment="1">
      <alignment horizontal="center" vertical="center"/>
    </xf>
    <xf numFmtId="0" fontId="3" fillId="0" borderId="198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3" fillId="0" borderId="292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3" fillId="0" borderId="124" xfId="0" applyFont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top" wrapText="1"/>
    </xf>
    <xf numFmtId="0" fontId="9" fillId="2" borderId="25" xfId="0" applyFont="1" applyFill="1" applyBorder="1" applyAlignment="1">
      <alignment horizontal="center" vertical="top" wrapText="1"/>
    </xf>
    <xf numFmtId="0" fontId="9" fillId="3" borderId="178" xfId="0" applyFont="1" applyFill="1" applyBorder="1" applyAlignment="1">
      <alignment horizontal="center" vertical="top" wrapText="1"/>
    </xf>
    <xf numFmtId="0" fontId="9" fillId="2" borderId="178" xfId="0" applyFont="1" applyFill="1" applyBorder="1" applyAlignment="1">
      <alignment horizontal="center" vertical="top" wrapText="1"/>
    </xf>
    <xf numFmtId="0" fontId="2" fillId="0" borderId="25" xfId="0" applyFont="1" applyBorder="1" applyAlignment="1">
      <alignment horizontal="center"/>
    </xf>
    <xf numFmtId="0" fontId="5" fillId="0" borderId="178" xfId="0" applyFont="1" applyBorder="1"/>
    <xf numFmtId="0" fontId="3" fillId="21" borderId="0" xfId="0" applyFont="1" applyFill="1"/>
    <xf numFmtId="0" fontId="3" fillId="21" borderId="1" xfId="0" applyFont="1" applyFill="1" applyBorder="1"/>
    <xf numFmtId="0" fontId="3" fillId="21" borderId="0" xfId="0" applyFont="1" applyFill="1" applyAlignment="1">
      <alignment horizontal="center" vertical="center"/>
    </xf>
    <xf numFmtId="0" fontId="3" fillId="0" borderId="294" xfId="0" applyFont="1" applyBorder="1" applyAlignment="1">
      <alignment horizontal="center" vertical="center"/>
    </xf>
    <xf numFmtId="0" fontId="3" fillId="0" borderId="295" xfId="0" applyFont="1" applyBorder="1" applyAlignment="1">
      <alignment horizontal="center" vertical="center"/>
    </xf>
    <xf numFmtId="0" fontId="6" fillId="21" borderId="1" xfId="0" applyFont="1" applyFill="1" applyBorder="1" applyAlignment="1">
      <alignment horizontal="right" vertical="center"/>
    </xf>
    <xf numFmtId="0" fontId="3" fillId="21" borderId="1" xfId="0" applyFont="1" applyFill="1" applyBorder="1" applyAlignment="1">
      <alignment horizontal="center" vertical="center"/>
    </xf>
    <xf numFmtId="0" fontId="3" fillId="0" borderId="286" xfId="0" applyFont="1" applyBorder="1" applyAlignment="1">
      <alignment horizontal="left"/>
    </xf>
    <xf numFmtId="0" fontId="0" fillId="0" borderId="286" xfId="0" applyBorder="1"/>
    <xf numFmtId="164" fontId="3" fillId="2" borderId="59" xfId="0" applyNumberFormat="1" applyFont="1" applyFill="1" applyBorder="1" applyAlignment="1">
      <alignment horizontal="center" vertical="center"/>
    </xf>
    <xf numFmtId="164" fontId="3" fillId="3" borderId="59" xfId="0" applyNumberFormat="1" applyFont="1" applyFill="1" applyBorder="1" applyAlignment="1">
      <alignment horizontal="center" vertical="center"/>
    </xf>
    <xf numFmtId="164" fontId="3" fillId="2" borderId="99" xfId="0" applyNumberFormat="1" applyFont="1" applyFill="1" applyBorder="1" applyAlignment="1">
      <alignment horizontal="center" vertical="center"/>
    </xf>
    <xf numFmtId="0" fontId="3" fillId="21" borderId="169" xfId="0" applyFont="1" applyFill="1" applyBorder="1"/>
    <xf numFmtId="0" fontId="3" fillId="21" borderId="84" xfId="0" applyFont="1" applyFill="1" applyBorder="1"/>
    <xf numFmtId="0" fontId="3" fillId="21" borderId="84" xfId="0" applyFont="1" applyFill="1" applyBorder="1" applyAlignment="1">
      <alignment horizontal="center" vertical="center"/>
    </xf>
    <xf numFmtId="0" fontId="3" fillId="21" borderId="84" xfId="0" applyFont="1" applyFill="1" applyBorder="1" applyAlignment="1">
      <alignment horizontal="center"/>
    </xf>
    <xf numFmtId="0" fontId="3" fillId="21" borderId="170" xfId="0" applyFont="1" applyFill="1" applyBorder="1" applyAlignment="1">
      <alignment horizontal="center" vertical="center"/>
    </xf>
    <xf numFmtId="0" fontId="3" fillId="21" borderId="89" xfId="0" applyFont="1" applyFill="1" applyBorder="1" applyAlignment="1">
      <alignment horizontal="center" vertical="center"/>
    </xf>
    <xf numFmtId="0" fontId="3" fillId="21" borderId="85" xfId="0" applyFont="1" applyFill="1" applyBorder="1"/>
    <xf numFmtId="0" fontId="3" fillId="21" borderId="85" xfId="0" applyFont="1" applyFill="1" applyBorder="1" applyAlignment="1">
      <alignment horizontal="center" vertical="center"/>
    </xf>
    <xf numFmtId="0" fontId="3" fillId="21" borderId="63" xfId="0" applyFont="1" applyFill="1" applyBorder="1" applyAlignment="1">
      <alignment horizontal="center" vertical="center"/>
    </xf>
    <xf numFmtId="0" fontId="2" fillId="0" borderId="286" xfId="0" applyFont="1" applyBorder="1"/>
    <xf numFmtId="0" fontId="3" fillId="3" borderId="268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40" fillId="0" borderId="282" xfId="0" applyFont="1" applyBorder="1" applyAlignment="1">
      <alignment horizontal="center" vertical="center"/>
    </xf>
    <xf numFmtId="0" fontId="49" fillId="8" borderId="66" xfId="0" applyFont="1" applyFill="1" applyBorder="1" applyAlignment="1">
      <alignment horizontal="center"/>
    </xf>
    <xf numFmtId="0" fontId="40" fillId="24" borderId="6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3" borderId="39" xfId="0" applyFont="1" applyFill="1" applyBorder="1" applyAlignment="1">
      <alignment horizontal="left" vertical="center"/>
    </xf>
    <xf numFmtId="0" fontId="48" fillId="0" borderId="24" xfId="0" applyFont="1" applyBorder="1"/>
    <xf numFmtId="0" fontId="3" fillId="0" borderId="286" xfId="0" applyFont="1" applyBorder="1" applyAlignment="1">
      <alignment horizontal="left" vertical="center"/>
    </xf>
    <xf numFmtId="0" fontId="3" fillId="0" borderId="282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" fillId="0" borderId="286" xfId="0" applyFont="1" applyBorder="1"/>
    <xf numFmtId="0" fontId="3" fillId="0" borderId="286" xfId="0" applyFont="1" applyBorder="1" applyAlignment="1">
      <alignment horizontal="center" vertical="center"/>
    </xf>
    <xf numFmtId="0" fontId="3" fillId="22" borderId="293" xfId="0" applyFont="1" applyFill="1" applyBorder="1" applyAlignment="1">
      <alignment horizontal="center" vertical="center"/>
    </xf>
    <xf numFmtId="0" fontId="3" fillId="2" borderId="286" xfId="0" applyFont="1" applyFill="1" applyBorder="1" applyAlignment="1">
      <alignment horizontal="center" vertical="center"/>
    </xf>
    <xf numFmtId="0" fontId="3" fillId="2" borderId="286" xfId="0" applyFont="1" applyFill="1" applyBorder="1" applyAlignment="1">
      <alignment horizontal="right" vertical="center"/>
    </xf>
    <xf numFmtId="0" fontId="3" fillId="4" borderId="286" xfId="0" applyFont="1" applyFill="1" applyBorder="1" applyAlignment="1">
      <alignment horizontal="center" vertical="center"/>
    </xf>
    <xf numFmtId="165" fontId="3" fillId="2" borderId="286" xfId="0" applyNumberFormat="1" applyFont="1" applyFill="1" applyBorder="1" applyAlignment="1">
      <alignment horizontal="center" vertical="center"/>
    </xf>
    <xf numFmtId="0" fontId="3" fillId="0" borderId="286" xfId="0" applyFont="1" applyBorder="1"/>
    <xf numFmtId="164" fontId="3" fillId="0" borderId="286" xfId="0" applyNumberFormat="1" applyFont="1" applyBorder="1" applyAlignment="1">
      <alignment horizontal="center" vertical="center"/>
    </xf>
    <xf numFmtId="165" fontId="3" fillId="0" borderId="286" xfId="0" applyNumberFormat="1" applyFont="1" applyBorder="1" applyAlignment="1">
      <alignment horizontal="center" vertical="center"/>
    </xf>
    <xf numFmtId="0" fontId="2" fillId="0" borderId="286" xfId="0" applyFont="1" applyBorder="1" applyAlignment="1">
      <alignment horizontal="center" vertical="center"/>
    </xf>
    <xf numFmtId="0" fontId="3" fillId="2" borderId="296" xfId="0" applyFont="1" applyFill="1" applyBorder="1" applyAlignment="1">
      <alignment horizontal="center" vertical="center"/>
    </xf>
    <xf numFmtId="0" fontId="3" fillId="4" borderId="296" xfId="0" applyFont="1" applyFill="1" applyBorder="1" applyAlignment="1">
      <alignment horizontal="center" vertical="center"/>
    </xf>
    <xf numFmtId="0" fontId="3" fillId="0" borderId="296" xfId="0" applyFont="1" applyBorder="1" applyAlignment="1">
      <alignment horizontal="center" vertical="center"/>
    </xf>
    <xf numFmtId="0" fontId="2" fillId="0" borderId="286" xfId="0" applyFont="1" applyBorder="1" applyAlignment="1">
      <alignment horizontal="center"/>
    </xf>
    <xf numFmtId="0" fontId="3" fillId="2" borderId="233" xfId="0" applyFont="1" applyFill="1" applyBorder="1" applyAlignment="1">
      <alignment horizontal="center" vertical="center"/>
    </xf>
    <xf numFmtId="0" fontId="3" fillId="3" borderId="272" xfId="0" applyFont="1" applyFill="1" applyBorder="1" applyAlignment="1">
      <alignment horizontal="center" vertical="center"/>
    </xf>
    <xf numFmtId="0" fontId="3" fillId="2" borderId="197" xfId="0" applyFont="1" applyFill="1" applyBorder="1" applyAlignment="1">
      <alignment horizontal="center" vertical="center"/>
    </xf>
    <xf numFmtId="0" fontId="3" fillId="0" borderId="181" xfId="0" applyFont="1" applyBorder="1" applyAlignment="1">
      <alignment horizontal="center" vertical="center"/>
    </xf>
    <xf numFmtId="0" fontId="3" fillId="0" borderId="173" xfId="0" applyFont="1" applyBorder="1" applyAlignment="1">
      <alignment horizontal="center" vertical="center"/>
    </xf>
    <xf numFmtId="0" fontId="3" fillId="0" borderId="178" xfId="0" applyFont="1" applyBorder="1" applyAlignment="1">
      <alignment horizontal="center" vertical="center"/>
    </xf>
    <xf numFmtId="0" fontId="3" fillId="3" borderId="298" xfId="0" applyFont="1" applyFill="1" applyBorder="1" applyAlignment="1">
      <alignment horizontal="center" vertical="center"/>
    </xf>
    <xf numFmtId="0" fontId="3" fillId="3" borderId="105" xfId="0" applyFont="1" applyFill="1" applyBorder="1" applyAlignment="1">
      <alignment horizontal="center" vertical="center"/>
    </xf>
    <xf numFmtId="0" fontId="3" fillId="4" borderId="41" xfId="0" applyFont="1" applyFill="1" applyBorder="1" applyAlignment="1">
      <alignment horizontal="center" vertical="center"/>
    </xf>
    <xf numFmtId="0" fontId="3" fillId="4" borderId="220" xfId="0" applyFont="1" applyFill="1" applyBorder="1" applyAlignment="1">
      <alignment horizontal="center" vertical="center"/>
    </xf>
    <xf numFmtId="0" fontId="3" fillId="4" borderId="175" xfId="0" applyFont="1" applyFill="1" applyBorder="1" applyAlignment="1">
      <alignment horizontal="center" vertical="center"/>
    </xf>
    <xf numFmtId="0" fontId="3" fillId="4" borderId="187" xfId="0" applyFont="1" applyFill="1" applyBorder="1" applyAlignment="1">
      <alignment horizontal="center" vertical="center"/>
    </xf>
    <xf numFmtId="0" fontId="3" fillId="4" borderId="113" xfId="0" applyFont="1" applyFill="1" applyBorder="1" applyAlignment="1">
      <alignment horizontal="center" vertical="center"/>
    </xf>
    <xf numFmtId="0" fontId="3" fillId="4" borderId="286" xfId="0" applyFont="1" applyFill="1" applyBorder="1" applyAlignment="1">
      <alignment horizontal="right" vertical="center"/>
    </xf>
    <xf numFmtId="166" fontId="3" fillId="6" borderId="122" xfId="0" applyNumberFormat="1" applyFont="1" applyFill="1" applyBorder="1" applyAlignment="1">
      <alignment horizontal="center" vertical="center"/>
    </xf>
    <xf numFmtId="166" fontId="3" fillId="6" borderId="233" xfId="0" applyNumberFormat="1" applyFont="1" applyFill="1" applyBorder="1" applyAlignment="1">
      <alignment horizontal="center" vertical="center"/>
    </xf>
    <xf numFmtId="0" fontId="3" fillId="4" borderId="238" xfId="0" applyFont="1" applyFill="1" applyBorder="1" applyAlignment="1">
      <alignment horizontal="center" vertical="center"/>
    </xf>
    <xf numFmtId="0" fontId="3" fillId="4" borderId="233" xfId="0" applyFont="1" applyFill="1" applyBorder="1" applyAlignment="1">
      <alignment horizontal="center" vertical="center"/>
    </xf>
    <xf numFmtId="0" fontId="3" fillId="4" borderId="120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right" vertical="center"/>
    </xf>
    <xf numFmtId="0" fontId="3" fillId="4" borderId="177" xfId="0" applyFont="1" applyFill="1" applyBorder="1" applyAlignment="1">
      <alignment horizontal="center" vertical="center"/>
    </xf>
    <xf numFmtId="0" fontId="3" fillId="4" borderId="296" xfId="0" applyFont="1" applyFill="1" applyBorder="1" applyAlignment="1">
      <alignment horizontal="right" vertical="center"/>
    </xf>
    <xf numFmtId="0" fontId="3" fillId="0" borderId="299" xfId="0" applyFont="1" applyBorder="1" applyAlignment="1">
      <alignment vertical="center"/>
    </xf>
    <xf numFmtId="0" fontId="3" fillId="0" borderId="299" xfId="0" applyFont="1" applyBorder="1" applyAlignment="1">
      <alignment horizontal="left" vertical="center"/>
    </xf>
    <xf numFmtId="0" fontId="3" fillId="0" borderId="299" xfId="0" applyFont="1" applyBorder="1"/>
    <xf numFmtId="0" fontId="3" fillId="0" borderId="286" xfId="0" applyFont="1" applyBorder="1" applyAlignment="1">
      <alignment vertical="center"/>
    </xf>
    <xf numFmtId="0" fontId="3" fillId="4" borderId="288" xfId="0" applyFont="1" applyFill="1" applyBorder="1" applyAlignment="1">
      <alignment horizontal="center" vertical="center"/>
    </xf>
    <xf numFmtId="0" fontId="3" fillId="4" borderId="214" xfId="0" applyFont="1" applyFill="1" applyBorder="1" applyAlignment="1">
      <alignment horizontal="center" vertical="center"/>
    </xf>
    <xf numFmtId="0" fontId="3" fillId="2" borderId="142" xfId="0" applyFont="1" applyFill="1" applyBorder="1" applyAlignment="1">
      <alignment horizontal="center" vertical="center"/>
    </xf>
    <xf numFmtId="0" fontId="3" fillId="2" borderId="300" xfId="0" applyFont="1" applyFill="1" applyBorder="1" applyAlignment="1">
      <alignment horizontal="center" vertical="center"/>
    </xf>
    <xf numFmtId="0" fontId="3" fillId="0" borderId="303" xfId="0" applyFont="1" applyBorder="1" applyAlignment="1">
      <alignment horizontal="center" vertical="center"/>
    </xf>
    <xf numFmtId="0" fontId="3" fillId="0" borderId="175" xfId="0" applyFont="1" applyBorder="1" applyAlignment="1">
      <alignment horizontal="center" vertical="center"/>
    </xf>
    <xf numFmtId="0" fontId="3" fillId="0" borderId="282" xfId="0" applyFont="1" applyBorder="1" applyAlignment="1">
      <alignment horizontal="center" vertical="center"/>
    </xf>
    <xf numFmtId="0" fontId="3" fillId="0" borderId="142" xfId="0" applyFont="1" applyBorder="1" applyAlignment="1">
      <alignment horizontal="center" vertical="center"/>
    </xf>
    <xf numFmtId="0" fontId="3" fillId="0" borderId="296" xfId="0" applyFont="1" applyBorder="1"/>
    <xf numFmtId="0" fontId="18" fillId="0" borderId="10" xfId="0" applyFont="1" applyBorder="1" applyAlignment="1">
      <alignment horizontal="center" vertical="center" wrapText="1"/>
    </xf>
    <xf numFmtId="0" fontId="9" fillId="10" borderId="167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66" fontId="3" fillId="0" borderId="286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86" xfId="0" applyBorder="1" applyAlignment="1">
      <alignment horizontal="center" vertical="center"/>
    </xf>
    <xf numFmtId="0" fontId="0" fillId="0" borderId="304" xfId="0" applyBorder="1" applyAlignment="1">
      <alignment horizontal="center" vertical="center"/>
    </xf>
    <xf numFmtId="0" fontId="0" fillId="0" borderId="282" xfId="0" applyBorder="1" applyAlignment="1">
      <alignment horizontal="center" vertical="center"/>
    </xf>
    <xf numFmtId="0" fontId="0" fillId="0" borderId="305" xfId="0" applyBorder="1" applyAlignment="1">
      <alignment horizontal="center" vertical="center"/>
    </xf>
    <xf numFmtId="0" fontId="3" fillId="26" borderId="54" xfId="0" applyFont="1" applyFill="1" applyBorder="1" applyAlignment="1">
      <alignment horizontal="center" vertical="center"/>
    </xf>
    <xf numFmtId="0" fontId="3" fillId="26" borderId="60" xfId="0" applyFont="1" applyFill="1" applyBorder="1" applyAlignment="1">
      <alignment horizontal="center" vertical="center"/>
    </xf>
    <xf numFmtId="0" fontId="3" fillId="2" borderId="198" xfId="0" applyFont="1" applyFill="1" applyBorder="1" applyAlignment="1">
      <alignment horizontal="center" vertical="center"/>
    </xf>
    <xf numFmtId="0" fontId="6" fillId="4" borderId="25" xfId="0" applyFont="1" applyFill="1" applyBorder="1" applyAlignment="1">
      <alignment horizontal="center" vertical="center" wrapText="1"/>
    </xf>
    <xf numFmtId="0" fontId="40" fillId="27" borderId="70" xfId="0" applyFont="1" applyFill="1" applyBorder="1" applyAlignment="1">
      <alignment horizontal="center" vertical="center"/>
    </xf>
    <xf numFmtId="0" fontId="40" fillId="24" borderId="60" xfId="0" applyFont="1" applyFill="1" applyBorder="1" applyAlignment="1">
      <alignment horizontal="center" vertical="center"/>
    </xf>
    <xf numFmtId="0" fontId="40" fillId="28" borderId="53" xfId="0" applyFont="1" applyFill="1" applyBorder="1"/>
    <xf numFmtId="0" fontId="40" fillId="28" borderId="68" xfId="0" applyFont="1" applyFill="1" applyBorder="1"/>
    <xf numFmtId="0" fontId="40" fillId="28" borderId="58" xfId="0" applyFont="1" applyFill="1" applyBorder="1" applyAlignment="1">
      <alignment horizontal="left"/>
    </xf>
    <xf numFmtId="0" fontId="40" fillId="28" borderId="68" xfId="0" applyFont="1" applyFill="1" applyBorder="1" applyAlignment="1">
      <alignment horizontal="center" vertical="center"/>
    </xf>
    <xf numFmtId="0" fontId="3" fillId="2" borderId="270" xfId="0" applyFont="1" applyFill="1" applyBorder="1" applyAlignment="1">
      <alignment horizontal="center" vertical="center"/>
    </xf>
    <xf numFmtId="0" fontId="3" fillId="0" borderId="113" xfId="0" applyFont="1" applyBorder="1" applyAlignment="1">
      <alignment horizontal="center" vertical="center"/>
    </xf>
    <xf numFmtId="166" fontId="3" fillId="0" borderId="113" xfId="0" applyNumberFormat="1" applyFont="1" applyBorder="1" applyAlignment="1">
      <alignment horizontal="center" vertical="center"/>
    </xf>
    <xf numFmtId="166" fontId="3" fillId="0" borderId="268" xfId="0" applyNumberFormat="1" applyFont="1" applyBorder="1" applyAlignment="1">
      <alignment horizontal="center" vertical="center"/>
    </xf>
    <xf numFmtId="166" fontId="3" fillId="0" borderId="195" xfId="0" applyNumberFormat="1" applyFont="1" applyBorder="1" applyAlignment="1">
      <alignment horizontal="center" vertical="center"/>
    </xf>
    <xf numFmtId="166" fontId="3" fillId="0" borderId="175" xfId="0" applyNumberFormat="1" applyFont="1" applyBorder="1" applyAlignment="1">
      <alignment horizontal="center" vertical="center"/>
    </xf>
    <xf numFmtId="0" fontId="40" fillId="0" borderId="286" xfId="0" applyFont="1" applyBorder="1" applyAlignment="1">
      <alignment horizontal="center" vertical="center"/>
    </xf>
    <xf numFmtId="0" fontId="3" fillId="3" borderId="273" xfId="0" applyFont="1" applyFill="1" applyBorder="1" applyAlignment="1">
      <alignment horizontal="center" vertical="center"/>
    </xf>
    <xf numFmtId="0" fontId="25" fillId="0" borderId="15" xfId="0" applyFont="1" applyBorder="1"/>
    <xf numFmtId="0" fontId="25" fillId="0" borderId="24" xfId="0" applyFont="1" applyBorder="1"/>
    <xf numFmtId="0" fontId="5" fillId="0" borderId="173" xfId="0" applyFont="1" applyBorder="1"/>
    <xf numFmtId="0" fontId="3" fillId="4" borderId="286" xfId="0" applyFont="1" applyFill="1" applyBorder="1" applyAlignment="1">
      <alignment horizontal="left" vertical="center"/>
    </xf>
    <xf numFmtId="0" fontId="3" fillId="21" borderId="286" xfId="0" applyFont="1" applyFill="1" applyBorder="1"/>
    <xf numFmtId="0" fontId="3" fillId="21" borderId="286" xfId="0" applyFont="1" applyFill="1" applyBorder="1" applyAlignment="1">
      <alignment horizontal="center" vertical="center"/>
    </xf>
    <xf numFmtId="0" fontId="6" fillId="21" borderId="286" xfId="0" applyFont="1" applyFill="1" applyBorder="1" applyAlignment="1">
      <alignment horizontal="right" vertical="center"/>
    </xf>
    <xf numFmtId="0" fontId="6" fillId="5" borderId="286" xfId="0" applyFont="1" applyFill="1" applyBorder="1" applyAlignment="1">
      <alignment horizontal="right" vertical="center"/>
    </xf>
    <xf numFmtId="0" fontId="3" fillId="5" borderId="286" xfId="0" applyFont="1" applyFill="1" applyBorder="1" applyAlignment="1">
      <alignment horizontal="right"/>
    </xf>
    <xf numFmtId="0" fontId="7" fillId="4" borderId="286" xfId="0" applyFont="1" applyFill="1" applyBorder="1" applyAlignment="1">
      <alignment horizontal="right" vertical="center"/>
    </xf>
    <xf numFmtId="0" fontId="6" fillId="4" borderId="286" xfId="0" applyFont="1" applyFill="1" applyBorder="1" applyAlignment="1">
      <alignment horizontal="left" vertical="center"/>
    </xf>
    <xf numFmtId="0" fontId="7" fillId="21" borderId="286" xfId="0" applyFont="1" applyFill="1" applyBorder="1" applyAlignment="1">
      <alignment horizontal="left" vertical="center"/>
    </xf>
    <xf numFmtId="0" fontId="3" fillId="0" borderId="142" xfId="0" applyFont="1" applyBorder="1" applyAlignment="1">
      <alignment horizontal="center"/>
    </xf>
    <xf numFmtId="0" fontId="3" fillId="0" borderId="142" xfId="0" applyFont="1" applyBorder="1"/>
    <xf numFmtId="0" fontId="3" fillId="5" borderId="286" xfId="0" applyFont="1" applyFill="1" applyBorder="1"/>
    <xf numFmtId="0" fontId="2" fillId="6" borderId="286" xfId="0" applyFont="1" applyFill="1" applyBorder="1" applyAlignment="1">
      <alignment horizontal="center" vertical="center"/>
    </xf>
    <xf numFmtId="0" fontId="2" fillId="6" borderId="286" xfId="0" applyFont="1" applyFill="1" applyBorder="1" applyAlignment="1">
      <alignment horizontal="center"/>
    </xf>
    <xf numFmtId="0" fontId="6" fillId="2" borderId="234" xfId="0" applyFont="1" applyFill="1" applyBorder="1" applyAlignment="1">
      <alignment horizontal="center" vertical="center"/>
    </xf>
    <xf numFmtId="0" fontId="9" fillId="2" borderId="200" xfId="0" applyFont="1" applyFill="1" applyBorder="1" applyAlignment="1">
      <alignment horizontal="center" vertical="center" wrapText="1"/>
    </xf>
    <xf numFmtId="0" fontId="6" fillId="2" borderId="282" xfId="0" applyFont="1" applyFill="1" applyBorder="1" applyAlignment="1">
      <alignment horizontal="center" vertical="center" wrapText="1"/>
    </xf>
    <xf numFmtId="49" fontId="6" fillId="2" borderId="234" xfId="0" applyNumberFormat="1" applyFont="1" applyFill="1" applyBorder="1" applyAlignment="1">
      <alignment horizontal="center" vertical="center"/>
    </xf>
    <xf numFmtId="0" fontId="6" fillId="2" borderId="234" xfId="0" applyFont="1" applyFill="1" applyBorder="1" applyAlignment="1">
      <alignment horizontal="center" vertical="center" wrapText="1"/>
    </xf>
    <xf numFmtId="0" fontId="9" fillId="4" borderId="220" xfId="0" applyFont="1" applyFill="1" applyBorder="1" applyAlignment="1">
      <alignment horizontal="left" vertical="center"/>
    </xf>
    <xf numFmtId="0" fontId="6" fillId="4" borderId="195" xfId="0" applyFont="1" applyFill="1" applyBorder="1" applyAlignment="1">
      <alignment horizontal="center" vertical="center" wrapText="1"/>
    </xf>
    <xf numFmtId="0" fontId="3" fillId="3" borderId="161" xfId="0" applyFont="1" applyFill="1" applyBorder="1" applyAlignment="1">
      <alignment horizontal="center" vertical="center"/>
    </xf>
    <xf numFmtId="0" fontId="3" fillId="5" borderId="290" xfId="0" applyFont="1" applyFill="1" applyBorder="1" applyAlignment="1">
      <alignment horizontal="center" vertical="center"/>
    </xf>
    <xf numFmtId="0" fontId="3" fillId="5" borderId="211" xfId="0" applyFont="1" applyFill="1" applyBorder="1" applyAlignment="1">
      <alignment horizontal="center" vertical="center"/>
    </xf>
    <xf numFmtId="0" fontId="3" fillId="3" borderId="198" xfId="0" applyFont="1" applyFill="1" applyBorder="1" applyAlignment="1">
      <alignment horizontal="center" vertical="center"/>
    </xf>
    <xf numFmtId="0" fontId="3" fillId="2" borderId="211" xfId="0" applyFont="1" applyFill="1" applyBorder="1" applyAlignment="1">
      <alignment horizontal="center" vertical="center"/>
    </xf>
    <xf numFmtId="0" fontId="3" fillId="2" borderId="268" xfId="0" applyFont="1" applyFill="1" applyBorder="1" applyAlignment="1">
      <alignment horizontal="center" vertical="center"/>
    </xf>
    <xf numFmtId="0" fontId="3" fillId="4" borderId="268" xfId="0" applyFont="1" applyFill="1" applyBorder="1" applyAlignment="1">
      <alignment horizontal="center" vertical="center"/>
    </xf>
    <xf numFmtId="0" fontId="3" fillId="4" borderId="197" xfId="0" applyFont="1" applyFill="1" applyBorder="1" applyAlignment="1">
      <alignment horizontal="center" vertical="center"/>
    </xf>
    <xf numFmtId="0" fontId="3" fillId="4" borderId="195" xfId="0" applyFont="1" applyFill="1" applyBorder="1" applyAlignment="1">
      <alignment horizontal="center" vertical="center"/>
    </xf>
    <xf numFmtId="0" fontId="3" fillId="4" borderId="255" xfId="0" applyFont="1" applyFill="1" applyBorder="1" applyAlignment="1">
      <alignment horizontal="center" vertical="center"/>
    </xf>
    <xf numFmtId="0" fontId="3" fillId="2" borderId="260" xfId="0" applyFont="1" applyFill="1" applyBorder="1" applyAlignment="1">
      <alignment horizontal="center" vertical="center"/>
    </xf>
    <xf numFmtId="0" fontId="3" fillId="4" borderId="270" xfId="0" applyFont="1" applyFill="1" applyBorder="1" applyAlignment="1">
      <alignment horizontal="center" vertical="center"/>
    </xf>
    <xf numFmtId="165" fontId="6" fillId="2" borderId="163" xfId="0" applyNumberFormat="1" applyFont="1" applyFill="1" applyBorder="1" applyAlignment="1">
      <alignment horizontal="center" vertical="center"/>
    </xf>
    <xf numFmtId="165" fontId="7" fillId="2" borderId="202" xfId="0" applyNumberFormat="1" applyFont="1" applyFill="1" applyBorder="1" applyAlignment="1">
      <alignment vertical="center"/>
    </xf>
    <xf numFmtId="165" fontId="7" fillId="2" borderId="142" xfId="0" applyNumberFormat="1" applyFont="1" applyFill="1" applyBorder="1" applyAlignment="1">
      <alignment vertical="center"/>
    </xf>
    <xf numFmtId="165" fontId="7" fillId="2" borderId="203" xfId="0" applyNumberFormat="1" applyFont="1" applyFill="1" applyBorder="1" applyAlignment="1">
      <alignment vertical="center"/>
    </xf>
    <xf numFmtId="0" fontId="6" fillId="3" borderId="282" xfId="0" applyFont="1" applyFill="1" applyBorder="1" applyAlignment="1">
      <alignment horizontal="center" vertical="center"/>
    </xf>
    <xf numFmtId="0" fontId="3" fillId="3" borderId="282" xfId="0" applyFont="1" applyFill="1" applyBorder="1" applyAlignment="1">
      <alignment horizontal="center" vertical="center"/>
    </xf>
    <xf numFmtId="0" fontId="6" fillId="3" borderId="276" xfId="0" applyFont="1" applyFill="1" applyBorder="1" applyAlignment="1">
      <alignment horizontal="center" vertical="center"/>
    </xf>
    <xf numFmtId="0" fontId="3" fillId="3" borderId="276" xfId="0" applyFont="1" applyFill="1" applyBorder="1" applyAlignment="1">
      <alignment horizontal="center" vertical="center"/>
    </xf>
    <xf numFmtId="0" fontId="6" fillId="3" borderId="142" xfId="0" applyFont="1" applyFill="1" applyBorder="1" applyAlignment="1">
      <alignment horizontal="center" vertical="center"/>
    </xf>
    <xf numFmtId="0" fontId="3" fillId="3" borderId="142" xfId="0" applyFont="1" applyFill="1" applyBorder="1" applyAlignment="1">
      <alignment horizontal="center" vertical="center"/>
    </xf>
    <xf numFmtId="0" fontId="3" fillId="3" borderId="287" xfId="0" applyFont="1" applyFill="1" applyBorder="1" applyAlignment="1">
      <alignment horizontal="center" vertical="center"/>
    </xf>
    <xf numFmtId="0" fontId="3" fillId="3" borderId="270" xfId="0" applyFont="1" applyFill="1" applyBorder="1" applyAlignment="1">
      <alignment horizontal="center" vertical="center"/>
    </xf>
    <xf numFmtId="0" fontId="3" fillId="2" borderId="268" xfId="0" applyFont="1" applyFill="1" applyBorder="1" applyAlignment="1">
      <alignment vertical="center"/>
    </xf>
    <xf numFmtId="0" fontId="6" fillId="2" borderId="286" xfId="0" applyFont="1" applyFill="1" applyBorder="1" applyAlignment="1">
      <alignment horizontal="center" vertical="center"/>
    </xf>
    <xf numFmtId="0" fontId="3" fillId="2" borderId="279" xfId="0" applyFont="1" applyFill="1" applyBorder="1" applyAlignment="1">
      <alignment horizontal="center" vertical="center"/>
    </xf>
    <xf numFmtId="0" fontId="6" fillId="2" borderId="272" xfId="0" applyFont="1" applyFill="1" applyBorder="1" applyAlignment="1">
      <alignment horizontal="center" vertical="center"/>
    </xf>
    <xf numFmtId="0" fontId="3" fillId="2" borderId="272" xfId="0" applyFont="1" applyFill="1" applyBorder="1" applyAlignment="1">
      <alignment horizontal="center" vertical="center"/>
    </xf>
    <xf numFmtId="0" fontId="3" fillId="2" borderId="238" xfId="0" applyFont="1" applyFill="1" applyBorder="1" applyAlignment="1">
      <alignment horizontal="center" vertical="center"/>
    </xf>
    <xf numFmtId="0" fontId="3" fillId="2" borderId="293" xfId="0" applyFont="1" applyFill="1" applyBorder="1" applyAlignment="1">
      <alignment horizontal="center" vertical="center"/>
    </xf>
    <xf numFmtId="0" fontId="3" fillId="2" borderId="270" xfId="0" applyFont="1" applyFill="1" applyBorder="1" applyAlignment="1">
      <alignment vertical="center"/>
    </xf>
    <xf numFmtId="0" fontId="6" fillId="2" borderId="142" xfId="0" applyFont="1" applyFill="1" applyBorder="1" applyAlignment="1">
      <alignment horizontal="center" vertical="center"/>
    </xf>
    <xf numFmtId="0" fontId="3" fillId="2" borderId="287" xfId="0" applyFont="1" applyFill="1" applyBorder="1" applyAlignment="1">
      <alignment horizontal="center" vertical="center"/>
    </xf>
    <xf numFmtId="0" fontId="3" fillId="0" borderId="142" xfId="0" applyFont="1" applyBorder="1" applyAlignment="1">
      <alignment horizontal="left" vertical="center"/>
    </xf>
    <xf numFmtId="166" fontId="3" fillId="0" borderId="282" xfId="0" applyNumberFormat="1" applyFont="1" applyBorder="1" applyAlignment="1">
      <alignment horizontal="center" vertical="center"/>
    </xf>
    <xf numFmtId="166" fontId="3" fillId="0" borderId="142" xfId="0" applyNumberFormat="1" applyFont="1" applyBorder="1" applyAlignment="1">
      <alignment horizontal="center" vertical="center"/>
    </xf>
    <xf numFmtId="0" fontId="3" fillId="0" borderId="306" xfId="0" applyFont="1" applyBorder="1" applyAlignment="1">
      <alignment horizontal="center" vertical="center"/>
    </xf>
    <xf numFmtId="0" fontId="3" fillId="0" borderId="252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29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3" fillId="23" borderId="0" xfId="0" applyFont="1" applyFill="1" applyAlignment="1">
      <alignment horizontal="center" vertical="center"/>
    </xf>
    <xf numFmtId="0" fontId="40" fillId="27" borderId="68" xfId="0" applyFont="1" applyFill="1" applyBorder="1"/>
    <xf numFmtId="0" fontId="40" fillId="27" borderId="68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3" fillId="3" borderId="25" xfId="0" applyFont="1" applyFill="1" applyBorder="1" applyAlignment="1">
      <alignment vertical="center"/>
    </xf>
    <xf numFmtId="0" fontId="3" fillId="3" borderId="173" xfId="0" applyFont="1" applyFill="1" applyBorder="1" applyAlignment="1">
      <alignment vertical="center"/>
    </xf>
    <xf numFmtId="0" fontId="3" fillId="6" borderId="286" xfId="0" applyFont="1" applyFill="1" applyBorder="1" applyAlignment="1">
      <alignment horizontal="center" vertical="center"/>
    </xf>
    <xf numFmtId="0" fontId="3" fillId="29" borderId="286" xfId="0" applyFont="1" applyFill="1" applyBorder="1" applyAlignment="1">
      <alignment horizontal="center" vertical="center"/>
    </xf>
    <xf numFmtId="0" fontId="6" fillId="29" borderId="286" xfId="0" applyFont="1" applyFill="1" applyBorder="1" applyAlignment="1">
      <alignment horizontal="right" vertical="center"/>
    </xf>
    <xf numFmtId="0" fontId="3" fillId="29" borderId="286" xfId="0" applyFont="1" applyFill="1" applyBorder="1"/>
    <xf numFmtId="0" fontId="3" fillId="29" borderId="286" xfId="0" applyFont="1" applyFill="1" applyBorder="1" applyAlignment="1">
      <alignment horizontal="center"/>
    </xf>
    <xf numFmtId="0" fontId="33" fillId="0" borderId="0" xfId="0" applyFont="1" applyAlignment="1">
      <alignment horizontal="left" vertical="center"/>
    </xf>
    <xf numFmtId="0" fontId="8" fillId="0" borderId="286" xfId="0" applyFont="1" applyBorder="1" applyAlignment="1">
      <alignment horizontal="center" vertical="center" wrapText="1"/>
    </xf>
    <xf numFmtId="0" fontId="57" fillId="0" borderId="286" xfId="0" applyFont="1" applyBorder="1" applyAlignment="1">
      <alignment horizontal="center" vertical="center"/>
    </xf>
    <xf numFmtId="0" fontId="8" fillId="0" borderId="286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164" fontId="3" fillId="26" borderId="60" xfId="0" applyNumberFormat="1" applyFont="1" applyFill="1" applyBorder="1" applyAlignment="1">
      <alignment horizontal="center" vertical="center"/>
    </xf>
    <xf numFmtId="164" fontId="3" fillId="26" borderId="54" xfId="0" applyNumberFormat="1" applyFont="1" applyFill="1" applyBorder="1" applyAlignment="1">
      <alignment horizontal="center" vertical="center"/>
    </xf>
    <xf numFmtId="0" fontId="7" fillId="0" borderId="286" xfId="0" applyFont="1" applyBorder="1" applyAlignment="1">
      <alignment horizontal="center" vertical="center"/>
    </xf>
    <xf numFmtId="0" fontId="15" fillId="0" borderId="286" xfId="0" applyFont="1" applyBorder="1" applyAlignment="1">
      <alignment horizontal="center" vertical="center"/>
    </xf>
    <xf numFmtId="0" fontId="3" fillId="2" borderId="199" xfId="0" applyFont="1" applyFill="1" applyBorder="1" applyAlignment="1">
      <alignment horizontal="center" vertical="center"/>
    </xf>
    <xf numFmtId="0" fontId="3" fillId="26" borderId="199" xfId="0" applyFont="1" applyFill="1" applyBorder="1" applyAlignment="1">
      <alignment horizontal="center" vertical="center"/>
    </xf>
    <xf numFmtId="0" fontId="3" fillId="26" borderId="272" xfId="0" applyFont="1" applyFill="1" applyBorder="1" applyAlignment="1">
      <alignment horizontal="center" vertical="center"/>
    </xf>
    <xf numFmtId="0" fontId="47" fillId="3" borderId="108" xfId="0" applyFont="1" applyFill="1" applyBorder="1" applyAlignment="1">
      <alignment horizontal="center" vertical="top" wrapText="1"/>
    </xf>
    <xf numFmtId="0" fontId="47" fillId="2" borderId="108" xfId="0" applyFont="1" applyFill="1" applyBorder="1" applyAlignment="1">
      <alignment horizontal="center" vertical="top" wrapText="1"/>
    </xf>
    <xf numFmtId="0" fontId="7" fillId="0" borderId="286" xfId="0" applyFont="1" applyBorder="1" applyAlignment="1">
      <alignment horizontal="center"/>
    </xf>
    <xf numFmtId="0" fontId="6" fillId="0" borderId="286" xfId="0" applyFont="1" applyBorder="1" applyAlignment="1">
      <alignment vertical="center"/>
    </xf>
    <xf numFmtId="0" fontId="6" fillId="0" borderId="286" xfId="0" applyFont="1" applyBorder="1" applyAlignment="1">
      <alignment horizontal="center" vertical="center"/>
    </xf>
    <xf numFmtId="0" fontId="9" fillId="0" borderId="286" xfId="0" applyFont="1" applyBorder="1" applyAlignment="1">
      <alignment vertical="center"/>
    </xf>
    <xf numFmtId="0" fontId="9" fillId="0" borderId="286" xfId="0" applyFont="1" applyBorder="1" applyAlignment="1">
      <alignment horizontal="center" vertical="center"/>
    </xf>
    <xf numFmtId="0" fontId="58" fillId="0" borderId="286" xfId="0" applyFont="1" applyBorder="1" applyAlignment="1">
      <alignment horizontal="center" vertical="center"/>
    </xf>
    <xf numFmtId="0" fontId="5" fillId="30" borderId="142" xfId="0" applyFont="1" applyFill="1" applyBorder="1"/>
    <xf numFmtId="0" fontId="5" fillId="30" borderId="142" xfId="0" applyFont="1" applyFill="1" applyBorder="1" applyAlignment="1">
      <alignment vertical="center"/>
    </xf>
    <xf numFmtId="0" fontId="8" fillId="30" borderId="142" xfId="0" applyFont="1" applyFill="1" applyBorder="1" applyAlignment="1">
      <alignment vertical="center" wrapText="1"/>
    </xf>
    <xf numFmtId="0" fontId="5" fillId="30" borderId="286" xfId="0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/>
    </xf>
    <xf numFmtId="0" fontId="6" fillId="31" borderId="1" xfId="0" applyFont="1" applyFill="1" applyBorder="1" applyAlignment="1">
      <alignment horizontal="center" vertical="center"/>
    </xf>
    <xf numFmtId="0" fontId="3" fillId="31" borderId="1" xfId="0" applyFont="1" applyFill="1" applyBorder="1" applyAlignment="1">
      <alignment horizontal="left" vertical="center"/>
    </xf>
    <xf numFmtId="0" fontId="6" fillId="25" borderId="30" xfId="0" applyFont="1" applyFill="1" applyBorder="1" applyAlignment="1">
      <alignment horizontal="center" vertical="center" wrapText="1"/>
    </xf>
    <xf numFmtId="0" fontId="6" fillId="32" borderId="68" xfId="0" applyFont="1" applyFill="1" applyBorder="1" applyAlignment="1">
      <alignment horizontal="center" vertical="center"/>
    </xf>
    <xf numFmtId="0" fontId="6" fillId="25" borderId="26" xfId="0" applyFont="1" applyFill="1" applyBorder="1" applyAlignment="1">
      <alignment horizontal="center" vertical="center" wrapText="1"/>
    </xf>
    <xf numFmtId="0" fontId="6" fillId="32" borderId="39" xfId="0" applyFont="1" applyFill="1" applyBorder="1" applyAlignment="1">
      <alignment horizontal="center" vertical="center"/>
    </xf>
    <xf numFmtId="0" fontId="6" fillId="25" borderId="53" xfId="0" applyFont="1" applyFill="1" applyBorder="1" applyAlignment="1">
      <alignment horizontal="center" vertical="center"/>
    </xf>
    <xf numFmtId="0" fontId="6" fillId="32" borderId="53" xfId="0" applyFont="1" applyFill="1" applyBorder="1" applyAlignment="1">
      <alignment horizontal="center" vertical="center"/>
    </xf>
    <xf numFmtId="0" fontId="6" fillId="25" borderId="93" xfId="0" applyFont="1" applyFill="1" applyBorder="1" applyAlignment="1">
      <alignment horizontal="center" vertical="center"/>
    </xf>
    <xf numFmtId="0" fontId="6" fillId="32" borderId="89" xfId="0" applyFont="1" applyFill="1" applyBorder="1" applyAlignment="1">
      <alignment horizontal="center" vertical="center"/>
    </xf>
    <xf numFmtId="0" fontId="3" fillId="25" borderId="53" xfId="0" applyFont="1" applyFill="1" applyBorder="1" applyAlignment="1">
      <alignment horizontal="center" vertical="center"/>
    </xf>
    <xf numFmtId="0" fontId="3" fillId="32" borderId="53" xfId="0" applyFont="1" applyFill="1" applyBorder="1" applyAlignment="1">
      <alignment horizontal="center" vertical="center"/>
    </xf>
    <xf numFmtId="0" fontId="3" fillId="3" borderId="308" xfId="0" applyFont="1" applyFill="1" applyBorder="1" applyAlignment="1">
      <alignment horizontal="left" vertical="center"/>
    </xf>
    <xf numFmtId="0" fontId="3" fillId="3" borderId="307" xfId="0" applyFont="1" applyFill="1" applyBorder="1" applyAlignment="1">
      <alignment vertical="center"/>
    </xf>
    <xf numFmtId="0" fontId="3" fillId="3" borderId="309" xfId="0" applyFont="1" applyFill="1" applyBorder="1" applyAlignment="1">
      <alignment vertical="center"/>
    </xf>
    <xf numFmtId="0" fontId="3" fillId="3" borderId="307" xfId="0" applyFont="1" applyFill="1" applyBorder="1" applyAlignment="1">
      <alignment horizontal="center" vertical="center"/>
    </xf>
    <xf numFmtId="0" fontId="3" fillId="2" borderId="272" xfId="0" applyFont="1" applyFill="1" applyBorder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3" fillId="2" borderId="132" xfId="0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2" borderId="130" xfId="0" applyFont="1" applyFill="1" applyBorder="1" applyAlignment="1">
      <alignment horizontal="center" vertical="center"/>
    </xf>
    <xf numFmtId="0" fontId="40" fillId="12" borderId="278" xfId="0" applyFont="1" applyFill="1" applyBorder="1"/>
    <xf numFmtId="0" fontId="40" fillId="13" borderId="278" xfId="0" applyFont="1" applyFill="1" applyBorder="1" applyAlignment="1">
      <alignment horizontal="left"/>
    </xf>
    <xf numFmtId="0" fontId="40" fillId="12" borderId="71" xfId="0" applyFont="1" applyFill="1" applyBorder="1" applyAlignment="1">
      <alignment horizontal="left"/>
    </xf>
    <xf numFmtId="0" fontId="6" fillId="3" borderId="310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/>
    </xf>
    <xf numFmtId="0" fontId="6" fillId="2" borderId="133" xfId="0" applyFont="1" applyFill="1" applyBorder="1" applyAlignment="1">
      <alignment horizontal="left" vertical="center"/>
    </xf>
    <xf numFmtId="0" fontId="3" fillId="3" borderId="130" xfId="0" applyFont="1" applyFill="1" applyBorder="1" applyAlignment="1">
      <alignment horizontal="center" vertical="center"/>
    </xf>
    <xf numFmtId="0" fontId="3" fillId="3" borderId="132" xfId="0" applyFont="1" applyFill="1" applyBorder="1" applyAlignment="1">
      <alignment horizontal="center" vertical="center"/>
    </xf>
    <xf numFmtId="0" fontId="0" fillId="0" borderId="299" xfId="0" applyBorder="1"/>
    <xf numFmtId="0" fontId="3" fillId="3" borderId="169" xfId="0" applyFont="1" applyFill="1" applyBorder="1"/>
    <xf numFmtId="0" fontId="3" fillId="3" borderId="280" xfId="0" applyFont="1" applyFill="1" applyBorder="1"/>
    <xf numFmtId="0" fontId="3" fillId="2" borderId="169" xfId="0" applyFont="1" applyFill="1" applyBorder="1"/>
    <xf numFmtId="0" fontId="3" fillId="2" borderId="280" xfId="0" applyFont="1" applyFill="1" applyBorder="1"/>
    <xf numFmtId="0" fontId="3" fillId="2" borderId="98" xfId="0" applyFont="1" applyFill="1" applyBorder="1"/>
    <xf numFmtId="0" fontId="3" fillId="0" borderId="312" xfId="0" applyFont="1" applyBorder="1"/>
    <xf numFmtId="0" fontId="3" fillId="2" borderId="313" xfId="0" applyFont="1" applyFill="1" applyBorder="1" applyAlignment="1">
      <alignment horizontal="left" vertical="center"/>
    </xf>
    <xf numFmtId="0" fontId="7" fillId="0" borderId="286" xfId="0" applyFont="1" applyBorder="1" applyAlignment="1">
      <alignment horizontal="left"/>
    </xf>
    <xf numFmtId="0" fontId="3" fillId="0" borderId="286" xfId="0" applyFont="1" applyBorder="1" applyAlignment="1">
      <alignment horizontal="center"/>
    </xf>
    <xf numFmtId="166" fontId="3" fillId="3" borderId="40" xfId="0" applyNumberFormat="1" applyFont="1" applyFill="1" applyBorder="1" applyAlignment="1">
      <alignment horizontal="center" vertical="center"/>
    </xf>
    <xf numFmtId="166" fontId="3" fillId="3" borderId="54" xfId="0" applyNumberFormat="1" applyFont="1" applyFill="1" applyBorder="1" applyAlignment="1">
      <alignment horizontal="center" vertical="center"/>
    </xf>
    <xf numFmtId="166" fontId="3" fillId="2" borderId="54" xfId="0" applyNumberFormat="1" applyFont="1" applyFill="1" applyBorder="1" applyAlignment="1">
      <alignment horizontal="center" vertical="center"/>
    </xf>
    <xf numFmtId="166" fontId="3" fillId="3" borderId="60" xfId="0" applyNumberFormat="1" applyFont="1" applyFill="1" applyBorder="1" applyAlignment="1">
      <alignment horizontal="center" vertical="center"/>
    </xf>
    <xf numFmtId="166" fontId="3" fillId="2" borderId="76" xfId="0" applyNumberFormat="1" applyFont="1" applyFill="1" applyBorder="1" applyAlignment="1">
      <alignment horizontal="center" vertical="center"/>
    </xf>
    <xf numFmtId="166" fontId="3" fillId="2" borderId="60" xfId="0" applyNumberFormat="1" applyFont="1" applyFill="1" applyBorder="1" applyAlignment="1">
      <alignment horizontal="center" vertical="center"/>
    </xf>
    <xf numFmtId="166" fontId="3" fillId="3" borderId="85" xfId="0" applyNumberFormat="1" applyFont="1" applyFill="1" applyBorder="1" applyAlignment="1">
      <alignment horizontal="center" vertical="center"/>
    </xf>
    <xf numFmtId="166" fontId="3" fillId="2" borderId="94" xfId="0" applyNumberFormat="1" applyFont="1" applyFill="1" applyBorder="1" applyAlignment="1">
      <alignment horizontal="center" vertical="center"/>
    </xf>
    <xf numFmtId="166" fontId="3" fillId="3" borderId="94" xfId="0" applyNumberFormat="1" applyFont="1" applyFill="1" applyBorder="1" applyAlignment="1">
      <alignment horizontal="center" vertical="center"/>
    </xf>
    <xf numFmtId="0" fontId="53" fillId="0" borderId="0" xfId="0" applyFont="1"/>
    <xf numFmtId="0" fontId="3" fillId="3" borderId="314" xfId="0" applyFont="1" applyFill="1" applyBorder="1" applyAlignment="1">
      <alignment horizontal="center" vertical="center"/>
    </xf>
    <xf numFmtId="166" fontId="3" fillId="3" borderId="95" xfId="0" applyNumberFormat="1" applyFont="1" applyFill="1" applyBorder="1" applyAlignment="1">
      <alignment horizontal="center" vertical="center"/>
    </xf>
    <xf numFmtId="166" fontId="3" fillId="2" borderId="95" xfId="0" applyNumberFormat="1" applyFont="1" applyFill="1" applyBorder="1" applyAlignment="1">
      <alignment horizontal="center" vertical="center"/>
    </xf>
    <xf numFmtId="0" fontId="61" fillId="0" borderId="316" xfId="0" applyFont="1" applyBorder="1" applyAlignment="1">
      <alignment horizontal="center" vertical="center"/>
    </xf>
    <xf numFmtId="0" fontId="61" fillId="0" borderId="286" xfId="0" applyFont="1" applyBorder="1" applyAlignment="1">
      <alignment vertical="center"/>
    </xf>
    <xf numFmtId="0" fontId="4" fillId="8" borderId="286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left" vertical="center"/>
    </xf>
    <xf numFmtId="1" fontId="6" fillId="8" borderId="70" xfId="0" applyNumberFormat="1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318" xfId="0" applyFont="1" applyBorder="1" applyAlignment="1">
      <alignment vertical="center"/>
    </xf>
    <xf numFmtId="0" fontId="6" fillId="8" borderId="319" xfId="0" applyFont="1" applyFill="1" applyBorder="1" applyAlignment="1">
      <alignment horizontal="center" vertical="center"/>
    </xf>
    <xf numFmtId="0" fontId="6" fillId="8" borderId="319" xfId="0" applyFont="1" applyFill="1" applyBorder="1" applyAlignment="1">
      <alignment horizontal="left" vertical="center"/>
    </xf>
    <xf numFmtId="1" fontId="6" fillId="8" borderId="319" xfId="0" applyNumberFormat="1" applyFont="1" applyFill="1" applyBorder="1" applyAlignment="1">
      <alignment horizontal="center" vertical="center"/>
    </xf>
    <xf numFmtId="0" fontId="6" fillId="8" borderId="286" xfId="0" applyFont="1" applyFill="1" applyBorder="1" applyAlignment="1">
      <alignment horizontal="left" vertical="center"/>
    </xf>
    <xf numFmtId="0" fontId="6" fillId="8" borderId="54" xfId="0" applyFont="1" applyFill="1" applyBorder="1" applyAlignment="1">
      <alignment horizontal="left" vertical="center"/>
    </xf>
    <xf numFmtId="1" fontId="6" fillId="8" borderId="54" xfId="0" applyNumberFormat="1" applyFont="1" applyFill="1" applyBorder="1" applyAlignment="1">
      <alignment horizontal="center" vertical="center"/>
    </xf>
    <xf numFmtId="0" fontId="61" fillId="0" borderId="320" xfId="0" applyFont="1" applyBorder="1" applyAlignment="1">
      <alignment horizontal="center" vertical="center"/>
    </xf>
    <xf numFmtId="0" fontId="61" fillId="0" borderId="309" xfId="0" applyFont="1" applyBorder="1" applyAlignment="1">
      <alignment horizontal="center" vertical="center"/>
    </xf>
    <xf numFmtId="0" fontId="61" fillId="0" borderId="321" xfId="0" applyFont="1" applyBorder="1" applyAlignment="1">
      <alignment horizontal="center" vertical="center"/>
    </xf>
    <xf numFmtId="0" fontId="6" fillId="32" borderId="156" xfId="0" applyFont="1" applyFill="1" applyBorder="1" applyAlignment="1">
      <alignment horizontal="center" vertical="center"/>
    </xf>
    <xf numFmtId="0" fontId="6" fillId="25" borderId="68" xfId="0" applyFont="1" applyFill="1" applyBorder="1" applyAlignment="1">
      <alignment horizontal="center" vertical="center"/>
    </xf>
    <xf numFmtId="0" fontId="6" fillId="25" borderId="156" xfId="0" applyFont="1" applyFill="1" applyBorder="1" applyAlignment="1">
      <alignment horizontal="center" vertical="center"/>
    </xf>
    <xf numFmtId="165" fontId="3" fillId="3" borderId="42" xfId="0" applyNumberFormat="1" applyFont="1" applyFill="1" applyBorder="1" applyAlignment="1">
      <alignment horizontal="center" vertical="center"/>
    </xf>
    <xf numFmtId="165" fontId="3" fillId="2" borderId="61" xfId="0" applyNumberFormat="1" applyFont="1" applyFill="1" applyBorder="1" applyAlignment="1">
      <alignment horizontal="center" vertical="center"/>
    </xf>
    <xf numFmtId="165" fontId="3" fillId="3" borderId="61" xfId="0" applyNumberFormat="1" applyFont="1" applyFill="1" applyBorder="1" applyAlignment="1">
      <alignment horizontal="center" vertical="center"/>
    </xf>
    <xf numFmtId="165" fontId="3" fillId="2" borderId="102" xfId="0" applyNumberFormat="1" applyFont="1" applyFill="1" applyBorder="1" applyAlignment="1">
      <alignment horizontal="center" vertical="center"/>
    </xf>
    <xf numFmtId="165" fontId="3" fillId="3" borderId="85" xfId="0" applyNumberFormat="1" applyFont="1" applyFill="1" applyBorder="1" applyAlignment="1">
      <alignment horizontal="center" vertical="center"/>
    </xf>
    <xf numFmtId="165" fontId="3" fillId="2" borderId="54" xfId="0" applyNumberFormat="1" applyFont="1" applyFill="1" applyBorder="1" applyAlignment="1">
      <alignment horizontal="center" vertical="center"/>
    </xf>
    <xf numFmtId="165" fontId="3" fillId="3" borderId="54" xfId="0" applyNumberFormat="1" applyFont="1" applyFill="1" applyBorder="1" applyAlignment="1">
      <alignment horizontal="center" vertical="center"/>
    </xf>
    <xf numFmtId="165" fontId="3" fillId="2" borderId="94" xfId="0" applyNumberFormat="1" applyFont="1" applyFill="1" applyBorder="1" applyAlignment="1">
      <alignment horizontal="center" vertical="center"/>
    </xf>
    <xf numFmtId="165" fontId="3" fillId="3" borderId="40" xfId="0" applyNumberFormat="1" applyFont="1" applyFill="1" applyBorder="1" applyAlignment="1">
      <alignment horizontal="center" vertical="center"/>
    </xf>
    <xf numFmtId="165" fontId="3" fillId="3" borderId="60" xfId="0" applyNumberFormat="1" applyFont="1" applyFill="1" applyBorder="1" applyAlignment="1">
      <alignment horizontal="center" vertical="center"/>
    </xf>
    <xf numFmtId="165" fontId="3" fillId="26" borderId="60" xfId="0" applyNumberFormat="1" applyFont="1" applyFill="1" applyBorder="1" applyAlignment="1">
      <alignment horizontal="center" vertical="center"/>
    </xf>
    <xf numFmtId="165" fontId="3" fillId="26" borderId="54" xfId="0" applyNumberFormat="1" applyFont="1" applyFill="1" applyBorder="1" applyAlignment="1">
      <alignment horizontal="center" vertical="center"/>
    </xf>
    <xf numFmtId="0" fontId="3" fillId="22" borderId="171" xfId="0" applyFont="1" applyFill="1" applyBorder="1" applyAlignment="1">
      <alignment horizontal="center" vertical="center"/>
    </xf>
    <xf numFmtId="0" fontId="6" fillId="33" borderId="53" xfId="0" applyFont="1" applyFill="1" applyBorder="1" applyAlignment="1">
      <alignment horizontal="center" vertical="center"/>
    </xf>
    <xf numFmtId="0" fontId="3" fillId="3" borderId="137" xfId="0" applyFont="1" applyFill="1" applyBorder="1" applyAlignment="1">
      <alignment horizontal="left" vertical="center"/>
    </xf>
    <xf numFmtId="0" fontId="3" fillId="3" borderId="115" xfId="0" applyFont="1" applyFill="1" applyBorder="1" applyAlignment="1">
      <alignment vertical="center"/>
    </xf>
    <xf numFmtId="0" fontId="3" fillId="3" borderId="115" xfId="0" applyFont="1" applyFill="1" applyBorder="1" applyAlignment="1">
      <alignment horizontal="center" vertical="center"/>
    </xf>
    <xf numFmtId="166" fontId="3" fillId="3" borderId="115" xfId="0" applyNumberFormat="1" applyFont="1" applyFill="1" applyBorder="1" applyAlignment="1">
      <alignment horizontal="center" vertical="center"/>
    </xf>
    <xf numFmtId="0" fontId="49" fillId="8" borderId="66" xfId="0" applyFont="1" applyFill="1" applyBorder="1" applyAlignment="1">
      <alignment horizontal="center" vertical="center"/>
    </xf>
    <xf numFmtId="0" fontId="59" fillId="0" borderId="0" xfId="0" applyFont="1"/>
    <xf numFmtId="0" fontId="3" fillId="0" borderId="293" xfId="0" applyFont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165" fontId="3" fillId="3" borderId="199" xfId="0" applyNumberFormat="1" applyFont="1" applyFill="1" applyBorder="1" applyAlignment="1">
      <alignment horizontal="center" vertical="center"/>
    </xf>
    <xf numFmtId="165" fontId="3" fillId="3" borderId="272" xfId="0" applyNumberFormat="1" applyFont="1" applyFill="1" applyBorder="1" applyAlignment="1">
      <alignment horizontal="center" vertical="center"/>
    </xf>
    <xf numFmtId="0" fontId="6" fillId="2" borderId="282" xfId="0" applyFont="1" applyFill="1" applyBorder="1" applyAlignment="1">
      <alignment horizontal="center" vertical="center"/>
    </xf>
    <xf numFmtId="165" fontId="3" fillId="34" borderId="199" xfId="0" applyNumberFormat="1" applyFont="1" applyFill="1" applyBorder="1" applyAlignment="1">
      <alignment horizontal="center" vertical="center"/>
    </xf>
    <xf numFmtId="165" fontId="3" fillId="34" borderId="102" xfId="0" applyNumberFormat="1" applyFont="1" applyFill="1" applyBorder="1" applyAlignment="1">
      <alignment horizontal="center" vertical="center"/>
    </xf>
    <xf numFmtId="165" fontId="3" fillId="34" borderId="54" xfId="0" applyNumberFormat="1" applyFont="1" applyFill="1" applyBorder="1" applyAlignment="1">
      <alignment horizontal="center" vertical="center"/>
    </xf>
    <xf numFmtId="165" fontId="3" fillId="34" borderId="94" xfId="0" applyNumberFormat="1" applyFont="1" applyFill="1" applyBorder="1" applyAlignment="1">
      <alignment horizontal="center" vertical="center"/>
    </xf>
    <xf numFmtId="0" fontId="9" fillId="2" borderId="234" xfId="0" applyFont="1" applyFill="1" applyBorder="1" applyAlignment="1">
      <alignment horizontal="center" vertical="center" wrapText="1"/>
    </xf>
    <xf numFmtId="16" fontId="3" fillId="0" borderId="218" xfId="0" applyNumberFormat="1" applyFont="1" applyBorder="1" applyAlignment="1">
      <alignment horizontal="left"/>
    </xf>
    <xf numFmtId="0" fontId="3" fillId="0" borderId="218" xfId="0" applyFont="1" applyBorder="1"/>
    <xf numFmtId="0" fontId="3" fillId="0" borderId="218" xfId="0" applyFont="1" applyBorder="1" applyAlignment="1">
      <alignment horizontal="center"/>
    </xf>
    <xf numFmtId="0" fontId="40" fillId="13" borderId="278" xfId="0" applyFont="1" applyFill="1" applyBorder="1" applyAlignment="1">
      <alignment horizontal="center" vertical="center"/>
    </xf>
    <xf numFmtId="0" fontId="3" fillId="8" borderId="206" xfId="0" applyFont="1" applyFill="1" applyBorder="1"/>
    <xf numFmtId="0" fontId="5" fillId="0" borderId="208" xfId="0" applyFont="1" applyBorder="1"/>
    <xf numFmtId="0" fontId="5" fillId="0" borderId="207" xfId="0" applyFont="1" applyBorder="1"/>
    <xf numFmtId="0" fontId="40" fillId="19" borderId="68" xfId="0" applyFont="1" applyFill="1" applyBorder="1" applyAlignment="1">
      <alignment horizontal="center" vertical="center"/>
    </xf>
    <xf numFmtId="0" fontId="40" fillId="18" borderId="68" xfId="0" applyFont="1" applyFill="1" applyBorder="1" applyAlignment="1">
      <alignment horizontal="center" vertical="center"/>
    </xf>
    <xf numFmtId="0" fontId="40" fillId="3" borderId="53" xfId="0" applyFont="1" applyFill="1" applyBorder="1" applyAlignment="1">
      <alignment horizontal="center" vertical="center"/>
    </xf>
    <xf numFmtId="0" fontId="40" fillId="20" borderId="53" xfId="0" applyFont="1" applyFill="1" applyBorder="1" applyAlignment="1">
      <alignment horizontal="center" vertical="center"/>
    </xf>
    <xf numFmtId="0" fontId="40" fillId="12" borderId="71" xfId="0" applyFont="1" applyFill="1" applyBorder="1" applyAlignment="1">
      <alignment horizontal="center" vertical="center"/>
    </xf>
    <xf numFmtId="0" fontId="40" fillId="19" borderId="53" xfId="0" applyFont="1" applyFill="1" applyBorder="1" applyAlignment="1">
      <alignment horizontal="center" vertical="center"/>
    </xf>
    <xf numFmtId="0" fontId="40" fillId="19" borderId="58" xfId="0" applyFont="1" applyFill="1" applyBorder="1" applyAlignment="1">
      <alignment horizontal="center" vertical="center"/>
    </xf>
    <xf numFmtId="0" fontId="40" fillId="18" borderId="53" xfId="0" applyFont="1" applyFill="1" applyBorder="1" applyAlignment="1">
      <alignment horizontal="center" vertical="center"/>
    </xf>
    <xf numFmtId="0" fontId="40" fillId="18" borderId="58" xfId="0" applyFont="1" applyFill="1" applyBorder="1" applyAlignment="1">
      <alignment horizontal="center" vertical="center"/>
    </xf>
    <xf numFmtId="0" fontId="40" fillId="7" borderId="322" xfId="0" applyFont="1" applyFill="1" applyBorder="1" applyAlignment="1">
      <alignment horizontal="center" vertical="center"/>
    </xf>
    <xf numFmtId="0" fontId="9" fillId="11" borderId="322" xfId="0" applyFont="1" applyFill="1" applyBorder="1" applyAlignment="1">
      <alignment horizontal="center" vertical="center"/>
    </xf>
    <xf numFmtId="166" fontId="40" fillId="7" borderId="322" xfId="0" applyNumberFormat="1" applyFont="1" applyFill="1" applyBorder="1" applyAlignment="1">
      <alignment horizontal="center" vertical="center"/>
    </xf>
    <xf numFmtId="0" fontId="40" fillId="7" borderId="323" xfId="0" applyFont="1" applyFill="1" applyBorder="1" applyAlignment="1">
      <alignment horizontal="center" vertical="center"/>
    </xf>
    <xf numFmtId="166" fontId="40" fillId="7" borderId="323" xfId="0" applyNumberFormat="1" applyFont="1" applyFill="1" applyBorder="1" applyAlignment="1">
      <alignment horizontal="center" vertical="center"/>
    </xf>
    <xf numFmtId="0" fontId="40" fillId="7" borderId="324" xfId="0" applyFont="1" applyFill="1" applyBorder="1" applyAlignment="1">
      <alignment horizontal="center" vertical="center"/>
    </xf>
    <xf numFmtId="166" fontId="40" fillId="7" borderId="324" xfId="0" applyNumberFormat="1" applyFont="1" applyFill="1" applyBorder="1" applyAlignment="1">
      <alignment horizontal="center" vertical="center"/>
    </xf>
    <xf numFmtId="0" fontId="40" fillId="3" borderId="73" xfId="0" applyFont="1" applyFill="1" applyBorder="1" applyAlignment="1">
      <alignment horizontal="left"/>
    </xf>
    <xf numFmtId="0" fontId="0" fillId="0" borderId="325" xfId="0" applyBorder="1" applyAlignment="1">
      <alignment horizontal="center" vertical="center"/>
    </xf>
    <xf numFmtId="0" fontId="0" fillId="0" borderId="325" xfId="0" applyBorder="1"/>
    <xf numFmtId="0" fontId="40" fillId="3" borderId="68" xfId="0" applyFont="1" applyFill="1" applyBorder="1" applyAlignment="1">
      <alignment horizontal="center" vertical="center"/>
    </xf>
    <xf numFmtId="0" fontId="40" fillId="3" borderId="58" xfId="0" applyFont="1" applyFill="1" applyBorder="1" applyAlignment="1">
      <alignment horizontal="center" vertical="center"/>
    </xf>
    <xf numFmtId="0" fontId="40" fillId="20" borderId="68" xfId="0" applyFont="1" applyFill="1" applyBorder="1" applyAlignment="1">
      <alignment horizontal="center" vertical="center"/>
    </xf>
    <xf numFmtId="0" fontId="40" fillId="20" borderId="58" xfId="0" applyFont="1" applyFill="1" applyBorder="1" applyAlignment="1">
      <alignment horizontal="center" vertical="center"/>
    </xf>
    <xf numFmtId="0" fontId="40" fillId="3" borderId="130" xfId="0" applyFont="1" applyFill="1" applyBorder="1" applyAlignment="1">
      <alignment horizontal="center" vertical="center"/>
    </xf>
    <xf numFmtId="0" fontId="40" fillId="3" borderId="239" xfId="0" applyFont="1" applyFill="1" applyBorder="1" applyAlignment="1">
      <alignment horizontal="center" vertical="center"/>
    </xf>
    <xf numFmtId="0" fontId="40" fillId="3" borderId="73" xfId="0" applyFont="1" applyFill="1" applyBorder="1" applyAlignment="1">
      <alignment horizontal="center" vertical="center"/>
    </xf>
    <xf numFmtId="164" fontId="2" fillId="0" borderId="0" xfId="0" applyNumberFormat="1" applyFont="1"/>
    <xf numFmtId="164" fontId="0" fillId="0" borderId="0" xfId="0" applyNumberFormat="1"/>
    <xf numFmtId="164" fontId="6" fillId="2" borderId="300" xfId="0" applyNumberFormat="1" applyFont="1" applyFill="1" applyBorder="1" applyAlignment="1">
      <alignment horizontal="center" vertical="center" wrapText="1"/>
    </xf>
    <xf numFmtId="164" fontId="3" fillId="8" borderId="286" xfId="0" applyNumberFormat="1" applyFont="1" applyFill="1" applyBorder="1" applyAlignment="1">
      <alignment horizontal="center" vertical="center"/>
    </xf>
    <xf numFmtId="165" fontId="0" fillId="0" borderId="0" xfId="0" applyNumberFormat="1"/>
    <xf numFmtId="165" fontId="3" fillId="8" borderId="286" xfId="0" applyNumberFormat="1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5" fontId="7" fillId="0" borderId="1" xfId="0" applyNumberFormat="1" applyFont="1" applyBorder="1" applyAlignment="1">
      <alignment horizontal="left"/>
    </xf>
    <xf numFmtId="165" fontId="3" fillId="0" borderId="1" xfId="0" applyNumberFormat="1" applyFont="1" applyBorder="1" applyAlignment="1">
      <alignment horizontal="center"/>
    </xf>
    <xf numFmtId="165" fontId="6" fillId="3" borderId="16" xfId="0" applyNumberFormat="1" applyFont="1" applyFill="1" applyBorder="1" applyAlignment="1">
      <alignment horizontal="center" vertical="center"/>
    </xf>
    <xf numFmtId="165" fontId="6" fillId="2" borderId="28" xfId="0" applyNumberFormat="1" applyFont="1" applyFill="1" applyBorder="1" applyAlignment="1">
      <alignment horizontal="center" vertical="center"/>
    </xf>
    <xf numFmtId="165" fontId="3" fillId="2" borderId="40" xfId="0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0" fontId="40" fillId="17" borderId="58" xfId="0" applyFont="1" applyFill="1" applyBorder="1" applyAlignment="1">
      <alignment horizontal="center" vertical="center"/>
    </xf>
    <xf numFmtId="0" fontId="40" fillId="16" borderId="68" xfId="0" applyFont="1" applyFill="1" applyBorder="1" applyAlignment="1">
      <alignment horizontal="center" vertical="center"/>
    </xf>
    <xf numFmtId="0" fontId="40" fillId="16" borderId="58" xfId="0" applyFont="1" applyFill="1" applyBorder="1" applyAlignment="1">
      <alignment horizontal="center" vertical="center"/>
    </xf>
    <xf numFmtId="0" fontId="40" fillId="7" borderId="53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/>
    </xf>
    <xf numFmtId="0" fontId="40" fillId="28" borderId="53" xfId="0" applyFont="1" applyFill="1" applyBorder="1" applyAlignment="1">
      <alignment horizontal="center" vertical="center"/>
    </xf>
    <xf numFmtId="0" fontId="40" fillId="28" borderId="58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49" fontId="61" fillId="0" borderId="0" xfId="0" applyNumberFormat="1" applyFont="1" applyAlignment="1">
      <alignment horizontal="left"/>
    </xf>
    <xf numFmtId="0" fontId="3" fillId="34" borderId="199" xfId="0" applyFont="1" applyFill="1" applyBorder="1" applyAlignment="1">
      <alignment horizontal="center" vertical="center"/>
    </xf>
    <xf numFmtId="0" fontId="3" fillId="3" borderId="199" xfId="0" applyFont="1" applyFill="1" applyBorder="1" applyAlignment="1">
      <alignment horizontal="center" vertical="center"/>
    </xf>
    <xf numFmtId="165" fontId="3" fillId="34" borderId="91" xfId="0" applyNumberFormat="1" applyFont="1" applyFill="1" applyBorder="1" applyAlignment="1">
      <alignment horizontal="center" vertical="center"/>
    </xf>
    <xf numFmtId="0" fontId="3" fillId="3" borderId="326" xfId="0" applyFont="1" applyFill="1" applyBorder="1" applyAlignment="1">
      <alignment horizontal="center" vertical="center"/>
    </xf>
    <xf numFmtId="0" fontId="40" fillId="3" borderId="173" xfId="0" applyFont="1" applyFill="1" applyBorder="1" applyAlignment="1">
      <alignment horizontal="center" vertical="center"/>
    </xf>
    <xf numFmtId="0" fontId="9" fillId="20" borderId="133" xfId="0" applyFont="1" applyFill="1" applyBorder="1" applyAlignment="1">
      <alignment horizontal="center" vertical="center"/>
    </xf>
    <xf numFmtId="166" fontId="40" fillId="3" borderId="133" xfId="0" applyNumberFormat="1" applyFont="1" applyFill="1" applyBorder="1" applyAlignment="1">
      <alignment horizontal="center" vertical="center"/>
    </xf>
    <xf numFmtId="0" fontId="3" fillId="3" borderId="327" xfId="0" applyFont="1" applyFill="1" applyBorder="1" applyAlignment="1">
      <alignment horizontal="left" vertical="center"/>
    </xf>
    <xf numFmtId="0" fontId="6" fillId="35" borderId="53" xfId="0" applyFont="1" applyFill="1" applyBorder="1" applyAlignment="1">
      <alignment horizontal="center" vertical="center"/>
    </xf>
    <xf numFmtId="0" fontId="13" fillId="2" borderId="72" xfId="0" applyFont="1" applyFill="1" applyBorder="1" applyAlignment="1">
      <alignment vertical="center"/>
    </xf>
    <xf numFmtId="0" fontId="13" fillId="3" borderId="15" xfId="0" applyFont="1" applyFill="1" applyBorder="1" applyAlignment="1">
      <alignment vertical="center"/>
    </xf>
    <xf numFmtId="0" fontId="61" fillId="0" borderId="286" xfId="0" applyFont="1" applyBorder="1" applyAlignment="1">
      <alignment horizontal="center" vertical="center"/>
    </xf>
    <xf numFmtId="0" fontId="62" fillId="0" borderId="286" xfId="0" applyFont="1" applyBorder="1" applyAlignment="1">
      <alignment horizontal="center" vertical="center"/>
    </xf>
    <xf numFmtId="0" fontId="61" fillId="0" borderId="286" xfId="0" applyFont="1" applyBorder="1"/>
    <xf numFmtId="0" fontId="6" fillId="8" borderId="286" xfId="0" applyFont="1" applyFill="1" applyBorder="1" applyAlignment="1">
      <alignment horizontal="center" vertical="center"/>
    </xf>
    <xf numFmtId="0" fontId="59" fillId="0" borderId="286" xfId="0" applyFont="1" applyBorder="1" applyAlignment="1">
      <alignment horizontal="center" vertical="center"/>
    </xf>
    <xf numFmtId="1" fontId="6" fillId="8" borderId="286" xfId="0" applyNumberFormat="1" applyFont="1" applyFill="1" applyBorder="1" applyAlignment="1">
      <alignment horizontal="center" vertical="center"/>
    </xf>
    <xf numFmtId="0" fontId="61" fillId="0" borderId="286" xfId="0" applyFont="1" applyBorder="1" applyAlignment="1">
      <alignment horizontal="center"/>
    </xf>
    <xf numFmtId="0" fontId="7" fillId="32" borderId="39" xfId="0" applyFont="1" applyFill="1" applyBorder="1" applyAlignment="1">
      <alignment horizontal="center" vertical="center"/>
    </xf>
    <xf numFmtId="0" fontId="7" fillId="25" borderId="53" xfId="0" applyFont="1" applyFill="1" applyBorder="1" applyAlignment="1">
      <alignment horizontal="center" vertical="center"/>
    </xf>
    <xf numFmtId="0" fontId="7" fillId="32" borderId="53" xfId="0" applyFont="1" applyFill="1" applyBorder="1" applyAlignment="1">
      <alignment horizontal="center" vertical="center"/>
    </xf>
    <xf numFmtId="0" fontId="7" fillId="25" borderId="93" xfId="0" applyFont="1" applyFill="1" applyBorder="1" applyAlignment="1">
      <alignment horizontal="center" vertical="center"/>
    </xf>
    <xf numFmtId="0" fontId="7" fillId="35" borderId="53" xfId="0" applyFont="1" applyFill="1" applyBorder="1" applyAlignment="1">
      <alignment horizontal="center" vertical="center"/>
    </xf>
    <xf numFmtId="0" fontId="7" fillId="25" borderId="197" xfId="0" applyFont="1" applyFill="1" applyBorder="1" applyAlignment="1">
      <alignment horizontal="center" vertical="center"/>
    </xf>
    <xf numFmtId="0" fontId="7" fillId="32" borderId="197" xfId="0" applyFont="1" applyFill="1" applyBorder="1" applyAlignment="1">
      <alignment horizontal="center" vertical="center"/>
    </xf>
    <xf numFmtId="0" fontId="60" fillId="0" borderId="286" xfId="0" applyFont="1" applyBorder="1" applyAlignment="1">
      <alignment vertical="center"/>
    </xf>
    <xf numFmtId="0" fontId="60" fillId="0" borderId="316" xfId="0" applyFont="1" applyBorder="1" applyAlignment="1">
      <alignment horizontal="center" vertical="center"/>
    </xf>
    <xf numFmtId="0" fontId="60" fillId="0" borderId="286" xfId="0" applyFont="1" applyBorder="1" applyAlignment="1">
      <alignment horizontal="center" vertical="center"/>
    </xf>
    <xf numFmtId="0" fontId="16" fillId="8" borderId="286" xfId="0" applyFont="1" applyFill="1" applyBorder="1" applyAlignment="1">
      <alignment horizontal="center" vertical="center"/>
    </xf>
    <xf numFmtId="0" fontId="7" fillId="8" borderId="70" xfId="0" applyFont="1" applyFill="1" applyBorder="1" applyAlignment="1">
      <alignment horizontal="center" vertical="center"/>
    </xf>
    <xf numFmtId="1" fontId="7" fillId="8" borderId="70" xfId="0" applyNumberFormat="1" applyFont="1" applyFill="1" applyBorder="1" applyAlignment="1">
      <alignment horizontal="center" vertical="center"/>
    </xf>
    <xf numFmtId="0" fontId="62" fillId="0" borderId="286" xfId="0" applyFont="1" applyBorder="1"/>
    <xf numFmtId="0" fontId="7" fillId="8" borderId="63" xfId="0" applyFont="1" applyFill="1" applyBorder="1" applyAlignment="1">
      <alignment horizontal="center" vertical="center"/>
    </xf>
    <xf numFmtId="1" fontId="7" fillId="8" borderId="63" xfId="0" applyNumberFormat="1" applyFont="1" applyFill="1" applyBorder="1" applyAlignment="1">
      <alignment horizontal="center" vertical="center"/>
    </xf>
    <xf numFmtId="0" fontId="60" fillId="0" borderId="328" xfId="0" applyFont="1" applyBorder="1" applyAlignment="1">
      <alignment horizontal="center" vertical="center"/>
    </xf>
    <xf numFmtId="0" fontId="7" fillId="8" borderId="329" xfId="0" applyFont="1" applyFill="1" applyBorder="1" applyAlignment="1">
      <alignment horizontal="center" vertical="center"/>
    </xf>
    <xf numFmtId="0" fontId="8" fillId="8" borderId="63" xfId="0" applyFont="1" applyFill="1" applyBorder="1" applyAlignment="1">
      <alignment horizontal="center" vertical="center"/>
    </xf>
    <xf numFmtId="0" fontId="8" fillId="8" borderId="70" xfId="0" applyFont="1" applyFill="1" applyBorder="1" applyAlignment="1">
      <alignment horizontal="center" vertical="center"/>
    </xf>
    <xf numFmtId="0" fontId="7" fillId="23" borderId="53" xfId="0" applyFont="1" applyFill="1" applyBorder="1" applyAlignment="1">
      <alignment horizontal="center" vertical="center"/>
    </xf>
    <xf numFmtId="0" fontId="7" fillId="35" borderId="39" xfId="0" applyFont="1" applyFill="1" applyBorder="1" applyAlignment="1">
      <alignment horizontal="center" vertical="center"/>
    </xf>
    <xf numFmtId="0" fontId="7" fillId="25" borderId="68" xfId="0" applyFont="1" applyFill="1" applyBorder="1" applyAlignment="1">
      <alignment horizontal="center" vertical="center"/>
    </xf>
    <xf numFmtId="166" fontId="3" fillId="11" borderId="1" xfId="0" applyNumberFormat="1" applyFont="1" applyFill="1" applyBorder="1" applyAlignment="1">
      <alignment horizontal="center" vertical="center"/>
    </xf>
    <xf numFmtId="166" fontId="3" fillId="11" borderId="286" xfId="0" applyNumberFormat="1" applyFont="1" applyFill="1" applyBorder="1" applyAlignment="1">
      <alignment horizontal="center" vertical="center"/>
    </xf>
    <xf numFmtId="166" fontId="3" fillId="6" borderId="130" xfId="0" applyNumberFormat="1" applyFont="1" applyFill="1" applyBorder="1" applyAlignment="1">
      <alignment horizontal="center" vertical="center"/>
    </xf>
    <xf numFmtId="166" fontId="3" fillId="6" borderId="117" xfId="0" applyNumberFormat="1" applyFont="1" applyFill="1" applyBorder="1" applyAlignment="1">
      <alignment horizontal="center" vertical="center"/>
    </xf>
    <xf numFmtId="166" fontId="3" fillId="6" borderId="239" xfId="0" applyNumberFormat="1" applyFont="1" applyFill="1" applyBorder="1" applyAlignment="1">
      <alignment horizontal="center" vertical="center"/>
    </xf>
    <xf numFmtId="166" fontId="3" fillId="6" borderId="68" xfId="0" applyNumberFormat="1" applyFont="1" applyFill="1" applyBorder="1" applyAlignment="1">
      <alignment horizontal="center" vertical="center"/>
    </xf>
    <xf numFmtId="166" fontId="3" fillId="23" borderId="133" xfId="0" applyNumberFormat="1" applyFont="1" applyFill="1" applyBorder="1" applyAlignment="1">
      <alignment horizontal="center" vertical="center"/>
    </xf>
    <xf numFmtId="166" fontId="3" fillId="23" borderId="173" xfId="0" applyNumberFormat="1" applyFont="1" applyFill="1" applyBorder="1" applyAlignment="1">
      <alignment horizontal="center" vertical="center"/>
    </xf>
    <xf numFmtId="166" fontId="3" fillId="6" borderId="70" xfId="0" applyNumberFormat="1" applyFont="1" applyFill="1" applyBorder="1" applyAlignment="1">
      <alignment horizontal="center" vertical="center"/>
    </xf>
    <xf numFmtId="166" fontId="3" fillId="23" borderId="163" xfId="0" applyNumberFormat="1" applyFont="1" applyFill="1" applyBorder="1" applyAlignment="1">
      <alignment horizontal="center" vertical="center"/>
    </xf>
    <xf numFmtId="0" fontId="40" fillId="12" borderId="278" xfId="0" applyFont="1" applyFill="1" applyBorder="1" applyAlignment="1">
      <alignment horizontal="center" vertical="center"/>
    </xf>
    <xf numFmtId="0" fontId="40" fillId="13" borderId="71" xfId="0" applyFont="1" applyFill="1" applyBorder="1" applyAlignment="1">
      <alignment horizontal="center" vertical="center"/>
    </xf>
    <xf numFmtId="0" fontId="40" fillId="15" borderId="68" xfId="0" applyFont="1" applyFill="1" applyBorder="1"/>
    <xf numFmtId="0" fontId="40" fillId="15" borderId="68" xfId="0" applyFont="1" applyFill="1" applyBorder="1" applyAlignment="1">
      <alignment horizontal="left"/>
    </xf>
    <xf numFmtId="0" fontId="40" fillId="15" borderId="68" xfId="0" applyFont="1" applyFill="1" applyBorder="1" applyAlignment="1">
      <alignment horizontal="center"/>
    </xf>
    <xf numFmtId="0" fontId="40" fillId="27" borderId="68" xfId="0" applyFont="1" applyFill="1" applyBorder="1" applyAlignment="1">
      <alignment horizontal="center"/>
    </xf>
    <xf numFmtId="0" fontId="40" fillId="27" borderId="68" xfId="0" applyFont="1" applyFill="1" applyBorder="1" applyAlignment="1">
      <alignment horizontal="center" vertical="center"/>
    </xf>
    <xf numFmtId="0" fontId="40" fillId="17" borderId="53" xfId="0" applyFont="1" applyFill="1" applyBorder="1" applyAlignment="1">
      <alignment horizontal="center" vertical="center"/>
    </xf>
    <xf numFmtId="0" fontId="40" fillId="16" borderId="53" xfId="0" applyFont="1" applyFill="1" applyBorder="1" applyAlignment="1">
      <alignment horizontal="center" vertical="center"/>
    </xf>
    <xf numFmtId="0" fontId="40" fillId="19" borderId="58" xfId="0" applyFont="1" applyFill="1" applyBorder="1" applyAlignment="1">
      <alignment horizontal="center"/>
    </xf>
    <xf numFmtId="0" fontId="40" fillId="19" borderId="68" xfId="0" applyFont="1" applyFill="1" applyBorder="1" applyAlignment="1">
      <alignment horizontal="center"/>
    </xf>
    <xf numFmtId="0" fontId="40" fillId="19" borderId="53" xfId="0" applyFont="1" applyFill="1" applyBorder="1" applyAlignment="1">
      <alignment horizontal="center"/>
    </xf>
    <xf numFmtId="0" fontId="18" fillId="3" borderId="16" xfId="0" applyFont="1" applyFill="1" applyBorder="1" applyAlignment="1">
      <alignment horizontal="center" vertical="center" wrapText="1"/>
    </xf>
    <xf numFmtId="0" fontId="7" fillId="8" borderId="286" xfId="0" applyFont="1" applyFill="1" applyBorder="1" applyAlignment="1">
      <alignment horizontal="center" vertical="center"/>
    </xf>
    <xf numFmtId="1" fontId="7" fillId="8" borderId="286" xfId="0" applyNumberFormat="1" applyFont="1" applyFill="1" applyBorder="1" applyAlignment="1">
      <alignment horizontal="center" vertical="center"/>
    </xf>
    <xf numFmtId="0" fontId="7" fillId="8" borderId="218" xfId="0" applyFont="1" applyFill="1" applyBorder="1" applyAlignment="1">
      <alignment horizontal="center" vertical="center"/>
    </xf>
    <xf numFmtId="0" fontId="7" fillId="8" borderId="294" xfId="0" applyFont="1" applyFill="1" applyBorder="1" applyAlignment="1">
      <alignment horizontal="center" vertical="center"/>
    </xf>
    <xf numFmtId="1" fontId="7" fillId="8" borderId="294" xfId="0" applyNumberFormat="1" applyFont="1" applyFill="1" applyBorder="1" applyAlignment="1">
      <alignment horizontal="center" vertical="center"/>
    </xf>
    <xf numFmtId="0" fontId="6" fillId="6" borderId="115" xfId="0" applyFont="1" applyFill="1" applyBorder="1" applyAlignment="1">
      <alignment horizontal="center" vertical="top" wrapText="1"/>
    </xf>
    <xf numFmtId="0" fontId="6" fillId="8" borderId="279" xfId="0" applyFont="1" applyFill="1" applyBorder="1" applyAlignment="1">
      <alignment vertical="center"/>
    </xf>
    <xf numFmtId="0" fontId="7" fillId="32" borderId="156" xfId="0" applyFont="1" applyFill="1" applyBorder="1" applyAlignment="1">
      <alignment horizontal="center" vertical="center"/>
    </xf>
    <xf numFmtId="0" fontId="40" fillId="13" borderId="278" xfId="0" applyFont="1" applyFill="1" applyBorder="1"/>
    <xf numFmtId="0" fontId="40" fillId="13" borderId="71" xfId="0" applyFont="1" applyFill="1" applyBorder="1" applyAlignment="1">
      <alignment horizontal="left"/>
    </xf>
    <xf numFmtId="0" fontId="40" fillId="13" borderId="278" xfId="0" applyFont="1" applyFill="1" applyBorder="1" applyAlignment="1">
      <alignment horizontal="center"/>
    </xf>
    <xf numFmtId="0" fontId="40" fillId="12" borderId="71" xfId="0" applyFont="1" applyFill="1" applyBorder="1" applyAlignment="1">
      <alignment horizontal="center"/>
    </xf>
    <xf numFmtId="165" fontId="9" fillId="2" borderId="298" xfId="0" applyNumberFormat="1" applyFont="1" applyFill="1" applyBorder="1" applyAlignment="1">
      <alignment horizontal="center" vertical="center" wrapText="1"/>
    </xf>
    <xf numFmtId="0" fontId="40" fillId="17" borderId="290" xfId="0" applyFont="1" applyFill="1" applyBorder="1" applyAlignment="1">
      <alignment horizontal="center" vertical="center"/>
    </xf>
    <xf numFmtId="166" fontId="3" fillId="11" borderId="195" xfId="0" applyNumberFormat="1" applyFont="1" applyFill="1" applyBorder="1" applyAlignment="1">
      <alignment horizontal="center" vertical="center"/>
    </xf>
    <xf numFmtId="166" fontId="3" fillId="11" borderId="220" xfId="0" applyNumberFormat="1" applyFont="1" applyFill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7" fillId="32" borderId="68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2" borderId="290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278" xfId="0" applyFont="1" applyFill="1" applyBorder="1" applyAlignment="1">
      <alignment horizontal="center" vertical="center"/>
    </xf>
    <xf numFmtId="0" fontId="3" fillId="3" borderId="173" xfId="0" applyFont="1" applyFill="1" applyBorder="1" applyAlignment="1">
      <alignment horizontal="center" vertical="center"/>
    </xf>
    <xf numFmtId="0" fontId="3" fillId="0" borderId="23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8" borderId="286" xfId="0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21" borderId="0" xfId="0" applyFont="1" applyFill="1"/>
    <xf numFmtId="0" fontId="67" fillId="21" borderId="0" xfId="0" applyFont="1" applyFill="1"/>
    <xf numFmtId="0" fontId="0" fillId="21" borderId="0" xfId="0" applyFill="1"/>
    <xf numFmtId="0" fontId="61" fillId="21" borderId="0" xfId="0" applyFont="1" applyFill="1" applyAlignment="1">
      <alignment horizontal="center" vertical="center"/>
    </xf>
    <xf numFmtId="0" fontId="68" fillId="0" borderId="0" xfId="0" applyFont="1" applyAlignment="1">
      <alignment vertical="center" wrapText="1"/>
    </xf>
    <xf numFmtId="0" fontId="0" fillId="0" borderId="294" xfId="0" applyBorder="1" applyAlignment="1">
      <alignment horizontal="center" vertical="center"/>
    </xf>
    <xf numFmtId="0" fontId="0" fillId="0" borderId="294" xfId="0" applyBorder="1"/>
    <xf numFmtId="0" fontId="61" fillId="0" borderId="294" xfId="0" applyFont="1" applyBorder="1" applyAlignment="1">
      <alignment horizontal="center" vertical="center"/>
    </xf>
    <xf numFmtId="0" fontId="61" fillId="0" borderId="330" xfId="0" applyFont="1" applyBorder="1" applyAlignment="1">
      <alignment horizontal="center" vertical="center"/>
    </xf>
    <xf numFmtId="0" fontId="61" fillId="0" borderId="331" xfId="0" applyFont="1" applyBorder="1" applyAlignment="1">
      <alignment horizontal="center" vertical="center"/>
    </xf>
    <xf numFmtId="0" fontId="61" fillId="0" borderId="332" xfId="0" applyFont="1" applyBorder="1" applyAlignment="1">
      <alignment horizontal="center" vertical="center"/>
    </xf>
    <xf numFmtId="0" fontId="14" fillId="3" borderId="127" xfId="0" applyFont="1" applyFill="1" applyBorder="1" applyAlignment="1">
      <alignment horizontal="center" vertical="center"/>
    </xf>
    <xf numFmtId="0" fontId="53" fillId="0" borderId="294" xfId="0" applyFont="1" applyBorder="1" applyAlignment="1">
      <alignment horizontal="center" vertical="center"/>
    </xf>
    <xf numFmtId="0" fontId="7" fillId="32" borderId="333" xfId="0" applyFont="1" applyFill="1" applyBorder="1" applyAlignment="1">
      <alignment horizontal="center" vertical="center"/>
    </xf>
    <xf numFmtId="0" fontId="7" fillId="32" borderId="327" xfId="0" applyFont="1" applyFill="1" applyBorder="1" applyAlignment="1">
      <alignment horizontal="center" vertical="center"/>
    </xf>
    <xf numFmtId="0" fontId="0" fillId="0" borderId="334" xfId="0" applyBorder="1"/>
    <xf numFmtId="0" fontId="0" fillId="0" borderId="335" xfId="0" applyBorder="1"/>
    <xf numFmtId="0" fontId="14" fillId="0" borderId="286" xfId="0" applyFont="1" applyBorder="1" applyAlignment="1">
      <alignment horizontal="center" vertical="center"/>
    </xf>
    <xf numFmtId="0" fontId="5" fillId="0" borderId="142" xfId="0" applyFont="1" applyBorder="1" applyAlignment="1">
      <alignment horizontal="center" vertical="center"/>
    </xf>
    <xf numFmtId="0" fontId="59" fillId="0" borderId="336" xfId="0" applyFont="1" applyBorder="1" applyAlignment="1">
      <alignment horizontal="center" vertical="center"/>
    </xf>
    <xf numFmtId="0" fontId="0" fillId="0" borderId="337" xfId="0" applyBorder="1" applyAlignment="1">
      <alignment horizontal="center" vertical="center"/>
    </xf>
    <xf numFmtId="0" fontId="0" fillId="0" borderId="338" xfId="0" applyBorder="1" applyAlignment="1">
      <alignment horizontal="center" vertical="center"/>
    </xf>
    <xf numFmtId="0" fontId="7" fillId="32" borderId="339" xfId="0" applyFont="1" applyFill="1" applyBorder="1" applyAlignment="1">
      <alignment horizontal="center" vertical="center"/>
    </xf>
    <xf numFmtId="164" fontId="3" fillId="3" borderId="268" xfId="0" applyNumberFormat="1" applyFont="1" applyFill="1" applyBorder="1" applyAlignment="1">
      <alignment horizontal="center" vertical="center"/>
    </xf>
    <xf numFmtId="164" fontId="3" fillId="2" borderId="19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6" fillId="3" borderId="223" xfId="0" applyFont="1" applyFill="1" applyBorder="1" applyAlignment="1">
      <alignment vertical="center"/>
    </xf>
    <xf numFmtId="0" fontId="6" fillId="3" borderId="19" xfId="0" applyFont="1" applyFill="1" applyBorder="1" applyAlignment="1">
      <alignment vertical="center"/>
    </xf>
    <xf numFmtId="0" fontId="9" fillId="2" borderId="25" xfId="0" applyFont="1" applyFill="1" applyBorder="1" applyAlignment="1">
      <alignment horizontal="center" vertical="center" wrapText="1"/>
    </xf>
    <xf numFmtId="165" fontId="3" fillId="21" borderId="286" xfId="0" applyNumberFormat="1" applyFont="1" applyFill="1" applyBorder="1" applyAlignment="1">
      <alignment horizontal="center"/>
    </xf>
    <xf numFmtId="164" fontId="3" fillId="21" borderId="286" xfId="0" applyNumberFormat="1" applyFont="1" applyFill="1" applyBorder="1"/>
    <xf numFmtId="0" fontId="7" fillId="32" borderId="341" xfId="0" applyFont="1" applyFill="1" applyBorder="1" applyAlignment="1">
      <alignment horizontal="center" vertical="center"/>
    </xf>
    <xf numFmtId="0" fontId="3" fillId="5" borderId="272" xfId="0" applyFont="1" applyFill="1" applyBorder="1" applyAlignment="1">
      <alignment horizontal="center" vertical="center"/>
    </xf>
    <xf numFmtId="0" fontId="3" fillId="3" borderId="197" xfId="0" applyFont="1" applyFill="1" applyBorder="1" applyAlignment="1">
      <alignment horizontal="center" vertical="center"/>
    </xf>
    <xf numFmtId="164" fontId="3" fillId="3" borderId="197" xfId="0" applyNumberFormat="1" applyFont="1" applyFill="1" applyBorder="1" applyAlignment="1">
      <alignment horizontal="center" vertical="center"/>
    </xf>
    <xf numFmtId="0" fontId="3" fillId="2" borderId="279" xfId="0" applyFont="1" applyFill="1" applyBorder="1" applyAlignment="1">
      <alignment horizontal="right" vertical="center"/>
    </xf>
    <xf numFmtId="0" fontId="3" fillId="5" borderId="199" xfId="0" applyFont="1" applyFill="1" applyBorder="1" applyAlignment="1">
      <alignment horizontal="center" vertical="center"/>
    </xf>
    <xf numFmtId="165" fontId="3" fillId="2" borderId="199" xfId="0" applyNumberFormat="1" applyFont="1" applyFill="1" applyBorder="1" applyAlignment="1">
      <alignment horizontal="center" vertical="center"/>
    </xf>
    <xf numFmtId="0" fontId="3" fillId="0" borderId="272" xfId="0" applyFont="1" applyBorder="1" applyAlignment="1">
      <alignment horizontal="center" vertical="center"/>
    </xf>
    <xf numFmtId="0" fontId="3" fillId="0" borderId="269" xfId="0" applyFont="1" applyBorder="1" applyAlignment="1">
      <alignment horizontal="center" vertical="center"/>
    </xf>
    <xf numFmtId="0" fontId="3" fillId="2" borderId="218" xfId="0" applyFont="1" applyFill="1" applyBorder="1" applyAlignment="1">
      <alignment horizontal="right" vertical="center"/>
    </xf>
    <xf numFmtId="0" fontId="3" fillId="0" borderId="10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165" fontId="3" fillId="3" borderId="94" xfId="0" applyNumberFormat="1" applyFont="1" applyFill="1" applyBorder="1" applyAlignment="1">
      <alignment horizontal="center" vertical="center"/>
    </xf>
    <xf numFmtId="166" fontId="3" fillId="2" borderId="40" xfId="0" applyNumberFormat="1" applyFont="1" applyFill="1" applyBorder="1" applyAlignment="1">
      <alignment horizontal="center" vertical="center"/>
    </xf>
    <xf numFmtId="0" fontId="3" fillId="5" borderId="272" xfId="0" applyFont="1" applyFill="1" applyBorder="1" applyAlignment="1">
      <alignment horizontal="right" vertical="center"/>
    </xf>
    <xf numFmtId="0" fontId="3" fillId="5" borderId="100" xfId="0" applyFont="1" applyFill="1" applyBorder="1" applyAlignment="1">
      <alignment horizontal="center" vertical="center"/>
    </xf>
    <xf numFmtId="0" fontId="3" fillId="5" borderId="101" xfId="0" applyFont="1" applyFill="1" applyBorder="1" applyAlignment="1">
      <alignment horizontal="center" vertical="center"/>
    </xf>
    <xf numFmtId="0" fontId="3" fillId="0" borderId="256" xfId="0" applyFont="1" applyBorder="1" applyAlignment="1">
      <alignment horizontal="center" vertical="center"/>
    </xf>
    <xf numFmtId="0" fontId="13" fillId="2" borderId="133" xfId="0" applyFont="1" applyFill="1" applyBorder="1" applyAlignment="1">
      <alignment vertical="center"/>
    </xf>
    <xf numFmtId="0" fontId="3" fillId="0" borderId="187" xfId="0" applyFont="1" applyBorder="1" applyAlignment="1">
      <alignment horizontal="center" vertical="center"/>
    </xf>
    <xf numFmtId="0" fontId="3" fillId="2" borderId="276" xfId="0" applyFont="1" applyFill="1" applyBorder="1" applyAlignment="1">
      <alignment horizontal="center" vertical="center"/>
    </xf>
    <xf numFmtId="0" fontId="3" fillId="2" borderId="161" xfId="0" applyFont="1" applyFill="1" applyBorder="1" applyAlignment="1">
      <alignment horizontal="right" vertical="center"/>
    </xf>
    <xf numFmtId="0" fontId="3" fillId="26" borderId="197" xfId="0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vertical="center"/>
    </xf>
    <xf numFmtId="164" fontId="3" fillId="3" borderId="40" xfId="0" applyNumberFormat="1" applyFont="1" applyFill="1" applyBorder="1" applyAlignment="1">
      <alignment horizontal="center" vertical="center"/>
    </xf>
    <xf numFmtId="0" fontId="3" fillId="26" borderId="42" xfId="0" applyFont="1" applyFill="1" applyBorder="1" applyAlignment="1">
      <alignment horizontal="center" vertical="center"/>
    </xf>
    <xf numFmtId="0" fontId="3" fillId="3" borderId="181" xfId="0" applyFont="1" applyFill="1" applyBorder="1" applyAlignment="1">
      <alignment horizontal="center" vertical="center"/>
    </xf>
    <xf numFmtId="0" fontId="3" fillId="3" borderId="181" xfId="0" applyFont="1" applyFill="1" applyBorder="1" applyAlignment="1">
      <alignment vertical="center"/>
    </xf>
    <xf numFmtId="164" fontId="3" fillId="26" borderId="40" xfId="0" applyNumberFormat="1" applyFont="1" applyFill="1" applyBorder="1" applyAlignment="1">
      <alignment horizontal="center" vertical="center"/>
    </xf>
    <xf numFmtId="0" fontId="3" fillId="2" borderId="343" xfId="0" applyFont="1" applyFill="1" applyBorder="1" applyAlignment="1">
      <alignment horizontal="center" vertical="center"/>
    </xf>
    <xf numFmtId="0" fontId="12" fillId="0" borderId="286" xfId="0" applyFont="1" applyBorder="1" applyAlignment="1">
      <alignment horizontal="center" vertical="center" textRotation="255"/>
    </xf>
    <xf numFmtId="0" fontId="3" fillId="2" borderId="345" xfId="0" applyFont="1" applyFill="1" applyBorder="1" applyAlignment="1">
      <alignment horizontal="center" vertical="center"/>
    </xf>
    <xf numFmtId="0" fontId="3" fillId="2" borderId="346" xfId="0" applyFont="1" applyFill="1" applyBorder="1" applyAlignment="1">
      <alignment horizontal="center" vertical="center"/>
    </xf>
    <xf numFmtId="0" fontId="3" fillId="26" borderId="40" xfId="0" applyFont="1" applyFill="1" applyBorder="1" applyAlignment="1">
      <alignment horizontal="center" vertical="center"/>
    </xf>
    <xf numFmtId="165" fontId="3" fillId="26" borderId="40" xfId="0" applyNumberFormat="1" applyFont="1" applyFill="1" applyBorder="1" applyAlignment="1">
      <alignment horizontal="center" vertical="center"/>
    </xf>
    <xf numFmtId="0" fontId="3" fillId="4" borderId="314" xfId="0" applyFont="1" applyFill="1" applyBorder="1" applyAlignment="1">
      <alignment horizontal="center" vertical="center"/>
    </xf>
    <xf numFmtId="0" fontId="3" fillId="4" borderId="347" xfId="0" applyFont="1" applyFill="1" applyBorder="1" applyAlignment="1">
      <alignment horizontal="center" vertical="center"/>
    </xf>
    <xf numFmtId="0" fontId="3" fillId="4" borderId="348" xfId="0" applyFont="1" applyFill="1" applyBorder="1" applyAlignment="1">
      <alignment horizontal="center" vertical="center"/>
    </xf>
    <xf numFmtId="0" fontId="3" fillId="4" borderId="342" xfId="0" applyFont="1" applyFill="1" applyBorder="1" applyAlignment="1">
      <alignment horizontal="center" vertical="center"/>
    </xf>
    <xf numFmtId="165" fontId="3" fillId="2" borderId="187" xfId="0" applyNumberFormat="1" applyFont="1" applyFill="1" applyBorder="1" applyAlignment="1">
      <alignment horizontal="center" vertical="center"/>
    </xf>
    <xf numFmtId="0" fontId="3" fillId="2" borderId="349" xfId="0" applyFont="1" applyFill="1" applyBorder="1" applyAlignment="1">
      <alignment horizontal="center" vertical="center"/>
    </xf>
    <xf numFmtId="0" fontId="3" fillId="2" borderId="314" xfId="0" applyFont="1" applyFill="1" applyBorder="1" applyAlignment="1">
      <alignment horizontal="center" vertical="center"/>
    </xf>
    <xf numFmtId="0" fontId="3" fillId="2" borderId="344" xfId="0" applyFont="1" applyFill="1" applyBorder="1" applyAlignment="1">
      <alignment horizontal="center" vertical="center"/>
    </xf>
    <xf numFmtId="0" fontId="3" fillId="25" borderId="93" xfId="0" applyFont="1" applyFill="1" applyBorder="1" applyAlignment="1">
      <alignment horizontal="center" vertical="center"/>
    </xf>
    <xf numFmtId="165" fontId="3" fillId="2" borderId="113" xfId="0" applyNumberFormat="1" applyFont="1" applyFill="1" applyBorder="1" applyAlignment="1">
      <alignment horizontal="center" vertical="center"/>
    </xf>
    <xf numFmtId="0" fontId="3" fillId="2" borderId="161" xfId="0" applyFont="1" applyFill="1" applyBorder="1" applyAlignment="1">
      <alignment horizontal="center" vertical="center"/>
    </xf>
    <xf numFmtId="0" fontId="61" fillId="30" borderId="0" xfId="0" applyFont="1" applyFill="1" applyAlignment="1">
      <alignment horizontal="center"/>
    </xf>
    <xf numFmtId="0" fontId="53" fillId="0" borderId="0" xfId="0" applyFont="1" applyAlignment="1">
      <alignment horizontal="center" vertical="center"/>
    </xf>
    <xf numFmtId="0" fontId="6" fillId="0" borderId="336" xfId="0" applyFont="1" applyBorder="1" applyAlignment="1">
      <alignment horizontal="center" vertical="center"/>
    </xf>
    <xf numFmtId="0" fontId="5" fillId="0" borderId="19" xfId="0" applyFont="1" applyBorder="1"/>
    <xf numFmtId="0" fontId="5" fillId="0" borderId="13" xfId="0" applyFont="1" applyBorder="1"/>
    <xf numFmtId="166" fontId="3" fillId="3" borderId="151" xfId="0" applyNumberFormat="1" applyFont="1" applyFill="1" applyBorder="1" applyAlignment="1">
      <alignment horizontal="center" vertical="center" wrapText="1"/>
    </xf>
    <xf numFmtId="0" fontId="53" fillId="0" borderId="286" xfId="0" applyFont="1" applyBorder="1"/>
    <xf numFmtId="0" fontId="66" fillId="3" borderId="164" xfId="0" applyFont="1" applyFill="1" applyBorder="1" applyAlignment="1">
      <alignment horizontal="center" vertical="center" wrapText="1"/>
    </xf>
    <xf numFmtId="0" fontId="53" fillId="0" borderId="320" xfId="0" applyFont="1" applyBorder="1" applyAlignment="1">
      <alignment horizontal="centerContinuous"/>
    </xf>
    <xf numFmtId="0" fontId="0" fillId="0" borderId="309" xfId="0" applyBorder="1" applyAlignment="1">
      <alignment horizontal="centerContinuous"/>
    </xf>
    <xf numFmtId="0" fontId="0" fillId="0" borderId="321" xfId="0" applyBorder="1" applyAlignment="1">
      <alignment horizontal="centerContinuous"/>
    </xf>
    <xf numFmtId="0" fontId="69" fillId="0" borderId="286" xfId="0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" fillId="3" borderId="164" xfId="0" applyFont="1" applyFill="1" applyBorder="1" applyAlignment="1">
      <alignment horizontal="center" vertical="center"/>
    </xf>
    <xf numFmtId="0" fontId="70" fillId="0" borderId="337" xfId="0" applyFont="1" applyBorder="1" applyAlignment="1">
      <alignment horizontal="center" vertical="center"/>
    </xf>
    <xf numFmtId="0" fontId="70" fillId="21" borderId="0" xfId="0" applyFont="1" applyFill="1"/>
    <xf numFmtId="0" fontId="40" fillId="7" borderId="53" xfId="0" applyFont="1" applyFill="1" applyBorder="1" applyAlignment="1">
      <alignment horizontal="center"/>
    </xf>
    <xf numFmtId="0" fontId="40" fillId="7" borderId="68" xfId="0" applyFont="1" applyFill="1" applyBorder="1" applyAlignment="1">
      <alignment horizontal="center"/>
    </xf>
    <xf numFmtId="0" fontId="40" fillId="7" borderId="58" xfId="0" applyFont="1" applyFill="1" applyBorder="1" applyAlignment="1">
      <alignment horizontal="center"/>
    </xf>
    <xf numFmtId="0" fontId="40" fillId="28" borderId="53" xfId="0" applyFont="1" applyFill="1" applyBorder="1" applyAlignment="1">
      <alignment horizontal="center"/>
    </xf>
    <xf numFmtId="0" fontId="40" fillId="28" borderId="68" xfId="0" applyFont="1" applyFill="1" applyBorder="1" applyAlignment="1">
      <alignment horizontal="center"/>
    </xf>
    <xf numFmtId="0" fontId="40" fillId="28" borderId="58" xfId="0" applyFont="1" applyFill="1" applyBorder="1" applyAlignment="1">
      <alignment horizontal="center"/>
    </xf>
    <xf numFmtId="0" fontId="0" fillId="22" borderId="0" xfId="0" applyFill="1"/>
    <xf numFmtId="0" fontId="0" fillId="0" borderId="294" xfId="0" applyBorder="1" applyAlignment="1">
      <alignment horizontal="center"/>
    </xf>
    <xf numFmtId="0" fontId="0" fillId="0" borderId="286" xfId="0" applyBorder="1" applyAlignment="1">
      <alignment horizontal="center"/>
    </xf>
    <xf numFmtId="0" fontId="3" fillId="37" borderId="286" xfId="0" applyFont="1" applyFill="1" applyBorder="1" applyAlignment="1">
      <alignment horizontal="center" vertical="center"/>
    </xf>
    <xf numFmtId="0" fontId="3" fillId="0" borderId="92" xfId="0" applyFont="1" applyBorder="1" applyAlignment="1">
      <alignment horizontal="center" vertical="center"/>
    </xf>
    <xf numFmtId="0" fontId="53" fillId="0" borderId="334" xfId="0" applyFont="1" applyBorder="1"/>
    <xf numFmtId="0" fontId="3" fillId="37" borderId="1" xfId="0" applyFont="1" applyFill="1" applyBorder="1" applyAlignment="1">
      <alignment horizontal="center"/>
    </xf>
    <xf numFmtId="166" fontId="3" fillId="2" borderId="350" xfId="0" applyNumberFormat="1" applyFont="1" applyFill="1" applyBorder="1" applyAlignment="1">
      <alignment horizontal="center" vertical="center"/>
    </xf>
    <xf numFmtId="0" fontId="13" fillId="3" borderId="40" xfId="0" applyFont="1" applyFill="1" applyBorder="1" applyAlignment="1">
      <alignment horizontal="center" vertical="center"/>
    </xf>
    <xf numFmtId="0" fontId="13" fillId="3" borderId="54" xfId="0" applyFont="1" applyFill="1" applyBorder="1" applyAlignment="1">
      <alignment horizontal="center" vertical="center"/>
    </xf>
    <xf numFmtId="0" fontId="13" fillId="2" borderId="54" xfId="0" applyFont="1" applyFill="1" applyBorder="1" applyAlignment="1">
      <alignment horizontal="center" vertical="center"/>
    </xf>
    <xf numFmtId="0" fontId="13" fillId="3" borderId="85" xfId="0" applyFont="1" applyFill="1" applyBorder="1" applyAlignment="1">
      <alignment horizontal="center" vertical="center"/>
    </xf>
    <xf numFmtId="0" fontId="13" fillId="2" borderId="94" xfId="0" applyFont="1" applyFill="1" applyBorder="1" applyAlignment="1">
      <alignment horizontal="center" vertical="center"/>
    </xf>
    <xf numFmtId="0" fontId="13" fillId="3" borderId="60" xfId="0" applyFont="1" applyFill="1" applyBorder="1" applyAlignment="1">
      <alignment horizontal="center" vertical="center"/>
    </xf>
    <xf numFmtId="0" fontId="13" fillId="3" borderId="94" xfId="0" applyFont="1" applyFill="1" applyBorder="1" applyAlignment="1">
      <alignment horizontal="center" vertical="center"/>
    </xf>
    <xf numFmtId="0" fontId="13" fillId="3" borderId="307" xfId="0" applyFont="1" applyFill="1" applyBorder="1" applyAlignment="1">
      <alignment horizontal="center" vertical="center"/>
    </xf>
    <xf numFmtId="0" fontId="13" fillId="2" borderId="60" xfId="0" applyFont="1" applyFill="1" applyBorder="1" applyAlignment="1">
      <alignment horizontal="center" vertical="center"/>
    </xf>
    <xf numFmtId="0" fontId="0" fillId="0" borderId="299" xfId="0" applyBorder="1" applyAlignment="1">
      <alignment horizontal="center"/>
    </xf>
    <xf numFmtId="0" fontId="3" fillId="0" borderId="299" xfId="0" applyFont="1" applyBorder="1" applyAlignment="1">
      <alignment horizontal="center"/>
    </xf>
    <xf numFmtId="0" fontId="3" fillId="2" borderId="138" xfId="0" applyFont="1" applyFill="1" applyBorder="1" applyAlignment="1">
      <alignment horizontal="center" vertical="center"/>
    </xf>
    <xf numFmtId="164" fontId="3" fillId="3" borderId="54" xfId="0" applyNumberFormat="1" applyFont="1" applyFill="1" applyBorder="1" applyAlignment="1">
      <alignment horizontal="center" vertical="center"/>
    </xf>
    <xf numFmtId="166" fontId="3" fillId="3" borderId="353" xfId="0" applyNumberFormat="1" applyFont="1" applyFill="1" applyBorder="1" applyAlignment="1">
      <alignment horizontal="center" vertical="center"/>
    </xf>
    <xf numFmtId="166" fontId="3" fillId="3" borderId="68" xfId="0" applyNumberFormat="1" applyFont="1" applyFill="1" applyBorder="1" applyAlignment="1">
      <alignment horizontal="center" vertical="center"/>
    </xf>
    <xf numFmtId="0" fontId="56" fillId="0" borderId="296" xfId="0" applyFont="1" applyBorder="1" applyAlignment="1">
      <alignment horizontal="center" vertical="center"/>
    </xf>
    <xf numFmtId="0" fontId="61" fillId="0" borderId="296" xfId="0" applyFont="1" applyBorder="1" applyAlignment="1">
      <alignment horizontal="center" vertical="center"/>
    </xf>
    <xf numFmtId="0" fontId="61" fillId="0" borderId="354" xfId="0" applyFont="1" applyBorder="1" applyAlignment="1">
      <alignment horizontal="center" vertical="center"/>
    </xf>
    <xf numFmtId="166" fontId="3" fillId="11" borderId="268" xfId="0" applyNumberFormat="1" applyFont="1" applyFill="1" applyBorder="1" applyAlignment="1">
      <alignment horizontal="center" vertical="center"/>
    </xf>
    <xf numFmtId="0" fontId="6" fillId="25" borderId="355" xfId="0" applyFont="1" applyFill="1" applyBorder="1" applyAlignment="1">
      <alignment horizontal="center" vertical="center" wrapText="1"/>
    </xf>
    <xf numFmtId="0" fontId="3" fillId="38" borderId="159" xfId="0" applyFont="1" applyFill="1" applyBorder="1" applyAlignment="1">
      <alignment horizontal="left" vertical="center"/>
    </xf>
    <xf numFmtId="165" fontId="3" fillId="38" borderId="159" xfId="0" applyNumberFormat="1" applyFont="1" applyFill="1" applyBorder="1" applyAlignment="1">
      <alignment horizontal="center" vertical="center"/>
    </xf>
    <xf numFmtId="0" fontId="3" fillId="38" borderId="0" xfId="0" applyFont="1" applyFill="1" applyAlignment="1">
      <alignment horizontal="left"/>
    </xf>
    <xf numFmtId="165" fontId="3" fillId="38" borderId="0" xfId="0" applyNumberFormat="1" applyFont="1" applyFill="1" applyAlignment="1">
      <alignment horizontal="center" vertical="center"/>
    </xf>
    <xf numFmtId="0" fontId="3" fillId="38" borderId="0" xfId="0" applyFont="1" applyFill="1" applyAlignment="1">
      <alignment horizontal="left" vertical="center"/>
    </xf>
    <xf numFmtId="0" fontId="3" fillId="38" borderId="0" xfId="0" applyFont="1" applyFill="1" applyAlignment="1">
      <alignment horizontal="left" vertical="center" wrapText="1"/>
    </xf>
    <xf numFmtId="0" fontId="3" fillId="38" borderId="286" xfId="0" applyFont="1" applyFill="1" applyBorder="1" applyAlignment="1">
      <alignment horizontal="left"/>
    </xf>
    <xf numFmtId="0" fontId="48" fillId="38" borderId="0" xfId="0" applyFont="1" applyFill="1" applyAlignment="1">
      <alignment horizontal="left"/>
    </xf>
    <xf numFmtId="0" fontId="48" fillId="38" borderId="0" xfId="0" applyFont="1" applyFill="1" applyAlignment="1">
      <alignment horizontal="left" vertical="center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53" fillId="36" borderId="0" xfId="0" applyFont="1" applyFill="1" applyAlignment="1">
      <alignment horizontal="center"/>
    </xf>
    <xf numFmtId="0" fontId="53" fillId="36" borderId="286" xfId="0" applyFont="1" applyFill="1" applyBorder="1" applyAlignment="1">
      <alignment horizontal="center"/>
    </xf>
    <xf numFmtId="0" fontId="53" fillId="36" borderId="337" xfId="0" applyFont="1" applyFill="1" applyBorder="1" applyAlignment="1">
      <alignment horizontal="center"/>
    </xf>
    <xf numFmtId="0" fontId="13" fillId="3" borderId="25" xfId="0" applyFont="1" applyFill="1" applyBorder="1" applyAlignment="1">
      <alignment horizontal="center" vertical="center"/>
    </xf>
    <xf numFmtId="0" fontId="5" fillId="0" borderId="127" xfId="0" applyFont="1" applyBorder="1"/>
    <xf numFmtId="0" fontId="13" fillId="2" borderId="133" xfId="0" applyFont="1" applyFill="1" applyBorder="1" applyAlignment="1">
      <alignment horizontal="center" vertical="center"/>
    </xf>
    <xf numFmtId="166" fontId="3" fillId="3" borderId="233" xfId="0" applyNumberFormat="1" applyFont="1" applyFill="1" applyBorder="1" applyAlignment="1">
      <alignment horizontal="center" vertical="center"/>
    </xf>
    <xf numFmtId="166" fontId="3" fillId="3" borderId="60" xfId="0" applyNumberFormat="1" applyFont="1" applyFill="1" applyBorder="1" applyAlignment="1">
      <alignment horizontal="center" vertical="center"/>
    </xf>
    <xf numFmtId="0" fontId="3" fillId="3" borderId="50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5" fillId="0" borderId="55" xfId="0" applyFont="1" applyBorder="1"/>
    <xf numFmtId="0" fontId="3" fillId="2" borderId="74" xfId="0" applyFont="1" applyFill="1" applyBorder="1" applyAlignment="1">
      <alignment horizontal="center" vertical="center"/>
    </xf>
    <xf numFmtId="0" fontId="5" fillId="0" borderId="97" xfId="0" applyFont="1" applyBorder="1"/>
    <xf numFmtId="0" fontId="3" fillId="2" borderId="195" xfId="0" applyFont="1" applyFill="1" applyBorder="1" applyAlignment="1">
      <alignment horizontal="center" vertical="center"/>
    </xf>
    <xf numFmtId="0" fontId="5" fillId="0" borderId="268" xfId="0" applyFont="1" applyBorder="1"/>
    <xf numFmtId="0" fontId="5" fillId="0" borderId="178" xfId="0" applyFont="1" applyBorder="1"/>
    <xf numFmtId="166" fontId="3" fillId="2" borderId="91" xfId="0" applyNumberFormat="1" applyFont="1" applyFill="1" applyBorder="1" applyAlignment="1">
      <alignment horizontal="center" vertical="center"/>
    </xf>
    <xf numFmtId="166" fontId="3" fillId="2" borderId="100" xfId="0" applyNumberFormat="1" applyFont="1" applyFill="1" applyBorder="1" applyAlignment="1">
      <alignment horizontal="center" vertical="center"/>
    </xf>
    <xf numFmtId="0" fontId="3" fillId="3" borderId="233" xfId="0" applyFont="1" applyFill="1" applyBorder="1" applyAlignment="1">
      <alignment horizontal="center" vertical="center"/>
    </xf>
    <xf numFmtId="0" fontId="3" fillId="2" borderId="91" xfId="0" applyFont="1" applyFill="1" applyBorder="1" applyAlignment="1">
      <alignment horizontal="center" vertical="center"/>
    </xf>
    <xf numFmtId="0" fontId="5" fillId="0" borderId="100" xfId="0" applyFont="1" applyBorder="1"/>
    <xf numFmtId="0" fontId="3" fillId="2" borderId="233" xfId="0" applyFont="1" applyFill="1" applyBorder="1" applyAlignment="1">
      <alignment horizontal="center" vertical="center"/>
    </xf>
    <xf numFmtId="0" fontId="3" fillId="2" borderId="220" xfId="0" applyFont="1" applyFill="1" applyBorder="1" applyAlignment="1">
      <alignment horizontal="center" vertical="center"/>
    </xf>
    <xf numFmtId="0" fontId="5" fillId="0" borderId="175" xfId="0" applyFont="1" applyBorder="1"/>
    <xf numFmtId="0" fontId="7" fillId="32" borderId="26" xfId="0" applyFont="1" applyFill="1" applyBorder="1" applyAlignment="1">
      <alignment horizontal="center" vertical="center"/>
    </xf>
    <xf numFmtId="0" fontId="7" fillId="32" borderId="68" xfId="0" applyFont="1" applyFill="1" applyBorder="1" applyAlignment="1">
      <alignment horizontal="center" vertical="center"/>
    </xf>
    <xf numFmtId="0" fontId="7" fillId="32" borderId="239" xfId="0" applyFont="1" applyFill="1" applyBorder="1" applyAlignment="1">
      <alignment horizontal="center" vertical="center"/>
    </xf>
    <xf numFmtId="0" fontId="13" fillId="2" borderId="72" xfId="0" applyFont="1" applyFill="1" applyBorder="1" applyAlignment="1">
      <alignment horizontal="center" vertical="center"/>
    </xf>
    <xf numFmtId="0" fontId="5" fillId="0" borderId="52" xfId="0" applyFont="1" applyBorder="1"/>
    <xf numFmtId="166" fontId="3" fillId="2" borderId="115" xfId="0" applyNumberFormat="1" applyFont="1" applyFill="1" applyBorder="1" applyAlignment="1">
      <alignment horizontal="center" vertical="center"/>
    </xf>
    <xf numFmtId="0" fontId="3" fillId="2" borderId="90" xfId="0" applyFont="1" applyFill="1" applyBorder="1" applyAlignment="1">
      <alignment horizontal="center" vertical="center"/>
    </xf>
    <xf numFmtId="0" fontId="13" fillId="2" borderId="163" xfId="0" applyFont="1" applyFill="1" applyBorder="1" applyAlignment="1">
      <alignment horizontal="center" vertical="center"/>
    </xf>
    <xf numFmtId="0" fontId="3" fillId="3" borderId="100" xfId="0" applyFont="1" applyFill="1" applyBorder="1" applyAlignment="1">
      <alignment horizontal="center" vertical="center"/>
    </xf>
    <xf numFmtId="0" fontId="3" fillId="2" borderId="115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2" borderId="268" xfId="0" applyFont="1" applyFill="1" applyBorder="1" applyAlignment="1">
      <alignment horizontal="center" vertical="center"/>
    </xf>
    <xf numFmtId="0" fontId="7" fillId="32" borderId="137" xfId="0" applyFont="1" applyFill="1" applyBorder="1" applyAlignment="1">
      <alignment horizontal="center" vertical="center"/>
    </xf>
    <xf numFmtId="0" fontId="13" fillId="3" borderId="127" xfId="0" applyFont="1" applyFill="1" applyBorder="1" applyAlignment="1">
      <alignment horizontal="center" vertical="center"/>
    </xf>
    <xf numFmtId="0" fontId="3" fillId="0" borderId="91" xfId="0" applyFont="1" applyBorder="1" applyAlignment="1">
      <alignment horizontal="center" vertical="center"/>
    </xf>
    <xf numFmtId="0" fontId="6" fillId="3" borderId="181" xfId="0" applyFont="1" applyFill="1" applyBorder="1" applyAlignment="1">
      <alignment horizontal="center" vertical="center"/>
    </xf>
    <xf numFmtId="0" fontId="5" fillId="0" borderId="173" xfId="0" applyFont="1" applyBorder="1"/>
    <xf numFmtId="0" fontId="8" fillId="6" borderId="27" xfId="0" applyFont="1" applyFill="1" applyBorder="1" applyAlignment="1">
      <alignment horizontal="center" vertical="center" wrapText="1"/>
    </xf>
    <xf numFmtId="0" fontId="8" fillId="6" borderId="100" xfId="0" applyFont="1" applyFill="1" applyBorder="1" applyAlignment="1">
      <alignment horizontal="center" vertical="center" wrapText="1"/>
    </xf>
    <xf numFmtId="0" fontId="2" fillId="0" borderId="279" xfId="0" applyFont="1" applyBorder="1" applyAlignment="1">
      <alignment horizontal="center"/>
    </xf>
    <xf numFmtId="0" fontId="3" fillId="0" borderId="50" xfId="0" applyFont="1" applyBorder="1" applyAlignment="1">
      <alignment horizontal="center" vertical="center"/>
    </xf>
    <xf numFmtId="0" fontId="6" fillId="2" borderId="181" xfId="0" applyFont="1" applyFill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5" fillId="0" borderId="106" xfId="0" applyFont="1" applyBorder="1"/>
    <xf numFmtId="0" fontId="3" fillId="0" borderId="130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5" fillId="0" borderId="107" xfId="0" applyFont="1" applyBorder="1"/>
    <xf numFmtId="0" fontId="3" fillId="0" borderId="132" xfId="0" applyFont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5" fillId="0" borderId="60" xfId="0" applyFont="1" applyBorder="1"/>
    <xf numFmtId="0" fontId="5" fillId="0" borderId="68" xfId="0" applyFont="1" applyBorder="1"/>
    <xf numFmtId="0" fontId="5" fillId="0" borderId="137" xfId="0" applyFont="1" applyBorder="1"/>
    <xf numFmtId="0" fontId="3" fillId="0" borderId="239" xfId="0" applyFont="1" applyBorder="1" applyAlignment="1">
      <alignment horizontal="center" vertical="center"/>
    </xf>
    <xf numFmtId="0" fontId="5" fillId="0" borderId="220" xfId="0" applyFont="1" applyBorder="1"/>
    <xf numFmtId="0" fontId="5" fillId="0" borderId="70" xfId="0" applyFont="1" applyBorder="1"/>
    <xf numFmtId="166" fontId="13" fillId="2" borderId="132" xfId="0" applyNumberFormat="1" applyFont="1" applyFill="1" applyBorder="1" applyAlignment="1">
      <alignment horizontal="center" vertical="center"/>
    </xf>
    <xf numFmtId="166" fontId="13" fillId="2" borderId="138" xfId="0" applyNumberFormat="1" applyFont="1" applyFill="1" applyBorder="1" applyAlignment="1">
      <alignment horizontal="center" vertical="center"/>
    </xf>
    <xf numFmtId="166" fontId="13" fillId="3" borderId="122" xfId="0" applyNumberFormat="1" applyFont="1" applyFill="1" applyBorder="1" applyAlignment="1">
      <alignment horizontal="center" vertical="center"/>
    </xf>
    <xf numFmtId="166" fontId="13" fillId="3" borderId="70" xfId="0" applyNumberFormat="1" applyFont="1" applyFill="1" applyBorder="1" applyAlignment="1">
      <alignment horizontal="center" vertical="center"/>
    </xf>
    <xf numFmtId="164" fontId="3" fillId="3" borderId="27" xfId="0" applyNumberFormat="1" applyFont="1" applyFill="1" applyBorder="1" applyAlignment="1">
      <alignment horizontal="center" vertical="center"/>
    </xf>
    <xf numFmtId="164" fontId="5" fillId="0" borderId="60" xfId="0" applyNumberFormat="1" applyFont="1" applyBorder="1"/>
    <xf numFmtId="0" fontId="3" fillId="2" borderId="27" xfId="0" applyFont="1" applyFill="1" applyBorder="1" applyAlignment="1">
      <alignment horizontal="center" vertical="center"/>
    </xf>
    <xf numFmtId="0" fontId="5" fillId="0" borderId="115" xfId="0" applyFont="1" applyBorder="1"/>
    <xf numFmtId="0" fontId="3" fillId="2" borderId="205" xfId="0" applyFont="1" applyFill="1" applyBorder="1" applyAlignment="1">
      <alignment horizontal="center" vertical="center"/>
    </xf>
    <xf numFmtId="0" fontId="5" fillId="0" borderId="205" xfId="0" applyFont="1" applyBorder="1"/>
    <xf numFmtId="0" fontId="3" fillId="2" borderId="221" xfId="0" applyFont="1" applyFill="1" applyBorder="1" applyAlignment="1">
      <alignment horizontal="center" vertical="center"/>
    </xf>
    <xf numFmtId="0" fontId="5" fillId="0" borderId="221" xfId="0" applyFont="1" applyBorder="1"/>
    <xf numFmtId="0" fontId="5" fillId="0" borderId="233" xfId="0" applyFont="1" applyBorder="1"/>
    <xf numFmtId="164" fontId="3" fillId="2" borderId="91" xfId="0" applyNumberFormat="1" applyFont="1" applyFill="1" applyBorder="1" applyAlignment="1">
      <alignment horizontal="center" vertical="center"/>
    </xf>
    <xf numFmtId="164" fontId="5" fillId="0" borderId="100" xfId="0" applyNumberFormat="1" applyFont="1" applyBorder="1"/>
    <xf numFmtId="164" fontId="5" fillId="0" borderId="115" xfId="0" applyNumberFormat="1" applyFont="1" applyBorder="1"/>
    <xf numFmtId="0" fontId="12" fillId="0" borderId="181" xfId="0" applyFont="1" applyBorder="1" applyAlignment="1">
      <alignment horizontal="center" vertical="center" textRotation="255"/>
    </xf>
    <xf numFmtId="0" fontId="55" fillId="0" borderId="173" xfId="0" applyFont="1" applyBorder="1" applyAlignment="1">
      <alignment horizontal="center" vertical="center" textRotation="255"/>
    </xf>
    <xf numFmtId="0" fontId="55" fillId="0" borderId="178" xfId="0" applyFont="1" applyBorder="1" applyAlignment="1">
      <alignment horizontal="center" vertical="center" textRotation="255"/>
    </xf>
    <xf numFmtId="0" fontId="13" fillId="3" borderId="181" xfId="0" applyFont="1" applyFill="1" applyBorder="1" applyAlignment="1">
      <alignment horizontal="center" vertical="center"/>
    </xf>
    <xf numFmtId="164" fontId="3" fillId="3" borderId="233" xfId="0" applyNumberFormat="1" applyFont="1" applyFill="1" applyBorder="1" applyAlignment="1">
      <alignment horizontal="center" vertical="center"/>
    </xf>
    <xf numFmtId="0" fontId="3" fillId="2" borderId="255" xfId="0" applyFont="1" applyFill="1" applyBorder="1" applyAlignment="1">
      <alignment horizontal="center" vertical="center"/>
    </xf>
    <xf numFmtId="0" fontId="5" fillId="0" borderId="340" xfId="0" applyFont="1" applyBorder="1"/>
    <xf numFmtId="0" fontId="3" fillId="5" borderId="91" xfId="0" applyFont="1" applyFill="1" applyBorder="1" applyAlignment="1">
      <alignment horizontal="center" vertical="center"/>
    </xf>
    <xf numFmtId="0" fontId="3" fillId="5" borderId="233" xfId="0" applyFont="1" applyFill="1" applyBorder="1" applyAlignment="1">
      <alignment horizontal="center" vertical="center"/>
    </xf>
    <xf numFmtId="0" fontId="13" fillId="2" borderId="181" xfId="0" applyFont="1" applyFill="1" applyBorder="1" applyAlignment="1">
      <alignment horizontal="center" vertical="center"/>
    </xf>
    <xf numFmtId="166" fontId="3" fillId="3" borderId="27" xfId="0" applyNumberFormat="1" applyFont="1" applyFill="1" applyBorder="1" applyAlignment="1">
      <alignment horizontal="center" vertical="center"/>
    </xf>
    <xf numFmtId="166" fontId="3" fillId="3" borderId="100" xfId="0" applyNumberFormat="1" applyFont="1" applyFill="1" applyBorder="1" applyAlignment="1">
      <alignment horizontal="center" vertical="center"/>
    </xf>
    <xf numFmtId="0" fontId="7" fillId="32" borderId="106" xfId="0" applyFont="1" applyFill="1" applyBorder="1" applyAlignment="1">
      <alignment horizontal="center" vertical="center"/>
    </xf>
    <xf numFmtId="0" fontId="5" fillId="0" borderId="255" xfId="0" applyFont="1" applyBorder="1"/>
    <xf numFmtId="165" fontId="7" fillId="3" borderId="142" xfId="0" applyNumberFormat="1" applyFont="1" applyFill="1" applyBorder="1" applyAlignment="1">
      <alignment horizontal="center" vertical="center"/>
    </xf>
    <xf numFmtId="0" fontId="5" fillId="0" borderId="12" xfId="0" applyFont="1" applyBorder="1"/>
    <xf numFmtId="0" fontId="5" fillId="0" borderId="142" xfId="0" applyFont="1" applyBorder="1"/>
    <xf numFmtId="0" fontId="5" fillId="0" borderId="14" xfId="0" applyFont="1" applyBorder="1"/>
    <xf numFmtId="164" fontId="3" fillId="0" borderId="0" xfId="0" applyNumberFormat="1" applyFont="1" applyAlignment="1">
      <alignment horizontal="center" vertical="center"/>
    </xf>
    <xf numFmtId="0" fontId="0" fillId="0" borderId="0" xfId="0"/>
    <xf numFmtId="164" fontId="5" fillId="0" borderId="233" xfId="0" applyNumberFormat="1" applyFont="1" applyBorder="1"/>
    <xf numFmtId="164" fontId="3" fillId="0" borderId="299" xfId="0" applyNumberFormat="1" applyFont="1" applyBorder="1" applyAlignment="1">
      <alignment horizontal="center" vertical="center"/>
    </xf>
    <xf numFmtId="0" fontId="0" fillId="0" borderId="286" xfId="0" applyBorder="1"/>
    <xf numFmtId="0" fontId="3" fillId="0" borderId="0" xfId="0" applyFont="1" applyAlignment="1">
      <alignment horizontal="center"/>
    </xf>
    <xf numFmtId="0" fontId="3" fillId="0" borderId="286" xfId="0" applyFont="1" applyBorder="1" applyAlignment="1">
      <alignment horizontal="center"/>
    </xf>
    <xf numFmtId="164" fontId="3" fillId="2" borderId="233" xfId="0" applyNumberFormat="1" applyFont="1" applyFill="1" applyBorder="1" applyAlignment="1">
      <alignment horizontal="center" vertical="center"/>
    </xf>
    <xf numFmtId="166" fontId="3" fillId="2" borderId="23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0" fillId="0" borderId="286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164" fontId="3" fillId="3" borderId="115" xfId="0" applyNumberFormat="1" applyFont="1" applyFill="1" applyBorder="1" applyAlignment="1">
      <alignment horizontal="center" vertical="center"/>
    </xf>
    <xf numFmtId="0" fontId="14" fillId="0" borderId="230" xfId="0" applyFont="1" applyBorder="1" applyAlignment="1">
      <alignment horizontal="center" vertical="center"/>
    </xf>
    <xf numFmtId="0" fontId="5" fillId="0" borderId="245" xfId="0" applyFont="1" applyBorder="1"/>
    <xf numFmtId="0" fontId="3" fillId="2" borderId="234" xfId="0" applyFont="1" applyFill="1" applyBorder="1" applyAlignment="1">
      <alignment horizontal="center" vertical="center"/>
    </xf>
    <xf numFmtId="164" fontId="3" fillId="3" borderId="220" xfId="0" applyNumberFormat="1" applyFont="1" applyFill="1" applyBorder="1" applyAlignment="1">
      <alignment horizontal="center" vertical="center"/>
    </xf>
    <xf numFmtId="164" fontId="5" fillId="0" borderId="268" xfId="0" applyNumberFormat="1" applyFont="1" applyBorder="1"/>
    <xf numFmtId="0" fontId="13" fillId="3" borderId="173" xfId="0" applyFont="1" applyFill="1" applyBorder="1" applyAlignment="1">
      <alignment horizontal="center" vertical="center"/>
    </xf>
    <xf numFmtId="0" fontId="12" fillId="0" borderId="173" xfId="0" applyFont="1" applyBorder="1" applyAlignment="1">
      <alignment horizontal="center" vertical="center" textRotation="255"/>
    </xf>
    <xf numFmtId="164" fontId="3" fillId="3" borderId="41" xfId="0" applyNumberFormat="1" applyFont="1" applyFill="1" applyBorder="1" applyAlignment="1">
      <alignment horizontal="center" vertical="center"/>
    </xf>
    <xf numFmtId="166" fontId="3" fillId="3" borderId="50" xfId="0" applyNumberFormat="1" applyFont="1" applyFill="1" applyBorder="1" applyAlignment="1">
      <alignment horizontal="center" vertical="center"/>
    </xf>
    <xf numFmtId="0" fontId="8" fillId="6" borderId="17" xfId="0" applyFont="1" applyFill="1" applyBorder="1" applyAlignment="1">
      <alignment horizontal="center" vertical="center" wrapText="1"/>
    </xf>
    <xf numFmtId="0" fontId="5" fillId="0" borderId="18" xfId="0" applyFont="1" applyBorder="1"/>
    <xf numFmtId="0" fontId="5" fillId="0" borderId="19" xfId="0" applyFont="1" applyBorder="1"/>
    <xf numFmtId="0" fontId="8" fillId="6" borderId="21" xfId="0" applyFont="1" applyFill="1" applyBorder="1" applyAlignment="1">
      <alignment horizontal="center" vertical="center" wrapText="1"/>
    </xf>
    <xf numFmtId="0" fontId="5" fillId="0" borderId="36" xfId="0" applyFont="1" applyBorder="1"/>
    <xf numFmtId="0" fontId="8" fillId="6" borderId="22" xfId="0" applyFont="1" applyFill="1" applyBorder="1" applyAlignment="1">
      <alignment horizontal="center" vertical="center" wrapText="1"/>
    </xf>
    <xf numFmtId="0" fontId="5" fillId="0" borderId="37" xfId="0" applyFont="1" applyBorder="1"/>
    <xf numFmtId="0" fontId="8" fillId="6" borderId="23" xfId="0" applyFont="1" applyFill="1" applyBorder="1" applyAlignment="1">
      <alignment horizontal="center" vertical="center" wrapText="1"/>
    </xf>
    <xf numFmtId="0" fontId="5" fillId="0" borderId="38" xfId="0" applyFont="1" applyBorder="1"/>
    <xf numFmtId="0" fontId="8" fillId="25" borderId="25" xfId="0" applyFont="1" applyFill="1" applyBorder="1" applyAlignment="1">
      <alignment horizontal="center" vertical="center" wrapText="1"/>
    </xf>
    <xf numFmtId="0" fontId="8" fillId="25" borderId="178" xfId="0" applyFont="1" applyFill="1" applyBorder="1" applyAlignment="1">
      <alignment horizontal="center" vertical="center" wrapText="1"/>
    </xf>
    <xf numFmtId="0" fontId="6" fillId="2" borderId="268" xfId="0" applyFont="1" applyFill="1" applyBorder="1" applyAlignment="1">
      <alignment horizontal="center" vertical="center" wrapText="1"/>
    </xf>
    <xf numFmtId="0" fontId="6" fillId="2" borderId="272" xfId="0" applyFont="1" applyFill="1" applyBorder="1" applyAlignment="1">
      <alignment horizontal="center" vertical="center" wrapText="1"/>
    </xf>
    <xf numFmtId="0" fontId="6" fillId="0" borderId="218" xfId="0" applyFont="1" applyBorder="1" applyAlignment="1">
      <alignment horizontal="left" vertical="center" wrapText="1"/>
    </xf>
    <xf numFmtId="0" fontId="8" fillId="21" borderId="11" xfId="0" applyFont="1" applyFill="1" applyBorder="1" applyAlignment="1">
      <alignment horizontal="center"/>
    </xf>
    <xf numFmtId="0" fontId="5" fillId="21" borderId="12" xfId="0" applyFont="1" applyFill="1" applyBorder="1"/>
    <xf numFmtId="0" fontId="5" fillId="21" borderId="142" xfId="0" applyFont="1" applyFill="1" applyBorder="1"/>
    <xf numFmtId="0" fontId="4" fillId="0" borderId="0" xfId="0" applyFont="1" applyAlignment="1">
      <alignment horizontal="center" vertical="center"/>
    </xf>
    <xf numFmtId="0" fontId="5" fillId="0" borderId="2" xfId="0" applyFont="1" applyBorder="1"/>
    <xf numFmtId="0" fontId="6" fillId="3" borderId="195" xfId="0" applyFont="1" applyFill="1" applyBorder="1" applyAlignment="1">
      <alignment horizontal="center" vertical="center"/>
    </xf>
    <xf numFmtId="0" fontId="6" fillId="3" borderId="269" xfId="0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6" fillId="3" borderId="268" xfId="0" applyFont="1" applyFill="1" applyBorder="1" applyAlignment="1">
      <alignment horizontal="center" vertical="center"/>
    </xf>
    <xf numFmtId="0" fontId="6" fillId="3" borderId="27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6" fillId="2" borderId="195" xfId="0" applyFont="1" applyFill="1" applyBorder="1" applyAlignment="1">
      <alignment horizontal="center" vertical="center"/>
    </xf>
    <xf numFmtId="0" fontId="6" fillId="2" borderId="269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5" fillId="0" borderId="20" xfId="0" applyFont="1" applyBorder="1"/>
    <xf numFmtId="0" fontId="6" fillId="2" borderId="15" xfId="0" applyFont="1" applyFill="1" applyBorder="1" applyAlignment="1">
      <alignment horizontal="center" vertical="center" wrapText="1"/>
    </xf>
    <xf numFmtId="0" fontId="5" fillId="0" borderId="35" xfId="0" applyFont="1" applyBorder="1"/>
    <xf numFmtId="0" fontId="3" fillId="2" borderId="41" xfId="0" applyFont="1" applyFill="1" applyBorder="1" applyAlignment="1">
      <alignment horizontal="center" vertical="center"/>
    </xf>
    <xf numFmtId="0" fontId="5" fillId="0" borderId="122" xfId="0" applyFont="1" applyBorder="1"/>
    <xf numFmtId="0" fontId="3" fillId="0" borderId="233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5" fillId="0" borderId="138" xfId="0" applyFont="1" applyBorder="1"/>
    <xf numFmtId="0" fontId="3" fillId="0" borderId="27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6" fillId="3" borderId="173" xfId="0" applyFont="1" applyFill="1" applyBorder="1" applyAlignment="1">
      <alignment horizontal="center" vertical="center"/>
    </xf>
    <xf numFmtId="0" fontId="6" fillId="2" borderId="173" xfId="0" applyFont="1" applyFill="1" applyBorder="1" applyAlignment="1">
      <alignment horizontal="center" vertical="center"/>
    </xf>
    <xf numFmtId="0" fontId="8" fillId="6" borderId="25" xfId="0" applyFont="1" applyFill="1" applyBorder="1" applyAlignment="1">
      <alignment horizontal="center" vertical="center" wrapText="1"/>
    </xf>
    <xf numFmtId="0" fontId="8" fillId="6" borderId="178" xfId="0" applyFont="1" applyFill="1" applyBorder="1" applyAlignment="1">
      <alignment horizontal="center" vertical="center" wrapText="1"/>
    </xf>
    <xf numFmtId="0" fontId="7" fillId="0" borderId="286" xfId="0" applyFont="1" applyBorder="1" applyAlignment="1">
      <alignment horizontal="right" vertical="center"/>
    </xf>
    <xf numFmtId="0" fontId="13" fillId="2" borderId="178" xfId="0" applyFont="1" applyFill="1" applyBorder="1" applyAlignment="1">
      <alignment horizontal="center" vertical="center"/>
    </xf>
    <xf numFmtId="165" fontId="13" fillId="3" borderId="181" xfId="0" applyNumberFormat="1" applyFont="1" applyFill="1" applyBorder="1" applyAlignment="1">
      <alignment horizontal="center" vertical="center"/>
    </xf>
    <xf numFmtId="0" fontId="13" fillId="3" borderId="178" xfId="0" applyFont="1" applyFill="1" applyBorder="1" applyAlignment="1">
      <alignment horizontal="center" vertical="center"/>
    </xf>
    <xf numFmtId="0" fontId="6" fillId="3" borderId="164" xfId="0" applyFont="1" applyFill="1" applyBorder="1" applyAlignment="1">
      <alignment horizontal="center" vertical="center" wrapText="1"/>
    </xf>
    <xf numFmtId="0" fontId="6" fillId="3" borderId="223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166" fontId="13" fillId="2" borderId="107" xfId="0" applyNumberFormat="1" applyFont="1" applyFill="1" applyBorder="1" applyAlignment="1">
      <alignment horizontal="center" vertical="center"/>
    </xf>
    <xf numFmtId="166" fontId="13" fillId="3" borderId="107" xfId="0" applyNumberFormat="1" applyFont="1" applyFill="1" applyBorder="1" applyAlignment="1">
      <alignment horizontal="center" vertical="center"/>
    </xf>
    <xf numFmtId="166" fontId="13" fillId="2" borderId="122" xfId="0" applyNumberFormat="1" applyFont="1" applyFill="1" applyBorder="1" applyAlignment="1">
      <alignment horizontal="center" vertical="center"/>
    </xf>
    <xf numFmtId="166" fontId="13" fillId="3" borderId="29" xfId="0" applyNumberFormat="1" applyFont="1" applyFill="1" applyBorder="1" applyAlignment="1">
      <alignment horizontal="center" vertical="center"/>
    </xf>
    <xf numFmtId="166" fontId="13" fillId="3" borderId="343" xfId="0" applyNumberFormat="1" applyFont="1" applyFill="1" applyBorder="1" applyAlignment="1">
      <alignment horizontal="center" vertical="center"/>
    </xf>
    <xf numFmtId="166" fontId="3" fillId="2" borderId="29" xfId="0" applyNumberFormat="1" applyFont="1" applyFill="1" applyBorder="1" applyAlignment="1">
      <alignment horizontal="center" vertical="center"/>
    </xf>
    <xf numFmtId="166" fontId="3" fillId="2" borderId="122" xfId="0" applyNumberFormat="1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5" fillId="0" borderId="13" xfId="0" applyFont="1" applyBorder="1"/>
    <xf numFmtId="0" fontId="3" fillId="2" borderId="1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2" borderId="160" xfId="0" applyFont="1" applyFill="1" applyBorder="1" applyAlignment="1">
      <alignment horizontal="center" vertical="center"/>
    </xf>
    <xf numFmtId="0" fontId="5" fillId="0" borderId="161" xfId="0" applyFont="1" applyBorder="1"/>
    <xf numFmtId="0" fontId="5" fillId="0" borderId="162" xfId="0" applyFont="1" applyBorder="1"/>
    <xf numFmtId="0" fontId="6" fillId="3" borderId="15" xfId="0" applyFont="1" applyFill="1" applyBorder="1" applyAlignment="1">
      <alignment horizontal="center" vertical="center" wrapText="1"/>
    </xf>
    <xf numFmtId="0" fontId="5" fillId="0" borderId="24" xfId="0" applyFont="1" applyBorder="1"/>
    <xf numFmtId="0" fontId="5" fillId="0" borderId="163" xfId="0" applyFont="1" applyBorder="1"/>
    <xf numFmtId="0" fontId="6" fillId="3" borderId="160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3" fillId="3" borderId="15" xfId="0" applyFont="1" applyFill="1" applyBorder="1" applyAlignment="1">
      <alignment horizontal="center" vertical="center"/>
    </xf>
    <xf numFmtId="0" fontId="3" fillId="3" borderId="164" xfId="0" applyFont="1" applyFill="1" applyBorder="1" applyAlignment="1">
      <alignment horizontal="center" vertical="center"/>
    </xf>
    <xf numFmtId="0" fontId="5" fillId="0" borderId="223" xfId="0" applyFont="1" applyBorder="1"/>
    <xf numFmtId="0" fontId="3" fillId="2" borderId="164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3" borderId="181" xfId="0" applyFont="1" applyFill="1" applyBorder="1" applyAlignment="1">
      <alignment horizontal="center" vertical="center"/>
    </xf>
    <xf numFmtId="0" fontId="3" fillId="3" borderId="127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3" fillId="2" borderId="132" xfId="0" applyFont="1" applyFill="1" applyBorder="1" applyAlignment="1">
      <alignment horizontal="center" vertical="center"/>
    </xf>
    <xf numFmtId="0" fontId="3" fillId="2" borderId="181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164" fontId="3" fillId="2" borderId="195" xfId="0" applyNumberFormat="1" applyFont="1" applyFill="1" applyBorder="1" applyAlignment="1">
      <alignment horizontal="center" vertical="center"/>
    </xf>
    <xf numFmtId="0" fontId="3" fillId="2" borderId="290" xfId="0" applyFont="1" applyFill="1" applyBorder="1" applyAlignment="1">
      <alignment horizontal="center" vertical="center"/>
    </xf>
    <xf numFmtId="0" fontId="5" fillId="0" borderId="98" xfId="0" applyFont="1" applyBorder="1"/>
    <xf numFmtId="0" fontId="6" fillId="2" borderId="197" xfId="0" applyFont="1" applyFill="1" applyBorder="1" applyAlignment="1">
      <alignment horizontal="center" vertical="center"/>
    </xf>
    <xf numFmtId="0" fontId="5" fillId="0" borderId="99" xfId="0" applyFont="1" applyBorder="1"/>
    <xf numFmtId="166" fontId="3" fillId="2" borderId="47" xfId="0" applyNumberFormat="1" applyFont="1" applyFill="1" applyBorder="1" applyAlignment="1">
      <alignment horizontal="center" vertical="center"/>
    </xf>
    <xf numFmtId="166" fontId="3" fillId="2" borderId="130" xfId="0" applyNumberFormat="1" applyFont="1" applyFill="1" applyBorder="1" applyAlignment="1">
      <alignment horizontal="center" vertical="center"/>
    </xf>
    <xf numFmtId="0" fontId="5" fillId="0" borderId="280" xfId="0" applyFont="1" applyBorder="1"/>
    <xf numFmtId="0" fontId="5" fillId="0" borderId="270" xfId="0" applyFont="1" applyBorder="1"/>
    <xf numFmtId="164" fontId="3" fillId="3" borderId="234" xfId="0" applyNumberFormat="1" applyFont="1" applyFill="1" applyBorder="1" applyAlignment="1">
      <alignment horizontal="center" vertical="center"/>
    </xf>
    <xf numFmtId="0" fontId="3" fillId="2" borderId="278" xfId="0" applyFont="1" applyFill="1" applyBorder="1" applyAlignment="1">
      <alignment horizontal="center" vertical="center"/>
    </xf>
    <xf numFmtId="0" fontId="5" fillId="0" borderId="290" xfId="0" applyFont="1" applyBorder="1"/>
    <xf numFmtId="0" fontId="5" fillId="0" borderId="197" xfId="0" applyFont="1" applyBorder="1"/>
    <xf numFmtId="0" fontId="54" fillId="0" borderId="187" xfId="0" applyFont="1" applyBorder="1" applyAlignment="1">
      <alignment horizontal="center" vertical="center" textRotation="255"/>
    </xf>
    <xf numFmtId="0" fontId="5" fillId="0" borderId="286" xfId="0" applyFont="1" applyBorder="1" applyAlignment="1">
      <alignment horizontal="center" vertical="center" textRotation="255"/>
    </xf>
    <xf numFmtId="0" fontId="5" fillId="0" borderId="113" xfId="0" applyFont="1" applyBorder="1" applyAlignment="1">
      <alignment horizontal="center" vertical="center" textRotation="255"/>
    </xf>
    <xf numFmtId="0" fontId="14" fillId="3" borderId="181" xfId="0" applyFont="1" applyFill="1" applyBorder="1" applyAlignment="1">
      <alignment horizontal="center" vertical="center"/>
    </xf>
    <xf numFmtId="0" fontId="14" fillId="3" borderId="127" xfId="0" applyFont="1" applyFill="1" applyBorder="1" applyAlignment="1">
      <alignment horizontal="center" vertical="center"/>
    </xf>
    <xf numFmtId="0" fontId="7" fillId="32" borderId="283" xfId="0" applyFont="1" applyFill="1" applyBorder="1" applyAlignment="1">
      <alignment horizontal="center" vertical="center"/>
    </xf>
    <xf numFmtId="0" fontId="64" fillId="23" borderId="278" xfId="0" applyFont="1" applyFill="1" applyBorder="1"/>
    <xf numFmtId="0" fontId="6" fillId="2" borderId="283" xfId="0" applyFont="1" applyFill="1" applyBorder="1" applyAlignment="1">
      <alignment horizontal="center" vertical="center"/>
    </xf>
    <xf numFmtId="0" fontId="5" fillId="0" borderId="96" xfId="0" applyFont="1" applyBorder="1"/>
    <xf numFmtId="0" fontId="14" fillId="2" borderId="133" xfId="0" applyFont="1" applyFill="1" applyBorder="1" applyAlignment="1">
      <alignment horizontal="center" vertical="center"/>
    </xf>
    <xf numFmtId="0" fontId="14" fillId="2" borderId="127" xfId="0" applyFont="1" applyFill="1" applyBorder="1" applyAlignment="1">
      <alignment horizontal="center" vertical="center"/>
    </xf>
    <xf numFmtId="0" fontId="7" fillId="32" borderId="200" xfId="0" applyFont="1" applyFill="1" applyBorder="1" applyAlignment="1">
      <alignment horizontal="center" vertical="center"/>
    </xf>
    <xf numFmtId="0" fontId="6" fillId="2" borderId="73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0" fontId="14" fillId="2" borderId="178" xfId="0" applyFont="1" applyFill="1" applyBorder="1" applyAlignment="1">
      <alignment horizontal="center" vertical="center"/>
    </xf>
    <xf numFmtId="0" fontId="3" fillId="3" borderId="234" xfId="0" applyFont="1" applyFill="1" applyBorder="1" applyAlignment="1">
      <alignment horizontal="center" vertical="center"/>
    </xf>
    <xf numFmtId="0" fontId="3" fillId="2" borderId="73" xfId="0" applyFont="1" applyFill="1" applyBorder="1" applyAlignment="1">
      <alignment horizontal="center" vertical="center"/>
    </xf>
    <xf numFmtId="0" fontId="5" fillId="0" borderId="278" xfId="0" applyFont="1" applyBorder="1"/>
    <xf numFmtId="0" fontId="3" fillId="3" borderId="200" xfId="0" applyFont="1" applyFill="1" applyBorder="1" applyAlignment="1">
      <alignment horizontal="center" vertical="center"/>
    </xf>
    <xf numFmtId="0" fontId="64" fillId="23" borderId="96" xfId="0" applyFont="1" applyFill="1" applyBorder="1"/>
    <xf numFmtId="0" fontId="6" fillId="2" borderId="91" xfId="0" applyFont="1" applyFill="1" applyBorder="1" applyAlignment="1">
      <alignment horizontal="center" vertical="center"/>
    </xf>
    <xf numFmtId="0" fontId="6" fillId="3" borderId="200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3" fillId="5" borderId="132" xfId="0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0" fontId="3" fillId="3" borderId="220" xfId="0" applyFont="1" applyFill="1" applyBorder="1" applyAlignment="1">
      <alignment horizontal="center" vertical="center"/>
    </xf>
    <xf numFmtId="0" fontId="3" fillId="3" borderId="283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166" fontId="3" fillId="5" borderId="130" xfId="0" applyNumberFormat="1" applyFont="1" applyFill="1" applyBorder="1" applyAlignment="1">
      <alignment horizontal="center" vertical="center"/>
    </xf>
    <xf numFmtId="0" fontId="3" fillId="5" borderId="48" xfId="0" applyFont="1" applyFill="1" applyBorder="1" applyAlignment="1">
      <alignment horizontal="center" vertical="center"/>
    </xf>
    <xf numFmtId="0" fontId="3" fillId="5" borderId="181" xfId="0" applyFont="1" applyFill="1" applyBorder="1" applyAlignment="1">
      <alignment horizontal="center" vertical="center"/>
    </xf>
    <xf numFmtId="166" fontId="3" fillId="5" borderId="47" xfId="0" applyNumberFormat="1" applyFont="1" applyFill="1" applyBorder="1" applyAlignment="1">
      <alignment horizontal="center" vertical="center"/>
    </xf>
    <xf numFmtId="0" fontId="8" fillId="6" borderId="202" xfId="0" applyFont="1" applyFill="1" applyBorder="1" applyAlignment="1">
      <alignment horizontal="center"/>
    </xf>
    <xf numFmtId="0" fontId="5" fillId="0" borderId="67" xfId="0" applyFont="1" applyBorder="1"/>
    <xf numFmtId="0" fontId="6" fillId="3" borderId="195" xfId="0" applyFont="1" applyFill="1" applyBorder="1" applyAlignment="1">
      <alignment horizontal="center"/>
    </xf>
    <xf numFmtId="0" fontId="5" fillId="0" borderId="269" xfId="0" applyFont="1" applyBorder="1"/>
    <xf numFmtId="0" fontId="6" fillId="3" borderId="268" xfId="0" applyFont="1" applyFill="1" applyBorder="1" applyAlignment="1">
      <alignment horizontal="center"/>
    </xf>
    <xf numFmtId="0" fontId="5" fillId="0" borderId="272" xfId="0" applyFont="1" applyBorder="1"/>
    <xf numFmtId="0" fontId="6" fillId="2" borderId="220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6" fillId="3" borderId="164" xfId="0" applyFont="1" applyFill="1" applyBorder="1" applyAlignment="1">
      <alignment horizontal="center" vertical="center"/>
    </xf>
    <xf numFmtId="0" fontId="6" fillId="6" borderId="164" xfId="0" applyFont="1" applyFill="1" applyBorder="1" applyAlignment="1">
      <alignment horizontal="center" vertical="center"/>
    </xf>
    <xf numFmtId="0" fontId="5" fillId="0" borderId="233" xfId="0" applyFont="1" applyBorder="1" applyAlignment="1">
      <alignment horizontal="center" vertical="center"/>
    </xf>
    <xf numFmtId="0" fontId="8" fillId="6" borderId="29" xfId="0" applyFont="1" applyFill="1" applyBorder="1" applyAlignment="1">
      <alignment horizontal="center" vertical="center" wrapText="1"/>
    </xf>
    <xf numFmtId="0" fontId="5" fillId="0" borderId="122" xfId="0" applyFont="1" applyBorder="1" applyAlignment="1">
      <alignment horizontal="center" vertical="center"/>
    </xf>
    <xf numFmtId="0" fontId="5" fillId="0" borderId="173" xfId="0" applyFont="1" applyBorder="1" applyAlignment="1">
      <alignment horizontal="center" vertical="center"/>
    </xf>
    <xf numFmtId="0" fontId="3" fillId="0" borderId="142" xfId="0" applyFont="1" applyBorder="1" applyAlignment="1">
      <alignment horizontal="left" vertical="center"/>
    </xf>
    <xf numFmtId="0" fontId="8" fillId="6" borderId="26" xfId="0" applyFont="1" applyFill="1" applyBorder="1" applyAlignment="1">
      <alignment horizontal="center" vertical="center" wrapText="1"/>
    </xf>
    <xf numFmtId="0" fontId="5" fillId="0" borderId="239" xfId="0" applyFont="1" applyBorder="1"/>
    <xf numFmtId="0" fontId="56" fillId="0" borderId="0" xfId="0" applyFont="1" applyAlignment="1">
      <alignment horizontal="right" vertical="center"/>
    </xf>
    <xf numFmtId="0" fontId="8" fillId="6" borderId="115" xfId="0" applyFont="1" applyFill="1" applyBorder="1" applyAlignment="1">
      <alignment horizontal="center" vertical="center" wrapText="1"/>
    </xf>
    <xf numFmtId="0" fontId="14" fillId="3" borderId="178" xfId="0" applyFont="1" applyFill="1" applyBorder="1" applyAlignment="1">
      <alignment horizontal="center" vertical="center"/>
    </xf>
    <xf numFmtId="0" fontId="7" fillId="0" borderId="218" xfId="0" applyFont="1" applyBorder="1" applyAlignment="1">
      <alignment horizontal="left" vertical="center" wrapText="1"/>
    </xf>
    <xf numFmtId="0" fontId="5" fillId="0" borderId="218" xfId="0" applyFont="1" applyBorder="1"/>
    <xf numFmtId="0" fontId="8" fillId="6" borderId="142" xfId="0" applyFont="1" applyFill="1" applyBorder="1" applyAlignment="1">
      <alignment horizontal="center"/>
    </xf>
    <xf numFmtId="0" fontId="12" fillId="0" borderId="25" xfId="0" applyFont="1" applyBorder="1" applyAlignment="1">
      <alignment horizontal="center" vertical="center" textRotation="255"/>
    </xf>
    <xf numFmtId="0" fontId="18" fillId="2" borderId="25" xfId="0" applyFont="1" applyFill="1" applyBorder="1" applyAlignment="1">
      <alignment horizontal="center" vertical="center" wrapText="1"/>
    </xf>
    <xf numFmtId="166" fontId="3" fillId="5" borderId="26" xfId="0" applyNumberFormat="1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/>
    </xf>
    <xf numFmtId="165" fontId="7" fillId="2" borderId="142" xfId="0" applyNumberFormat="1" applyFont="1" applyFill="1" applyBorder="1" applyAlignment="1">
      <alignment horizontal="center" vertical="center"/>
    </xf>
    <xf numFmtId="0" fontId="3" fillId="2" borderId="283" xfId="0" applyFont="1" applyFill="1" applyBorder="1" applyAlignment="1">
      <alignment horizontal="center" vertical="center"/>
    </xf>
    <xf numFmtId="166" fontId="3" fillId="2" borderId="239" xfId="0" applyNumberFormat="1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2" borderId="173" xfId="0" applyFont="1" applyFill="1" applyBorder="1" applyAlignment="1">
      <alignment horizontal="center" vertical="center"/>
    </xf>
    <xf numFmtId="0" fontId="6" fillId="3" borderId="283" xfId="0" applyFont="1" applyFill="1" applyBorder="1" applyAlignment="1">
      <alignment horizontal="center" vertical="center"/>
    </xf>
    <xf numFmtId="0" fontId="6" fillId="32" borderId="147" xfId="0" applyFont="1" applyFill="1" applyBorder="1" applyAlignment="1">
      <alignment horizontal="center" vertical="center"/>
    </xf>
    <xf numFmtId="0" fontId="5" fillId="23" borderId="153" xfId="0" applyFont="1" applyFill="1" applyBorder="1"/>
    <xf numFmtId="0" fontId="6" fillId="25" borderId="193" xfId="0" applyFont="1" applyFill="1" applyBorder="1" applyAlignment="1">
      <alignment horizontal="center" vertical="center"/>
    </xf>
    <xf numFmtId="0" fontId="5" fillId="23" borderId="158" xfId="0" applyFont="1" applyFill="1" applyBorder="1"/>
    <xf numFmtId="164" fontId="6" fillId="3" borderId="188" xfId="0" applyNumberFormat="1" applyFont="1" applyFill="1" applyBorder="1" applyAlignment="1">
      <alignment horizontal="center" vertical="center"/>
    </xf>
    <xf numFmtId="0" fontId="5" fillId="0" borderId="192" xfId="0" applyFont="1" applyBorder="1"/>
    <xf numFmtId="164" fontId="3" fillId="2" borderId="188" xfId="0" applyNumberFormat="1" applyFont="1" applyFill="1" applyBorder="1" applyAlignment="1">
      <alignment horizontal="center" vertical="center"/>
    </xf>
    <xf numFmtId="0" fontId="5" fillId="0" borderId="194" xfId="0" applyFont="1" applyBorder="1"/>
    <xf numFmtId="0" fontId="6" fillId="32" borderId="188" xfId="0" applyFont="1" applyFill="1" applyBorder="1" applyAlignment="1">
      <alignment horizontal="center" vertical="center"/>
    </xf>
    <xf numFmtId="0" fontId="5" fillId="23" borderId="192" xfId="0" applyFont="1" applyFill="1" applyBorder="1"/>
    <xf numFmtId="164" fontId="3" fillId="2" borderId="220" xfId="0" applyNumberFormat="1" applyFont="1" applyFill="1" applyBorder="1" applyAlignment="1">
      <alignment horizontal="center" vertical="center"/>
    </xf>
    <xf numFmtId="0" fontId="7" fillId="32" borderId="181" xfId="0" applyFont="1" applyFill="1" applyBorder="1" applyAlignment="1">
      <alignment horizontal="center" vertical="center"/>
    </xf>
    <xf numFmtId="0" fontId="7" fillId="32" borderId="163" xfId="0" applyFont="1" applyFill="1" applyBorder="1" applyAlignment="1">
      <alignment horizontal="center" vertical="center"/>
    </xf>
    <xf numFmtId="0" fontId="7" fillId="32" borderId="25" xfId="0" applyFont="1" applyFill="1" applyBorder="1" applyAlignment="1">
      <alignment horizontal="center" vertical="center"/>
    </xf>
    <xf numFmtId="0" fontId="14" fillId="2" borderId="181" xfId="0" applyFont="1" applyFill="1" applyBorder="1" applyAlignment="1">
      <alignment horizontal="center" vertical="center"/>
    </xf>
    <xf numFmtId="0" fontId="6" fillId="2" borderId="351" xfId="0" applyFont="1" applyFill="1" applyBorder="1" applyAlignment="1">
      <alignment horizontal="center" vertical="center"/>
    </xf>
    <xf numFmtId="0" fontId="5" fillId="0" borderId="352" xfId="0" applyFont="1" applyBorder="1"/>
    <xf numFmtId="164" fontId="3" fillId="2" borderId="41" xfId="0" applyNumberFormat="1" applyFont="1" applyFill="1" applyBorder="1" applyAlignment="1">
      <alignment horizontal="center" vertical="center"/>
    </xf>
    <xf numFmtId="0" fontId="40" fillId="0" borderId="187" xfId="0" applyFont="1" applyBorder="1" applyAlignment="1">
      <alignment horizontal="center" vertical="center" wrapText="1"/>
    </xf>
    <xf numFmtId="0" fontId="40" fillId="0" borderId="286" xfId="0" applyFont="1" applyBorder="1" applyAlignment="1">
      <alignment horizontal="center" vertical="center" wrapText="1"/>
    </xf>
    <xf numFmtId="0" fontId="6" fillId="3" borderId="223" xfId="0" applyFont="1" applyFill="1" applyBorder="1" applyAlignment="1">
      <alignment horizontal="center" vertical="center"/>
    </xf>
    <xf numFmtId="0" fontId="3" fillId="3" borderId="163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163" xfId="0" applyFont="1" applyFill="1" applyBorder="1" applyAlignment="1">
      <alignment horizontal="center" vertical="center"/>
    </xf>
    <xf numFmtId="0" fontId="40" fillId="0" borderId="187" xfId="0" applyFont="1" applyBorder="1" applyAlignment="1">
      <alignment horizontal="center" wrapText="1"/>
    </xf>
    <xf numFmtId="0" fontId="40" fillId="0" borderId="286" xfId="0" applyFont="1" applyBorder="1" applyAlignment="1">
      <alignment horizontal="center" wrapText="1"/>
    </xf>
    <xf numFmtId="0" fontId="3" fillId="2" borderId="310" xfId="0" applyFont="1" applyFill="1" applyBorder="1" applyAlignment="1">
      <alignment horizontal="center" vertical="center"/>
    </xf>
    <xf numFmtId="0" fontId="5" fillId="0" borderId="311" xfId="0" applyFont="1" applyBorder="1"/>
    <xf numFmtId="0" fontId="5" fillId="0" borderId="300" xfId="0" applyFont="1" applyBorder="1"/>
    <xf numFmtId="0" fontId="3" fillId="3" borderId="310" xfId="0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6" fillId="2" borderId="200" xfId="0" applyFont="1" applyFill="1" applyBorder="1" applyAlignment="1">
      <alignment horizontal="center" vertical="center"/>
    </xf>
    <xf numFmtId="0" fontId="5" fillId="0" borderId="159" xfId="0" applyFont="1" applyBorder="1"/>
    <xf numFmtId="0" fontId="5" fillId="0" borderId="201" xfId="0" applyFont="1" applyBorder="1"/>
    <xf numFmtId="0" fontId="5" fillId="0" borderId="202" xfId="0" applyFont="1" applyBorder="1"/>
    <xf numFmtId="0" fontId="5" fillId="0" borderId="10" xfId="0" applyFont="1" applyBorder="1"/>
    <xf numFmtId="0" fontId="5" fillId="0" borderId="203" xfId="0" applyFont="1" applyBorder="1"/>
    <xf numFmtId="0" fontId="21" fillId="0" borderId="195" xfId="0" applyFont="1" applyBorder="1" applyAlignment="1">
      <alignment horizontal="center"/>
    </xf>
    <xf numFmtId="0" fontId="5" fillId="0" borderId="9" xfId="0" applyFont="1" applyBorder="1"/>
    <xf numFmtId="0" fontId="21" fillId="0" borderId="0" xfId="0" applyFont="1" applyAlignment="1">
      <alignment horizontal="center"/>
    </xf>
    <xf numFmtId="0" fontId="5" fillId="0" borderId="286" xfId="0" applyFont="1" applyBorder="1"/>
    <xf numFmtId="0" fontId="7" fillId="3" borderId="197" xfId="0" applyFont="1" applyFill="1" applyBorder="1" applyAlignment="1">
      <alignment horizontal="center" vertical="center"/>
    </xf>
    <xf numFmtId="0" fontId="5" fillId="0" borderId="198" xfId="0" applyFont="1" applyBorder="1"/>
    <xf numFmtId="0" fontId="5" fillId="0" borderId="211" xfId="0" applyFont="1" applyBorder="1"/>
    <xf numFmtId="0" fontId="49" fillId="3" borderId="200" xfId="0" applyFont="1" applyFill="1" applyBorder="1" applyAlignment="1">
      <alignment horizontal="center" vertical="center"/>
    </xf>
    <xf numFmtId="0" fontId="49" fillId="2" borderId="200" xfId="0" applyFont="1" applyFill="1" applyBorder="1" applyAlignment="1">
      <alignment horizontal="center" vertical="center"/>
    </xf>
    <xf numFmtId="0" fontId="6" fillId="0" borderId="282" xfId="0" applyFont="1" applyBorder="1" applyAlignment="1">
      <alignment horizontal="center" vertical="center" textRotation="255"/>
    </xf>
    <xf numFmtId="0" fontId="6" fillId="0" borderId="286" xfId="0" applyFont="1" applyBorder="1" applyAlignment="1">
      <alignment horizontal="center" vertical="center" textRotation="255"/>
    </xf>
    <xf numFmtId="0" fontId="6" fillId="0" borderId="142" xfId="0" applyFont="1" applyBorder="1" applyAlignment="1">
      <alignment horizontal="center" vertical="center" textRotation="255"/>
    </xf>
    <xf numFmtId="0" fontId="6" fillId="0" borderId="113" xfId="0" applyFont="1" applyBorder="1" applyAlignment="1">
      <alignment horizontal="center" vertical="center" textRotation="255"/>
    </xf>
    <xf numFmtId="0" fontId="6" fillId="0" borderId="0" xfId="0" applyFont="1" applyAlignment="1">
      <alignment horizontal="center" vertical="center"/>
    </xf>
    <xf numFmtId="0" fontId="6" fillId="0" borderId="159" xfId="0" applyFont="1" applyBorder="1" applyAlignment="1">
      <alignment horizontal="center" vertical="center" textRotation="255"/>
    </xf>
    <xf numFmtId="0" fontId="5" fillId="0" borderId="252" xfId="0" applyFont="1" applyBorder="1"/>
    <xf numFmtId="0" fontId="6" fillId="0" borderId="257" xfId="0" applyFont="1" applyBorder="1" applyAlignment="1">
      <alignment horizontal="center" vertical="center" textRotation="255"/>
    </xf>
    <xf numFmtId="0" fontId="3" fillId="0" borderId="241" xfId="0" applyFont="1" applyBorder="1" applyAlignment="1">
      <alignment horizontal="center" vertical="center"/>
    </xf>
    <xf numFmtId="0" fontId="5" fillId="0" borderId="241" xfId="0" applyFont="1" applyBorder="1"/>
    <xf numFmtId="166" fontId="3" fillId="0" borderId="242" xfId="0" applyNumberFormat="1" applyFont="1" applyBorder="1" applyAlignment="1">
      <alignment horizontal="center" vertical="center"/>
    </xf>
    <xf numFmtId="0" fontId="5" fillId="0" borderId="242" xfId="0" applyFont="1" applyBorder="1"/>
    <xf numFmtId="0" fontId="5" fillId="0" borderId="227" xfId="0" applyFont="1" applyBorder="1"/>
    <xf numFmtId="166" fontId="3" fillId="0" borderId="236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textRotation="255"/>
    </xf>
    <xf numFmtId="166" fontId="3" fillId="0" borderId="159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5" fillId="0" borderId="301" xfId="0" applyFont="1" applyBorder="1"/>
    <xf numFmtId="166" fontId="3" fillId="0" borderId="109" xfId="0" applyNumberFormat="1" applyFont="1" applyBorder="1" applyAlignment="1">
      <alignment horizontal="center" vertical="center"/>
    </xf>
    <xf numFmtId="0" fontId="5" fillId="0" borderId="109" xfId="0" applyFont="1" applyBorder="1"/>
    <xf numFmtId="0" fontId="3" fillId="0" borderId="54" xfId="0" applyFont="1" applyBorder="1" applyAlignment="1">
      <alignment horizontal="center" vertical="center"/>
    </xf>
    <xf numFmtId="0" fontId="5" fillId="0" borderId="54" xfId="0" applyFont="1" applyBorder="1"/>
    <xf numFmtId="166" fontId="3" fillId="0" borderId="220" xfId="0" applyNumberFormat="1" applyFont="1" applyBorder="1" applyAlignment="1">
      <alignment horizontal="center" vertical="center"/>
    </xf>
    <xf numFmtId="0" fontId="5" fillId="0" borderId="94" xfId="0" applyFont="1" applyBorder="1"/>
    <xf numFmtId="0" fontId="3" fillId="0" borderId="60" xfId="0" applyFont="1" applyBorder="1" applyAlignment="1">
      <alignment horizontal="center" vertical="center"/>
    </xf>
    <xf numFmtId="166" fontId="3" fillId="0" borderId="60" xfId="0" applyNumberFormat="1" applyFont="1" applyBorder="1" applyAlignment="1">
      <alignment horizontal="center" vertical="center"/>
    </xf>
    <xf numFmtId="166" fontId="3" fillId="0" borderId="54" xfId="0" applyNumberFormat="1" applyFont="1" applyBorder="1" applyAlignment="1">
      <alignment horizontal="center" vertical="center"/>
    </xf>
    <xf numFmtId="0" fontId="5" fillId="0" borderId="120" xfId="0" applyFont="1" applyBorder="1"/>
    <xf numFmtId="0" fontId="3" fillId="5" borderId="74" xfId="0" applyFont="1" applyFill="1" applyBorder="1" applyAlignment="1">
      <alignment horizontal="center" vertical="center"/>
    </xf>
    <xf numFmtId="0" fontId="5" fillId="0" borderId="82" xfId="0" applyFont="1" applyBorder="1"/>
    <xf numFmtId="0" fontId="3" fillId="5" borderId="80" xfId="0" applyFont="1" applyFill="1" applyBorder="1" applyAlignment="1">
      <alignment horizontal="center" vertical="center"/>
    </xf>
    <xf numFmtId="0" fontId="5" fillId="0" borderId="128" xfId="0" applyFont="1" applyBorder="1"/>
    <xf numFmtId="0" fontId="3" fillId="2" borderId="15" xfId="0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center" vertical="center" wrapText="1"/>
    </xf>
    <xf numFmtId="0" fontId="9" fillId="5" borderId="173" xfId="0" applyFont="1" applyFill="1" applyBorder="1" applyAlignment="1">
      <alignment horizontal="center" vertical="center" wrapText="1"/>
    </xf>
    <xf numFmtId="0" fontId="9" fillId="5" borderId="297" xfId="0" applyFont="1" applyFill="1" applyBorder="1" applyAlignment="1">
      <alignment horizontal="center" vertical="center" wrapText="1"/>
    </xf>
    <xf numFmtId="0" fontId="3" fillId="5" borderId="79" xfId="0" applyFont="1" applyFill="1" applyBorder="1" applyAlignment="1">
      <alignment horizontal="center" vertical="center"/>
    </xf>
    <xf numFmtId="0" fontId="5" fillId="0" borderId="136" xfId="0" applyFont="1" applyBorder="1"/>
    <xf numFmtId="164" fontId="3" fillId="2" borderId="244" xfId="0" applyNumberFormat="1" applyFont="1" applyFill="1" applyBorder="1" applyAlignment="1">
      <alignment horizontal="center" vertical="center"/>
    </xf>
    <xf numFmtId="0" fontId="5" fillId="0" borderId="248" xfId="0" applyFont="1" applyBorder="1"/>
    <xf numFmtId="0" fontId="54" fillId="0" borderId="282" xfId="0" applyFont="1" applyBorder="1" applyAlignment="1">
      <alignment horizontal="center" vertical="center" textRotation="255"/>
    </xf>
    <xf numFmtId="0" fontId="54" fillId="0" borderId="286" xfId="0" applyFont="1" applyBorder="1" applyAlignment="1">
      <alignment horizontal="center" vertical="center" textRotation="255"/>
    </xf>
    <xf numFmtId="0" fontId="54" fillId="0" borderId="142" xfId="0" applyFont="1" applyBorder="1" applyAlignment="1">
      <alignment horizontal="center" vertical="center" textRotation="255"/>
    </xf>
    <xf numFmtId="0" fontId="14" fillId="5" borderId="72" xfId="0" applyFont="1" applyFill="1" applyBorder="1" applyAlignment="1">
      <alignment horizontal="center" vertical="center"/>
    </xf>
    <xf numFmtId="0" fontId="14" fillId="2" borderId="72" xfId="0" applyFont="1" applyFill="1" applyBorder="1" applyAlignment="1">
      <alignment horizontal="center" vertical="center"/>
    </xf>
    <xf numFmtId="0" fontId="3" fillId="2" borderId="239" xfId="0" applyFont="1" applyFill="1" applyBorder="1" applyAlignment="1">
      <alignment horizontal="center" vertical="center"/>
    </xf>
    <xf numFmtId="0" fontId="5" fillId="0" borderId="64" xfId="0" applyFont="1" applyBorder="1"/>
    <xf numFmtId="0" fontId="3" fillId="2" borderId="79" xfId="0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5" borderId="146" xfId="0" applyFont="1" applyFill="1" applyBorder="1" applyAlignment="1">
      <alignment horizontal="center" vertical="center"/>
    </xf>
    <xf numFmtId="0" fontId="5" fillId="0" borderId="152" xfId="0" applyFont="1" applyBorder="1"/>
    <xf numFmtId="0" fontId="3" fillId="2" borderId="193" xfId="0" applyFont="1" applyFill="1" applyBorder="1" applyAlignment="1">
      <alignment horizontal="center" vertical="center"/>
    </xf>
    <xf numFmtId="0" fontId="3" fillId="2" borderId="146" xfId="0" applyFont="1" applyFill="1" applyBorder="1" applyAlignment="1">
      <alignment horizontal="center" vertical="center"/>
    </xf>
    <xf numFmtId="164" fontId="3" fillId="2" borderId="22" xfId="0" applyNumberFormat="1" applyFont="1" applyFill="1" applyBorder="1" applyAlignment="1">
      <alignment horizontal="center" vertical="center"/>
    </xf>
    <xf numFmtId="164" fontId="3" fillId="5" borderId="22" xfId="0" applyNumberFormat="1" applyFont="1" applyFill="1" applyBorder="1" applyAlignment="1">
      <alignment horizontal="center" vertical="center"/>
    </xf>
    <xf numFmtId="164" fontId="3" fillId="0" borderId="159" xfId="0" applyNumberFormat="1" applyFont="1" applyBorder="1" applyAlignment="1">
      <alignment horizontal="center" vertical="center"/>
    </xf>
    <xf numFmtId="0" fontId="3" fillId="2" borderId="126" xfId="0" applyFont="1" applyFill="1" applyBorder="1" applyAlignment="1">
      <alignment horizontal="center" vertical="center"/>
    </xf>
    <xf numFmtId="164" fontId="3" fillId="5" borderId="244" xfId="0" applyNumberFormat="1" applyFont="1" applyFill="1" applyBorder="1" applyAlignment="1">
      <alignment horizontal="center" vertical="center"/>
    </xf>
    <xf numFmtId="0" fontId="5" fillId="0" borderId="238" xfId="0" applyFont="1" applyBorder="1"/>
    <xf numFmtId="0" fontId="3" fillId="2" borderId="80" xfId="0" applyFont="1" applyFill="1" applyBorder="1" applyAlignment="1">
      <alignment horizontal="center" vertical="center"/>
    </xf>
    <xf numFmtId="0" fontId="5" fillId="0" borderId="65" xfId="0" applyFont="1" applyBorder="1"/>
    <xf numFmtId="164" fontId="3" fillId="2" borderId="254" xfId="0" applyNumberFormat="1" applyFont="1" applyFill="1" applyBorder="1" applyAlignment="1">
      <alignment horizontal="center" vertical="center"/>
    </xf>
    <xf numFmtId="166" fontId="3" fillId="0" borderId="240" xfId="0" applyNumberFormat="1" applyFont="1" applyBorder="1" applyAlignment="1">
      <alignment horizontal="center" vertical="center"/>
    </xf>
    <xf numFmtId="0" fontId="5" fillId="0" borderId="240" xfId="0" applyFont="1" applyBorder="1"/>
    <xf numFmtId="0" fontId="3" fillId="0" borderId="247" xfId="0" applyFont="1" applyBorder="1" applyAlignment="1">
      <alignment horizontal="center" vertical="center"/>
    </xf>
    <xf numFmtId="0" fontId="5" fillId="0" borderId="226" xfId="0" applyFont="1" applyBorder="1"/>
    <xf numFmtId="166" fontId="3" fillId="0" borderId="233" xfId="0" applyNumberFormat="1" applyFont="1" applyBorder="1" applyAlignment="1">
      <alignment horizontal="center" vertical="center"/>
    </xf>
    <xf numFmtId="0" fontId="3" fillId="5" borderId="90" xfId="0" applyFont="1" applyFill="1" applyBorder="1" applyAlignment="1">
      <alignment horizontal="center" vertical="center"/>
    </xf>
    <xf numFmtId="0" fontId="3" fillId="5" borderId="126" xfId="0" applyFont="1" applyFill="1" applyBorder="1" applyAlignment="1">
      <alignment horizontal="center" vertical="center"/>
    </xf>
    <xf numFmtId="0" fontId="3" fillId="5" borderId="122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5" fillId="0" borderId="247" xfId="0" applyFont="1" applyBorder="1"/>
    <xf numFmtId="0" fontId="3" fillId="0" borderId="9" xfId="0" applyFont="1" applyBorder="1" applyAlignment="1">
      <alignment horizontal="center" vertical="center"/>
    </xf>
    <xf numFmtId="166" fontId="3" fillId="0" borderId="261" xfId="0" applyNumberFormat="1" applyFont="1" applyBorder="1" applyAlignment="1">
      <alignment horizontal="center" vertical="center"/>
    </xf>
    <xf numFmtId="0" fontId="5" fillId="0" borderId="261" xfId="0" applyFont="1" applyBorder="1"/>
    <xf numFmtId="166" fontId="3" fillId="0" borderId="238" xfId="0" applyNumberFormat="1" applyFont="1" applyBorder="1" applyAlignment="1">
      <alignment horizontal="center" vertical="center"/>
    </xf>
    <xf numFmtId="166" fontId="3" fillId="0" borderId="9" xfId="0" applyNumberFormat="1" applyFont="1" applyBorder="1" applyAlignment="1">
      <alignment horizontal="center" vertical="center"/>
    </xf>
    <xf numFmtId="0" fontId="5" fillId="0" borderId="302" xfId="0" applyFont="1" applyBorder="1"/>
    <xf numFmtId="0" fontId="5" fillId="0" borderId="251" xfId="0" applyFont="1" applyBorder="1"/>
    <xf numFmtId="0" fontId="6" fillId="0" borderId="159" xfId="0" applyFont="1" applyBorder="1" applyAlignment="1">
      <alignment horizontal="center" vertical="center" textRotation="255" wrapText="1"/>
    </xf>
    <xf numFmtId="0" fontId="3" fillId="0" borderId="242" xfId="0" applyFont="1" applyBorder="1" applyAlignment="1">
      <alignment horizontal="center" vertical="center"/>
    </xf>
    <xf numFmtId="166" fontId="3" fillId="0" borderId="232" xfId="0" applyNumberFormat="1" applyFont="1" applyBorder="1" applyAlignment="1">
      <alignment horizontal="center" vertical="center"/>
    </xf>
    <xf numFmtId="0" fontId="3" fillId="0" borderId="236" xfId="0" applyFont="1" applyBorder="1" applyAlignment="1">
      <alignment horizontal="center" vertical="center"/>
    </xf>
    <xf numFmtId="0" fontId="3" fillId="0" borderId="235" xfId="0" applyFont="1" applyBorder="1" applyAlignment="1">
      <alignment horizontal="center" vertical="center"/>
    </xf>
    <xf numFmtId="164" fontId="3" fillId="5" borderId="254" xfId="0" applyNumberFormat="1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6" fontId="3" fillId="0" borderId="22" xfId="0" applyNumberFormat="1" applyFont="1" applyBorder="1" applyAlignment="1">
      <alignment horizontal="center" vertical="center"/>
    </xf>
    <xf numFmtId="0" fontId="3" fillId="0" borderId="299" xfId="0" applyFont="1" applyBorder="1" applyAlignment="1">
      <alignment horizontal="center" vertical="center"/>
    </xf>
    <xf numFmtId="0" fontId="3" fillId="2" borderId="121" xfId="0" applyFont="1" applyFill="1" applyBorder="1" applyAlignment="1">
      <alignment horizontal="center" vertical="center"/>
    </xf>
    <xf numFmtId="0" fontId="3" fillId="5" borderId="12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/>
    </xf>
    <xf numFmtId="0" fontId="5" fillId="0" borderId="4" xfId="0" applyFont="1" applyBorder="1"/>
    <xf numFmtId="0" fontId="6" fillId="5" borderId="5" xfId="0" applyFont="1" applyFill="1" applyBorder="1" applyAlignment="1">
      <alignment horizontal="center"/>
    </xf>
    <xf numFmtId="0" fontId="5" fillId="0" borderId="6" xfId="0" applyFont="1" applyBorder="1"/>
    <xf numFmtId="0" fontId="4" fillId="0" borderId="0" xfId="0" applyFont="1" applyAlignment="1">
      <alignment horizontal="left" vertical="center"/>
    </xf>
    <xf numFmtId="0" fontId="6" fillId="9" borderId="7" xfId="0" applyFont="1" applyFill="1" applyBorder="1" applyAlignment="1">
      <alignment horizontal="center"/>
    </xf>
    <xf numFmtId="0" fontId="5" fillId="0" borderId="8" xfId="0" applyFont="1" applyBorder="1"/>
    <xf numFmtId="0" fontId="8" fillId="6" borderId="74" xfId="0" applyFont="1" applyFill="1" applyBorder="1" applyAlignment="1">
      <alignment horizontal="center" vertical="center" wrapText="1"/>
    </xf>
    <xf numFmtId="0" fontId="6" fillId="6" borderId="90" xfId="0" applyFont="1" applyFill="1" applyBorder="1" applyAlignment="1">
      <alignment horizontal="center" vertical="center"/>
    </xf>
    <xf numFmtId="0" fontId="6" fillId="6" borderId="74" xfId="0" applyFont="1" applyFill="1" applyBorder="1" applyAlignment="1">
      <alignment horizontal="center" vertical="center" wrapText="1"/>
    </xf>
    <xf numFmtId="0" fontId="6" fillId="8" borderId="75" xfId="0" applyFont="1" applyFill="1" applyBorder="1" applyAlignment="1">
      <alignment horizontal="center" vertical="center" wrapText="1"/>
    </xf>
    <xf numFmtId="0" fontId="5" fillId="0" borderId="129" xfId="0" applyFont="1" applyBorder="1"/>
    <xf numFmtId="0" fontId="9" fillId="5" borderId="15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/>
    </xf>
    <xf numFmtId="0" fontId="8" fillId="6" borderId="79" xfId="0" applyFont="1" applyFill="1" applyBorder="1" applyAlignment="1">
      <alignment horizontal="center" vertical="center" wrapText="1"/>
    </xf>
    <xf numFmtId="0" fontId="6" fillId="6" borderId="75" xfId="0" applyFont="1" applyFill="1" applyBorder="1" applyAlignment="1">
      <alignment horizontal="center" vertical="center" wrapText="1"/>
    </xf>
    <xf numFmtId="0" fontId="5" fillId="0" borderId="81" xfId="0" applyFont="1" applyBorder="1"/>
    <xf numFmtId="0" fontId="6" fillId="6" borderId="214" xfId="0" applyFont="1" applyFill="1" applyBorder="1" applyAlignment="1">
      <alignment horizontal="center" vertical="center" wrapText="1"/>
    </xf>
    <xf numFmtId="0" fontId="5" fillId="0" borderId="225" xfId="0" applyFont="1" applyBorder="1"/>
    <xf numFmtId="0" fontId="8" fillId="6" borderId="75" xfId="0" applyFont="1" applyFill="1" applyBorder="1" applyAlignment="1">
      <alignment horizontal="center" vertical="center" wrapText="1"/>
    </xf>
    <xf numFmtId="0" fontId="8" fillId="6" borderId="215" xfId="0" applyFont="1" applyFill="1" applyBorder="1" applyAlignment="1">
      <alignment horizontal="center" vertical="center" wrapText="1"/>
    </xf>
    <xf numFmtId="0" fontId="8" fillId="6" borderId="216" xfId="0" applyFont="1" applyFill="1" applyBorder="1" applyAlignment="1">
      <alignment horizontal="center" vertical="center" wrapText="1"/>
    </xf>
    <xf numFmtId="0" fontId="8" fillId="6" borderId="217" xfId="0" applyFont="1" applyFill="1" applyBorder="1" applyAlignment="1">
      <alignment horizontal="center" vertical="center" wrapText="1"/>
    </xf>
    <xf numFmtId="0" fontId="5" fillId="0" borderId="228" xfId="0" applyFont="1" applyBorder="1"/>
    <xf numFmtId="0" fontId="7" fillId="2" borderId="142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0" fontId="6" fillId="0" borderId="220" xfId="0" applyFont="1" applyBorder="1" applyAlignment="1">
      <alignment horizontal="center" vertical="center"/>
    </xf>
    <xf numFmtId="0" fontId="6" fillId="8" borderId="219" xfId="0" applyFont="1" applyFill="1" applyBorder="1" applyAlignment="1">
      <alignment horizontal="center" vertical="center" wrapText="1"/>
    </xf>
    <xf numFmtId="0" fontId="5" fillId="0" borderId="230" xfId="0" applyFont="1" applyBorder="1"/>
    <xf numFmtId="0" fontId="49" fillId="8" borderId="219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8" fillId="6" borderId="209" xfId="0" applyFont="1" applyFill="1" applyBorder="1" applyAlignment="1">
      <alignment horizontal="center" vertical="center"/>
    </xf>
    <xf numFmtId="0" fontId="5" fillId="0" borderId="207" xfId="0" applyFont="1" applyBorder="1"/>
    <xf numFmtId="0" fontId="5" fillId="0" borderId="210" xfId="0" applyFont="1" applyBorder="1"/>
    <xf numFmtId="0" fontId="8" fillId="6" borderId="5" xfId="0" applyFont="1" applyFill="1" applyBorder="1" applyAlignment="1">
      <alignment horizontal="center" vertical="center"/>
    </xf>
    <xf numFmtId="0" fontId="5" fillId="0" borderId="207" xfId="0" applyFont="1" applyBorder="1" applyAlignment="1">
      <alignment vertical="center"/>
    </xf>
    <xf numFmtId="0" fontId="5" fillId="0" borderId="208" xfId="0" applyFont="1" applyBorder="1" applyAlignment="1">
      <alignment vertical="center"/>
    </xf>
    <xf numFmtId="0" fontId="6" fillId="8" borderId="197" xfId="0" applyFont="1" applyFill="1" applyBorder="1" applyAlignment="1">
      <alignment horizontal="center" vertical="center"/>
    </xf>
    <xf numFmtId="0" fontId="6" fillId="6" borderId="212" xfId="0" applyFont="1" applyFill="1" applyBorder="1" applyAlignment="1">
      <alignment horizontal="center"/>
    </xf>
    <xf numFmtId="0" fontId="5" fillId="0" borderId="166" xfId="0" applyFont="1" applyBorder="1"/>
    <xf numFmtId="0" fontId="5" fillId="0" borderId="213" xfId="0" applyFont="1" applyBorder="1"/>
    <xf numFmtId="0" fontId="6" fillId="8" borderId="218" xfId="0" applyFont="1" applyFill="1" applyBorder="1" applyAlignment="1">
      <alignment horizontal="center" vertical="center" wrapText="1"/>
    </xf>
    <xf numFmtId="0" fontId="5" fillId="0" borderId="229" xfId="0" applyFont="1" applyBorder="1"/>
    <xf numFmtId="0" fontId="5" fillId="0" borderId="231" xfId="0" applyFont="1" applyBorder="1"/>
    <xf numFmtId="0" fontId="5" fillId="0" borderId="230" xfId="0" applyFont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14" fillId="5" borderId="15" xfId="0" applyFont="1" applyFill="1" applyBorder="1" applyAlignment="1">
      <alignment horizontal="center" vertical="center"/>
    </xf>
    <xf numFmtId="164" fontId="3" fillId="5" borderId="232" xfId="0" applyNumberFormat="1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166" fontId="3" fillId="0" borderId="234" xfId="0" applyNumberFormat="1" applyFont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5" fillId="0" borderId="56" xfId="0" applyFont="1" applyBorder="1"/>
    <xf numFmtId="0" fontId="3" fillId="2" borderId="130" xfId="0" applyFont="1" applyFill="1" applyBorder="1" applyAlignment="1">
      <alignment horizontal="center" vertical="center"/>
    </xf>
    <xf numFmtId="0" fontId="14" fillId="5" borderId="121" xfId="0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 vertical="center" textRotation="255"/>
    </xf>
    <xf numFmtId="0" fontId="14" fillId="2" borderId="121" xfId="0" applyFont="1" applyFill="1" applyBorder="1" applyAlignment="1">
      <alignment horizontal="center" vertical="center"/>
    </xf>
    <xf numFmtId="0" fontId="3" fillId="5" borderId="75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60" fillId="0" borderId="286" xfId="0" applyFont="1" applyBorder="1" applyAlignment="1">
      <alignment horizontal="center" vertical="center"/>
    </xf>
    <xf numFmtId="0" fontId="61" fillId="0" borderId="286" xfId="0" applyFont="1" applyBorder="1" applyAlignment="1">
      <alignment horizontal="center" vertical="center"/>
    </xf>
    <xf numFmtId="0" fontId="61" fillId="0" borderId="315" xfId="0" applyFont="1" applyBorder="1" applyAlignment="1">
      <alignment horizontal="center" vertical="center"/>
    </xf>
    <xf numFmtId="0" fontId="61" fillId="0" borderId="316" xfId="0" applyFont="1" applyBorder="1" applyAlignment="1">
      <alignment horizontal="center" vertical="center"/>
    </xf>
    <xf numFmtId="0" fontId="61" fillId="0" borderId="317" xfId="0" applyFont="1" applyBorder="1" applyAlignment="1">
      <alignment horizontal="center" vertical="center"/>
    </xf>
    <xf numFmtId="0" fontId="60" fillId="0" borderId="315" xfId="0" applyFont="1" applyBorder="1" applyAlignment="1">
      <alignment horizontal="center" vertical="center"/>
    </xf>
    <xf numFmtId="0" fontId="60" fillId="0" borderId="316" xfId="0" applyFont="1" applyBorder="1" applyAlignment="1">
      <alignment horizontal="center" vertical="center"/>
    </xf>
    <xf numFmtId="0" fontId="60" fillId="0" borderId="317" xfId="0" applyFont="1" applyBorder="1" applyAlignment="1">
      <alignment horizontal="center" vertical="center"/>
    </xf>
    <xf numFmtId="0" fontId="61" fillId="0" borderId="306" xfId="0" applyFont="1" applyBorder="1" applyAlignment="1">
      <alignment horizontal="center"/>
    </xf>
    <xf numFmtId="0" fontId="18" fillId="17" borderId="200" xfId="0" applyFont="1" applyFill="1" applyBorder="1" applyAlignment="1">
      <alignment horizontal="center" vertical="center"/>
    </xf>
    <xf numFmtId="0" fontId="63" fillId="0" borderId="159" xfId="0" applyFont="1" applyBorder="1" applyAlignment="1">
      <alignment horizontal="center" vertical="center"/>
    </xf>
    <xf numFmtId="0" fontId="63" fillId="0" borderId="282" xfId="0" applyFont="1" applyBorder="1" applyAlignment="1">
      <alignment horizontal="center" vertical="center"/>
    </xf>
    <xf numFmtId="0" fontId="63" fillId="0" borderId="283" xfId="0" applyFont="1" applyBorder="1" applyAlignment="1">
      <alignment horizontal="center" vertical="center"/>
    </xf>
    <xf numFmtId="0" fontId="63" fillId="0" borderId="284" xfId="0" applyFont="1" applyBorder="1" applyAlignment="1">
      <alignment horizontal="center" vertical="center"/>
    </xf>
    <xf numFmtId="0" fontId="63" fillId="0" borderId="285" xfId="0" applyFont="1" applyBorder="1" applyAlignment="1">
      <alignment horizontal="center" vertical="center"/>
    </xf>
    <xf numFmtId="0" fontId="22" fillId="17" borderId="280" xfId="0" applyFont="1" applyFill="1" applyBorder="1" applyAlignment="1">
      <alignment horizontal="center" vertical="center" wrapText="1"/>
    </xf>
    <xf numFmtId="0" fontId="5" fillId="0" borderId="271" xfId="0" applyFont="1" applyBorder="1" applyAlignment="1">
      <alignment horizontal="center" vertical="center"/>
    </xf>
    <xf numFmtId="0" fontId="5" fillId="0" borderId="287" xfId="0" applyFont="1" applyBorder="1" applyAlignment="1">
      <alignment horizontal="center" vertical="center"/>
    </xf>
    <xf numFmtId="0" fontId="18" fillId="19" borderId="200" xfId="0" applyFont="1" applyFill="1" applyBorder="1" applyAlignment="1">
      <alignment horizontal="center" vertical="center"/>
    </xf>
    <xf numFmtId="0" fontId="22" fillId="19" borderId="280" xfId="0" applyFont="1" applyFill="1" applyBorder="1" applyAlignment="1">
      <alignment horizontal="center" vertical="center" wrapText="1"/>
    </xf>
    <xf numFmtId="0" fontId="18" fillId="7" borderId="200" xfId="0" applyFont="1" applyFill="1" applyBorder="1" applyAlignment="1">
      <alignment horizontal="center" vertical="center"/>
    </xf>
    <xf numFmtId="0" fontId="22" fillId="7" borderId="280" xfId="0" applyFont="1" applyFill="1" applyBorder="1" applyAlignment="1">
      <alignment horizontal="center" vertical="center" wrapText="1"/>
    </xf>
    <xf numFmtId="0" fontId="18" fillId="3" borderId="200" xfId="0" applyFont="1" applyFill="1" applyBorder="1" applyAlignment="1">
      <alignment horizontal="center" vertical="center"/>
    </xf>
    <xf numFmtId="0" fontId="22" fillId="3" borderId="280" xfId="0" applyFont="1" applyFill="1" applyBorder="1" applyAlignment="1">
      <alignment horizontal="center" vertical="center" wrapText="1"/>
    </xf>
    <xf numFmtId="0" fontId="22" fillId="20" borderId="15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22" fillId="18" borderId="15" xfId="0" applyFont="1" applyFill="1" applyBorder="1" applyAlignment="1">
      <alignment horizontal="center" vertical="center"/>
    </xf>
    <xf numFmtId="0" fontId="9" fillId="17" borderId="15" xfId="0" applyFont="1" applyFill="1" applyBorder="1" applyAlignment="1">
      <alignment horizontal="center" vertical="center"/>
    </xf>
    <xf numFmtId="0" fontId="22" fillId="16" borderId="15" xfId="0" applyFont="1" applyFill="1" applyBorder="1" applyAlignment="1">
      <alignment horizontal="center" vertical="center"/>
    </xf>
    <xf numFmtId="166" fontId="9" fillId="7" borderId="15" xfId="0" applyNumberFormat="1" applyFont="1" applyFill="1" applyBorder="1" applyAlignment="1">
      <alignment horizontal="center" vertical="center" wrapText="1"/>
    </xf>
    <xf numFmtId="0" fontId="4" fillId="11" borderId="142" xfId="0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right" vertical="center"/>
    </xf>
    <xf numFmtId="0" fontId="22" fillId="7" borderId="200" xfId="0" applyFont="1" applyFill="1" applyBorder="1" applyAlignment="1">
      <alignment horizontal="center" vertical="center"/>
    </xf>
    <xf numFmtId="0" fontId="5" fillId="0" borderId="159" xfId="0" applyFont="1" applyBorder="1" applyAlignment="1">
      <alignment horizontal="center" vertical="center"/>
    </xf>
    <xf numFmtId="0" fontId="5" fillId="0" borderId="201" xfId="0" applyFont="1" applyBorder="1" applyAlignment="1">
      <alignment horizontal="center" vertical="center"/>
    </xf>
    <xf numFmtId="0" fontId="5" fillId="0" borderId="278" xfId="0" applyFont="1" applyBorder="1" applyAlignment="1">
      <alignment horizontal="center" vertical="center"/>
    </xf>
    <xf numFmtId="0" fontId="5" fillId="0" borderId="263" xfId="0" applyFont="1" applyBorder="1" applyAlignment="1">
      <alignment horizontal="center" vertical="center"/>
    </xf>
    <xf numFmtId="0" fontId="5" fillId="0" borderId="260" xfId="0" applyFont="1" applyBorder="1" applyAlignment="1">
      <alignment horizontal="center" vertical="center"/>
    </xf>
    <xf numFmtId="0" fontId="5" fillId="0" borderId="282" xfId="0" applyFont="1" applyBorder="1" applyAlignment="1">
      <alignment horizontal="center" vertical="center"/>
    </xf>
    <xf numFmtId="0" fontId="5" fillId="0" borderId="283" xfId="0" applyFont="1" applyBorder="1" applyAlignment="1">
      <alignment horizontal="center" vertical="center"/>
    </xf>
    <xf numFmtId="0" fontId="5" fillId="0" borderId="284" xfId="0" applyFont="1" applyBorder="1" applyAlignment="1">
      <alignment horizontal="center" vertical="center"/>
    </xf>
    <xf numFmtId="0" fontId="5" fillId="0" borderId="285" xfId="0" applyFont="1" applyBorder="1" applyAlignment="1">
      <alignment horizontal="center" vertical="center"/>
    </xf>
    <xf numFmtId="0" fontId="6" fillId="7" borderId="200" xfId="0" applyFont="1" applyFill="1" applyBorder="1" applyAlignment="1">
      <alignment horizontal="center" vertical="center"/>
    </xf>
    <xf numFmtId="0" fontId="5" fillId="0" borderId="281" xfId="0" applyFont="1" applyBorder="1" applyAlignment="1">
      <alignment horizontal="center" vertical="center"/>
    </xf>
    <xf numFmtId="166" fontId="47" fillId="3" borderId="15" xfId="0" applyNumberFormat="1" applyFont="1" applyFill="1" applyBorder="1" applyAlignment="1">
      <alignment horizontal="center" vertical="center" wrapText="1"/>
    </xf>
    <xf numFmtId="0" fontId="4" fillId="20" borderId="142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right" vertical="center"/>
    </xf>
    <xf numFmtId="0" fontId="22" fillId="3" borderId="200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4" fillId="18" borderId="142" xfId="0" applyFont="1" applyFill="1" applyBorder="1" applyAlignment="1">
      <alignment horizontal="center" vertical="center"/>
    </xf>
    <xf numFmtId="0" fontId="22" fillId="19" borderId="15" xfId="0" applyFont="1" applyFill="1" applyBorder="1" applyAlignment="1">
      <alignment horizontal="right" vertical="center"/>
    </xf>
    <xf numFmtId="0" fontId="22" fillId="19" borderId="200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22" fillId="11" borderId="15" xfId="0" applyFont="1" applyFill="1" applyBorder="1" applyAlignment="1">
      <alignment horizontal="center" vertical="center"/>
    </xf>
    <xf numFmtId="0" fontId="9" fillId="19" borderId="15" xfId="0" applyFont="1" applyFill="1" applyBorder="1" applyAlignment="1">
      <alignment horizontal="center" vertical="center"/>
    </xf>
    <xf numFmtId="166" fontId="9" fillId="19" borderId="15" xfId="0" applyNumberFormat="1" applyFont="1" applyFill="1" applyBorder="1" applyAlignment="1">
      <alignment horizontal="center" vertical="center" wrapText="1"/>
    </xf>
    <xf numFmtId="0" fontId="4" fillId="16" borderId="142" xfId="0" applyFont="1" applyFill="1" applyBorder="1" applyAlignment="1">
      <alignment horizontal="center" vertical="center"/>
    </xf>
    <xf numFmtId="0" fontId="22" fillId="17" borderId="15" xfId="0" applyFont="1" applyFill="1" applyBorder="1" applyAlignment="1">
      <alignment horizontal="right" vertical="center"/>
    </xf>
    <xf numFmtId="0" fontId="22" fillId="17" borderId="200" xfId="0" applyFont="1" applyFill="1" applyBorder="1" applyAlignment="1">
      <alignment horizontal="center" vertical="center"/>
    </xf>
    <xf numFmtId="0" fontId="9" fillId="17" borderId="15" xfId="0" applyFont="1" applyFill="1" applyBorder="1" applyAlignment="1">
      <alignment horizontal="center" vertical="center" wrapText="1"/>
    </xf>
    <xf numFmtId="0" fontId="6" fillId="0" borderId="197" xfId="0" applyFont="1" applyBorder="1" applyAlignment="1">
      <alignment horizontal="center" vertical="center" wrapText="1"/>
    </xf>
    <xf numFmtId="0" fontId="5" fillId="0" borderId="198" xfId="0" applyFont="1" applyBorder="1" applyAlignment="1">
      <alignment horizontal="center" vertical="center"/>
    </xf>
    <xf numFmtId="0" fontId="5" fillId="0" borderId="199" xfId="0" applyFont="1" applyBorder="1" applyAlignment="1">
      <alignment horizontal="center" vertical="center"/>
    </xf>
    <xf numFmtId="0" fontId="4" fillId="12" borderId="142" xfId="0" applyFont="1" applyFill="1" applyBorder="1" applyAlignment="1">
      <alignment horizontal="center" vertical="center"/>
    </xf>
    <xf numFmtId="0" fontId="22" fillId="13" borderId="15" xfId="0" applyFont="1" applyFill="1" applyBorder="1" applyAlignment="1">
      <alignment horizontal="right" vertical="center"/>
    </xf>
    <xf numFmtId="0" fontId="22" fillId="13" borderId="200" xfId="0" applyFont="1" applyFill="1" applyBorder="1" applyAlignment="1">
      <alignment horizontal="center" vertical="center"/>
    </xf>
    <xf numFmtId="0" fontId="22" fillId="15" borderId="200" xfId="0" applyFont="1" applyFill="1" applyBorder="1" applyAlignment="1">
      <alignment horizontal="center" vertical="center"/>
    </xf>
    <xf numFmtId="0" fontId="22" fillId="13" borderId="277" xfId="0" applyFont="1" applyFill="1" applyBorder="1" applyAlignment="1">
      <alignment horizontal="center" vertical="center"/>
    </xf>
    <xf numFmtId="0" fontId="5" fillId="0" borderId="279" xfId="0" applyFont="1" applyBorder="1" applyAlignment="1">
      <alignment horizontal="center" vertical="center"/>
    </xf>
    <xf numFmtId="0" fontId="4" fillId="14" borderId="142" xfId="0" applyFont="1" applyFill="1" applyBorder="1" applyAlignment="1">
      <alignment horizontal="center" vertical="center"/>
    </xf>
    <xf numFmtId="0" fontId="22" fillId="15" borderId="15" xfId="0" applyFont="1" applyFill="1" applyBorder="1" applyAlignment="1">
      <alignment horizontal="right" vertical="center"/>
    </xf>
    <xf numFmtId="0" fontId="22" fillId="15" borderId="280" xfId="0" applyFont="1" applyFill="1" applyBorder="1" applyAlignment="1">
      <alignment horizontal="center" vertical="center" wrapText="1"/>
    </xf>
    <xf numFmtId="0" fontId="9" fillId="15" borderId="15" xfId="0" applyFont="1" applyFill="1" applyBorder="1" applyAlignment="1">
      <alignment horizontal="center" vertical="center"/>
    </xf>
    <xf numFmtId="0" fontId="22" fillId="14" borderId="15" xfId="0" applyFont="1" applyFill="1" applyBorder="1" applyAlignment="1">
      <alignment horizontal="center" vertical="center"/>
    </xf>
    <xf numFmtId="0" fontId="9" fillId="15" borderId="15" xfId="0" applyFont="1" applyFill="1" applyBorder="1" applyAlignment="1">
      <alignment horizontal="center" vertical="center" wrapText="1"/>
    </xf>
    <xf numFmtId="0" fontId="18" fillId="15" borderId="200" xfId="0" applyFont="1" applyFill="1" applyBorder="1" applyAlignment="1">
      <alignment horizontal="center" vertical="center"/>
    </xf>
    <xf numFmtId="0" fontId="22" fillId="13" borderId="280" xfId="0" applyFont="1" applyFill="1" applyBorder="1" applyAlignment="1">
      <alignment horizontal="center" vertical="center" wrapText="1"/>
    </xf>
    <xf numFmtId="0" fontId="52" fillId="13" borderId="200" xfId="0" applyFont="1" applyFill="1" applyBorder="1" applyAlignment="1">
      <alignment horizontal="center" vertical="center"/>
    </xf>
    <xf numFmtId="0" fontId="9" fillId="13" borderId="15" xfId="0" applyFont="1" applyFill="1" applyBorder="1" applyAlignment="1">
      <alignment horizontal="center" vertical="center"/>
    </xf>
    <xf numFmtId="0" fontId="22" fillId="12" borderId="15" xfId="0" applyFont="1" applyFill="1" applyBorder="1" applyAlignment="1">
      <alignment horizontal="center" vertical="center"/>
    </xf>
    <xf numFmtId="0" fontId="9" fillId="13" borderId="15" xfId="0" applyFont="1" applyFill="1" applyBorder="1" applyAlignment="1">
      <alignment horizontal="center" vertical="center" wrapText="1"/>
    </xf>
    <xf numFmtId="0" fontId="51" fillId="13" borderId="280" xfId="0" applyFont="1" applyFill="1" applyBorder="1" applyAlignment="1">
      <alignment horizontal="center" vertical="center" wrapText="1"/>
    </xf>
    <xf numFmtId="0" fontId="18" fillId="13" borderId="277" xfId="0" applyFont="1" applyFill="1" applyBorder="1" applyAlignment="1">
      <alignment horizontal="center" vertical="center"/>
    </xf>
    <xf numFmtId="0" fontId="63" fillId="0" borderId="201" xfId="0" applyFont="1" applyBorder="1" applyAlignment="1">
      <alignment horizontal="center" vertical="center"/>
    </xf>
    <xf numFmtId="0" fontId="63" fillId="0" borderId="279" xfId="0" applyFont="1" applyBorder="1" applyAlignment="1">
      <alignment horizontal="center" vertical="center"/>
    </xf>
    <xf numFmtId="0" fontId="63" fillId="0" borderId="263" xfId="0" applyFont="1" applyBorder="1" applyAlignment="1">
      <alignment horizontal="center" vertical="center"/>
    </xf>
    <xf numFmtId="0" fontId="63" fillId="0" borderId="260" xfId="0" applyFont="1" applyBorder="1" applyAlignment="1">
      <alignment horizontal="center" vertical="center"/>
    </xf>
    <xf numFmtId="0" fontId="22" fillId="13" borderId="200" xfId="0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/>
    </xf>
    <xf numFmtId="0" fontId="30" fillId="0" borderId="239" xfId="0" applyFont="1" applyBorder="1" applyAlignment="1">
      <alignment horizontal="center" vertical="center"/>
    </xf>
    <xf numFmtId="0" fontId="30" fillId="0" borderId="200" xfId="0" applyFont="1" applyBorder="1" applyAlignment="1">
      <alignment horizontal="center" vertical="center"/>
    </xf>
    <xf numFmtId="0" fontId="5" fillId="0" borderId="134" xfId="0" applyFont="1" applyBorder="1"/>
    <xf numFmtId="0" fontId="30" fillId="0" borderId="21" xfId="0" applyFont="1" applyBorder="1" applyAlignment="1">
      <alignment horizontal="center" vertical="center"/>
    </xf>
    <xf numFmtId="0" fontId="3" fillId="0" borderId="274" xfId="0" applyFont="1" applyBorder="1" applyAlignment="1">
      <alignment horizontal="center" vertical="center"/>
    </xf>
    <xf numFmtId="0" fontId="5" fillId="0" borderId="275" xfId="0" applyFont="1" applyBorder="1"/>
    <xf numFmtId="0" fontId="29" fillId="0" borderId="0" xfId="0" applyFont="1" applyAlignment="1">
      <alignment horizontal="center" vertical="center" textRotation="4"/>
    </xf>
    <xf numFmtId="0" fontId="6" fillId="0" borderId="0" xfId="0" applyFont="1" applyAlignment="1">
      <alignment horizontal="center"/>
    </xf>
    <xf numFmtId="0" fontId="6" fillId="6" borderId="197" xfId="0" applyFont="1" applyFill="1" applyBorder="1" applyAlignment="1">
      <alignment horizontal="center" vertical="center"/>
    </xf>
    <xf numFmtId="0" fontId="5" fillId="0" borderId="199" xfId="0" applyFont="1" applyBorder="1"/>
    <xf numFmtId="0" fontId="6" fillId="0" borderId="197" xfId="0" applyFont="1" applyBorder="1" applyAlignment="1">
      <alignment horizontal="center" vertical="center"/>
    </xf>
    <xf numFmtId="0" fontId="3" fillId="0" borderId="200" xfId="0" applyFont="1" applyBorder="1" applyAlignment="1">
      <alignment horizontal="center"/>
    </xf>
    <xf numFmtId="0" fontId="3" fillId="0" borderId="201" xfId="0" applyFont="1" applyBorder="1" applyAlignment="1">
      <alignment horizontal="center"/>
    </xf>
    <xf numFmtId="0" fontId="3" fillId="0" borderId="283" xfId="0" applyFont="1" applyBorder="1" applyAlignment="1">
      <alignment horizontal="center"/>
    </xf>
    <xf numFmtId="0" fontId="3" fillId="0" borderId="230" xfId="0" applyFont="1" applyBorder="1" applyAlignment="1">
      <alignment horizontal="center"/>
    </xf>
    <xf numFmtId="0" fontId="3" fillId="0" borderId="278" xfId="0" applyFont="1" applyBorder="1" applyAlignment="1">
      <alignment horizontal="center"/>
    </xf>
    <xf numFmtId="0" fontId="3" fillId="0" borderId="260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3" fillId="0" borderId="246" xfId="0" applyFont="1" applyBorder="1" applyAlignment="1">
      <alignment horizontal="center"/>
    </xf>
    <xf numFmtId="0" fontId="3" fillId="0" borderId="202" xfId="0" applyFont="1" applyBorder="1" applyAlignment="1">
      <alignment horizontal="center"/>
    </xf>
    <xf numFmtId="0" fontId="3" fillId="0" borderId="203" xfId="0" applyFont="1" applyBorder="1" applyAlignment="1">
      <alignment horizontal="center"/>
    </xf>
    <xf numFmtId="0" fontId="25" fillId="0" borderId="200" xfId="0" applyFont="1" applyBorder="1" applyAlignment="1">
      <alignment horizontal="center"/>
    </xf>
    <xf numFmtId="0" fontId="25" fillId="0" borderId="201" xfId="0" applyFont="1" applyBorder="1" applyAlignment="1">
      <alignment horizontal="center"/>
    </xf>
    <xf numFmtId="0" fontId="25" fillId="0" borderId="283" xfId="0" applyFont="1" applyBorder="1" applyAlignment="1">
      <alignment horizontal="center"/>
    </xf>
    <xf numFmtId="0" fontId="25" fillId="0" borderId="230" xfId="0" applyFont="1" applyBorder="1" applyAlignment="1">
      <alignment horizontal="center"/>
    </xf>
    <xf numFmtId="0" fontId="3" fillId="0" borderId="200" xfId="0" applyFont="1" applyBorder="1" applyAlignment="1">
      <alignment horizontal="center" vertical="center"/>
    </xf>
    <xf numFmtId="0" fontId="3" fillId="0" borderId="201" xfId="0" applyFont="1" applyBorder="1" applyAlignment="1">
      <alignment horizontal="center" vertical="center"/>
    </xf>
    <xf numFmtId="0" fontId="3" fillId="0" borderId="202" xfId="0" applyFont="1" applyBorder="1" applyAlignment="1">
      <alignment horizontal="center" vertical="center"/>
    </xf>
    <xf numFmtId="0" fontId="3" fillId="0" borderId="203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59" fillId="0" borderId="0" xfId="0" applyFont="1" applyAlignment="1">
      <alignment horizontal="center"/>
    </xf>
    <xf numFmtId="0" fontId="3" fillId="0" borderId="288" xfId="0" applyFont="1" applyBorder="1" applyAlignment="1">
      <alignment horizontal="center" vertical="center"/>
    </xf>
    <xf numFmtId="0" fontId="3" fillId="0" borderId="289" xfId="0" applyFont="1" applyBorder="1" applyAlignment="1">
      <alignment horizontal="center" vertical="center"/>
    </xf>
    <xf numFmtId="0" fontId="5" fillId="0" borderId="289" xfId="0" applyFont="1" applyBorder="1"/>
    <xf numFmtId="0" fontId="3" fillId="0" borderId="193" xfId="0" applyFont="1" applyBorder="1" applyAlignment="1">
      <alignment horizontal="center" vertical="center"/>
    </xf>
    <xf numFmtId="0" fontId="5" fillId="0" borderId="291" xfId="0" applyFont="1" applyBorder="1"/>
    <xf numFmtId="0" fontId="3" fillId="22" borderId="240" xfId="0" applyFont="1" applyFill="1" applyBorder="1" applyAlignment="1">
      <alignment horizontal="center" vertical="center"/>
    </xf>
    <xf numFmtId="0" fontId="5" fillId="22" borderId="238" xfId="0" applyFont="1" applyFill="1" applyBorder="1"/>
    <xf numFmtId="0" fontId="3" fillId="0" borderId="254" xfId="0" applyFont="1" applyBorder="1" applyAlignment="1">
      <alignment horizontal="center" vertical="center"/>
    </xf>
    <xf numFmtId="0" fontId="3" fillId="0" borderId="240" xfId="0" applyFont="1" applyBorder="1" applyAlignment="1">
      <alignment horizontal="center" vertical="center"/>
    </xf>
    <xf numFmtId="0" fontId="0" fillId="0" borderId="356" xfId="0" applyBorder="1"/>
    <xf numFmtId="0" fontId="0" fillId="0" borderId="299" xfId="0" applyBorder="1" applyAlignment="1">
      <alignment horizontal="center" vertical="center"/>
    </xf>
    <xf numFmtId="0" fontId="0" fillId="0" borderId="357" xfId="0" applyBorder="1"/>
    <xf numFmtId="0" fontId="59" fillId="0" borderId="358" xfId="0" applyFont="1" applyBorder="1"/>
    <xf numFmtId="0" fontId="65" fillId="0" borderId="286" xfId="0" applyFont="1" applyBorder="1" applyAlignment="1">
      <alignment horizontal="center" vertical="center"/>
    </xf>
    <xf numFmtId="0" fontId="59" fillId="0" borderId="286" xfId="0" applyFont="1" applyBorder="1" applyAlignment="1">
      <alignment horizontal="center" vertical="center"/>
    </xf>
    <xf numFmtId="0" fontId="59" fillId="0" borderId="359" xfId="0" applyFont="1" applyBorder="1"/>
    <xf numFmtId="0" fontId="0" fillId="0" borderId="358" xfId="0" applyBorder="1"/>
    <xf numFmtId="0" fontId="65" fillId="0" borderId="286" xfId="0" applyFont="1" applyBorder="1" applyAlignment="1">
      <alignment horizontal="center"/>
    </xf>
    <xf numFmtId="0" fontId="0" fillId="0" borderId="359" xfId="0" applyBorder="1"/>
    <xf numFmtId="0" fontId="60" fillId="0" borderId="286" xfId="0" applyFont="1" applyBorder="1" applyAlignment="1">
      <alignment horizontal="center"/>
    </xf>
    <xf numFmtId="0" fontId="0" fillId="0" borderId="360" xfId="0" applyBorder="1"/>
    <xf numFmtId="0" fontId="0" fillId="0" borderId="296" xfId="0" applyBorder="1" applyAlignment="1">
      <alignment horizontal="center" vertical="center"/>
    </xf>
    <xf numFmtId="0" fontId="7" fillId="8" borderId="361" xfId="0" applyFont="1" applyFill="1" applyBorder="1" applyAlignment="1">
      <alignment horizontal="center" vertical="center"/>
    </xf>
    <xf numFmtId="1" fontId="7" fillId="8" borderId="361" xfId="0" applyNumberFormat="1" applyFont="1" applyFill="1" applyBorder="1" applyAlignment="1">
      <alignment horizontal="center" vertical="center"/>
    </xf>
    <xf numFmtId="0" fontId="0" fillId="0" borderId="362" xfId="0" applyBorder="1"/>
  </cellXfs>
  <cellStyles count="1">
    <cellStyle name="Normal" xfId="0" builtinId="0"/>
  </cellStyles>
  <dxfs count="39"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</xdr:colOff>
      <xdr:row>11</xdr:row>
      <xdr:rowOff>160020</xdr:rowOff>
    </xdr:from>
    <xdr:to>
      <xdr:col>0</xdr:col>
      <xdr:colOff>2720340</xdr:colOff>
      <xdr:row>25</xdr:row>
      <xdr:rowOff>7620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B4A14DF-8A34-0217-F6AE-AD04E2E1A254}"/>
            </a:ext>
          </a:extLst>
        </xdr:cNvPr>
        <xdr:cNvSpPr txBox="1"/>
      </xdr:nvSpPr>
      <xdr:spPr>
        <a:xfrm>
          <a:off x="300990" y="3425190"/>
          <a:ext cx="2419350" cy="2948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Info.</a:t>
          </a:r>
        </a:p>
        <a:p>
          <a:r>
            <a:rPr lang="fr-FR" sz="1100" kern="1200"/>
            <a:t>    Des N° de dossard sont attribués</a:t>
          </a:r>
          <a:r>
            <a:rPr lang="fr-FR" sz="1100" kern="1200" baseline="0"/>
            <a:t> </a:t>
          </a:r>
          <a:r>
            <a:rPr lang="fr-FR" sz="1100" kern="1200"/>
            <a:t>préalablement dans [JOURNÉE 1]</a:t>
          </a:r>
          <a:r>
            <a:rPr lang="fr-FR" sz="1100" kern="1200" baseline="0"/>
            <a:t> </a:t>
          </a:r>
          <a:r>
            <a:rPr lang="fr-FR" sz="1100" kern="1200"/>
            <a:t>&amp;</a:t>
          </a:r>
          <a:r>
            <a:rPr lang="fr-FR" sz="1100" kern="1200" baseline="0"/>
            <a:t> (JOURNÉE 2].</a:t>
          </a:r>
        </a:p>
        <a:p>
          <a:r>
            <a:rPr lang="fr-FR" sz="1100" kern="1200" baseline="0"/>
            <a:t>Si ajout de joueur(s), il faut lui (leurs) attribuer un N° dossard (à la suite des autres).</a:t>
          </a:r>
        </a:p>
        <a:p>
          <a:r>
            <a:rPr lang="fr-FR" sz="1100" kern="1200" baseline="0"/>
            <a:t>Ça oblige de mettre le N° de dossard sur les cartes de score pour la saisie.</a:t>
          </a:r>
        </a:p>
        <a:p>
          <a:endParaRPr lang="fr-FR" sz="1100" kern="1200" baseline="0"/>
        </a:p>
        <a:p>
          <a:r>
            <a:rPr lang="fr-FR" sz="1100" kern="1200" baseline="0"/>
            <a:t>   Il suffit de rentrer le N° dossard &amp;</a:t>
          </a:r>
        </a:p>
        <a:p>
          <a:r>
            <a:rPr lang="fr-FR" sz="1100" kern="1200" baseline="0"/>
            <a:t>le score dans [SaisieScores].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kern="1200" baseline="0"/>
            <a:t>Les scores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mettent à jour automatiquement dans  [JOURNÉE 1] &amp; [JOURNÉE 2].</a:t>
          </a:r>
          <a:endParaRPr lang="fr-FR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>
              <a:effectLst/>
            </a:rPr>
            <a:t>(Le système vous dit combien de cartes il vous reste à saisir).</a:t>
          </a:r>
        </a:p>
        <a:p>
          <a:endParaRPr lang="fr-FR" sz="1100" kern="1200" baseline="0"/>
        </a:p>
        <a:p>
          <a:endParaRPr lang="fr-FR" sz="1100" kern="1200" baseline="0"/>
        </a:p>
        <a:p>
          <a:endParaRPr lang="fr-FR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199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-19050" y="40031670"/>
          <a:ext cx="38100" cy="0"/>
          <a:chOff x="-19050" y="40557450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142875</xdr:rowOff>
    </xdr:from>
    <xdr:ext cx="914400" cy="5810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0" y="1391708"/>
          <a:ext cx="914400" cy="581025"/>
          <a:chOff x="4893563" y="3494250"/>
          <a:chExt cx="904875" cy="571500"/>
        </a:xfrm>
      </xdr:grpSpPr>
      <xdr:cxnSp macro="">
        <xdr:nvCxnSpPr>
          <xdr:cNvPr id="4" name="Shape 4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CxnSpPr/>
        </xdr:nvCxnSpPr>
        <xdr:spPr>
          <a:xfrm>
            <a:off x="4893563" y="3494250"/>
            <a:ext cx="904875" cy="571500"/>
          </a:xfrm>
          <a:prstGeom prst="straightConnector1">
            <a:avLst/>
          </a:prstGeom>
          <a:noFill/>
          <a:ln w="6350" cap="sq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47625</xdr:colOff>
      <xdr:row>7</xdr:row>
      <xdr:rowOff>133350</xdr:rowOff>
    </xdr:from>
    <xdr:ext cx="581025" cy="2857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055488" y="3641888"/>
          <a:ext cx="581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CLUBS</a:t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6</xdr:row>
      <xdr:rowOff>85733</xdr:rowOff>
    </xdr:from>
    <xdr:ext cx="985845" cy="242883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409575" y="1485908"/>
          <a:ext cx="985845" cy="242883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JOURNÉES =&gt;</a:t>
          </a:r>
          <a:endParaRPr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202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-19050" y="40386000"/>
          <a:ext cx="38100" cy="0"/>
          <a:chOff x="-19050" y="40757475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-19050</xdr:colOff>
      <xdr:row>7</xdr:row>
      <xdr:rowOff>133350</xdr:rowOff>
    </xdr:from>
    <xdr:ext cx="38100" cy="2286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3693140" y="1223010"/>
          <a:ext cx="38100" cy="228600"/>
          <a:chOff x="5346000" y="3665700"/>
          <a:chExt cx="0" cy="228600"/>
        </a:xfrm>
      </xdr:grpSpPr>
      <xdr:cxnSp macro="">
        <xdr:nvCxnSpPr>
          <xdr:cNvPr id="7" name="Shape 7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CxnSpPr/>
        </xdr:nvCxnSpPr>
        <xdr:spPr>
          <a:xfrm>
            <a:off x="5346000" y="3665700"/>
            <a:ext cx="0" cy="22860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11</xdr:col>
      <xdr:colOff>390525</xdr:colOff>
      <xdr:row>25</xdr:row>
      <xdr:rowOff>152400</xdr:rowOff>
    </xdr:from>
    <xdr:ext cx="1724025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483988" y="3508538"/>
          <a:ext cx="1724025" cy="542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(St Philbert) </a:t>
          </a:r>
          <a:r>
            <a:rPr lang="en-US" sz="10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En attente validation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Joël MAUBOUCHER</a:t>
          </a:r>
          <a:endParaRPr sz="1000"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swingolf44@gmail.com" TargetMode="External"/><Relationship Id="rId13" Type="http://schemas.openxmlformats.org/officeDocument/2006/relationships/hyperlink" Target="mailto:bern.hamon@orange.fr" TargetMode="External"/><Relationship Id="rId3" Type="http://schemas.openxmlformats.org/officeDocument/2006/relationships/hyperlink" Target="mailto:mathieujclaude@yahoo.fr" TargetMode="External"/><Relationship Id="rId7" Type="http://schemas.openxmlformats.org/officeDocument/2006/relationships/hyperlink" Target="mailto:francis.gris@sfr.fr" TargetMode="External"/><Relationship Id="rId12" Type="http://schemas.openxmlformats.org/officeDocument/2006/relationships/hyperlink" Target="mailto:joelmauboucher@hotmail.fr" TargetMode="External"/><Relationship Id="rId2" Type="http://schemas.openxmlformats.org/officeDocument/2006/relationships/hyperlink" Target="mailto:sebastien.gobley@laposte.net" TargetMode="External"/><Relationship Id="rId1" Type="http://schemas.openxmlformats.org/officeDocument/2006/relationships/hyperlink" Target="mailto:patrice-aubin@orange.fr" TargetMode="External"/><Relationship Id="rId6" Type="http://schemas.openxmlformats.org/officeDocument/2006/relationships/hyperlink" Target="mailto:michelle.bailly0591@orange.fr" TargetMode="External"/><Relationship Id="rId11" Type="http://schemas.openxmlformats.org/officeDocument/2006/relationships/hyperlink" Target="mailto:pferron@bbox.fr" TargetMode="External"/><Relationship Id="rId5" Type="http://schemas.openxmlformats.org/officeDocument/2006/relationships/hyperlink" Target="mailto:marguerite.gerbe@gmail.com" TargetMode="External"/><Relationship Id="rId15" Type="http://schemas.openxmlformats.org/officeDocument/2006/relationships/drawing" Target="../drawings/drawing5.xml"/><Relationship Id="rId10" Type="http://schemas.openxmlformats.org/officeDocument/2006/relationships/hyperlink" Target="mailto:soler.marcel@orange.fr" TargetMode="External"/><Relationship Id="rId4" Type="http://schemas.openxmlformats.org/officeDocument/2006/relationships/hyperlink" Target="mailto:jcf.brossard@gmail.com" TargetMode="External"/><Relationship Id="rId9" Type="http://schemas.openxmlformats.org/officeDocument/2006/relationships/hyperlink" Target="mailto:joseph.pasgrimaud@orange.fr" TargetMode="External"/><Relationship Id="rId14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3D78A-F3FF-4356-BAF7-51A1D419B01A}">
  <dimension ref="A1:R159"/>
  <sheetViews>
    <sheetView workbookViewId="0">
      <selection activeCell="A8" sqref="A8"/>
    </sheetView>
  </sheetViews>
  <sheetFormatPr baseColWidth="10" defaultRowHeight="17.7" x14ac:dyDescent="0.4"/>
  <cols>
    <col min="1" max="1" width="40.5546875" customWidth="1"/>
    <col min="2" max="2" width="4.5546875" style="935" customWidth="1"/>
    <col min="3" max="3" width="12.5546875" style="935" customWidth="1"/>
    <col min="4" max="4" width="10.71875" style="935"/>
    <col min="5" max="5" width="2.5546875" customWidth="1"/>
    <col min="6" max="6" width="12.5546875" style="935" customWidth="1"/>
    <col min="7" max="7" width="10.71875" style="935"/>
    <col min="8" max="8" width="6.5546875" customWidth="1"/>
    <col min="9" max="9" width="12.5546875" style="1314" customWidth="1"/>
    <col min="10" max="10" width="10.71875" style="1314"/>
    <col min="11" max="11" width="2.5546875" style="1314" customWidth="1"/>
    <col min="12" max="12" width="12.5546875" style="1314" customWidth="1"/>
    <col min="13" max="13" width="10.71875" style="1314"/>
    <col min="15" max="15" width="6.5546875" style="935" customWidth="1"/>
    <col min="16" max="16" width="3.5546875" style="875" customWidth="1"/>
    <col min="17" max="17" width="10.6640625" style="875"/>
  </cols>
  <sheetData>
    <row r="1" spans="2:17" ht="14.1" customHeight="1" x14ac:dyDescent="0.6">
      <c r="C1" s="1405"/>
      <c r="D1" s="1405"/>
      <c r="E1" s="1405"/>
      <c r="F1" s="1405"/>
      <c r="G1" s="1405"/>
      <c r="H1" s="1415"/>
    </row>
    <row r="2" spans="2:17" ht="14.1" customHeight="1" x14ac:dyDescent="0.6">
      <c r="C2" s="1452" t="s">
        <v>1861</v>
      </c>
      <c r="D2" s="1452"/>
      <c r="E2" s="1452"/>
      <c r="F2" s="1452"/>
      <c r="G2" s="1452"/>
      <c r="H2" s="1452"/>
      <c r="I2" s="1452"/>
      <c r="J2" s="1452"/>
      <c r="K2" s="1452"/>
      <c r="L2" s="1452"/>
      <c r="M2" s="1452"/>
    </row>
    <row r="3" spans="2:17" ht="14.1" customHeight="1" x14ac:dyDescent="0.6">
      <c r="C3" s="1405"/>
      <c r="D3" s="1405"/>
      <c r="E3" s="1405"/>
      <c r="F3" s="1405"/>
      <c r="G3" s="1405"/>
      <c r="H3" s="1415"/>
    </row>
    <row r="4" spans="2:17" ht="14.1" customHeight="1" x14ac:dyDescent="0.6">
      <c r="C4" s="1452" t="s">
        <v>2068</v>
      </c>
      <c r="D4" s="1452"/>
      <c r="E4" s="1452"/>
      <c r="F4" s="1452"/>
      <c r="G4" s="1452"/>
      <c r="H4" s="1452"/>
      <c r="I4" s="1452"/>
      <c r="J4" s="1452"/>
      <c r="K4" s="1452"/>
      <c r="L4" s="1452"/>
      <c r="M4" s="1452"/>
    </row>
    <row r="5" spans="2:17" ht="14.1" customHeight="1" x14ac:dyDescent="0.6">
      <c r="C5" s="1405"/>
      <c r="D5" s="1405"/>
      <c r="E5" s="1405"/>
      <c r="F5" s="1405"/>
      <c r="G5" s="1405"/>
      <c r="H5" s="1405"/>
      <c r="I5" s="1405"/>
      <c r="J5" s="1405"/>
      <c r="K5" s="1405"/>
      <c r="L5" s="1405"/>
      <c r="M5" s="1405"/>
    </row>
    <row r="6" spans="2:17" ht="14.1" customHeight="1" x14ac:dyDescent="0.6">
      <c r="C6" s="1405"/>
      <c r="D6" s="1405"/>
      <c r="E6" s="1405"/>
      <c r="F6" s="1405"/>
      <c r="G6" s="1405"/>
      <c r="H6" s="1405"/>
      <c r="I6" s="1405"/>
      <c r="J6" s="1405"/>
      <c r="K6" s="1405"/>
      <c r="L6" s="1405"/>
      <c r="M6" s="1405"/>
    </row>
    <row r="7" spans="2:17" ht="14.1" customHeight="1" x14ac:dyDescent="0.4">
      <c r="C7" s="1453" t="s">
        <v>2063</v>
      </c>
      <c r="D7" s="1453"/>
      <c r="E7" s="1453"/>
      <c r="F7" s="1453"/>
      <c r="G7" s="1453"/>
      <c r="H7" s="1317"/>
      <c r="I7" s="1453" t="s">
        <v>2064</v>
      </c>
      <c r="J7" s="1453"/>
      <c r="K7" s="1453"/>
      <c r="L7" s="1453"/>
      <c r="M7" s="1453"/>
    </row>
    <row r="8" spans="2:17" ht="14.1" customHeight="1" x14ac:dyDescent="0.6">
      <c r="C8" s="1454" t="str">
        <f>"Il reste "&amp;'JOURNÉE 1'!J280-C111&amp;" cartes à saisir"</f>
        <v>Il reste 0 cartes à saisir</v>
      </c>
      <c r="D8" s="1454"/>
      <c r="E8" s="1393"/>
      <c r="F8" s="1454" t="str">
        <f>"Il reste "&amp;'JOURNÉE 1'!AA280-G111&amp;" cartes à saisir"</f>
        <v>Il reste 7 cartes à saisir</v>
      </c>
      <c r="G8" s="1454"/>
      <c r="H8" s="1317"/>
      <c r="I8" s="1454" t="str">
        <f>"Il reste "&amp;'JOURNÉE 2'!J276-I111&amp;" cartes à saisir"</f>
        <v>Il reste 1 cartes à saisir</v>
      </c>
      <c r="J8" s="1454"/>
      <c r="K8" s="1318"/>
      <c r="L8" s="1455" t="str">
        <f>"Il reste "&amp;'JOURNÉE 2'!T276-L111&amp;" cartes à saisir"</f>
        <v>Il reste 0 cartes à saisir</v>
      </c>
      <c r="M8" s="1456"/>
      <c r="N8" s="1330"/>
    </row>
    <row r="9" spans="2:17" ht="14.1" customHeight="1" x14ac:dyDescent="0.6">
      <c r="C9" s="1454" t="str">
        <f>"sur "&amp;'JOURNÉE 1'!J280</f>
        <v>sur 23</v>
      </c>
      <c r="D9" s="1454"/>
      <c r="E9" s="1393"/>
      <c r="F9" s="1454" t="str">
        <f>"sur "&amp;'JOURNÉE 1'!AA280</f>
        <v>sur 45</v>
      </c>
      <c r="G9" s="1454"/>
      <c r="H9" s="1317"/>
      <c r="I9" s="1454" t="str">
        <f>"sur "&amp;'JOURNÉE 2'!J276</f>
        <v>sur 17</v>
      </c>
      <c r="J9" s="1454"/>
      <c r="K9" s="1318"/>
      <c r="L9" s="1455" t="str">
        <f>"sur "&amp;'JOURNÉE 2'!T276</f>
        <v>sur 35</v>
      </c>
      <c r="M9" s="1456"/>
      <c r="N9" s="1420"/>
    </row>
    <row r="10" spans="2:17" ht="14.1" customHeight="1" x14ac:dyDescent="0.6">
      <c r="C10" s="1453" t="s">
        <v>15</v>
      </c>
      <c r="D10" s="1453"/>
      <c r="E10" s="1315"/>
      <c r="F10" s="1453" t="s">
        <v>2040</v>
      </c>
      <c r="G10" s="1453"/>
      <c r="H10" s="1317"/>
      <c r="I10" s="1453" t="s">
        <v>15</v>
      </c>
      <c r="J10" s="1453"/>
      <c r="K10" s="1318"/>
      <c r="L10" s="1453" t="s">
        <v>2040</v>
      </c>
      <c r="M10" s="1453"/>
      <c r="N10" s="1330"/>
      <c r="O10" s="1394"/>
    </row>
    <row r="11" spans="2:17" ht="14.1" customHeight="1" thickBot="1" x14ac:dyDescent="0.6">
      <c r="C11" s="1438" t="s">
        <v>2043</v>
      </c>
      <c r="D11" s="1439" t="s">
        <v>2039</v>
      </c>
      <c r="E11" s="1316"/>
      <c r="F11" s="1438" t="s">
        <v>2043</v>
      </c>
      <c r="G11" s="1439" t="s">
        <v>2039</v>
      </c>
      <c r="H11" s="1317"/>
      <c r="I11" s="1438" t="s">
        <v>2043</v>
      </c>
      <c r="J11" s="1439" t="s">
        <v>2039</v>
      </c>
      <c r="K11" s="1318"/>
      <c r="L11" s="1438" t="s">
        <v>2043</v>
      </c>
      <c r="M11" s="1440" t="s">
        <v>2039</v>
      </c>
      <c r="N11" s="1330"/>
    </row>
    <row r="12" spans="2:17" ht="14.1" customHeight="1" thickTop="1" x14ac:dyDescent="0.6">
      <c r="B12" s="1335"/>
      <c r="C12" s="1323">
        <v>100</v>
      </c>
      <c r="D12" s="1323">
        <v>66</v>
      </c>
      <c r="E12" s="1315"/>
      <c r="F12" s="1323">
        <v>100</v>
      </c>
      <c r="G12" s="1323">
        <v>73</v>
      </c>
      <c r="H12" s="1317"/>
      <c r="I12" s="1314">
        <v>100</v>
      </c>
      <c r="J12" s="1314">
        <v>69</v>
      </c>
      <c r="K12" s="1318"/>
      <c r="L12" s="1323">
        <v>100</v>
      </c>
      <c r="M12" s="1323">
        <v>85</v>
      </c>
      <c r="N12" s="1330"/>
    </row>
    <row r="13" spans="2:17" x14ac:dyDescent="0.4">
      <c r="B13" s="1335"/>
      <c r="C13" s="1324">
        <v>101</v>
      </c>
      <c r="D13" s="1324">
        <v>67</v>
      </c>
      <c r="E13" s="1317"/>
      <c r="F13" s="1324">
        <v>101</v>
      </c>
      <c r="G13" s="1324">
        <v>77</v>
      </c>
      <c r="H13" s="1317"/>
      <c r="I13" s="1324">
        <v>101</v>
      </c>
      <c r="J13" s="1323">
        <v>60</v>
      </c>
      <c r="K13" s="1318"/>
      <c r="L13" s="1324">
        <v>101</v>
      </c>
      <c r="M13" s="1324">
        <v>76</v>
      </c>
      <c r="N13" s="1330"/>
    </row>
    <row r="14" spans="2:17" x14ac:dyDescent="0.4">
      <c r="B14" s="1335"/>
      <c r="C14" s="1324">
        <v>102</v>
      </c>
      <c r="D14" s="1324">
        <v>63</v>
      </c>
      <c r="E14" s="1317"/>
      <c r="F14" s="1324">
        <v>102</v>
      </c>
      <c r="G14" s="1324">
        <v>81</v>
      </c>
      <c r="H14" s="1317"/>
      <c r="I14" s="1324">
        <v>102</v>
      </c>
      <c r="J14" s="1324">
        <v>55</v>
      </c>
      <c r="K14" s="1318"/>
      <c r="L14" s="1324">
        <v>102</v>
      </c>
      <c r="M14" s="1324">
        <v>68</v>
      </c>
      <c r="N14" s="1330"/>
    </row>
    <row r="15" spans="2:17" x14ac:dyDescent="0.4">
      <c r="B15" s="1335"/>
      <c r="C15" s="1324">
        <v>103</v>
      </c>
      <c r="D15" s="1324">
        <v>68</v>
      </c>
      <c r="E15" s="1317"/>
      <c r="F15" s="1324">
        <v>103</v>
      </c>
      <c r="G15" s="1324">
        <v>73</v>
      </c>
      <c r="H15" s="1317"/>
      <c r="I15" s="1324">
        <v>103</v>
      </c>
      <c r="J15" s="1324">
        <v>67</v>
      </c>
      <c r="K15" s="1318"/>
      <c r="L15" s="1324">
        <v>103</v>
      </c>
      <c r="M15" s="1324">
        <v>74</v>
      </c>
      <c r="N15" s="1330"/>
      <c r="O15" s="1394"/>
      <c r="P15" s="935"/>
      <c r="Q15" s="1394"/>
    </row>
    <row r="16" spans="2:17" x14ac:dyDescent="0.4">
      <c r="B16" s="1335"/>
      <c r="C16" s="1324">
        <v>104</v>
      </c>
      <c r="D16" s="1324">
        <v>56</v>
      </c>
      <c r="E16" s="1317"/>
      <c r="F16" s="1324">
        <v>104</v>
      </c>
      <c r="G16" s="1324">
        <v>72</v>
      </c>
      <c r="H16" s="1317"/>
      <c r="I16" s="1324">
        <v>104</v>
      </c>
      <c r="J16" s="1324">
        <v>70</v>
      </c>
      <c r="K16" s="1318"/>
      <c r="L16" s="1324">
        <v>104</v>
      </c>
      <c r="M16" s="1324">
        <v>66</v>
      </c>
      <c r="N16" s="1330"/>
    </row>
    <row r="17" spans="2:14" x14ac:dyDescent="0.4">
      <c r="B17" s="1335"/>
      <c r="C17" s="1324">
        <v>105</v>
      </c>
      <c r="D17" s="1324">
        <v>78</v>
      </c>
      <c r="E17" s="1317"/>
      <c r="F17" s="1324">
        <v>105</v>
      </c>
      <c r="G17" s="1324">
        <v>74</v>
      </c>
      <c r="H17" s="1317"/>
      <c r="I17" s="1324">
        <v>105</v>
      </c>
      <c r="J17" s="1324">
        <v>70</v>
      </c>
      <c r="K17" s="1318"/>
      <c r="L17" s="1324">
        <v>105</v>
      </c>
      <c r="M17" s="1324">
        <v>77</v>
      </c>
      <c r="N17" s="1330"/>
    </row>
    <row r="18" spans="2:14" x14ac:dyDescent="0.4">
      <c r="B18" s="1335"/>
      <c r="C18" s="1324">
        <v>106</v>
      </c>
      <c r="D18" s="1324">
        <v>64</v>
      </c>
      <c r="E18" s="1317"/>
      <c r="F18" s="1324">
        <v>106</v>
      </c>
      <c r="G18" s="1324">
        <v>75</v>
      </c>
      <c r="H18" s="1317"/>
      <c r="I18" s="1324">
        <v>106</v>
      </c>
      <c r="J18" s="1324">
        <v>75</v>
      </c>
      <c r="K18" s="1318"/>
      <c r="L18" s="1324">
        <v>106</v>
      </c>
      <c r="M18" s="1324">
        <v>79</v>
      </c>
      <c r="N18" s="1330"/>
    </row>
    <row r="19" spans="2:14" x14ac:dyDescent="0.4">
      <c r="B19" s="1335"/>
      <c r="C19" s="1324">
        <v>107</v>
      </c>
      <c r="D19" s="1324">
        <v>60</v>
      </c>
      <c r="E19" s="1317"/>
      <c r="F19" s="1324">
        <v>107</v>
      </c>
      <c r="G19" s="1324">
        <v>84</v>
      </c>
      <c r="H19" s="1317"/>
      <c r="I19" s="1324">
        <v>107</v>
      </c>
      <c r="J19" s="1324">
        <v>73</v>
      </c>
      <c r="K19" s="1318"/>
      <c r="L19" s="1324">
        <v>107</v>
      </c>
      <c r="M19" s="1324">
        <v>104</v>
      </c>
      <c r="N19" s="1330"/>
    </row>
    <row r="20" spans="2:14" x14ac:dyDescent="0.4">
      <c r="B20" s="1335"/>
      <c r="C20" s="1324">
        <v>108</v>
      </c>
      <c r="D20" s="1324">
        <v>74</v>
      </c>
      <c r="E20" s="1317"/>
      <c r="F20" s="1324">
        <v>108</v>
      </c>
      <c r="G20" s="1324">
        <v>80</v>
      </c>
      <c r="H20" s="1317"/>
      <c r="I20" s="1324">
        <v>108</v>
      </c>
      <c r="J20" s="1324">
        <v>68</v>
      </c>
      <c r="K20" s="1318"/>
      <c r="L20" s="1324">
        <v>108</v>
      </c>
      <c r="M20" s="1324">
        <v>124</v>
      </c>
      <c r="N20" s="1330"/>
    </row>
    <row r="21" spans="2:14" x14ac:dyDescent="0.4">
      <c r="B21" s="1407"/>
      <c r="C21" s="1324">
        <v>109</v>
      </c>
      <c r="D21" s="1324">
        <v>74</v>
      </c>
      <c r="E21" s="1317"/>
      <c r="F21" s="1324">
        <v>109</v>
      </c>
      <c r="G21" s="1324">
        <v>68</v>
      </c>
      <c r="H21" s="1408"/>
      <c r="I21" s="1324">
        <v>109</v>
      </c>
      <c r="J21" s="1324">
        <v>89</v>
      </c>
      <c r="K21" s="1318"/>
      <c r="L21" s="1324">
        <v>109</v>
      </c>
      <c r="M21" s="1324">
        <v>64</v>
      </c>
      <c r="N21" s="1330"/>
    </row>
    <row r="22" spans="2:14" x14ac:dyDescent="0.4">
      <c r="B22" s="1407"/>
      <c r="C22" s="1324">
        <v>110</v>
      </c>
      <c r="D22" s="1324">
        <v>63</v>
      </c>
      <c r="E22" s="1317"/>
      <c r="F22" s="1324">
        <v>111</v>
      </c>
      <c r="G22" s="1324">
        <v>76</v>
      </c>
      <c r="H22" s="1408"/>
      <c r="I22" s="1324">
        <v>110</v>
      </c>
      <c r="J22" s="1324">
        <v>68</v>
      </c>
      <c r="K22" s="1318"/>
      <c r="L22" s="1324">
        <v>110</v>
      </c>
      <c r="M22" s="1324">
        <v>73</v>
      </c>
      <c r="N22" s="1330"/>
    </row>
    <row r="23" spans="2:14" x14ac:dyDescent="0.4">
      <c r="B23" s="1407"/>
      <c r="C23" s="1324">
        <v>111</v>
      </c>
      <c r="D23" s="1324">
        <v>72</v>
      </c>
      <c r="E23" s="1317"/>
      <c r="F23" s="1324">
        <v>112</v>
      </c>
      <c r="G23" s="1324">
        <v>71</v>
      </c>
      <c r="H23" s="1408"/>
      <c r="I23" s="1324">
        <v>111</v>
      </c>
      <c r="J23" s="1324">
        <v>66</v>
      </c>
      <c r="K23" s="1318"/>
      <c r="L23" s="1324">
        <v>111</v>
      </c>
      <c r="M23" s="1324">
        <v>75</v>
      </c>
      <c r="N23" s="1330"/>
    </row>
    <row r="24" spans="2:14" x14ac:dyDescent="0.4">
      <c r="B24" s="1407"/>
      <c r="C24" s="1324">
        <v>112</v>
      </c>
      <c r="D24" s="1324">
        <v>68</v>
      </c>
      <c r="E24" s="1317"/>
      <c r="F24" s="1324">
        <v>114</v>
      </c>
      <c r="G24" s="1324">
        <v>95</v>
      </c>
      <c r="H24" s="1408"/>
      <c r="I24" s="1324">
        <v>112</v>
      </c>
      <c r="J24" s="1324">
        <v>65</v>
      </c>
      <c r="K24" s="1318"/>
      <c r="L24" s="1324">
        <v>112</v>
      </c>
      <c r="M24" s="1324">
        <v>77</v>
      </c>
      <c r="N24" s="1330"/>
    </row>
    <row r="25" spans="2:14" x14ac:dyDescent="0.4">
      <c r="B25" s="1407"/>
      <c r="C25" s="1324">
        <v>113</v>
      </c>
      <c r="D25" s="1324">
        <v>71</v>
      </c>
      <c r="E25" s="1317"/>
      <c r="F25" s="1324">
        <v>116</v>
      </c>
      <c r="G25" s="1324">
        <v>86</v>
      </c>
      <c r="H25" s="1317"/>
      <c r="I25" s="1324">
        <v>113</v>
      </c>
      <c r="J25" s="1324">
        <v>61</v>
      </c>
      <c r="K25" s="1318"/>
      <c r="L25" s="1324">
        <v>113</v>
      </c>
      <c r="M25" s="1324">
        <v>126</v>
      </c>
      <c r="N25" s="1330"/>
    </row>
    <row r="26" spans="2:14" x14ac:dyDescent="0.4">
      <c r="B26" s="1407"/>
      <c r="C26" s="1324">
        <v>114</v>
      </c>
      <c r="D26" s="1324">
        <v>67</v>
      </c>
      <c r="E26" s="1317"/>
      <c r="F26" s="1324">
        <v>117</v>
      </c>
      <c r="G26" s="1324">
        <v>83</v>
      </c>
      <c r="H26" s="1317"/>
      <c r="I26" s="1324">
        <v>115</v>
      </c>
      <c r="J26" s="1324">
        <v>76</v>
      </c>
      <c r="K26" s="1318"/>
      <c r="L26" s="1324">
        <v>114</v>
      </c>
      <c r="M26" s="1324">
        <v>87</v>
      </c>
      <c r="N26" s="1330"/>
    </row>
    <row r="27" spans="2:14" x14ac:dyDescent="0.4">
      <c r="B27" s="1407"/>
      <c r="C27" s="1324">
        <v>115</v>
      </c>
      <c r="D27" s="1324">
        <v>64</v>
      </c>
      <c r="E27" s="1317"/>
      <c r="F27" s="1324">
        <v>120</v>
      </c>
      <c r="G27" s="1324">
        <v>71</v>
      </c>
      <c r="H27" s="1317"/>
      <c r="I27" s="1324">
        <v>116</v>
      </c>
      <c r="J27" s="1324">
        <v>72</v>
      </c>
      <c r="K27" s="1318"/>
      <c r="L27" s="1324">
        <v>115</v>
      </c>
      <c r="M27" s="1324">
        <v>79</v>
      </c>
      <c r="N27" s="1330"/>
    </row>
    <row r="28" spans="2:14" x14ac:dyDescent="0.4">
      <c r="B28" s="1407"/>
      <c r="C28" s="1324">
        <v>116</v>
      </c>
      <c r="D28" s="1324">
        <v>66</v>
      </c>
      <c r="E28" s="1317"/>
      <c r="F28" s="1324">
        <v>121</v>
      </c>
      <c r="G28" s="1324">
        <v>80</v>
      </c>
      <c r="H28" s="1317"/>
      <c r="I28" s="1324">
        <v>117</v>
      </c>
      <c r="J28" s="1324">
        <v>88</v>
      </c>
      <c r="K28" s="1318"/>
      <c r="L28" s="1324">
        <v>116</v>
      </c>
      <c r="M28" s="1324">
        <v>77</v>
      </c>
      <c r="N28" s="1330"/>
    </row>
    <row r="29" spans="2:14" x14ac:dyDescent="0.4">
      <c r="B29" s="1407"/>
      <c r="C29" s="1324">
        <v>122</v>
      </c>
      <c r="D29" s="1324">
        <v>71</v>
      </c>
      <c r="E29" s="1317"/>
      <c r="F29" s="1324">
        <v>122</v>
      </c>
      <c r="G29" s="1324">
        <v>75</v>
      </c>
      <c r="H29" s="1317"/>
      <c r="I29" s="1324"/>
      <c r="J29" s="1324"/>
      <c r="K29" s="1318"/>
      <c r="L29" s="1324">
        <v>117</v>
      </c>
      <c r="M29" s="1324">
        <v>91</v>
      </c>
      <c r="N29" s="1330"/>
    </row>
    <row r="30" spans="2:14" x14ac:dyDescent="0.4">
      <c r="B30" s="1407"/>
      <c r="C30" s="1324">
        <v>117</v>
      </c>
      <c r="D30" s="1324">
        <v>65</v>
      </c>
      <c r="E30" s="1317"/>
      <c r="F30" s="1324">
        <v>123</v>
      </c>
      <c r="G30" s="1324">
        <v>90</v>
      </c>
      <c r="H30" s="1317"/>
      <c r="I30" s="1324"/>
      <c r="J30" s="1324"/>
      <c r="K30" s="1318"/>
      <c r="L30" s="1324">
        <v>118</v>
      </c>
      <c r="M30" s="1324">
        <v>94</v>
      </c>
      <c r="N30" s="1330"/>
    </row>
    <row r="31" spans="2:14" x14ac:dyDescent="0.4">
      <c r="B31" s="1407"/>
      <c r="C31" s="1324">
        <v>121</v>
      </c>
      <c r="D31" s="1324">
        <v>72</v>
      </c>
      <c r="E31" s="1317"/>
      <c r="F31" s="1324">
        <v>124</v>
      </c>
      <c r="G31" s="1324">
        <v>99</v>
      </c>
      <c r="H31" s="1317"/>
      <c r="I31" s="1324"/>
      <c r="J31" s="1324"/>
      <c r="K31" s="1318"/>
      <c r="L31" s="1324">
        <v>119</v>
      </c>
      <c r="M31" s="1324">
        <v>111</v>
      </c>
      <c r="N31" s="1330"/>
    </row>
    <row r="32" spans="2:14" x14ac:dyDescent="0.4">
      <c r="B32" s="1407"/>
      <c r="C32" s="1324">
        <v>118</v>
      </c>
      <c r="D32" s="1324">
        <v>67</v>
      </c>
      <c r="E32" s="1317"/>
      <c r="F32" s="1324">
        <v>125</v>
      </c>
      <c r="G32" s="1324">
        <v>77</v>
      </c>
      <c r="H32" s="1317"/>
      <c r="I32" s="1324"/>
      <c r="J32" s="1324"/>
      <c r="K32" s="1318"/>
      <c r="L32" s="1324">
        <v>120</v>
      </c>
      <c r="M32" s="1324">
        <v>72</v>
      </c>
      <c r="N32" s="1330"/>
    </row>
    <row r="33" spans="2:14" x14ac:dyDescent="0.4">
      <c r="B33" s="1407"/>
      <c r="C33" s="1324">
        <v>119</v>
      </c>
      <c r="D33" s="1324">
        <v>68</v>
      </c>
      <c r="E33" s="1317"/>
      <c r="F33" s="1324">
        <v>126</v>
      </c>
      <c r="G33" s="1324">
        <v>86</v>
      </c>
      <c r="H33" s="1317"/>
      <c r="I33" s="1324"/>
      <c r="J33" s="1324"/>
      <c r="K33" s="1318"/>
      <c r="L33" s="1324">
        <v>121</v>
      </c>
      <c r="M33" s="1324">
        <v>77</v>
      </c>
      <c r="N33" s="1330"/>
    </row>
    <row r="34" spans="2:14" x14ac:dyDescent="0.4">
      <c r="B34" s="1407"/>
      <c r="C34" s="1324">
        <v>120</v>
      </c>
      <c r="D34" s="1324">
        <v>73</v>
      </c>
      <c r="E34" s="1317"/>
      <c r="F34" s="1324">
        <v>147</v>
      </c>
      <c r="G34" s="1324">
        <v>83</v>
      </c>
      <c r="H34" s="1317"/>
      <c r="I34" s="1324"/>
      <c r="J34" s="1324"/>
      <c r="K34" s="1318"/>
      <c r="L34" s="1324">
        <v>122</v>
      </c>
      <c r="M34" s="1324">
        <v>86</v>
      </c>
      <c r="N34" s="1330"/>
    </row>
    <row r="35" spans="2:14" x14ac:dyDescent="0.4">
      <c r="B35" s="1407"/>
      <c r="C35" s="1324"/>
      <c r="D35" s="1324"/>
      <c r="E35" s="1317"/>
      <c r="F35" s="1324">
        <v>130</v>
      </c>
      <c r="G35" s="1324">
        <v>74</v>
      </c>
      <c r="H35" s="1317"/>
      <c r="I35" s="1324"/>
      <c r="J35" s="1324"/>
      <c r="K35" s="1318"/>
      <c r="L35" s="1324">
        <v>123</v>
      </c>
      <c r="M35" s="1324">
        <v>67</v>
      </c>
      <c r="N35" s="1330"/>
    </row>
    <row r="36" spans="2:14" x14ac:dyDescent="0.4">
      <c r="B36" s="1407"/>
      <c r="C36" s="1324"/>
      <c r="D36" s="1324"/>
      <c r="E36" s="1317"/>
      <c r="F36" s="1324">
        <v>131</v>
      </c>
      <c r="G36" s="1324">
        <v>86</v>
      </c>
      <c r="H36" s="1317"/>
      <c r="I36" s="1324"/>
      <c r="J36" s="1324"/>
      <c r="K36" s="1318"/>
      <c r="L36" s="1324">
        <v>124</v>
      </c>
      <c r="M36" s="1324">
        <v>91</v>
      </c>
      <c r="N36" s="1330"/>
    </row>
    <row r="37" spans="2:14" x14ac:dyDescent="0.4">
      <c r="B37" s="1407"/>
      <c r="C37" s="1324"/>
      <c r="D37" s="1324"/>
      <c r="E37" s="1317"/>
      <c r="F37" s="1324">
        <v>132</v>
      </c>
      <c r="G37" s="1324">
        <v>71</v>
      </c>
      <c r="H37" s="1317"/>
      <c r="I37" s="1324"/>
      <c r="J37" s="1324"/>
      <c r="K37" s="1318"/>
      <c r="L37" s="1324">
        <v>125</v>
      </c>
      <c r="M37" s="1324">
        <v>66</v>
      </c>
      <c r="N37" s="1330"/>
    </row>
    <row r="38" spans="2:14" x14ac:dyDescent="0.4">
      <c r="B38" s="1407"/>
      <c r="C38" s="1324"/>
      <c r="D38" s="1324"/>
      <c r="E38" s="1317"/>
      <c r="F38" s="1324">
        <v>133</v>
      </c>
      <c r="G38" s="1324">
        <v>70</v>
      </c>
      <c r="H38" s="1317"/>
      <c r="I38" s="1324"/>
      <c r="J38" s="1324"/>
      <c r="K38" s="1318"/>
      <c r="L38" s="1324">
        <v>126</v>
      </c>
      <c r="M38" s="1324">
        <v>87</v>
      </c>
      <c r="N38" s="1330"/>
    </row>
    <row r="39" spans="2:14" x14ac:dyDescent="0.4">
      <c r="B39" s="1407"/>
      <c r="C39" s="1324"/>
      <c r="D39" s="1324"/>
      <c r="E39" s="1317"/>
      <c r="F39" s="1324">
        <v>134</v>
      </c>
      <c r="G39" s="1324">
        <v>89</v>
      </c>
      <c r="H39" s="1317"/>
      <c r="I39" s="1324"/>
      <c r="J39" s="1324"/>
      <c r="K39" s="1318"/>
      <c r="L39" s="1324">
        <v>127</v>
      </c>
      <c r="M39" s="1324">
        <v>71</v>
      </c>
      <c r="N39" s="1330"/>
    </row>
    <row r="40" spans="2:14" x14ac:dyDescent="0.4">
      <c r="B40" s="1407"/>
      <c r="C40" s="1324"/>
      <c r="D40" s="1324"/>
      <c r="E40" s="1317"/>
      <c r="F40" s="1324">
        <v>135</v>
      </c>
      <c r="G40" s="1324">
        <v>73</v>
      </c>
      <c r="H40" s="1317"/>
      <c r="I40" s="1324"/>
      <c r="J40" s="1324"/>
      <c r="K40" s="1318"/>
      <c r="L40" s="1324">
        <v>128</v>
      </c>
      <c r="M40" s="1324">
        <v>77</v>
      </c>
      <c r="N40" s="1330"/>
    </row>
    <row r="41" spans="2:14" x14ac:dyDescent="0.4">
      <c r="B41" s="1335"/>
      <c r="C41" s="1324"/>
      <c r="D41" s="1324"/>
      <c r="E41" s="1317"/>
      <c r="F41" s="1324">
        <v>144</v>
      </c>
      <c r="G41" s="1324">
        <v>86</v>
      </c>
      <c r="H41" s="1317"/>
      <c r="I41" s="1324"/>
      <c r="J41" s="1324"/>
      <c r="K41" s="1318"/>
      <c r="L41" s="1324">
        <v>131</v>
      </c>
      <c r="M41" s="1324">
        <v>81</v>
      </c>
      <c r="N41" s="1330"/>
    </row>
    <row r="42" spans="2:14" x14ac:dyDescent="0.4">
      <c r="B42" s="1335"/>
      <c r="C42" s="1324"/>
      <c r="D42" s="1324"/>
      <c r="E42" s="1317"/>
      <c r="F42" s="1324">
        <v>137</v>
      </c>
      <c r="G42" s="1324">
        <v>97</v>
      </c>
      <c r="H42" s="1317"/>
      <c r="I42" s="1324"/>
      <c r="J42" s="1324"/>
      <c r="K42" s="1318"/>
      <c r="L42" s="1324">
        <v>132</v>
      </c>
      <c r="M42" s="1324">
        <v>83</v>
      </c>
      <c r="N42" s="1330"/>
    </row>
    <row r="43" spans="2:14" x14ac:dyDescent="0.4">
      <c r="B43" s="1335"/>
      <c r="C43" s="1324"/>
      <c r="D43" s="1324"/>
      <c r="E43" s="1317"/>
      <c r="F43" s="1324">
        <v>145</v>
      </c>
      <c r="G43" s="1324">
        <v>77</v>
      </c>
      <c r="H43" s="1317"/>
      <c r="I43" s="1324"/>
      <c r="J43" s="1324"/>
      <c r="K43" s="1318"/>
      <c r="L43" s="1324">
        <v>133</v>
      </c>
      <c r="M43" s="1324">
        <v>88</v>
      </c>
      <c r="N43" s="1330"/>
    </row>
    <row r="44" spans="2:14" x14ac:dyDescent="0.4">
      <c r="B44" s="1335"/>
      <c r="C44" s="1324"/>
      <c r="D44" s="1324"/>
      <c r="E44" s="1317"/>
      <c r="F44" s="1324">
        <v>138</v>
      </c>
      <c r="G44" s="1324">
        <v>75</v>
      </c>
      <c r="H44" s="1317"/>
      <c r="I44" s="1324"/>
      <c r="J44" s="1324"/>
      <c r="K44" s="1318"/>
      <c r="L44" s="1324">
        <v>134</v>
      </c>
      <c r="M44" s="1324">
        <v>80</v>
      </c>
      <c r="N44" s="1330"/>
    </row>
    <row r="45" spans="2:14" x14ac:dyDescent="0.4">
      <c r="B45" s="1335"/>
      <c r="C45" s="1324"/>
      <c r="D45" s="1324"/>
      <c r="E45" s="1317"/>
      <c r="F45" s="1324">
        <v>139</v>
      </c>
      <c r="G45" s="1324">
        <v>83</v>
      </c>
      <c r="H45" s="1317"/>
      <c r="I45" s="1324"/>
      <c r="J45" s="1324"/>
      <c r="K45" s="1318"/>
      <c r="L45" s="1324">
        <v>135</v>
      </c>
      <c r="M45" s="1324">
        <v>102</v>
      </c>
      <c r="N45" s="1330"/>
    </row>
    <row r="46" spans="2:14" x14ac:dyDescent="0.4">
      <c r="B46" s="1335"/>
      <c r="C46" s="1324"/>
      <c r="D46" s="1324"/>
      <c r="E46" s="1317"/>
      <c r="F46" s="1324">
        <v>140</v>
      </c>
      <c r="G46" s="1324">
        <v>72</v>
      </c>
      <c r="H46" s="1317"/>
      <c r="I46" s="1324"/>
      <c r="J46" s="1324"/>
      <c r="K46" s="1318"/>
      <c r="L46" s="1324">
        <v>136</v>
      </c>
      <c r="M46" s="1324">
        <v>88</v>
      </c>
      <c r="N46" s="1330"/>
    </row>
    <row r="47" spans="2:14" x14ac:dyDescent="0.4">
      <c r="B47" s="1335"/>
      <c r="C47" s="1324"/>
      <c r="D47" s="1324"/>
      <c r="E47" s="1317"/>
      <c r="F47" s="1324">
        <v>141</v>
      </c>
      <c r="G47" s="1324">
        <v>100</v>
      </c>
      <c r="H47" s="1317"/>
      <c r="I47" s="1324"/>
      <c r="J47" s="1324"/>
      <c r="K47" s="1318"/>
      <c r="L47" s="1324"/>
      <c r="M47" s="1324"/>
      <c r="N47" s="1330"/>
    </row>
    <row r="48" spans="2:14" x14ac:dyDescent="0.4">
      <c r="B48" s="1335"/>
      <c r="C48" s="1324"/>
      <c r="D48" s="1324"/>
      <c r="E48" s="1317"/>
      <c r="F48" s="1324">
        <v>142</v>
      </c>
      <c r="G48" s="1324">
        <v>78</v>
      </c>
      <c r="H48" s="1317"/>
      <c r="I48" s="1324"/>
      <c r="J48" s="1324"/>
      <c r="K48" s="1318"/>
      <c r="L48" s="1324"/>
      <c r="M48" s="1324"/>
      <c r="N48" s="1330"/>
    </row>
    <row r="49" spans="2:14" x14ac:dyDescent="0.4">
      <c r="B49" s="1335"/>
      <c r="C49" s="1324"/>
      <c r="D49" s="1324"/>
      <c r="E49" s="1317"/>
      <c r="F49" s="1324">
        <v>143</v>
      </c>
      <c r="G49" s="1324">
        <v>83</v>
      </c>
      <c r="H49" s="1317"/>
      <c r="I49" s="1324"/>
      <c r="J49" s="1324"/>
      <c r="K49" s="1318"/>
      <c r="L49" s="1324"/>
      <c r="M49" s="1324"/>
      <c r="N49" s="1330"/>
    </row>
    <row r="50" spans="2:14" x14ac:dyDescent="0.4">
      <c r="B50" s="1335"/>
      <c r="C50" s="1324"/>
      <c r="D50" s="1324"/>
      <c r="E50" s="1317"/>
      <c r="F50" s="1324"/>
      <c r="G50" s="1324"/>
      <c r="H50" s="1317"/>
      <c r="I50" s="1324"/>
      <c r="J50" s="1324"/>
      <c r="K50" s="1318"/>
      <c r="L50" s="1324"/>
      <c r="M50" s="1324"/>
      <c r="N50" s="1330"/>
    </row>
    <row r="51" spans="2:14" x14ac:dyDescent="0.4">
      <c r="B51" s="1335"/>
      <c r="C51" s="1324"/>
      <c r="D51" s="1324"/>
      <c r="E51" s="1317"/>
      <c r="F51" s="1324"/>
      <c r="G51" s="1324"/>
      <c r="H51" s="1317"/>
      <c r="I51" s="1324"/>
      <c r="J51" s="1324"/>
      <c r="K51" s="1318"/>
      <c r="L51" s="1324"/>
      <c r="M51" s="1324"/>
      <c r="N51" s="1330"/>
    </row>
    <row r="52" spans="2:14" x14ac:dyDescent="0.4">
      <c r="B52" s="1335"/>
      <c r="C52" s="1324"/>
      <c r="D52" s="1324"/>
      <c r="E52" s="1317"/>
      <c r="F52" s="1324"/>
      <c r="G52" s="1324"/>
      <c r="H52" s="1317"/>
      <c r="I52" s="1324"/>
      <c r="J52" s="1324"/>
      <c r="K52" s="1318"/>
      <c r="L52" s="1324"/>
      <c r="M52" s="1324"/>
      <c r="N52" s="1330"/>
    </row>
    <row r="53" spans="2:14" x14ac:dyDescent="0.4">
      <c r="B53" s="1335"/>
      <c r="C53" s="1324"/>
      <c r="D53" s="1324"/>
      <c r="E53" s="1317"/>
      <c r="F53" s="1324"/>
      <c r="G53" s="1324"/>
      <c r="H53" s="1317"/>
      <c r="I53" s="1324"/>
      <c r="J53" s="1324"/>
      <c r="K53" s="1318"/>
      <c r="L53" s="1324"/>
      <c r="M53" s="1324"/>
      <c r="N53" s="1330"/>
    </row>
    <row r="54" spans="2:14" x14ac:dyDescent="0.4">
      <c r="B54" s="1335"/>
      <c r="C54" s="1324"/>
      <c r="D54" s="1324"/>
      <c r="E54" s="1317"/>
      <c r="F54" s="1324"/>
      <c r="G54" s="1324"/>
      <c r="H54" s="1317"/>
      <c r="I54" s="1324"/>
      <c r="J54" s="1324"/>
      <c r="K54" s="1318"/>
      <c r="L54" s="1324"/>
      <c r="M54" s="1324"/>
      <c r="N54" s="1330"/>
    </row>
    <row r="55" spans="2:14" x14ac:dyDescent="0.4">
      <c r="B55" s="1335"/>
      <c r="C55" s="1324"/>
      <c r="D55" s="1324"/>
      <c r="E55" s="1317"/>
      <c r="F55" s="1324"/>
      <c r="G55" s="1324"/>
      <c r="H55" s="1317"/>
      <c r="I55" s="1324"/>
      <c r="J55" s="1324"/>
      <c r="K55" s="1318"/>
      <c r="L55" s="1324"/>
      <c r="M55" s="1324"/>
      <c r="N55" s="1330"/>
    </row>
    <row r="56" spans="2:14" x14ac:dyDescent="0.4">
      <c r="B56" s="1335"/>
      <c r="C56" s="1324"/>
      <c r="D56" s="1324"/>
      <c r="E56" s="1317"/>
      <c r="F56" s="1324"/>
      <c r="G56" s="1324"/>
      <c r="H56" s="1317"/>
      <c r="I56" s="1324"/>
      <c r="J56" s="1324"/>
      <c r="K56" s="1318"/>
      <c r="L56" s="1324"/>
      <c r="M56" s="1324"/>
      <c r="N56" s="1330"/>
    </row>
    <row r="57" spans="2:14" x14ac:dyDescent="0.4">
      <c r="B57" s="1335"/>
      <c r="C57" s="1324"/>
      <c r="D57" s="1324"/>
      <c r="E57" s="1317"/>
      <c r="F57" s="1324"/>
      <c r="G57" s="1324"/>
      <c r="H57" s="1317"/>
      <c r="I57" s="1324"/>
      <c r="J57" s="1324"/>
      <c r="K57" s="1318"/>
      <c r="L57" s="1324"/>
      <c r="M57" s="1324"/>
      <c r="N57" s="1330"/>
    </row>
    <row r="58" spans="2:14" x14ac:dyDescent="0.4">
      <c r="B58" s="1335"/>
      <c r="C58" s="1324"/>
      <c r="D58" s="1324"/>
      <c r="E58" s="1317"/>
      <c r="F58" s="1324"/>
      <c r="G58" s="1324"/>
      <c r="H58" s="1317"/>
      <c r="I58" s="1324"/>
      <c r="J58" s="1324"/>
      <c r="K58" s="1318"/>
      <c r="L58" s="1324"/>
      <c r="M58" s="1324"/>
      <c r="N58" s="1330"/>
    </row>
    <row r="59" spans="2:14" x14ac:dyDescent="0.4">
      <c r="B59" s="1335"/>
      <c r="C59" s="1324"/>
      <c r="D59" s="1324"/>
      <c r="E59" s="1317"/>
      <c r="F59" s="1324"/>
      <c r="G59" s="1324"/>
      <c r="H59" s="1317"/>
      <c r="I59" s="1324"/>
      <c r="J59" s="1324"/>
      <c r="K59" s="1318"/>
      <c r="L59" s="1324"/>
      <c r="M59" s="1324"/>
      <c r="N59" s="1330"/>
    </row>
    <row r="60" spans="2:14" x14ac:dyDescent="0.4">
      <c r="B60" s="1335"/>
      <c r="C60" s="1324"/>
      <c r="D60" s="1324"/>
      <c r="E60" s="1317"/>
      <c r="F60" s="1324"/>
      <c r="G60" s="1324"/>
      <c r="H60" s="1317"/>
      <c r="I60" s="1324"/>
      <c r="J60" s="1324"/>
      <c r="K60" s="1318"/>
      <c r="L60" s="1324"/>
      <c r="M60" s="1324"/>
      <c r="N60" s="1330"/>
    </row>
    <row r="61" spans="2:14" x14ac:dyDescent="0.4">
      <c r="B61" s="1335"/>
      <c r="C61" s="1324"/>
      <c r="D61" s="1324"/>
      <c r="E61" s="1317"/>
      <c r="F61" s="1324"/>
      <c r="G61" s="1324"/>
      <c r="H61" s="1317"/>
      <c r="I61" s="1324"/>
      <c r="J61" s="1324"/>
      <c r="K61" s="1318"/>
      <c r="L61" s="1324"/>
      <c r="M61" s="1324"/>
      <c r="N61" s="1330"/>
    </row>
    <row r="62" spans="2:14" x14ac:dyDescent="0.4">
      <c r="B62" s="1335"/>
      <c r="C62" s="1324"/>
      <c r="D62" s="1324"/>
      <c r="E62" s="1317"/>
      <c r="F62" s="1324"/>
      <c r="G62" s="1324"/>
      <c r="H62" s="1317"/>
      <c r="I62" s="1324"/>
      <c r="J62" s="1324"/>
      <c r="K62" s="1318"/>
      <c r="L62" s="1324"/>
      <c r="M62" s="1324"/>
      <c r="N62" s="1330"/>
    </row>
    <row r="63" spans="2:14" x14ac:dyDescent="0.4">
      <c r="B63" s="1335"/>
      <c r="C63" s="1324"/>
      <c r="D63" s="1324"/>
      <c r="E63" s="1317"/>
      <c r="F63" s="1324"/>
      <c r="G63" s="1324"/>
      <c r="H63" s="1317"/>
      <c r="I63" s="1324"/>
      <c r="J63" s="1324"/>
      <c r="K63" s="1318"/>
      <c r="L63" s="1324"/>
      <c r="M63" s="1324"/>
      <c r="N63" s="1330"/>
    </row>
    <row r="64" spans="2:14" x14ac:dyDescent="0.4">
      <c r="B64" s="1335"/>
      <c r="C64" s="1324"/>
      <c r="D64" s="1324"/>
      <c r="E64" s="1317"/>
      <c r="F64" s="1324"/>
      <c r="G64" s="1324"/>
      <c r="H64" s="1317"/>
      <c r="I64" s="1324"/>
      <c r="J64" s="1324"/>
      <c r="K64" s="1318"/>
      <c r="L64" s="1324"/>
      <c r="M64" s="1324"/>
      <c r="N64" s="1330"/>
    </row>
    <row r="65" spans="2:17" x14ac:dyDescent="0.4">
      <c r="B65" s="1335"/>
      <c r="C65" s="1324"/>
      <c r="D65" s="1324"/>
      <c r="E65" s="1317"/>
      <c r="F65" s="1324"/>
      <c r="G65" s="1324"/>
      <c r="H65" s="1317"/>
      <c r="I65" s="1324"/>
      <c r="J65" s="1324"/>
      <c r="K65" s="1318"/>
      <c r="L65" s="1324"/>
      <c r="M65" s="1324"/>
      <c r="N65" s="1330"/>
    </row>
    <row r="66" spans="2:17" x14ac:dyDescent="0.4">
      <c r="B66" s="1335"/>
      <c r="C66" s="1324"/>
      <c r="D66" s="1324"/>
      <c r="E66" s="1317"/>
      <c r="F66" s="1324"/>
      <c r="G66" s="1324"/>
      <c r="H66" s="1317"/>
      <c r="I66" s="1324"/>
      <c r="J66" s="1324"/>
      <c r="K66" s="1318"/>
      <c r="L66" s="1324"/>
      <c r="M66" s="1324"/>
      <c r="N66" s="1330"/>
    </row>
    <row r="67" spans="2:17" x14ac:dyDescent="0.4">
      <c r="B67" s="1335"/>
      <c r="C67" s="1324"/>
      <c r="D67" s="1324"/>
      <c r="E67" s="1317"/>
      <c r="F67" s="1324"/>
      <c r="G67" s="1324"/>
      <c r="H67" s="1317"/>
      <c r="I67" s="1324"/>
      <c r="J67" s="1324"/>
      <c r="K67" s="1318"/>
      <c r="L67" s="1324"/>
      <c r="M67" s="1324"/>
      <c r="N67" s="1330"/>
    </row>
    <row r="68" spans="2:17" x14ac:dyDescent="0.4">
      <c r="B68" s="1335"/>
      <c r="C68" s="1324"/>
      <c r="D68" s="1324"/>
      <c r="E68" s="1317"/>
      <c r="F68" s="1324"/>
      <c r="G68" s="1324"/>
      <c r="H68" s="1317"/>
      <c r="I68" s="1324"/>
      <c r="J68" s="1324"/>
      <c r="K68" s="1318"/>
      <c r="L68" s="1324"/>
      <c r="M68" s="1324"/>
      <c r="N68" s="1330"/>
      <c r="O68" s="935">
        <v>55</v>
      </c>
      <c r="Q68" s="875">
        <v>89</v>
      </c>
    </row>
    <row r="69" spans="2:17" x14ac:dyDescent="0.4">
      <c r="B69" s="1335"/>
      <c r="C69" s="1324"/>
      <c r="D69" s="1324"/>
      <c r="E69" s="1317"/>
      <c r="F69" s="1324"/>
      <c r="G69" s="1324"/>
      <c r="H69" s="1317"/>
      <c r="I69" s="1324"/>
      <c r="J69" s="1324"/>
      <c r="K69" s="1318"/>
      <c r="L69" s="1324"/>
      <c r="M69" s="1324"/>
      <c r="N69" s="1330"/>
      <c r="O69" s="935">
        <v>66</v>
      </c>
      <c r="Q69" s="875">
        <v>999</v>
      </c>
    </row>
    <row r="70" spans="2:17" x14ac:dyDescent="0.4">
      <c r="B70" s="1335"/>
      <c r="C70" s="1324"/>
      <c r="D70" s="1324"/>
      <c r="E70" s="1317"/>
      <c r="F70" s="1324"/>
      <c r="G70" s="1324"/>
      <c r="H70" s="1317"/>
      <c r="I70" s="1324"/>
      <c r="J70" s="1324"/>
      <c r="K70" s="1318"/>
      <c r="L70" s="1324"/>
      <c r="M70" s="1324"/>
      <c r="N70" s="1330"/>
      <c r="O70" s="935">
        <v>31</v>
      </c>
      <c r="Q70" s="875">
        <v>75</v>
      </c>
    </row>
    <row r="71" spans="2:17" x14ac:dyDescent="0.4">
      <c r="B71" s="1335"/>
      <c r="C71" s="1324"/>
      <c r="D71" s="1325"/>
      <c r="E71" s="1317"/>
      <c r="F71" s="1324"/>
      <c r="G71" s="1325"/>
      <c r="H71" s="1317"/>
      <c r="I71" s="1325"/>
      <c r="J71" s="1325"/>
      <c r="K71" s="1318"/>
      <c r="L71" s="1324"/>
      <c r="M71" s="1325"/>
      <c r="N71" s="1330"/>
      <c r="O71" s="935">
        <v>57</v>
      </c>
      <c r="Q71" s="875">
        <v>86</v>
      </c>
    </row>
    <row r="72" spans="2:17" x14ac:dyDescent="0.4">
      <c r="B72" s="1335"/>
      <c r="C72" s="1324"/>
      <c r="D72" s="1324"/>
      <c r="E72" s="1317"/>
      <c r="F72" s="1324"/>
      <c r="G72" s="1324"/>
      <c r="H72" s="1317"/>
      <c r="I72" s="1324"/>
      <c r="J72" s="1324"/>
      <c r="K72" s="1318"/>
      <c r="L72" s="1324"/>
      <c r="M72" s="1324"/>
      <c r="N72" s="1330"/>
      <c r="O72" s="1320">
        <v>7</v>
      </c>
      <c r="P72" s="1416"/>
      <c r="Q72" s="1416">
        <v>79</v>
      </c>
    </row>
    <row r="73" spans="2:17" x14ac:dyDescent="0.4">
      <c r="B73" s="1335"/>
      <c r="C73" s="1324"/>
      <c r="D73" s="1324"/>
      <c r="E73" s="1317"/>
      <c r="F73" s="1324"/>
      <c r="G73" s="1324"/>
      <c r="H73" s="1317"/>
      <c r="I73" s="1324"/>
      <c r="J73" s="1324"/>
      <c r="K73" s="1318"/>
      <c r="L73" s="1324"/>
      <c r="M73" s="1324"/>
      <c r="N73" s="1330"/>
      <c r="O73" s="935">
        <v>37</v>
      </c>
      <c r="Q73" s="875">
        <v>86</v>
      </c>
    </row>
    <row r="74" spans="2:17" x14ac:dyDescent="0.4">
      <c r="B74" s="1335"/>
      <c r="C74" s="1324"/>
      <c r="D74" s="1324"/>
      <c r="E74" s="1317"/>
      <c r="F74" s="1324"/>
      <c r="G74" s="1324"/>
      <c r="H74" s="1317"/>
      <c r="I74" s="1324"/>
      <c r="J74" s="1324"/>
      <c r="K74" s="1318"/>
      <c r="L74" s="1324"/>
      <c r="M74" s="1324"/>
      <c r="N74" s="1330"/>
      <c r="O74" s="935">
        <v>23</v>
      </c>
      <c r="Q74" s="875">
        <v>77</v>
      </c>
    </row>
    <row r="75" spans="2:17" x14ac:dyDescent="0.4">
      <c r="B75" s="1335"/>
      <c r="C75" s="1324"/>
      <c r="D75" s="1324"/>
      <c r="E75" s="1317"/>
      <c r="F75" s="1324"/>
      <c r="G75" s="1324"/>
      <c r="H75" s="1317"/>
      <c r="I75" s="1324"/>
      <c r="J75" s="1324"/>
      <c r="K75" s="1318"/>
      <c r="L75" s="1324"/>
      <c r="M75" s="1324"/>
      <c r="N75" s="1330"/>
      <c r="O75" s="935">
        <v>3</v>
      </c>
      <c r="Q75" s="875">
        <v>78</v>
      </c>
    </row>
    <row r="76" spans="2:17" x14ac:dyDescent="0.4">
      <c r="B76" s="1335"/>
      <c r="C76" s="1324"/>
      <c r="D76" s="1324"/>
      <c r="E76" s="1317"/>
      <c r="F76" s="1324"/>
      <c r="G76" s="1324"/>
      <c r="H76" s="1317"/>
      <c r="I76" s="1324"/>
      <c r="J76" s="1324"/>
      <c r="K76" s="1318"/>
      <c r="L76" s="1324"/>
      <c r="M76" s="1324"/>
      <c r="N76" s="1330"/>
      <c r="O76" s="935">
        <v>2</v>
      </c>
      <c r="Q76" s="875">
        <v>75</v>
      </c>
    </row>
    <row r="77" spans="2:17" x14ac:dyDescent="0.4">
      <c r="B77" s="1335"/>
      <c r="C77" s="1324"/>
      <c r="D77" s="1324"/>
      <c r="E77" s="1317"/>
      <c r="F77" s="1324"/>
      <c r="G77" s="1324"/>
      <c r="H77" s="1317"/>
      <c r="I77" s="1324"/>
      <c r="J77" s="1324"/>
      <c r="K77" s="1318"/>
      <c r="L77" s="1324"/>
      <c r="M77" s="1324"/>
      <c r="N77" s="1330"/>
      <c r="O77" s="935">
        <v>39</v>
      </c>
      <c r="Q77" s="875">
        <v>85</v>
      </c>
    </row>
    <row r="78" spans="2:17" x14ac:dyDescent="0.4">
      <c r="B78" s="1335"/>
      <c r="C78" s="1324"/>
      <c r="D78" s="1324"/>
      <c r="E78" s="1317"/>
      <c r="F78" s="1324"/>
      <c r="G78" s="1324"/>
      <c r="H78" s="1317"/>
      <c r="I78" s="1324"/>
      <c r="J78" s="1324"/>
      <c r="K78" s="1318"/>
      <c r="L78" s="1324"/>
      <c r="M78" s="1324"/>
      <c r="N78" s="1330"/>
      <c r="O78" s="935">
        <v>11</v>
      </c>
      <c r="Q78" s="875">
        <v>83</v>
      </c>
    </row>
    <row r="79" spans="2:17" x14ac:dyDescent="0.4">
      <c r="B79" s="1335"/>
      <c r="C79" s="1324"/>
      <c r="D79" s="1324"/>
      <c r="E79" s="1317"/>
      <c r="F79" s="1324"/>
      <c r="G79" s="1324"/>
      <c r="H79" s="1317"/>
      <c r="I79" s="1324"/>
      <c r="J79" s="1324"/>
      <c r="K79" s="1318"/>
      <c r="L79" s="1324"/>
      <c r="M79" s="1324"/>
      <c r="N79" s="1330"/>
      <c r="O79" s="935">
        <v>46</v>
      </c>
      <c r="Q79" s="875">
        <v>83</v>
      </c>
    </row>
    <row r="80" spans="2:17" x14ac:dyDescent="0.4">
      <c r="B80" s="1335"/>
      <c r="C80" s="1324"/>
      <c r="D80" s="1324"/>
      <c r="E80" s="1317"/>
      <c r="F80" s="1324"/>
      <c r="G80" s="1324"/>
      <c r="H80" s="1317"/>
      <c r="I80" s="1324"/>
      <c r="J80" s="1324"/>
      <c r="K80" s="1318"/>
      <c r="L80" s="1324"/>
      <c r="M80" s="1324"/>
      <c r="N80" s="1330"/>
      <c r="O80" s="935">
        <v>19</v>
      </c>
      <c r="Q80" s="875">
        <v>81</v>
      </c>
    </row>
    <row r="81" spans="2:17" x14ac:dyDescent="0.4">
      <c r="B81" s="1335"/>
      <c r="C81" s="1324"/>
      <c r="D81" s="1324"/>
      <c r="E81" s="1317"/>
      <c r="F81" s="1324"/>
      <c r="G81" s="1324"/>
      <c r="H81" s="1317"/>
      <c r="I81" s="1324"/>
      <c r="J81" s="1324"/>
      <c r="K81" s="1318"/>
      <c r="L81" s="1324"/>
      <c r="M81" s="1324"/>
      <c r="N81" s="1330"/>
      <c r="O81" s="935">
        <v>54</v>
      </c>
      <c r="Q81" s="875">
        <v>87</v>
      </c>
    </row>
    <row r="82" spans="2:17" x14ac:dyDescent="0.4">
      <c r="B82" s="1335"/>
      <c r="C82" s="1324"/>
      <c r="D82" s="1324"/>
      <c r="E82" s="1317"/>
      <c r="F82" s="1324"/>
      <c r="G82" s="1324"/>
      <c r="H82" s="1317"/>
      <c r="I82" s="1324"/>
      <c r="J82" s="1324"/>
      <c r="K82" s="1318"/>
      <c r="L82" s="1324"/>
      <c r="M82" s="1324"/>
      <c r="N82" s="1330"/>
    </row>
    <row r="83" spans="2:17" x14ac:dyDescent="0.4">
      <c r="B83" s="1335"/>
      <c r="C83" s="1324"/>
      <c r="D83" s="1324"/>
      <c r="E83" s="1317"/>
      <c r="F83" s="1324"/>
      <c r="G83" s="1324"/>
      <c r="H83" s="1317"/>
      <c r="I83" s="1324"/>
      <c r="J83" s="1324"/>
      <c r="K83" s="1318"/>
      <c r="L83" s="1324"/>
      <c r="M83" s="1324"/>
      <c r="N83" s="1330"/>
    </row>
    <row r="84" spans="2:17" x14ac:dyDescent="0.4">
      <c r="B84" s="1335"/>
      <c r="C84" s="1324"/>
      <c r="D84" s="1324"/>
      <c r="E84" s="1317"/>
      <c r="F84" s="1324"/>
      <c r="G84" s="1324"/>
      <c r="H84" s="1317"/>
      <c r="I84" s="1324"/>
      <c r="J84" s="1324"/>
      <c r="K84" s="1318"/>
      <c r="L84" s="1324"/>
      <c r="M84" s="1324"/>
      <c r="N84" s="1330"/>
    </row>
    <row r="85" spans="2:17" x14ac:dyDescent="0.4">
      <c r="B85" s="1335"/>
      <c r="C85" s="1324"/>
      <c r="D85" s="1324"/>
      <c r="E85" s="1317"/>
      <c r="F85" s="1324"/>
      <c r="G85" s="1324"/>
      <c r="H85" s="1317"/>
      <c r="I85" s="1324"/>
      <c r="J85" s="1324"/>
      <c r="K85" s="1318"/>
      <c r="L85" s="1324"/>
      <c r="M85" s="1324"/>
      <c r="N85" s="1330"/>
    </row>
    <row r="86" spans="2:17" x14ac:dyDescent="0.4">
      <c r="B86" s="1335"/>
      <c r="C86" s="1324"/>
      <c r="D86" s="1324"/>
      <c r="E86" s="1317"/>
      <c r="F86" s="1324"/>
      <c r="G86" s="1324"/>
      <c r="H86" s="1317"/>
      <c r="I86" s="1324"/>
      <c r="J86" s="1324"/>
      <c r="K86" s="1318"/>
      <c r="L86" s="1324"/>
      <c r="M86" s="1324"/>
      <c r="N86" s="1330"/>
    </row>
    <row r="87" spans="2:17" x14ac:dyDescent="0.4">
      <c r="B87" s="1335"/>
      <c r="C87" s="1324"/>
      <c r="D87" s="1324"/>
      <c r="E87" s="1317"/>
      <c r="F87" s="1324"/>
      <c r="G87" s="1324"/>
      <c r="H87" s="1317"/>
      <c r="I87" s="1324"/>
      <c r="J87" s="1324"/>
      <c r="K87" s="1318"/>
      <c r="L87" s="1324"/>
      <c r="M87" s="1324"/>
      <c r="N87" s="1330"/>
    </row>
    <row r="88" spans="2:17" x14ac:dyDescent="0.4">
      <c r="B88" s="1335"/>
      <c r="C88" s="1324"/>
      <c r="D88" s="1324"/>
      <c r="E88" s="1317"/>
      <c r="F88" s="1324"/>
      <c r="G88" s="1324"/>
      <c r="H88" s="1317"/>
      <c r="I88" s="1324"/>
      <c r="J88" s="1324"/>
      <c r="K88" s="1318"/>
      <c r="L88" s="1324"/>
      <c r="M88" s="1324"/>
      <c r="N88" s="1330"/>
    </row>
    <row r="89" spans="2:17" x14ac:dyDescent="0.4">
      <c r="B89" s="1335"/>
      <c r="C89" s="1324"/>
      <c r="D89" s="1324"/>
      <c r="E89" s="1317"/>
      <c r="F89" s="1324"/>
      <c r="G89" s="1324"/>
      <c r="H89" s="1317"/>
      <c r="I89" s="1324"/>
      <c r="J89" s="1324"/>
      <c r="K89" s="1318"/>
      <c r="L89" s="1324"/>
      <c r="M89" s="1324"/>
      <c r="N89" s="1330"/>
    </row>
    <row r="90" spans="2:17" x14ac:dyDescent="0.4">
      <c r="B90" s="1335"/>
      <c r="C90" s="1324"/>
      <c r="D90" s="1324"/>
      <c r="E90" s="1317"/>
      <c r="F90" s="1324"/>
      <c r="G90" s="1324"/>
      <c r="H90" s="1317"/>
      <c r="I90" s="1324"/>
      <c r="J90" s="1324"/>
      <c r="K90" s="1318"/>
      <c r="L90" s="1324"/>
      <c r="M90" s="1324"/>
      <c r="N90" s="1330"/>
    </row>
    <row r="91" spans="2:17" x14ac:dyDescent="0.4">
      <c r="B91" s="1335"/>
      <c r="C91" s="1324"/>
      <c r="D91" s="1324"/>
      <c r="E91" s="1317"/>
      <c r="F91" s="1324"/>
      <c r="G91" s="1324"/>
      <c r="H91" s="1317"/>
      <c r="I91" s="1324"/>
      <c r="J91" s="1324"/>
      <c r="K91" s="1318"/>
      <c r="L91" s="1324"/>
      <c r="M91" s="1324"/>
      <c r="N91" s="1330"/>
    </row>
    <row r="92" spans="2:17" x14ac:dyDescent="0.4">
      <c r="B92" s="1335"/>
      <c r="C92" s="1324"/>
      <c r="D92" s="1324"/>
      <c r="E92" s="1317"/>
      <c r="F92" s="1324"/>
      <c r="G92" s="1324"/>
      <c r="H92" s="1317"/>
      <c r="I92" s="1324"/>
      <c r="J92" s="1324"/>
      <c r="K92" s="1318"/>
      <c r="L92" s="1324"/>
      <c r="M92" s="1324"/>
      <c r="N92" s="1330"/>
    </row>
    <row r="93" spans="2:17" x14ac:dyDescent="0.4">
      <c r="B93" s="1335"/>
      <c r="C93" s="1324"/>
      <c r="D93" s="1324"/>
      <c r="E93" s="1317"/>
      <c r="F93" s="1324"/>
      <c r="G93" s="1324"/>
      <c r="H93" s="1317"/>
      <c r="I93" s="1324"/>
      <c r="J93" s="1324"/>
      <c r="K93" s="1318"/>
      <c r="L93" s="1324"/>
      <c r="M93" s="1324"/>
      <c r="N93" s="1330"/>
    </row>
    <row r="94" spans="2:17" x14ac:dyDescent="0.4">
      <c r="B94" s="1335"/>
      <c r="C94" s="1324"/>
      <c r="D94" s="1324"/>
      <c r="E94" s="1317"/>
      <c r="F94" s="1324"/>
      <c r="G94" s="1324"/>
      <c r="H94" s="1317"/>
      <c r="I94" s="1324"/>
      <c r="J94" s="1324"/>
      <c r="K94" s="1318"/>
      <c r="L94" s="1324"/>
      <c r="M94" s="1324"/>
      <c r="N94" s="1330"/>
    </row>
    <row r="95" spans="2:17" x14ac:dyDescent="0.4">
      <c r="B95" s="1335"/>
      <c r="C95" s="1324"/>
      <c r="D95" s="1324"/>
      <c r="E95" s="1317"/>
      <c r="F95" s="1324"/>
      <c r="G95" s="1324"/>
      <c r="H95" s="1317"/>
      <c r="I95" s="1324"/>
      <c r="J95" s="1324"/>
      <c r="K95" s="1318"/>
      <c r="L95" s="1324"/>
      <c r="M95" s="1324"/>
      <c r="N95" s="1330"/>
    </row>
    <row r="96" spans="2:17" x14ac:dyDescent="0.4">
      <c r="B96" s="1335"/>
      <c r="C96" s="1324"/>
      <c r="D96" s="1324"/>
      <c r="E96" s="1317"/>
      <c r="F96" s="1324"/>
      <c r="G96" s="1324"/>
      <c r="H96" s="1317"/>
      <c r="I96" s="1324"/>
      <c r="J96" s="1324"/>
      <c r="K96" s="1318"/>
      <c r="L96" s="1324"/>
      <c r="M96" s="1324"/>
      <c r="N96" s="1330"/>
    </row>
    <row r="97" spans="1:18" x14ac:dyDescent="0.4">
      <c r="B97" s="1335"/>
      <c r="C97" s="1324"/>
      <c r="D97" s="1324"/>
      <c r="E97" s="1317"/>
      <c r="F97" s="1324"/>
      <c r="G97" s="1324"/>
      <c r="H97" s="1317"/>
      <c r="I97" s="1324"/>
      <c r="J97" s="1324"/>
      <c r="K97" s="1318"/>
      <c r="L97" s="1324"/>
      <c r="M97" s="1324"/>
      <c r="N97" s="1330"/>
    </row>
    <row r="98" spans="1:18" x14ac:dyDescent="0.4">
      <c r="B98" s="1335"/>
      <c r="C98" s="1324"/>
      <c r="D98" s="1324"/>
      <c r="E98" s="1317"/>
      <c r="F98" s="1324"/>
      <c r="G98" s="1324"/>
      <c r="H98" s="1317"/>
      <c r="I98" s="1324"/>
      <c r="J98" s="1324"/>
      <c r="K98" s="1318"/>
      <c r="L98" s="1324"/>
      <c r="M98" s="1324"/>
      <c r="N98" s="1330"/>
    </row>
    <row r="99" spans="1:18" x14ac:dyDescent="0.4">
      <c r="B99" s="1335"/>
      <c r="C99" s="1324"/>
      <c r="D99" s="1324"/>
      <c r="E99" s="1317"/>
      <c r="F99" s="1324"/>
      <c r="G99" s="1324"/>
      <c r="H99" s="1317"/>
      <c r="I99" s="1324"/>
      <c r="J99" s="1324"/>
      <c r="K99" s="1318"/>
      <c r="L99" s="1324"/>
      <c r="M99" s="1324"/>
      <c r="N99" s="1330"/>
    </row>
    <row r="100" spans="1:18" x14ac:dyDescent="0.4">
      <c r="B100" s="1335"/>
      <c r="C100" s="1324"/>
      <c r="D100" s="1324"/>
      <c r="E100" s="1317"/>
      <c r="F100" s="1324"/>
      <c r="G100" s="1324"/>
      <c r="H100" s="1317"/>
      <c r="I100" s="1324"/>
      <c r="J100" s="1324"/>
      <c r="K100" s="1318"/>
      <c r="L100" s="1324"/>
      <c r="M100" s="1324"/>
      <c r="N100" s="1330"/>
    </row>
    <row r="101" spans="1:18" x14ac:dyDescent="0.4">
      <c r="B101" s="1335"/>
      <c r="C101" s="1324"/>
      <c r="D101" s="1324"/>
      <c r="E101" s="1317"/>
      <c r="F101" s="1324"/>
      <c r="G101" s="1324"/>
      <c r="H101" s="1317"/>
      <c r="I101" s="1324"/>
      <c r="J101" s="1324"/>
      <c r="K101" s="1318"/>
      <c r="L101" s="1324"/>
      <c r="M101" s="1324"/>
      <c r="N101" s="1330"/>
    </row>
    <row r="102" spans="1:18" x14ac:dyDescent="0.4">
      <c r="B102" s="1335"/>
      <c r="C102" s="1324"/>
      <c r="D102" s="1324"/>
      <c r="E102" s="1317"/>
      <c r="F102" s="1324"/>
      <c r="G102" s="1324"/>
      <c r="H102" s="1317"/>
      <c r="I102" s="1324"/>
      <c r="J102" s="1324"/>
      <c r="K102" s="1318"/>
      <c r="L102" s="1324"/>
      <c r="M102" s="1324"/>
      <c r="N102" s="1330"/>
    </row>
    <row r="103" spans="1:18" x14ac:dyDescent="0.4">
      <c r="B103" s="1335"/>
      <c r="C103" s="1324"/>
      <c r="D103" s="1324"/>
      <c r="E103" s="1317"/>
      <c r="F103" s="1324"/>
      <c r="G103" s="1324"/>
      <c r="H103" s="1317"/>
      <c r="I103" s="1324"/>
      <c r="J103" s="1324"/>
      <c r="K103" s="1318"/>
      <c r="L103" s="1324"/>
      <c r="M103" s="1324"/>
      <c r="N103" s="1330"/>
    </row>
    <row r="104" spans="1:18" x14ac:dyDescent="0.4">
      <c r="B104" s="1335"/>
      <c r="C104" s="1324"/>
      <c r="D104" s="1324"/>
      <c r="E104" s="1317"/>
      <c r="F104" s="1324"/>
      <c r="G104" s="1324"/>
      <c r="H104" s="1317"/>
      <c r="I104" s="1324"/>
      <c r="J104" s="1324"/>
      <c r="K104" s="1318"/>
      <c r="L104" s="1324"/>
      <c r="M104" s="1324"/>
      <c r="N104" s="1330"/>
    </row>
    <row r="105" spans="1:18" x14ac:dyDescent="0.4">
      <c r="B105" s="1335"/>
      <c r="C105" s="1324"/>
      <c r="D105" s="1324"/>
      <c r="E105" s="1317"/>
      <c r="F105" s="1324"/>
      <c r="G105" s="1324"/>
      <c r="H105" s="1317"/>
      <c r="I105" s="1324"/>
      <c r="J105" s="1324"/>
      <c r="K105" s="1318"/>
      <c r="L105" s="1324"/>
      <c r="M105" s="1324"/>
      <c r="N105" s="1330"/>
    </row>
    <row r="106" spans="1:18" x14ac:dyDescent="0.4">
      <c r="B106" s="1335"/>
      <c r="C106" s="1324"/>
      <c r="D106" s="1324"/>
      <c r="E106" s="1317"/>
      <c r="F106" s="1324"/>
      <c r="G106" s="1324"/>
      <c r="H106" s="1317"/>
      <c r="I106" s="1324"/>
      <c r="J106" s="1324"/>
      <c r="K106" s="1318"/>
      <c r="L106" s="1324"/>
      <c r="M106" s="1324"/>
      <c r="N106" s="1330"/>
    </row>
    <row r="107" spans="1:18" x14ac:dyDescent="0.4">
      <c r="B107" s="1335"/>
      <c r="C107" s="1324"/>
      <c r="D107" s="1324"/>
      <c r="E107" s="1317"/>
      <c r="F107" s="1324"/>
      <c r="G107" s="1324"/>
      <c r="H107" s="1317"/>
      <c r="I107" s="1324"/>
      <c r="J107" s="1324"/>
      <c r="K107" s="1318"/>
      <c r="L107" s="1324"/>
      <c r="M107" s="1324"/>
      <c r="N107" s="1330"/>
    </row>
    <row r="108" spans="1:18" x14ac:dyDescent="0.4">
      <c r="B108" s="1335"/>
      <c r="C108" s="1324"/>
      <c r="D108" s="1324"/>
      <c r="E108" s="1317"/>
      <c r="F108" s="1324"/>
      <c r="G108" s="1324"/>
      <c r="H108" s="1317"/>
      <c r="I108" s="1324"/>
      <c r="J108" s="1324"/>
      <c r="K108" s="1318"/>
      <c r="L108" s="1324"/>
      <c r="M108" s="1324"/>
      <c r="N108" s="1330"/>
    </row>
    <row r="109" spans="1:18" x14ac:dyDescent="0.4">
      <c r="B109" s="1335"/>
      <c r="C109" s="1324"/>
      <c r="D109" s="1324"/>
      <c r="E109" s="1317"/>
      <c r="F109" s="1324"/>
      <c r="G109" s="1324"/>
      <c r="H109" s="1317"/>
      <c r="I109" s="1324"/>
      <c r="J109" s="1324"/>
      <c r="K109" s="1318"/>
      <c r="L109" s="1324"/>
      <c r="M109" s="1324"/>
      <c r="N109" s="1330"/>
    </row>
    <row r="110" spans="1:18" x14ac:dyDescent="0.4">
      <c r="B110" s="1335"/>
      <c r="C110" s="1324"/>
      <c r="D110" s="1324"/>
      <c r="E110" s="1317"/>
      <c r="F110" s="1324"/>
      <c r="G110" s="1324"/>
      <c r="H110" s="1317"/>
      <c r="I110" s="1324"/>
      <c r="J110" s="1324"/>
      <c r="K110" s="1318"/>
      <c r="L110" s="1324"/>
      <c r="M110" s="1324"/>
      <c r="N110" s="1330"/>
    </row>
    <row r="111" spans="1:18" x14ac:dyDescent="0.4">
      <c r="A111" s="1321"/>
      <c r="B111" s="1336"/>
      <c r="C111" s="1320" cm="1">
        <f t="array" ref="C111">SUMPRODUCT(--(ISLOGICAL(C12:C110)+ISNUMBER(C12:C110)+ISERROR(C12:C110)))</f>
        <v>23</v>
      </c>
      <c r="D111" s="1320" cm="1">
        <f t="array" ref="D111">SUMPRODUCT(--(ISLOGICAL(D12:D110)+ISNUMBER(D12:D110)+ISERROR(D12:D110)))</f>
        <v>23</v>
      </c>
      <c r="E111" s="1321"/>
      <c r="F111" s="1320" cm="1">
        <f t="array" ref="F111">SUMPRODUCT(--(ISLOGICAL(F12:F110)+ISNUMBER(F12:F110)+ISERROR(F12:F110)))</f>
        <v>38</v>
      </c>
      <c r="G111" s="1320" cm="1">
        <f t="array" ref="G111">SUMPRODUCT(--(ISLOGICAL(G12:G110)+ISNUMBER(G12:G110)+ISERROR(G12:G110)))</f>
        <v>38</v>
      </c>
      <c r="H111" s="1321"/>
      <c r="I111" s="1327" cm="1">
        <f t="array" ref="I111">SUMPRODUCT(--(ISLOGICAL(I13:I110)+ISNUMBER(I13:I110)+ISERROR(I13:I110)))</f>
        <v>16</v>
      </c>
      <c r="J111" s="1327" cm="1">
        <f t="array" ref="J111">SUMPRODUCT(--(ISLOGICAL(J12:J110)+ISNUMBER(J12:J110)+ISERROR(J12:J110)))</f>
        <v>17</v>
      </c>
      <c r="K111" s="1322"/>
      <c r="L111" s="1327" cm="1">
        <f t="array" ref="L111">SUMPRODUCT(--(ISLOGICAL(L12:L110)+ISNUMBER(L12:L110)+ISERROR(L12:L110)))</f>
        <v>35</v>
      </c>
      <c r="M111" s="1327" cm="1">
        <f t="array" ref="M111">SUMPRODUCT(--(ISLOGICAL(M12:M110)+ISNUMBER(M12:M110)+ISERROR(M12:M110)))</f>
        <v>35</v>
      </c>
      <c r="N111" s="1331"/>
      <c r="O111" s="1320"/>
      <c r="P111" s="1416"/>
      <c r="Q111" s="1416"/>
      <c r="R111" s="1321"/>
    </row>
    <row r="159" spans="1:18" x14ac:dyDescent="0.4">
      <c r="A159" s="856"/>
      <c r="B159" s="936"/>
      <c r="C159" s="936"/>
      <c r="D159" s="936"/>
      <c r="E159" s="856"/>
      <c r="F159" s="936"/>
      <c r="G159" s="936"/>
      <c r="H159" s="856"/>
      <c r="I159" s="1233"/>
      <c r="J159" s="1233"/>
      <c r="K159" s="1233"/>
      <c r="L159" s="1233"/>
      <c r="M159" s="1233"/>
      <c r="N159" s="856"/>
      <c r="O159" s="936"/>
      <c r="P159" s="1417"/>
      <c r="Q159" s="1417"/>
      <c r="R159" s="856"/>
    </row>
  </sheetData>
  <mergeCells count="16">
    <mergeCell ref="L9:M9"/>
    <mergeCell ref="C10:D10"/>
    <mergeCell ref="F10:G10"/>
    <mergeCell ref="I10:J10"/>
    <mergeCell ref="L10:M10"/>
    <mergeCell ref="C9:D9"/>
    <mergeCell ref="F9:G9"/>
    <mergeCell ref="I9:J9"/>
    <mergeCell ref="C2:M2"/>
    <mergeCell ref="C4:M4"/>
    <mergeCell ref="C7:G7"/>
    <mergeCell ref="I7:M7"/>
    <mergeCell ref="C8:D8"/>
    <mergeCell ref="F8:G8"/>
    <mergeCell ref="L8:M8"/>
    <mergeCell ref="I8:J8"/>
  </mergeCells>
  <conditionalFormatting sqref="C12:C110">
    <cfRule type="expression" dxfId="38" priority="4">
      <formula>AND(C12&lt;&gt;"",COUNTIF(C$12:C$110,C12)&gt;1)</formula>
    </cfRule>
  </conditionalFormatting>
  <conditionalFormatting sqref="C12:D110">
    <cfRule type="cellIs" dxfId="37" priority="94" operator="greaterThan">
      <formula>0</formula>
    </cfRule>
  </conditionalFormatting>
  <conditionalFormatting sqref="F12:F110">
    <cfRule type="expression" dxfId="36" priority="3">
      <formula>AND(F12&lt;&gt;"",COUNTIF(F$12:F$110,F12)&gt;1)</formula>
    </cfRule>
  </conditionalFormatting>
  <conditionalFormatting sqref="F12:G110">
    <cfRule type="cellIs" dxfId="35" priority="10" operator="greaterThan">
      <formula>0</formula>
    </cfRule>
  </conditionalFormatting>
  <conditionalFormatting sqref="I1">
    <cfRule type="expression" dxfId="34" priority="140">
      <formula>AND(I13&lt;&gt;"",COUNTIF(I$13:I$110,I13)&gt;1)</formula>
    </cfRule>
  </conditionalFormatting>
  <conditionalFormatting sqref="I2">
    <cfRule type="expression" dxfId="33" priority="141">
      <formula>AND(#REF!&lt;&gt;"",COUNTIF(I$13:I$110,#REF!)&gt;1)</formula>
    </cfRule>
  </conditionalFormatting>
  <conditionalFormatting sqref="I12:I110">
    <cfRule type="expression" dxfId="32" priority="2">
      <formula>AND(I12&lt;&gt;"",COUNTIF(I$12:I$110,I12)&gt;1)</formula>
    </cfRule>
  </conditionalFormatting>
  <conditionalFormatting sqref="I12:J110">
    <cfRule type="cellIs" dxfId="31" priority="138" operator="greaterThan">
      <formula>0</formula>
    </cfRule>
  </conditionalFormatting>
  <conditionalFormatting sqref="L8">
    <cfRule type="expression" dxfId="30" priority="19">
      <formula>#REF!=0</formula>
    </cfRule>
  </conditionalFormatting>
  <conditionalFormatting sqref="L12:L110">
    <cfRule type="expression" dxfId="29" priority="1">
      <formula>AND(L12&lt;&gt;"",COUNTIF(L$12:L$110,L12)&gt;1)</formula>
    </cfRule>
  </conditionalFormatting>
  <conditionalFormatting sqref="L12:M110">
    <cfRule type="cellIs" dxfId="28" priority="7" operator="greaterThan">
      <formula>0</formula>
    </cfRule>
  </conditionalFormatting>
  <dataValidations count="4">
    <dataValidation type="whole" allowBlank="1" showInputMessage="1" showErrorMessage="1" sqref="M12:M110 G12:G110 J12:J110" xr:uid="{D98C6D45-7C6E-4682-A18D-FBB6092BDECC}">
      <formula1>50</formula1>
      <formula2>130</formula2>
    </dataValidation>
    <dataValidation type="whole" operator="greaterThanOrEqual" allowBlank="1" showInputMessage="1" showErrorMessage="1" error="N° de dossard erroné" sqref="F12:F110 L12:L110 C12:C110" xr:uid="{DBF45FC8-6BB5-4ADD-A29D-2F506F207C33}">
      <formula1>100</formula1>
    </dataValidation>
    <dataValidation type="whole" operator="greaterThanOrEqual" allowBlank="1" showInputMessage="1" showErrorMessage="1" sqref="I12:I110" xr:uid="{CB96EFF7-9783-4234-9BA4-AF455EFDD49D}">
      <formula1>100</formula1>
    </dataValidation>
    <dataValidation type="whole" operator="greaterThanOrEqual" allowBlank="1" showInputMessage="1" showErrorMessage="1" error="Erreur score !" sqref="D12:D110" xr:uid="{C09D78FB-A0D6-409E-A350-ACF5B750AE59}">
      <formula1>50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>
    <pageSetUpPr fitToPage="1"/>
  </sheetPr>
  <dimension ref="A2:AR552"/>
  <sheetViews>
    <sheetView zoomScaleNormal="100" workbookViewId="0"/>
  </sheetViews>
  <sheetFormatPr baseColWidth="10" defaultColWidth="12.5546875" defaultRowHeight="15" customHeight="1" x14ac:dyDescent="0.4"/>
  <cols>
    <col min="1" max="1" width="3.71875" style="935" customWidth="1"/>
    <col min="2" max="2" width="23.5546875" customWidth="1"/>
    <col min="3" max="3" width="8.71875" customWidth="1"/>
    <col min="4" max="4" width="13.71875" customWidth="1"/>
    <col min="5" max="37" width="5.44140625" style="935" customWidth="1"/>
    <col min="38" max="40" width="5.44140625" style="935" hidden="1" customWidth="1"/>
    <col min="41" max="42" width="5.44140625" style="935" customWidth="1"/>
    <col min="43" max="43" width="7.5546875" style="935" customWidth="1"/>
    <col min="44" max="44" width="3.5546875" customWidth="1"/>
    <col min="45" max="45" width="6.71875" customWidth="1"/>
    <col min="46" max="46" width="10.71875" customWidth="1"/>
    <col min="47" max="47" width="11.44140625" customWidth="1"/>
  </cols>
  <sheetData>
    <row r="2" spans="1:44" ht="12" customHeight="1" x14ac:dyDescent="0.4">
      <c r="A2" s="695"/>
      <c r="B2" s="1590" t="s">
        <v>1863</v>
      </c>
      <c r="C2" s="1551"/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  <c r="T2" s="1551"/>
      <c r="U2" s="1551"/>
      <c r="V2" s="1551"/>
      <c r="W2" s="1551"/>
      <c r="X2" s="1551"/>
      <c r="Y2" s="1551"/>
      <c r="Z2" s="1551"/>
      <c r="AA2" s="1551"/>
      <c r="AB2" s="1551"/>
      <c r="AC2" s="1551"/>
      <c r="AD2" s="1551"/>
      <c r="AE2" s="1551"/>
      <c r="AF2" s="1551"/>
      <c r="AG2" s="1551"/>
      <c r="AH2" s="1551"/>
      <c r="AI2" s="1551"/>
      <c r="AJ2" s="1551"/>
      <c r="AK2" s="1551"/>
      <c r="AL2" s="1551"/>
      <c r="AM2" s="1551"/>
      <c r="AN2" s="1551"/>
      <c r="AO2" s="1551"/>
      <c r="AP2" s="1551"/>
      <c r="AQ2" s="694"/>
      <c r="AR2" s="695"/>
    </row>
    <row r="3" spans="1:44" ht="12" customHeight="1" x14ac:dyDescent="0.4">
      <c r="A3" s="695"/>
      <c r="B3" s="1634" t="s">
        <v>1172</v>
      </c>
      <c r="C3" s="1551"/>
      <c r="D3" s="1551"/>
      <c r="E3" s="1551"/>
      <c r="F3" s="1551"/>
      <c r="G3" s="1551"/>
      <c r="H3" s="1551"/>
      <c r="I3" s="1551"/>
      <c r="J3" s="1551"/>
      <c r="K3" s="1551"/>
      <c r="L3" s="1551"/>
      <c r="M3" s="1551"/>
      <c r="N3" s="1551"/>
      <c r="O3" s="1551"/>
      <c r="P3" s="1551"/>
      <c r="Q3" s="1551"/>
      <c r="R3" s="1551"/>
      <c r="S3" s="1551"/>
      <c r="T3" s="1551"/>
      <c r="U3" s="1551"/>
      <c r="V3" s="1551"/>
      <c r="W3" s="1551"/>
      <c r="X3" s="1551"/>
      <c r="Y3" s="1551"/>
      <c r="Z3" s="1551"/>
      <c r="AA3" s="1551"/>
      <c r="AB3" s="1551"/>
      <c r="AC3" s="1551"/>
      <c r="AD3" s="1551"/>
      <c r="AE3" s="1551"/>
      <c r="AF3" s="1551"/>
      <c r="AG3" s="1551"/>
      <c r="AH3" s="1551"/>
      <c r="AI3" s="1551"/>
      <c r="AJ3" s="1551"/>
      <c r="AK3" s="1551"/>
      <c r="AL3" s="1551"/>
      <c r="AM3" s="1551"/>
      <c r="AN3" s="1551"/>
      <c r="AO3" s="1551"/>
      <c r="AP3" s="1551"/>
      <c r="AQ3" s="694"/>
      <c r="AR3" s="695"/>
    </row>
    <row r="4" spans="1:44" ht="39.75" customHeight="1" x14ac:dyDescent="0.4">
      <c r="A4" s="7"/>
      <c r="B4" s="696"/>
      <c r="C4" s="696"/>
      <c r="D4" s="697"/>
      <c r="E4" s="698"/>
      <c r="F4" s="698"/>
      <c r="G4" s="7"/>
      <c r="R4" s="7"/>
      <c r="S4" s="7"/>
      <c r="X4" s="698"/>
      <c r="Y4" s="698"/>
      <c r="Z4" s="698"/>
      <c r="AA4" s="698"/>
      <c r="AB4" s="698"/>
      <c r="AC4" s="2005" t="s">
        <v>1173</v>
      </c>
      <c r="AD4" s="2006"/>
      <c r="AE4" s="2006"/>
      <c r="AF4" s="2006"/>
      <c r="AG4" s="2006"/>
      <c r="AH4" s="2006"/>
      <c r="AI4" s="2006"/>
      <c r="AJ4" s="2006"/>
      <c r="AK4" s="2006"/>
      <c r="AL4" s="2006"/>
      <c r="AM4" s="2006"/>
      <c r="AN4" s="2006"/>
      <c r="AO4" s="2006"/>
      <c r="AP4" s="2007"/>
      <c r="AQ4" s="18"/>
      <c r="AR4" s="7"/>
    </row>
    <row r="5" spans="1:44" ht="15.75" customHeight="1" x14ac:dyDescent="0.4">
      <c r="A5" s="7"/>
      <c r="B5" s="699"/>
      <c r="C5" s="699"/>
      <c r="D5" s="700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871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18"/>
      <c r="AR5" s="7"/>
    </row>
    <row r="6" spans="1:44" ht="15.75" customHeight="1" thickBot="1" x14ac:dyDescent="0.45">
      <c r="B6" s="2008" t="s">
        <v>1174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/>
      <c r="AF6" s="1547"/>
      <c r="AG6" s="1547"/>
      <c r="AH6" s="1547"/>
      <c r="AI6" s="1547"/>
      <c r="AJ6" s="1547"/>
      <c r="AK6" s="1547"/>
      <c r="AL6" s="1548"/>
      <c r="AM6" s="1548"/>
      <c r="AN6" s="1548"/>
      <c r="AO6" s="1547"/>
      <c r="AP6" s="1549"/>
      <c r="AQ6" s="701"/>
      <c r="AR6" s="7"/>
    </row>
    <row r="7" spans="1:44" ht="16.5" customHeight="1" x14ac:dyDescent="0.4">
      <c r="B7" s="2009" t="s">
        <v>1175</v>
      </c>
      <c r="C7" s="702"/>
      <c r="D7" s="703"/>
      <c r="E7" s="2010" t="s">
        <v>64</v>
      </c>
      <c r="F7" s="1978"/>
      <c r="G7" s="1979"/>
      <c r="H7" s="2010" t="s">
        <v>319</v>
      </c>
      <c r="I7" s="1978"/>
      <c r="J7" s="1979"/>
      <c r="K7" s="2032" t="s">
        <v>318</v>
      </c>
      <c r="L7" s="1978"/>
      <c r="M7" s="1979"/>
      <c r="N7" s="2010" t="s">
        <v>187</v>
      </c>
      <c r="O7" s="1978"/>
      <c r="P7" s="1979"/>
      <c r="Q7" s="2010" t="s">
        <v>320</v>
      </c>
      <c r="R7" s="1978"/>
      <c r="S7" s="1979"/>
      <c r="T7" s="2010" t="s">
        <v>176</v>
      </c>
      <c r="U7" s="1978"/>
      <c r="V7" s="1979"/>
      <c r="W7" s="2010" t="s">
        <v>165</v>
      </c>
      <c r="X7" s="1978"/>
      <c r="Y7" s="1979"/>
      <c r="Z7" s="2010" t="s">
        <v>321</v>
      </c>
      <c r="AA7" s="1978"/>
      <c r="AB7" s="1979"/>
      <c r="AC7" s="2010" t="s">
        <v>140</v>
      </c>
      <c r="AD7" s="1978"/>
      <c r="AE7" s="1979"/>
      <c r="AF7" s="2022" t="s">
        <v>323</v>
      </c>
      <c r="AG7" s="1978"/>
      <c r="AH7" s="1979"/>
      <c r="AI7" s="2012" t="s">
        <v>324</v>
      </c>
      <c r="AJ7" s="1978"/>
      <c r="AK7" s="1979"/>
      <c r="AL7" s="2027" t="s">
        <v>322</v>
      </c>
      <c r="AM7" s="1954"/>
      <c r="AN7" s="2028"/>
      <c r="AO7" s="2023" t="s">
        <v>336</v>
      </c>
      <c r="AP7" s="2024" t="s">
        <v>1176</v>
      </c>
      <c r="AQ7" s="2025" t="s">
        <v>1177</v>
      </c>
      <c r="AR7" s="7"/>
    </row>
    <row r="8" spans="1:44" ht="12" customHeight="1" x14ac:dyDescent="0.4">
      <c r="B8" s="1603"/>
      <c r="C8" s="704"/>
      <c r="D8" s="705"/>
      <c r="E8" s="1980"/>
      <c r="F8" s="1981"/>
      <c r="G8" s="1982"/>
      <c r="H8" s="1980"/>
      <c r="I8" s="1981"/>
      <c r="J8" s="1982"/>
      <c r="K8" s="1980"/>
      <c r="L8" s="1981"/>
      <c r="M8" s="1982"/>
      <c r="N8" s="1980"/>
      <c r="O8" s="1981"/>
      <c r="P8" s="1982"/>
      <c r="Q8" s="1980"/>
      <c r="R8" s="1981"/>
      <c r="S8" s="1982"/>
      <c r="T8" s="1980"/>
      <c r="U8" s="1981"/>
      <c r="V8" s="1982"/>
      <c r="W8" s="1980"/>
      <c r="X8" s="1981"/>
      <c r="Y8" s="1982"/>
      <c r="Z8" s="1980"/>
      <c r="AA8" s="1981"/>
      <c r="AB8" s="1982"/>
      <c r="AC8" s="1980"/>
      <c r="AD8" s="1981"/>
      <c r="AE8" s="1982"/>
      <c r="AF8" s="1980"/>
      <c r="AG8" s="1981"/>
      <c r="AH8" s="1982"/>
      <c r="AI8" s="2013"/>
      <c r="AJ8" s="1981"/>
      <c r="AK8" s="1982"/>
      <c r="AL8" s="2029"/>
      <c r="AM8" s="2030"/>
      <c r="AN8" s="2031"/>
      <c r="AO8" s="1969"/>
      <c r="AP8" s="1969"/>
      <c r="AQ8" s="1969"/>
      <c r="AR8" s="7"/>
    </row>
    <row r="9" spans="1:44" ht="30" customHeight="1" thickBot="1" x14ac:dyDescent="0.45">
      <c r="B9" s="706"/>
      <c r="C9" s="704"/>
      <c r="D9" s="705"/>
      <c r="E9" s="2021" t="s">
        <v>1178</v>
      </c>
      <c r="F9" s="1960"/>
      <c r="G9" s="1988"/>
      <c r="H9" s="2021" t="s">
        <v>1178</v>
      </c>
      <c r="I9" s="1960"/>
      <c r="J9" s="1988"/>
      <c r="K9" s="2021" t="s">
        <v>1178</v>
      </c>
      <c r="L9" s="1960"/>
      <c r="M9" s="1988"/>
      <c r="N9" s="2021" t="s">
        <v>1178</v>
      </c>
      <c r="O9" s="1960"/>
      <c r="P9" s="1988"/>
      <c r="Q9" s="2021" t="s">
        <v>1178</v>
      </c>
      <c r="R9" s="1960"/>
      <c r="S9" s="1988"/>
      <c r="T9" s="2021" t="s">
        <v>1178</v>
      </c>
      <c r="U9" s="1960"/>
      <c r="V9" s="1988"/>
      <c r="W9" s="2021" t="s">
        <v>1178</v>
      </c>
      <c r="X9" s="1960"/>
      <c r="Y9" s="1988"/>
      <c r="Z9" s="2021" t="s">
        <v>1178</v>
      </c>
      <c r="AA9" s="1960"/>
      <c r="AB9" s="1988"/>
      <c r="AC9" s="2021" t="s">
        <v>1178</v>
      </c>
      <c r="AD9" s="1960"/>
      <c r="AE9" s="1988"/>
      <c r="AF9" s="2021" t="s">
        <v>1178</v>
      </c>
      <c r="AG9" s="1960"/>
      <c r="AH9" s="1988"/>
      <c r="AI9" s="2026" t="s">
        <v>1178</v>
      </c>
      <c r="AJ9" s="1960"/>
      <c r="AK9" s="1988"/>
      <c r="AL9" s="2026" t="s">
        <v>1178</v>
      </c>
      <c r="AM9" s="1960"/>
      <c r="AN9" s="1988"/>
      <c r="AO9" s="1970"/>
      <c r="AP9" s="1970"/>
      <c r="AQ9" s="1970"/>
      <c r="AR9" s="7"/>
    </row>
    <row r="10" spans="1:44" ht="12" customHeight="1" x14ac:dyDescent="0.4">
      <c r="B10" s="707" t="s">
        <v>1179</v>
      </c>
      <c r="C10" s="708" t="s">
        <v>1</v>
      </c>
      <c r="D10" s="707" t="s">
        <v>1180</v>
      </c>
      <c r="E10" s="709" t="s">
        <v>1181</v>
      </c>
      <c r="F10" s="710" t="s">
        <v>1182</v>
      </c>
      <c r="G10" s="711" t="s">
        <v>1183</v>
      </c>
      <c r="H10" s="709" t="s">
        <v>1181</v>
      </c>
      <c r="I10" s="710" t="s">
        <v>1184</v>
      </c>
      <c r="J10" s="711" t="s">
        <v>1183</v>
      </c>
      <c r="K10" s="709" t="s">
        <v>1181</v>
      </c>
      <c r="L10" s="710" t="s">
        <v>1185</v>
      </c>
      <c r="M10" s="711" t="s">
        <v>1183</v>
      </c>
      <c r="N10" s="709" t="s">
        <v>1181</v>
      </c>
      <c r="O10" s="710" t="s">
        <v>1186</v>
      </c>
      <c r="P10" s="711" t="s">
        <v>1183</v>
      </c>
      <c r="Q10" s="709" t="s">
        <v>1181</v>
      </c>
      <c r="R10" s="710" t="s">
        <v>1187</v>
      </c>
      <c r="S10" s="711" t="s">
        <v>1183</v>
      </c>
      <c r="T10" s="709" t="s">
        <v>1181</v>
      </c>
      <c r="U10" s="710" t="s">
        <v>1188</v>
      </c>
      <c r="V10" s="711" t="s">
        <v>1183</v>
      </c>
      <c r="W10" s="709" t="s">
        <v>1181</v>
      </c>
      <c r="X10" s="710" t="s">
        <v>1189</v>
      </c>
      <c r="Y10" s="711" t="s">
        <v>1183</v>
      </c>
      <c r="Z10" s="709" t="s">
        <v>1181</v>
      </c>
      <c r="AA10" s="710" t="s">
        <v>1190</v>
      </c>
      <c r="AB10" s="711" t="s">
        <v>1183</v>
      </c>
      <c r="AC10" s="709" t="s">
        <v>1181</v>
      </c>
      <c r="AD10" s="710" t="s">
        <v>1191</v>
      </c>
      <c r="AE10" s="711" t="s">
        <v>1183</v>
      </c>
      <c r="AF10" s="709" t="s">
        <v>1181</v>
      </c>
      <c r="AG10" s="710" t="s">
        <v>1192</v>
      </c>
      <c r="AH10" s="711" t="s">
        <v>1183</v>
      </c>
      <c r="AI10" s="709" t="s">
        <v>1181</v>
      </c>
      <c r="AJ10" s="710" t="s">
        <v>1193</v>
      </c>
      <c r="AK10" s="711" t="s">
        <v>1183</v>
      </c>
      <c r="AL10" s="709" t="s">
        <v>1181</v>
      </c>
      <c r="AM10" s="710" t="s">
        <v>1182</v>
      </c>
      <c r="AN10" s="711" t="s">
        <v>1183</v>
      </c>
      <c r="AO10" s="712"/>
      <c r="AP10" s="713"/>
      <c r="AQ10" s="712"/>
      <c r="AR10" s="7"/>
    </row>
    <row r="11" spans="1:44" ht="12" customHeight="1" x14ac:dyDescent="0.4">
      <c r="B11" s="714" t="s">
        <v>600</v>
      </c>
      <c r="C11" s="714" t="s">
        <v>434</v>
      </c>
      <c r="D11" s="1084" t="s">
        <v>75</v>
      </c>
      <c r="E11" s="1168">
        <f>IF(VLOOKUP(D11,'J1&amp;J2'!$CA$9:$CW$466,12,FALSE)=0,"",VLOOKUP(D11,'J1&amp;J2'!$CA$9:$CW$466,12,FALSE))</f>
        <v>62</v>
      </c>
      <c r="F11" s="1296">
        <f t="shared" ref="F11:F42" si="0">IF(E11="","",RANK(E11,$E$11:$E$125,1))</f>
        <v>2</v>
      </c>
      <c r="G11" s="1168">
        <f t="shared" ref="G11:G42" si="1">IF(F11="","",IF(F11=1,15,IF(F11=2,12,IF(AND(F11&gt;2,F11&lt;13),13-F11,0))))</f>
        <v>12</v>
      </c>
      <c r="H11" s="1168">
        <f>IF(VLOOKUP(D11,'J1&amp;J2'!$CA$9:$CW$466,13,FALSE)=0,"",VLOOKUP(D11,'J1&amp;J2'!$CA$9:$CW$466,13,FALSE))</f>
        <v>61</v>
      </c>
      <c r="I11" s="1168">
        <f t="shared" ref="I11:I42" si="2">IF(H11="","",RANK(H11,$H$11:$H$109,1))</f>
        <v>1</v>
      </c>
      <c r="J11" s="1168">
        <f t="shared" ref="J11:J42" si="3">IF(I11="","",IF(I11=1,15,IF(I11=2,12,IF(AND(I11&gt;2,I11&lt;13),13-I11,0))))</f>
        <v>15</v>
      </c>
      <c r="K11" s="1168">
        <f>IF(VLOOKUP(D11,'J1&amp;J2'!$CA$9:$CW$466,14,FALSE)=0,"",VLOOKUP(D11,'J1&amp;J2'!$CA$9:$CW$466,14,FALSE))</f>
        <v>67</v>
      </c>
      <c r="L11" s="1168">
        <f t="shared" ref="L11:L42" si="4">IF(K11="","",RANK(K11,$K$11:$K$125,1))</f>
        <v>5</v>
      </c>
      <c r="M11" s="1168">
        <f t="shared" ref="M11:M42" si="5">IF(L11="","",IF(L11=1,15,IF(L11=2,12,IF(AND(L11&gt;2,L11&lt;13),13-L11,0))))</f>
        <v>8</v>
      </c>
      <c r="N11" s="1168" t="str">
        <f>IF(VLOOKUP(D11,'J1&amp;J2'!$CA$9:$CW$466,15,FALSE)=0,"",VLOOKUP(D11,'J1&amp;J2'!$CA$9:$CW$466,15,FALSE))</f>
        <v/>
      </c>
      <c r="O11" s="1168" t="str">
        <f t="shared" ref="O11:O42" si="6">IF(N11="","",RANK(N11,$N$11:$N$109,1))</f>
        <v/>
      </c>
      <c r="P11" s="1168" t="str">
        <f t="shared" ref="P11:P42" si="7">IF(O11="","",IF(O11=1,15,IF(O11=2,12,IF(AND(O11&gt;2,O11&lt;13),13-O11,0))))</f>
        <v/>
      </c>
      <c r="Q11" s="1168" t="str">
        <f>IF(VLOOKUP(D11,'J1&amp;J2'!$CA$9:$CW$466,16,FALSE)=0,"",VLOOKUP(D11,'J1&amp;J2'!$CA$9:$CW$466,16,FALSE))</f>
        <v/>
      </c>
      <c r="R11" s="1168" t="str">
        <f t="shared" ref="R11:R42" si="8">IF(Q11="","",RANK(Q11,$Q$11:$Q$125,1))</f>
        <v/>
      </c>
      <c r="S11" s="1168" t="str">
        <f t="shared" ref="S11:S42" si="9">IF(R11="","",IF(R11=1,15,IF(R11=2,12,IF(AND(R11&gt;2,R11&lt;13),13-R11,0))))</f>
        <v/>
      </c>
      <c r="T11" s="1168" t="str">
        <f>IF(VLOOKUP(D11,'J1&amp;J2'!$CA$9:$CW$466,17,FALSE)=0,"",VLOOKUP(D11,'J1&amp;J2'!$CA$9:$CW$466,17,FALSE))</f>
        <v/>
      </c>
      <c r="U11" s="1168" t="str">
        <f t="shared" ref="U11:U42" si="10">IF(T11="","",RANK(T11,$T$11:$T$125,1))</f>
        <v/>
      </c>
      <c r="V11" s="1168" t="str">
        <f t="shared" ref="V11:V42" si="11">IF(U11="","",IF(U11=1,15,IF(U11=2,12,IF(AND(U11&gt;2,U11&lt;13),13-U11,0))))</f>
        <v/>
      </c>
      <c r="W11" s="1168" t="str">
        <f>IF(VLOOKUP(D11,'J1&amp;J2'!$CA$9:$CW485,18,FALSE)=0,"",VLOOKUP(D11,'J1&amp;J2'!$CA$9:$CW$466,18,FALSE))</f>
        <v/>
      </c>
      <c r="X11" s="1168" t="str">
        <f t="shared" ref="X11:X42" si="12">IF(W11="","",RANK(W11,$W$11:$W$125,1))</f>
        <v/>
      </c>
      <c r="Y11" s="1168" t="str">
        <f t="shared" ref="Y11:Y42" si="13">IF(X11="","",IF(X11=1,15,IF(X11=2,12,IF(AND(X11&gt;2,X11&lt;13),13-X11,0))))</f>
        <v/>
      </c>
      <c r="Z11" s="1168" t="str">
        <f>IF(VLOOKUP(D11,'J1&amp;J2'!$CA$9:$CW$466,19,FALSE)=0,"",VLOOKUP(D11,'J1&amp;J2'!$CA$9:$CW$466,19,FALSE))</f>
        <v/>
      </c>
      <c r="AA11" s="1168" t="str">
        <f t="shared" ref="AA11:AA42" si="14">IF(Z11="","",RANK(Z11,$Z$11:$Z$122,1))</f>
        <v/>
      </c>
      <c r="AB11" s="1168" t="str">
        <f t="shared" ref="AB11:AB42" si="15">IF(AA11="","",IF(AA11=1,15,IF(AA11=2,12,IF(AND(AA11&gt;2,AA11&lt;13),13-AA11,0))))</f>
        <v/>
      </c>
      <c r="AC11" s="1168" t="str">
        <f>IF(VLOOKUP(D11,'J1&amp;J2'!$CA$9:$CW$466,20,FALSE)=0,"",VLOOKUP(D11,'J1&amp;J2'!$CA$9:$CW$466,20,FALSE))</f>
        <v/>
      </c>
      <c r="AD11" s="1168" t="str">
        <f t="shared" ref="AD11:AD42" si="16">IF(AC11="","",RANK(AC11,$AC$11:$AC$122,1))</f>
        <v/>
      </c>
      <c r="AE11" s="1168" t="str">
        <f t="shared" ref="AE11:AE42" si="17">IF(AD11="","",IF(AD11=1,15,IF(AD11=2,12,IF(AND(AD11&gt;2,AD11&lt;13),13-AD11,0))))</f>
        <v/>
      </c>
      <c r="AF11" s="1168" t="str">
        <f>IF(VLOOKUP(D11,'J1&amp;J2'!$CA$9:$CW$466,21,FALSE)=0,"",VLOOKUP(D11,'J1&amp;J2'!$CA$9:$CW$466,21,FALSE))</f>
        <v/>
      </c>
      <c r="AG11" s="1168" t="str">
        <f t="shared" ref="AG11:AG42" si="18">IF(AF11="","",RANK(AF11,$AF$11:$AF$122,1))</f>
        <v/>
      </c>
      <c r="AH11" s="1168" t="str">
        <f t="shared" ref="AH11:AH42" si="19">IF(AG11="","",IF(AG11=1,15,IF(AG11=2,12,IF(AND(AG11&gt;2,AG11&lt;13),13-AG11,0))))</f>
        <v/>
      </c>
      <c r="AI11" s="1168" t="str">
        <f>IF(VLOOKUP(D11,'J1&amp;J2'!$CA$9:$CW$466,22,FALSE)=0,"",VLOOKUP(D11,'J1&amp;J2'!$CA$9:$CW$466,22,FALSE))</f>
        <v/>
      </c>
      <c r="AJ11" s="1168" t="str">
        <f t="shared" ref="AJ11:AJ42" si="20">IF(AI11="","",RANK(AI11,$AI$11:$AI$122,1))</f>
        <v/>
      </c>
      <c r="AK11" s="1168" t="str">
        <f t="shared" ref="AK11:AK42" si="21">IF(AJ11="","",IF(AJ11=1,15,IF(AJ11=2,12,IF(AND(AJ11&gt;2,AJ11&lt;13),13-AJ11,0))))</f>
        <v/>
      </c>
      <c r="AL11" s="1273"/>
      <c r="AM11" s="1273" t="str">
        <f t="shared" ref="AM11:AM42" si="22">IF(AL11="","",RANK(AL11,$AL$11:$AL$122,1))</f>
        <v/>
      </c>
      <c r="AN11" s="1273" t="str">
        <f t="shared" ref="AN11:AN42" si="23">IF(AM11="","",IF(AM11=1,15,IF(AM11=2,12,IF(AND(AM11&gt;2,AM11&lt;13),13-AM11,0))))</f>
        <v/>
      </c>
      <c r="AO11" s="715">
        <f t="shared" ref="AO11:AO42" si="24">IF(SUM(G11,J11,M11,P11,S11,V11,Y11,AB11,AE11,AH11,AK11,AN11)&lt;&gt;0,SUM(G11,J11,M11,P11,S11,V11,Y11,AB11,AE11,AH11,AK11,AN11),"")</f>
        <v>35</v>
      </c>
      <c r="AP11" s="716">
        <f t="shared" ref="AP11:AP42" si="25">IF(AO11="","",RANK(AO11,AO$11:AO$109,0))</f>
        <v>1</v>
      </c>
      <c r="AQ11" s="715">
        <f t="shared" ref="AQ11:AQ42" si="26">COUNT(E11,H11,K11,N11,Q11,T11,W11,Z11,AC11,AF11,AI11,AL11,"&lt;&gt;")</f>
        <v>3</v>
      </c>
      <c r="AR11" s="7"/>
    </row>
    <row r="12" spans="1:44" ht="12" customHeight="1" x14ac:dyDescent="0.4">
      <c r="B12" s="717" t="s">
        <v>830</v>
      </c>
      <c r="C12" s="1083" t="s">
        <v>784</v>
      </c>
      <c r="D12" s="1085" t="s">
        <v>132</v>
      </c>
      <c r="E12" s="1176">
        <f>IF(VLOOKUP(D12,'J1&amp;J2'!$CA$9:$CW$466,12,FALSE)=0,"",VLOOKUP(D12,'J1&amp;J2'!$CA$9:$CW$466,12,FALSE))</f>
        <v>63</v>
      </c>
      <c r="F12" s="1297">
        <f t="shared" si="0"/>
        <v>5</v>
      </c>
      <c r="G12" s="1176">
        <f t="shared" si="1"/>
        <v>8</v>
      </c>
      <c r="H12" s="1176">
        <f>IF(VLOOKUP(D12,'J1&amp;J2'!$CA$9:$CW$466,13,FALSE)=0,"",VLOOKUP(D12,'J1&amp;J2'!$CA$9:$CW$466,13,FALSE))</f>
        <v>68</v>
      </c>
      <c r="I12" s="1176">
        <f t="shared" si="2"/>
        <v>5</v>
      </c>
      <c r="J12" s="1176">
        <f t="shared" si="3"/>
        <v>8</v>
      </c>
      <c r="K12" s="1176">
        <f>IF(VLOOKUP(D12,'J1&amp;J2'!$CA$9:$CW$466,14,FALSE)=0,"",VLOOKUP(D12,'J1&amp;J2'!$CA$9:$CW$466,14,FALSE))</f>
        <v>67</v>
      </c>
      <c r="L12" s="1176">
        <f t="shared" si="4"/>
        <v>5</v>
      </c>
      <c r="M12" s="1176">
        <f t="shared" si="5"/>
        <v>8</v>
      </c>
      <c r="N12" s="1176">
        <f>IF(VLOOKUP(D12,'J1&amp;J2'!$CA$9:$CW$466,15,FALSE)=0,"",VLOOKUP(D12,'J1&amp;J2'!$CA$9:$CW$466,15,FALSE))</f>
        <v>68</v>
      </c>
      <c r="O12" s="1176">
        <f t="shared" si="6"/>
        <v>5</v>
      </c>
      <c r="P12" s="1176">
        <f t="shared" si="7"/>
        <v>8</v>
      </c>
      <c r="Q12" s="1176" t="str">
        <f>IF(VLOOKUP(D12,'J1&amp;J2'!$CA$9:$CW$466,16,FALSE)=0,"",VLOOKUP(D12,'J1&amp;J2'!$CA$9:$CW$466,16,FALSE))</f>
        <v/>
      </c>
      <c r="R12" s="1176" t="str">
        <f t="shared" si="8"/>
        <v/>
      </c>
      <c r="S12" s="1176" t="str">
        <f t="shared" si="9"/>
        <v/>
      </c>
      <c r="T12" s="1176" t="str">
        <f>IF(VLOOKUP(D12,'J1&amp;J2'!$CA$9:$CW$466,17,FALSE)=0,"",VLOOKUP(D12,'J1&amp;J2'!$CA$9:$CW$466,17,FALSE))</f>
        <v/>
      </c>
      <c r="U12" s="1176" t="str">
        <f t="shared" si="10"/>
        <v/>
      </c>
      <c r="V12" s="1176" t="str">
        <f t="shared" si="11"/>
        <v/>
      </c>
      <c r="W12" s="1176" t="str">
        <f>IF(VLOOKUP(D12,'J1&amp;J2'!$CA$9:$CW528,18,FALSE)=0,"",VLOOKUP(D12,'J1&amp;J2'!$CA$9:$CW$466,18,FALSE))</f>
        <v/>
      </c>
      <c r="X12" s="1176" t="str">
        <f t="shared" si="12"/>
        <v/>
      </c>
      <c r="Y12" s="1176" t="str">
        <f t="shared" si="13"/>
        <v/>
      </c>
      <c r="Z12" s="1176" t="str">
        <f>IF(VLOOKUP(D12,'J1&amp;J2'!$CA$9:$CW$466,19,FALSE)=0,"",VLOOKUP(D12,'J1&amp;J2'!$CA$9:$CW$466,19,FALSE))</f>
        <v/>
      </c>
      <c r="AA12" s="1176" t="str">
        <f t="shared" si="14"/>
        <v/>
      </c>
      <c r="AB12" s="1176" t="str">
        <f t="shared" si="15"/>
        <v/>
      </c>
      <c r="AC12" s="1176" t="str">
        <f>IF(VLOOKUP(D12,'J1&amp;J2'!$CA$9:$CW$466,20,FALSE)=0,"",VLOOKUP(D12,'J1&amp;J2'!$CA$9:$CW$466,20,FALSE))</f>
        <v/>
      </c>
      <c r="AD12" s="1176" t="str">
        <f t="shared" si="16"/>
        <v/>
      </c>
      <c r="AE12" s="1176" t="str">
        <f t="shared" si="17"/>
        <v/>
      </c>
      <c r="AF12" s="1176" t="str">
        <f>IF(VLOOKUP(D12,'J1&amp;J2'!$CA$9:$CW$466,21,FALSE)=0,"",VLOOKUP(D12,'J1&amp;J2'!$CA$9:$CW$466,21,FALSE))</f>
        <v/>
      </c>
      <c r="AG12" s="1176" t="str">
        <f t="shared" si="18"/>
        <v/>
      </c>
      <c r="AH12" s="1176" t="str">
        <f t="shared" si="19"/>
        <v/>
      </c>
      <c r="AI12" s="1176" t="str">
        <f>IF(VLOOKUP(D12,'J1&amp;J2'!$CA$9:$CW$466,22,FALSE)=0,"",VLOOKUP(D12,'J1&amp;J2'!$CA$9:$CW$466,22,FALSE))</f>
        <v/>
      </c>
      <c r="AJ12" s="1176" t="str">
        <f t="shared" si="20"/>
        <v/>
      </c>
      <c r="AK12" s="1176" t="str">
        <f t="shared" si="21"/>
        <v/>
      </c>
      <c r="AL12" s="1274"/>
      <c r="AM12" s="1274" t="str">
        <f t="shared" si="22"/>
        <v/>
      </c>
      <c r="AN12" s="1274" t="str">
        <f t="shared" si="23"/>
        <v/>
      </c>
      <c r="AO12" s="715">
        <f t="shared" si="24"/>
        <v>32</v>
      </c>
      <c r="AP12" s="716">
        <f t="shared" si="25"/>
        <v>2</v>
      </c>
      <c r="AQ12" s="715">
        <f t="shared" si="26"/>
        <v>4</v>
      </c>
      <c r="AR12" s="7"/>
    </row>
    <row r="13" spans="1:44" ht="12" customHeight="1" x14ac:dyDescent="0.4">
      <c r="B13" s="714" t="s">
        <v>834</v>
      </c>
      <c r="C13" s="714" t="s">
        <v>784</v>
      </c>
      <c r="D13" s="1084" t="s">
        <v>261</v>
      </c>
      <c r="E13" s="1168">
        <f>IF(VLOOKUP(D13,'J1&amp;J2'!$CA$9:$CW$466,12,FALSE)=0,"",VLOOKUP(D13,'J1&amp;J2'!$CA$9:$CW$466,12,FALSE))</f>
        <v>63</v>
      </c>
      <c r="F13" s="1296">
        <f t="shared" si="0"/>
        <v>5</v>
      </c>
      <c r="G13" s="1168">
        <f t="shared" si="1"/>
        <v>8</v>
      </c>
      <c r="H13" s="1168">
        <f>IF(VLOOKUP(D13,'J1&amp;J2'!$CA$9:$CW$466,13,FALSE)=0,"",VLOOKUP(D13,'J1&amp;J2'!$CA$9:$CW$466,13,FALSE))</f>
        <v>64</v>
      </c>
      <c r="I13" s="1168">
        <f t="shared" si="2"/>
        <v>2</v>
      </c>
      <c r="J13" s="1168">
        <f t="shared" si="3"/>
        <v>12</v>
      </c>
      <c r="K13" s="1168" t="str">
        <f>IF(VLOOKUP(D13,'J1&amp;J2'!$CA$9:$CW$466,14,FALSE)=0,"",VLOOKUP(D13,'J1&amp;J2'!$CA$9:$CW$466,14,FALSE))</f>
        <v/>
      </c>
      <c r="L13" s="1168" t="str">
        <f t="shared" si="4"/>
        <v/>
      </c>
      <c r="M13" s="1168" t="str">
        <f t="shared" si="5"/>
        <v/>
      </c>
      <c r="N13" s="1168">
        <f>IF(VLOOKUP(D13,'J1&amp;J2'!$CA$9:$CW$466,15,FALSE)=0,"",VLOOKUP(D13,'J1&amp;J2'!$CA$9:$CW$466,15,FALSE))</f>
        <v>66</v>
      </c>
      <c r="O13" s="1168">
        <f t="shared" si="6"/>
        <v>2</v>
      </c>
      <c r="P13" s="1168">
        <f t="shared" si="7"/>
        <v>12</v>
      </c>
      <c r="Q13" s="1168" t="str">
        <f>IF(VLOOKUP(D13,'J1&amp;J2'!$CA$9:$CW$466,16,FALSE)=0,"",VLOOKUP(D13,'J1&amp;J2'!$CA$9:$CW$466,16,FALSE))</f>
        <v/>
      </c>
      <c r="R13" s="1168" t="str">
        <f t="shared" si="8"/>
        <v/>
      </c>
      <c r="S13" s="1168" t="str">
        <f t="shared" si="9"/>
        <v/>
      </c>
      <c r="T13" s="1168" t="str">
        <f>IF(VLOOKUP(D13,'J1&amp;J2'!$CA$9:$CW$466,17,FALSE)=0,"",VLOOKUP(D13,'J1&amp;J2'!$CA$9:$CW$466,17,FALSE))</f>
        <v/>
      </c>
      <c r="U13" s="1168" t="str">
        <f t="shared" si="10"/>
        <v/>
      </c>
      <c r="V13" s="1168" t="str">
        <f t="shared" si="11"/>
        <v/>
      </c>
      <c r="W13" s="1168" t="str">
        <f>IF(VLOOKUP(D13,'J1&amp;J2'!$CA$9:$CW529,18,FALSE)=0,"",VLOOKUP(D13,'J1&amp;J2'!$CA$9:$CW$466,18,FALSE))</f>
        <v/>
      </c>
      <c r="X13" s="1168" t="str">
        <f t="shared" si="12"/>
        <v/>
      </c>
      <c r="Y13" s="1168" t="str">
        <f t="shared" si="13"/>
        <v/>
      </c>
      <c r="Z13" s="1168" t="str">
        <f>IF(VLOOKUP(D13,'J1&amp;J2'!$CA$9:$CW$466,19,FALSE)=0,"",VLOOKUP(D13,'J1&amp;J2'!$CA$9:$CW$466,19,FALSE))</f>
        <v/>
      </c>
      <c r="AA13" s="1168" t="str">
        <f t="shared" si="14"/>
        <v/>
      </c>
      <c r="AB13" s="1168" t="str">
        <f t="shared" si="15"/>
        <v/>
      </c>
      <c r="AC13" s="1168" t="str">
        <f>IF(VLOOKUP(D13,'J1&amp;J2'!$CA$9:$CW$466,20,FALSE)=0,"",VLOOKUP(D13,'J1&amp;J2'!$CA$9:$CW$466,20,FALSE))</f>
        <v/>
      </c>
      <c r="AD13" s="1168" t="str">
        <f t="shared" si="16"/>
        <v/>
      </c>
      <c r="AE13" s="1168" t="str">
        <f t="shared" si="17"/>
        <v/>
      </c>
      <c r="AF13" s="1168" t="str">
        <f>IF(VLOOKUP(D13,'J1&amp;J2'!$CA$9:$CW$466,21,FALSE)=0,"",VLOOKUP(D13,'J1&amp;J2'!$CA$9:$CW$466,21,FALSE))</f>
        <v/>
      </c>
      <c r="AG13" s="1168" t="str">
        <f t="shared" si="18"/>
        <v/>
      </c>
      <c r="AH13" s="1168" t="str">
        <f t="shared" si="19"/>
        <v/>
      </c>
      <c r="AI13" s="1168" t="str">
        <f>IF(VLOOKUP(D13,'J1&amp;J2'!$CA$9:$CW$466,22,FALSE)=0,"",VLOOKUP(D13,'J1&amp;J2'!$CA$9:$CW$466,22,FALSE))</f>
        <v/>
      </c>
      <c r="AJ13" s="1168" t="str">
        <f t="shared" si="20"/>
        <v/>
      </c>
      <c r="AK13" s="1168" t="str">
        <f t="shared" si="21"/>
        <v/>
      </c>
      <c r="AL13" s="1273"/>
      <c r="AM13" s="1273" t="str">
        <f t="shared" si="22"/>
        <v/>
      </c>
      <c r="AN13" s="1273" t="str">
        <f t="shared" si="23"/>
        <v/>
      </c>
      <c r="AO13" s="715">
        <f t="shared" si="24"/>
        <v>32</v>
      </c>
      <c r="AP13" s="716">
        <f t="shared" si="25"/>
        <v>2</v>
      </c>
      <c r="AQ13" s="715">
        <f t="shared" si="26"/>
        <v>3</v>
      </c>
      <c r="AR13" s="7"/>
    </row>
    <row r="14" spans="1:44" ht="12" customHeight="1" x14ac:dyDescent="0.4">
      <c r="B14" s="717" t="s">
        <v>829</v>
      </c>
      <c r="C14" s="1083" t="s">
        <v>784</v>
      </c>
      <c r="D14" s="1085" t="s">
        <v>129</v>
      </c>
      <c r="E14" s="1176">
        <f>IF(VLOOKUP(D14,'J1&amp;J2'!$CA$9:$CW$466,12,FALSE)=0,"",VLOOKUP(D14,'J1&amp;J2'!$CA$9:$CW$466,12,FALSE))</f>
        <v>64</v>
      </c>
      <c r="F14" s="1297">
        <f t="shared" si="0"/>
        <v>7</v>
      </c>
      <c r="G14" s="1176">
        <f t="shared" si="1"/>
        <v>6</v>
      </c>
      <c r="H14" s="1176">
        <f>IF(VLOOKUP(D14,'J1&amp;J2'!$CA$9:$CW$466,13,FALSE)=0,"",VLOOKUP(D14,'J1&amp;J2'!$CA$9:$CW$466,13,FALSE))</f>
        <v>66</v>
      </c>
      <c r="I14" s="1176">
        <f t="shared" si="2"/>
        <v>3</v>
      </c>
      <c r="J14" s="1176">
        <f t="shared" si="3"/>
        <v>10</v>
      </c>
      <c r="K14" s="1176">
        <f>IF(VLOOKUP(D14,'J1&amp;J2'!$CA$9:$CW$466,14,FALSE)=0,"",VLOOKUP(D14,'J1&amp;J2'!$CA$9:$CW$466,14,FALSE))</f>
        <v>61</v>
      </c>
      <c r="L14" s="1176">
        <f t="shared" si="4"/>
        <v>1</v>
      </c>
      <c r="M14" s="1176">
        <f t="shared" si="5"/>
        <v>15</v>
      </c>
      <c r="N14" s="1176" t="str">
        <f>IF(VLOOKUP(D14,'J1&amp;J2'!$CA$9:$CW$466,15,FALSE)=0,"",VLOOKUP(D14,'J1&amp;J2'!$CA$9:$CW$466,15,FALSE))</f>
        <v/>
      </c>
      <c r="O14" s="1176" t="str">
        <f t="shared" si="6"/>
        <v/>
      </c>
      <c r="P14" s="1176" t="str">
        <f t="shared" si="7"/>
        <v/>
      </c>
      <c r="Q14" s="1176" t="str">
        <f>IF(VLOOKUP(D14,'J1&amp;J2'!$CA$9:$CW$466,16,FALSE)=0,"",VLOOKUP(D14,'J1&amp;J2'!$CA$9:$CW$466,16,FALSE))</f>
        <v/>
      </c>
      <c r="R14" s="1176" t="str">
        <f t="shared" si="8"/>
        <v/>
      </c>
      <c r="S14" s="1176" t="str">
        <f t="shared" si="9"/>
        <v/>
      </c>
      <c r="T14" s="1176" t="str">
        <f>IF(VLOOKUP(D14,'J1&amp;J2'!$CA$9:$CW$466,17,FALSE)=0,"",VLOOKUP(D14,'J1&amp;J2'!$CA$9:$CW$466,17,FALSE))</f>
        <v/>
      </c>
      <c r="U14" s="1176" t="str">
        <f t="shared" si="10"/>
        <v/>
      </c>
      <c r="V14" s="1176" t="str">
        <f t="shared" si="11"/>
        <v/>
      </c>
      <c r="W14" s="1176" t="str">
        <f>IF(VLOOKUP(D14,'J1&amp;J2'!$CA$9:$CW527,18,FALSE)=0,"",VLOOKUP(D14,'J1&amp;J2'!$CA$9:$CW$466,18,FALSE))</f>
        <v/>
      </c>
      <c r="X14" s="1176" t="str">
        <f t="shared" si="12"/>
        <v/>
      </c>
      <c r="Y14" s="1176" t="str">
        <f t="shared" si="13"/>
        <v/>
      </c>
      <c r="Z14" s="1176" t="str">
        <f>IF(VLOOKUP(D14,'J1&amp;J2'!$CA$9:$CW$466,19,FALSE)=0,"",VLOOKUP(D14,'J1&amp;J2'!$CA$9:$CW$466,19,FALSE))</f>
        <v/>
      </c>
      <c r="AA14" s="1176" t="str">
        <f t="shared" si="14"/>
        <v/>
      </c>
      <c r="AB14" s="1176" t="str">
        <f t="shared" si="15"/>
        <v/>
      </c>
      <c r="AC14" s="1176" t="str">
        <f>IF(VLOOKUP(D14,'J1&amp;J2'!$CA$9:$CW$466,20,FALSE)=0,"",VLOOKUP(D14,'J1&amp;J2'!$CA$9:$CW$466,20,FALSE))</f>
        <v/>
      </c>
      <c r="AD14" s="1176" t="str">
        <f t="shared" si="16"/>
        <v/>
      </c>
      <c r="AE14" s="1176" t="str">
        <f t="shared" si="17"/>
        <v/>
      </c>
      <c r="AF14" s="1176" t="str">
        <f>IF(VLOOKUP(D14,'J1&amp;J2'!$CA$9:$CW$466,21,FALSE)=0,"",VLOOKUP(D14,'J1&amp;J2'!$CA$9:$CW$466,21,FALSE))</f>
        <v/>
      </c>
      <c r="AG14" s="1176" t="str">
        <f t="shared" si="18"/>
        <v/>
      </c>
      <c r="AH14" s="1176" t="str">
        <f t="shared" si="19"/>
        <v/>
      </c>
      <c r="AI14" s="1176" t="str">
        <f>IF(VLOOKUP(D14,'J1&amp;J2'!$CA$9:$CW$466,22,FALSE)=0,"",VLOOKUP(D14,'J1&amp;J2'!$CA$9:$CW$466,22,FALSE))</f>
        <v/>
      </c>
      <c r="AJ14" s="1176" t="str">
        <f t="shared" si="20"/>
        <v/>
      </c>
      <c r="AK14" s="1176" t="str">
        <f t="shared" si="21"/>
        <v/>
      </c>
      <c r="AL14" s="1176"/>
      <c r="AM14" s="1176" t="str">
        <f t="shared" si="22"/>
        <v/>
      </c>
      <c r="AN14" s="1176" t="str">
        <f t="shared" si="23"/>
        <v/>
      </c>
      <c r="AO14" s="715">
        <f t="shared" si="24"/>
        <v>31</v>
      </c>
      <c r="AP14" s="716">
        <f t="shared" si="25"/>
        <v>4</v>
      </c>
      <c r="AQ14" s="715">
        <f t="shared" si="26"/>
        <v>3</v>
      </c>
      <c r="AR14" s="7"/>
    </row>
    <row r="15" spans="1:44" ht="12" customHeight="1" x14ac:dyDescent="0.4">
      <c r="B15" s="714" t="s">
        <v>603</v>
      </c>
      <c r="C15" s="714" t="s">
        <v>434</v>
      </c>
      <c r="D15" s="1084" t="s">
        <v>73</v>
      </c>
      <c r="E15" s="1168">
        <f>IF(VLOOKUP(D15,'J1&amp;J2'!$CA$9:$CW$466,12,FALSE)=0,"",VLOOKUP(D15,'J1&amp;J2'!$CA$9:$CW$466,12,FALSE))</f>
        <v>60</v>
      </c>
      <c r="F15" s="1296">
        <f t="shared" si="0"/>
        <v>1</v>
      </c>
      <c r="G15" s="1168">
        <f t="shared" si="1"/>
        <v>15</v>
      </c>
      <c r="H15" s="1168" t="str">
        <f>IF(VLOOKUP(D15,'J1&amp;J2'!$CA$9:$CW$466,13,FALSE)=0,"",VLOOKUP(D15,'J1&amp;J2'!$CA$9:$CW$466,13,FALSE))</f>
        <v/>
      </c>
      <c r="I15" s="1168" t="str">
        <f t="shared" si="2"/>
        <v/>
      </c>
      <c r="J15" s="1168" t="str">
        <f t="shared" si="3"/>
        <v/>
      </c>
      <c r="K15" s="1168">
        <f>IF(VLOOKUP(D15,'J1&amp;J2'!$CA$9:$CW$466,14,FALSE)=0,"",VLOOKUP(D15,'J1&amp;J2'!$CA$9:$CW$466,14,FALSE))</f>
        <v>64</v>
      </c>
      <c r="L15" s="1168">
        <f t="shared" si="4"/>
        <v>2</v>
      </c>
      <c r="M15" s="1168">
        <f t="shared" si="5"/>
        <v>12</v>
      </c>
      <c r="N15" s="1168" t="str">
        <f>IF(VLOOKUP(D15,'J1&amp;J2'!$CA$9:$CW$466,15,FALSE)=0,"",VLOOKUP(D15,'J1&amp;J2'!$CA$9:$CW$466,15,FALSE))</f>
        <v/>
      </c>
      <c r="O15" s="1168" t="str">
        <f t="shared" si="6"/>
        <v/>
      </c>
      <c r="P15" s="1168" t="str">
        <f t="shared" si="7"/>
        <v/>
      </c>
      <c r="Q15" s="1168" t="str">
        <f>IF(VLOOKUP(D15,'J1&amp;J2'!$CA$9:$CW$466,16,FALSE)=0,"",VLOOKUP(D15,'J1&amp;J2'!$CA$9:$CW$466,16,FALSE))</f>
        <v/>
      </c>
      <c r="R15" s="1168" t="str">
        <f t="shared" si="8"/>
        <v/>
      </c>
      <c r="S15" s="1168" t="str">
        <f t="shared" si="9"/>
        <v/>
      </c>
      <c r="T15" s="1168" t="str">
        <f>IF(VLOOKUP(D15,'J1&amp;J2'!$CA$9:$CW$466,17,FALSE)=0,"",VLOOKUP(D15,'J1&amp;J2'!$CA$9:$CW$466,17,FALSE))</f>
        <v/>
      </c>
      <c r="U15" s="1168" t="str">
        <f t="shared" si="10"/>
        <v/>
      </c>
      <c r="V15" s="1168" t="str">
        <f t="shared" si="11"/>
        <v/>
      </c>
      <c r="W15" s="1168" t="str">
        <f>IF(VLOOKUP(D15,'J1&amp;J2'!$CA$9:$CW486,18,FALSE)=0,"",VLOOKUP(D15,'J1&amp;J2'!$CA$9:$CW$466,18,FALSE))</f>
        <v/>
      </c>
      <c r="X15" s="1168" t="str">
        <f t="shared" si="12"/>
        <v/>
      </c>
      <c r="Y15" s="1168" t="str">
        <f t="shared" si="13"/>
        <v/>
      </c>
      <c r="Z15" s="1168" t="str">
        <f>IF(VLOOKUP(D15,'J1&amp;J2'!$CA$9:$CW$466,19,FALSE)=0,"",VLOOKUP(D15,'J1&amp;J2'!$CA$9:$CW$466,19,FALSE))</f>
        <v/>
      </c>
      <c r="AA15" s="1168" t="str">
        <f t="shared" si="14"/>
        <v/>
      </c>
      <c r="AB15" s="1168" t="str">
        <f t="shared" si="15"/>
        <v/>
      </c>
      <c r="AC15" s="1168" t="str">
        <f>IF(VLOOKUP(D15,'J1&amp;J2'!$CA$9:$CW$466,20,FALSE)=0,"",VLOOKUP(D15,'J1&amp;J2'!$CA$9:$CW$466,20,FALSE))</f>
        <v/>
      </c>
      <c r="AD15" s="1168" t="str">
        <f t="shared" si="16"/>
        <v/>
      </c>
      <c r="AE15" s="1168" t="str">
        <f t="shared" si="17"/>
        <v/>
      </c>
      <c r="AF15" s="1168" t="str">
        <f>IF(VLOOKUP(D15,'J1&amp;J2'!$CA$9:$CW$466,21,FALSE)=0,"",VLOOKUP(D15,'J1&amp;J2'!$CA$9:$CW$466,21,FALSE))</f>
        <v/>
      </c>
      <c r="AG15" s="1168" t="str">
        <f t="shared" si="18"/>
        <v/>
      </c>
      <c r="AH15" s="1168" t="str">
        <f t="shared" si="19"/>
        <v/>
      </c>
      <c r="AI15" s="1168" t="str">
        <f>IF(VLOOKUP(D15,'J1&amp;J2'!$CA$9:$CW$466,22,FALSE)=0,"",VLOOKUP(D15,'J1&amp;J2'!$CA$9:$CW$466,22,FALSE))</f>
        <v/>
      </c>
      <c r="AJ15" s="1168" t="str">
        <f t="shared" si="20"/>
        <v/>
      </c>
      <c r="AK15" s="1168" t="str">
        <f t="shared" si="21"/>
        <v/>
      </c>
      <c r="AL15" s="1168"/>
      <c r="AM15" s="1168" t="str">
        <f t="shared" si="22"/>
        <v/>
      </c>
      <c r="AN15" s="1168" t="str">
        <f t="shared" si="23"/>
        <v/>
      </c>
      <c r="AO15" s="715">
        <f t="shared" si="24"/>
        <v>27</v>
      </c>
      <c r="AP15" s="716">
        <f t="shared" si="25"/>
        <v>5</v>
      </c>
      <c r="AQ15" s="715">
        <f t="shared" si="26"/>
        <v>2</v>
      </c>
      <c r="AR15" s="7"/>
    </row>
    <row r="16" spans="1:44" ht="12" customHeight="1" x14ac:dyDescent="0.4">
      <c r="B16" s="717" t="s">
        <v>802</v>
      </c>
      <c r="C16" s="1083" t="s">
        <v>784</v>
      </c>
      <c r="D16" s="1085" t="s">
        <v>128</v>
      </c>
      <c r="E16" s="1176" t="str">
        <f>IF(VLOOKUP(D16,'J1&amp;J2'!$CA$9:$CW$466,12,FALSE)=0,"",VLOOKUP(D16,'J1&amp;J2'!$CA$9:$CW$466,12,FALSE))</f>
        <v/>
      </c>
      <c r="F16" s="1297" t="str">
        <f t="shared" si="0"/>
        <v/>
      </c>
      <c r="G16" s="1176" t="str">
        <f t="shared" si="1"/>
        <v/>
      </c>
      <c r="H16" s="1176">
        <f>IF(VLOOKUP(D16,'J1&amp;J2'!$CA$9:$CW$466,13,FALSE)=0,"",VLOOKUP(D16,'J1&amp;J2'!$CA$9:$CW$466,13,FALSE))</f>
        <v>67</v>
      </c>
      <c r="I16" s="1176">
        <f t="shared" si="2"/>
        <v>4</v>
      </c>
      <c r="J16" s="1176">
        <f t="shared" si="3"/>
        <v>9</v>
      </c>
      <c r="K16" s="1176">
        <f>IF(VLOOKUP(D16,'J1&amp;J2'!$CA$9:$CW$466,14,FALSE)=0,"",VLOOKUP(D16,'J1&amp;J2'!$CA$9:$CW$466,14,FALSE))</f>
        <v>66</v>
      </c>
      <c r="L16" s="1176">
        <f t="shared" si="4"/>
        <v>3</v>
      </c>
      <c r="M16" s="1176">
        <f t="shared" si="5"/>
        <v>10</v>
      </c>
      <c r="N16" s="1176">
        <f>IF(VLOOKUP(D16,'J1&amp;J2'!$CA$9:$CW$466,15,FALSE)=0,"",VLOOKUP(D16,'J1&amp;J2'!$CA$9:$CW$466,15,FALSE))</f>
        <v>68</v>
      </c>
      <c r="O16" s="1176">
        <f t="shared" si="6"/>
        <v>5</v>
      </c>
      <c r="P16" s="1176">
        <f t="shared" si="7"/>
        <v>8</v>
      </c>
      <c r="Q16" s="1176" t="str">
        <f>IF(VLOOKUP(D16,'J1&amp;J2'!$CA$9:$CW$466,16,FALSE)=0,"",VLOOKUP(D16,'J1&amp;J2'!$CA$9:$CW$466,16,FALSE))</f>
        <v/>
      </c>
      <c r="R16" s="1176" t="str">
        <f t="shared" si="8"/>
        <v/>
      </c>
      <c r="S16" s="1176" t="str">
        <f t="shared" si="9"/>
        <v/>
      </c>
      <c r="T16" s="1176" t="str">
        <f>IF(VLOOKUP(D16,'J1&amp;J2'!$CA$9:$CW$466,17,FALSE)=0,"",VLOOKUP(D16,'J1&amp;J2'!$CA$9:$CW$466,17,FALSE))</f>
        <v/>
      </c>
      <c r="U16" s="1176" t="str">
        <f t="shared" si="10"/>
        <v/>
      </c>
      <c r="V16" s="1176" t="str">
        <f t="shared" si="11"/>
        <v/>
      </c>
      <c r="W16" s="1176" t="str">
        <f>IF(VLOOKUP(D16,'J1&amp;J2'!$CA$9:$CW515,18,FALSE)=0,"",VLOOKUP(D16,'J1&amp;J2'!$CA$9:$CW$466,18,FALSE))</f>
        <v/>
      </c>
      <c r="X16" s="1176" t="str">
        <f t="shared" si="12"/>
        <v/>
      </c>
      <c r="Y16" s="1176" t="str">
        <f t="shared" si="13"/>
        <v/>
      </c>
      <c r="Z16" s="1176" t="str">
        <f>IF(VLOOKUP(D16,'J1&amp;J2'!$CA$9:$CW$466,19,FALSE)=0,"",VLOOKUP(D16,'J1&amp;J2'!$CA$9:$CW$466,19,FALSE))</f>
        <v/>
      </c>
      <c r="AA16" s="1176" t="str">
        <f t="shared" si="14"/>
        <v/>
      </c>
      <c r="AB16" s="1176" t="str">
        <f t="shared" si="15"/>
        <v/>
      </c>
      <c r="AC16" s="1176" t="str">
        <f>IF(VLOOKUP(D16,'J1&amp;J2'!$CA$9:$CW$466,20,FALSE)=0,"",VLOOKUP(D16,'J1&amp;J2'!$CA$9:$CW$466,20,FALSE))</f>
        <v/>
      </c>
      <c r="AD16" s="1176" t="str">
        <f t="shared" si="16"/>
        <v/>
      </c>
      <c r="AE16" s="1176" t="str">
        <f t="shared" si="17"/>
        <v/>
      </c>
      <c r="AF16" s="1176" t="str">
        <f>IF(VLOOKUP(D16,'J1&amp;J2'!$CA$9:$CW$466,21,FALSE)=0,"",VLOOKUP(D16,'J1&amp;J2'!$CA$9:$CW$466,21,FALSE))</f>
        <v/>
      </c>
      <c r="AG16" s="1176" t="str">
        <f t="shared" si="18"/>
        <v/>
      </c>
      <c r="AH16" s="1176" t="str">
        <f t="shared" si="19"/>
        <v/>
      </c>
      <c r="AI16" s="1176" t="str">
        <f>IF(VLOOKUP(D16,'J1&amp;J2'!$CA$9:$CW$466,22,FALSE)=0,"",VLOOKUP(D16,'J1&amp;J2'!$CA$9:$CW$466,22,FALSE))</f>
        <v/>
      </c>
      <c r="AJ16" s="1176" t="str">
        <f t="shared" si="20"/>
        <v/>
      </c>
      <c r="AK16" s="1176" t="str">
        <f t="shared" si="21"/>
        <v/>
      </c>
      <c r="AL16" s="1176"/>
      <c r="AM16" s="1176" t="str">
        <f t="shared" si="22"/>
        <v/>
      </c>
      <c r="AN16" s="1176" t="str">
        <f t="shared" si="23"/>
        <v/>
      </c>
      <c r="AO16" s="715">
        <f t="shared" si="24"/>
        <v>27</v>
      </c>
      <c r="AP16" s="716">
        <f t="shared" si="25"/>
        <v>5</v>
      </c>
      <c r="AQ16" s="715">
        <f t="shared" si="26"/>
        <v>3</v>
      </c>
      <c r="AR16" s="7"/>
    </row>
    <row r="17" spans="2:44" ht="12" customHeight="1" x14ac:dyDescent="0.4">
      <c r="B17" s="714" t="s">
        <v>1001</v>
      </c>
      <c r="C17" s="714" t="s">
        <v>984</v>
      </c>
      <c r="D17" s="1084" t="s">
        <v>264</v>
      </c>
      <c r="E17" s="1168" t="str">
        <f>IF(VLOOKUP(D17,'J1&amp;J2'!$CA$9:$CW$466,12,FALSE)=0,"",VLOOKUP(D17,'J1&amp;J2'!$CA$9:$CW$466,12,FALSE))</f>
        <v/>
      </c>
      <c r="F17" s="1296" t="str">
        <f t="shared" si="0"/>
        <v/>
      </c>
      <c r="G17" s="1168" t="str">
        <f t="shared" si="1"/>
        <v/>
      </c>
      <c r="H17" s="1168">
        <f>IF(VLOOKUP(D17,'J1&amp;J2'!$CA$9:$CW$466,13,FALSE)=0,"",VLOOKUP(D17,'J1&amp;J2'!$CA$9:$CW$466,13,FALSE))</f>
        <v>70</v>
      </c>
      <c r="I17" s="1168">
        <f t="shared" si="2"/>
        <v>7</v>
      </c>
      <c r="J17" s="1168">
        <f t="shared" si="3"/>
        <v>6</v>
      </c>
      <c r="K17" s="1168" t="str">
        <f>IF(VLOOKUP(D17,'J1&amp;J2'!$CA$9:$CW$466,14,FALSE)=0,"",VLOOKUP(D17,'J1&amp;J2'!$CA$9:$CW$466,14,FALSE))</f>
        <v/>
      </c>
      <c r="L17" s="1168" t="str">
        <f t="shared" si="4"/>
        <v/>
      </c>
      <c r="M17" s="1168" t="str">
        <f t="shared" si="5"/>
        <v/>
      </c>
      <c r="N17" s="1168">
        <f>IF(VLOOKUP(D17,'J1&amp;J2'!$CA$9:$CW$466,15,FALSE)=0,"",VLOOKUP(D17,'J1&amp;J2'!$CA$9:$CW$466,15,FALSE))</f>
        <v>64</v>
      </c>
      <c r="O17" s="1168">
        <f t="shared" si="6"/>
        <v>1</v>
      </c>
      <c r="P17" s="1168">
        <f t="shared" si="7"/>
        <v>15</v>
      </c>
      <c r="Q17" s="1168" t="str">
        <f>IF(VLOOKUP(D17,'J1&amp;J2'!$CA$9:$CW$466,16,FALSE)=0,"",VLOOKUP(D17,'J1&amp;J2'!$CA$9:$CW$466,16,FALSE))</f>
        <v/>
      </c>
      <c r="R17" s="1168" t="str">
        <f t="shared" si="8"/>
        <v/>
      </c>
      <c r="S17" s="1168" t="str">
        <f t="shared" si="9"/>
        <v/>
      </c>
      <c r="T17" s="1168" t="str">
        <f>IF(VLOOKUP(D17,'J1&amp;J2'!$CA$9:$CW$466,17,FALSE)=0,"",VLOOKUP(D17,'J1&amp;J2'!$CA$9:$CW$466,17,FALSE))</f>
        <v/>
      </c>
      <c r="U17" s="1168" t="str">
        <f t="shared" si="10"/>
        <v/>
      </c>
      <c r="V17" s="1168" t="str">
        <f t="shared" si="11"/>
        <v/>
      </c>
      <c r="W17" s="1168" t="str">
        <f>IF(VLOOKUP(D17,'J1&amp;J2'!$CA$9:$CW544,18,FALSE)=0,"",VLOOKUP(D17,'J1&amp;J2'!$CA$9:$CW$466,18,FALSE))</f>
        <v/>
      </c>
      <c r="X17" s="1168" t="str">
        <f t="shared" si="12"/>
        <v/>
      </c>
      <c r="Y17" s="1168" t="str">
        <f t="shared" si="13"/>
        <v/>
      </c>
      <c r="Z17" s="1168" t="str">
        <f>IF(VLOOKUP(D17,'J1&amp;J2'!$CA$9:$CW$466,19,FALSE)=0,"",VLOOKUP(D17,'J1&amp;J2'!$CA$9:$CW$466,19,FALSE))</f>
        <v/>
      </c>
      <c r="AA17" s="1168" t="str">
        <f t="shared" si="14"/>
        <v/>
      </c>
      <c r="AB17" s="1168" t="str">
        <f t="shared" si="15"/>
        <v/>
      </c>
      <c r="AC17" s="1168" t="str">
        <f>IF(VLOOKUP(D17,'J1&amp;J2'!$CA$9:$CW$466,20,FALSE)=0,"",VLOOKUP(D17,'J1&amp;J2'!$CA$9:$CW$466,20,FALSE))</f>
        <v/>
      </c>
      <c r="AD17" s="1168" t="str">
        <f t="shared" si="16"/>
        <v/>
      </c>
      <c r="AE17" s="1168" t="str">
        <f t="shared" si="17"/>
        <v/>
      </c>
      <c r="AF17" s="1168" t="str">
        <f>IF(VLOOKUP(D17,'J1&amp;J2'!$CA$9:$CW$466,21,FALSE)=0,"",VLOOKUP(D17,'J1&amp;J2'!$CA$9:$CW$466,21,FALSE))</f>
        <v/>
      </c>
      <c r="AG17" s="1168" t="str">
        <f t="shared" si="18"/>
        <v/>
      </c>
      <c r="AH17" s="1168" t="str">
        <f t="shared" si="19"/>
        <v/>
      </c>
      <c r="AI17" s="1168" t="str">
        <f>IF(VLOOKUP(D17,'J1&amp;J2'!$CA$9:$CW$466,22,FALSE)=0,"",VLOOKUP(D17,'J1&amp;J2'!$CA$9:$CW$466,22,FALSE))</f>
        <v/>
      </c>
      <c r="AJ17" s="1168" t="str">
        <f t="shared" si="20"/>
        <v/>
      </c>
      <c r="AK17" s="1168" t="str">
        <f t="shared" si="21"/>
        <v/>
      </c>
      <c r="AL17" s="1168"/>
      <c r="AM17" s="1168" t="str">
        <f t="shared" si="22"/>
        <v/>
      </c>
      <c r="AN17" s="1168" t="str">
        <f t="shared" si="23"/>
        <v/>
      </c>
      <c r="AO17" s="715">
        <f t="shared" si="24"/>
        <v>21</v>
      </c>
      <c r="AP17" s="716">
        <f t="shared" si="25"/>
        <v>7</v>
      </c>
      <c r="AQ17" s="715">
        <f t="shared" si="26"/>
        <v>2</v>
      </c>
      <c r="AR17" s="7"/>
    </row>
    <row r="18" spans="2:44" ht="12" customHeight="1" x14ac:dyDescent="0.4">
      <c r="B18" s="717" t="s">
        <v>743</v>
      </c>
      <c r="C18" s="1083" t="s">
        <v>731</v>
      </c>
      <c r="D18" s="1085" t="s">
        <v>289</v>
      </c>
      <c r="E18" s="1176">
        <f>IF(VLOOKUP(D18,'J1&amp;J2'!$CA$9:$CW$466,12,FALSE)=0,"",VLOOKUP(D18,'J1&amp;J2'!$CA$9:$CW$466,12,FALSE))</f>
        <v>64</v>
      </c>
      <c r="F18" s="1297">
        <f t="shared" si="0"/>
        <v>7</v>
      </c>
      <c r="G18" s="1176">
        <f t="shared" si="1"/>
        <v>6</v>
      </c>
      <c r="H18" s="1176">
        <f>IF(VLOOKUP(D18,'J1&amp;J2'!$CA$9:$CW$466,13,FALSE)=0,"",VLOOKUP(D18,'J1&amp;J2'!$CA$9:$CW$466,13,FALSE))</f>
        <v>71</v>
      </c>
      <c r="I18" s="1176">
        <f t="shared" si="2"/>
        <v>10</v>
      </c>
      <c r="J18" s="1176">
        <f t="shared" si="3"/>
        <v>3</v>
      </c>
      <c r="K18" s="1176">
        <f>IF(VLOOKUP(D18,'J1&amp;J2'!$CA$9:$CW$466,14,FALSE)=0,"",VLOOKUP(D18,'J1&amp;J2'!$CA$9:$CW$466,14,FALSE))</f>
        <v>77</v>
      </c>
      <c r="L18" s="1176">
        <f t="shared" si="4"/>
        <v>29</v>
      </c>
      <c r="M18" s="1176">
        <f t="shared" si="5"/>
        <v>0</v>
      </c>
      <c r="N18" s="1176">
        <f>IF(VLOOKUP(D18,'J1&amp;J2'!$CA$9:$CW$466,15,FALSE)=0,"",VLOOKUP(D18,'J1&amp;J2'!$CA$9:$CW$466,15,FALSE))</f>
        <v>67</v>
      </c>
      <c r="O18" s="1176">
        <f t="shared" si="6"/>
        <v>4</v>
      </c>
      <c r="P18" s="1176">
        <f t="shared" si="7"/>
        <v>9</v>
      </c>
      <c r="Q18" s="1176" t="str">
        <f>IF(VLOOKUP(D18,'J1&amp;J2'!$CA$9:$CW$466,16,FALSE)=0,"",VLOOKUP(D18,'J1&amp;J2'!$CA$9:$CW$466,16,FALSE))</f>
        <v/>
      </c>
      <c r="R18" s="1176" t="str">
        <f t="shared" si="8"/>
        <v/>
      </c>
      <c r="S18" s="1176" t="str">
        <f t="shared" si="9"/>
        <v/>
      </c>
      <c r="T18" s="1176" t="str">
        <f>IF(VLOOKUP(D18,'J1&amp;J2'!$CA$9:$CW$466,17,FALSE)=0,"",VLOOKUP(D18,'J1&amp;J2'!$CA$9:$CW$466,17,FALSE))</f>
        <v/>
      </c>
      <c r="U18" s="1176" t="str">
        <f t="shared" si="10"/>
        <v/>
      </c>
      <c r="V18" s="1176" t="str">
        <f t="shared" si="11"/>
        <v/>
      </c>
      <c r="W18" s="1176" t="str">
        <f>IF(VLOOKUP(D18,'J1&amp;J2'!$CA$9:$CW509,18,FALSE)=0,"",VLOOKUP(D18,'J1&amp;J2'!$CA$9:$CW$466,18,FALSE))</f>
        <v/>
      </c>
      <c r="X18" s="1176" t="str">
        <f t="shared" si="12"/>
        <v/>
      </c>
      <c r="Y18" s="1176" t="str">
        <f t="shared" si="13"/>
        <v/>
      </c>
      <c r="Z18" s="1176" t="str">
        <f>IF(VLOOKUP(D18,'J1&amp;J2'!$CA$9:$CW$466,19,FALSE)=0,"",VLOOKUP(D18,'J1&amp;J2'!$CA$9:$CW$466,19,FALSE))</f>
        <v/>
      </c>
      <c r="AA18" s="1176" t="str">
        <f t="shared" si="14"/>
        <v/>
      </c>
      <c r="AB18" s="1176" t="str">
        <f t="shared" si="15"/>
        <v/>
      </c>
      <c r="AC18" s="1176" t="str">
        <f>IF(VLOOKUP(D18,'J1&amp;J2'!$CA$9:$CW$466,20,FALSE)=0,"",VLOOKUP(D18,'J1&amp;J2'!$CA$9:$CW$466,20,FALSE))</f>
        <v/>
      </c>
      <c r="AD18" s="1176" t="str">
        <f t="shared" si="16"/>
        <v/>
      </c>
      <c r="AE18" s="1176" t="str">
        <f t="shared" si="17"/>
        <v/>
      </c>
      <c r="AF18" s="1176" t="str">
        <f>IF(VLOOKUP(D18,'J1&amp;J2'!$CA$9:$CW$466,21,FALSE)=0,"",VLOOKUP(D18,'J1&amp;J2'!$CA$9:$CW$466,21,FALSE))</f>
        <v/>
      </c>
      <c r="AG18" s="1176" t="str">
        <f t="shared" si="18"/>
        <v/>
      </c>
      <c r="AH18" s="1176" t="str">
        <f t="shared" si="19"/>
        <v/>
      </c>
      <c r="AI18" s="1176" t="str">
        <f>IF(VLOOKUP(D18,'J1&amp;J2'!$CA$9:$CW$466,22,FALSE)=0,"",VLOOKUP(D18,'J1&amp;J2'!$CA$9:$CW$466,22,FALSE))</f>
        <v/>
      </c>
      <c r="AJ18" s="1176" t="str">
        <f t="shared" si="20"/>
        <v/>
      </c>
      <c r="AK18" s="1176" t="str">
        <f t="shared" si="21"/>
        <v/>
      </c>
      <c r="AL18" s="1176"/>
      <c r="AM18" s="1176" t="str">
        <f t="shared" si="22"/>
        <v/>
      </c>
      <c r="AN18" s="1176" t="str">
        <f t="shared" si="23"/>
        <v/>
      </c>
      <c r="AO18" s="715">
        <f t="shared" si="24"/>
        <v>18</v>
      </c>
      <c r="AP18" s="716">
        <f t="shared" si="25"/>
        <v>8</v>
      </c>
      <c r="AQ18" s="715">
        <f t="shared" si="26"/>
        <v>4</v>
      </c>
      <c r="AR18" s="7"/>
    </row>
    <row r="19" spans="2:44" ht="12" customHeight="1" x14ac:dyDescent="0.4">
      <c r="B19" s="714" t="s">
        <v>566</v>
      </c>
      <c r="C19" s="714" t="s">
        <v>322</v>
      </c>
      <c r="D19" s="1084" t="s">
        <v>138</v>
      </c>
      <c r="E19" s="1168" t="str">
        <f>IF(VLOOKUP(D19,'J1&amp;J2'!$CA$9:$CW$466,12,FALSE)=0,"",VLOOKUP(D19,'J1&amp;J2'!$CA$9:$CW$466,12,FALSE))</f>
        <v/>
      </c>
      <c r="F19" s="1296" t="str">
        <f t="shared" si="0"/>
        <v/>
      </c>
      <c r="G19" s="1168" t="str">
        <f t="shared" si="1"/>
        <v/>
      </c>
      <c r="H19" s="1168">
        <f>IF(VLOOKUP(D19,'J1&amp;J2'!$CA$9:$CW$466,13,FALSE)=0,"",VLOOKUP(D19,'J1&amp;J2'!$CA$9:$CW$466,13,FALSE))</f>
        <v>71</v>
      </c>
      <c r="I19" s="1168">
        <f t="shared" si="2"/>
        <v>10</v>
      </c>
      <c r="J19" s="1168">
        <f t="shared" si="3"/>
        <v>3</v>
      </c>
      <c r="K19" s="1168">
        <f>IF(VLOOKUP(D19,'J1&amp;J2'!$CA$9:$CW$466,14,FALSE)=0,"",VLOOKUP(D19,'J1&amp;J2'!$CA$9:$CW$466,14,FALSE))</f>
        <v>68</v>
      </c>
      <c r="L19" s="1168">
        <f t="shared" si="4"/>
        <v>8</v>
      </c>
      <c r="M19" s="1168">
        <f t="shared" si="5"/>
        <v>5</v>
      </c>
      <c r="N19" s="1168">
        <f>IF(VLOOKUP(D19,'J1&amp;J2'!$CA$9:$CW$466,15,FALSE)=0,"",VLOOKUP(D19,'J1&amp;J2'!$CA$9:$CW$466,15,FALSE))</f>
        <v>71</v>
      </c>
      <c r="O19" s="1168">
        <f t="shared" si="6"/>
        <v>7</v>
      </c>
      <c r="P19" s="1168">
        <f t="shared" si="7"/>
        <v>6</v>
      </c>
      <c r="Q19" s="1168" t="str">
        <f>IF(VLOOKUP(D19,'J1&amp;J2'!$CA$9:$CW$466,16,FALSE)=0,"",VLOOKUP(D19,'J1&amp;J2'!$CA$9:$CW$466,16,FALSE))</f>
        <v/>
      </c>
      <c r="R19" s="1168" t="str">
        <f t="shared" si="8"/>
        <v/>
      </c>
      <c r="S19" s="1168" t="str">
        <f t="shared" si="9"/>
        <v/>
      </c>
      <c r="T19" s="1168" t="str">
        <f>IF(VLOOKUP(D19,'J1&amp;J2'!$CA$9:$CW$466,17,FALSE)=0,"",VLOOKUP(D19,'J1&amp;J2'!$CA$9:$CW$466,17,FALSE))</f>
        <v/>
      </c>
      <c r="U19" s="1168" t="str">
        <f t="shared" si="10"/>
        <v/>
      </c>
      <c r="V19" s="1168" t="str">
        <f t="shared" si="11"/>
        <v/>
      </c>
      <c r="W19" s="1168" t="str">
        <f>IF(VLOOKUP(D19,'J1&amp;J2'!$CA$9:$CW478,18,FALSE)=0,"",VLOOKUP(D19,'J1&amp;J2'!$CA$9:$CW$466,18,FALSE))</f>
        <v/>
      </c>
      <c r="X19" s="1168" t="str">
        <f t="shared" si="12"/>
        <v/>
      </c>
      <c r="Y19" s="1168" t="str">
        <f t="shared" si="13"/>
        <v/>
      </c>
      <c r="Z19" s="1168" t="str">
        <f>IF(VLOOKUP(D19,'J1&amp;J2'!$CA$9:$CW$466,19,FALSE)=0,"",VLOOKUP(D19,'J1&amp;J2'!$CA$9:$CW$466,19,FALSE))</f>
        <v/>
      </c>
      <c r="AA19" s="1168" t="str">
        <f t="shared" si="14"/>
        <v/>
      </c>
      <c r="AB19" s="1168" t="str">
        <f t="shared" si="15"/>
        <v/>
      </c>
      <c r="AC19" s="1168" t="str">
        <f>IF(VLOOKUP(D19,'J1&amp;J2'!$CA$9:$CW$466,20,FALSE)=0,"",VLOOKUP(D19,'J1&amp;J2'!$CA$9:$CW$466,20,FALSE))</f>
        <v/>
      </c>
      <c r="AD19" s="1168" t="str">
        <f t="shared" si="16"/>
        <v/>
      </c>
      <c r="AE19" s="1168" t="str">
        <f t="shared" si="17"/>
        <v/>
      </c>
      <c r="AF19" s="1168" t="str">
        <f>IF(VLOOKUP(D19,'J1&amp;J2'!$CA$9:$CW$466,21,FALSE)=0,"",VLOOKUP(D19,'J1&amp;J2'!$CA$9:$CW$466,21,FALSE))</f>
        <v/>
      </c>
      <c r="AG19" s="1168" t="str">
        <f t="shared" si="18"/>
        <v/>
      </c>
      <c r="AH19" s="1168" t="str">
        <f t="shared" si="19"/>
        <v/>
      </c>
      <c r="AI19" s="1168" t="str">
        <f>IF(VLOOKUP(D19,'J1&amp;J2'!$CA$9:$CW$466,22,FALSE)=0,"",VLOOKUP(D19,'J1&amp;J2'!$CA$9:$CW$466,22,FALSE))</f>
        <v/>
      </c>
      <c r="AJ19" s="1168" t="str">
        <f t="shared" si="20"/>
        <v/>
      </c>
      <c r="AK19" s="1168" t="str">
        <f t="shared" si="21"/>
        <v/>
      </c>
      <c r="AL19" s="1168"/>
      <c r="AM19" s="1168" t="str">
        <f t="shared" si="22"/>
        <v/>
      </c>
      <c r="AN19" s="1168" t="str">
        <f t="shared" si="23"/>
        <v/>
      </c>
      <c r="AO19" s="715">
        <f t="shared" si="24"/>
        <v>14</v>
      </c>
      <c r="AP19" s="716">
        <f t="shared" si="25"/>
        <v>9</v>
      </c>
      <c r="AQ19" s="715">
        <f t="shared" si="26"/>
        <v>3</v>
      </c>
      <c r="AR19" s="7"/>
    </row>
    <row r="20" spans="2:44" ht="12" customHeight="1" x14ac:dyDescent="0.4">
      <c r="B20" s="717" t="s">
        <v>573</v>
      </c>
      <c r="C20" s="1083" t="s">
        <v>322</v>
      </c>
      <c r="D20" s="1085" t="s">
        <v>263</v>
      </c>
      <c r="E20" s="1176">
        <f>IF(VLOOKUP(D20,'J1&amp;J2'!$CA$9:$CW$466,12,FALSE)=0,"",VLOOKUP(D20,'J1&amp;J2'!$CA$9:$CW$466,12,FALSE))</f>
        <v>62</v>
      </c>
      <c r="F20" s="1297">
        <f t="shared" si="0"/>
        <v>2</v>
      </c>
      <c r="G20" s="1176">
        <f t="shared" si="1"/>
        <v>12</v>
      </c>
      <c r="H20" s="1176" t="str">
        <f>IF(VLOOKUP(D20,'J1&amp;J2'!$CA$9:$CW$466,13,FALSE)=0,"",VLOOKUP(D20,'J1&amp;J2'!$CA$9:$CW$466,13,FALSE))</f>
        <v/>
      </c>
      <c r="I20" s="1176" t="str">
        <f t="shared" si="2"/>
        <v/>
      </c>
      <c r="J20" s="1176" t="str">
        <f t="shared" si="3"/>
        <v/>
      </c>
      <c r="K20" s="1176">
        <f>IF(VLOOKUP(D20,'J1&amp;J2'!$CA$9:$CW$466,14,FALSE)=0,"",VLOOKUP(D20,'J1&amp;J2'!$CA$9:$CW$466,14,FALSE))</f>
        <v>73</v>
      </c>
      <c r="L20" s="1176">
        <f t="shared" si="4"/>
        <v>19</v>
      </c>
      <c r="M20" s="1176">
        <f t="shared" si="5"/>
        <v>0</v>
      </c>
      <c r="N20" s="1176" t="str">
        <f>IF(VLOOKUP(D20,'J1&amp;J2'!$CA$9:$CW$466,15,FALSE)=0,"",VLOOKUP(D20,'J1&amp;J2'!$CA$9:$CW$466,15,FALSE))</f>
        <v/>
      </c>
      <c r="O20" s="1176" t="str">
        <f t="shared" si="6"/>
        <v/>
      </c>
      <c r="P20" s="1176" t="str">
        <f t="shared" si="7"/>
        <v/>
      </c>
      <c r="Q20" s="1176" t="str">
        <f>IF(VLOOKUP(D20,'J1&amp;J2'!$CA$9:$CW$466,16,FALSE)=0,"",VLOOKUP(D20,'J1&amp;J2'!$CA$9:$CW$466,16,FALSE))</f>
        <v/>
      </c>
      <c r="R20" s="1176" t="str">
        <f t="shared" si="8"/>
        <v/>
      </c>
      <c r="S20" s="1176" t="str">
        <f t="shared" si="9"/>
        <v/>
      </c>
      <c r="T20" s="1176" t="str">
        <f>IF(VLOOKUP(D20,'J1&amp;J2'!$CA$9:$CW$466,17,FALSE)=0,"",VLOOKUP(D20,'J1&amp;J2'!$CA$9:$CW$466,17,FALSE))</f>
        <v/>
      </c>
      <c r="U20" s="1176" t="str">
        <f t="shared" si="10"/>
        <v/>
      </c>
      <c r="V20" s="1176" t="str">
        <f t="shared" si="11"/>
        <v/>
      </c>
      <c r="W20" s="1176" t="str">
        <f>IF(VLOOKUP(D20,'J1&amp;J2'!$CA$9:$CW479,18,FALSE)=0,"",VLOOKUP(D20,'J1&amp;J2'!$CA$9:$CW$466,18,FALSE))</f>
        <v/>
      </c>
      <c r="X20" s="1176" t="str">
        <f t="shared" si="12"/>
        <v/>
      </c>
      <c r="Y20" s="1176" t="str">
        <f t="shared" si="13"/>
        <v/>
      </c>
      <c r="Z20" s="1176" t="str">
        <f>IF(VLOOKUP(D20,'J1&amp;J2'!$CA$9:$CW$466,19,FALSE)=0,"",VLOOKUP(D20,'J1&amp;J2'!$CA$9:$CW$466,19,FALSE))</f>
        <v/>
      </c>
      <c r="AA20" s="1176" t="str">
        <f t="shared" si="14"/>
        <v/>
      </c>
      <c r="AB20" s="1176" t="str">
        <f t="shared" si="15"/>
        <v/>
      </c>
      <c r="AC20" s="1176" t="str">
        <f>IF(VLOOKUP(D20,'J1&amp;J2'!$CA$9:$CW$466,20,FALSE)=0,"",VLOOKUP(D20,'J1&amp;J2'!$CA$9:$CW$466,20,FALSE))</f>
        <v/>
      </c>
      <c r="AD20" s="1176" t="str">
        <f t="shared" si="16"/>
        <v/>
      </c>
      <c r="AE20" s="1176" t="str">
        <f t="shared" si="17"/>
        <v/>
      </c>
      <c r="AF20" s="1176" t="str">
        <f>IF(VLOOKUP(D20,'J1&amp;J2'!$CA$9:$CW$466,21,FALSE)=0,"",VLOOKUP(D20,'J1&amp;J2'!$CA$9:$CW$466,21,FALSE))</f>
        <v/>
      </c>
      <c r="AG20" s="1176" t="str">
        <f t="shared" si="18"/>
        <v/>
      </c>
      <c r="AH20" s="1176" t="str">
        <f t="shared" si="19"/>
        <v/>
      </c>
      <c r="AI20" s="1176" t="str">
        <f>IF(VLOOKUP(D20,'J1&amp;J2'!$CA$9:$CW$466,22,FALSE)=0,"",VLOOKUP(D20,'J1&amp;J2'!$CA$9:$CW$466,22,FALSE))</f>
        <v/>
      </c>
      <c r="AJ20" s="1176" t="str">
        <f t="shared" si="20"/>
        <v/>
      </c>
      <c r="AK20" s="1176" t="str">
        <f t="shared" si="21"/>
        <v/>
      </c>
      <c r="AL20" s="1176"/>
      <c r="AM20" s="1176" t="str">
        <f t="shared" si="22"/>
        <v/>
      </c>
      <c r="AN20" s="1176" t="str">
        <f t="shared" si="23"/>
        <v/>
      </c>
      <c r="AO20" s="715">
        <f t="shared" si="24"/>
        <v>12</v>
      </c>
      <c r="AP20" s="716">
        <f t="shared" si="25"/>
        <v>10</v>
      </c>
      <c r="AQ20" s="715">
        <f t="shared" si="26"/>
        <v>2</v>
      </c>
      <c r="AR20" s="7"/>
    </row>
    <row r="21" spans="2:44" ht="12" customHeight="1" x14ac:dyDescent="0.4">
      <c r="B21" s="714" t="s">
        <v>993</v>
      </c>
      <c r="C21" s="714" t="s">
        <v>984</v>
      </c>
      <c r="D21" s="1084" t="s">
        <v>280</v>
      </c>
      <c r="E21" s="1168">
        <f>IF(VLOOKUP(D21,'J1&amp;J2'!$CA$9:$CW$466,12,FALSE)=0,"",VLOOKUP(D21,'J1&amp;J2'!$CA$9:$CW$466,12,FALSE))</f>
        <v>62</v>
      </c>
      <c r="F21" s="1296">
        <f t="shared" si="0"/>
        <v>2</v>
      </c>
      <c r="G21" s="1168">
        <f t="shared" si="1"/>
        <v>12</v>
      </c>
      <c r="H21" s="1168" t="str">
        <f>IF(VLOOKUP(D21,'J1&amp;J2'!$CA$9:$CW$466,13,FALSE)=0,"",VLOOKUP(D21,'J1&amp;J2'!$CA$9:$CW$466,13,FALSE))</f>
        <v/>
      </c>
      <c r="I21" s="1168" t="str">
        <f t="shared" si="2"/>
        <v/>
      </c>
      <c r="J21" s="1168" t="str">
        <f t="shared" si="3"/>
        <v/>
      </c>
      <c r="K21" s="1168" t="str">
        <f>IF(VLOOKUP(D21,'J1&amp;J2'!$CA$9:$CW$466,14,FALSE)=0,"",VLOOKUP(D21,'J1&amp;J2'!$CA$9:$CW$466,14,FALSE))</f>
        <v/>
      </c>
      <c r="L21" s="1168" t="str">
        <f t="shared" si="4"/>
        <v/>
      </c>
      <c r="M21" s="1168" t="str">
        <f t="shared" si="5"/>
        <v/>
      </c>
      <c r="N21" s="1168" t="str">
        <f>IF(VLOOKUP(D21,'J1&amp;J2'!$CA$9:$CW$466,15,FALSE)=0,"",VLOOKUP(D21,'J1&amp;J2'!$CA$9:$CW$466,15,FALSE))</f>
        <v/>
      </c>
      <c r="O21" s="1168" t="str">
        <f t="shared" si="6"/>
        <v/>
      </c>
      <c r="P21" s="1168" t="str">
        <f t="shared" si="7"/>
        <v/>
      </c>
      <c r="Q21" s="1168" t="str">
        <f>IF(VLOOKUP(D21,'J1&amp;J2'!$CA$9:$CW$466,16,FALSE)=0,"",VLOOKUP(D21,'J1&amp;J2'!$CA$9:$CW$466,16,FALSE))</f>
        <v/>
      </c>
      <c r="R21" s="1168" t="str">
        <f t="shared" si="8"/>
        <v/>
      </c>
      <c r="S21" s="1168" t="str">
        <f t="shared" si="9"/>
        <v/>
      </c>
      <c r="T21" s="1168" t="str">
        <f>IF(VLOOKUP(D21,'J1&amp;J2'!$CA$9:$CW$466,17,FALSE)=0,"",VLOOKUP(D21,'J1&amp;J2'!$CA$9:$CW$466,17,FALSE))</f>
        <v/>
      </c>
      <c r="U21" s="1168" t="str">
        <f t="shared" si="10"/>
        <v/>
      </c>
      <c r="V21" s="1168" t="str">
        <f t="shared" si="11"/>
        <v/>
      </c>
      <c r="W21" s="1168" t="str">
        <f>IF(VLOOKUP(D21,'J1&amp;J2'!$CA$9:$CW541,18,FALSE)=0,"",VLOOKUP(D21,'J1&amp;J2'!$CA$9:$CW$466,18,FALSE))</f>
        <v/>
      </c>
      <c r="X21" s="1168" t="str">
        <f t="shared" si="12"/>
        <v/>
      </c>
      <c r="Y21" s="1168" t="str">
        <f t="shared" si="13"/>
        <v/>
      </c>
      <c r="Z21" s="1168" t="str">
        <f>IF(VLOOKUP(D21,'J1&amp;J2'!$CA$9:$CW$466,19,FALSE)=0,"",VLOOKUP(D21,'J1&amp;J2'!$CA$9:$CW$466,19,FALSE))</f>
        <v/>
      </c>
      <c r="AA21" s="1168" t="str">
        <f t="shared" si="14"/>
        <v/>
      </c>
      <c r="AB21" s="1168" t="str">
        <f t="shared" si="15"/>
        <v/>
      </c>
      <c r="AC21" s="1168" t="str">
        <f>IF(VLOOKUP(D21,'J1&amp;J2'!$CA$9:$CW$466,20,FALSE)=0,"",VLOOKUP(D21,'J1&amp;J2'!$CA$9:$CW$466,20,FALSE))</f>
        <v/>
      </c>
      <c r="AD21" s="1168" t="str">
        <f t="shared" si="16"/>
        <v/>
      </c>
      <c r="AE21" s="1168" t="str">
        <f t="shared" si="17"/>
        <v/>
      </c>
      <c r="AF21" s="1168" t="str">
        <f>IF(VLOOKUP(D21,'J1&amp;J2'!$CA$9:$CW$466,21,FALSE)=0,"",VLOOKUP(D21,'J1&amp;J2'!$CA$9:$CW$466,21,FALSE))</f>
        <v/>
      </c>
      <c r="AG21" s="1168" t="str">
        <f t="shared" si="18"/>
        <v/>
      </c>
      <c r="AH21" s="1168" t="str">
        <f t="shared" si="19"/>
        <v/>
      </c>
      <c r="AI21" s="1168" t="str">
        <f>IF(VLOOKUP(D21,'J1&amp;J2'!$CA$9:$CW$466,22,FALSE)=0,"",VLOOKUP(D21,'J1&amp;J2'!$CA$9:$CW$466,22,FALSE))</f>
        <v/>
      </c>
      <c r="AJ21" s="1168" t="str">
        <f t="shared" si="20"/>
        <v/>
      </c>
      <c r="AK21" s="1168" t="str">
        <f t="shared" si="21"/>
        <v/>
      </c>
      <c r="AL21" s="1273"/>
      <c r="AM21" s="1273" t="str">
        <f t="shared" si="22"/>
        <v/>
      </c>
      <c r="AN21" s="1273" t="str">
        <f t="shared" si="23"/>
        <v/>
      </c>
      <c r="AO21" s="715">
        <f t="shared" si="24"/>
        <v>12</v>
      </c>
      <c r="AP21" s="716">
        <f t="shared" si="25"/>
        <v>10</v>
      </c>
      <c r="AQ21" s="715">
        <f t="shared" si="26"/>
        <v>1</v>
      </c>
      <c r="AR21" s="7"/>
    </row>
    <row r="22" spans="2:44" ht="12" customHeight="1" x14ac:dyDescent="0.4">
      <c r="B22" s="717" t="s">
        <v>532</v>
      </c>
      <c r="C22" s="1083" t="s">
        <v>530</v>
      </c>
      <c r="D22" s="1085" t="s">
        <v>531</v>
      </c>
      <c r="E22" s="1176" t="str">
        <f>IF(VLOOKUP(D22,'J1&amp;J2'!$CA$9:$CW$466,12,FALSE)=0,"",VLOOKUP(D22,'J1&amp;J2'!$CA$9:$CW$466,12,FALSE))</f>
        <v/>
      </c>
      <c r="F22" s="1297" t="str">
        <f t="shared" si="0"/>
        <v/>
      </c>
      <c r="G22" s="1176" t="str">
        <f t="shared" si="1"/>
        <v/>
      </c>
      <c r="H22" s="1176">
        <f>IF(VLOOKUP(D22,'J1&amp;J2'!$CA$9:$CW$466,13,FALSE)=0,"",VLOOKUP(D22,'J1&amp;J2'!$CA$9:$CW$466,13,FALSE))</f>
        <v>76</v>
      </c>
      <c r="I22" s="1176">
        <f t="shared" si="2"/>
        <v>17</v>
      </c>
      <c r="J22" s="1176">
        <f t="shared" si="3"/>
        <v>0</v>
      </c>
      <c r="K22" s="1176" t="str">
        <f>IF(VLOOKUP(D22,'J1&amp;J2'!$CA$9:$CW$466,14,FALSE)=0,"",VLOOKUP(D22,'J1&amp;J2'!$CA$9:$CW$466,14,FALSE))</f>
        <v/>
      </c>
      <c r="L22" s="1176" t="str">
        <f t="shared" si="4"/>
        <v/>
      </c>
      <c r="M22" s="1176" t="str">
        <f t="shared" si="5"/>
        <v/>
      </c>
      <c r="N22" s="1176">
        <f>IF(VLOOKUP(D22,'J1&amp;J2'!$CA$9:$CW$466,15,FALSE)=0,"",VLOOKUP(D22,'J1&amp;J2'!$CA$9:$CW$466,15,FALSE))</f>
        <v>66</v>
      </c>
      <c r="O22" s="1176">
        <f t="shared" si="6"/>
        <v>2</v>
      </c>
      <c r="P22" s="1176">
        <f t="shared" si="7"/>
        <v>12</v>
      </c>
      <c r="Q22" s="1176" t="str">
        <f>IF(VLOOKUP(D22,'J1&amp;J2'!$CA$9:$CW$466,16,FALSE)=0,"",VLOOKUP(D22,'J1&amp;J2'!$CA$9:$CW$466,16,FALSE))</f>
        <v/>
      </c>
      <c r="R22" s="1176" t="str">
        <f t="shared" si="8"/>
        <v/>
      </c>
      <c r="S22" s="1176" t="str">
        <f t="shared" si="9"/>
        <v/>
      </c>
      <c r="T22" s="1176" t="str">
        <f>IF(VLOOKUP(D22,'J1&amp;J2'!$CA$9:$CW$466,17,FALSE)=0,"",VLOOKUP(D22,'J1&amp;J2'!$CA$9:$CW$466,17,FALSE))</f>
        <v/>
      </c>
      <c r="U22" s="1176" t="str">
        <f t="shared" si="10"/>
        <v/>
      </c>
      <c r="V22" s="1176" t="str">
        <f t="shared" si="11"/>
        <v/>
      </c>
      <c r="W22" s="1176" t="str">
        <f>IF(VLOOKUP(D22,'J1&amp;J2'!$CA$9:$CW473,18,FALSE)=0,"",VLOOKUP(D22,'J1&amp;J2'!$CA$9:$CW$466,18,FALSE))</f>
        <v/>
      </c>
      <c r="X22" s="1176" t="str">
        <f t="shared" si="12"/>
        <v/>
      </c>
      <c r="Y22" s="1176" t="str">
        <f t="shared" si="13"/>
        <v/>
      </c>
      <c r="Z22" s="1176" t="str">
        <f>IF(VLOOKUP(D22,'J1&amp;J2'!$CA$9:$CW$466,19,FALSE)=0,"",VLOOKUP(D22,'J1&amp;J2'!$CA$9:$CW$466,19,FALSE))</f>
        <v/>
      </c>
      <c r="AA22" s="1176" t="str">
        <f t="shared" si="14"/>
        <v/>
      </c>
      <c r="AB22" s="1176" t="str">
        <f t="shared" si="15"/>
        <v/>
      </c>
      <c r="AC22" s="1176" t="str">
        <f>IF(VLOOKUP(D22,'J1&amp;J2'!$CA$9:$CW$466,20,FALSE)=0,"",VLOOKUP(D22,'J1&amp;J2'!$CA$9:$CW$466,20,FALSE))</f>
        <v/>
      </c>
      <c r="AD22" s="1176" t="str">
        <f t="shared" si="16"/>
        <v/>
      </c>
      <c r="AE22" s="1176" t="str">
        <f t="shared" si="17"/>
        <v/>
      </c>
      <c r="AF22" s="1176" t="str">
        <f>IF(VLOOKUP(D22,'J1&amp;J2'!$CA$9:$CW$466,21,FALSE)=0,"",VLOOKUP(D22,'J1&amp;J2'!$CA$9:$CW$466,21,FALSE))</f>
        <v/>
      </c>
      <c r="AG22" s="1176" t="str">
        <f t="shared" si="18"/>
        <v/>
      </c>
      <c r="AH22" s="1176" t="str">
        <f t="shared" si="19"/>
        <v/>
      </c>
      <c r="AI22" s="1176" t="str">
        <f>IF(VLOOKUP(D22,'J1&amp;J2'!$CA$9:$CW$466,22,FALSE)=0,"",VLOOKUP(D22,'J1&amp;J2'!$CA$9:$CW$466,22,FALSE))</f>
        <v/>
      </c>
      <c r="AJ22" s="1176" t="str">
        <f t="shared" si="20"/>
        <v/>
      </c>
      <c r="AK22" s="1176" t="str">
        <f t="shared" si="21"/>
        <v/>
      </c>
      <c r="AL22" s="1176"/>
      <c r="AM22" s="1176" t="str">
        <f t="shared" si="22"/>
        <v/>
      </c>
      <c r="AN22" s="1176" t="str">
        <f t="shared" si="23"/>
        <v/>
      </c>
      <c r="AO22" s="715">
        <f t="shared" si="24"/>
        <v>12</v>
      </c>
      <c r="AP22" s="716">
        <f t="shared" si="25"/>
        <v>10</v>
      </c>
      <c r="AQ22" s="715">
        <f t="shared" si="26"/>
        <v>2</v>
      </c>
      <c r="AR22" s="7"/>
    </row>
    <row r="23" spans="2:44" ht="12" customHeight="1" x14ac:dyDescent="0.4">
      <c r="B23" s="714" t="s">
        <v>649</v>
      </c>
      <c r="C23" s="714" t="s">
        <v>434</v>
      </c>
      <c r="D23" s="1084" t="s">
        <v>102</v>
      </c>
      <c r="E23" s="1168" t="str">
        <f>IF(VLOOKUP(D23,'J1&amp;J2'!$CA$9:$CW$466,12,FALSE)=0,"",VLOOKUP(D23,'J1&amp;J2'!$CA$9:$CW$466,12,FALSE))</f>
        <v/>
      </c>
      <c r="F23" s="1296" t="str">
        <f t="shared" si="0"/>
        <v/>
      </c>
      <c r="G23" s="1168" t="str">
        <f t="shared" si="1"/>
        <v/>
      </c>
      <c r="H23" s="1168" t="str">
        <f>IF(VLOOKUP(D23,'J1&amp;J2'!$CA$9:$CW$466,13,FALSE)=0,"",VLOOKUP(D23,'J1&amp;J2'!$CA$9:$CW$466,13,FALSE))</f>
        <v/>
      </c>
      <c r="I23" s="1168" t="str">
        <f t="shared" si="2"/>
        <v/>
      </c>
      <c r="J23" s="1168" t="str">
        <f t="shared" si="3"/>
        <v/>
      </c>
      <c r="K23" s="1168">
        <f>IF(VLOOKUP(D23,'J1&amp;J2'!$CA$9:$CW$466,14,FALSE)=0,"",VLOOKUP(D23,'J1&amp;J2'!$CA$9:$CW$466,14,FALSE))</f>
        <v>66</v>
      </c>
      <c r="L23" s="1168">
        <f t="shared" si="4"/>
        <v>3</v>
      </c>
      <c r="M23" s="1168">
        <f t="shared" si="5"/>
        <v>10</v>
      </c>
      <c r="N23" s="1168" t="str">
        <f>IF(VLOOKUP(D23,'J1&amp;J2'!$CA$9:$CW$466,15,FALSE)=0,"",VLOOKUP(D23,'J1&amp;J2'!$CA$9:$CW$466,15,FALSE))</f>
        <v/>
      </c>
      <c r="O23" s="1168" t="str">
        <f t="shared" si="6"/>
        <v/>
      </c>
      <c r="P23" s="1168" t="str">
        <f t="shared" si="7"/>
        <v/>
      </c>
      <c r="Q23" s="1168" t="str">
        <f>IF(VLOOKUP(D23,'J1&amp;J2'!$CA$9:$CW$466,16,FALSE)=0,"",VLOOKUP(D23,'J1&amp;J2'!$CA$9:$CW$466,16,FALSE))</f>
        <v/>
      </c>
      <c r="R23" s="1168" t="str">
        <f t="shared" si="8"/>
        <v/>
      </c>
      <c r="S23" s="1168" t="str">
        <f t="shared" si="9"/>
        <v/>
      </c>
      <c r="T23" s="1168" t="str">
        <f>IF(VLOOKUP(D23,'J1&amp;J2'!$CA$9:$CW$466,17,FALSE)=0,"",VLOOKUP(D23,'J1&amp;J2'!$CA$9:$CW$466,17,FALSE))</f>
        <v/>
      </c>
      <c r="U23" s="1168" t="str">
        <f t="shared" si="10"/>
        <v/>
      </c>
      <c r="V23" s="1168" t="str">
        <f t="shared" si="11"/>
        <v/>
      </c>
      <c r="W23" s="1168" t="str">
        <f>IF(VLOOKUP(D23,'J1&amp;J2'!$CA$9:$CW501,18,FALSE)=0,"",VLOOKUP(D23,'J1&amp;J2'!$CA$9:$CW$466,18,FALSE))</f>
        <v/>
      </c>
      <c r="X23" s="1168" t="str">
        <f t="shared" si="12"/>
        <v/>
      </c>
      <c r="Y23" s="1168" t="str">
        <f t="shared" si="13"/>
        <v/>
      </c>
      <c r="Z23" s="1168" t="str">
        <f>IF(VLOOKUP(D23,'J1&amp;J2'!$CA$9:$CW$466,19,FALSE)=0,"",VLOOKUP(D23,'J1&amp;J2'!$CA$9:$CW$466,19,FALSE))</f>
        <v/>
      </c>
      <c r="AA23" s="1168" t="str">
        <f t="shared" si="14"/>
        <v/>
      </c>
      <c r="AB23" s="1168" t="str">
        <f t="shared" si="15"/>
        <v/>
      </c>
      <c r="AC23" s="1168" t="str">
        <f>IF(VLOOKUP(D23,'J1&amp;J2'!$CA$9:$CW$466,20,FALSE)=0,"",VLOOKUP(D23,'J1&amp;J2'!$CA$9:$CW$466,20,FALSE))</f>
        <v/>
      </c>
      <c r="AD23" s="1168" t="str">
        <f t="shared" si="16"/>
        <v/>
      </c>
      <c r="AE23" s="1168" t="str">
        <f t="shared" si="17"/>
        <v/>
      </c>
      <c r="AF23" s="1168" t="str">
        <f>IF(VLOOKUP(D23,'J1&amp;J2'!$CA$9:$CW$466,21,FALSE)=0,"",VLOOKUP(D23,'J1&amp;J2'!$CA$9:$CW$466,21,FALSE))</f>
        <v/>
      </c>
      <c r="AG23" s="1168" t="str">
        <f t="shared" si="18"/>
        <v/>
      </c>
      <c r="AH23" s="1168" t="str">
        <f t="shared" si="19"/>
        <v/>
      </c>
      <c r="AI23" s="1168" t="str">
        <f>IF(VLOOKUP(D23,'J1&amp;J2'!$CA$9:$CW$466,22,FALSE)=0,"",VLOOKUP(D23,'J1&amp;J2'!$CA$9:$CW$466,22,FALSE))</f>
        <v/>
      </c>
      <c r="AJ23" s="1168" t="str">
        <f t="shared" si="20"/>
        <v/>
      </c>
      <c r="AK23" s="1168" t="str">
        <f t="shared" si="21"/>
        <v/>
      </c>
      <c r="AL23" s="1273"/>
      <c r="AM23" s="1273" t="str">
        <f t="shared" si="22"/>
        <v/>
      </c>
      <c r="AN23" s="1273" t="str">
        <f t="shared" si="23"/>
        <v/>
      </c>
      <c r="AO23" s="715">
        <f t="shared" si="24"/>
        <v>10</v>
      </c>
      <c r="AP23" s="716">
        <f t="shared" si="25"/>
        <v>13</v>
      </c>
      <c r="AQ23" s="715">
        <f t="shared" si="26"/>
        <v>1</v>
      </c>
      <c r="AR23" s="7"/>
    </row>
    <row r="24" spans="2:44" ht="12" customHeight="1" x14ac:dyDescent="0.4">
      <c r="B24" s="717" t="s">
        <v>648</v>
      </c>
      <c r="C24" s="1083" t="s">
        <v>434</v>
      </c>
      <c r="D24" s="1085" t="s">
        <v>101</v>
      </c>
      <c r="E24" s="1176">
        <f>IF(VLOOKUP(D24,'J1&amp;J2'!$CA$9:$CW$466,12,FALSE)=0,"",VLOOKUP(D24,'J1&amp;J2'!$CA$9:$CW$466,12,FALSE))</f>
        <v>67</v>
      </c>
      <c r="F24" s="1297">
        <f t="shared" si="0"/>
        <v>11</v>
      </c>
      <c r="G24" s="1176">
        <f t="shared" si="1"/>
        <v>2</v>
      </c>
      <c r="H24" s="1176">
        <f>IF(VLOOKUP(D24,'J1&amp;J2'!$CA$9:$CW$466,13,FALSE)=0,"",VLOOKUP(D24,'J1&amp;J2'!$CA$9:$CW$466,13,FALSE))</f>
        <v>70</v>
      </c>
      <c r="I24" s="1176">
        <f t="shared" si="2"/>
        <v>7</v>
      </c>
      <c r="J24" s="1176">
        <f t="shared" si="3"/>
        <v>6</v>
      </c>
      <c r="K24" s="1176">
        <f>IF(VLOOKUP(D24,'J1&amp;J2'!$CA$9:$CW$466,14,FALSE)=0,"",VLOOKUP(D24,'J1&amp;J2'!$CA$9:$CW$466,14,FALSE))</f>
        <v>73</v>
      </c>
      <c r="L24" s="1176">
        <f t="shared" si="4"/>
        <v>19</v>
      </c>
      <c r="M24" s="1176">
        <f t="shared" si="5"/>
        <v>0</v>
      </c>
      <c r="N24" s="1176" t="str">
        <f>IF(VLOOKUP(D24,'J1&amp;J2'!$CA$9:$CW$466,15,FALSE)=0,"",VLOOKUP(D24,'J1&amp;J2'!$CA$9:$CW$466,15,FALSE))</f>
        <v/>
      </c>
      <c r="O24" s="1176" t="str">
        <f t="shared" si="6"/>
        <v/>
      </c>
      <c r="P24" s="1176" t="str">
        <f t="shared" si="7"/>
        <v/>
      </c>
      <c r="Q24" s="1176" t="str">
        <f>IF(VLOOKUP(D24,'J1&amp;J2'!$CA$9:$CW$466,16,FALSE)=0,"",VLOOKUP(D24,'J1&amp;J2'!$CA$9:$CW$466,16,FALSE))</f>
        <v/>
      </c>
      <c r="R24" s="1176" t="str">
        <f t="shared" si="8"/>
        <v/>
      </c>
      <c r="S24" s="1176" t="str">
        <f t="shared" si="9"/>
        <v/>
      </c>
      <c r="T24" s="1176" t="str">
        <f>IF(VLOOKUP(D24,'J1&amp;J2'!$CA$9:$CW$466,17,FALSE)=0,"",VLOOKUP(D24,'J1&amp;J2'!$CA$9:$CW$466,17,FALSE))</f>
        <v/>
      </c>
      <c r="U24" s="1176" t="str">
        <f t="shared" si="10"/>
        <v/>
      </c>
      <c r="V24" s="1176" t="str">
        <f t="shared" si="11"/>
        <v/>
      </c>
      <c r="W24" s="1176" t="str">
        <f>IF(VLOOKUP(D24,'J1&amp;J2'!$CA$9:$CW500,18,FALSE)=0,"",VLOOKUP(D24,'J1&amp;J2'!$CA$9:$CW$466,18,FALSE))</f>
        <v/>
      </c>
      <c r="X24" s="1176" t="str">
        <f t="shared" si="12"/>
        <v/>
      </c>
      <c r="Y24" s="1176" t="str">
        <f t="shared" si="13"/>
        <v/>
      </c>
      <c r="Z24" s="1176" t="str">
        <f>IF(VLOOKUP(D24,'J1&amp;J2'!$CA$9:$CW$466,19,FALSE)=0,"",VLOOKUP(D24,'J1&amp;J2'!$CA$9:$CW$466,19,FALSE))</f>
        <v/>
      </c>
      <c r="AA24" s="1176" t="str">
        <f t="shared" si="14"/>
        <v/>
      </c>
      <c r="AB24" s="1176" t="str">
        <f t="shared" si="15"/>
        <v/>
      </c>
      <c r="AC24" s="1176" t="str">
        <f>IF(VLOOKUP(D24,'J1&amp;J2'!$CA$9:$CW$466,20,FALSE)=0,"",VLOOKUP(D24,'J1&amp;J2'!$CA$9:$CW$466,20,FALSE))</f>
        <v/>
      </c>
      <c r="AD24" s="1176" t="str">
        <f t="shared" si="16"/>
        <v/>
      </c>
      <c r="AE24" s="1176" t="str">
        <f t="shared" si="17"/>
        <v/>
      </c>
      <c r="AF24" s="1176" t="str">
        <f>IF(VLOOKUP(D24,'J1&amp;J2'!$CA$9:$CW$466,21,FALSE)=0,"",VLOOKUP(D24,'J1&amp;J2'!$CA$9:$CW$466,21,FALSE))</f>
        <v/>
      </c>
      <c r="AG24" s="1176" t="str">
        <f t="shared" si="18"/>
        <v/>
      </c>
      <c r="AH24" s="1176" t="str">
        <f t="shared" si="19"/>
        <v/>
      </c>
      <c r="AI24" s="1176" t="str">
        <f>IF(VLOOKUP(D24,'J1&amp;J2'!$CA$9:$CW$466,22,FALSE)=0,"",VLOOKUP(D24,'J1&amp;J2'!$CA$9:$CW$466,22,FALSE))</f>
        <v/>
      </c>
      <c r="AJ24" s="1176" t="str">
        <f t="shared" si="20"/>
        <v/>
      </c>
      <c r="AK24" s="1176" t="str">
        <f t="shared" si="21"/>
        <v/>
      </c>
      <c r="AL24" s="1274"/>
      <c r="AM24" s="1274" t="str">
        <f t="shared" si="22"/>
        <v/>
      </c>
      <c r="AN24" s="1274" t="str">
        <f t="shared" si="23"/>
        <v/>
      </c>
      <c r="AO24" s="715">
        <f t="shared" si="24"/>
        <v>8</v>
      </c>
      <c r="AP24" s="716">
        <f t="shared" si="25"/>
        <v>14</v>
      </c>
      <c r="AQ24" s="715">
        <f t="shared" si="26"/>
        <v>3</v>
      </c>
      <c r="AR24" s="7"/>
    </row>
    <row r="25" spans="2:44" ht="12" customHeight="1" x14ac:dyDescent="0.4">
      <c r="B25" s="714" t="s">
        <v>828</v>
      </c>
      <c r="C25" s="714" t="s">
        <v>784</v>
      </c>
      <c r="D25" s="1084" t="s">
        <v>127</v>
      </c>
      <c r="E25" s="1168">
        <f>IF(VLOOKUP(D25,'J1&amp;J2'!$CA$9:$CW$466,12,FALSE)=0,"",VLOOKUP(D25,'J1&amp;J2'!$CA$9:$CW$466,12,FALSE))</f>
        <v>73</v>
      </c>
      <c r="F25" s="1296">
        <f t="shared" si="0"/>
        <v>25</v>
      </c>
      <c r="G25" s="1168">
        <f t="shared" si="1"/>
        <v>0</v>
      </c>
      <c r="H25" s="1168">
        <f>IF(VLOOKUP(D25,'J1&amp;J2'!$CA$9:$CW$466,13,FALSE)=0,"",VLOOKUP(D25,'J1&amp;J2'!$CA$9:$CW$466,13,FALSE))</f>
        <v>76</v>
      </c>
      <c r="I25" s="1168">
        <f t="shared" si="2"/>
        <v>17</v>
      </c>
      <c r="J25" s="1168">
        <f t="shared" si="3"/>
        <v>0</v>
      </c>
      <c r="K25" s="1168">
        <f>IF(VLOOKUP(D25,'J1&amp;J2'!$CA$9:$CW$466,14,FALSE)=0,"",VLOOKUP(D25,'J1&amp;J2'!$CA$9:$CW$466,14,FALSE))</f>
        <v>67</v>
      </c>
      <c r="L25" s="1168">
        <f t="shared" si="4"/>
        <v>5</v>
      </c>
      <c r="M25" s="1168">
        <f t="shared" si="5"/>
        <v>8</v>
      </c>
      <c r="N25" s="1168">
        <f>IF(VLOOKUP(D25,'J1&amp;J2'!$CA$9:$CW$466,15,FALSE)=0,"",VLOOKUP(D25,'J1&amp;J2'!$CA$9:$CW$466,15,FALSE))</f>
        <v>80</v>
      </c>
      <c r="O25" s="1168">
        <f t="shared" si="6"/>
        <v>21</v>
      </c>
      <c r="P25" s="1168">
        <f t="shared" si="7"/>
        <v>0</v>
      </c>
      <c r="Q25" s="1168" t="str">
        <f>IF(VLOOKUP(D25,'J1&amp;J2'!$CA$9:$CW$466,16,FALSE)=0,"",VLOOKUP(D25,'J1&amp;J2'!$CA$9:$CW$466,16,FALSE))</f>
        <v/>
      </c>
      <c r="R25" s="1168" t="str">
        <f t="shared" si="8"/>
        <v/>
      </c>
      <c r="S25" s="1168" t="str">
        <f t="shared" si="9"/>
        <v/>
      </c>
      <c r="T25" s="1168" t="str">
        <f>IF(VLOOKUP(D25,'J1&amp;J2'!$CA$9:$CW$466,17,FALSE)=0,"",VLOOKUP(D25,'J1&amp;J2'!$CA$9:$CW$466,17,FALSE))</f>
        <v/>
      </c>
      <c r="U25" s="1168" t="str">
        <f t="shared" si="10"/>
        <v/>
      </c>
      <c r="V25" s="1168" t="str">
        <f t="shared" si="11"/>
        <v/>
      </c>
      <c r="W25" s="1168" t="str">
        <f>IF(VLOOKUP(D25,'J1&amp;J2'!$CA$9:$CW526,18,FALSE)=0,"",VLOOKUP(D25,'J1&amp;J2'!$CA$9:$CW$466,18,FALSE))</f>
        <v/>
      </c>
      <c r="X25" s="1168" t="str">
        <f t="shared" si="12"/>
        <v/>
      </c>
      <c r="Y25" s="1168" t="str">
        <f t="shared" si="13"/>
        <v/>
      </c>
      <c r="Z25" s="1168" t="str">
        <f>IF(VLOOKUP(D25,'J1&amp;J2'!$CA$9:$CW$466,19,FALSE)=0,"",VLOOKUP(D25,'J1&amp;J2'!$CA$9:$CW$466,19,FALSE))</f>
        <v/>
      </c>
      <c r="AA25" s="1168" t="str">
        <f t="shared" si="14"/>
        <v/>
      </c>
      <c r="AB25" s="1168" t="str">
        <f t="shared" si="15"/>
        <v/>
      </c>
      <c r="AC25" s="1168" t="str">
        <f>IF(VLOOKUP(D25,'J1&amp;J2'!$CA$9:$CW$466,20,FALSE)=0,"",VLOOKUP(D25,'J1&amp;J2'!$CA$9:$CW$466,20,FALSE))</f>
        <v/>
      </c>
      <c r="AD25" s="1168" t="str">
        <f t="shared" si="16"/>
        <v/>
      </c>
      <c r="AE25" s="1168" t="str">
        <f t="shared" si="17"/>
        <v/>
      </c>
      <c r="AF25" s="1168" t="str">
        <f>IF(VLOOKUP(D25,'J1&amp;J2'!$CA$9:$CW$466,21,FALSE)=0,"",VLOOKUP(D25,'J1&amp;J2'!$CA$9:$CW$466,21,FALSE))</f>
        <v/>
      </c>
      <c r="AG25" s="1168" t="str">
        <f t="shared" si="18"/>
        <v/>
      </c>
      <c r="AH25" s="1168" t="str">
        <f t="shared" si="19"/>
        <v/>
      </c>
      <c r="AI25" s="1168" t="str">
        <f>IF(VLOOKUP(D25,'J1&amp;J2'!$CA$9:$CW$466,22,FALSE)=0,"",VLOOKUP(D25,'J1&amp;J2'!$CA$9:$CW$466,22,FALSE))</f>
        <v/>
      </c>
      <c r="AJ25" s="1168" t="str">
        <f t="shared" si="20"/>
        <v/>
      </c>
      <c r="AK25" s="1168" t="str">
        <f t="shared" si="21"/>
        <v/>
      </c>
      <c r="AL25" s="1168"/>
      <c r="AM25" s="1168" t="str">
        <f t="shared" si="22"/>
        <v/>
      </c>
      <c r="AN25" s="1168" t="str">
        <f t="shared" si="23"/>
        <v/>
      </c>
      <c r="AO25" s="715">
        <f t="shared" si="24"/>
        <v>8</v>
      </c>
      <c r="AP25" s="716">
        <f t="shared" si="25"/>
        <v>14</v>
      </c>
      <c r="AQ25" s="715">
        <f t="shared" si="26"/>
        <v>4</v>
      </c>
      <c r="AR25" s="7"/>
    </row>
    <row r="26" spans="2:44" ht="12" customHeight="1" x14ac:dyDescent="0.4">
      <c r="B26" s="717" t="s">
        <v>816</v>
      </c>
      <c r="C26" s="1083" t="s">
        <v>784</v>
      </c>
      <c r="D26" s="1085" t="s">
        <v>120</v>
      </c>
      <c r="E26" s="1176" t="str">
        <f>IF(VLOOKUP(D26,'J1&amp;J2'!$CA$9:$CW$466,12,FALSE)=0,"",VLOOKUP(D26,'J1&amp;J2'!$CA$9:$CW$466,12,FALSE))</f>
        <v/>
      </c>
      <c r="F26" s="1297" t="str">
        <f t="shared" si="0"/>
        <v/>
      </c>
      <c r="G26" s="1176" t="str">
        <f t="shared" si="1"/>
        <v/>
      </c>
      <c r="H26" s="1176">
        <f>IF(VLOOKUP(D26,'J1&amp;J2'!$CA$9:$CW$466,13,FALSE)=0,"",VLOOKUP(D26,'J1&amp;J2'!$CA$9:$CW$466,13,FALSE))</f>
        <v>69</v>
      </c>
      <c r="I26" s="1176">
        <f t="shared" si="2"/>
        <v>6</v>
      </c>
      <c r="J26" s="1176">
        <f t="shared" si="3"/>
        <v>7</v>
      </c>
      <c r="K26" s="1176">
        <f>IF(VLOOKUP(D26,'J1&amp;J2'!$CA$9:$CW$466,14,FALSE)=0,"",VLOOKUP(D26,'J1&amp;J2'!$CA$9:$CW$466,14,FALSE))</f>
        <v>72</v>
      </c>
      <c r="L26" s="1176">
        <f t="shared" si="4"/>
        <v>17</v>
      </c>
      <c r="M26" s="1176">
        <f t="shared" si="5"/>
        <v>0</v>
      </c>
      <c r="N26" s="1176" t="str">
        <f>IF(VLOOKUP(D26,'J1&amp;J2'!$CA$9:$CW$466,15,FALSE)=0,"",VLOOKUP(D26,'J1&amp;J2'!$CA$9:$CW$466,15,FALSE))</f>
        <v/>
      </c>
      <c r="O26" s="1176" t="str">
        <f t="shared" si="6"/>
        <v/>
      </c>
      <c r="P26" s="1176" t="str">
        <f t="shared" si="7"/>
        <v/>
      </c>
      <c r="Q26" s="1176" t="str">
        <f>IF(VLOOKUP(D26,'J1&amp;J2'!$CA$9:$CW$466,16,FALSE)=0,"",VLOOKUP(D26,'J1&amp;J2'!$CA$9:$CW$466,16,FALSE))</f>
        <v/>
      </c>
      <c r="R26" s="1176" t="str">
        <f t="shared" si="8"/>
        <v/>
      </c>
      <c r="S26" s="1176" t="str">
        <f t="shared" si="9"/>
        <v/>
      </c>
      <c r="T26" s="1176" t="str">
        <f>IF(VLOOKUP(D26,'J1&amp;J2'!$CA$9:$CW$466,17,FALSE)=0,"",VLOOKUP(D26,'J1&amp;J2'!$CA$9:$CW$466,17,FALSE))</f>
        <v/>
      </c>
      <c r="U26" s="1176" t="str">
        <f t="shared" si="10"/>
        <v/>
      </c>
      <c r="V26" s="1176" t="str">
        <f t="shared" si="11"/>
        <v/>
      </c>
      <c r="W26" s="1176" t="str">
        <f>IF(VLOOKUP(D26,'J1&amp;J2'!$CA$9:$CW521,18,FALSE)=0,"",VLOOKUP(D26,'J1&amp;J2'!$CA$9:$CW$466,18,FALSE))</f>
        <v/>
      </c>
      <c r="X26" s="1176" t="str">
        <f t="shared" si="12"/>
        <v/>
      </c>
      <c r="Y26" s="1176" t="str">
        <f t="shared" si="13"/>
        <v/>
      </c>
      <c r="Z26" s="1176" t="str">
        <f>IF(VLOOKUP(D26,'J1&amp;J2'!$CA$9:$CW$466,19,FALSE)=0,"",VLOOKUP(D26,'J1&amp;J2'!$CA$9:$CW$466,19,FALSE))</f>
        <v/>
      </c>
      <c r="AA26" s="1176" t="str">
        <f t="shared" si="14"/>
        <v/>
      </c>
      <c r="AB26" s="1176" t="str">
        <f t="shared" si="15"/>
        <v/>
      </c>
      <c r="AC26" s="1176" t="str">
        <f>IF(VLOOKUP(D26,'J1&amp;J2'!$CA$9:$CW$466,20,FALSE)=0,"",VLOOKUP(D26,'J1&amp;J2'!$CA$9:$CW$466,20,FALSE))</f>
        <v/>
      </c>
      <c r="AD26" s="1176" t="str">
        <f t="shared" si="16"/>
        <v/>
      </c>
      <c r="AE26" s="1176" t="str">
        <f t="shared" si="17"/>
        <v/>
      </c>
      <c r="AF26" s="1176" t="str">
        <f>IF(VLOOKUP(D26,'J1&amp;J2'!$CA$9:$CW$466,21,FALSE)=0,"",VLOOKUP(D26,'J1&amp;J2'!$CA$9:$CW$466,21,FALSE))</f>
        <v/>
      </c>
      <c r="AG26" s="1176" t="str">
        <f t="shared" si="18"/>
        <v/>
      </c>
      <c r="AH26" s="1176" t="str">
        <f t="shared" si="19"/>
        <v/>
      </c>
      <c r="AI26" s="1176" t="str">
        <f>IF(VLOOKUP(D26,'J1&amp;J2'!$CA$9:$CW$466,22,FALSE)=0,"",VLOOKUP(D26,'J1&amp;J2'!$CA$9:$CW$466,22,FALSE))</f>
        <v/>
      </c>
      <c r="AJ26" s="1176" t="str">
        <f t="shared" si="20"/>
        <v/>
      </c>
      <c r="AK26" s="1176" t="str">
        <f t="shared" si="21"/>
        <v/>
      </c>
      <c r="AL26" s="1176"/>
      <c r="AM26" s="1176" t="str">
        <f t="shared" si="22"/>
        <v/>
      </c>
      <c r="AN26" s="1176" t="str">
        <f t="shared" si="23"/>
        <v/>
      </c>
      <c r="AO26" s="715">
        <f t="shared" si="24"/>
        <v>7</v>
      </c>
      <c r="AP26" s="716">
        <f t="shared" si="25"/>
        <v>16</v>
      </c>
      <c r="AQ26" s="715">
        <f t="shared" si="26"/>
        <v>2</v>
      </c>
      <c r="AR26" s="7"/>
    </row>
    <row r="27" spans="2:44" ht="12" customHeight="1" x14ac:dyDescent="0.4">
      <c r="B27" s="714" t="s">
        <v>715</v>
      </c>
      <c r="C27" s="714" t="s">
        <v>666</v>
      </c>
      <c r="D27" s="1084" t="s">
        <v>151</v>
      </c>
      <c r="E27" s="1168">
        <f>IF(VLOOKUP(D27,'J1&amp;J2'!$CA$9:$CW$466,12,FALSE)=0,"",VLOOKUP(D27,'J1&amp;J2'!$CA$9:$CW$466,12,FALSE))</f>
        <v>75</v>
      </c>
      <c r="F27" s="1296">
        <f t="shared" si="0"/>
        <v>32</v>
      </c>
      <c r="G27" s="1168">
        <f t="shared" si="1"/>
        <v>0</v>
      </c>
      <c r="H27" s="1168">
        <f>IF(VLOOKUP(D27,'J1&amp;J2'!$CA$9:$CW$466,13,FALSE)=0,"",VLOOKUP(D27,'J1&amp;J2'!$CA$9:$CW$466,13,FALSE))</f>
        <v>72</v>
      </c>
      <c r="I27" s="1168">
        <f t="shared" si="2"/>
        <v>12</v>
      </c>
      <c r="J27" s="1168">
        <f t="shared" si="3"/>
        <v>1</v>
      </c>
      <c r="K27" s="1168" t="str">
        <f>IF(VLOOKUP(D27,'J1&amp;J2'!$CA$9:$CW$466,14,FALSE)=0,"",VLOOKUP(D27,'J1&amp;J2'!$CA$9:$CW$466,14,FALSE))</f>
        <v/>
      </c>
      <c r="L27" s="1168" t="str">
        <f t="shared" si="4"/>
        <v/>
      </c>
      <c r="M27" s="1168" t="str">
        <f t="shared" si="5"/>
        <v/>
      </c>
      <c r="N27" s="1168">
        <f>IF(VLOOKUP(D27,'J1&amp;J2'!$CA$9:$CW$466,15,FALSE)=0,"",VLOOKUP(D27,'J1&amp;J2'!$CA$9:$CW$466,15,FALSE))</f>
        <v>71</v>
      </c>
      <c r="O27" s="1168">
        <f t="shared" si="6"/>
        <v>7</v>
      </c>
      <c r="P27" s="1168">
        <f t="shared" si="7"/>
        <v>6</v>
      </c>
      <c r="Q27" s="1168" t="str">
        <f>IF(VLOOKUP(D27,'J1&amp;J2'!$CA$9:$CW$466,16,FALSE)=0,"",VLOOKUP(D27,'J1&amp;J2'!$CA$9:$CW$466,16,FALSE))</f>
        <v/>
      </c>
      <c r="R27" s="1168" t="str">
        <f t="shared" si="8"/>
        <v/>
      </c>
      <c r="S27" s="1168" t="str">
        <f t="shared" si="9"/>
        <v/>
      </c>
      <c r="T27" s="1168" t="str">
        <f>IF(VLOOKUP(D27,'J1&amp;J2'!$CA$9:$CW$466,17,FALSE)=0,"",VLOOKUP(D27,'J1&amp;J2'!$CA$9:$CW$466,17,FALSE))</f>
        <v/>
      </c>
      <c r="U27" s="1168" t="str">
        <f t="shared" si="10"/>
        <v/>
      </c>
      <c r="V27" s="1168" t="str">
        <f t="shared" si="11"/>
        <v/>
      </c>
      <c r="W27" s="1168" t="str">
        <f>IF(VLOOKUP(D27,'J1&amp;J2'!$CA$9:$CW505,18,FALSE)=0,"",VLOOKUP(D27,'J1&amp;J2'!$CA$9:$CW$466,18,FALSE))</f>
        <v/>
      </c>
      <c r="X27" s="1168" t="str">
        <f t="shared" si="12"/>
        <v/>
      </c>
      <c r="Y27" s="1168" t="str">
        <f t="shared" si="13"/>
        <v/>
      </c>
      <c r="Z27" s="1168" t="str">
        <f>IF(VLOOKUP(D27,'J1&amp;J2'!$CA$9:$CW$466,19,FALSE)=0,"",VLOOKUP(D27,'J1&amp;J2'!$CA$9:$CW$466,19,FALSE))</f>
        <v/>
      </c>
      <c r="AA27" s="1168" t="str">
        <f t="shared" si="14"/>
        <v/>
      </c>
      <c r="AB27" s="1168" t="str">
        <f t="shared" si="15"/>
        <v/>
      </c>
      <c r="AC27" s="1168" t="str">
        <f>IF(VLOOKUP(D27,'J1&amp;J2'!$CA$9:$CW$466,20,FALSE)=0,"",VLOOKUP(D27,'J1&amp;J2'!$CA$9:$CW$466,20,FALSE))</f>
        <v/>
      </c>
      <c r="AD27" s="1168" t="str">
        <f t="shared" si="16"/>
        <v/>
      </c>
      <c r="AE27" s="1168" t="str">
        <f t="shared" si="17"/>
        <v/>
      </c>
      <c r="AF27" s="1168" t="str">
        <f>IF(VLOOKUP(D27,'J1&amp;J2'!$CA$9:$CW$466,21,FALSE)=0,"",VLOOKUP(D27,'J1&amp;J2'!$CA$9:$CW$466,21,FALSE))</f>
        <v/>
      </c>
      <c r="AG27" s="1168" t="str">
        <f t="shared" si="18"/>
        <v/>
      </c>
      <c r="AH27" s="1168" t="str">
        <f t="shared" si="19"/>
        <v/>
      </c>
      <c r="AI27" s="1168" t="str">
        <f>IF(VLOOKUP(D27,'J1&amp;J2'!$CA$9:$CW$466,22,FALSE)=0,"",VLOOKUP(D27,'J1&amp;J2'!$CA$9:$CW$466,22,FALSE))</f>
        <v/>
      </c>
      <c r="AJ27" s="1168" t="str">
        <f t="shared" si="20"/>
        <v/>
      </c>
      <c r="AK27" s="1168" t="str">
        <f t="shared" si="21"/>
        <v/>
      </c>
      <c r="AL27" s="1273"/>
      <c r="AM27" s="1273" t="str">
        <f t="shared" si="22"/>
        <v/>
      </c>
      <c r="AN27" s="1273" t="str">
        <f t="shared" si="23"/>
        <v/>
      </c>
      <c r="AO27" s="715">
        <f t="shared" si="24"/>
        <v>7</v>
      </c>
      <c r="AP27" s="716">
        <f t="shared" si="25"/>
        <v>16</v>
      </c>
      <c r="AQ27" s="715">
        <f t="shared" si="26"/>
        <v>3</v>
      </c>
      <c r="AR27" s="7"/>
    </row>
    <row r="28" spans="2:44" ht="12" customHeight="1" x14ac:dyDescent="0.4">
      <c r="B28" s="717" t="s">
        <v>845</v>
      </c>
      <c r="C28" s="1083" t="s">
        <v>784</v>
      </c>
      <c r="D28" s="1085" t="s">
        <v>844</v>
      </c>
      <c r="E28" s="1176">
        <f>IF(VLOOKUP(D28,'J1&amp;J2'!$CA$9:$CW$466,12,FALSE)=0,"",VLOOKUP(D28,'J1&amp;J2'!$CA$9:$CW$466,12,FALSE))</f>
        <v>76</v>
      </c>
      <c r="F28" s="1297">
        <f t="shared" si="0"/>
        <v>35</v>
      </c>
      <c r="G28" s="1176">
        <f t="shared" si="1"/>
        <v>0</v>
      </c>
      <c r="H28" s="1176">
        <f>IF(VLOOKUP(D28,'J1&amp;J2'!$CA$9:$CW$466,13,FALSE)=0,"",VLOOKUP(D28,'J1&amp;J2'!$CA$9:$CW$466,13,FALSE))</f>
        <v>70</v>
      </c>
      <c r="I28" s="1176">
        <f t="shared" si="2"/>
        <v>7</v>
      </c>
      <c r="J28" s="1176">
        <f t="shared" si="3"/>
        <v>6</v>
      </c>
      <c r="K28" s="1176" t="str">
        <f>IF(VLOOKUP(D28,'J1&amp;J2'!$CA$9:$CW$466,14,FALSE)=0,"",VLOOKUP(D28,'J1&amp;J2'!$CA$9:$CW$466,14,FALSE))</f>
        <v/>
      </c>
      <c r="L28" s="1176" t="str">
        <f t="shared" si="4"/>
        <v/>
      </c>
      <c r="M28" s="1176" t="str">
        <f t="shared" si="5"/>
        <v/>
      </c>
      <c r="N28" s="1176" t="str">
        <f>IF(VLOOKUP(D28,'J1&amp;J2'!$CA$9:$CW$466,15,FALSE)=0,"",VLOOKUP(D28,'J1&amp;J2'!$CA$9:$CW$466,15,FALSE))</f>
        <v/>
      </c>
      <c r="O28" s="1176" t="str">
        <f t="shared" si="6"/>
        <v/>
      </c>
      <c r="P28" s="1176" t="str">
        <f t="shared" si="7"/>
        <v/>
      </c>
      <c r="Q28" s="1176" t="str">
        <f>IF(VLOOKUP(D28,'J1&amp;J2'!$CA$9:$CW$466,16,FALSE)=0,"",VLOOKUP(D28,'J1&amp;J2'!$CA$9:$CW$466,16,FALSE))</f>
        <v/>
      </c>
      <c r="R28" s="1176" t="str">
        <f t="shared" si="8"/>
        <v/>
      </c>
      <c r="S28" s="1176" t="str">
        <f t="shared" si="9"/>
        <v/>
      </c>
      <c r="T28" s="1176" t="str">
        <f>IF(VLOOKUP(D28,'J1&amp;J2'!$CA$9:$CW$466,17,FALSE)=0,"",VLOOKUP(D28,'J1&amp;J2'!$CA$9:$CW$466,17,FALSE))</f>
        <v/>
      </c>
      <c r="U28" s="1176" t="str">
        <f t="shared" si="10"/>
        <v/>
      </c>
      <c r="V28" s="1176" t="str">
        <f t="shared" si="11"/>
        <v/>
      </c>
      <c r="W28" s="1176" t="str">
        <f>IF(VLOOKUP(D28,'J1&amp;J2'!$CA$9:$CW532,18,FALSE)=0,"",VLOOKUP(D28,'J1&amp;J2'!$CA$9:$CW$466,18,FALSE))</f>
        <v/>
      </c>
      <c r="X28" s="1176" t="str">
        <f t="shared" si="12"/>
        <v/>
      </c>
      <c r="Y28" s="1176" t="str">
        <f t="shared" si="13"/>
        <v/>
      </c>
      <c r="Z28" s="1176" t="str">
        <f>IF(VLOOKUP(D28,'J1&amp;J2'!$CA$9:$CW$466,19,FALSE)=0,"",VLOOKUP(D28,'J1&amp;J2'!$CA$9:$CW$466,19,FALSE))</f>
        <v/>
      </c>
      <c r="AA28" s="1176" t="str">
        <f t="shared" si="14"/>
        <v/>
      </c>
      <c r="AB28" s="1176" t="str">
        <f t="shared" si="15"/>
        <v/>
      </c>
      <c r="AC28" s="1176" t="str">
        <f>IF(VLOOKUP(D28,'J1&amp;J2'!$CA$9:$CW$466,20,FALSE)=0,"",VLOOKUP(D28,'J1&amp;J2'!$CA$9:$CW$466,20,FALSE))</f>
        <v/>
      </c>
      <c r="AD28" s="1176" t="str">
        <f t="shared" si="16"/>
        <v/>
      </c>
      <c r="AE28" s="1176" t="str">
        <f t="shared" si="17"/>
        <v/>
      </c>
      <c r="AF28" s="1176" t="str">
        <f>IF(VLOOKUP(D28,'J1&amp;J2'!$CA$9:$CW$466,21,FALSE)=0,"",VLOOKUP(D28,'J1&amp;J2'!$CA$9:$CW$466,21,FALSE))</f>
        <v/>
      </c>
      <c r="AG28" s="1176" t="str">
        <f t="shared" si="18"/>
        <v/>
      </c>
      <c r="AH28" s="1176" t="str">
        <f t="shared" si="19"/>
        <v/>
      </c>
      <c r="AI28" s="1176" t="str">
        <f>IF(VLOOKUP(D28,'J1&amp;J2'!$CA$9:$CW$466,22,FALSE)=0,"",VLOOKUP(D28,'J1&amp;J2'!$CA$9:$CW$466,22,FALSE))</f>
        <v/>
      </c>
      <c r="AJ28" s="1176" t="str">
        <f t="shared" si="20"/>
        <v/>
      </c>
      <c r="AK28" s="1176" t="str">
        <f t="shared" si="21"/>
        <v/>
      </c>
      <c r="AL28" s="1274"/>
      <c r="AM28" s="1274" t="str">
        <f t="shared" si="22"/>
        <v/>
      </c>
      <c r="AN28" s="1274" t="str">
        <f t="shared" si="23"/>
        <v/>
      </c>
      <c r="AO28" s="715">
        <f t="shared" si="24"/>
        <v>6</v>
      </c>
      <c r="AP28" s="716">
        <f t="shared" si="25"/>
        <v>18</v>
      </c>
      <c r="AQ28" s="715">
        <f t="shared" si="26"/>
        <v>2</v>
      </c>
      <c r="AR28" s="7"/>
    </row>
    <row r="29" spans="2:44" ht="12" customHeight="1" x14ac:dyDescent="0.4">
      <c r="B29" s="714" t="s">
        <v>889</v>
      </c>
      <c r="C29" s="714" t="s">
        <v>530</v>
      </c>
      <c r="D29" s="1084" t="s">
        <v>168</v>
      </c>
      <c r="E29" s="1168" t="str">
        <f>IF(VLOOKUP(D29,'J1&amp;J2'!$CA$9:$CW$466,12,FALSE)=0,"",VLOOKUP(D29,'J1&amp;J2'!$CA$9:$CW$466,12,FALSE))</f>
        <v/>
      </c>
      <c r="F29" s="1296" t="str">
        <f t="shared" si="0"/>
        <v/>
      </c>
      <c r="G29" s="1168" t="str">
        <f t="shared" si="1"/>
        <v/>
      </c>
      <c r="H29" s="1168" t="str">
        <f>IF(VLOOKUP(D29,'J1&amp;J2'!$CA$9:$CW$466,13,FALSE)=0,"",VLOOKUP(D29,'J1&amp;J2'!$CA$9:$CW$466,13,FALSE))</f>
        <v/>
      </c>
      <c r="I29" s="1168" t="str">
        <f t="shared" si="2"/>
        <v/>
      </c>
      <c r="J29" s="1168" t="str">
        <f t="shared" si="3"/>
        <v/>
      </c>
      <c r="K29" s="1168">
        <f>IF(VLOOKUP(D29,'J1&amp;J2'!$CA$9:$CW$466,14,FALSE)=0,"",VLOOKUP(D29,'J1&amp;J2'!$CA$9:$CW$466,14,FALSE))</f>
        <v>78</v>
      </c>
      <c r="L29" s="1168">
        <f t="shared" si="4"/>
        <v>33</v>
      </c>
      <c r="M29" s="1168">
        <f t="shared" si="5"/>
        <v>0</v>
      </c>
      <c r="N29" s="1168">
        <f>IF(VLOOKUP(D29,'J1&amp;J2'!$CA$9:$CW$466,15,FALSE)=0,"",VLOOKUP(D29,'J1&amp;J2'!$CA$9:$CW$466,15,FALSE))</f>
        <v>71</v>
      </c>
      <c r="O29" s="1168">
        <f t="shared" si="6"/>
        <v>7</v>
      </c>
      <c r="P29" s="1168">
        <f t="shared" si="7"/>
        <v>6</v>
      </c>
      <c r="Q29" s="1168" t="str">
        <f>IF(VLOOKUP(D29,'J1&amp;J2'!$CA$9:$CW$466,16,FALSE)=0,"",VLOOKUP(D29,'J1&amp;J2'!$CA$9:$CW$466,16,FALSE))</f>
        <v/>
      </c>
      <c r="R29" s="1168" t="str">
        <f t="shared" si="8"/>
        <v/>
      </c>
      <c r="S29" s="1168" t="str">
        <f t="shared" si="9"/>
        <v/>
      </c>
      <c r="T29" s="1168" t="str">
        <f>IF(VLOOKUP(D29,'J1&amp;J2'!$CA$9:$CW$466,17,FALSE)=0,"",VLOOKUP(D29,'J1&amp;J2'!$CA$9:$CW$466,17,FALSE))</f>
        <v/>
      </c>
      <c r="U29" s="1168" t="str">
        <f t="shared" si="10"/>
        <v/>
      </c>
      <c r="V29" s="1168" t="str">
        <f t="shared" si="11"/>
        <v/>
      </c>
      <c r="W29" s="1168" t="str">
        <f>IF(VLOOKUP(D29,'J1&amp;J2'!$CA$9:$CW474,18,FALSE)=0,"",VLOOKUP(D29,'J1&amp;J2'!$CA$9:$CW$466,18,FALSE))</f>
        <v/>
      </c>
      <c r="X29" s="1168" t="str">
        <f t="shared" si="12"/>
        <v/>
      </c>
      <c r="Y29" s="1168" t="str">
        <f t="shared" si="13"/>
        <v/>
      </c>
      <c r="Z29" s="1168" t="str">
        <f>IF(VLOOKUP(D29,'J1&amp;J2'!$CA$9:$CW$466,19,FALSE)=0,"",VLOOKUP(D29,'J1&amp;J2'!$CA$9:$CW$466,19,FALSE))</f>
        <v/>
      </c>
      <c r="AA29" s="1168" t="str">
        <f t="shared" si="14"/>
        <v/>
      </c>
      <c r="AB29" s="1168" t="str">
        <f t="shared" si="15"/>
        <v/>
      </c>
      <c r="AC29" s="1168" t="str">
        <f>IF(VLOOKUP(D29,'J1&amp;J2'!$CA$9:$CW$466,20,FALSE)=0,"",VLOOKUP(D29,'J1&amp;J2'!$CA$9:$CW$466,20,FALSE))</f>
        <v/>
      </c>
      <c r="AD29" s="1168" t="str">
        <f t="shared" si="16"/>
        <v/>
      </c>
      <c r="AE29" s="1168" t="str">
        <f t="shared" si="17"/>
        <v/>
      </c>
      <c r="AF29" s="1168" t="str">
        <f>IF(VLOOKUP(D29,'J1&amp;J2'!$CA$9:$CW$466,21,FALSE)=0,"",VLOOKUP(D29,'J1&amp;J2'!$CA$9:$CW$466,21,FALSE))</f>
        <v/>
      </c>
      <c r="AG29" s="1168" t="str">
        <f t="shared" si="18"/>
        <v/>
      </c>
      <c r="AH29" s="1168" t="str">
        <f t="shared" si="19"/>
        <v/>
      </c>
      <c r="AI29" s="1168" t="str">
        <f>IF(VLOOKUP(D29,'J1&amp;J2'!$CA$9:$CW$466,22,FALSE)=0,"",VLOOKUP(D29,'J1&amp;J2'!$CA$9:$CW$466,22,FALSE))</f>
        <v/>
      </c>
      <c r="AJ29" s="1168" t="str">
        <f t="shared" si="20"/>
        <v/>
      </c>
      <c r="AK29" s="1168" t="str">
        <f t="shared" si="21"/>
        <v/>
      </c>
      <c r="AL29" s="1168"/>
      <c r="AM29" s="1168" t="str">
        <f t="shared" si="22"/>
        <v/>
      </c>
      <c r="AN29" s="1168" t="str">
        <f t="shared" si="23"/>
        <v/>
      </c>
      <c r="AO29" s="715">
        <f t="shared" si="24"/>
        <v>6</v>
      </c>
      <c r="AP29" s="716">
        <f t="shared" si="25"/>
        <v>18</v>
      </c>
      <c r="AQ29" s="715">
        <f t="shared" si="26"/>
        <v>2</v>
      </c>
      <c r="AR29" s="7"/>
    </row>
    <row r="30" spans="2:44" ht="12" customHeight="1" x14ac:dyDescent="0.4">
      <c r="B30" s="717" t="s">
        <v>636</v>
      </c>
      <c r="C30" s="1083" t="s">
        <v>434</v>
      </c>
      <c r="D30" s="1085" t="s">
        <v>635</v>
      </c>
      <c r="E30" s="1176">
        <f>IF(VLOOKUP(D30,'J1&amp;J2'!$CA$9:$CW$466,12,FALSE)=0,"",VLOOKUP(D30,'J1&amp;J2'!$CA$9:$CW$466,12,FALSE))</f>
        <v>65</v>
      </c>
      <c r="F30" s="1297">
        <f t="shared" si="0"/>
        <v>9</v>
      </c>
      <c r="G30" s="1176">
        <f t="shared" si="1"/>
        <v>4</v>
      </c>
      <c r="H30" s="1176">
        <f>IF(VLOOKUP(D30,'J1&amp;J2'!$CA$9:$CW$466,13,FALSE)=0,"",VLOOKUP(D30,'J1&amp;J2'!$CA$9:$CW$466,13,FALSE))</f>
        <v>79</v>
      </c>
      <c r="I30" s="1176">
        <f t="shared" si="2"/>
        <v>27</v>
      </c>
      <c r="J30" s="1176">
        <f t="shared" si="3"/>
        <v>0</v>
      </c>
      <c r="K30" s="1176" t="str">
        <f>IF(VLOOKUP(D30,'J1&amp;J2'!$CA$9:$CW$466,14,FALSE)=0,"",VLOOKUP(D30,'J1&amp;J2'!$CA$9:$CW$466,14,FALSE))</f>
        <v/>
      </c>
      <c r="L30" s="1176" t="str">
        <f t="shared" si="4"/>
        <v/>
      </c>
      <c r="M30" s="1176" t="str">
        <f t="shared" si="5"/>
        <v/>
      </c>
      <c r="N30" s="1176" t="str">
        <f>IF(VLOOKUP(D30,'J1&amp;J2'!$CA$9:$CW$466,15,FALSE)=0,"",VLOOKUP(D30,'J1&amp;J2'!$CA$9:$CW$466,15,FALSE))</f>
        <v/>
      </c>
      <c r="O30" s="1176" t="str">
        <f t="shared" si="6"/>
        <v/>
      </c>
      <c r="P30" s="1176" t="str">
        <f t="shared" si="7"/>
        <v/>
      </c>
      <c r="Q30" s="1176" t="str">
        <f>IF(VLOOKUP(D30,'J1&amp;J2'!$CA$9:$CW$466,16,FALSE)=0,"",VLOOKUP(D30,'J1&amp;J2'!$CA$9:$CW$466,16,FALSE))</f>
        <v/>
      </c>
      <c r="R30" s="1176" t="str">
        <f t="shared" si="8"/>
        <v/>
      </c>
      <c r="S30" s="1176" t="str">
        <f t="shared" si="9"/>
        <v/>
      </c>
      <c r="T30" s="1176" t="str">
        <f>IF(VLOOKUP(D30,'J1&amp;J2'!$CA$9:$CW$466,17,FALSE)=0,"",VLOOKUP(D30,'J1&amp;J2'!$CA$9:$CW$466,17,FALSE))</f>
        <v/>
      </c>
      <c r="U30" s="1176" t="str">
        <f t="shared" si="10"/>
        <v/>
      </c>
      <c r="V30" s="1176" t="str">
        <f t="shared" si="11"/>
        <v/>
      </c>
      <c r="W30" s="1176" t="str">
        <f>IF(VLOOKUP(D30,'J1&amp;J2'!$CA$9:$CW497,18,FALSE)=0,"",VLOOKUP(D30,'J1&amp;J2'!$CA$9:$CW$466,18,FALSE))</f>
        <v/>
      </c>
      <c r="X30" s="1176" t="str">
        <f t="shared" si="12"/>
        <v/>
      </c>
      <c r="Y30" s="1176" t="str">
        <f t="shared" si="13"/>
        <v/>
      </c>
      <c r="Z30" s="1176" t="str">
        <f>IF(VLOOKUP(D30,'J1&amp;J2'!$CA$9:$CW$466,19,FALSE)=0,"",VLOOKUP(D30,'J1&amp;J2'!$CA$9:$CW$466,19,FALSE))</f>
        <v/>
      </c>
      <c r="AA30" s="1176" t="str">
        <f t="shared" si="14"/>
        <v/>
      </c>
      <c r="AB30" s="1176" t="str">
        <f t="shared" si="15"/>
        <v/>
      </c>
      <c r="AC30" s="1176" t="str">
        <f>IF(VLOOKUP(D30,'J1&amp;J2'!$CA$9:$CW$466,20,FALSE)=0,"",VLOOKUP(D30,'J1&amp;J2'!$CA$9:$CW$466,20,FALSE))</f>
        <v/>
      </c>
      <c r="AD30" s="1176" t="str">
        <f t="shared" si="16"/>
        <v/>
      </c>
      <c r="AE30" s="1176" t="str">
        <f t="shared" si="17"/>
        <v/>
      </c>
      <c r="AF30" s="1176" t="str">
        <f>IF(VLOOKUP(D30,'J1&amp;J2'!$CA$9:$CW$466,21,FALSE)=0,"",VLOOKUP(D30,'J1&amp;J2'!$CA$9:$CW$466,21,FALSE))</f>
        <v/>
      </c>
      <c r="AG30" s="1176" t="str">
        <f t="shared" si="18"/>
        <v/>
      </c>
      <c r="AH30" s="1176" t="str">
        <f t="shared" si="19"/>
        <v/>
      </c>
      <c r="AI30" s="1176" t="str">
        <f>IF(VLOOKUP(D30,'J1&amp;J2'!$CA$9:$CW$466,22,FALSE)=0,"",VLOOKUP(D30,'J1&amp;J2'!$CA$9:$CW$466,22,FALSE))</f>
        <v/>
      </c>
      <c r="AJ30" s="1176" t="str">
        <f t="shared" si="20"/>
        <v/>
      </c>
      <c r="AK30" s="1176" t="str">
        <f t="shared" si="21"/>
        <v/>
      </c>
      <c r="AL30" s="1176"/>
      <c r="AM30" s="1176" t="str">
        <f t="shared" si="22"/>
        <v/>
      </c>
      <c r="AN30" s="1176" t="str">
        <f t="shared" si="23"/>
        <v/>
      </c>
      <c r="AO30" s="715">
        <f t="shared" si="24"/>
        <v>4</v>
      </c>
      <c r="AP30" s="716">
        <f t="shared" si="25"/>
        <v>20</v>
      </c>
      <c r="AQ30" s="715">
        <f t="shared" si="26"/>
        <v>2</v>
      </c>
      <c r="AR30" s="7"/>
    </row>
    <row r="31" spans="2:44" ht="12" customHeight="1" x14ac:dyDescent="0.4">
      <c r="B31" s="714" t="s">
        <v>484</v>
      </c>
      <c r="C31" s="714" t="s">
        <v>432</v>
      </c>
      <c r="D31" s="1084" t="s">
        <v>177</v>
      </c>
      <c r="E31" s="1168" t="str">
        <f>IF(VLOOKUP(D31,'J1&amp;J2'!$CA$9:$CW$466,12,FALSE)=0,"",VLOOKUP(D31,'J1&amp;J2'!$CA$9:$CW$466,12,FALSE))</f>
        <v/>
      </c>
      <c r="F31" s="1296" t="str">
        <f t="shared" si="0"/>
        <v/>
      </c>
      <c r="G31" s="1168" t="str">
        <f t="shared" si="1"/>
        <v/>
      </c>
      <c r="H31" s="1168">
        <f>IF(VLOOKUP(D31,'J1&amp;J2'!$CA$9:$CW$466,13,FALSE)=0,"",VLOOKUP(D31,'J1&amp;J2'!$CA$9:$CW$466,13,FALSE))</f>
        <v>79</v>
      </c>
      <c r="I31" s="1168">
        <f t="shared" si="2"/>
        <v>27</v>
      </c>
      <c r="J31" s="1168">
        <f t="shared" si="3"/>
        <v>0</v>
      </c>
      <c r="K31" s="1168">
        <f>IF(VLOOKUP(D31,'J1&amp;J2'!$CA$9:$CW$466,14,FALSE)=0,"",VLOOKUP(D31,'J1&amp;J2'!$CA$9:$CW$466,14,FALSE))</f>
        <v>69</v>
      </c>
      <c r="L31" s="1168">
        <f t="shared" si="4"/>
        <v>9</v>
      </c>
      <c r="M31" s="1168">
        <f t="shared" si="5"/>
        <v>4</v>
      </c>
      <c r="N31" s="1168">
        <f>IF(VLOOKUP(D31,'J1&amp;J2'!$CA$9:$CW$466,15,FALSE)=0,"",VLOOKUP(D31,'J1&amp;J2'!$CA$9:$CW$466,15,FALSE))</f>
        <v>75</v>
      </c>
      <c r="O31" s="1168">
        <f t="shared" si="6"/>
        <v>15</v>
      </c>
      <c r="P31" s="1168">
        <f t="shared" si="7"/>
        <v>0</v>
      </c>
      <c r="Q31" s="1168" t="str">
        <f>IF(VLOOKUP(D31,'J1&amp;J2'!$CA$9:$CW$466,16,FALSE)=0,"",VLOOKUP(D31,'J1&amp;J2'!$CA$9:$CW$466,16,FALSE))</f>
        <v/>
      </c>
      <c r="R31" s="1168" t="str">
        <f t="shared" si="8"/>
        <v/>
      </c>
      <c r="S31" s="1168" t="str">
        <f t="shared" si="9"/>
        <v/>
      </c>
      <c r="T31" s="1168" t="str">
        <f>IF(VLOOKUP(D31,'J1&amp;J2'!$CA$9:$CW$466,17,FALSE)=0,"",VLOOKUP(D31,'J1&amp;J2'!$CA$9:$CW$466,17,FALSE))</f>
        <v/>
      </c>
      <c r="U31" s="1168" t="str">
        <f t="shared" si="10"/>
        <v/>
      </c>
      <c r="V31" s="1168" t="str">
        <f t="shared" si="11"/>
        <v/>
      </c>
      <c r="W31" s="1168" t="str">
        <f>IF(VLOOKUP(D31,'J1&amp;J2'!$CA$9:$CW470,18,FALSE)=0,"",VLOOKUP(D31,'J1&amp;J2'!$CA$9:$CW$466,18,FALSE))</f>
        <v/>
      </c>
      <c r="X31" s="1168" t="str">
        <f t="shared" si="12"/>
        <v/>
      </c>
      <c r="Y31" s="1168" t="str">
        <f t="shared" si="13"/>
        <v/>
      </c>
      <c r="Z31" s="1168" t="str">
        <f>IF(VLOOKUP(D31,'J1&amp;J2'!$CA$9:$CW$466,19,FALSE)=0,"",VLOOKUP(D31,'J1&amp;J2'!$CA$9:$CW$466,19,FALSE))</f>
        <v/>
      </c>
      <c r="AA31" s="1168" t="str">
        <f t="shared" si="14"/>
        <v/>
      </c>
      <c r="AB31" s="1168" t="str">
        <f t="shared" si="15"/>
        <v/>
      </c>
      <c r="AC31" s="1168" t="str">
        <f>IF(VLOOKUP(D31,'J1&amp;J2'!$CA$9:$CW$466,20,FALSE)=0,"",VLOOKUP(D31,'J1&amp;J2'!$CA$9:$CW$466,20,FALSE))</f>
        <v/>
      </c>
      <c r="AD31" s="1168" t="str">
        <f t="shared" si="16"/>
        <v/>
      </c>
      <c r="AE31" s="1168" t="str">
        <f t="shared" si="17"/>
        <v/>
      </c>
      <c r="AF31" s="1168" t="str">
        <f>IF(VLOOKUP(D31,'J1&amp;J2'!$CA$9:$CW$466,21,FALSE)=0,"",VLOOKUP(D31,'J1&amp;J2'!$CA$9:$CW$466,21,FALSE))</f>
        <v/>
      </c>
      <c r="AG31" s="1168" t="str">
        <f t="shared" si="18"/>
        <v/>
      </c>
      <c r="AH31" s="1168" t="str">
        <f t="shared" si="19"/>
        <v/>
      </c>
      <c r="AI31" s="1168" t="str">
        <f>IF(VLOOKUP(D31,'J1&amp;J2'!$CA$9:$CW$466,22,FALSE)=0,"",VLOOKUP(D31,'J1&amp;J2'!$CA$9:$CW$466,22,FALSE))</f>
        <v/>
      </c>
      <c r="AJ31" s="1168" t="str">
        <f t="shared" si="20"/>
        <v/>
      </c>
      <c r="AK31" s="1168" t="str">
        <f t="shared" si="21"/>
        <v/>
      </c>
      <c r="AL31" s="1168"/>
      <c r="AM31" s="1168" t="str">
        <f t="shared" si="22"/>
        <v/>
      </c>
      <c r="AN31" s="1168" t="str">
        <f t="shared" si="23"/>
        <v/>
      </c>
      <c r="AO31" s="715">
        <f t="shared" si="24"/>
        <v>4</v>
      </c>
      <c r="AP31" s="716">
        <f t="shared" si="25"/>
        <v>20</v>
      </c>
      <c r="AQ31" s="715">
        <f t="shared" si="26"/>
        <v>3</v>
      </c>
      <c r="AR31" s="7"/>
    </row>
    <row r="32" spans="2:44" ht="12" customHeight="1" x14ac:dyDescent="0.4">
      <c r="B32" s="717" t="s">
        <v>615</v>
      </c>
      <c r="C32" s="1083" t="s">
        <v>434</v>
      </c>
      <c r="D32" s="1085" t="s">
        <v>85</v>
      </c>
      <c r="E32" s="1176">
        <f>IF(VLOOKUP(D32,'J1&amp;J2'!$CA$9:$CW$466,12,FALSE)=0,"",VLOOKUP(D32,'J1&amp;J2'!$CA$9:$CW$466,12,FALSE))</f>
        <v>75</v>
      </c>
      <c r="F32" s="1297">
        <f t="shared" si="0"/>
        <v>32</v>
      </c>
      <c r="G32" s="1176">
        <f t="shared" si="1"/>
        <v>0</v>
      </c>
      <c r="H32" s="1176" t="str">
        <f>IF(VLOOKUP(D32,'J1&amp;J2'!$CA$9:$CW$466,13,FALSE)=0,"",VLOOKUP(D32,'J1&amp;J2'!$CA$9:$CW$466,13,FALSE))</f>
        <v/>
      </c>
      <c r="I32" s="1176" t="str">
        <f t="shared" si="2"/>
        <v/>
      </c>
      <c r="J32" s="1176" t="str">
        <f t="shared" si="3"/>
        <v/>
      </c>
      <c r="K32" s="1176">
        <f>IF(VLOOKUP(D32,'J1&amp;J2'!$CA$9:$CW$466,14,FALSE)=0,"",VLOOKUP(D32,'J1&amp;J2'!$CA$9:$CW$466,14,FALSE))</f>
        <v>69</v>
      </c>
      <c r="L32" s="1176">
        <f t="shared" si="4"/>
        <v>9</v>
      </c>
      <c r="M32" s="1176">
        <f t="shared" si="5"/>
        <v>4</v>
      </c>
      <c r="N32" s="1176" t="str">
        <f>IF(VLOOKUP(D32,'J1&amp;J2'!$CA$9:$CW$466,15,FALSE)=0,"",VLOOKUP(D32,'J1&amp;J2'!$CA$9:$CW$466,15,FALSE))</f>
        <v/>
      </c>
      <c r="O32" s="1176" t="str">
        <f t="shared" si="6"/>
        <v/>
      </c>
      <c r="P32" s="1176" t="str">
        <f t="shared" si="7"/>
        <v/>
      </c>
      <c r="Q32" s="1176" t="str">
        <f>IF(VLOOKUP(D32,'J1&amp;J2'!$CA$9:$CW$466,16,FALSE)=0,"",VLOOKUP(D32,'J1&amp;J2'!$CA$9:$CW$466,16,FALSE))</f>
        <v/>
      </c>
      <c r="R32" s="1176" t="str">
        <f t="shared" si="8"/>
        <v/>
      </c>
      <c r="S32" s="1176" t="str">
        <f t="shared" si="9"/>
        <v/>
      </c>
      <c r="T32" s="1176" t="str">
        <f>IF(VLOOKUP(D32,'J1&amp;J2'!$CA$9:$CW$466,17,FALSE)=0,"",VLOOKUP(D32,'J1&amp;J2'!$CA$9:$CW$466,17,FALSE))</f>
        <v/>
      </c>
      <c r="U32" s="1176" t="str">
        <f t="shared" si="10"/>
        <v/>
      </c>
      <c r="V32" s="1176" t="str">
        <f t="shared" si="11"/>
        <v/>
      </c>
      <c r="W32" s="1176" t="str">
        <f>IF(VLOOKUP(D32,'J1&amp;J2'!$CA$9:$CW491,18,FALSE)=0,"",VLOOKUP(D32,'J1&amp;J2'!$CA$9:$CW$466,18,FALSE))</f>
        <v/>
      </c>
      <c r="X32" s="1176" t="str">
        <f t="shared" si="12"/>
        <v/>
      </c>
      <c r="Y32" s="1176" t="str">
        <f t="shared" si="13"/>
        <v/>
      </c>
      <c r="Z32" s="1176" t="str">
        <f>IF(VLOOKUP(D32,'J1&amp;J2'!$CA$9:$CW$466,19,FALSE)=0,"",VLOOKUP(D32,'J1&amp;J2'!$CA$9:$CW$466,19,FALSE))</f>
        <v/>
      </c>
      <c r="AA32" s="1176" t="str">
        <f t="shared" si="14"/>
        <v/>
      </c>
      <c r="AB32" s="1176" t="str">
        <f t="shared" si="15"/>
        <v/>
      </c>
      <c r="AC32" s="1176" t="str">
        <f>IF(VLOOKUP(D32,'J1&amp;J2'!$CA$9:$CW$466,20,FALSE)=0,"",VLOOKUP(D32,'J1&amp;J2'!$CA$9:$CW$466,20,FALSE))</f>
        <v/>
      </c>
      <c r="AD32" s="1176" t="str">
        <f t="shared" si="16"/>
        <v/>
      </c>
      <c r="AE32" s="1176" t="str">
        <f t="shared" si="17"/>
        <v/>
      </c>
      <c r="AF32" s="1176" t="str">
        <f>IF(VLOOKUP(D32,'J1&amp;J2'!$CA$9:$CW$466,21,FALSE)=0,"",VLOOKUP(D32,'J1&amp;J2'!$CA$9:$CW$466,21,FALSE))</f>
        <v/>
      </c>
      <c r="AG32" s="1176" t="str">
        <f t="shared" si="18"/>
        <v/>
      </c>
      <c r="AH32" s="1176" t="str">
        <f t="shared" si="19"/>
        <v/>
      </c>
      <c r="AI32" s="1176" t="str">
        <f>IF(VLOOKUP(D32,'J1&amp;J2'!$CA$9:$CW$466,22,FALSE)=0,"",VLOOKUP(D32,'J1&amp;J2'!$CA$9:$CW$466,22,FALSE))</f>
        <v/>
      </c>
      <c r="AJ32" s="1176" t="str">
        <f t="shared" si="20"/>
        <v/>
      </c>
      <c r="AK32" s="1176" t="str">
        <f t="shared" si="21"/>
        <v/>
      </c>
      <c r="AL32" s="1176"/>
      <c r="AM32" s="1176" t="str">
        <f t="shared" si="22"/>
        <v/>
      </c>
      <c r="AN32" s="1176" t="str">
        <f t="shared" si="23"/>
        <v/>
      </c>
      <c r="AO32" s="715">
        <f t="shared" si="24"/>
        <v>4</v>
      </c>
      <c r="AP32" s="716">
        <f t="shared" si="25"/>
        <v>20</v>
      </c>
      <c r="AQ32" s="715">
        <f t="shared" si="26"/>
        <v>2</v>
      </c>
      <c r="AR32" s="7"/>
    </row>
    <row r="33" spans="2:44" ht="12" customHeight="1" x14ac:dyDescent="0.4">
      <c r="B33" s="714" t="s">
        <v>815</v>
      </c>
      <c r="C33" s="714" t="s">
        <v>784</v>
      </c>
      <c r="D33" s="1084" t="s">
        <v>123</v>
      </c>
      <c r="E33" s="1168">
        <f>IF(VLOOKUP(D33,'J1&amp;J2'!$CA$9:$CW$466,12,FALSE)=0,"",VLOOKUP(D33,'J1&amp;J2'!$CA$9:$CW$466,12,FALSE))</f>
        <v>78</v>
      </c>
      <c r="F33" s="1296">
        <f t="shared" si="0"/>
        <v>40</v>
      </c>
      <c r="G33" s="1168">
        <f t="shared" si="1"/>
        <v>0</v>
      </c>
      <c r="H33" s="1168">
        <f>IF(VLOOKUP(D33,'J1&amp;J2'!$CA$9:$CW$466,13,FALSE)=0,"",VLOOKUP(D33,'J1&amp;J2'!$CA$9:$CW$466,13,FALSE))</f>
        <v>74</v>
      </c>
      <c r="I33" s="1168">
        <f t="shared" si="2"/>
        <v>15</v>
      </c>
      <c r="J33" s="1168">
        <f t="shared" si="3"/>
        <v>0</v>
      </c>
      <c r="K33" s="1168">
        <f>IF(VLOOKUP(D33,'J1&amp;J2'!$CA$9:$CW$466,14,FALSE)=0,"",VLOOKUP(D33,'J1&amp;J2'!$CA$9:$CW$466,14,FALSE))</f>
        <v>69</v>
      </c>
      <c r="L33" s="1168">
        <f t="shared" si="4"/>
        <v>9</v>
      </c>
      <c r="M33" s="1168">
        <f t="shared" si="5"/>
        <v>4</v>
      </c>
      <c r="N33" s="1168" t="str">
        <f>IF(VLOOKUP(D33,'J1&amp;J2'!$CA$9:$CW$466,15,FALSE)=0,"",VLOOKUP(D33,'J1&amp;J2'!$CA$9:$CW$466,15,FALSE))</f>
        <v/>
      </c>
      <c r="O33" s="1168" t="str">
        <f t="shared" si="6"/>
        <v/>
      </c>
      <c r="P33" s="1168" t="str">
        <f t="shared" si="7"/>
        <v/>
      </c>
      <c r="Q33" s="1168" t="str">
        <f>IF(VLOOKUP(D33,'J1&amp;J2'!$CA$9:$CW$466,16,FALSE)=0,"",VLOOKUP(D33,'J1&amp;J2'!$CA$9:$CW$466,16,FALSE))</f>
        <v/>
      </c>
      <c r="R33" s="1168" t="str">
        <f t="shared" si="8"/>
        <v/>
      </c>
      <c r="S33" s="1168" t="str">
        <f t="shared" si="9"/>
        <v/>
      </c>
      <c r="T33" s="1168" t="str">
        <f>IF(VLOOKUP(D33,'J1&amp;J2'!$CA$9:$CW$466,17,FALSE)=0,"",VLOOKUP(D33,'J1&amp;J2'!$CA$9:$CW$466,17,FALSE))</f>
        <v/>
      </c>
      <c r="U33" s="1168" t="str">
        <f t="shared" si="10"/>
        <v/>
      </c>
      <c r="V33" s="1168" t="str">
        <f t="shared" si="11"/>
        <v/>
      </c>
      <c r="W33" s="1168" t="str">
        <f>IF(VLOOKUP(D33,'J1&amp;J2'!$CA$9:$CW520,18,FALSE)=0,"",VLOOKUP(D33,'J1&amp;J2'!$CA$9:$CW$466,18,FALSE))</f>
        <v/>
      </c>
      <c r="X33" s="1168" t="str">
        <f t="shared" si="12"/>
        <v/>
      </c>
      <c r="Y33" s="1168" t="str">
        <f t="shared" si="13"/>
        <v/>
      </c>
      <c r="Z33" s="1168" t="str">
        <f>IF(VLOOKUP(D33,'J1&amp;J2'!$CA$9:$CW$466,19,FALSE)=0,"",VLOOKUP(D33,'J1&amp;J2'!$CA$9:$CW$466,19,FALSE))</f>
        <v/>
      </c>
      <c r="AA33" s="1168" t="str">
        <f t="shared" si="14"/>
        <v/>
      </c>
      <c r="AB33" s="1168" t="str">
        <f t="shared" si="15"/>
        <v/>
      </c>
      <c r="AC33" s="1168" t="str">
        <f>IF(VLOOKUP(D33,'J1&amp;J2'!$CA$9:$CW$466,20,FALSE)=0,"",VLOOKUP(D33,'J1&amp;J2'!$CA$9:$CW$466,20,FALSE))</f>
        <v/>
      </c>
      <c r="AD33" s="1168" t="str">
        <f t="shared" si="16"/>
        <v/>
      </c>
      <c r="AE33" s="1168" t="str">
        <f t="shared" si="17"/>
        <v/>
      </c>
      <c r="AF33" s="1168" t="str">
        <f>IF(VLOOKUP(D33,'J1&amp;J2'!$CA$9:$CW$466,21,FALSE)=0,"",VLOOKUP(D33,'J1&amp;J2'!$CA$9:$CW$466,21,FALSE))</f>
        <v/>
      </c>
      <c r="AG33" s="1168" t="str">
        <f t="shared" si="18"/>
        <v/>
      </c>
      <c r="AH33" s="1168" t="str">
        <f t="shared" si="19"/>
        <v/>
      </c>
      <c r="AI33" s="1168" t="str">
        <f>IF(VLOOKUP(D33,'J1&amp;J2'!$CA$9:$CW$466,22,FALSE)=0,"",VLOOKUP(D33,'J1&amp;J2'!$CA$9:$CW$466,22,FALSE))</f>
        <v/>
      </c>
      <c r="AJ33" s="1168" t="str">
        <f t="shared" si="20"/>
        <v/>
      </c>
      <c r="AK33" s="1168" t="str">
        <f t="shared" si="21"/>
        <v/>
      </c>
      <c r="AL33" s="1168"/>
      <c r="AM33" s="1168" t="str">
        <f t="shared" si="22"/>
        <v/>
      </c>
      <c r="AN33" s="1168" t="str">
        <f t="shared" si="23"/>
        <v/>
      </c>
      <c r="AO33" s="715">
        <f t="shared" si="24"/>
        <v>4</v>
      </c>
      <c r="AP33" s="716">
        <f t="shared" si="25"/>
        <v>20</v>
      </c>
      <c r="AQ33" s="715">
        <f t="shared" si="26"/>
        <v>3</v>
      </c>
      <c r="AR33" s="7"/>
    </row>
    <row r="34" spans="2:44" ht="12" customHeight="1" x14ac:dyDescent="0.4">
      <c r="B34" s="717" t="s">
        <v>1000</v>
      </c>
      <c r="C34" s="1083" t="s">
        <v>984</v>
      </c>
      <c r="D34" s="1085" t="s">
        <v>274</v>
      </c>
      <c r="E34" s="1176" t="str">
        <f>IF(VLOOKUP(D34,'J1&amp;J2'!$CA$9:$CW$466,12,FALSE)=0,"",VLOOKUP(D34,'J1&amp;J2'!$CA$9:$CW$466,12,FALSE))</f>
        <v/>
      </c>
      <c r="F34" s="1297" t="str">
        <f t="shared" si="0"/>
        <v/>
      </c>
      <c r="G34" s="1176" t="str">
        <f t="shared" si="1"/>
        <v/>
      </c>
      <c r="H34" s="1176" t="str">
        <f>IF(VLOOKUP(D34,'J1&amp;J2'!$CA$9:$CW$466,13,FALSE)=0,"",VLOOKUP(D34,'J1&amp;J2'!$CA$9:$CW$466,13,FALSE))</f>
        <v/>
      </c>
      <c r="I34" s="1176" t="str">
        <f t="shared" si="2"/>
        <v/>
      </c>
      <c r="J34" s="1176" t="str">
        <f t="shared" si="3"/>
        <v/>
      </c>
      <c r="K34" s="1176">
        <f>IF(VLOOKUP(D34,'J1&amp;J2'!$CA$9:$CW$466,14,FALSE)=0,"",VLOOKUP(D34,'J1&amp;J2'!$CA$9:$CW$466,14,FALSE))</f>
        <v>69</v>
      </c>
      <c r="L34" s="1176">
        <f t="shared" si="4"/>
        <v>9</v>
      </c>
      <c r="M34" s="1176">
        <f t="shared" si="5"/>
        <v>4</v>
      </c>
      <c r="N34" s="1176" t="str">
        <f>IF(VLOOKUP(D34,'J1&amp;J2'!$CA$9:$CW$466,15,FALSE)=0,"",VLOOKUP(D34,'J1&amp;J2'!$CA$9:$CW$466,15,FALSE))</f>
        <v/>
      </c>
      <c r="O34" s="1176" t="str">
        <f t="shared" si="6"/>
        <v/>
      </c>
      <c r="P34" s="1176" t="str">
        <f t="shared" si="7"/>
        <v/>
      </c>
      <c r="Q34" s="1176" t="str">
        <f>IF(VLOOKUP(D34,'J1&amp;J2'!$CA$9:$CW$466,16,FALSE)=0,"",VLOOKUP(D34,'J1&amp;J2'!$CA$9:$CW$466,16,FALSE))</f>
        <v/>
      </c>
      <c r="R34" s="1176" t="str">
        <f t="shared" si="8"/>
        <v/>
      </c>
      <c r="S34" s="1176" t="str">
        <f t="shared" si="9"/>
        <v/>
      </c>
      <c r="T34" s="1176" t="str">
        <f>IF(VLOOKUP(D34,'J1&amp;J2'!$CA$9:$CW$466,17,FALSE)=0,"",VLOOKUP(D34,'J1&amp;J2'!$CA$9:$CW$466,17,FALSE))</f>
        <v/>
      </c>
      <c r="U34" s="1176" t="str">
        <f t="shared" si="10"/>
        <v/>
      </c>
      <c r="V34" s="1176" t="str">
        <f t="shared" si="11"/>
        <v/>
      </c>
      <c r="W34" s="1176" t="str">
        <f>IF(VLOOKUP(D34,'J1&amp;J2'!$CA$9:$CW543,18,FALSE)=0,"",VLOOKUP(D34,'J1&amp;J2'!$CA$9:$CW$466,18,FALSE))</f>
        <v/>
      </c>
      <c r="X34" s="1176" t="str">
        <f t="shared" si="12"/>
        <v/>
      </c>
      <c r="Y34" s="1176" t="str">
        <f t="shared" si="13"/>
        <v/>
      </c>
      <c r="Z34" s="1176" t="str">
        <f>IF(VLOOKUP(D34,'J1&amp;J2'!$CA$9:$CW$466,19,FALSE)=0,"",VLOOKUP(D34,'J1&amp;J2'!$CA$9:$CW$466,19,FALSE))</f>
        <v/>
      </c>
      <c r="AA34" s="1176" t="str">
        <f t="shared" si="14"/>
        <v/>
      </c>
      <c r="AB34" s="1176" t="str">
        <f t="shared" si="15"/>
        <v/>
      </c>
      <c r="AC34" s="1176" t="str">
        <f>IF(VLOOKUP(D34,'J1&amp;J2'!$CA$9:$CW$466,20,FALSE)=0,"",VLOOKUP(D34,'J1&amp;J2'!$CA$9:$CW$466,20,FALSE))</f>
        <v/>
      </c>
      <c r="AD34" s="1176" t="str">
        <f t="shared" si="16"/>
        <v/>
      </c>
      <c r="AE34" s="1176" t="str">
        <f t="shared" si="17"/>
        <v/>
      </c>
      <c r="AF34" s="1176" t="str">
        <f>IF(VLOOKUP(D34,'J1&amp;J2'!$CA$9:$CW$466,21,FALSE)=0,"",VLOOKUP(D34,'J1&amp;J2'!$CA$9:$CW$466,21,FALSE))</f>
        <v/>
      </c>
      <c r="AG34" s="1176" t="str">
        <f t="shared" si="18"/>
        <v/>
      </c>
      <c r="AH34" s="1176" t="str">
        <f t="shared" si="19"/>
        <v/>
      </c>
      <c r="AI34" s="1176" t="str">
        <f>IF(VLOOKUP(D34,'J1&amp;J2'!$CA$9:$CW$466,22,FALSE)=0,"",VLOOKUP(D34,'J1&amp;J2'!$CA$9:$CW$466,22,FALSE))</f>
        <v/>
      </c>
      <c r="AJ34" s="1176" t="str">
        <f t="shared" si="20"/>
        <v/>
      </c>
      <c r="AK34" s="1176" t="str">
        <f t="shared" si="21"/>
        <v/>
      </c>
      <c r="AL34" s="1176"/>
      <c r="AM34" s="1176" t="str">
        <f t="shared" si="22"/>
        <v/>
      </c>
      <c r="AN34" s="1176" t="str">
        <f t="shared" si="23"/>
        <v/>
      </c>
      <c r="AO34" s="715">
        <f t="shared" si="24"/>
        <v>4</v>
      </c>
      <c r="AP34" s="716">
        <f t="shared" si="25"/>
        <v>20</v>
      </c>
      <c r="AQ34" s="715">
        <f t="shared" si="26"/>
        <v>1</v>
      </c>
      <c r="AR34" s="7"/>
    </row>
    <row r="35" spans="2:44" ht="12" customHeight="1" x14ac:dyDescent="0.4">
      <c r="B35" s="714" t="s">
        <v>609</v>
      </c>
      <c r="C35" s="714" t="s">
        <v>434</v>
      </c>
      <c r="D35" s="1084" t="s">
        <v>95</v>
      </c>
      <c r="E35" s="1168">
        <f>IF(VLOOKUP(D35,'J1&amp;J2'!$CA$9:$CW$466,12,FALSE)=0,"",VLOOKUP(D35,'J1&amp;J2'!$CA$9:$CW$466,12,FALSE))</f>
        <v>66</v>
      </c>
      <c r="F35" s="1296">
        <f t="shared" si="0"/>
        <v>10</v>
      </c>
      <c r="G35" s="1168">
        <f t="shared" si="1"/>
        <v>3</v>
      </c>
      <c r="H35" s="1168" t="str">
        <f>IF(VLOOKUP(D35,'J1&amp;J2'!$CA$9:$CW$466,13,FALSE)=0,"",VLOOKUP(D35,'J1&amp;J2'!$CA$9:$CW$466,13,FALSE))</f>
        <v/>
      </c>
      <c r="I35" s="1168" t="str">
        <f t="shared" si="2"/>
        <v/>
      </c>
      <c r="J35" s="1168" t="str">
        <f t="shared" si="3"/>
        <v/>
      </c>
      <c r="K35" s="1168">
        <f>IF(VLOOKUP(D35,'J1&amp;J2'!$CA$9:$CW$466,14,FALSE)=0,"",VLOOKUP(D35,'J1&amp;J2'!$CA$9:$CW$466,14,FALSE))</f>
        <v>74</v>
      </c>
      <c r="L35" s="1168">
        <f t="shared" si="4"/>
        <v>22</v>
      </c>
      <c r="M35" s="1168">
        <f t="shared" si="5"/>
        <v>0</v>
      </c>
      <c r="N35" s="1168" t="str">
        <f>IF(VLOOKUP(D35,'J1&amp;J2'!$CA$9:$CW$466,15,FALSE)=0,"",VLOOKUP(D35,'J1&amp;J2'!$CA$9:$CW$466,15,FALSE))</f>
        <v/>
      </c>
      <c r="O35" s="1168" t="str">
        <f t="shared" si="6"/>
        <v/>
      </c>
      <c r="P35" s="1168" t="str">
        <f t="shared" si="7"/>
        <v/>
      </c>
      <c r="Q35" s="1168" t="str">
        <f>IF(VLOOKUP(D35,'J1&amp;J2'!$CA$9:$CW$466,16,FALSE)=0,"",VLOOKUP(D35,'J1&amp;J2'!$CA$9:$CW$466,16,FALSE))</f>
        <v/>
      </c>
      <c r="R35" s="1168" t="str">
        <f t="shared" si="8"/>
        <v/>
      </c>
      <c r="S35" s="1168" t="str">
        <f t="shared" si="9"/>
        <v/>
      </c>
      <c r="T35" s="1168" t="str">
        <f>IF(VLOOKUP(D35,'J1&amp;J2'!$CA$9:$CW$466,17,FALSE)=0,"",VLOOKUP(D35,'J1&amp;J2'!$CA$9:$CW$466,17,FALSE))</f>
        <v/>
      </c>
      <c r="U35" s="1168" t="str">
        <f t="shared" si="10"/>
        <v/>
      </c>
      <c r="V35" s="1168" t="str">
        <f t="shared" si="11"/>
        <v/>
      </c>
      <c r="W35" s="1168" t="str">
        <f>IF(VLOOKUP(D35,'J1&amp;J2'!$CA$9:$CW489,18,FALSE)=0,"",VLOOKUP(D35,'J1&amp;J2'!$CA$9:$CW$466,18,FALSE))</f>
        <v/>
      </c>
      <c r="X35" s="1168" t="str">
        <f t="shared" si="12"/>
        <v/>
      </c>
      <c r="Y35" s="1168" t="str">
        <f t="shared" si="13"/>
        <v/>
      </c>
      <c r="Z35" s="1168" t="str">
        <f>IF(VLOOKUP(D35,'J1&amp;J2'!$CA$9:$CW$466,19,FALSE)=0,"",VLOOKUP(D35,'J1&amp;J2'!$CA$9:$CW$466,19,FALSE))</f>
        <v/>
      </c>
      <c r="AA35" s="1168" t="str">
        <f t="shared" si="14"/>
        <v/>
      </c>
      <c r="AB35" s="1168" t="str">
        <f t="shared" si="15"/>
        <v/>
      </c>
      <c r="AC35" s="1168" t="str">
        <f>IF(VLOOKUP(D35,'J1&amp;J2'!$CA$9:$CW$466,20,FALSE)=0,"",VLOOKUP(D35,'J1&amp;J2'!$CA$9:$CW$466,20,FALSE))</f>
        <v/>
      </c>
      <c r="AD35" s="1168" t="str">
        <f t="shared" si="16"/>
        <v/>
      </c>
      <c r="AE35" s="1168" t="str">
        <f t="shared" si="17"/>
        <v/>
      </c>
      <c r="AF35" s="1168" t="str">
        <f>IF(VLOOKUP(D35,'J1&amp;J2'!$CA$9:$CW$466,21,FALSE)=0,"",VLOOKUP(D35,'J1&amp;J2'!$CA$9:$CW$466,21,FALSE))</f>
        <v/>
      </c>
      <c r="AG35" s="1168" t="str">
        <f t="shared" si="18"/>
        <v/>
      </c>
      <c r="AH35" s="1168" t="str">
        <f t="shared" si="19"/>
        <v/>
      </c>
      <c r="AI35" s="1168" t="str">
        <f>IF(VLOOKUP(D35,'J1&amp;J2'!$CA$9:$CW$466,22,FALSE)=0,"",VLOOKUP(D35,'J1&amp;J2'!$CA$9:$CW$466,22,FALSE))</f>
        <v/>
      </c>
      <c r="AJ35" s="1168" t="str">
        <f t="shared" si="20"/>
        <v/>
      </c>
      <c r="AK35" s="1168" t="str">
        <f t="shared" si="21"/>
        <v/>
      </c>
      <c r="AL35" s="1273"/>
      <c r="AM35" s="1273" t="str">
        <f t="shared" si="22"/>
        <v/>
      </c>
      <c r="AN35" s="1273" t="str">
        <f t="shared" si="23"/>
        <v/>
      </c>
      <c r="AO35" s="715">
        <f t="shared" si="24"/>
        <v>3</v>
      </c>
      <c r="AP35" s="716">
        <f t="shared" si="25"/>
        <v>25</v>
      </c>
      <c r="AQ35" s="715">
        <f t="shared" si="26"/>
        <v>2</v>
      </c>
      <c r="AR35" s="7"/>
    </row>
    <row r="36" spans="2:44" ht="12" customHeight="1" x14ac:dyDescent="0.4">
      <c r="B36" s="717" t="s">
        <v>967</v>
      </c>
      <c r="C36" s="1083" t="s">
        <v>338</v>
      </c>
      <c r="D36" s="1085" t="s">
        <v>966</v>
      </c>
      <c r="E36" s="1176">
        <f>IF(VLOOKUP(D36,'J1&amp;J2'!$CA$9:$CW$466,12,FALSE)=0,"",VLOOKUP(D36,'J1&amp;J2'!$CA$9:$CW$466,12,FALSE))</f>
        <v>71</v>
      </c>
      <c r="F36" s="1297">
        <f t="shared" si="0"/>
        <v>22</v>
      </c>
      <c r="G36" s="1176">
        <f t="shared" si="1"/>
        <v>0</v>
      </c>
      <c r="H36" s="1176" t="str">
        <f>IF(VLOOKUP(D36,'J1&amp;J2'!$CA$9:$CW$466,13,FALSE)=0,"",VLOOKUP(D36,'J1&amp;J2'!$CA$9:$CW$466,13,FALSE))</f>
        <v/>
      </c>
      <c r="I36" s="1176" t="str">
        <f t="shared" si="2"/>
        <v/>
      </c>
      <c r="J36" s="1176" t="str">
        <f t="shared" si="3"/>
        <v/>
      </c>
      <c r="K36" s="1176">
        <f>IF(VLOOKUP(D36,'J1&amp;J2'!$CA$9:$CW$466,14,FALSE)=0,"",VLOOKUP(D36,'J1&amp;J2'!$CA$9:$CW$466,14,FALSE))</f>
        <v>75</v>
      </c>
      <c r="L36" s="1176">
        <f t="shared" si="4"/>
        <v>26</v>
      </c>
      <c r="M36" s="1176">
        <f t="shared" si="5"/>
        <v>0</v>
      </c>
      <c r="N36" s="1176">
        <f>IF(VLOOKUP(D36,'J1&amp;J2'!$CA$9:$CW$466,15,FALSE)=0,"",VLOOKUP(D36,'J1&amp;J2'!$CA$9:$CW$466,15,FALSE))</f>
        <v>72</v>
      </c>
      <c r="O36" s="1176">
        <f t="shared" si="6"/>
        <v>10</v>
      </c>
      <c r="P36" s="1176">
        <f t="shared" si="7"/>
        <v>3</v>
      </c>
      <c r="Q36" s="1176" t="str">
        <f>IF(VLOOKUP(D36,'J1&amp;J2'!$CA$9:$CW$466,16,FALSE)=0,"",VLOOKUP(D36,'J1&amp;J2'!$CA$9:$CW$466,16,FALSE))</f>
        <v/>
      </c>
      <c r="R36" s="1176" t="str">
        <f t="shared" si="8"/>
        <v/>
      </c>
      <c r="S36" s="1176" t="str">
        <f t="shared" si="9"/>
        <v/>
      </c>
      <c r="T36" s="1176" t="str">
        <f>IF(VLOOKUP(D36,'J1&amp;J2'!$CA$9:$CW$466,17,FALSE)=0,"",VLOOKUP(D36,'J1&amp;J2'!$CA$9:$CW$466,17,FALSE))</f>
        <v/>
      </c>
      <c r="U36" s="1176" t="str">
        <f t="shared" si="10"/>
        <v/>
      </c>
      <c r="V36" s="1176" t="str">
        <f t="shared" si="11"/>
        <v/>
      </c>
      <c r="W36" s="1176" t="str">
        <f>IF(VLOOKUP(D36,'J1&amp;J2'!$CA$9:$CW538,18,FALSE)=0,"",VLOOKUP(D36,'J1&amp;J2'!$CA$9:$CW$466,18,FALSE))</f>
        <v/>
      </c>
      <c r="X36" s="1176" t="str">
        <f t="shared" si="12"/>
        <v/>
      </c>
      <c r="Y36" s="1176" t="str">
        <f t="shared" si="13"/>
        <v/>
      </c>
      <c r="Z36" s="1176" t="str">
        <f>IF(VLOOKUP(D36,'J1&amp;J2'!$CA$9:$CW$466,19,FALSE)=0,"",VLOOKUP(D36,'J1&amp;J2'!$CA$9:$CW$466,19,FALSE))</f>
        <v/>
      </c>
      <c r="AA36" s="1176" t="str">
        <f t="shared" si="14"/>
        <v/>
      </c>
      <c r="AB36" s="1176" t="str">
        <f t="shared" si="15"/>
        <v/>
      </c>
      <c r="AC36" s="1176" t="str">
        <f>IF(VLOOKUP(D36,'J1&amp;J2'!$CA$9:$CW$466,20,FALSE)=0,"",VLOOKUP(D36,'J1&amp;J2'!$CA$9:$CW$466,20,FALSE))</f>
        <v/>
      </c>
      <c r="AD36" s="1176" t="str">
        <f t="shared" si="16"/>
        <v/>
      </c>
      <c r="AE36" s="1176" t="str">
        <f t="shared" si="17"/>
        <v/>
      </c>
      <c r="AF36" s="1176" t="str">
        <f>IF(VLOOKUP(D36,'J1&amp;J2'!$CA$9:$CW$466,21,FALSE)=0,"",VLOOKUP(D36,'J1&amp;J2'!$CA$9:$CW$466,21,FALSE))</f>
        <v/>
      </c>
      <c r="AG36" s="1176" t="str">
        <f t="shared" si="18"/>
        <v/>
      </c>
      <c r="AH36" s="1176" t="str">
        <f t="shared" si="19"/>
        <v/>
      </c>
      <c r="AI36" s="1176" t="str">
        <f>IF(VLOOKUP(D36,'J1&amp;J2'!$CA$9:$CW$466,22,FALSE)=0,"",VLOOKUP(D36,'J1&amp;J2'!$CA$9:$CW$466,22,FALSE))</f>
        <v/>
      </c>
      <c r="AJ36" s="1176" t="str">
        <f t="shared" si="20"/>
        <v/>
      </c>
      <c r="AK36" s="1176" t="str">
        <f t="shared" si="21"/>
        <v/>
      </c>
      <c r="AL36" s="1274"/>
      <c r="AM36" s="1274" t="str">
        <f t="shared" si="22"/>
        <v/>
      </c>
      <c r="AN36" s="1274" t="str">
        <f t="shared" si="23"/>
        <v/>
      </c>
      <c r="AO36" s="715">
        <f t="shared" si="24"/>
        <v>3</v>
      </c>
      <c r="AP36" s="716">
        <f t="shared" si="25"/>
        <v>25</v>
      </c>
      <c r="AQ36" s="715">
        <f t="shared" si="26"/>
        <v>3</v>
      </c>
      <c r="AR36" s="7"/>
    </row>
    <row r="37" spans="2:44" ht="12" customHeight="1" x14ac:dyDescent="0.4">
      <c r="B37" s="714" t="s">
        <v>2005</v>
      </c>
      <c r="C37" s="714" t="s">
        <v>434</v>
      </c>
      <c r="D37" s="1084" t="s">
        <v>100</v>
      </c>
      <c r="E37" s="1168">
        <f>IF(VLOOKUP(D37,'J1&amp;J2'!$CA$9:$CW$466,12,FALSE)=0,"",VLOOKUP(D37,'J1&amp;J2'!$CA$9:$CW$466,12,FALSE))</f>
        <v>71</v>
      </c>
      <c r="F37" s="1296">
        <f t="shared" si="0"/>
        <v>22</v>
      </c>
      <c r="G37" s="1168">
        <f t="shared" si="1"/>
        <v>0</v>
      </c>
      <c r="H37" s="1168" t="str">
        <f>IF(VLOOKUP(D37,'J1&amp;J2'!$CA$9:$CW$466,13,FALSE)=0,"",VLOOKUP(D37,'J1&amp;J2'!$CA$9:$CW$466,13,FALSE))</f>
        <v/>
      </c>
      <c r="I37" s="1168" t="str">
        <f t="shared" si="2"/>
        <v/>
      </c>
      <c r="J37" s="1168" t="str">
        <f t="shared" si="3"/>
        <v/>
      </c>
      <c r="K37" s="1168" t="str">
        <f>IF(VLOOKUP(D37,'J1&amp;J2'!$CA$9:$CW$466,14,FALSE)=0,"",VLOOKUP(D37,'J1&amp;J2'!$CA$9:$CW$466,14,FALSE))</f>
        <v/>
      </c>
      <c r="L37" s="1168" t="str">
        <f t="shared" si="4"/>
        <v/>
      </c>
      <c r="M37" s="1168" t="str">
        <f t="shared" si="5"/>
        <v/>
      </c>
      <c r="N37" s="1168">
        <f>IF(VLOOKUP(D37,'J1&amp;J2'!$CA$9:$CW$466,15,FALSE)=0,"",VLOOKUP(D37,'J1&amp;J2'!$CA$9:$CW$466,15,FALSE))</f>
        <v>72</v>
      </c>
      <c r="O37" s="1168">
        <f t="shared" si="6"/>
        <v>10</v>
      </c>
      <c r="P37" s="1168">
        <f t="shared" si="7"/>
        <v>3</v>
      </c>
      <c r="Q37" s="1168" t="str">
        <f>IF(VLOOKUP(D37,'J1&amp;J2'!$CA$9:$CW$466,16,FALSE)=0,"",VLOOKUP(D37,'J1&amp;J2'!$CA$9:$CW$466,16,FALSE))</f>
        <v/>
      </c>
      <c r="R37" s="1168" t="str">
        <f t="shared" si="8"/>
        <v/>
      </c>
      <c r="S37" s="1168" t="str">
        <f t="shared" si="9"/>
        <v/>
      </c>
      <c r="T37" s="1168" t="str">
        <f>IF(VLOOKUP(D37,'J1&amp;J2'!$CA$9:$CW$466,17,FALSE)=0,"",VLOOKUP(D37,'J1&amp;J2'!$CA$9:$CW$466,17,FALSE))</f>
        <v/>
      </c>
      <c r="U37" s="1168" t="str">
        <f t="shared" si="10"/>
        <v/>
      </c>
      <c r="V37" s="1168" t="str">
        <f t="shared" si="11"/>
        <v/>
      </c>
      <c r="W37" s="1168" t="str">
        <f>IF(VLOOKUP(D37,'J1&amp;J2'!$CA$9:$CW562,18,FALSE)=0,"",VLOOKUP(D37,'J1&amp;J2'!$CA$9:$CW$466,18,FALSE))</f>
        <v/>
      </c>
      <c r="X37" s="1168" t="str">
        <f t="shared" si="12"/>
        <v/>
      </c>
      <c r="Y37" s="1168" t="str">
        <f t="shared" si="13"/>
        <v/>
      </c>
      <c r="Z37" s="1168" t="str">
        <f>IF(VLOOKUP(D37,'J1&amp;J2'!$CA$9:$CW$466,19,FALSE)=0,"",VLOOKUP(D37,'J1&amp;J2'!$CA$9:$CW$466,19,FALSE))</f>
        <v/>
      </c>
      <c r="AA37" s="1168" t="str">
        <f t="shared" si="14"/>
        <v/>
      </c>
      <c r="AB37" s="1168" t="str">
        <f t="shared" si="15"/>
        <v/>
      </c>
      <c r="AC37" s="1168" t="str">
        <f>IF(VLOOKUP(D37,'J1&amp;J2'!$CA$9:$CW$466,20,FALSE)=0,"",VLOOKUP(D37,'J1&amp;J2'!$CA$9:$CW$466,20,FALSE))</f>
        <v/>
      </c>
      <c r="AD37" s="1168" t="str">
        <f t="shared" si="16"/>
        <v/>
      </c>
      <c r="AE37" s="1168" t="str">
        <f t="shared" si="17"/>
        <v/>
      </c>
      <c r="AF37" s="1168" t="str">
        <f>IF(VLOOKUP(D37,'J1&amp;J2'!$CA$9:$CW$466,21,FALSE)=0,"",VLOOKUP(D37,'J1&amp;J2'!$CA$9:$CW$466,21,FALSE))</f>
        <v/>
      </c>
      <c r="AG37" s="1168" t="str">
        <f t="shared" si="18"/>
        <v/>
      </c>
      <c r="AH37" s="1168" t="str">
        <f t="shared" si="19"/>
        <v/>
      </c>
      <c r="AI37" s="1168" t="str">
        <f>IF(VLOOKUP(D37,'J1&amp;J2'!$CA$9:$CW$466,22,FALSE)=0,"",VLOOKUP(D37,'J1&amp;J2'!$CA$9:$CW$466,22,FALSE))</f>
        <v/>
      </c>
      <c r="AJ37" s="1168" t="str">
        <f t="shared" si="20"/>
        <v/>
      </c>
      <c r="AK37" s="1168" t="str">
        <f t="shared" si="21"/>
        <v/>
      </c>
      <c r="AL37" s="1168"/>
      <c r="AM37" s="1168" t="str">
        <f t="shared" si="22"/>
        <v/>
      </c>
      <c r="AN37" s="1168" t="str">
        <f t="shared" si="23"/>
        <v/>
      </c>
      <c r="AO37" s="715">
        <f t="shared" si="24"/>
        <v>3</v>
      </c>
      <c r="AP37" s="716">
        <f t="shared" si="25"/>
        <v>25</v>
      </c>
      <c r="AQ37" s="715">
        <f t="shared" si="26"/>
        <v>2</v>
      </c>
      <c r="AR37" s="7"/>
    </row>
    <row r="38" spans="2:44" ht="12" customHeight="1" x14ac:dyDescent="0.4">
      <c r="B38" s="717" t="s">
        <v>625</v>
      </c>
      <c r="C38" s="1083" t="s">
        <v>434</v>
      </c>
      <c r="D38" s="1085" t="s">
        <v>84</v>
      </c>
      <c r="E38" s="1176">
        <f>IF(VLOOKUP(D38,'J1&amp;J2'!$CA$9:$CW$466,12,FALSE)=0,"",VLOOKUP(D38,'J1&amp;J2'!$CA$9:$CW$466,12,FALSE))</f>
        <v>67</v>
      </c>
      <c r="F38" s="1297">
        <f t="shared" si="0"/>
        <v>11</v>
      </c>
      <c r="G38" s="1176">
        <f t="shared" si="1"/>
        <v>2</v>
      </c>
      <c r="H38" s="1176">
        <f>IF(VLOOKUP(D38,'J1&amp;J2'!$CA$9:$CW$466,13,FALSE)=0,"",VLOOKUP(D38,'J1&amp;J2'!$CA$9:$CW$466,13,FALSE))</f>
        <v>78</v>
      </c>
      <c r="I38" s="1176">
        <f t="shared" si="2"/>
        <v>25</v>
      </c>
      <c r="J38" s="1176">
        <f t="shared" si="3"/>
        <v>0</v>
      </c>
      <c r="K38" s="1176" t="str">
        <f>IF(VLOOKUP(D38,'J1&amp;J2'!$CA$9:$CW$466,14,FALSE)=0,"",VLOOKUP(D38,'J1&amp;J2'!$CA$9:$CW$466,14,FALSE))</f>
        <v/>
      </c>
      <c r="L38" s="1176" t="str">
        <f t="shared" si="4"/>
        <v/>
      </c>
      <c r="M38" s="1176" t="str">
        <f t="shared" si="5"/>
        <v/>
      </c>
      <c r="N38" s="1176" t="str">
        <f>IF(VLOOKUP(D38,'J1&amp;J2'!$CA$9:$CW$466,15,FALSE)=0,"",VLOOKUP(D38,'J1&amp;J2'!$CA$9:$CW$466,15,FALSE))</f>
        <v/>
      </c>
      <c r="O38" s="1176" t="str">
        <f t="shared" si="6"/>
        <v/>
      </c>
      <c r="P38" s="1176" t="str">
        <f t="shared" si="7"/>
        <v/>
      </c>
      <c r="Q38" s="1176" t="str">
        <f>IF(VLOOKUP(D38,'J1&amp;J2'!$CA$9:$CW$466,16,FALSE)=0,"",VLOOKUP(D38,'J1&amp;J2'!$CA$9:$CW$466,16,FALSE))</f>
        <v/>
      </c>
      <c r="R38" s="1176" t="str">
        <f t="shared" si="8"/>
        <v/>
      </c>
      <c r="S38" s="1176" t="str">
        <f t="shared" si="9"/>
        <v/>
      </c>
      <c r="T38" s="1176" t="str">
        <f>IF(VLOOKUP(D38,'J1&amp;J2'!$CA$9:$CW$466,17,FALSE)=0,"",VLOOKUP(D38,'J1&amp;J2'!$CA$9:$CW$466,17,FALSE))</f>
        <v/>
      </c>
      <c r="U38" s="1176" t="str">
        <f t="shared" si="10"/>
        <v/>
      </c>
      <c r="V38" s="1176" t="str">
        <f t="shared" si="11"/>
        <v/>
      </c>
      <c r="W38" s="1176" t="str">
        <f>IF(VLOOKUP(D38,'J1&amp;J2'!$CA$9:$CW492,18,FALSE)=0,"",VLOOKUP(D38,'J1&amp;J2'!$CA$9:$CW$466,18,FALSE))</f>
        <v/>
      </c>
      <c r="X38" s="1176" t="str">
        <f t="shared" si="12"/>
        <v/>
      </c>
      <c r="Y38" s="1176" t="str">
        <f t="shared" si="13"/>
        <v/>
      </c>
      <c r="Z38" s="1176" t="str">
        <f>IF(VLOOKUP(D38,'J1&amp;J2'!$CA$9:$CW$466,19,FALSE)=0,"",VLOOKUP(D38,'J1&amp;J2'!$CA$9:$CW$466,19,FALSE))</f>
        <v/>
      </c>
      <c r="AA38" s="1176" t="str">
        <f t="shared" si="14"/>
        <v/>
      </c>
      <c r="AB38" s="1176" t="str">
        <f t="shared" si="15"/>
        <v/>
      </c>
      <c r="AC38" s="1176" t="str">
        <f>IF(VLOOKUP(D38,'J1&amp;J2'!$CA$9:$CW$466,20,FALSE)=0,"",VLOOKUP(D38,'J1&amp;J2'!$CA$9:$CW$466,20,FALSE))</f>
        <v/>
      </c>
      <c r="AD38" s="1176" t="str">
        <f t="shared" si="16"/>
        <v/>
      </c>
      <c r="AE38" s="1176" t="str">
        <f t="shared" si="17"/>
        <v/>
      </c>
      <c r="AF38" s="1176" t="str">
        <f>IF(VLOOKUP(D38,'J1&amp;J2'!$CA$9:$CW$466,21,FALSE)=0,"",VLOOKUP(D38,'J1&amp;J2'!$CA$9:$CW$466,21,FALSE))</f>
        <v/>
      </c>
      <c r="AG38" s="1176" t="str">
        <f t="shared" si="18"/>
        <v/>
      </c>
      <c r="AH38" s="1176" t="str">
        <f t="shared" si="19"/>
        <v/>
      </c>
      <c r="AI38" s="1176" t="str">
        <f>IF(VLOOKUP(D38,'J1&amp;J2'!$CA$9:$CW$466,22,FALSE)=0,"",VLOOKUP(D38,'J1&amp;J2'!$CA$9:$CW$466,22,FALSE))</f>
        <v/>
      </c>
      <c r="AJ38" s="1176" t="str">
        <f t="shared" si="20"/>
        <v/>
      </c>
      <c r="AK38" s="1176" t="str">
        <f t="shared" si="21"/>
        <v/>
      </c>
      <c r="AL38" s="1274"/>
      <c r="AM38" s="1274" t="str">
        <f t="shared" si="22"/>
        <v/>
      </c>
      <c r="AN38" s="1274" t="str">
        <f t="shared" si="23"/>
        <v/>
      </c>
      <c r="AO38" s="715">
        <f t="shared" si="24"/>
        <v>2</v>
      </c>
      <c r="AP38" s="716">
        <f t="shared" si="25"/>
        <v>28</v>
      </c>
      <c r="AQ38" s="715">
        <f t="shared" si="26"/>
        <v>2</v>
      </c>
      <c r="AR38" s="7"/>
    </row>
    <row r="39" spans="2:44" ht="12" customHeight="1" x14ac:dyDescent="0.4">
      <c r="B39" s="714" t="s">
        <v>808</v>
      </c>
      <c r="C39" s="714" t="s">
        <v>784</v>
      </c>
      <c r="D39" s="1084" t="s">
        <v>133</v>
      </c>
      <c r="E39" s="1168">
        <f>IF(VLOOKUP(D39,'J1&amp;J2'!$CA$9:$CW$466,12,FALSE)=0,"",VLOOKUP(D39,'J1&amp;J2'!$CA$9:$CW$466,12,FALSE))</f>
        <v>67</v>
      </c>
      <c r="F39" s="1296">
        <f t="shared" si="0"/>
        <v>11</v>
      </c>
      <c r="G39" s="1168">
        <f t="shared" si="1"/>
        <v>2</v>
      </c>
      <c r="H39" s="1168" t="str">
        <f>IF(VLOOKUP(D39,'J1&amp;J2'!$CA$9:$CW$466,13,FALSE)=0,"",VLOOKUP(D39,'J1&amp;J2'!$CA$9:$CW$466,13,FALSE))</f>
        <v/>
      </c>
      <c r="I39" s="1168" t="str">
        <f t="shared" si="2"/>
        <v/>
      </c>
      <c r="J39" s="1168" t="str">
        <f t="shared" si="3"/>
        <v/>
      </c>
      <c r="K39" s="1168">
        <f>IF(VLOOKUP(D39,'J1&amp;J2'!$CA$9:$CW$466,14,FALSE)=0,"",VLOOKUP(D39,'J1&amp;J2'!$CA$9:$CW$466,14,FALSE))</f>
        <v>71</v>
      </c>
      <c r="L39" s="1168">
        <f t="shared" si="4"/>
        <v>15</v>
      </c>
      <c r="M39" s="1168">
        <f t="shared" si="5"/>
        <v>0</v>
      </c>
      <c r="N39" s="1168" t="str">
        <f>IF(VLOOKUP(D39,'J1&amp;J2'!$CA$9:$CW$466,15,FALSE)=0,"",VLOOKUP(D39,'J1&amp;J2'!$CA$9:$CW$466,15,FALSE))</f>
        <v/>
      </c>
      <c r="O39" s="1168" t="str">
        <f t="shared" si="6"/>
        <v/>
      </c>
      <c r="P39" s="1168" t="str">
        <f t="shared" si="7"/>
        <v/>
      </c>
      <c r="Q39" s="1168" t="str">
        <f>IF(VLOOKUP(D39,'J1&amp;J2'!$CA$9:$CW$466,16,FALSE)=0,"",VLOOKUP(D39,'J1&amp;J2'!$CA$9:$CW$466,16,FALSE))</f>
        <v/>
      </c>
      <c r="R39" s="1168" t="str">
        <f t="shared" si="8"/>
        <v/>
      </c>
      <c r="S39" s="1168" t="str">
        <f t="shared" si="9"/>
        <v/>
      </c>
      <c r="T39" s="1168" t="str">
        <f>IF(VLOOKUP(D39,'J1&amp;J2'!$CA$9:$CW$466,17,FALSE)=0,"",VLOOKUP(D39,'J1&amp;J2'!$CA$9:$CW$466,17,FALSE))</f>
        <v/>
      </c>
      <c r="U39" s="1168" t="str">
        <f t="shared" si="10"/>
        <v/>
      </c>
      <c r="V39" s="1168" t="str">
        <f t="shared" si="11"/>
        <v/>
      </c>
      <c r="W39" s="1168" t="str">
        <f>IF(VLOOKUP(D39,'J1&amp;J2'!$CA$9:$CW518,18,FALSE)=0,"",VLOOKUP(D39,'J1&amp;J2'!$CA$9:$CW$466,18,FALSE))</f>
        <v/>
      </c>
      <c r="X39" s="1168" t="str">
        <f t="shared" si="12"/>
        <v/>
      </c>
      <c r="Y39" s="1168" t="str">
        <f t="shared" si="13"/>
        <v/>
      </c>
      <c r="Z39" s="1168" t="str">
        <f>IF(VLOOKUP(D39,'J1&amp;J2'!$CA$9:$CW$466,19,FALSE)=0,"",VLOOKUP(D39,'J1&amp;J2'!$CA$9:$CW$466,19,FALSE))</f>
        <v/>
      </c>
      <c r="AA39" s="1168" t="str">
        <f t="shared" si="14"/>
        <v/>
      </c>
      <c r="AB39" s="1168" t="str">
        <f t="shared" si="15"/>
        <v/>
      </c>
      <c r="AC39" s="1168" t="str">
        <f>IF(VLOOKUP(D39,'J1&amp;J2'!$CA$9:$CW$466,20,FALSE)=0,"",VLOOKUP(D39,'J1&amp;J2'!$CA$9:$CW$466,20,FALSE))</f>
        <v/>
      </c>
      <c r="AD39" s="1168" t="str">
        <f t="shared" si="16"/>
        <v/>
      </c>
      <c r="AE39" s="1168" t="str">
        <f t="shared" si="17"/>
        <v/>
      </c>
      <c r="AF39" s="1168" t="str">
        <f>IF(VLOOKUP(D39,'J1&amp;J2'!$CA$9:$CW$466,21,FALSE)=0,"",VLOOKUP(D39,'J1&amp;J2'!$CA$9:$CW$466,21,FALSE))</f>
        <v/>
      </c>
      <c r="AG39" s="1168" t="str">
        <f t="shared" si="18"/>
        <v/>
      </c>
      <c r="AH39" s="1168" t="str">
        <f t="shared" si="19"/>
        <v/>
      </c>
      <c r="AI39" s="1168" t="str">
        <f>IF(VLOOKUP(D39,'J1&amp;J2'!$CA$9:$CW$466,22,FALSE)=0,"",VLOOKUP(D39,'J1&amp;J2'!$CA$9:$CW$466,22,FALSE))</f>
        <v/>
      </c>
      <c r="AJ39" s="1168" t="str">
        <f t="shared" si="20"/>
        <v/>
      </c>
      <c r="AK39" s="1168" t="str">
        <f t="shared" si="21"/>
        <v/>
      </c>
      <c r="AL39" s="1168"/>
      <c r="AM39" s="1168" t="str">
        <f t="shared" si="22"/>
        <v/>
      </c>
      <c r="AN39" s="1168" t="str">
        <f t="shared" si="23"/>
        <v/>
      </c>
      <c r="AO39" s="715">
        <f t="shared" si="24"/>
        <v>2</v>
      </c>
      <c r="AP39" s="716">
        <f t="shared" si="25"/>
        <v>28</v>
      </c>
      <c r="AQ39" s="715">
        <f t="shared" si="26"/>
        <v>2</v>
      </c>
      <c r="AR39" s="7"/>
    </row>
    <row r="40" spans="2:44" ht="12" customHeight="1" x14ac:dyDescent="0.4">
      <c r="B40" s="717" t="s">
        <v>1016</v>
      </c>
      <c r="C40" s="1083" t="s">
        <v>1006</v>
      </c>
      <c r="D40" s="1085" t="s">
        <v>158</v>
      </c>
      <c r="E40" s="1176">
        <f>IF(VLOOKUP(D40,'J1&amp;J2'!$CA$9:$CW$466,12,FALSE)=0,"",VLOOKUP(D40,'J1&amp;J2'!$CA$9:$CW$466,12,FALSE))</f>
        <v>75</v>
      </c>
      <c r="F40" s="1297">
        <f t="shared" si="0"/>
        <v>32</v>
      </c>
      <c r="G40" s="1176">
        <f t="shared" si="1"/>
        <v>0</v>
      </c>
      <c r="H40" s="1176">
        <f>IF(VLOOKUP(D40,'J1&amp;J2'!$CA$9:$CW$466,13,FALSE)=0,"",VLOOKUP(D40,'J1&amp;J2'!$CA$9:$CW$466,13,FALSE))</f>
        <v>72</v>
      </c>
      <c r="I40" s="1176">
        <f t="shared" si="2"/>
        <v>12</v>
      </c>
      <c r="J40" s="1176">
        <f t="shared" si="3"/>
        <v>1</v>
      </c>
      <c r="K40" s="1176">
        <f>IF(VLOOKUP(D40,'J1&amp;J2'!$CA$9:$CW$466,14,FALSE)=0,"",VLOOKUP(D40,'J1&amp;J2'!$CA$9:$CW$466,14,FALSE))</f>
        <v>72</v>
      </c>
      <c r="L40" s="1176">
        <f t="shared" si="4"/>
        <v>17</v>
      </c>
      <c r="M40" s="1176">
        <f t="shared" si="5"/>
        <v>0</v>
      </c>
      <c r="N40" s="1176" t="str">
        <f>IF(VLOOKUP(D40,'J1&amp;J2'!$CA$9:$CW$466,15,FALSE)=0,"",VLOOKUP(D40,'J1&amp;J2'!$CA$9:$CW$466,15,FALSE))</f>
        <v/>
      </c>
      <c r="O40" s="1176" t="str">
        <f t="shared" si="6"/>
        <v/>
      </c>
      <c r="P40" s="1176" t="str">
        <f t="shared" si="7"/>
        <v/>
      </c>
      <c r="Q40" s="1176" t="str">
        <f>IF(VLOOKUP(D40,'J1&amp;J2'!$CA$9:$CW$466,16,FALSE)=0,"",VLOOKUP(D40,'J1&amp;J2'!$CA$9:$CW$466,16,FALSE))</f>
        <v/>
      </c>
      <c r="R40" s="1176" t="str">
        <f t="shared" si="8"/>
        <v/>
      </c>
      <c r="S40" s="1176" t="str">
        <f t="shared" si="9"/>
        <v/>
      </c>
      <c r="T40" s="1176" t="str">
        <f>IF(VLOOKUP(D40,'J1&amp;J2'!$CA$9:$CW$466,17,FALSE)=0,"",VLOOKUP(D40,'J1&amp;J2'!$CA$9:$CW$466,17,FALSE))</f>
        <v/>
      </c>
      <c r="U40" s="1176" t="str">
        <f t="shared" si="10"/>
        <v/>
      </c>
      <c r="V40" s="1176" t="str">
        <f t="shared" si="11"/>
        <v/>
      </c>
      <c r="W40" s="1176" t="str">
        <f>IF(VLOOKUP(D40,'J1&amp;J2'!$CA$9:$CW547,18,FALSE)=0,"",VLOOKUP(D40,'J1&amp;J2'!$CA$9:$CW$466,18,FALSE))</f>
        <v/>
      </c>
      <c r="X40" s="1176" t="str">
        <f t="shared" si="12"/>
        <v/>
      </c>
      <c r="Y40" s="1176" t="str">
        <f t="shared" si="13"/>
        <v/>
      </c>
      <c r="Z40" s="1176" t="str">
        <f>IF(VLOOKUP(D40,'J1&amp;J2'!$CA$9:$CW$466,19,FALSE)=0,"",VLOOKUP(D40,'J1&amp;J2'!$CA$9:$CW$466,19,FALSE))</f>
        <v/>
      </c>
      <c r="AA40" s="1176" t="str">
        <f t="shared" si="14"/>
        <v/>
      </c>
      <c r="AB40" s="1176" t="str">
        <f t="shared" si="15"/>
        <v/>
      </c>
      <c r="AC40" s="1176" t="str">
        <f>IF(VLOOKUP(D40,'J1&amp;J2'!$CA$9:$CW$466,20,FALSE)=0,"",VLOOKUP(D40,'J1&amp;J2'!$CA$9:$CW$466,20,FALSE))</f>
        <v/>
      </c>
      <c r="AD40" s="1176" t="str">
        <f t="shared" si="16"/>
        <v/>
      </c>
      <c r="AE40" s="1176" t="str">
        <f t="shared" si="17"/>
        <v/>
      </c>
      <c r="AF40" s="1176" t="str">
        <f>IF(VLOOKUP(D40,'J1&amp;J2'!$CA$9:$CW$466,21,FALSE)=0,"",VLOOKUP(D40,'J1&amp;J2'!$CA$9:$CW$466,21,FALSE))</f>
        <v/>
      </c>
      <c r="AG40" s="1176" t="str">
        <f t="shared" si="18"/>
        <v/>
      </c>
      <c r="AH40" s="1176" t="str">
        <f t="shared" si="19"/>
        <v/>
      </c>
      <c r="AI40" s="1176" t="str">
        <f>IF(VLOOKUP(D40,'J1&amp;J2'!$CA$9:$CW$466,22,FALSE)=0,"",VLOOKUP(D40,'J1&amp;J2'!$CA$9:$CW$466,22,FALSE))</f>
        <v/>
      </c>
      <c r="AJ40" s="1176" t="str">
        <f t="shared" si="20"/>
        <v/>
      </c>
      <c r="AK40" s="1176" t="str">
        <f t="shared" si="21"/>
        <v/>
      </c>
      <c r="AL40" s="1176"/>
      <c r="AM40" s="1176" t="str">
        <f t="shared" si="22"/>
        <v/>
      </c>
      <c r="AN40" s="1176" t="str">
        <f t="shared" si="23"/>
        <v/>
      </c>
      <c r="AO40" s="715">
        <f t="shared" si="24"/>
        <v>1</v>
      </c>
      <c r="AP40" s="716">
        <f t="shared" si="25"/>
        <v>30</v>
      </c>
      <c r="AQ40" s="715">
        <f t="shared" si="26"/>
        <v>3</v>
      </c>
      <c r="AR40" s="7"/>
    </row>
    <row r="41" spans="2:44" ht="12" customHeight="1" x14ac:dyDescent="0.4">
      <c r="B41" s="714" t="s">
        <v>549</v>
      </c>
      <c r="C41" s="714" t="s">
        <v>550</v>
      </c>
      <c r="D41" s="1084" t="s">
        <v>282</v>
      </c>
      <c r="E41" s="1168">
        <f>IF(VLOOKUP(D41,'J1&amp;J2'!$CA$9:$CW$466,12,FALSE)=0,"",VLOOKUP(D41,'J1&amp;J2'!$CA$9:$CW$466,12,FALSE))</f>
        <v>73</v>
      </c>
      <c r="F41" s="1296">
        <f t="shared" si="0"/>
        <v>25</v>
      </c>
      <c r="G41" s="1168">
        <f t="shared" si="1"/>
        <v>0</v>
      </c>
      <c r="H41" s="1168">
        <f>IF(VLOOKUP(D41,'J1&amp;J2'!$CA$9:$CW$466,13,FALSE)=0,"",VLOOKUP(D41,'J1&amp;J2'!$CA$9:$CW$466,13,FALSE))</f>
        <v>87</v>
      </c>
      <c r="I41" s="1168">
        <f t="shared" si="2"/>
        <v>38</v>
      </c>
      <c r="J41" s="1168">
        <f t="shared" si="3"/>
        <v>0</v>
      </c>
      <c r="K41" s="1168">
        <f>IF(VLOOKUP(D41,'J1&amp;J2'!$CA$9:$CW$466,14,FALSE)=0,"",VLOOKUP(D41,'J1&amp;J2'!$CA$9:$CW$466,14,FALSE))</f>
        <v>77</v>
      </c>
      <c r="L41" s="1168">
        <f t="shared" si="4"/>
        <v>29</v>
      </c>
      <c r="M41" s="1168">
        <f t="shared" si="5"/>
        <v>0</v>
      </c>
      <c r="N41" s="1168">
        <f>IF(VLOOKUP(D41,'J1&amp;J2'!$CA$9:$CW$466,15,FALSE)=0,"",VLOOKUP(D41,'J1&amp;J2'!$CA$9:$CW$466,15,FALSE))</f>
        <v>73</v>
      </c>
      <c r="O41" s="1168">
        <f t="shared" si="6"/>
        <v>12</v>
      </c>
      <c r="P41" s="1168">
        <f t="shared" si="7"/>
        <v>1</v>
      </c>
      <c r="Q41" s="1168" t="str">
        <f>IF(VLOOKUP(D41,'J1&amp;J2'!$CA$9:$CW$466,16,FALSE)=0,"",VLOOKUP(D41,'J1&amp;J2'!$CA$9:$CW$466,16,FALSE))</f>
        <v/>
      </c>
      <c r="R41" s="1168" t="str">
        <f t="shared" si="8"/>
        <v/>
      </c>
      <c r="S41" s="1168" t="str">
        <f t="shared" si="9"/>
        <v/>
      </c>
      <c r="T41" s="1168" t="str">
        <f>IF(VLOOKUP(D41,'J1&amp;J2'!$CA$9:$CW$466,17,FALSE)=0,"",VLOOKUP(D41,'J1&amp;J2'!$CA$9:$CW$466,17,FALSE))</f>
        <v/>
      </c>
      <c r="U41" s="1168" t="str">
        <f t="shared" si="10"/>
        <v/>
      </c>
      <c r="V41" s="1168" t="str">
        <f t="shared" si="11"/>
        <v/>
      </c>
      <c r="W41" s="1168" t="str">
        <f>IF(VLOOKUP(D41,'J1&amp;J2'!$CA$9:$CW475,18,FALSE)=0,"",VLOOKUP(D41,'J1&amp;J2'!$CA$9:$CW$466,18,FALSE))</f>
        <v/>
      </c>
      <c r="X41" s="1168" t="str">
        <f t="shared" si="12"/>
        <v/>
      </c>
      <c r="Y41" s="1168" t="str">
        <f t="shared" si="13"/>
        <v/>
      </c>
      <c r="Z41" s="1168" t="str">
        <f>IF(VLOOKUP(D41,'J1&amp;J2'!$CA$9:$CW$466,19,FALSE)=0,"",VLOOKUP(D41,'J1&amp;J2'!$CA$9:$CW$466,19,FALSE))</f>
        <v/>
      </c>
      <c r="AA41" s="1168" t="str">
        <f t="shared" si="14"/>
        <v/>
      </c>
      <c r="AB41" s="1168" t="str">
        <f t="shared" si="15"/>
        <v/>
      </c>
      <c r="AC41" s="1168" t="str">
        <f>IF(VLOOKUP(D41,'J1&amp;J2'!$CA$9:$CW$466,20,FALSE)=0,"",VLOOKUP(D41,'J1&amp;J2'!$CA$9:$CW$466,20,FALSE))</f>
        <v/>
      </c>
      <c r="AD41" s="1168" t="str">
        <f t="shared" si="16"/>
        <v/>
      </c>
      <c r="AE41" s="1168" t="str">
        <f t="shared" si="17"/>
        <v/>
      </c>
      <c r="AF41" s="1168" t="str">
        <f>IF(VLOOKUP(D41,'J1&amp;J2'!$CA$9:$CW$466,21,FALSE)=0,"",VLOOKUP(D41,'J1&amp;J2'!$CA$9:$CW$466,21,FALSE))</f>
        <v/>
      </c>
      <c r="AG41" s="1168" t="str">
        <f t="shared" si="18"/>
        <v/>
      </c>
      <c r="AH41" s="1168" t="str">
        <f t="shared" si="19"/>
        <v/>
      </c>
      <c r="AI41" s="1168" t="str">
        <f>IF(VLOOKUP(D41,'J1&amp;J2'!$CA$9:$CW$466,22,FALSE)=0,"",VLOOKUP(D41,'J1&amp;J2'!$CA$9:$CW$466,22,FALSE))</f>
        <v/>
      </c>
      <c r="AJ41" s="1168" t="str">
        <f t="shared" si="20"/>
        <v/>
      </c>
      <c r="AK41" s="1168" t="str">
        <f t="shared" si="21"/>
        <v/>
      </c>
      <c r="AL41" s="1273"/>
      <c r="AM41" s="1273" t="str">
        <f t="shared" si="22"/>
        <v/>
      </c>
      <c r="AN41" s="1273" t="str">
        <f t="shared" si="23"/>
        <v/>
      </c>
      <c r="AO41" s="715">
        <f t="shared" si="24"/>
        <v>1</v>
      </c>
      <c r="AP41" s="716">
        <f t="shared" si="25"/>
        <v>30</v>
      </c>
      <c r="AQ41" s="715">
        <f t="shared" si="26"/>
        <v>4</v>
      </c>
      <c r="AR41" s="7"/>
    </row>
    <row r="42" spans="2:44" ht="12" customHeight="1" x14ac:dyDescent="0.4">
      <c r="B42" s="717" t="s">
        <v>633</v>
      </c>
      <c r="C42" s="1083" t="s">
        <v>434</v>
      </c>
      <c r="D42" s="1085" t="s">
        <v>82</v>
      </c>
      <c r="E42" s="1176">
        <f>IF(VLOOKUP(D42,'J1&amp;J2'!$CA$9:$CW$466,12,FALSE)=0,"",VLOOKUP(D42,'J1&amp;J2'!$CA$9:$CW$466,12,FALSE))</f>
        <v>73</v>
      </c>
      <c r="F42" s="1297">
        <f t="shared" si="0"/>
        <v>25</v>
      </c>
      <c r="G42" s="1176">
        <f t="shared" si="1"/>
        <v>0</v>
      </c>
      <c r="H42" s="1176" t="str">
        <f>IF(VLOOKUP(D42,'J1&amp;J2'!$CA$9:$CW$466,13,FALSE)=0,"",VLOOKUP(D42,'J1&amp;J2'!$CA$9:$CW$466,13,FALSE))</f>
        <v/>
      </c>
      <c r="I42" s="1176" t="str">
        <f t="shared" si="2"/>
        <v/>
      </c>
      <c r="J42" s="1176" t="str">
        <f t="shared" si="3"/>
        <v/>
      </c>
      <c r="K42" s="1176">
        <f>IF(VLOOKUP(D42,'J1&amp;J2'!$CA$9:$CW$466,14,FALSE)=0,"",VLOOKUP(D42,'J1&amp;J2'!$CA$9:$CW$466,14,FALSE))</f>
        <v>79</v>
      </c>
      <c r="L42" s="1176">
        <f t="shared" si="4"/>
        <v>34</v>
      </c>
      <c r="M42" s="1176">
        <f t="shared" si="5"/>
        <v>0</v>
      </c>
      <c r="N42" s="1176">
        <f>IF(VLOOKUP(D42,'J1&amp;J2'!$CA$9:$CW$466,15,FALSE)=0,"",VLOOKUP(D42,'J1&amp;J2'!$CA$9:$CW$466,15,FALSE))</f>
        <v>73</v>
      </c>
      <c r="O42" s="1176">
        <f t="shared" si="6"/>
        <v>12</v>
      </c>
      <c r="P42" s="1176">
        <f t="shared" si="7"/>
        <v>1</v>
      </c>
      <c r="Q42" s="1176" t="str">
        <f>IF(VLOOKUP(D42,'J1&amp;J2'!$CA$9:$CW$466,16,FALSE)=0,"",VLOOKUP(D42,'J1&amp;J2'!$CA$9:$CW$466,16,FALSE))</f>
        <v/>
      </c>
      <c r="R42" s="1176" t="str">
        <f t="shared" si="8"/>
        <v/>
      </c>
      <c r="S42" s="1176" t="str">
        <f t="shared" si="9"/>
        <v/>
      </c>
      <c r="T42" s="1176" t="str">
        <f>IF(VLOOKUP(D42,'J1&amp;J2'!$CA$9:$CW$466,17,FALSE)=0,"",VLOOKUP(D42,'J1&amp;J2'!$CA$9:$CW$466,17,FALSE))</f>
        <v/>
      </c>
      <c r="U42" s="1176" t="str">
        <f t="shared" si="10"/>
        <v/>
      </c>
      <c r="V42" s="1176" t="str">
        <f t="shared" si="11"/>
        <v/>
      </c>
      <c r="W42" s="1176" t="str">
        <f>IF(VLOOKUP(D42,'J1&amp;J2'!$CA$9:$CW496,18,FALSE)=0,"",VLOOKUP(D42,'J1&amp;J2'!$CA$9:$CW$466,18,FALSE))</f>
        <v/>
      </c>
      <c r="X42" s="1176" t="str">
        <f t="shared" si="12"/>
        <v/>
      </c>
      <c r="Y42" s="1176" t="str">
        <f t="shared" si="13"/>
        <v/>
      </c>
      <c r="Z42" s="1176" t="str">
        <f>IF(VLOOKUP(D42,'J1&amp;J2'!$CA$9:$CW$466,19,FALSE)=0,"",VLOOKUP(D42,'J1&amp;J2'!$CA$9:$CW$466,19,FALSE))</f>
        <v/>
      </c>
      <c r="AA42" s="1176" t="str">
        <f t="shared" si="14"/>
        <v/>
      </c>
      <c r="AB42" s="1176" t="str">
        <f t="shared" si="15"/>
        <v/>
      </c>
      <c r="AC42" s="1176" t="str">
        <f>IF(VLOOKUP(D42,'J1&amp;J2'!$CA$9:$CW$466,20,FALSE)=0,"",VLOOKUP(D42,'J1&amp;J2'!$CA$9:$CW$466,20,FALSE))</f>
        <v/>
      </c>
      <c r="AD42" s="1176" t="str">
        <f t="shared" si="16"/>
        <v/>
      </c>
      <c r="AE42" s="1176" t="str">
        <f t="shared" si="17"/>
        <v/>
      </c>
      <c r="AF42" s="1176" t="str">
        <f>IF(VLOOKUP(D42,'J1&amp;J2'!$CA$9:$CW$466,21,FALSE)=0,"",VLOOKUP(D42,'J1&amp;J2'!$CA$9:$CW$466,21,FALSE))</f>
        <v/>
      </c>
      <c r="AG42" s="1176" t="str">
        <f t="shared" si="18"/>
        <v/>
      </c>
      <c r="AH42" s="1176" t="str">
        <f t="shared" si="19"/>
        <v/>
      </c>
      <c r="AI42" s="1176" t="str">
        <f>IF(VLOOKUP(D42,'J1&amp;J2'!$CA$9:$CW$466,22,FALSE)=0,"",VLOOKUP(D42,'J1&amp;J2'!$CA$9:$CW$466,22,FALSE))</f>
        <v/>
      </c>
      <c r="AJ42" s="1176" t="str">
        <f t="shared" si="20"/>
        <v/>
      </c>
      <c r="AK42" s="1176" t="str">
        <f t="shared" si="21"/>
        <v/>
      </c>
      <c r="AL42" s="1274"/>
      <c r="AM42" s="1274" t="str">
        <f t="shared" si="22"/>
        <v/>
      </c>
      <c r="AN42" s="1274" t="str">
        <f t="shared" si="23"/>
        <v/>
      </c>
      <c r="AO42" s="715">
        <f t="shared" si="24"/>
        <v>1</v>
      </c>
      <c r="AP42" s="716">
        <f t="shared" si="25"/>
        <v>30</v>
      </c>
      <c r="AQ42" s="715">
        <f t="shared" si="26"/>
        <v>3</v>
      </c>
      <c r="AR42" s="7"/>
    </row>
    <row r="43" spans="2:44" ht="12" customHeight="1" x14ac:dyDescent="0.4">
      <c r="B43" s="714" t="s">
        <v>442</v>
      </c>
      <c r="C43" s="714" t="s">
        <v>432</v>
      </c>
      <c r="D43" s="1084" t="s">
        <v>441</v>
      </c>
      <c r="E43" s="1168">
        <f>IF(VLOOKUP(D43,'J1&amp;J2'!$CA$9:$CW$466,12,FALSE)=0,"",VLOOKUP(D43,'J1&amp;J2'!$CA$9:$CW$466,12,FALSE))</f>
        <v>80</v>
      </c>
      <c r="F43" s="1296">
        <f t="shared" ref="F43:F74" si="27">IF(E43="","",RANK(E43,$E$11:$E$125,1))</f>
        <v>42</v>
      </c>
      <c r="G43" s="1168">
        <f t="shared" ref="G43:G74" si="28">IF(F43="","",IF(F43=1,15,IF(F43=2,12,IF(AND(F43&gt;2,F43&lt;13),13-F43,0))))</f>
        <v>0</v>
      </c>
      <c r="H43" s="1168">
        <f>IF(VLOOKUP(D43,'J1&amp;J2'!$CA$9:$CW$466,13,FALSE)=0,"",VLOOKUP(D43,'J1&amp;J2'!$CA$9:$CW$466,13,FALSE))</f>
        <v>80</v>
      </c>
      <c r="I43" s="1168">
        <f t="shared" ref="I43:I74" si="29">IF(H43="","",RANK(H43,$H$11:$H$109,1))</f>
        <v>30</v>
      </c>
      <c r="J43" s="1168">
        <f t="shared" ref="J43:J74" si="30">IF(I43="","",IF(I43=1,15,IF(I43=2,12,IF(AND(I43&gt;2,I43&lt;13),13-I43,0))))</f>
        <v>0</v>
      </c>
      <c r="K43" s="1168">
        <f>IF(VLOOKUP(D43,'J1&amp;J2'!$CA$9:$CW$466,14,FALSE)=0,"",VLOOKUP(D43,'J1&amp;J2'!$CA$9:$CW$466,14,FALSE))</f>
        <v>86</v>
      </c>
      <c r="L43" s="1168">
        <f t="shared" ref="L43:L74" si="31">IF(K43="","",RANK(K43,$K$11:$K$125,1))</f>
        <v>51</v>
      </c>
      <c r="M43" s="1168">
        <f t="shared" ref="M43:M74" si="32">IF(L43="","",IF(L43=1,15,IF(L43=2,12,IF(AND(L43&gt;2,L43&lt;13),13-L43,0))))</f>
        <v>0</v>
      </c>
      <c r="N43" s="1168" t="str">
        <f>IF(VLOOKUP(D43,'J1&amp;J2'!$CA$9:$CW$466,15,FALSE)=0,"",VLOOKUP(D43,'J1&amp;J2'!$CA$9:$CW$466,15,FALSE))</f>
        <v/>
      </c>
      <c r="O43" s="1168" t="str">
        <f t="shared" ref="O43:O74" si="33">IF(N43="","",RANK(N43,$N$11:$N$109,1))</f>
        <v/>
      </c>
      <c r="P43" s="1168" t="str">
        <f t="shared" ref="P43:P74" si="34">IF(O43="","",IF(O43=1,15,IF(O43=2,12,IF(AND(O43&gt;2,O43&lt;13),13-O43,0))))</f>
        <v/>
      </c>
      <c r="Q43" s="1168" t="str">
        <f>IF(VLOOKUP(D43,'J1&amp;J2'!$CA$9:$CW$466,16,FALSE)=0,"",VLOOKUP(D43,'J1&amp;J2'!$CA$9:$CW$466,16,FALSE))</f>
        <v/>
      </c>
      <c r="R43" s="1168" t="str">
        <f t="shared" ref="R43:R74" si="35">IF(Q43="","",RANK(Q43,$Q$11:$Q$125,1))</f>
        <v/>
      </c>
      <c r="S43" s="1168" t="str">
        <f t="shared" ref="S43:S74" si="36">IF(R43="","",IF(R43=1,15,IF(R43=2,12,IF(AND(R43&gt;2,R43&lt;13),13-R43,0))))</f>
        <v/>
      </c>
      <c r="T43" s="1168" t="str">
        <f>IF(VLOOKUP(D43,'J1&amp;J2'!$CA$9:$CW$466,17,FALSE)=0,"",VLOOKUP(D43,'J1&amp;J2'!$CA$9:$CW$466,17,FALSE))</f>
        <v/>
      </c>
      <c r="U43" s="1168" t="str">
        <f t="shared" ref="U43:U74" si="37">IF(T43="","",RANK(T43,$T$11:$T$125,1))</f>
        <v/>
      </c>
      <c r="V43" s="1168" t="str">
        <f t="shared" ref="V43:V74" si="38">IF(U43="","",IF(U43=1,15,IF(U43=2,12,IF(AND(U43&gt;2,U43&lt;13),13-U43,0))))</f>
        <v/>
      </c>
      <c r="W43" s="1168" t="str">
        <f>IF(VLOOKUP(D43,'J1&amp;J2'!$CA$9:$CW466,18,FALSE)=0,"",VLOOKUP(D43,'J1&amp;J2'!$CA$9:$CW$466,18,FALSE))</f>
        <v/>
      </c>
      <c r="X43" s="1168" t="str">
        <f t="shared" ref="X43:X74" si="39">IF(W43="","",RANK(W43,$W$11:$W$125,1))</f>
        <v/>
      </c>
      <c r="Y43" s="1168" t="str">
        <f t="shared" ref="Y43:Y74" si="40">IF(X43="","",IF(X43=1,15,IF(X43=2,12,IF(AND(X43&gt;2,X43&lt;13),13-X43,0))))</f>
        <v/>
      </c>
      <c r="Z43" s="1168" t="str">
        <f>IF(VLOOKUP(D43,'J1&amp;J2'!$CA$9:$CW$466,19,FALSE)=0,"",VLOOKUP(D43,'J1&amp;J2'!$CA$9:$CW$466,19,FALSE))</f>
        <v/>
      </c>
      <c r="AA43" s="1168" t="str">
        <f t="shared" ref="AA43:AA74" si="41">IF(Z43="","",RANK(Z43,$Z$11:$Z$122,1))</f>
        <v/>
      </c>
      <c r="AB43" s="1168" t="str">
        <f t="shared" ref="AB43:AB74" si="42">IF(AA43="","",IF(AA43=1,15,IF(AA43=2,12,IF(AND(AA43&gt;2,AA43&lt;13),13-AA43,0))))</f>
        <v/>
      </c>
      <c r="AC43" s="1168" t="str">
        <f>IF(VLOOKUP(D43,'J1&amp;J2'!$CA$9:$CW$466,20,FALSE)=0,"",VLOOKUP(D43,'J1&amp;J2'!$CA$9:$CW$466,20,FALSE))</f>
        <v/>
      </c>
      <c r="AD43" s="1168" t="str">
        <f t="shared" ref="AD43:AD74" si="43">IF(AC43="","",RANK(AC43,$AC$11:$AC$122,1))</f>
        <v/>
      </c>
      <c r="AE43" s="1168" t="str">
        <f t="shared" ref="AE43:AE74" si="44">IF(AD43="","",IF(AD43=1,15,IF(AD43=2,12,IF(AND(AD43&gt;2,AD43&lt;13),13-AD43,0))))</f>
        <v/>
      </c>
      <c r="AF43" s="1168" t="str">
        <f>IF(VLOOKUP(D43,'J1&amp;J2'!$CA$9:$CW$466,21,FALSE)=0,"",VLOOKUP(D43,'J1&amp;J2'!$CA$9:$CW$466,21,FALSE))</f>
        <v/>
      </c>
      <c r="AG43" s="1168" t="str">
        <f t="shared" ref="AG43:AG74" si="45">IF(AF43="","",RANK(AF43,$AF$11:$AF$122,1))</f>
        <v/>
      </c>
      <c r="AH43" s="1168" t="str">
        <f t="shared" ref="AH43:AH74" si="46">IF(AG43="","",IF(AG43=1,15,IF(AG43=2,12,IF(AND(AG43&gt;2,AG43&lt;13),13-AG43,0))))</f>
        <v/>
      </c>
      <c r="AI43" s="1168" t="str">
        <f>IF(VLOOKUP(D43,'J1&amp;J2'!$CA$9:$CW$466,22,FALSE)=0,"",VLOOKUP(D43,'J1&amp;J2'!$CA$9:$CW$466,22,FALSE))</f>
        <v/>
      </c>
      <c r="AJ43" s="1168" t="str">
        <f t="shared" ref="AJ43:AJ74" si="47">IF(AI43="","",RANK(AI43,$AI$11:$AI$122,1))</f>
        <v/>
      </c>
      <c r="AK43" s="1168" t="str">
        <f t="shared" ref="AK43:AK74" si="48">IF(AJ43="","",IF(AJ43=1,15,IF(AJ43=2,12,IF(AND(AJ43&gt;2,AJ43&lt;13),13-AJ43,0))))</f>
        <v/>
      </c>
      <c r="AL43" s="1168"/>
      <c r="AM43" s="1168" t="str">
        <f t="shared" ref="AM43:AM74" si="49">IF(AL43="","",RANK(AL43,$AL$11:$AL$122,1))</f>
        <v/>
      </c>
      <c r="AN43" s="1168" t="str">
        <f t="shared" ref="AN43:AN74" si="50">IF(AM43="","",IF(AM43=1,15,IF(AM43=2,12,IF(AND(AM43&gt;2,AM43&lt;13),13-AM43,0))))</f>
        <v/>
      </c>
      <c r="AO43" s="715" t="str">
        <f t="shared" ref="AO43:AO74" si="51">IF(SUM(G43,J43,M43,P43,S43,V43,Y43,AB43,AE43,AH43,AK43,AN43)&lt;&gt;0,SUM(G43,J43,M43,P43,S43,V43,Y43,AB43,AE43,AH43,AK43,AN43),"")</f>
        <v/>
      </c>
      <c r="AP43" s="716" t="str">
        <f t="shared" ref="AP43:AP74" si="52">IF(AO43="","",RANK(AO43,AO$11:AO$109,0))</f>
        <v/>
      </c>
      <c r="AQ43" s="715">
        <f t="shared" ref="AQ43:AQ74" si="53">COUNT(E43,H43,K43,N43,Q43,T43,W43,Z43,AC43,AF43,AI43,AL43,"&lt;&gt;")</f>
        <v>3</v>
      </c>
      <c r="AR43" s="7"/>
    </row>
    <row r="44" spans="2:44" ht="12" customHeight="1" x14ac:dyDescent="0.4">
      <c r="B44" s="717" t="s">
        <v>455</v>
      </c>
      <c r="C44" s="1083" t="s">
        <v>432</v>
      </c>
      <c r="D44" s="1085" t="s">
        <v>454</v>
      </c>
      <c r="E44" s="1176" t="str">
        <f>IF(VLOOKUP(D44,'J1&amp;J2'!$CA$9:$CW$466,12,FALSE)=0,"",VLOOKUP(D44,'J1&amp;J2'!$CA$9:$CW$466,12,FALSE))</f>
        <v/>
      </c>
      <c r="F44" s="1297" t="str">
        <f t="shared" si="27"/>
        <v/>
      </c>
      <c r="G44" s="1176" t="str">
        <f t="shared" si="28"/>
        <v/>
      </c>
      <c r="H44" s="1176">
        <f>IF(VLOOKUP(D44,'J1&amp;J2'!$CA$9:$CW$466,13,FALSE)=0,"",VLOOKUP(D44,'J1&amp;J2'!$CA$9:$CW$466,13,FALSE))</f>
        <v>79</v>
      </c>
      <c r="I44" s="1176">
        <f t="shared" si="29"/>
        <v>27</v>
      </c>
      <c r="J44" s="1176">
        <f t="shared" si="30"/>
        <v>0</v>
      </c>
      <c r="K44" s="1176">
        <f>IF(VLOOKUP(D44,'J1&amp;J2'!$CA$9:$CW$466,14,FALSE)=0,"",VLOOKUP(D44,'J1&amp;J2'!$CA$9:$CW$466,14,FALSE))</f>
        <v>82</v>
      </c>
      <c r="L44" s="1176">
        <f t="shared" si="31"/>
        <v>45</v>
      </c>
      <c r="M44" s="1176">
        <f t="shared" si="32"/>
        <v>0</v>
      </c>
      <c r="N44" s="1176" t="str">
        <f>IF(VLOOKUP(D44,'J1&amp;J2'!$CA$9:$CW$466,15,FALSE)=0,"",VLOOKUP(D44,'J1&amp;J2'!$CA$9:$CW$466,15,FALSE))</f>
        <v/>
      </c>
      <c r="O44" s="1176" t="str">
        <f t="shared" si="33"/>
        <v/>
      </c>
      <c r="P44" s="1176" t="str">
        <f t="shared" si="34"/>
        <v/>
      </c>
      <c r="Q44" s="1176" t="str">
        <f>IF(VLOOKUP(D44,'J1&amp;J2'!$CA$9:$CW$466,16,FALSE)=0,"",VLOOKUP(D44,'J1&amp;J2'!$CA$9:$CW$466,16,FALSE))</f>
        <v/>
      </c>
      <c r="R44" s="1176" t="str">
        <f t="shared" si="35"/>
        <v/>
      </c>
      <c r="S44" s="1176" t="str">
        <f t="shared" si="36"/>
        <v/>
      </c>
      <c r="T44" s="1176" t="str">
        <f>IF(VLOOKUP(D44,'J1&amp;J2'!$CA$9:$CW$466,17,FALSE)=0,"",VLOOKUP(D44,'J1&amp;J2'!$CA$9:$CW$466,17,FALSE))</f>
        <v/>
      </c>
      <c r="U44" s="1176" t="str">
        <f t="shared" si="37"/>
        <v/>
      </c>
      <c r="V44" s="1176" t="str">
        <f t="shared" si="38"/>
        <v/>
      </c>
      <c r="W44" s="1176" t="str">
        <f>IF(VLOOKUP(D44,'J1&amp;J2'!$CA$9:$CW467,18,FALSE)=0,"",VLOOKUP(D44,'J1&amp;J2'!$CA$9:$CW$466,18,FALSE))</f>
        <v/>
      </c>
      <c r="X44" s="1176" t="str">
        <f t="shared" si="39"/>
        <v/>
      </c>
      <c r="Y44" s="1176" t="str">
        <f t="shared" si="40"/>
        <v/>
      </c>
      <c r="Z44" s="1176" t="str">
        <f>IF(VLOOKUP(D44,'J1&amp;J2'!$CA$9:$CW$466,19,FALSE)=0,"",VLOOKUP(D44,'J1&amp;J2'!$CA$9:$CW$466,19,FALSE))</f>
        <v/>
      </c>
      <c r="AA44" s="1176" t="str">
        <f t="shared" si="41"/>
        <v/>
      </c>
      <c r="AB44" s="1176" t="str">
        <f t="shared" si="42"/>
        <v/>
      </c>
      <c r="AC44" s="1176" t="str">
        <f>IF(VLOOKUP(D44,'J1&amp;J2'!$CA$9:$CW$466,20,FALSE)=0,"",VLOOKUP(D44,'J1&amp;J2'!$CA$9:$CW$466,20,FALSE))</f>
        <v/>
      </c>
      <c r="AD44" s="1176" t="str">
        <f t="shared" si="43"/>
        <v/>
      </c>
      <c r="AE44" s="1176" t="str">
        <f t="shared" si="44"/>
        <v/>
      </c>
      <c r="AF44" s="1176" t="str">
        <f>IF(VLOOKUP(D44,'J1&amp;J2'!$CA$9:$CW$466,21,FALSE)=0,"",VLOOKUP(D44,'J1&amp;J2'!$CA$9:$CW$466,21,FALSE))</f>
        <v/>
      </c>
      <c r="AG44" s="1176" t="str">
        <f t="shared" si="45"/>
        <v/>
      </c>
      <c r="AH44" s="1176" t="str">
        <f t="shared" si="46"/>
        <v/>
      </c>
      <c r="AI44" s="1176" t="str">
        <f>IF(VLOOKUP(D44,'J1&amp;J2'!$CA$9:$CW$466,22,FALSE)=0,"",VLOOKUP(D44,'J1&amp;J2'!$CA$9:$CW$466,22,FALSE))</f>
        <v/>
      </c>
      <c r="AJ44" s="1176" t="str">
        <f t="shared" si="47"/>
        <v/>
      </c>
      <c r="AK44" s="1176" t="str">
        <f t="shared" si="48"/>
        <v/>
      </c>
      <c r="AL44" s="1176"/>
      <c r="AM44" s="1176" t="str">
        <f t="shared" si="49"/>
        <v/>
      </c>
      <c r="AN44" s="1176" t="str">
        <f t="shared" si="50"/>
        <v/>
      </c>
      <c r="AO44" s="715" t="str">
        <f t="shared" si="51"/>
        <v/>
      </c>
      <c r="AP44" s="716" t="str">
        <f t="shared" si="52"/>
        <v/>
      </c>
      <c r="AQ44" s="715">
        <f t="shared" si="53"/>
        <v>2</v>
      </c>
      <c r="AR44" s="7"/>
    </row>
    <row r="45" spans="2:44" ht="12" customHeight="1" x14ac:dyDescent="0.4">
      <c r="B45" s="714" t="s">
        <v>463</v>
      </c>
      <c r="C45" s="714" t="s">
        <v>432</v>
      </c>
      <c r="D45" s="1084" t="s">
        <v>462</v>
      </c>
      <c r="E45" s="1168" t="str">
        <f>IF(VLOOKUP(D45,'J1&amp;J2'!$CA$9:$CW$466,12,FALSE)=0,"",VLOOKUP(D45,'J1&amp;J2'!$CA$9:$CW$466,12,FALSE))</f>
        <v/>
      </c>
      <c r="F45" s="1296" t="str">
        <f t="shared" si="27"/>
        <v/>
      </c>
      <c r="G45" s="1168" t="str">
        <f t="shared" si="28"/>
        <v/>
      </c>
      <c r="H45" s="1168">
        <f>IF(VLOOKUP(D45,'J1&amp;J2'!$CA$9:$CW$466,13,FALSE)=0,"",VLOOKUP(D45,'J1&amp;J2'!$CA$9:$CW$466,13,FALSE))</f>
        <v>77</v>
      </c>
      <c r="I45" s="1168">
        <f t="shared" si="29"/>
        <v>23</v>
      </c>
      <c r="J45" s="1168">
        <f t="shared" si="30"/>
        <v>0</v>
      </c>
      <c r="K45" s="1168" t="str">
        <f>IF(VLOOKUP(D45,'J1&amp;J2'!$CA$9:$CW$466,14,FALSE)=0,"",VLOOKUP(D45,'J1&amp;J2'!$CA$9:$CW$466,14,FALSE))</f>
        <v/>
      </c>
      <c r="L45" s="1168" t="str">
        <f t="shared" si="31"/>
        <v/>
      </c>
      <c r="M45" s="1168" t="str">
        <f t="shared" si="32"/>
        <v/>
      </c>
      <c r="N45" s="1168" t="str">
        <f>IF(VLOOKUP(D45,'J1&amp;J2'!$CA$9:$CW$466,15,FALSE)=0,"",VLOOKUP(D45,'J1&amp;J2'!$CA$9:$CW$466,15,FALSE))</f>
        <v/>
      </c>
      <c r="O45" s="1168" t="str">
        <f t="shared" si="33"/>
        <v/>
      </c>
      <c r="P45" s="1168" t="str">
        <f t="shared" si="34"/>
        <v/>
      </c>
      <c r="Q45" s="1168" t="str">
        <f>IF(VLOOKUP(D45,'J1&amp;J2'!$CA$9:$CW$466,16,FALSE)=0,"",VLOOKUP(D45,'J1&amp;J2'!$CA$9:$CW$466,16,FALSE))</f>
        <v/>
      </c>
      <c r="R45" s="1168" t="str">
        <f t="shared" si="35"/>
        <v/>
      </c>
      <c r="S45" s="1168" t="str">
        <f t="shared" si="36"/>
        <v/>
      </c>
      <c r="T45" s="1168" t="str">
        <f>IF(VLOOKUP(D45,'J1&amp;J2'!$CA$9:$CW$466,17,FALSE)=0,"",VLOOKUP(D45,'J1&amp;J2'!$CA$9:$CW$466,17,FALSE))</f>
        <v/>
      </c>
      <c r="U45" s="1168" t="str">
        <f t="shared" si="37"/>
        <v/>
      </c>
      <c r="V45" s="1168" t="str">
        <f t="shared" si="38"/>
        <v/>
      </c>
      <c r="W45" s="1168" t="str">
        <f>IF(VLOOKUP(D45,'J1&amp;J2'!$CA$9:$CW468,18,FALSE)=0,"",VLOOKUP(D45,'J1&amp;J2'!$CA$9:$CW$466,18,FALSE))</f>
        <v/>
      </c>
      <c r="X45" s="1168" t="str">
        <f t="shared" si="39"/>
        <v/>
      </c>
      <c r="Y45" s="1168" t="str">
        <f t="shared" si="40"/>
        <v/>
      </c>
      <c r="Z45" s="1168" t="str">
        <f>IF(VLOOKUP(D45,'J1&amp;J2'!$CA$9:$CW$466,19,FALSE)=0,"",VLOOKUP(D45,'J1&amp;J2'!$CA$9:$CW$466,19,FALSE))</f>
        <v/>
      </c>
      <c r="AA45" s="1168" t="str">
        <f t="shared" si="41"/>
        <v/>
      </c>
      <c r="AB45" s="1168" t="str">
        <f t="shared" si="42"/>
        <v/>
      </c>
      <c r="AC45" s="1168" t="str">
        <f>IF(VLOOKUP(D45,'J1&amp;J2'!$CA$9:$CW$466,20,FALSE)=0,"",VLOOKUP(D45,'J1&amp;J2'!$CA$9:$CW$466,20,FALSE))</f>
        <v/>
      </c>
      <c r="AD45" s="1168" t="str">
        <f t="shared" si="43"/>
        <v/>
      </c>
      <c r="AE45" s="1168" t="str">
        <f t="shared" si="44"/>
        <v/>
      </c>
      <c r="AF45" s="1168" t="str">
        <f>IF(VLOOKUP(D45,'J1&amp;J2'!$CA$9:$CW$466,21,FALSE)=0,"",VLOOKUP(D45,'J1&amp;J2'!$CA$9:$CW$466,21,FALSE))</f>
        <v/>
      </c>
      <c r="AG45" s="1168" t="str">
        <f t="shared" si="45"/>
        <v/>
      </c>
      <c r="AH45" s="1168" t="str">
        <f t="shared" si="46"/>
        <v/>
      </c>
      <c r="AI45" s="1168" t="str">
        <f>IF(VLOOKUP(D45,'J1&amp;J2'!$CA$9:$CW$466,22,FALSE)=0,"",VLOOKUP(D45,'J1&amp;J2'!$CA$9:$CW$466,22,FALSE))</f>
        <v/>
      </c>
      <c r="AJ45" s="1168" t="str">
        <f t="shared" si="47"/>
        <v/>
      </c>
      <c r="AK45" s="1168" t="str">
        <f t="shared" si="48"/>
        <v/>
      </c>
      <c r="AL45" s="1168"/>
      <c r="AM45" s="1168" t="str">
        <f t="shared" si="49"/>
        <v/>
      </c>
      <c r="AN45" s="1168" t="str">
        <f t="shared" si="50"/>
        <v/>
      </c>
      <c r="AO45" s="715" t="str">
        <f t="shared" si="51"/>
        <v/>
      </c>
      <c r="AP45" s="716" t="str">
        <f t="shared" si="52"/>
        <v/>
      </c>
      <c r="AQ45" s="715">
        <f t="shared" si="53"/>
        <v>1</v>
      </c>
      <c r="AR45" s="7"/>
    </row>
    <row r="46" spans="2:44" ht="12" customHeight="1" x14ac:dyDescent="0.4">
      <c r="B46" s="717" t="s">
        <v>1194</v>
      </c>
      <c r="C46" s="1083" t="s">
        <v>432</v>
      </c>
      <c r="D46" s="1085" t="s">
        <v>474</v>
      </c>
      <c r="E46" s="1176" t="str">
        <f>IF(VLOOKUP(D46,'J1&amp;J2'!$CA$9:$CW$466,12,FALSE)=0,"",VLOOKUP(D46,'J1&amp;J2'!$CA$9:$CW$466,12,FALSE))</f>
        <v/>
      </c>
      <c r="F46" s="1297" t="str">
        <f t="shared" si="27"/>
        <v/>
      </c>
      <c r="G46" s="1176" t="str">
        <f t="shared" si="28"/>
        <v/>
      </c>
      <c r="H46" s="1176" t="str">
        <f>IF(VLOOKUP(D46,'J1&amp;J2'!$CA$9:$CW$466,13,FALSE)=0,"",VLOOKUP(D46,'J1&amp;J2'!$CA$9:$CW$466,13,FALSE))</f>
        <v/>
      </c>
      <c r="I46" s="1176" t="str">
        <f t="shared" si="29"/>
        <v/>
      </c>
      <c r="J46" s="1176" t="str">
        <f t="shared" si="30"/>
        <v/>
      </c>
      <c r="K46" s="1176">
        <f>IF(VLOOKUP(D46,'J1&amp;J2'!$CA$9:$CW$466,14,FALSE)=0,"",VLOOKUP(D46,'J1&amp;J2'!$CA$9:$CW$466,14,FALSE))</f>
        <v>999</v>
      </c>
      <c r="L46" s="1176">
        <f t="shared" si="31"/>
        <v>58</v>
      </c>
      <c r="M46" s="1176">
        <f t="shared" si="32"/>
        <v>0</v>
      </c>
      <c r="N46" s="1176" t="str">
        <f>IF(VLOOKUP(D46,'J1&amp;J2'!$CA$9:$CW$466,15,FALSE)=0,"",VLOOKUP(D46,'J1&amp;J2'!$CA$9:$CW$466,15,FALSE))</f>
        <v/>
      </c>
      <c r="O46" s="1176" t="str">
        <f t="shared" si="33"/>
        <v/>
      </c>
      <c r="P46" s="1176" t="str">
        <f t="shared" si="34"/>
        <v/>
      </c>
      <c r="Q46" s="1176" t="str">
        <f>IF(VLOOKUP(D46,'J1&amp;J2'!$CA$9:$CW$466,16,FALSE)=0,"",VLOOKUP(D46,'J1&amp;J2'!$CA$9:$CW$466,16,FALSE))</f>
        <v/>
      </c>
      <c r="R46" s="1176" t="str">
        <f t="shared" si="35"/>
        <v/>
      </c>
      <c r="S46" s="1176" t="str">
        <f t="shared" si="36"/>
        <v/>
      </c>
      <c r="T46" s="1176" t="str">
        <f>IF(VLOOKUP(D46,'J1&amp;J2'!$CA$9:$CW$466,17,FALSE)=0,"",VLOOKUP(D46,'J1&amp;J2'!$CA$9:$CW$466,17,FALSE))</f>
        <v/>
      </c>
      <c r="U46" s="1176" t="str">
        <f t="shared" si="37"/>
        <v/>
      </c>
      <c r="V46" s="1176" t="str">
        <f t="shared" si="38"/>
        <v/>
      </c>
      <c r="W46" s="1176" t="str">
        <f>IF(VLOOKUP(D46,'J1&amp;J2'!$CA$9:$CW469,18,FALSE)=0,"",VLOOKUP(D46,'J1&amp;J2'!$CA$9:$CW$466,18,FALSE))</f>
        <v/>
      </c>
      <c r="X46" s="1176" t="str">
        <f t="shared" si="39"/>
        <v/>
      </c>
      <c r="Y46" s="1176" t="str">
        <f t="shared" si="40"/>
        <v/>
      </c>
      <c r="Z46" s="1176" t="str">
        <f>IF(VLOOKUP(D46,'J1&amp;J2'!$CA$9:$CW$466,19,FALSE)=0,"",VLOOKUP(D46,'J1&amp;J2'!$CA$9:$CW$466,19,FALSE))</f>
        <v/>
      </c>
      <c r="AA46" s="1176" t="str">
        <f t="shared" si="41"/>
        <v/>
      </c>
      <c r="AB46" s="1176" t="str">
        <f t="shared" si="42"/>
        <v/>
      </c>
      <c r="AC46" s="1176" t="str">
        <f>IF(VLOOKUP(D46,'J1&amp;J2'!$CA$9:$CW$466,20,FALSE)=0,"",VLOOKUP(D46,'J1&amp;J2'!$CA$9:$CW$466,20,FALSE))</f>
        <v/>
      </c>
      <c r="AD46" s="1176" t="str">
        <f t="shared" si="43"/>
        <v/>
      </c>
      <c r="AE46" s="1176" t="str">
        <f t="shared" si="44"/>
        <v/>
      </c>
      <c r="AF46" s="1176" t="str">
        <f>IF(VLOOKUP(D46,'J1&amp;J2'!$CA$9:$CW$466,21,FALSE)=0,"",VLOOKUP(D46,'J1&amp;J2'!$CA$9:$CW$466,21,FALSE))</f>
        <v/>
      </c>
      <c r="AG46" s="1176" t="str">
        <f t="shared" si="45"/>
        <v/>
      </c>
      <c r="AH46" s="1176" t="str">
        <f t="shared" si="46"/>
        <v/>
      </c>
      <c r="AI46" s="1176" t="str">
        <f>IF(VLOOKUP(D46,'J1&amp;J2'!$CA$9:$CW$466,22,FALSE)=0,"",VLOOKUP(D46,'J1&amp;J2'!$CA$9:$CW$466,22,FALSE))</f>
        <v/>
      </c>
      <c r="AJ46" s="1176" t="str">
        <f t="shared" si="47"/>
        <v/>
      </c>
      <c r="AK46" s="1176" t="str">
        <f t="shared" si="48"/>
        <v/>
      </c>
      <c r="AL46" s="1176"/>
      <c r="AM46" s="1176" t="str">
        <f t="shared" si="49"/>
        <v/>
      </c>
      <c r="AN46" s="1176" t="str">
        <f t="shared" si="50"/>
        <v/>
      </c>
      <c r="AO46" s="715" t="str">
        <f t="shared" si="51"/>
        <v/>
      </c>
      <c r="AP46" s="716" t="str">
        <f t="shared" si="52"/>
        <v/>
      </c>
      <c r="AQ46" s="715">
        <f t="shared" si="53"/>
        <v>1</v>
      </c>
      <c r="AR46" s="7"/>
    </row>
    <row r="47" spans="2:44" ht="12" customHeight="1" x14ac:dyDescent="0.4">
      <c r="B47" s="714" t="s">
        <v>520</v>
      </c>
      <c r="C47" s="714" t="s">
        <v>432</v>
      </c>
      <c r="D47" s="1084" t="s">
        <v>296</v>
      </c>
      <c r="E47" s="1168" t="str">
        <f>IF(VLOOKUP(D47,'J1&amp;J2'!$CA$9:$CW$466,12,FALSE)=0,"",VLOOKUP(D47,'J1&amp;J2'!$CA$9:$CW$466,12,FALSE))</f>
        <v/>
      </c>
      <c r="F47" s="1296" t="str">
        <f t="shared" si="27"/>
        <v/>
      </c>
      <c r="G47" s="1168" t="str">
        <f t="shared" si="28"/>
        <v/>
      </c>
      <c r="H47" s="1168" t="str">
        <f>IF(VLOOKUP(D47,'J1&amp;J2'!$CA$9:$CW$466,13,FALSE)=0,"",VLOOKUP(D47,'J1&amp;J2'!$CA$9:$CW$466,13,FALSE))</f>
        <v/>
      </c>
      <c r="I47" s="1168" t="str">
        <f t="shared" si="29"/>
        <v/>
      </c>
      <c r="J47" s="1168" t="str">
        <f t="shared" si="30"/>
        <v/>
      </c>
      <c r="K47" s="1168" t="str">
        <f>IF(VLOOKUP(D47,'J1&amp;J2'!$CA$9:$CW$466,14,FALSE)=0,"",VLOOKUP(D47,'J1&amp;J2'!$CA$9:$CW$466,14,FALSE))</f>
        <v/>
      </c>
      <c r="L47" s="1168" t="str">
        <f t="shared" si="31"/>
        <v/>
      </c>
      <c r="M47" s="1168" t="str">
        <f t="shared" si="32"/>
        <v/>
      </c>
      <c r="N47" s="1168" t="str">
        <f>IF(VLOOKUP(D47,'J1&amp;J2'!$CA$9:$CW$466,15,FALSE)=0,"",VLOOKUP(D47,'J1&amp;J2'!$CA$9:$CW$466,15,FALSE))</f>
        <v/>
      </c>
      <c r="O47" s="1168" t="str">
        <f t="shared" si="33"/>
        <v/>
      </c>
      <c r="P47" s="1168" t="str">
        <f t="shared" si="34"/>
        <v/>
      </c>
      <c r="Q47" s="1168" t="str">
        <f>IF(VLOOKUP(D47,'J1&amp;J2'!$CA$9:$CW$466,16,FALSE)=0,"",VLOOKUP(D47,'J1&amp;J2'!$CA$9:$CW$466,16,FALSE))</f>
        <v/>
      </c>
      <c r="R47" s="1168" t="str">
        <f t="shared" si="35"/>
        <v/>
      </c>
      <c r="S47" s="1168" t="str">
        <f t="shared" si="36"/>
        <v/>
      </c>
      <c r="T47" s="1168" t="str">
        <f>IF(VLOOKUP(D47,'J1&amp;J2'!$CA$9:$CW$466,17,FALSE)=0,"",VLOOKUP(D47,'J1&amp;J2'!$CA$9:$CW$466,17,FALSE))</f>
        <v/>
      </c>
      <c r="U47" s="1168" t="str">
        <f t="shared" si="37"/>
        <v/>
      </c>
      <c r="V47" s="1168" t="str">
        <f t="shared" si="38"/>
        <v/>
      </c>
      <c r="W47" s="1168" t="str">
        <f>IF(VLOOKUP(D47,'J1&amp;J2'!$CA$9:$CW471,18,FALSE)=0,"",VLOOKUP(D47,'J1&amp;J2'!$CA$9:$CW$466,18,FALSE))</f>
        <v/>
      </c>
      <c r="X47" s="1168" t="str">
        <f t="shared" si="39"/>
        <v/>
      </c>
      <c r="Y47" s="1168" t="str">
        <f t="shared" si="40"/>
        <v/>
      </c>
      <c r="Z47" s="1168" t="str">
        <f>IF(VLOOKUP(D47,'J1&amp;J2'!$CA$9:$CW$466,19,FALSE)=0,"",VLOOKUP(D47,'J1&amp;J2'!$CA$9:$CW$466,19,FALSE))</f>
        <v/>
      </c>
      <c r="AA47" s="1168" t="str">
        <f t="shared" si="41"/>
        <v/>
      </c>
      <c r="AB47" s="1168" t="str">
        <f t="shared" si="42"/>
        <v/>
      </c>
      <c r="AC47" s="1168" t="str">
        <f>IF(VLOOKUP(D47,'J1&amp;J2'!$CA$9:$CW$466,20,FALSE)=0,"",VLOOKUP(D47,'J1&amp;J2'!$CA$9:$CW$466,20,FALSE))</f>
        <v/>
      </c>
      <c r="AD47" s="1168" t="str">
        <f t="shared" si="43"/>
        <v/>
      </c>
      <c r="AE47" s="1168" t="str">
        <f t="shared" si="44"/>
        <v/>
      </c>
      <c r="AF47" s="1168" t="str">
        <f>IF(VLOOKUP(D47,'J1&amp;J2'!$CA$9:$CW$466,21,FALSE)=0,"",VLOOKUP(D47,'J1&amp;J2'!$CA$9:$CW$466,21,FALSE))</f>
        <v/>
      </c>
      <c r="AG47" s="1168" t="str">
        <f t="shared" si="45"/>
        <v/>
      </c>
      <c r="AH47" s="1168" t="str">
        <f t="shared" si="46"/>
        <v/>
      </c>
      <c r="AI47" s="1168" t="str">
        <f>IF(VLOOKUP(D47,'J1&amp;J2'!$CA$9:$CW$466,22,FALSE)=0,"",VLOOKUP(D47,'J1&amp;J2'!$CA$9:$CW$466,22,FALSE))</f>
        <v/>
      </c>
      <c r="AJ47" s="1168" t="str">
        <f t="shared" si="47"/>
        <v/>
      </c>
      <c r="AK47" s="1168" t="str">
        <f t="shared" si="48"/>
        <v/>
      </c>
      <c r="AL47" s="1273"/>
      <c r="AM47" s="1273" t="str">
        <f t="shared" si="49"/>
        <v/>
      </c>
      <c r="AN47" s="1273" t="str">
        <f t="shared" si="50"/>
        <v/>
      </c>
      <c r="AO47" s="715" t="str">
        <f t="shared" si="51"/>
        <v/>
      </c>
      <c r="AP47" s="716" t="str">
        <f t="shared" si="52"/>
        <v/>
      </c>
      <c r="AQ47" s="715">
        <f t="shared" si="53"/>
        <v>0</v>
      </c>
      <c r="AR47" s="7"/>
    </row>
    <row r="48" spans="2:44" ht="12" customHeight="1" x14ac:dyDescent="0.4">
      <c r="B48" s="717" t="s">
        <v>521</v>
      </c>
      <c r="C48" s="1083" t="s">
        <v>432</v>
      </c>
      <c r="D48" s="1085" t="s">
        <v>297</v>
      </c>
      <c r="E48" s="1176" t="str">
        <f>IF(VLOOKUP(D48,'J1&amp;J2'!$CA$9:$CW$466,12,FALSE)=0,"",VLOOKUP(D48,'J1&amp;J2'!$CA$9:$CW$466,12,FALSE))</f>
        <v/>
      </c>
      <c r="F48" s="1297" t="str">
        <f t="shared" si="27"/>
        <v/>
      </c>
      <c r="G48" s="1176" t="str">
        <f t="shared" si="28"/>
        <v/>
      </c>
      <c r="H48" s="1176" t="str">
        <f>IF(VLOOKUP(D48,'J1&amp;J2'!$CA$9:$CW$466,13,FALSE)=0,"",VLOOKUP(D48,'J1&amp;J2'!$CA$9:$CW$466,13,FALSE))</f>
        <v/>
      </c>
      <c r="I48" s="1176" t="str">
        <f t="shared" si="29"/>
        <v/>
      </c>
      <c r="J48" s="1176" t="str">
        <f t="shared" si="30"/>
        <v/>
      </c>
      <c r="K48" s="1176" t="str">
        <f>IF(VLOOKUP(D48,'J1&amp;J2'!$CA$9:$CW$466,14,FALSE)=0,"",VLOOKUP(D48,'J1&amp;J2'!$CA$9:$CW$466,14,FALSE))</f>
        <v/>
      </c>
      <c r="L48" s="1176" t="str">
        <f t="shared" si="31"/>
        <v/>
      </c>
      <c r="M48" s="1176" t="str">
        <f t="shared" si="32"/>
        <v/>
      </c>
      <c r="N48" s="1176">
        <f>IF(VLOOKUP(D48,'J1&amp;J2'!$CA$9:$CW$466,15,FALSE)=0,"",VLOOKUP(D48,'J1&amp;J2'!$CA$9:$CW$466,15,FALSE))</f>
        <v>78</v>
      </c>
      <c r="O48" s="1176">
        <f t="shared" si="33"/>
        <v>19</v>
      </c>
      <c r="P48" s="1176">
        <f t="shared" si="34"/>
        <v>0</v>
      </c>
      <c r="Q48" s="1176" t="str">
        <f>IF(VLOOKUP(D48,'J1&amp;J2'!$CA$9:$CW$466,16,FALSE)=0,"",VLOOKUP(D48,'J1&amp;J2'!$CA$9:$CW$466,16,FALSE))</f>
        <v/>
      </c>
      <c r="R48" s="1176" t="str">
        <f t="shared" si="35"/>
        <v/>
      </c>
      <c r="S48" s="1176" t="str">
        <f t="shared" si="36"/>
        <v/>
      </c>
      <c r="T48" s="1176" t="str">
        <f>IF(VLOOKUP(D48,'J1&amp;J2'!$CA$9:$CW$466,17,FALSE)=0,"",VLOOKUP(D48,'J1&amp;J2'!$CA$9:$CW$466,17,FALSE))</f>
        <v/>
      </c>
      <c r="U48" s="1176" t="str">
        <f t="shared" si="37"/>
        <v/>
      </c>
      <c r="V48" s="1176" t="str">
        <f t="shared" si="38"/>
        <v/>
      </c>
      <c r="W48" s="1176" t="str">
        <f>IF(VLOOKUP(D48,'J1&amp;J2'!$CA$9:$CW472,18,FALSE)=0,"",VLOOKUP(D48,'J1&amp;J2'!$CA$9:$CW$466,18,FALSE))</f>
        <v/>
      </c>
      <c r="X48" s="1176" t="str">
        <f t="shared" si="39"/>
        <v/>
      </c>
      <c r="Y48" s="1176" t="str">
        <f t="shared" si="40"/>
        <v/>
      </c>
      <c r="Z48" s="1176" t="str">
        <f>IF(VLOOKUP(D48,'J1&amp;J2'!$CA$9:$CW$466,19,FALSE)=0,"",VLOOKUP(D48,'J1&amp;J2'!$CA$9:$CW$466,19,FALSE))</f>
        <v/>
      </c>
      <c r="AA48" s="1176" t="str">
        <f t="shared" si="41"/>
        <v/>
      </c>
      <c r="AB48" s="1176" t="str">
        <f t="shared" si="42"/>
        <v/>
      </c>
      <c r="AC48" s="1176" t="str">
        <f>IF(VLOOKUP(D48,'J1&amp;J2'!$CA$9:$CW$466,20,FALSE)=0,"",VLOOKUP(D48,'J1&amp;J2'!$CA$9:$CW$466,20,FALSE))</f>
        <v/>
      </c>
      <c r="AD48" s="1176" t="str">
        <f t="shared" si="43"/>
        <v/>
      </c>
      <c r="AE48" s="1176" t="str">
        <f t="shared" si="44"/>
        <v/>
      </c>
      <c r="AF48" s="1176" t="str">
        <f>IF(VLOOKUP(D48,'J1&amp;J2'!$CA$9:$CW$466,21,FALSE)=0,"",VLOOKUP(D48,'J1&amp;J2'!$CA$9:$CW$466,21,FALSE))</f>
        <v/>
      </c>
      <c r="AG48" s="1176" t="str">
        <f t="shared" si="45"/>
        <v/>
      </c>
      <c r="AH48" s="1176" t="str">
        <f t="shared" si="46"/>
        <v/>
      </c>
      <c r="AI48" s="1176" t="str">
        <f>IF(VLOOKUP(D48,'J1&amp;J2'!$CA$9:$CW$466,22,FALSE)=0,"",VLOOKUP(D48,'J1&amp;J2'!$CA$9:$CW$466,22,FALSE))</f>
        <v/>
      </c>
      <c r="AJ48" s="1176" t="str">
        <f t="shared" si="47"/>
        <v/>
      </c>
      <c r="AK48" s="1176" t="str">
        <f t="shared" si="48"/>
        <v/>
      </c>
      <c r="AL48" s="1274"/>
      <c r="AM48" s="1274" t="str">
        <f t="shared" si="49"/>
        <v/>
      </c>
      <c r="AN48" s="1274" t="str">
        <f t="shared" si="50"/>
        <v/>
      </c>
      <c r="AO48" s="715" t="str">
        <f t="shared" si="51"/>
        <v/>
      </c>
      <c r="AP48" s="716" t="str">
        <f t="shared" si="52"/>
        <v/>
      </c>
      <c r="AQ48" s="715">
        <f t="shared" si="53"/>
        <v>1</v>
      </c>
      <c r="AR48" s="7"/>
    </row>
    <row r="49" spans="2:44" ht="12" customHeight="1" x14ac:dyDescent="0.4">
      <c r="B49" s="714" t="s">
        <v>552</v>
      </c>
      <c r="C49" s="714" t="s">
        <v>550</v>
      </c>
      <c r="D49" s="1084" t="s">
        <v>551</v>
      </c>
      <c r="E49" s="1168">
        <f>IF(VLOOKUP(D49,'J1&amp;J2'!$CA$9:$CW$466,12,FALSE)=0,"",VLOOKUP(D49,'J1&amp;J2'!$CA$9:$CW$466,12,FALSE))</f>
        <v>76</v>
      </c>
      <c r="F49" s="1296">
        <f t="shared" si="27"/>
        <v>35</v>
      </c>
      <c r="G49" s="1168">
        <f t="shared" si="28"/>
        <v>0</v>
      </c>
      <c r="H49" s="1168">
        <f>IF(VLOOKUP(D49,'J1&amp;J2'!$CA$9:$CW$466,13,FALSE)=0,"",VLOOKUP(D49,'J1&amp;J2'!$CA$9:$CW$466,13,FALSE))</f>
        <v>96</v>
      </c>
      <c r="I49" s="1168">
        <f t="shared" si="29"/>
        <v>43</v>
      </c>
      <c r="J49" s="1168">
        <f t="shared" si="30"/>
        <v>0</v>
      </c>
      <c r="K49" s="1168">
        <f>IF(VLOOKUP(D49,'J1&amp;J2'!$CA$9:$CW$466,14,FALSE)=0,"",VLOOKUP(D49,'J1&amp;J2'!$CA$9:$CW$466,14,FALSE))</f>
        <v>87</v>
      </c>
      <c r="L49" s="1168">
        <f t="shared" si="31"/>
        <v>53</v>
      </c>
      <c r="M49" s="1168">
        <f t="shared" si="32"/>
        <v>0</v>
      </c>
      <c r="N49" s="1168" t="str">
        <f>IF(VLOOKUP(D49,'J1&amp;J2'!$CA$9:$CW$466,15,FALSE)=0,"",VLOOKUP(D49,'J1&amp;J2'!$CA$9:$CW$466,15,FALSE))</f>
        <v/>
      </c>
      <c r="O49" s="1168" t="str">
        <f t="shared" si="33"/>
        <v/>
      </c>
      <c r="P49" s="1168" t="str">
        <f t="shared" si="34"/>
        <v/>
      </c>
      <c r="Q49" s="1168" t="str">
        <f>IF(VLOOKUP(D49,'J1&amp;J2'!$CA$9:$CW$466,16,FALSE)=0,"",VLOOKUP(D49,'J1&amp;J2'!$CA$9:$CW$466,16,FALSE))</f>
        <v/>
      </c>
      <c r="R49" s="1168" t="str">
        <f t="shared" si="35"/>
        <v/>
      </c>
      <c r="S49" s="1168" t="str">
        <f t="shared" si="36"/>
        <v/>
      </c>
      <c r="T49" s="1168" t="str">
        <f>IF(VLOOKUP(D49,'J1&amp;J2'!$CA$9:$CW$466,17,FALSE)=0,"",VLOOKUP(D49,'J1&amp;J2'!$CA$9:$CW$466,17,FALSE))</f>
        <v/>
      </c>
      <c r="U49" s="1168" t="str">
        <f t="shared" si="37"/>
        <v/>
      </c>
      <c r="V49" s="1168" t="str">
        <f t="shared" si="38"/>
        <v/>
      </c>
      <c r="W49" s="1168" t="str">
        <f>IF(VLOOKUP(D49,'J1&amp;J2'!$CA$9:$CW476,18,FALSE)=0,"",VLOOKUP(D49,'J1&amp;J2'!$CA$9:$CW$466,18,FALSE))</f>
        <v/>
      </c>
      <c r="X49" s="1168" t="str">
        <f t="shared" si="39"/>
        <v/>
      </c>
      <c r="Y49" s="1168" t="str">
        <f t="shared" si="40"/>
        <v/>
      </c>
      <c r="Z49" s="1168" t="str">
        <f>IF(VLOOKUP(D49,'J1&amp;J2'!$CA$9:$CW$466,19,FALSE)=0,"",VLOOKUP(D49,'J1&amp;J2'!$CA$9:$CW$466,19,FALSE))</f>
        <v/>
      </c>
      <c r="AA49" s="1168" t="str">
        <f t="shared" si="41"/>
        <v/>
      </c>
      <c r="AB49" s="1168" t="str">
        <f t="shared" si="42"/>
        <v/>
      </c>
      <c r="AC49" s="1168" t="str">
        <f>IF(VLOOKUP(D49,'J1&amp;J2'!$CA$9:$CW$466,20,FALSE)=0,"",VLOOKUP(D49,'J1&amp;J2'!$CA$9:$CW$466,20,FALSE))</f>
        <v/>
      </c>
      <c r="AD49" s="1168" t="str">
        <f t="shared" si="43"/>
        <v/>
      </c>
      <c r="AE49" s="1168" t="str">
        <f t="shared" si="44"/>
        <v/>
      </c>
      <c r="AF49" s="1168" t="str">
        <f>IF(VLOOKUP(D49,'J1&amp;J2'!$CA$9:$CW$466,21,FALSE)=0,"",VLOOKUP(D49,'J1&amp;J2'!$CA$9:$CW$466,21,FALSE))</f>
        <v/>
      </c>
      <c r="AG49" s="1168" t="str">
        <f t="shared" si="45"/>
        <v/>
      </c>
      <c r="AH49" s="1168" t="str">
        <f t="shared" si="46"/>
        <v/>
      </c>
      <c r="AI49" s="1168" t="str">
        <f>IF(VLOOKUP(D49,'J1&amp;J2'!$CA$9:$CW$466,22,FALSE)=0,"",VLOOKUP(D49,'J1&amp;J2'!$CA$9:$CW$466,22,FALSE))</f>
        <v/>
      </c>
      <c r="AJ49" s="1168" t="str">
        <f t="shared" si="47"/>
        <v/>
      </c>
      <c r="AK49" s="1168" t="str">
        <f t="shared" si="48"/>
        <v/>
      </c>
      <c r="AL49" s="1168"/>
      <c r="AM49" s="1168" t="str">
        <f t="shared" si="49"/>
        <v/>
      </c>
      <c r="AN49" s="1168" t="str">
        <f t="shared" si="50"/>
        <v/>
      </c>
      <c r="AO49" s="715" t="str">
        <f t="shared" si="51"/>
        <v/>
      </c>
      <c r="AP49" s="716" t="str">
        <f t="shared" si="52"/>
        <v/>
      </c>
      <c r="AQ49" s="715">
        <f t="shared" si="53"/>
        <v>3</v>
      </c>
      <c r="AR49" s="7"/>
    </row>
    <row r="50" spans="2:44" ht="12" customHeight="1" x14ac:dyDescent="0.4">
      <c r="B50" s="717" t="s">
        <v>555</v>
      </c>
      <c r="C50" s="1083" t="s">
        <v>550</v>
      </c>
      <c r="D50" s="1085" t="s">
        <v>275</v>
      </c>
      <c r="E50" s="1176" t="str">
        <f>IF(VLOOKUP(D50,'J1&amp;J2'!$CA$9:$CW$466,12,FALSE)=0,"",VLOOKUP(D50,'J1&amp;J2'!$CA$9:$CW$466,12,FALSE))</f>
        <v/>
      </c>
      <c r="F50" s="1297" t="str">
        <f t="shared" si="27"/>
        <v/>
      </c>
      <c r="G50" s="1176" t="str">
        <f t="shared" si="28"/>
        <v/>
      </c>
      <c r="H50" s="1176" t="str">
        <f>IF(VLOOKUP(D50,'J1&amp;J2'!$CA$9:$CW$466,13,FALSE)=0,"",VLOOKUP(D50,'J1&amp;J2'!$CA$9:$CW$466,13,FALSE))</f>
        <v/>
      </c>
      <c r="I50" s="1176" t="str">
        <f t="shared" si="29"/>
        <v/>
      </c>
      <c r="J50" s="1176" t="str">
        <f t="shared" si="30"/>
        <v/>
      </c>
      <c r="K50" s="1176" t="str">
        <f>IF(VLOOKUP(D50,'J1&amp;J2'!$CA$9:$CW$466,14,FALSE)=0,"",VLOOKUP(D50,'J1&amp;J2'!$CA$9:$CW$466,14,FALSE))</f>
        <v/>
      </c>
      <c r="L50" s="1176" t="str">
        <f t="shared" si="31"/>
        <v/>
      </c>
      <c r="M50" s="1176" t="str">
        <f t="shared" si="32"/>
        <v/>
      </c>
      <c r="N50" s="1176" t="str">
        <f>IF(VLOOKUP(D50,'J1&amp;J2'!$CA$9:$CW$466,15,FALSE)=0,"",VLOOKUP(D50,'J1&amp;J2'!$CA$9:$CW$466,15,FALSE))</f>
        <v/>
      </c>
      <c r="O50" s="1176" t="str">
        <f t="shared" si="33"/>
        <v/>
      </c>
      <c r="P50" s="1176" t="str">
        <f t="shared" si="34"/>
        <v/>
      </c>
      <c r="Q50" s="1176" t="str">
        <f>IF(VLOOKUP(D50,'J1&amp;J2'!$CA$9:$CW$466,16,FALSE)=0,"",VLOOKUP(D50,'J1&amp;J2'!$CA$9:$CW$466,16,FALSE))</f>
        <v/>
      </c>
      <c r="R50" s="1176" t="str">
        <f t="shared" si="35"/>
        <v/>
      </c>
      <c r="S50" s="1176" t="str">
        <f t="shared" si="36"/>
        <v/>
      </c>
      <c r="T50" s="1176" t="str">
        <f>IF(VLOOKUP(D50,'J1&amp;J2'!$CA$9:$CW$466,17,FALSE)=0,"",VLOOKUP(D50,'J1&amp;J2'!$CA$9:$CW$466,17,FALSE))</f>
        <v/>
      </c>
      <c r="U50" s="1176" t="str">
        <f t="shared" si="37"/>
        <v/>
      </c>
      <c r="V50" s="1176" t="str">
        <f t="shared" si="38"/>
        <v/>
      </c>
      <c r="W50" s="1176" t="str">
        <f>IF(VLOOKUP(D50,'J1&amp;J2'!$CA$9:$CW477,18,FALSE)=0,"",VLOOKUP(D50,'J1&amp;J2'!$CA$9:$CW$466,18,FALSE))</f>
        <v/>
      </c>
      <c r="X50" s="1176" t="str">
        <f t="shared" si="39"/>
        <v/>
      </c>
      <c r="Y50" s="1176" t="str">
        <f t="shared" si="40"/>
        <v/>
      </c>
      <c r="Z50" s="1176" t="str">
        <f>IF(VLOOKUP(D50,'J1&amp;J2'!$CA$9:$CW$466,19,FALSE)=0,"",VLOOKUP(D50,'J1&amp;J2'!$CA$9:$CW$466,19,FALSE))</f>
        <v/>
      </c>
      <c r="AA50" s="1176" t="str">
        <f t="shared" si="41"/>
        <v/>
      </c>
      <c r="AB50" s="1176" t="str">
        <f t="shared" si="42"/>
        <v/>
      </c>
      <c r="AC50" s="1176" t="str">
        <f>IF(VLOOKUP(D50,'J1&amp;J2'!$CA$9:$CW$466,20,FALSE)=0,"",VLOOKUP(D50,'J1&amp;J2'!$CA$9:$CW$466,20,FALSE))</f>
        <v/>
      </c>
      <c r="AD50" s="1176" t="str">
        <f t="shared" si="43"/>
        <v/>
      </c>
      <c r="AE50" s="1176" t="str">
        <f t="shared" si="44"/>
        <v/>
      </c>
      <c r="AF50" s="1176" t="str">
        <f>IF(VLOOKUP(D50,'J1&amp;J2'!$CA$9:$CW$466,21,FALSE)=0,"",VLOOKUP(D50,'J1&amp;J2'!$CA$9:$CW$466,21,FALSE))</f>
        <v/>
      </c>
      <c r="AG50" s="1176" t="str">
        <f t="shared" si="45"/>
        <v/>
      </c>
      <c r="AH50" s="1176" t="str">
        <f t="shared" si="46"/>
        <v/>
      </c>
      <c r="AI50" s="1176" t="str">
        <f>IF(VLOOKUP(D50,'J1&amp;J2'!$CA$9:$CW$466,22,FALSE)=0,"",VLOOKUP(D50,'J1&amp;J2'!$CA$9:$CW$466,22,FALSE))</f>
        <v/>
      </c>
      <c r="AJ50" s="1176" t="str">
        <f t="shared" si="47"/>
        <v/>
      </c>
      <c r="AK50" s="1176" t="str">
        <f t="shared" si="48"/>
        <v/>
      </c>
      <c r="AL50" s="1176"/>
      <c r="AM50" s="1176" t="str">
        <f t="shared" si="49"/>
        <v/>
      </c>
      <c r="AN50" s="1176" t="str">
        <f t="shared" si="50"/>
        <v/>
      </c>
      <c r="AO50" s="715" t="str">
        <f t="shared" si="51"/>
        <v/>
      </c>
      <c r="AP50" s="716" t="str">
        <f t="shared" si="52"/>
        <v/>
      </c>
      <c r="AQ50" s="715">
        <f t="shared" si="53"/>
        <v>0</v>
      </c>
      <c r="AR50" s="7"/>
    </row>
    <row r="51" spans="2:44" ht="12" customHeight="1" x14ac:dyDescent="0.4">
      <c r="B51" s="714" t="s">
        <v>579</v>
      </c>
      <c r="C51" s="714" t="s">
        <v>434</v>
      </c>
      <c r="D51" s="1084" t="s">
        <v>578</v>
      </c>
      <c r="E51" s="1168" t="str">
        <f>IF(VLOOKUP(D51,'J1&amp;J2'!$CA$9:$CW$466,12,FALSE)=0,"",VLOOKUP(D51,'J1&amp;J2'!$CA$9:$CW$466,12,FALSE))</f>
        <v/>
      </c>
      <c r="F51" s="1296" t="str">
        <f t="shared" si="27"/>
        <v/>
      </c>
      <c r="G51" s="1168" t="str">
        <f t="shared" si="28"/>
        <v/>
      </c>
      <c r="H51" s="1168" t="str">
        <f>IF(VLOOKUP(D51,'J1&amp;J2'!$CA$9:$CW$466,13,FALSE)=0,"",VLOOKUP(D51,'J1&amp;J2'!$CA$9:$CW$466,13,FALSE))</f>
        <v/>
      </c>
      <c r="I51" s="1168" t="str">
        <f t="shared" si="29"/>
        <v/>
      </c>
      <c r="J51" s="1168" t="str">
        <f t="shared" si="30"/>
        <v/>
      </c>
      <c r="K51" s="1168" t="str">
        <f>IF(VLOOKUP(D51,'J1&amp;J2'!$CA$9:$CW$466,14,FALSE)=0,"",VLOOKUP(D51,'J1&amp;J2'!$CA$9:$CW$466,14,FALSE))</f>
        <v/>
      </c>
      <c r="L51" s="1168" t="str">
        <f t="shared" si="31"/>
        <v/>
      </c>
      <c r="M51" s="1168" t="str">
        <f t="shared" si="32"/>
        <v/>
      </c>
      <c r="N51" s="1168" t="str">
        <f>IF(VLOOKUP(D51,'J1&amp;J2'!$CA$9:$CW$466,15,FALSE)=0,"",VLOOKUP(D51,'J1&amp;J2'!$CA$9:$CW$466,15,FALSE))</f>
        <v/>
      </c>
      <c r="O51" s="1168" t="str">
        <f t="shared" si="33"/>
        <v/>
      </c>
      <c r="P51" s="1168" t="str">
        <f t="shared" si="34"/>
        <v/>
      </c>
      <c r="Q51" s="1168" t="str">
        <f>IF(VLOOKUP(D51,'J1&amp;J2'!$CA$9:$CW$466,16,FALSE)=0,"",VLOOKUP(D51,'J1&amp;J2'!$CA$9:$CW$466,16,FALSE))</f>
        <v/>
      </c>
      <c r="R51" s="1168" t="str">
        <f t="shared" si="35"/>
        <v/>
      </c>
      <c r="S51" s="1168" t="str">
        <f t="shared" si="36"/>
        <v/>
      </c>
      <c r="T51" s="1168" t="str">
        <f>IF(VLOOKUP(D51,'J1&amp;J2'!$CA$9:$CW$466,17,FALSE)=0,"",VLOOKUP(D51,'J1&amp;J2'!$CA$9:$CW$466,17,FALSE))</f>
        <v/>
      </c>
      <c r="U51" s="1168" t="str">
        <f t="shared" si="37"/>
        <v/>
      </c>
      <c r="V51" s="1168" t="str">
        <f t="shared" si="38"/>
        <v/>
      </c>
      <c r="W51" s="1168" t="str">
        <f>IF(VLOOKUP(D51,'J1&amp;J2'!$CA$9:$CW480,18,FALSE)=0,"",VLOOKUP(D51,'J1&amp;J2'!$CA$9:$CW$466,18,FALSE))</f>
        <v/>
      </c>
      <c r="X51" s="1168" t="str">
        <f t="shared" si="39"/>
        <v/>
      </c>
      <c r="Y51" s="1168" t="str">
        <f t="shared" si="40"/>
        <v/>
      </c>
      <c r="Z51" s="1168" t="str">
        <f>IF(VLOOKUP(D51,'J1&amp;J2'!$CA$9:$CW$466,19,FALSE)=0,"",VLOOKUP(D51,'J1&amp;J2'!$CA$9:$CW$466,19,FALSE))</f>
        <v/>
      </c>
      <c r="AA51" s="1168" t="str">
        <f t="shared" si="41"/>
        <v/>
      </c>
      <c r="AB51" s="1168" t="str">
        <f t="shared" si="42"/>
        <v/>
      </c>
      <c r="AC51" s="1168" t="str">
        <f>IF(VLOOKUP(D51,'J1&amp;J2'!$CA$9:$CW$466,20,FALSE)=0,"",VLOOKUP(D51,'J1&amp;J2'!$CA$9:$CW$466,20,FALSE))</f>
        <v/>
      </c>
      <c r="AD51" s="1168" t="str">
        <f t="shared" si="43"/>
        <v/>
      </c>
      <c r="AE51" s="1168" t="str">
        <f t="shared" si="44"/>
        <v/>
      </c>
      <c r="AF51" s="1168" t="str">
        <f>IF(VLOOKUP(D51,'J1&amp;J2'!$CA$9:$CW$466,21,FALSE)=0,"",VLOOKUP(D51,'J1&amp;J2'!$CA$9:$CW$466,21,FALSE))</f>
        <v/>
      </c>
      <c r="AG51" s="1168" t="str">
        <f t="shared" si="45"/>
        <v/>
      </c>
      <c r="AH51" s="1168" t="str">
        <f t="shared" si="46"/>
        <v/>
      </c>
      <c r="AI51" s="1168" t="str">
        <f>IF(VLOOKUP(D51,'J1&amp;J2'!$CA$9:$CW$466,22,FALSE)=0,"",VLOOKUP(D51,'J1&amp;J2'!$CA$9:$CW$466,22,FALSE))</f>
        <v/>
      </c>
      <c r="AJ51" s="1168" t="str">
        <f t="shared" si="47"/>
        <v/>
      </c>
      <c r="AK51" s="1168" t="str">
        <f t="shared" si="48"/>
        <v/>
      </c>
      <c r="AL51" s="1168"/>
      <c r="AM51" s="1168" t="str">
        <f t="shared" si="49"/>
        <v/>
      </c>
      <c r="AN51" s="1168" t="str">
        <f t="shared" si="50"/>
        <v/>
      </c>
      <c r="AO51" s="715" t="str">
        <f t="shared" si="51"/>
        <v/>
      </c>
      <c r="AP51" s="716" t="str">
        <f t="shared" si="52"/>
        <v/>
      </c>
      <c r="AQ51" s="715">
        <f t="shared" si="53"/>
        <v>0</v>
      </c>
      <c r="AR51" s="7"/>
    </row>
    <row r="52" spans="2:44" ht="12" customHeight="1" x14ac:dyDescent="0.4">
      <c r="B52" s="717" t="s">
        <v>582</v>
      </c>
      <c r="C52" s="1083" t="s">
        <v>434</v>
      </c>
      <c r="D52" s="1085" t="s">
        <v>242</v>
      </c>
      <c r="E52" s="1176" t="str">
        <f>IF(VLOOKUP(D52,'J1&amp;J2'!$CA$9:$CW$466,12,FALSE)=0,"",VLOOKUP(D52,'J1&amp;J2'!$CA$9:$CW$466,12,FALSE))</f>
        <v/>
      </c>
      <c r="F52" s="1297" t="str">
        <f t="shared" si="27"/>
        <v/>
      </c>
      <c r="G52" s="1176" t="str">
        <f t="shared" si="28"/>
        <v/>
      </c>
      <c r="H52" s="1176" t="str">
        <f>IF(VLOOKUP(D52,'J1&amp;J2'!$CA$9:$CW$466,13,FALSE)=0,"",VLOOKUP(D52,'J1&amp;J2'!$CA$9:$CW$466,13,FALSE))</f>
        <v/>
      </c>
      <c r="I52" s="1176" t="str">
        <f t="shared" si="29"/>
        <v/>
      </c>
      <c r="J52" s="1176" t="str">
        <f t="shared" si="30"/>
        <v/>
      </c>
      <c r="K52" s="1176" t="str">
        <f>IF(VLOOKUP(D52,'J1&amp;J2'!$CA$9:$CW$466,14,FALSE)=0,"",VLOOKUP(D52,'J1&amp;J2'!$CA$9:$CW$466,14,FALSE))</f>
        <v/>
      </c>
      <c r="L52" s="1176" t="str">
        <f t="shared" si="31"/>
        <v/>
      </c>
      <c r="M52" s="1176" t="str">
        <f t="shared" si="32"/>
        <v/>
      </c>
      <c r="N52" s="1176" t="str">
        <f>IF(VLOOKUP(D52,'J1&amp;J2'!$CA$9:$CW$466,15,FALSE)=0,"",VLOOKUP(D52,'J1&amp;J2'!$CA$9:$CW$466,15,FALSE))</f>
        <v/>
      </c>
      <c r="O52" s="1176" t="str">
        <f t="shared" si="33"/>
        <v/>
      </c>
      <c r="P52" s="1176" t="str">
        <f t="shared" si="34"/>
        <v/>
      </c>
      <c r="Q52" s="1176" t="str">
        <f>IF(VLOOKUP(D52,'J1&amp;J2'!$CA$9:$CW$466,16,FALSE)=0,"",VLOOKUP(D52,'J1&amp;J2'!$CA$9:$CW$466,16,FALSE))</f>
        <v/>
      </c>
      <c r="R52" s="1176" t="str">
        <f t="shared" si="35"/>
        <v/>
      </c>
      <c r="S52" s="1176" t="str">
        <f t="shared" si="36"/>
        <v/>
      </c>
      <c r="T52" s="1176" t="str">
        <f>IF(VLOOKUP(D52,'J1&amp;J2'!$CA$9:$CW$466,17,FALSE)=0,"",VLOOKUP(D52,'J1&amp;J2'!$CA$9:$CW$466,17,FALSE))</f>
        <v/>
      </c>
      <c r="U52" s="1176" t="str">
        <f t="shared" si="37"/>
        <v/>
      </c>
      <c r="V52" s="1176" t="str">
        <f t="shared" si="38"/>
        <v/>
      </c>
      <c r="W52" s="1176" t="str">
        <f>IF(VLOOKUP(D52,'J1&amp;J2'!$CA$9:$CW481,18,FALSE)=0,"",VLOOKUP(D52,'J1&amp;J2'!$CA$9:$CW$466,18,FALSE))</f>
        <v/>
      </c>
      <c r="X52" s="1176" t="str">
        <f t="shared" si="39"/>
        <v/>
      </c>
      <c r="Y52" s="1176" t="str">
        <f t="shared" si="40"/>
        <v/>
      </c>
      <c r="Z52" s="1176" t="str">
        <f>IF(VLOOKUP(D52,'J1&amp;J2'!$CA$9:$CW$466,19,FALSE)=0,"",VLOOKUP(D52,'J1&amp;J2'!$CA$9:$CW$466,19,FALSE))</f>
        <v/>
      </c>
      <c r="AA52" s="1176" t="str">
        <f t="shared" si="41"/>
        <v/>
      </c>
      <c r="AB52" s="1176" t="str">
        <f t="shared" si="42"/>
        <v/>
      </c>
      <c r="AC52" s="1176" t="str">
        <f>IF(VLOOKUP(D52,'J1&amp;J2'!$CA$9:$CW$466,20,FALSE)=0,"",VLOOKUP(D52,'J1&amp;J2'!$CA$9:$CW$466,20,FALSE))</f>
        <v/>
      </c>
      <c r="AD52" s="1176" t="str">
        <f t="shared" si="43"/>
        <v/>
      </c>
      <c r="AE52" s="1176" t="str">
        <f t="shared" si="44"/>
        <v/>
      </c>
      <c r="AF52" s="1176" t="str">
        <f>IF(VLOOKUP(D52,'J1&amp;J2'!$CA$9:$CW$466,21,FALSE)=0,"",VLOOKUP(D52,'J1&amp;J2'!$CA$9:$CW$466,21,FALSE))</f>
        <v/>
      </c>
      <c r="AG52" s="1176" t="str">
        <f t="shared" si="45"/>
        <v/>
      </c>
      <c r="AH52" s="1176" t="str">
        <f t="shared" si="46"/>
        <v/>
      </c>
      <c r="AI52" s="1176" t="str">
        <f>IF(VLOOKUP(D52,'J1&amp;J2'!$CA$9:$CW$466,22,FALSE)=0,"",VLOOKUP(D52,'J1&amp;J2'!$CA$9:$CW$466,22,FALSE))</f>
        <v/>
      </c>
      <c r="AJ52" s="1176" t="str">
        <f t="shared" si="47"/>
        <v/>
      </c>
      <c r="AK52" s="1176" t="str">
        <f t="shared" si="48"/>
        <v/>
      </c>
      <c r="AL52" s="1176"/>
      <c r="AM52" s="1176" t="str">
        <f t="shared" si="49"/>
        <v/>
      </c>
      <c r="AN52" s="1176" t="str">
        <f t="shared" si="50"/>
        <v/>
      </c>
      <c r="AO52" s="715" t="str">
        <f t="shared" si="51"/>
        <v/>
      </c>
      <c r="AP52" s="716" t="str">
        <f t="shared" si="52"/>
        <v/>
      </c>
      <c r="AQ52" s="715">
        <f t="shared" si="53"/>
        <v>0</v>
      </c>
      <c r="AR52" s="7"/>
    </row>
    <row r="53" spans="2:44" ht="12" customHeight="1" x14ac:dyDescent="0.4">
      <c r="B53" s="714" t="s">
        <v>595</v>
      </c>
      <c r="C53" s="714" t="s">
        <v>434</v>
      </c>
      <c r="D53" s="1084" t="s">
        <v>594</v>
      </c>
      <c r="E53" s="1168">
        <f>IF(VLOOKUP(D53,'J1&amp;J2'!$CA$9:$CW$466,12,FALSE)=0,"",VLOOKUP(D53,'J1&amp;J2'!$CA$9:$CW$466,12,FALSE))</f>
        <v>93</v>
      </c>
      <c r="F53" s="1296">
        <f t="shared" si="27"/>
        <v>52</v>
      </c>
      <c r="G53" s="1168">
        <f t="shared" si="28"/>
        <v>0</v>
      </c>
      <c r="H53" s="1168" t="str">
        <f>IF(VLOOKUP(D53,'J1&amp;J2'!$CA$9:$CW$466,13,FALSE)=0,"",VLOOKUP(D53,'J1&amp;J2'!$CA$9:$CW$466,13,FALSE))</f>
        <v/>
      </c>
      <c r="I53" s="1168" t="str">
        <f t="shared" si="29"/>
        <v/>
      </c>
      <c r="J53" s="1168" t="str">
        <f t="shared" si="30"/>
        <v/>
      </c>
      <c r="K53" s="1168" t="str">
        <f>IF(VLOOKUP(D53,'J1&amp;J2'!$CA$9:$CW$466,14,FALSE)=0,"",VLOOKUP(D53,'J1&amp;J2'!$CA$9:$CW$466,14,FALSE))</f>
        <v/>
      </c>
      <c r="L53" s="1168" t="str">
        <f t="shared" si="31"/>
        <v/>
      </c>
      <c r="M53" s="1168" t="str">
        <f t="shared" si="32"/>
        <v/>
      </c>
      <c r="N53" s="1168" t="str">
        <f>IF(VLOOKUP(D53,'J1&amp;J2'!$CA$9:$CW$466,15,FALSE)=0,"",VLOOKUP(D53,'J1&amp;J2'!$CA$9:$CW$466,15,FALSE))</f>
        <v/>
      </c>
      <c r="O53" s="1168" t="str">
        <f t="shared" si="33"/>
        <v/>
      </c>
      <c r="P53" s="1168" t="str">
        <f t="shared" si="34"/>
        <v/>
      </c>
      <c r="Q53" s="1168" t="str">
        <f>IF(VLOOKUP(D53,'J1&amp;J2'!$CA$9:$CW$466,16,FALSE)=0,"",VLOOKUP(D53,'J1&amp;J2'!$CA$9:$CW$466,16,FALSE))</f>
        <v/>
      </c>
      <c r="R53" s="1168" t="str">
        <f t="shared" si="35"/>
        <v/>
      </c>
      <c r="S53" s="1168" t="str">
        <f t="shared" si="36"/>
        <v/>
      </c>
      <c r="T53" s="1168" t="str">
        <f>IF(VLOOKUP(D53,'J1&amp;J2'!$CA$9:$CW$466,17,FALSE)=0,"",VLOOKUP(D53,'J1&amp;J2'!$CA$9:$CW$466,17,FALSE))</f>
        <v/>
      </c>
      <c r="U53" s="1168" t="str">
        <f t="shared" si="37"/>
        <v/>
      </c>
      <c r="V53" s="1168" t="str">
        <f t="shared" si="38"/>
        <v/>
      </c>
      <c r="W53" s="1168" t="str">
        <f>IF(VLOOKUP(D53,'J1&amp;J2'!$CA$9:$CW482,18,FALSE)=0,"",VLOOKUP(D53,'J1&amp;J2'!$CA$9:$CW$466,18,FALSE))</f>
        <v/>
      </c>
      <c r="X53" s="1168" t="str">
        <f t="shared" si="39"/>
        <v/>
      </c>
      <c r="Y53" s="1168" t="str">
        <f t="shared" si="40"/>
        <v/>
      </c>
      <c r="Z53" s="1168" t="str">
        <f>IF(VLOOKUP(D53,'J1&amp;J2'!$CA$9:$CW$466,19,FALSE)=0,"",VLOOKUP(D53,'J1&amp;J2'!$CA$9:$CW$466,19,FALSE))</f>
        <v/>
      </c>
      <c r="AA53" s="1168" t="str">
        <f t="shared" si="41"/>
        <v/>
      </c>
      <c r="AB53" s="1168" t="str">
        <f t="shared" si="42"/>
        <v/>
      </c>
      <c r="AC53" s="1168" t="str">
        <f>IF(VLOOKUP(D53,'J1&amp;J2'!$CA$9:$CW$466,20,FALSE)=0,"",VLOOKUP(D53,'J1&amp;J2'!$CA$9:$CW$466,20,FALSE))</f>
        <v/>
      </c>
      <c r="AD53" s="1168" t="str">
        <f t="shared" si="43"/>
        <v/>
      </c>
      <c r="AE53" s="1168" t="str">
        <f t="shared" si="44"/>
        <v/>
      </c>
      <c r="AF53" s="1168" t="str">
        <f>IF(VLOOKUP(D53,'J1&amp;J2'!$CA$9:$CW$466,21,FALSE)=0,"",VLOOKUP(D53,'J1&amp;J2'!$CA$9:$CW$466,21,FALSE))</f>
        <v/>
      </c>
      <c r="AG53" s="1168" t="str">
        <f t="shared" si="45"/>
        <v/>
      </c>
      <c r="AH53" s="1168" t="str">
        <f t="shared" si="46"/>
        <v/>
      </c>
      <c r="AI53" s="1168" t="str">
        <f>IF(VLOOKUP(D53,'J1&amp;J2'!$CA$9:$CW$466,22,FALSE)=0,"",VLOOKUP(D53,'J1&amp;J2'!$CA$9:$CW$466,22,FALSE))</f>
        <v/>
      </c>
      <c r="AJ53" s="1168" t="str">
        <f t="shared" si="47"/>
        <v/>
      </c>
      <c r="AK53" s="1168" t="str">
        <f t="shared" si="48"/>
        <v/>
      </c>
      <c r="AL53" s="1168"/>
      <c r="AM53" s="1168" t="str">
        <f t="shared" si="49"/>
        <v/>
      </c>
      <c r="AN53" s="1168" t="str">
        <f t="shared" si="50"/>
        <v/>
      </c>
      <c r="AO53" s="715" t="str">
        <f t="shared" si="51"/>
        <v/>
      </c>
      <c r="AP53" s="716" t="str">
        <f t="shared" si="52"/>
        <v/>
      </c>
      <c r="AQ53" s="715">
        <f t="shared" si="53"/>
        <v>1</v>
      </c>
      <c r="AR53" s="7"/>
    </row>
    <row r="54" spans="2:44" ht="12" customHeight="1" x14ac:dyDescent="0.4">
      <c r="B54" s="717" t="s">
        <v>598</v>
      </c>
      <c r="C54" s="1083" t="s">
        <v>434</v>
      </c>
      <c r="D54" s="1085" t="s">
        <v>69</v>
      </c>
      <c r="E54" s="1176">
        <f>IF(VLOOKUP(D54,'J1&amp;J2'!$CA$9:$CW$466,12,FALSE)=0,"",VLOOKUP(D54,'J1&amp;J2'!$CA$9:$CW$466,12,FALSE))</f>
        <v>80</v>
      </c>
      <c r="F54" s="1297">
        <f t="shared" si="27"/>
        <v>42</v>
      </c>
      <c r="G54" s="1176">
        <f t="shared" si="28"/>
        <v>0</v>
      </c>
      <c r="H54" s="1176" t="str">
        <f>IF(VLOOKUP(D54,'J1&amp;J2'!$CA$9:$CW$466,13,FALSE)=0,"",VLOOKUP(D54,'J1&amp;J2'!$CA$9:$CW$466,13,FALSE))</f>
        <v/>
      </c>
      <c r="I54" s="1176" t="str">
        <f t="shared" si="29"/>
        <v/>
      </c>
      <c r="J54" s="1176" t="str">
        <f t="shared" si="30"/>
        <v/>
      </c>
      <c r="K54" s="1176" t="str">
        <f>IF(VLOOKUP(D54,'J1&amp;J2'!$CA$9:$CW$466,14,FALSE)=0,"",VLOOKUP(D54,'J1&amp;J2'!$CA$9:$CW$466,14,FALSE))</f>
        <v/>
      </c>
      <c r="L54" s="1176" t="str">
        <f t="shared" si="31"/>
        <v/>
      </c>
      <c r="M54" s="1176" t="str">
        <f t="shared" si="32"/>
        <v/>
      </c>
      <c r="N54" s="1176" t="str">
        <f>IF(VLOOKUP(D54,'J1&amp;J2'!$CA$9:$CW$466,15,FALSE)=0,"",VLOOKUP(D54,'J1&amp;J2'!$CA$9:$CW$466,15,FALSE))</f>
        <v/>
      </c>
      <c r="O54" s="1176" t="str">
        <f t="shared" si="33"/>
        <v/>
      </c>
      <c r="P54" s="1176" t="str">
        <f t="shared" si="34"/>
        <v/>
      </c>
      <c r="Q54" s="1176" t="str">
        <f>IF(VLOOKUP(D54,'J1&amp;J2'!$CA$9:$CW$466,16,FALSE)=0,"",VLOOKUP(D54,'J1&amp;J2'!$CA$9:$CW$466,16,FALSE))</f>
        <v/>
      </c>
      <c r="R54" s="1176" t="str">
        <f t="shared" si="35"/>
        <v/>
      </c>
      <c r="S54" s="1176" t="str">
        <f t="shared" si="36"/>
        <v/>
      </c>
      <c r="T54" s="1176" t="str">
        <f>IF(VLOOKUP(D54,'J1&amp;J2'!$CA$9:$CW$466,17,FALSE)=0,"",VLOOKUP(D54,'J1&amp;J2'!$CA$9:$CW$466,17,FALSE))</f>
        <v/>
      </c>
      <c r="U54" s="1176" t="str">
        <f t="shared" si="37"/>
        <v/>
      </c>
      <c r="V54" s="1176" t="str">
        <f t="shared" si="38"/>
        <v/>
      </c>
      <c r="W54" s="1176" t="str">
        <f>IF(VLOOKUP(D54,'J1&amp;J2'!$CA$9:$CW483,18,FALSE)=0,"",VLOOKUP(D54,'J1&amp;J2'!$CA$9:$CW$466,18,FALSE))</f>
        <v/>
      </c>
      <c r="X54" s="1176" t="str">
        <f t="shared" si="39"/>
        <v/>
      </c>
      <c r="Y54" s="1176" t="str">
        <f t="shared" si="40"/>
        <v/>
      </c>
      <c r="Z54" s="1176" t="str">
        <f>IF(VLOOKUP(D54,'J1&amp;J2'!$CA$9:$CW$466,19,FALSE)=0,"",VLOOKUP(D54,'J1&amp;J2'!$CA$9:$CW$466,19,FALSE))</f>
        <v/>
      </c>
      <c r="AA54" s="1176" t="str">
        <f t="shared" si="41"/>
        <v/>
      </c>
      <c r="AB54" s="1176" t="str">
        <f t="shared" si="42"/>
        <v/>
      </c>
      <c r="AC54" s="1176" t="str">
        <f>IF(VLOOKUP(D54,'J1&amp;J2'!$CA$9:$CW$466,20,FALSE)=0,"",VLOOKUP(D54,'J1&amp;J2'!$CA$9:$CW$466,20,FALSE))</f>
        <v/>
      </c>
      <c r="AD54" s="1176" t="str">
        <f t="shared" si="43"/>
        <v/>
      </c>
      <c r="AE54" s="1176" t="str">
        <f t="shared" si="44"/>
        <v/>
      </c>
      <c r="AF54" s="1176" t="str">
        <f>IF(VLOOKUP(D54,'J1&amp;J2'!$CA$9:$CW$466,21,FALSE)=0,"",VLOOKUP(D54,'J1&amp;J2'!$CA$9:$CW$466,21,FALSE))</f>
        <v/>
      </c>
      <c r="AG54" s="1176" t="str">
        <f t="shared" si="45"/>
        <v/>
      </c>
      <c r="AH54" s="1176" t="str">
        <f t="shared" si="46"/>
        <v/>
      </c>
      <c r="AI54" s="1176" t="str">
        <f>IF(VLOOKUP(D54,'J1&amp;J2'!$CA$9:$CW$466,22,FALSE)=0,"",VLOOKUP(D54,'J1&amp;J2'!$CA$9:$CW$466,22,FALSE))</f>
        <v/>
      </c>
      <c r="AJ54" s="1176" t="str">
        <f t="shared" si="47"/>
        <v/>
      </c>
      <c r="AK54" s="1176" t="str">
        <f t="shared" si="48"/>
        <v/>
      </c>
      <c r="AL54" s="1176"/>
      <c r="AM54" s="1176" t="str">
        <f t="shared" si="49"/>
        <v/>
      </c>
      <c r="AN54" s="1176" t="str">
        <f t="shared" si="50"/>
        <v/>
      </c>
      <c r="AO54" s="715" t="str">
        <f t="shared" si="51"/>
        <v/>
      </c>
      <c r="AP54" s="716" t="str">
        <f t="shared" si="52"/>
        <v/>
      </c>
      <c r="AQ54" s="715">
        <f t="shared" si="53"/>
        <v>1</v>
      </c>
      <c r="AR54" s="7"/>
    </row>
    <row r="55" spans="2:44" ht="12" customHeight="1" x14ac:dyDescent="0.4">
      <c r="B55" s="714" t="s">
        <v>599</v>
      </c>
      <c r="C55" s="714" t="s">
        <v>434</v>
      </c>
      <c r="D55" s="1084" t="s">
        <v>87</v>
      </c>
      <c r="E55" s="1168">
        <f>IF(VLOOKUP(D55,'J1&amp;J2'!$CA$9:$CW$466,12,FALSE)=0,"",VLOOKUP(D55,'J1&amp;J2'!$CA$9:$CW$466,12,FALSE))</f>
        <v>69</v>
      </c>
      <c r="F55" s="1296">
        <f t="shared" si="27"/>
        <v>17</v>
      </c>
      <c r="G55" s="1168">
        <f t="shared" si="28"/>
        <v>0</v>
      </c>
      <c r="H55" s="1168" t="str">
        <f>IF(VLOOKUP(D55,'J1&amp;J2'!$CA$9:$CW$466,13,FALSE)=0,"",VLOOKUP(D55,'J1&amp;J2'!$CA$9:$CW$466,13,FALSE))</f>
        <v/>
      </c>
      <c r="I55" s="1168" t="str">
        <f t="shared" si="29"/>
        <v/>
      </c>
      <c r="J55" s="1168" t="str">
        <f t="shared" si="30"/>
        <v/>
      </c>
      <c r="K55" s="1168">
        <f>IF(VLOOKUP(D55,'J1&amp;J2'!$CA$9:$CW$466,14,FALSE)=0,"",VLOOKUP(D55,'J1&amp;J2'!$CA$9:$CW$466,14,FALSE))</f>
        <v>70</v>
      </c>
      <c r="L55" s="1168">
        <f t="shared" si="31"/>
        <v>13</v>
      </c>
      <c r="M55" s="1168">
        <f t="shared" si="32"/>
        <v>0</v>
      </c>
      <c r="N55" s="1168" t="str">
        <f>IF(VLOOKUP(D55,'J1&amp;J2'!$CA$9:$CW$466,15,FALSE)=0,"",VLOOKUP(D55,'J1&amp;J2'!$CA$9:$CW$466,15,FALSE))</f>
        <v/>
      </c>
      <c r="O55" s="1168" t="str">
        <f t="shared" si="33"/>
        <v/>
      </c>
      <c r="P55" s="1168" t="str">
        <f t="shared" si="34"/>
        <v/>
      </c>
      <c r="Q55" s="1168" t="str">
        <f>IF(VLOOKUP(D55,'J1&amp;J2'!$CA$9:$CW$466,16,FALSE)=0,"",VLOOKUP(D55,'J1&amp;J2'!$CA$9:$CW$466,16,FALSE))</f>
        <v/>
      </c>
      <c r="R55" s="1168" t="str">
        <f t="shared" si="35"/>
        <v/>
      </c>
      <c r="S55" s="1168" t="str">
        <f t="shared" si="36"/>
        <v/>
      </c>
      <c r="T55" s="1168" t="str">
        <f>IF(VLOOKUP(D55,'J1&amp;J2'!$CA$9:$CW$466,17,FALSE)=0,"",VLOOKUP(D55,'J1&amp;J2'!$CA$9:$CW$466,17,FALSE))</f>
        <v/>
      </c>
      <c r="U55" s="1168" t="str">
        <f t="shared" si="37"/>
        <v/>
      </c>
      <c r="V55" s="1168" t="str">
        <f t="shared" si="38"/>
        <v/>
      </c>
      <c r="W55" s="1168" t="str">
        <f>IF(VLOOKUP(D55,'J1&amp;J2'!$CA$9:$CW484,18,FALSE)=0,"",VLOOKUP(D55,'J1&amp;J2'!$CA$9:$CW$466,18,FALSE))</f>
        <v/>
      </c>
      <c r="X55" s="1168" t="str">
        <f t="shared" si="39"/>
        <v/>
      </c>
      <c r="Y55" s="1168" t="str">
        <f t="shared" si="40"/>
        <v/>
      </c>
      <c r="Z55" s="1168" t="str">
        <f>IF(VLOOKUP(D55,'J1&amp;J2'!$CA$9:$CW$466,19,FALSE)=0,"",VLOOKUP(D55,'J1&amp;J2'!$CA$9:$CW$466,19,FALSE))</f>
        <v/>
      </c>
      <c r="AA55" s="1168" t="str">
        <f t="shared" si="41"/>
        <v/>
      </c>
      <c r="AB55" s="1168" t="str">
        <f t="shared" si="42"/>
        <v/>
      </c>
      <c r="AC55" s="1168" t="str">
        <f>IF(VLOOKUP(D55,'J1&amp;J2'!$CA$9:$CW$466,20,FALSE)=0,"",VLOOKUP(D55,'J1&amp;J2'!$CA$9:$CW$466,20,FALSE))</f>
        <v/>
      </c>
      <c r="AD55" s="1168" t="str">
        <f t="shared" si="43"/>
        <v/>
      </c>
      <c r="AE55" s="1168" t="str">
        <f t="shared" si="44"/>
        <v/>
      </c>
      <c r="AF55" s="1168" t="str">
        <f>IF(VLOOKUP(D55,'J1&amp;J2'!$CA$9:$CW$466,21,FALSE)=0,"",VLOOKUP(D55,'J1&amp;J2'!$CA$9:$CW$466,21,FALSE))</f>
        <v/>
      </c>
      <c r="AG55" s="1168" t="str">
        <f t="shared" si="45"/>
        <v/>
      </c>
      <c r="AH55" s="1168" t="str">
        <f t="shared" si="46"/>
        <v/>
      </c>
      <c r="AI55" s="1168" t="str">
        <f>IF(VLOOKUP(D55,'J1&amp;J2'!$CA$9:$CW$466,22,FALSE)=0,"",VLOOKUP(D55,'J1&amp;J2'!$CA$9:$CW$466,22,FALSE))</f>
        <v/>
      </c>
      <c r="AJ55" s="1168" t="str">
        <f t="shared" si="47"/>
        <v/>
      </c>
      <c r="AK55" s="1168" t="str">
        <f t="shared" si="48"/>
        <v/>
      </c>
      <c r="AL55" s="1168"/>
      <c r="AM55" s="1168" t="str">
        <f t="shared" si="49"/>
        <v/>
      </c>
      <c r="AN55" s="1168" t="str">
        <f t="shared" si="50"/>
        <v/>
      </c>
      <c r="AO55" s="715" t="str">
        <f t="shared" si="51"/>
        <v/>
      </c>
      <c r="AP55" s="716" t="str">
        <f t="shared" si="52"/>
        <v/>
      </c>
      <c r="AQ55" s="715">
        <f t="shared" si="53"/>
        <v>2</v>
      </c>
      <c r="AR55" s="7"/>
    </row>
    <row r="56" spans="2:44" ht="12" customHeight="1" x14ac:dyDescent="0.4">
      <c r="B56" s="717" t="s">
        <v>605</v>
      </c>
      <c r="C56" s="1083" t="s">
        <v>434</v>
      </c>
      <c r="D56" s="1085" t="s">
        <v>604</v>
      </c>
      <c r="E56" s="1176" t="str">
        <f>IF(VLOOKUP(D56,'J1&amp;J2'!$CA$9:$CW$466,12,FALSE)=0,"",VLOOKUP(D56,'J1&amp;J2'!$CA$9:$CW$466,12,FALSE))</f>
        <v/>
      </c>
      <c r="F56" s="1297" t="str">
        <f t="shared" si="27"/>
        <v/>
      </c>
      <c r="G56" s="1176" t="str">
        <f t="shared" si="28"/>
        <v/>
      </c>
      <c r="H56" s="1176">
        <f>IF(VLOOKUP(D56,'J1&amp;J2'!$CA$9:$CW$466,13,FALSE)=0,"",VLOOKUP(D56,'J1&amp;J2'!$CA$9:$CW$466,13,FALSE))</f>
        <v>73</v>
      </c>
      <c r="I56" s="1176">
        <f t="shared" si="29"/>
        <v>14</v>
      </c>
      <c r="J56" s="1176">
        <f t="shared" si="30"/>
        <v>0</v>
      </c>
      <c r="K56" s="1176" t="str">
        <f>IF(VLOOKUP(D56,'J1&amp;J2'!$CA$9:$CW$466,14,FALSE)=0,"",VLOOKUP(D56,'J1&amp;J2'!$CA$9:$CW$466,14,FALSE))</f>
        <v/>
      </c>
      <c r="L56" s="1176" t="str">
        <f t="shared" si="31"/>
        <v/>
      </c>
      <c r="M56" s="1176" t="str">
        <f t="shared" si="32"/>
        <v/>
      </c>
      <c r="N56" s="1176" t="str">
        <f>IF(VLOOKUP(D56,'J1&amp;J2'!$CA$9:$CW$466,15,FALSE)=0,"",VLOOKUP(D56,'J1&amp;J2'!$CA$9:$CW$466,15,FALSE))</f>
        <v/>
      </c>
      <c r="O56" s="1176" t="str">
        <f t="shared" si="33"/>
        <v/>
      </c>
      <c r="P56" s="1176" t="str">
        <f t="shared" si="34"/>
        <v/>
      </c>
      <c r="Q56" s="1176" t="str">
        <f>IF(VLOOKUP(D56,'J1&amp;J2'!$CA$9:$CW$466,16,FALSE)=0,"",VLOOKUP(D56,'J1&amp;J2'!$CA$9:$CW$466,16,FALSE))</f>
        <v/>
      </c>
      <c r="R56" s="1176" t="str">
        <f t="shared" si="35"/>
        <v/>
      </c>
      <c r="S56" s="1176" t="str">
        <f t="shared" si="36"/>
        <v/>
      </c>
      <c r="T56" s="1176" t="str">
        <f>IF(VLOOKUP(D56,'J1&amp;J2'!$CA$9:$CW$466,17,FALSE)=0,"",VLOOKUP(D56,'J1&amp;J2'!$CA$9:$CW$466,17,FALSE))</f>
        <v/>
      </c>
      <c r="U56" s="1176" t="str">
        <f t="shared" si="37"/>
        <v/>
      </c>
      <c r="V56" s="1176" t="str">
        <f t="shared" si="38"/>
        <v/>
      </c>
      <c r="W56" s="1176" t="str">
        <f>IF(VLOOKUP(D56,'J1&amp;J2'!$CA$9:$CW487,18,FALSE)=0,"",VLOOKUP(D56,'J1&amp;J2'!$CA$9:$CW$466,18,FALSE))</f>
        <v/>
      </c>
      <c r="X56" s="1176" t="str">
        <f t="shared" si="39"/>
        <v/>
      </c>
      <c r="Y56" s="1176" t="str">
        <f t="shared" si="40"/>
        <v/>
      </c>
      <c r="Z56" s="1176" t="str">
        <f>IF(VLOOKUP(D56,'J1&amp;J2'!$CA$9:$CW$466,19,FALSE)=0,"",VLOOKUP(D56,'J1&amp;J2'!$CA$9:$CW$466,19,FALSE))</f>
        <v/>
      </c>
      <c r="AA56" s="1176" t="str">
        <f t="shared" si="41"/>
        <v/>
      </c>
      <c r="AB56" s="1176" t="str">
        <f t="shared" si="42"/>
        <v/>
      </c>
      <c r="AC56" s="1176" t="str">
        <f>IF(VLOOKUP(D56,'J1&amp;J2'!$CA$9:$CW$466,20,FALSE)=0,"",VLOOKUP(D56,'J1&amp;J2'!$CA$9:$CW$466,20,FALSE))</f>
        <v/>
      </c>
      <c r="AD56" s="1176" t="str">
        <f t="shared" si="43"/>
        <v/>
      </c>
      <c r="AE56" s="1176" t="str">
        <f t="shared" si="44"/>
        <v/>
      </c>
      <c r="AF56" s="1176" t="str">
        <f>IF(VLOOKUP(D56,'J1&amp;J2'!$CA$9:$CW$466,21,FALSE)=0,"",VLOOKUP(D56,'J1&amp;J2'!$CA$9:$CW$466,21,FALSE))</f>
        <v/>
      </c>
      <c r="AG56" s="1176" t="str">
        <f t="shared" si="45"/>
        <v/>
      </c>
      <c r="AH56" s="1176" t="str">
        <f t="shared" si="46"/>
        <v/>
      </c>
      <c r="AI56" s="1176" t="str">
        <f>IF(VLOOKUP(D56,'J1&amp;J2'!$CA$9:$CW$466,22,FALSE)=0,"",VLOOKUP(D56,'J1&amp;J2'!$CA$9:$CW$466,22,FALSE))</f>
        <v/>
      </c>
      <c r="AJ56" s="1176" t="str">
        <f t="shared" si="47"/>
        <v/>
      </c>
      <c r="AK56" s="1176" t="str">
        <f t="shared" si="48"/>
        <v/>
      </c>
      <c r="AL56" s="1176"/>
      <c r="AM56" s="1176" t="str">
        <f t="shared" si="49"/>
        <v/>
      </c>
      <c r="AN56" s="1176" t="str">
        <f t="shared" si="50"/>
        <v/>
      </c>
      <c r="AO56" s="715" t="str">
        <f t="shared" si="51"/>
        <v/>
      </c>
      <c r="AP56" s="716" t="str">
        <f t="shared" si="52"/>
        <v/>
      </c>
      <c r="AQ56" s="715">
        <f t="shared" si="53"/>
        <v>1</v>
      </c>
      <c r="AR56" s="7"/>
    </row>
    <row r="57" spans="2:44" ht="12" customHeight="1" x14ac:dyDescent="0.4">
      <c r="B57" s="714" t="s">
        <v>607</v>
      </c>
      <c r="C57" s="714" t="s">
        <v>434</v>
      </c>
      <c r="D57" s="1084" t="s">
        <v>606</v>
      </c>
      <c r="E57" s="1168" t="str">
        <f>IF(VLOOKUP(D57,'J1&amp;J2'!$CA$9:$CW$466,12,FALSE)=0,"",VLOOKUP(D57,'J1&amp;J2'!$CA$9:$CW$466,12,FALSE))</f>
        <v/>
      </c>
      <c r="F57" s="1296" t="str">
        <f t="shared" si="27"/>
        <v/>
      </c>
      <c r="G57" s="1168" t="str">
        <f t="shared" si="28"/>
        <v/>
      </c>
      <c r="H57" s="1168" t="str">
        <f>IF(VLOOKUP(D57,'J1&amp;J2'!$CA$9:$CW$466,13,FALSE)=0,"",VLOOKUP(D57,'J1&amp;J2'!$CA$9:$CW$466,13,FALSE))</f>
        <v/>
      </c>
      <c r="I57" s="1168" t="str">
        <f t="shared" si="29"/>
        <v/>
      </c>
      <c r="J57" s="1168" t="str">
        <f t="shared" si="30"/>
        <v/>
      </c>
      <c r="K57" s="1168" t="str">
        <f>IF(VLOOKUP(D57,'J1&amp;J2'!$CA$9:$CW$466,14,FALSE)=0,"",VLOOKUP(D57,'J1&amp;J2'!$CA$9:$CW$466,14,FALSE))</f>
        <v/>
      </c>
      <c r="L57" s="1168" t="str">
        <f t="shared" si="31"/>
        <v/>
      </c>
      <c r="M57" s="1168" t="str">
        <f t="shared" si="32"/>
        <v/>
      </c>
      <c r="N57" s="1168" t="str">
        <f>IF(VLOOKUP(D57,'J1&amp;J2'!$CA$9:$CW$466,15,FALSE)=0,"",VLOOKUP(D57,'J1&amp;J2'!$CA$9:$CW$466,15,FALSE))</f>
        <v/>
      </c>
      <c r="O57" s="1168" t="str">
        <f t="shared" si="33"/>
        <v/>
      </c>
      <c r="P57" s="1168" t="str">
        <f t="shared" si="34"/>
        <v/>
      </c>
      <c r="Q57" s="1168" t="str">
        <f>IF(VLOOKUP(D57,'J1&amp;J2'!$CA$9:$CW$466,16,FALSE)=0,"",VLOOKUP(D57,'J1&amp;J2'!$CA$9:$CW$466,16,FALSE))</f>
        <v/>
      </c>
      <c r="R57" s="1168" t="str">
        <f t="shared" si="35"/>
        <v/>
      </c>
      <c r="S57" s="1168" t="str">
        <f t="shared" si="36"/>
        <v/>
      </c>
      <c r="T57" s="1168" t="str">
        <f>IF(VLOOKUP(D57,'J1&amp;J2'!$CA$9:$CW$466,17,FALSE)=0,"",VLOOKUP(D57,'J1&amp;J2'!$CA$9:$CW$466,17,FALSE))</f>
        <v/>
      </c>
      <c r="U57" s="1168" t="str">
        <f t="shared" si="37"/>
        <v/>
      </c>
      <c r="V57" s="1168" t="str">
        <f t="shared" si="38"/>
        <v/>
      </c>
      <c r="W57" s="1168" t="str">
        <f>IF(VLOOKUP(D57,'J1&amp;J2'!$CA$9:$CW488,18,FALSE)=0,"",VLOOKUP(D57,'J1&amp;J2'!$CA$9:$CW$466,18,FALSE))</f>
        <v/>
      </c>
      <c r="X57" s="1168" t="str">
        <f t="shared" si="39"/>
        <v/>
      </c>
      <c r="Y57" s="1168" t="str">
        <f t="shared" si="40"/>
        <v/>
      </c>
      <c r="Z57" s="1168" t="str">
        <f>IF(VLOOKUP(D57,'J1&amp;J2'!$CA$9:$CW$466,19,FALSE)=0,"",VLOOKUP(D57,'J1&amp;J2'!$CA$9:$CW$466,19,FALSE))</f>
        <v/>
      </c>
      <c r="AA57" s="1168" t="str">
        <f t="shared" si="41"/>
        <v/>
      </c>
      <c r="AB57" s="1168" t="str">
        <f t="shared" si="42"/>
        <v/>
      </c>
      <c r="AC57" s="1168" t="str">
        <f>IF(VLOOKUP(D57,'J1&amp;J2'!$CA$9:$CW$466,20,FALSE)=0,"",VLOOKUP(D57,'J1&amp;J2'!$CA$9:$CW$466,20,FALSE))</f>
        <v/>
      </c>
      <c r="AD57" s="1168" t="str">
        <f t="shared" si="43"/>
        <v/>
      </c>
      <c r="AE57" s="1168" t="str">
        <f t="shared" si="44"/>
        <v/>
      </c>
      <c r="AF57" s="1168" t="str">
        <f>IF(VLOOKUP(D57,'J1&amp;J2'!$CA$9:$CW$466,21,FALSE)=0,"",VLOOKUP(D57,'J1&amp;J2'!$CA$9:$CW$466,21,FALSE))</f>
        <v/>
      </c>
      <c r="AG57" s="1168" t="str">
        <f t="shared" si="45"/>
        <v/>
      </c>
      <c r="AH57" s="1168" t="str">
        <f t="shared" si="46"/>
        <v/>
      </c>
      <c r="AI57" s="1168" t="str">
        <f>IF(VLOOKUP(D57,'J1&amp;J2'!$CA$9:$CW$466,22,FALSE)=0,"",VLOOKUP(D57,'J1&amp;J2'!$CA$9:$CW$466,22,FALSE))</f>
        <v/>
      </c>
      <c r="AJ57" s="1168" t="str">
        <f t="shared" si="47"/>
        <v/>
      </c>
      <c r="AK57" s="1168" t="str">
        <f t="shared" si="48"/>
        <v/>
      </c>
      <c r="AL57" s="1168"/>
      <c r="AM57" s="1168" t="str">
        <f t="shared" si="49"/>
        <v/>
      </c>
      <c r="AN57" s="1168" t="str">
        <f t="shared" si="50"/>
        <v/>
      </c>
      <c r="AO57" s="715" t="str">
        <f t="shared" si="51"/>
        <v/>
      </c>
      <c r="AP57" s="716" t="str">
        <f t="shared" si="52"/>
        <v/>
      </c>
      <c r="AQ57" s="715">
        <f t="shared" si="53"/>
        <v>0</v>
      </c>
      <c r="AR57" s="7"/>
    </row>
    <row r="58" spans="2:44" ht="12" customHeight="1" x14ac:dyDescent="0.4">
      <c r="B58" s="717" t="s">
        <v>614</v>
      </c>
      <c r="C58" s="1083" t="s">
        <v>434</v>
      </c>
      <c r="D58" s="1085" t="s">
        <v>613</v>
      </c>
      <c r="E58" s="1176" t="str">
        <f>IF(VLOOKUP(D58,'J1&amp;J2'!$CA$9:$CW$466,12,FALSE)=0,"",VLOOKUP(D58,'J1&amp;J2'!$CA$9:$CW$466,12,FALSE))</f>
        <v/>
      </c>
      <c r="F58" s="1297" t="str">
        <f t="shared" si="27"/>
        <v/>
      </c>
      <c r="G58" s="1176" t="str">
        <f t="shared" si="28"/>
        <v/>
      </c>
      <c r="H58" s="1176" t="str">
        <f>IF(VLOOKUP(D58,'J1&amp;J2'!$CA$9:$CW$466,13,FALSE)=0,"",VLOOKUP(D58,'J1&amp;J2'!$CA$9:$CW$466,13,FALSE))</f>
        <v/>
      </c>
      <c r="I58" s="1176" t="str">
        <f t="shared" si="29"/>
        <v/>
      </c>
      <c r="J58" s="1176" t="str">
        <f t="shared" si="30"/>
        <v/>
      </c>
      <c r="K58" s="1176" t="str">
        <f>IF(VLOOKUP(D58,'J1&amp;J2'!$CA$9:$CW$466,14,FALSE)=0,"",VLOOKUP(D58,'J1&amp;J2'!$CA$9:$CW$466,14,FALSE))</f>
        <v/>
      </c>
      <c r="L58" s="1176" t="str">
        <f t="shared" si="31"/>
        <v/>
      </c>
      <c r="M58" s="1176" t="str">
        <f t="shared" si="32"/>
        <v/>
      </c>
      <c r="N58" s="1176" t="str">
        <f>IF(VLOOKUP(D58,'J1&amp;J2'!$CA$9:$CW$466,15,FALSE)=0,"",VLOOKUP(D58,'J1&amp;J2'!$CA$9:$CW$466,15,FALSE))</f>
        <v/>
      </c>
      <c r="O58" s="1176" t="str">
        <f t="shared" si="33"/>
        <v/>
      </c>
      <c r="P58" s="1176" t="str">
        <f t="shared" si="34"/>
        <v/>
      </c>
      <c r="Q58" s="1176" t="str">
        <f>IF(VLOOKUP(D58,'J1&amp;J2'!$CA$9:$CW$466,16,FALSE)=0,"",VLOOKUP(D58,'J1&amp;J2'!$CA$9:$CW$466,16,FALSE))</f>
        <v/>
      </c>
      <c r="R58" s="1176" t="str">
        <f t="shared" si="35"/>
        <v/>
      </c>
      <c r="S58" s="1176" t="str">
        <f t="shared" si="36"/>
        <v/>
      </c>
      <c r="T58" s="1176" t="str">
        <f>IF(VLOOKUP(D58,'J1&amp;J2'!$CA$9:$CW$466,17,FALSE)=0,"",VLOOKUP(D58,'J1&amp;J2'!$CA$9:$CW$466,17,FALSE))</f>
        <v/>
      </c>
      <c r="U58" s="1176" t="str">
        <f t="shared" si="37"/>
        <v/>
      </c>
      <c r="V58" s="1176" t="str">
        <f t="shared" si="38"/>
        <v/>
      </c>
      <c r="W58" s="1176" t="str">
        <f>IF(VLOOKUP(D58,'J1&amp;J2'!$CA$9:$CW490,18,FALSE)=0,"",VLOOKUP(D58,'J1&amp;J2'!$CA$9:$CW$466,18,FALSE))</f>
        <v/>
      </c>
      <c r="X58" s="1176" t="str">
        <f t="shared" si="39"/>
        <v/>
      </c>
      <c r="Y58" s="1176" t="str">
        <f t="shared" si="40"/>
        <v/>
      </c>
      <c r="Z58" s="1176" t="str">
        <f>IF(VLOOKUP(D58,'J1&amp;J2'!$CA$9:$CW$466,19,FALSE)=0,"",VLOOKUP(D58,'J1&amp;J2'!$CA$9:$CW$466,19,FALSE))</f>
        <v/>
      </c>
      <c r="AA58" s="1176" t="str">
        <f t="shared" si="41"/>
        <v/>
      </c>
      <c r="AB58" s="1176" t="str">
        <f t="shared" si="42"/>
        <v/>
      </c>
      <c r="AC58" s="1176" t="str">
        <f>IF(VLOOKUP(D58,'J1&amp;J2'!$CA$9:$CW$466,20,FALSE)=0,"",VLOOKUP(D58,'J1&amp;J2'!$CA$9:$CW$466,20,FALSE))</f>
        <v/>
      </c>
      <c r="AD58" s="1176" t="str">
        <f t="shared" si="43"/>
        <v/>
      </c>
      <c r="AE58" s="1176" t="str">
        <f t="shared" si="44"/>
        <v/>
      </c>
      <c r="AF58" s="1176" t="str">
        <f>IF(VLOOKUP(D58,'J1&amp;J2'!$CA$9:$CW$466,21,FALSE)=0,"",VLOOKUP(D58,'J1&amp;J2'!$CA$9:$CW$466,21,FALSE))</f>
        <v/>
      </c>
      <c r="AG58" s="1176" t="str">
        <f t="shared" si="45"/>
        <v/>
      </c>
      <c r="AH58" s="1176" t="str">
        <f t="shared" si="46"/>
        <v/>
      </c>
      <c r="AI58" s="1176" t="str">
        <f>IF(VLOOKUP(D58,'J1&amp;J2'!$CA$9:$CW$466,22,FALSE)=0,"",VLOOKUP(D58,'J1&amp;J2'!$CA$9:$CW$466,22,FALSE))</f>
        <v/>
      </c>
      <c r="AJ58" s="1176" t="str">
        <f t="shared" si="47"/>
        <v/>
      </c>
      <c r="AK58" s="1176" t="str">
        <f t="shared" si="48"/>
        <v/>
      </c>
      <c r="AL58" s="1274"/>
      <c r="AM58" s="1274" t="str">
        <f t="shared" si="49"/>
        <v/>
      </c>
      <c r="AN58" s="1274" t="str">
        <f t="shared" si="50"/>
        <v/>
      </c>
      <c r="AO58" s="715" t="str">
        <f t="shared" si="51"/>
        <v/>
      </c>
      <c r="AP58" s="716" t="str">
        <f t="shared" si="52"/>
        <v/>
      </c>
      <c r="AQ58" s="715">
        <f t="shared" si="53"/>
        <v>0</v>
      </c>
      <c r="AR58" s="7"/>
    </row>
    <row r="59" spans="2:44" ht="12" customHeight="1" x14ac:dyDescent="0.4">
      <c r="B59" s="714" t="s">
        <v>629</v>
      </c>
      <c r="C59" s="714" t="s">
        <v>434</v>
      </c>
      <c r="D59" s="1084" t="s">
        <v>245</v>
      </c>
      <c r="E59" s="1168" t="str">
        <f>IF(VLOOKUP(D59,'J1&amp;J2'!$CA$9:$CW$466,12,FALSE)=0,"",VLOOKUP(D59,'J1&amp;J2'!$CA$9:$CW$466,12,FALSE))</f>
        <v/>
      </c>
      <c r="F59" s="1296" t="str">
        <f t="shared" si="27"/>
        <v/>
      </c>
      <c r="G59" s="1168" t="str">
        <f t="shared" si="28"/>
        <v/>
      </c>
      <c r="H59" s="1168" t="str">
        <f>IF(VLOOKUP(D59,'J1&amp;J2'!$CA$9:$CW$466,13,FALSE)=0,"",VLOOKUP(D59,'J1&amp;J2'!$CA$9:$CW$466,13,FALSE))</f>
        <v/>
      </c>
      <c r="I59" s="1168" t="str">
        <f t="shared" si="29"/>
        <v/>
      </c>
      <c r="J59" s="1168" t="str">
        <f t="shared" si="30"/>
        <v/>
      </c>
      <c r="K59" s="1168" t="str">
        <f>IF(VLOOKUP(D59,'J1&amp;J2'!$CA$9:$CW$466,14,FALSE)=0,"",VLOOKUP(D59,'J1&amp;J2'!$CA$9:$CW$466,14,FALSE))</f>
        <v/>
      </c>
      <c r="L59" s="1168" t="str">
        <f t="shared" si="31"/>
        <v/>
      </c>
      <c r="M59" s="1168" t="str">
        <f t="shared" si="32"/>
        <v/>
      </c>
      <c r="N59" s="1168" t="str">
        <f>IF(VLOOKUP(D59,'J1&amp;J2'!$CA$9:$CW$466,15,FALSE)=0,"",VLOOKUP(D59,'J1&amp;J2'!$CA$9:$CW$466,15,FALSE))</f>
        <v/>
      </c>
      <c r="O59" s="1168" t="str">
        <f t="shared" si="33"/>
        <v/>
      </c>
      <c r="P59" s="1168" t="str">
        <f t="shared" si="34"/>
        <v/>
      </c>
      <c r="Q59" s="1168" t="str">
        <f>IF(VLOOKUP(D59,'J1&amp;J2'!$CA$9:$CW$466,16,FALSE)=0,"",VLOOKUP(D59,'J1&amp;J2'!$CA$9:$CW$466,16,FALSE))</f>
        <v/>
      </c>
      <c r="R59" s="1168" t="str">
        <f t="shared" si="35"/>
        <v/>
      </c>
      <c r="S59" s="1168" t="str">
        <f t="shared" si="36"/>
        <v/>
      </c>
      <c r="T59" s="1168" t="str">
        <f>IF(VLOOKUP(D59,'J1&amp;J2'!$CA$9:$CW$466,17,FALSE)=0,"",VLOOKUP(D59,'J1&amp;J2'!$CA$9:$CW$466,17,FALSE))</f>
        <v/>
      </c>
      <c r="U59" s="1168" t="str">
        <f t="shared" si="37"/>
        <v/>
      </c>
      <c r="V59" s="1168" t="str">
        <f t="shared" si="38"/>
        <v/>
      </c>
      <c r="W59" s="1168" t="str">
        <f>IF(VLOOKUP(D59,'J1&amp;J2'!$CA$9:$CW493,18,FALSE)=0,"",VLOOKUP(D59,'J1&amp;J2'!$CA$9:$CW$466,18,FALSE))</f>
        <v/>
      </c>
      <c r="X59" s="1168" t="str">
        <f t="shared" si="39"/>
        <v/>
      </c>
      <c r="Y59" s="1168" t="str">
        <f t="shared" si="40"/>
        <v/>
      </c>
      <c r="Z59" s="1168" t="str">
        <f>IF(VLOOKUP(D59,'J1&amp;J2'!$CA$9:$CW$466,19,FALSE)=0,"",VLOOKUP(D59,'J1&amp;J2'!$CA$9:$CW$466,19,FALSE))</f>
        <v/>
      </c>
      <c r="AA59" s="1168" t="str">
        <f t="shared" si="41"/>
        <v/>
      </c>
      <c r="AB59" s="1168" t="str">
        <f t="shared" si="42"/>
        <v/>
      </c>
      <c r="AC59" s="1168" t="str">
        <f>IF(VLOOKUP(D59,'J1&amp;J2'!$CA$9:$CW$466,20,FALSE)=0,"",VLOOKUP(D59,'J1&amp;J2'!$CA$9:$CW$466,20,FALSE))</f>
        <v/>
      </c>
      <c r="AD59" s="1168" t="str">
        <f t="shared" si="43"/>
        <v/>
      </c>
      <c r="AE59" s="1168" t="str">
        <f t="shared" si="44"/>
        <v/>
      </c>
      <c r="AF59" s="1168" t="str">
        <f>IF(VLOOKUP(D59,'J1&amp;J2'!$CA$9:$CW$466,21,FALSE)=0,"",VLOOKUP(D59,'J1&amp;J2'!$CA$9:$CW$466,21,FALSE))</f>
        <v/>
      </c>
      <c r="AG59" s="1168" t="str">
        <f t="shared" si="45"/>
        <v/>
      </c>
      <c r="AH59" s="1168" t="str">
        <f t="shared" si="46"/>
        <v/>
      </c>
      <c r="AI59" s="1168" t="str">
        <f>IF(VLOOKUP(D59,'J1&amp;J2'!$CA$9:$CW$466,22,FALSE)=0,"",VLOOKUP(D59,'J1&amp;J2'!$CA$9:$CW$466,22,FALSE))</f>
        <v/>
      </c>
      <c r="AJ59" s="1168" t="str">
        <f t="shared" si="47"/>
        <v/>
      </c>
      <c r="AK59" s="1168" t="str">
        <f t="shared" si="48"/>
        <v/>
      </c>
      <c r="AL59" s="1273"/>
      <c r="AM59" s="1273" t="str">
        <f t="shared" si="49"/>
        <v/>
      </c>
      <c r="AN59" s="1273" t="str">
        <f t="shared" si="50"/>
        <v/>
      </c>
      <c r="AO59" s="715" t="str">
        <f t="shared" si="51"/>
        <v/>
      </c>
      <c r="AP59" s="716" t="str">
        <f t="shared" si="52"/>
        <v/>
      </c>
      <c r="AQ59" s="715">
        <f t="shared" si="53"/>
        <v>0</v>
      </c>
      <c r="AR59" s="7"/>
    </row>
    <row r="60" spans="2:44" ht="12" customHeight="1" x14ac:dyDescent="0.4">
      <c r="B60" s="717" t="s">
        <v>630</v>
      </c>
      <c r="C60" s="1083" t="s">
        <v>434</v>
      </c>
      <c r="D60" s="1085" t="s">
        <v>86</v>
      </c>
      <c r="E60" s="1176">
        <f>IF(VLOOKUP(D60,'J1&amp;J2'!$CA$9:$CW$466,12,FALSE)=0,"",VLOOKUP(D60,'J1&amp;J2'!$CA$9:$CW$466,12,FALSE))</f>
        <v>73</v>
      </c>
      <c r="F60" s="1297">
        <f t="shared" si="27"/>
        <v>25</v>
      </c>
      <c r="G60" s="1176">
        <f t="shared" si="28"/>
        <v>0</v>
      </c>
      <c r="H60" s="1176">
        <f>IF(VLOOKUP(D60,'J1&amp;J2'!$CA$9:$CW$466,13,FALSE)=0,"",VLOOKUP(D60,'J1&amp;J2'!$CA$9:$CW$466,13,FALSE))</f>
        <v>80</v>
      </c>
      <c r="I60" s="1176">
        <f t="shared" si="29"/>
        <v>30</v>
      </c>
      <c r="J60" s="1176">
        <f t="shared" si="30"/>
        <v>0</v>
      </c>
      <c r="K60" s="1176">
        <f>IF(VLOOKUP(D60,'J1&amp;J2'!$CA$9:$CW$466,14,FALSE)=0,"",VLOOKUP(D60,'J1&amp;J2'!$CA$9:$CW$466,14,FALSE))</f>
        <v>76</v>
      </c>
      <c r="L60" s="1176">
        <f t="shared" si="31"/>
        <v>28</v>
      </c>
      <c r="M60" s="1176">
        <f t="shared" si="32"/>
        <v>0</v>
      </c>
      <c r="N60" s="1176" t="str">
        <f>IF(VLOOKUP(D60,'J1&amp;J2'!$CA$9:$CW$466,15,FALSE)=0,"",VLOOKUP(D60,'J1&amp;J2'!$CA$9:$CW$466,15,FALSE))</f>
        <v/>
      </c>
      <c r="O60" s="1176" t="str">
        <f t="shared" si="33"/>
        <v/>
      </c>
      <c r="P60" s="1176" t="str">
        <f t="shared" si="34"/>
        <v/>
      </c>
      <c r="Q60" s="1176" t="str">
        <f>IF(VLOOKUP(D60,'J1&amp;J2'!$CA$9:$CW$466,16,FALSE)=0,"",VLOOKUP(D60,'J1&amp;J2'!$CA$9:$CW$466,16,FALSE))</f>
        <v/>
      </c>
      <c r="R60" s="1176" t="str">
        <f t="shared" si="35"/>
        <v/>
      </c>
      <c r="S60" s="1176" t="str">
        <f t="shared" si="36"/>
        <v/>
      </c>
      <c r="T60" s="1176" t="str">
        <f>IF(VLOOKUP(D60,'J1&amp;J2'!$CA$9:$CW$466,17,FALSE)=0,"",VLOOKUP(D60,'J1&amp;J2'!$CA$9:$CW$466,17,FALSE))</f>
        <v/>
      </c>
      <c r="U60" s="1176" t="str">
        <f t="shared" si="37"/>
        <v/>
      </c>
      <c r="V60" s="1176" t="str">
        <f t="shared" si="38"/>
        <v/>
      </c>
      <c r="W60" s="1176" t="str">
        <f>IF(VLOOKUP(D60,'J1&amp;J2'!$CA$9:$CW494,18,FALSE)=0,"",VLOOKUP(D60,'J1&amp;J2'!$CA$9:$CW$466,18,FALSE))</f>
        <v/>
      </c>
      <c r="X60" s="1176" t="str">
        <f t="shared" si="39"/>
        <v/>
      </c>
      <c r="Y60" s="1176" t="str">
        <f t="shared" si="40"/>
        <v/>
      </c>
      <c r="Z60" s="1176" t="str">
        <f>IF(VLOOKUP(D60,'J1&amp;J2'!$CA$9:$CW$466,19,FALSE)=0,"",VLOOKUP(D60,'J1&amp;J2'!$CA$9:$CW$466,19,FALSE))</f>
        <v/>
      </c>
      <c r="AA60" s="1176" t="str">
        <f t="shared" si="41"/>
        <v/>
      </c>
      <c r="AB60" s="1176" t="str">
        <f t="shared" si="42"/>
        <v/>
      </c>
      <c r="AC60" s="1176" t="str">
        <f>IF(VLOOKUP(D60,'J1&amp;J2'!$CA$9:$CW$466,20,FALSE)=0,"",VLOOKUP(D60,'J1&amp;J2'!$CA$9:$CW$466,20,FALSE))</f>
        <v/>
      </c>
      <c r="AD60" s="1176" t="str">
        <f t="shared" si="43"/>
        <v/>
      </c>
      <c r="AE60" s="1176" t="str">
        <f t="shared" si="44"/>
        <v/>
      </c>
      <c r="AF60" s="1176" t="str">
        <f>IF(VLOOKUP(D60,'J1&amp;J2'!$CA$9:$CW$466,21,FALSE)=0,"",VLOOKUP(D60,'J1&amp;J2'!$CA$9:$CW$466,21,FALSE))</f>
        <v/>
      </c>
      <c r="AG60" s="1176" t="str">
        <f t="shared" si="45"/>
        <v/>
      </c>
      <c r="AH60" s="1176" t="str">
        <f t="shared" si="46"/>
        <v/>
      </c>
      <c r="AI60" s="1176" t="str">
        <f>IF(VLOOKUP(D60,'J1&amp;J2'!$CA$9:$CW$466,22,FALSE)=0,"",VLOOKUP(D60,'J1&amp;J2'!$CA$9:$CW$466,22,FALSE))</f>
        <v/>
      </c>
      <c r="AJ60" s="1176" t="str">
        <f t="shared" si="47"/>
        <v/>
      </c>
      <c r="AK60" s="1176" t="str">
        <f t="shared" si="48"/>
        <v/>
      </c>
      <c r="AL60" s="1274"/>
      <c r="AM60" s="1274" t="str">
        <f t="shared" si="49"/>
        <v/>
      </c>
      <c r="AN60" s="1274" t="str">
        <f t="shared" si="50"/>
        <v/>
      </c>
      <c r="AO60" s="715" t="str">
        <f t="shared" si="51"/>
        <v/>
      </c>
      <c r="AP60" s="716" t="str">
        <f t="shared" si="52"/>
        <v/>
      </c>
      <c r="AQ60" s="715">
        <f t="shared" si="53"/>
        <v>3</v>
      </c>
      <c r="AR60" s="7"/>
    </row>
    <row r="61" spans="2:44" ht="12" customHeight="1" x14ac:dyDescent="0.4">
      <c r="B61" s="714" t="s">
        <v>632</v>
      </c>
      <c r="C61" s="714" t="s">
        <v>434</v>
      </c>
      <c r="D61" s="1084" t="s">
        <v>88</v>
      </c>
      <c r="E61" s="1168">
        <f>IF(VLOOKUP(D61,'J1&amp;J2'!$CA$9:$CW$466,12,FALSE)=0,"",VLOOKUP(D61,'J1&amp;J2'!$CA$9:$CW$466,12,FALSE))</f>
        <v>77</v>
      </c>
      <c r="F61" s="1296">
        <f t="shared" si="27"/>
        <v>37</v>
      </c>
      <c r="G61" s="1168">
        <f t="shared" si="28"/>
        <v>0</v>
      </c>
      <c r="H61" s="1168" t="str">
        <f>IF(VLOOKUP(D61,'J1&amp;J2'!$CA$9:$CW$466,13,FALSE)=0,"",VLOOKUP(D61,'J1&amp;J2'!$CA$9:$CW$466,13,FALSE))</f>
        <v/>
      </c>
      <c r="I61" s="1168" t="str">
        <f t="shared" si="29"/>
        <v/>
      </c>
      <c r="J61" s="1168" t="str">
        <f t="shared" si="30"/>
        <v/>
      </c>
      <c r="K61" s="1168">
        <f>IF(VLOOKUP(D61,'J1&amp;J2'!$CA$9:$CW$466,14,FALSE)=0,"",VLOOKUP(D61,'J1&amp;J2'!$CA$9:$CW$466,14,FALSE))</f>
        <v>81</v>
      </c>
      <c r="L61" s="1168">
        <f t="shared" si="31"/>
        <v>41</v>
      </c>
      <c r="M61" s="1168">
        <f t="shared" si="32"/>
        <v>0</v>
      </c>
      <c r="N61" s="1168">
        <f>IF(VLOOKUP(D61,'J1&amp;J2'!$CA$9:$CW$466,15,FALSE)=0,"",VLOOKUP(D61,'J1&amp;J2'!$CA$9:$CW$466,15,FALSE))</f>
        <v>81</v>
      </c>
      <c r="O61" s="1168">
        <f t="shared" si="33"/>
        <v>22</v>
      </c>
      <c r="P61" s="1168">
        <f t="shared" si="34"/>
        <v>0</v>
      </c>
      <c r="Q61" s="1168" t="str">
        <f>IF(VLOOKUP(D61,'J1&amp;J2'!$CA$9:$CW$466,16,FALSE)=0,"",VLOOKUP(D61,'J1&amp;J2'!$CA$9:$CW$466,16,FALSE))</f>
        <v/>
      </c>
      <c r="R61" s="1168" t="str">
        <f t="shared" si="35"/>
        <v/>
      </c>
      <c r="S61" s="1168" t="str">
        <f t="shared" si="36"/>
        <v/>
      </c>
      <c r="T61" s="1168" t="str">
        <f>IF(VLOOKUP(D61,'J1&amp;J2'!$CA$9:$CW$466,17,FALSE)=0,"",VLOOKUP(D61,'J1&amp;J2'!$CA$9:$CW$466,17,FALSE))</f>
        <v/>
      </c>
      <c r="U61" s="1168" t="str">
        <f t="shared" si="37"/>
        <v/>
      </c>
      <c r="V61" s="1168" t="str">
        <f t="shared" si="38"/>
        <v/>
      </c>
      <c r="W61" s="1168" t="str">
        <f>IF(VLOOKUP(D61,'J1&amp;J2'!$CA$9:$CW495,18,FALSE)=0,"",VLOOKUP(D61,'J1&amp;J2'!$CA$9:$CW$466,18,FALSE))</f>
        <v/>
      </c>
      <c r="X61" s="1168" t="str">
        <f t="shared" si="39"/>
        <v/>
      </c>
      <c r="Y61" s="1168" t="str">
        <f t="shared" si="40"/>
        <v/>
      </c>
      <c r="Z61" s="1168" t="str">
        <f>IF(VLOOKUP(D61,'J1&amp;J2'!$CA$9:$CW$466,19,FALSE)=0,"",VLOOKUP(D61,'J1&amp;J2'!$CA$9:$CW$466,19,FALSE))</f>
        <v/>
      </c>
      <c r="AA61" s="1168" t="str">
        <f t="shared" si="41"/>
        <v/>
      </c>
      <c r="AB61" s="1168" t="str">
        <f t="shared" si="42"/>
        <v/>
      </c>
      <c r="AC61" s="1168" t="str">
        <f>IF(VLOOKUP(D61,'J1&amp;J2'!$CA$9:$CW$466,20,FALSE)=0,"",VLOOKUP(D61,'J1&amp;J2'!$CA$9:$CW$466,20,FALSE))</f>
        <v/>
      </c>
      <c r="AD61" s="1168" t="str">
        <f t="shared" si="43"/>
        <v/>
      </c>
      <c r="AE61" s="1168" t="str">
        <f t="shared" si="44"/>
        <v/>
      </c>
      <c r="AF61" s="1168" t="str">
        <f>IF(VLOOKUP(D61,'J1&amp;J2'!$CA$9:$CW$466,21,FALSE)=0,"",VLOOKUP(D61,'J1&amp;J2'!$CA$9:$CW$466,21,FALSE))</f>
        <v/>
      </c>
      <c r="AG61" s="1168" t="str">
        <f t="shared" si="45"/>
        <v/>
      </c>
      <c r="AH61" s="1168" t="str">
        <f t="shared" si="46"/>
        <v/>
      </c>
      <c r="AI61" s="1168" t="str">
        <f>IF(VLOOKUP(D61,'J1&amp;J2'!$CA$9:$CW$466,22,FALSE)=0,"",VLOOKUP(D61,'J1&amp;J2'!$CA$9:$CW$466,22,FALSE))</f>
        <v/>
      </c>
      <c r="AJ61" s="1168" t="str">
        <f t="shared" si="47"/>
        <v/>
      </c>
      <c r="AK61" s="1168" t="str">
        <f t="shared" si="48"/>
        <v/>
      </c>
      <c r="AL61" s="1273"/>
      <c r="AM61" s="1273" t="str">
        <f t="shared" si="49"/>
        <v/>
      </c>
      <c r="AN61" s="1273" t="str">
        <f t="shared" si="50"/>
        <v/>
      </c>
      <c r="AO61" s="715" t="str">
        <f t="shared" si="51"/>
        <v/>
      </c>
      <c r="AP61" s="716" t="str">
        <f t="shared" si="52"/>
        <v/>
      </c>
      <c r="AQ61" s="715">
        <f t="shared" si="53"/>
        <v>3</v>
      </c>
      <c r="AR61" s="7"/>
    </row>
    <row r="62" spans="2:44" ht="12" customHeight="1" x14ac:dyDescent="0.4">
      <c r="B62" s="717" t="s">
        <v>638</v>
      </c>
      <c r="C62" s="1083" t="s">
        <v>434</v>
      </c>
      <c r="D62" s="1085" t="s">
        <v>79</v>
      </c>
      <c r="E62" s="1176" t="str">
        <f>IF(VLOOKUP(D62,'J1&amp;J2'!$CA$9:$CW$466,12,FALSE)=0,"",VLOOKUP(D62,'J1&amp;J2'!$CA$9:$CW$466,12,FALSE))</f>
        <v/>
      </c>
      <c r="F62" s="1297" t="str">
        <f t="shared" si="27"/>
        <v/>
      </c>
      <c r="G62" s="1176" t="str">
        <f t="shared" si="28"/>
        <v/>
      </c>
      <c r="H62" s="1176" t="str">
        <f>IF(VLOOKUP(D62,'J1&amp;J2'!$CA$9:$CW$466,13,FALSE)=0,"",VLOOKUP(D62,'J1&amp;J2'!$CA$9:$CW$466,13,FALSE))</f>
        <v/>
      </c>
      <c r="I62" s="1176" t="str">
        <f t="shared" si="29"/>
        <v/>
      </c>
      <c r="J62" s="1176" t="str">
        <f t="shared" si="30"/>
        <v/>
      </c>
      <c r="K62" s="1176">
        <f>IF(VLOOKUP(D62,'J1&amp;J2'!$CA$9:$CW$466,14,FALSE)=0,"",VLOOKUP(D62,'J1&amp;J2'!$CA$9:$CW$466,14,FALSE))</f>
        <v>79</v>
      </c>
      <c r="L62" s="1176">
        <f t="shared" si="31"/>
        <v>34</v>
      </c>
      <c r="M62" s="1176">
        <f t="shared" si="32"/>
        <v>0</v>
      </c>
      <c r="N62" s="1176" t="str">
        <f>IF(VLOOKUP(D62,'J1&amp;J2'!$CA$9:$CW$466,15,FALSE)=0,"",VLOOKUP(D62,'J1&amp;J2'!$CA$9:$CW$466,15,FALSE))</f>
        <v/>
      </c>
      <c r="O62" s="1176" t="str">
        <f t="shared" si="33"/>
        <v/>
      </c>
      <c r="P62" s="1176" t="str">
        <f t="shared" si="34"/>
        <v/>
      </c>
      <c r="Q62" s="1176" t="str">
        <f>IF(VLOOKUP(D62,'J1&amp;J2'!$CA$9:$CW$466,16,FALSE)=0,"",VLOOKUP(D62,'J1&amp;J2'!$CA$9:$CW$466,16,FALSE))</f>
        <v/>
      </c>
      <c r="R62" s="1176" t="str">
        <f t="shared" si="35"/>
        <v/>
      </c>
      <c r="S62" s="1176" t="str">
        <f t="shared" si="36"/>
        <v/>
      </c>
      <c r="T62" s="1176" t="str">
        <f>IF(VLOOKUP(D62,'J1&amp;J2'!$CA$9:$CW$466,17,FALSE)=0,"",VLOOKUP(D62,'J1&amp;J2'!$CA$9:$CW$466,17,FALSE))</f>
        <v/>
      </c>
      <c r="U62" s="1176" t="str">
        <f t="shared" si="37"/>
        <v/>
      </c>
      <c r="V62" s="1176" t="str">
        <f t="shared" si="38"/>
        <v/>
      </c>
      <c r="W62" s="1176" t="str">
        <f>IF(VLOOKUP(D62,'J1&amp;J2'!$CA$9:$CW498,18,FALSE)=0,"",VLOOKUP(D62,'J1&amp;J2'!$CA$9:$CW$466,18,FALSE))</f>
        <v/>
      </c>
      <c r="X62" s="1176" t="str">
        <f t="shared" si="39"/>
        <v/>
      </c>
      <c r="Y62" s="1176" t="str">
        <f t="shared" si="40"/>
        <v/>
      </c>
      <c r="Z62" s="1176" t="str">
        <f>IF(VLOOKUP(D62,'J1&amp;J2'!$CA$9:$CW$466,19,FALSE)=0,"",VLOOKUP(D62,'J1&amp;J2'!$CA$9:$CW$466,19,FALSE))</f>
        <v/>
      </c>
      <c r="AA62" s="1176" t="str">
        <f t="shared" si="41"/>
        <v/>
      </c>
      <c r="AB62" s="1176" t="str">
        <f t="shared" si="42"/>
        <v/>
      </c>
      <c r="AC62" s="1176" t="str">
        <f>IF(VLOOKUP(D62,'J1&amp;J2'!$CA$9:$CW$466,20,FALSE)=0,"",VLOOKUP(D62,'J1&amp;J2'!$CA$9:$CW$466,20,FALSE))</f>
        <v/>
      </c>
      <c r="AD62" s="1176" t="str">
        <f t="shared" si="43"/>
        <v/>
      </c>
      <c r="AE62" s="1176" t="str">
        <f t="shared" si="44"/>
        <v/>
      </c>
      <c r="AF62" s="1176" t="str">
        <f>IF(VLOOKUP(D62,'J1&amp;J2'!$CA$9:$CW$466,21,FALSE)=0,"",VLOOKUP(D62,'J1&amp;J2'!$CA$9:$CW$466,21,FALSE))</f>
        <v/>
      </c>
      <c r="AG62" s="1176" t="str">
        <f t="shared" si="45"/>
        <v/>
      </c>
      <c r="AH62" s="1176" t="str">
        <f t="shared" si="46"/>
        <v/>
      </c>
      <c r="AI62" s="1176" t="str">
        <f>IF(VLOOKUP(D62,'J1&amp;J2'!$CA$9:$CW$466,22,FALSE)=0,"",VLOOKUP(D62,'J1&amp;J2'!$CA$9:$CW$466,22,FALSE))</f>
        <v/>
      </c>
      <c r="AJ62" s="1176" t="str">
        <f t="shared" si="47"/>
        <v/>
      </c>
      <c r="AK62" s="1176" t="str">
        <f t="shared" si="48"/>
        <v/>
      </c>
      <c r="AL62" s="1274"/>
      <c r="AM62" s="1274" t="str">
        <f t="shared" si="49"/>
        <v/>
      </c>
      <c r="AN62" s="1274" t="str">
        <f t="shared" si="50"/>
        <v/>
      </c>
      <c r="AO62" s="715" t="str">
        <f t="shared" si="51"/>
        <v/>
      </c>
      <c r="AP62" s="716" t="str">
        <f t="shared" si="52"/>
        <v/>
      </c>
      <c r="AQ62" s="715">
        <f t="shared" si="53"/>
        <v>1</v>
      </c>
      <c r="AR62" s="7"/>
    </row>
    <row r="63" spans="2:44" ht="12" customHeight="1" x14ac:dyDescent="0.4">
      <c r="B63" s="714" t="s">
        <v>639</v>
      </c>
      <c r="C63" s="714" t="s">
        <v>434</v>
      </c>
      <c r="D63" s="1084" t="s">
        <v>93</v>
      </c>
      <c r="E63" s="1168">
        <f>IF(VLOOKUP(D63,'J1&amp;J2'!$CA$9:$CW$466,12,FALSE)=0,"",VLOOKUP(D63,'J1&amp;J2'!$CA$9:$CW$466,12,FALSE))</f>
        <v>68</v>
      </c>
      <c r="F63" s="1296">
        <f t="shared" si="27"/>
        <v>14</v>
      </c>
      <c r="G63" s="1168">
        <f t="shared" si="28"/>
        <v>0</v>
      </c>
      <c r="H63" s="1168">
        <f>IF(VLOOKUP(D63,'J1&amp;J2'!$CA$9:$CW$466,13,FALSE)=0,"",VLOOKUP(D63,'J1&amp;J2'!$CA$9:$CW$466,13,FALSE))</f>
        <v>76</v>
      </c>
      <c r="I63" s="1168">
        <f t="shared" si="29"/>
        <v>17</v>
      </c>
      <c r="J63" s="1168">
        <f t="shared" si="30"/>
        <v>0</v>
      </c>
      <c r="K63" s="1168">
        <f>IF(VLOOKUP(D63,'J1&amp;J2'!$CA$9:$CW$466,14,FALSE)=0,"",VLOOKUP(D63,'J1&amp;J2'!$CA$9:$CW$466,14,FALSE))</f>
        <v>79</v>
      </c>
      <c r="L63" s="1168">
        <f t="shared" si="31"/>
        <v>34</v>
      </c>
      <c r="M63" s="1168">
        <f t="shared" si="32"/>
        <v>0</v>
      </c>
      <c r="N63" s="1168" t="str">
        <f>IF(VLOOKUP(D63,'J1&amp;J2'!$CA$9:$CW$466,15,FALSE)=0,"",VLOOKUP(D63,'J1&amp;J2'!$CA$9:$CW$466,15,FALSE))</f>
        <v/>
      </c>
      <c r="O63" s="1168" t="str">
        <f t="shared" si="33"/>
        <v/>
      </c>
      <c r="P63" s="1168" t="str">
        <f t="shared" si="34"/>
        <v/>
      </c>
      <c r="Q63" s="1168" t="str">
        <f>IF(VLOOKUP(D63,'J1&amp;J2'!$CA$9:$CW$466,16,FALSE)=0,"",VLOOKUP(D63,'J1&amp;J2'!$CA$9:$CW$466,16,FALSE))</f>
        <v/>
      </c>
      <c r="R63" s="1168" t="str">
        <f t="shared" si="35"/>
        <v/>
      </c>
      <c r="S63" s="1168" t="str">
        <f t="shared" si="36"/>
        <v/>
      </c>
      <c r="T63" s="1168" t="str">
        <f>IF(VLOOKUP(D63,'J1&amp;J2'!$CA$9:$CW$466,17,FALSE)=0,"",VLOOKUP(D63,'J1&amp;J2'!$CA$9:$CW$466,17,FALSE))</f>
        <v/>
      </c>
      <c r="U63" s="1168" t="str">
        <f t="shared" si="37"/>
        <v/>
      </c>
      <c r="V63" s="1168" t="str">
        <f t="shared" si="38"/>
        <v/>
      </c>
      <c r="W63" s="1168" t="str">
        <f>IF(VLOOKUP(D63,'J1&amp;J2'!$CA$9:$CW499,18,FALSE)=0,"",VLOOKUP(D63,'J1&amp;J2'!$CA$9:$CW$466,18,FALSE))</f>
        <v/>
      </c>
      <c r="X63" s="1168" t="str">
        <f t="shared" si="39"/>
        <v/>
      </c>
      <c r="Y63" s="1168" t="str">
        <f t="shared" si="40"/>
        <v/>
      </c>
      <c r="Z63" s="1168" t="str">
        <f>IF(VLOOKUP(D63,'J1&amp;J2'!$CA$9:$CW$466,19,FALSE)=0,"",VLOOKUP(D63,'J1&amp;J2'!$CA$9:$CW$466,19,FALSE))</f>
        <v/>
      </c>
      <c r="AA63" s="1168" t="str">
        <f t="shared" si="41"/>
        <v/>
      </c>
      <c r="AB63" s="1168" t="str">
        <f t="shared" si="42"/>
        <v/>
      </c>
      <c r="AC63" s="1168" t="str">
        <f>IF(VLOOKUP(D63,'J1&amp;J2'!$CA$9:$CW$466,20,FALSE)=0,"",VLOOKUP(D63,'J1&amp;J2'!$CA$9:$CW$466,20,FALSE))</f>
        <v/>
      </c>
      <c r="AD63" s="1168" t="str">
        <f t="shared" si="43"/>
        <v/>
      </c>
      <c r="AE63" s="1168" t="str">
        <f t="shared" si="44"/>
        <v/>
      </c>
      <c r="AF63" s="1168" t="str">
        <f>IF(VLOOKUP(D63,'J1&amp;J2'!$CA$9:$CW$466,21,FALSE)=0,"",VLOOKUP(D63,'J1&amp;J2'!$CA$9:$CW$466,21,FALSE))</f>
        <v/>
      </c>
      <c r="AG63" s="1168" t="str">
        <f t="shared" si="45"/>
        <v/>
      </c>
      <c r="AH63" s="1168" t="str">
        <f t="shared" si="46"/>
        <v/>
      </c>
      <c r="AI63" s="1168" t="str">
        <f>IF(VLOOKUP(D63,'J1&amp;J2'!$CA$9:$CW$466,22,FALSE)=0,"",VLOOKUP(D63,'J1&amp;J2'!$CA$9:$CW$466,22,FALSE))</f>
        <v/>
      </c>
      <c r="AJ63" s="1168" t="str">
        <f t="shared" si="47"/>
        <v/>
      </c>
      <c r="AK63" s="1168" t="str">
        <f t="shared" si="48"/>
        <v/>
      </c>
      <c r="AL63" s="1273"/>
      <c r="AM63" s="1273" t="str">
        <f t="shared" si="49"/>
        <v/>
      </c>
      <c r="AN63" s="1273" t="str">
        <f t="shared" si="50"/>
        <v/>
      </c>
      <c r="AO63" s="715" t="str">
        <f t="shared" si="51"/>
        <v/>
      </c>
      <c r="AP63" s="716" t="str">
        <f t="shared" si="52"/>
        <v/>
      </c>
      <c r="AQ63" s="715">
        <f t="shared" si="53"/>
        <v>3</v>
      </c>
      <c r="AR63" s="7"/>
    </row>
    <row r="64" spans="2:44" ht="12" customHeight="1" x14ac:dyDescent="0.4">
      <c r="B64" s="717" t="s">
        <v>650</v>
      </c>
      <c r="C64" s="1083" t="s">
        <v>434</v>
      </c>
      <c r="D64" s="1085" t="s">
        <v>103</v>
      </c>
      <c r="E64" s="1176" t="str">
        <f>IF(VLOOKUP(D64,'J1&amp;J2'!$CA$9:$CW$466,12,FALSE)=0,"",VLOOKUP(D64,'J1&amp;J2'!$CA$9:$CW$466,12,FALSE))</f>
        <v/>
      </c>
      <c r="F64" s="1297" t="str">
        <f t="shared" si="27"/>
        <v/>
      </c>
      <c r="G64" s="1176" t="str">
        <f t="shared" si="28"/>
        <v/>
      </c>
      <c r="H64" s="1176" t="str">
        <f>IF(VLOOKUP(D64,'J1&amp;J2'!$CA$9:$CW$466,13,FALSE)=0,"",VLOOKUP(D64,'J1&amp;J2'!$CA$9:$CW$466,13,FALSE))</f>
        <v/>
      </c>
      <c r="I64" s="1176" t="str">
        <f t="shared" si="29"/>
        <v/>
      </c>
      <c r="J64" s="1176" t="str">
        <f t="shared" si="30"/>
        <v/>
      </c>
      <c r="K64" s="1176">
        <f>IF(VLOOKUP(D64,'J1&amp;J2'!$CA$9:$CW$466,14,FALSE)=0,"",VLOOKUP(D64,'J1&amp;J2'!$CA$9:$CW$466,14,FALSE))</f>
        <v>79</v>
      </c>
      <c r="L64" s="1176">
        <f t="shared" si="31"/>
        <v>34</v>
      </c>
      <c r="M64" s="1176">
        <f t="shared" si="32"/>
        <v>0</v>
      </c>
      <c r="N64" s="1176" t="str">
        <f>IF(VLOOKUP(D64,'J1&amp;J2'!$CA$9:$CW$466,15,FALSE)=0,"",VLOOKUP(D64,'J1&amp;J2'!$CA$9:$CW$466,15,FALSE))</f>
        <v/>
      </c>
      <c r="O64" s="1176" t="str">
        <f t="shared" si="33"/>
        <v/>
      </c>
      <c r="P64" s="1176" t="str">
        <f t="shared" si="34"/>
        <v/>
      </c>
      <c r="Q64" s="1176" t="str">
        <f>IF(VLOOKUP(D64,'J1&amp;J2'!$CA$9:$CW$466,16,FALSE)=0,"",VLOOKUP(D64,'J1&amp;J2'!$CA$9:$CW$466,16,FALSE))</f>
        <v/>
      </c>
      <c r="R64" s="1176" t="str">
        <f t="shared" si="35"/>
        <v/>
      </c>
      <c r="S64" s="1176" t="str">
        <f t="shared" si="36"/>
        <v/>
      </c>
      <c r="T64" s="1176" t="str">
        <f>IF(VLOOKUP(D64,'J1&amp;J2'!$CA$9:$CW$466,17,FALSE)=0,"",VLOOKUP(D64,'J1&amp;J2'!$CA$9:$CW$466,17,FALSE))</f>
        <v/>
      </c>
      <c r="U64" s="1176" t="str">
        <f t="shared" si="37"/>
        <v/>
      </c>
      <c r="V64" s="1176" t="str">
        <f t="shared" si="38"/>
        <v/>
      </c>
      <c r="W64" s="1176" t="str">
        <f>IF(VLOOKUP(D64,'J1&amp;J2'!$CA$9:$CW502,18,FALSE)=0,"",VLOOKUP(D64,'J1&amp;J2'!$CA$9:$CW$466,18,FALSE))</f>
        <v/>
      </c>
      <c r="X64" s="1176" t="str">
        <f t="shared" si="39"/>
        <v/>
      </c>
      <c r="Y64" s="1176" t="str">
        <f t="shared" si="40"/>
        <v/>
      </c>
      <c r="Z64" s="1176" t="str">
        <f>IF(VLOOKUP(D64,'J1&amp;J2'!$CA$9:$CW$466,19,FALSE)=0,"",VLOOKUP(D64,'J1&amp;J2'!$CA$9:$CW$466,19,FALSE))</f>
        <v/>
      </c>
      <c r="AA64" s="1176" t="str">
        <f t="shared" si="41"/>
        <v/>
      </c>
      <c r="AB64" s="1176" t="str">
        <f t="shared" si="42"/>
        <v/>
      </c>
      <c r="AC64" s="1176" t="str">
        <f>IF(VLOOKUP(D64,'J1&amp;J2'!$CA$9:$CW$466,20,FALSE)=0,"",VLOOKUP(D64,'J1&amp;J2'!$CA$9:$CW$466,20,FALSE))</f>
        <v/>
      </c>
      <c r="AD64" s="1176" t="str">
        <f t="shared" si="43"/>
        <v/>
      </c>
      <c r="AE64" s="1176" t="str">
        <f t="shared" si="44"/>
        <v/>
      </c>
      <c r="AF64" s="1176" t="str">
        <f>IF(VLOOKUP(D64,'J1&amp;J2'!$CA$9:$CW$466,21,FALSE)=0,"",VLOOKUP(D64,'J1&amp;J2'!$CA$9:$CW$466,21,FALSE))</f>
        <v/>
      </c>
      <c r="AG64" s="1176" t="str">
        <f t="shared" si="45"/>
        <v/>
      </c>
      <c r="AH64" s="1176" t="str">
        <f t="shared" si="46"/>
        <v/>
      </c>
      <c r="AI64" s="1176" t="str">
        <f>IF(VLOOKUP(D64,'J1&amp;J2'!$CA$9:$CW$466,22,FALSE)=0,"",VLOOKUP(D64,'J1&amp;J2'!$CA$9:$CW$466,22,FALSE))</f>
        <v/>
      </c>
      <c r="AJ64" s="1176" t="str">
        <f t="shared" si="47"/>
        <v/>
      </c>
      <c r="AK64" s="1176" t="str">
        <f t="shared" si="48"/>
        <v/>
      </c>
      <c r="AL64" s="1274"/>
      <c r="AM64" s="1274" t="str">
        <f t="shared" si="49"/>
        <v/>
      </c>
      <c r="AN64" s="1274" t="str">
        <f t="shared" si="50"/>
        <v/>
      </c>
      <c r="AO64" s="715" t="str">
        <f t="shared" si="51"/>
        <v/>
      </c>
      <c r="AP64" s="716" t="str">
        <f t="shared" si="52"/>
        <v/>
      </c>
      <c r="AQ64" s="715">
        <f t="shared" si="53"/>
        <v>1</v>
      </c>
      <c r="AR64" s="7"/>
    </row>
    <row r="65" spans="2:44" ht="12" customHeight="1" x14ac:dyDescent="0.4">
      <c r="B65" s="714" t="s">
        <v>654</v>
      </c>
      <c r="C65" s="714" t="s">
        <v>434</v>
      </c>
      <c r="D65" s="1084" t="s">
        <v>653</v>
      </c>
      <c r="E65" s="1168">
        <f>IF(VLOOKUP(D65,'J1&amp;J2'!$CA$9:$CW$466,12,FALSE)=0,"",VLOOKUP(D65,'J1&amp;J2'!$CA$9:$CW$466,12,FALSE))</f>
        <v>77</v>
      </c>
      <c r="F65" s="1296">
        <f t="shared" si="27"/>
        <v>37</v>
      </c>
      <c r="G65" s="1168">
        <f t="shared" si="28"/>
        <v>0</v>
      </c>
      <c r="H65" s="1168" t="str">
        <f>IF(VLOOKUP(D65,'J1&amp;J2'!$CA$9:$CW$466,13,FALSE)=0,"",VLOOKUP(D65,'J1&amp;J2'!$CA$9:$CW$466,13,FALSE))</f>
        <v/>
      </c>
      <c r="I65" s="1168" t="str">
        <f t="shared" si="29"/>
        <v/>
      </c>
      <c r="J65" s="1168" t="str">
        <f t="shared" si="30"/>
        <v/>
      </c>
      <c r="K65" s="1168" t="str">
        <f>IF(VLOOKUP(D65,'J1&amp;J2'!$CA$9:$CW$466,14,FALSE)=0,"",VLOOKUP(D65,'J1&amp;J2'!$CA$9:$CW$466,14,FALSE))</f>
        <v/>
      </c>
      <c r="L65" s="1168" t="str">
        <f t="shared" si="31"/>
        <v/>
      </c>
      <c r="M65" s="1168" t="str">
        <f t="shared" si="32"/>
        <v/>
      </c>
      <c r="N65" s="1168" t="str">
        <f>IF(VLOOKUP(D65,'J1&amp;J2'!$CA$9:$CW$466,15,FALSE)=0,"",VLOOKUP(D65,'J1&amp;J2'!$CA$9:$CW$466,15,FALSE))</f>
        <v/>
      </c>
      <c r="O65" s="1168" t="str">
        <f t="shared" si="33"/>
        <v/>
      </c>
      <c r="P65" s="1168" t="str">
        <f t="shared" si="34"/>
        <v/>
      </c>
      <c r="Q65" s="1168" t="str">
        <f>IF(VLOOKUP(D65,'J1&amp;J2'!$CA$9:$CW$466,16,FALSE)=0,"",VLOOKUP(D65,'J1&amp;J2'!$CA$9:$CW$466,16,FALSE))</f>
        <v/>
      </c>
      <c r="R65" s="1168" t="str">
        <f t="shared" si="35"/>
        <v/>
      </c>
      <c r="S65" s="1168" t="str">
        <f t="shared" si="36"/>
        <v/>
      </c>
      <c r="T65" s="1168" t="str">
        <f>IF(VLOOKUP(D65,'J1&amp;J2'!$CA$9:$CW$466,17,FALSE)=0,"",VLOOKUP(D65,'J1&amp;J2'!$CA$9:$CW$466,17,FALSE))</f>
        <v/>
      </c>
      <c r="U65" s="1168" t="str">
        <f t="shared" si="37"/>
        <v/>
      </c>
      <c r="V65" s="1168" t="str">
        <f t="shared" si="38"/>
        <v/>
      </c>
      <c r="W65" s="1168" t="str">
        <f>IF(VLOOKUP(D65,'J1&amp;J2'!$CA$9:$CW503,18,FALSE)=0,"",VLOOKUP(D65,'J1&amp;J2'!$CA$9:$CW$466,18,FALSE))</f>
        <v/>
      </c>
      <c r="X65" s="1168" t="str">
        <f t="shared" si="39"/>
        <v/>
      </c>
      <c r="Y65" s="1168" t="str">
        <f t="shared" si="40"/>
        <v/>
      </c>
      <c r="Z65" s="1168" t="str">
        <f>IF(VLOOKUP(D65,'J1&amp;J2'!$CA$9:$CW$466,19,FALSE)=0,"",VLOOKUP(D65,'J1&amp;J2'!$CA$9:$CW$466,19,FALSE))</f>
        <v/>
      </c>
      <c r="AA65" s="1168" t="str">
        <f t="shared" si="41"/>
        <v/>
      </c>
      <c r="AB65" s="1168" t="str">
        <f t="shared" si="42"/>
        <v/>
      </c>
      <c r="AC65" s="1168" t="str">
        <f>IF(VLOOKUP(D65,'J1&amp;J2'!$CA$9:$CW$466,20,FALSE)=0,"",VLOOKUP(D65,'J1&amp;J2'!$CA$9:$CW$466,20,FALSE))</f>
        <v/>
      </c>
      <c r="AD65" s="1168" t="str">
        <f t="shared" si="43"/>
        <v/>
      </c>
      <c r="AE65" s="1168" t="str">
        <f t="shared" si="44"/>
        <v/>
      </c>
      <c r="AF65" s="1168" t="str">
        <f>IF(VLOOKUP(D65,'J1&amp;J2'!$CA$9:$CW$466,21,FALSE)=0,"",VLOOKUP(D65,'J1&amp;J2'!$CA$9:$CW$466,21,FALSE))</f>
        <v/>
      </c>
      <c r="AG65" s="1168" t="str">
        <f t="shared" si="45"/>
        <v/>
      </c>
      <c r="AH65" s="1168" t="str">
        <f t="shared" si="46"/>
        <v/>
      </c>
      <c r="AI65" s="1168" t="str">
        <f>IF(VLOOKUP(D65,'J1&amp;J2'!$CA$9:$CW$466,22,FALSE)=0,"",VLOOKUP(D65,'J1&amp;J2'!$CA$9:$CW$466,22,FALSE))</f>
        <v/>
      </c>
      <c r="AJ65" s="1168" t="str">
        <f t="shared" si="47"/>
        <v/>
      </c>
      <c r="AK65" s="1168" t="str">
        <f t="shared" si="48"/>
        <v/>
      </c>
      <c r="AL65" s="1273"/>
      <c r="AM65" s="1273" t="str">
        <f t="shared" si="49"/>
        <v/>
      </c>
      <c r="AN65" s="1273" t="str">
        <f t="shared" si="50"/>
        <v/>
      </c>
      <c r="AO65" s="715" t="str">
        <f t="shared" si="51"/>
        <v/>
      </c>
      <c r="AP65" s="716" t="str">
        <f t="shared" si="52"/>
        <v/>
      </c>
      <c r="AQ65" s="715">
        <f t="shared" si="53"/>
        <v>1</v>
      </c>
      <c r="AR65" s="7"/>
    </row>
    <row r="66" spans="2:44" ht="12" customHeight="1" x14ac:dyDescent="0.4">
      <c r="B66" s="717" t="s">
        <v>663</v>
      </c>
      <c r="C66" s="1083" t="s">
        <v>434</v>
      </c>
      <c r="D66" s="1085" t="s">
        <v>247</v>
      </c>
      <c r="E66" s="1176">
        <f>IF(VLOOKUP(D66,'J1&amp;J2'!$CA$9:$CW$466,12,FALSE)=0,"",VLOOKUP(D66,'J1&amp;J2'!$CA$9:$CW$466,12,FALSE))</f>
        <v>69</v>
      </c>
      <c r="F66" s="1297">
        <f t="shared" si="27"/>
        <v>17</v>
      </c>
      <c r="G66" s="1176">
        <f t="shared" si="28"/>
        <v>0</v>
      </c>
      <c r="H66" s="1176">
        <f>IF(VLOOKUP(D66,'J1&amp;J2'!$CA$9:$CW$466,13,FALSE)=0,"",VLOOKUP(D66,'J1&amp;J2'!$CA$9:$CW$466,13,FALSE))</f>
        <v>83</v>
      </c>
      <c r="I66" s="1176">
        <f t="shared" si="29"/>
        <v>35</v>
      </c>
      <c r="J66" s="1176">
        <f t="shared" si="30"/>
        <v>0</v>
      </c>
      <c r="K66" s="1176" t="str">
        <f>IF(VLOOKUP(D66,'J1&amp;J2'!$CA$9:$CW$466,14,FALSE)=0,"",VLOOKUP(D66,'J1&amp;J2'!$CA$9:$CW$466,14,FALSE))</f>
        <v/>
      </c>
      <c r="L66" s="1176" t="str">
        <f t="shared" si="31"/>
        <v/>
      </c>
      <c r="M66" s="1176" t="str">
        <f t="shared" si="32"/>
        <v/>
      </c>
      <c r="N66" s="1176" t="str">
        <f>IF(VLOOKUP(D66,'J1&amp;J2'!$CA$9:$CW$466,15,FALSE)=0,"",VLOOKUP(D66,'J1&amp;J2'!$CA$9:$CW$466,15,FALSE))</f>
        <v/>
      </c>
      <c r="O66" s="1176" t="str">
        <f t="shared" si="33"/>
        <v/>
      </c>
      <c r="P66" s="1176" t="str">
        <f t="shared" si="34"/>
        <v/>
      </c>
      <c r="Q66" s="1176" t="str">
        <f>IF(VLOOKUP(D66,'J1&amp;J2'!$CA$9:$CW$466,16,FALSE)=0,"",VLOOKUP(D66,'J1&amp;J2'!$CA$9:$CW$466,16,FALSE))</f>
        <v/>
      </c>
      <c r="R66" s="1176" t="str">
        <f t="shared" si="35"/>
        <v/>
      </c>
      <c r="S66" s="1176" t="str">
        <f t="shared" si="36"/>
        <v/>
      </c>
      <c r="T66" s="1176" t="str">
        <f>IF(VLOOKUP(D66,'J1&amp;J2'!$CA$9:$CW$466,17,FALSE)=0,"",VLOOKUP(D66,'J1&amp;J2'!$CA$9:$CW$466,17,FALSE))</f>
        <v/>
      </c>
      <c r="U66" s="1176" t="str">
        <f t="shared" si="37"/>
        <v/>
      </c>
      <c r="V66" s="1176" t="str">
        <f t="shared" si="38"/>
        <v/>
      </c>
      <c r="W66" s="1176" t="str">
        <f>IF(VLOOKUP(D66,'J1&amp;J2'!$CA$9:$CW504,18,FALSE)=0,"",VLOOKUP(D66,'J1&amp;J2'!$CA$9:$CW$466,18,FALSE))</f>
        <v/>
      </c>
      <c r="X66" s="1176" t="str">
        <f t="shared" si="39"/>
        <v/>
      </c>
      <c r="Y66" s="1176" t="str">
        <f t="shared" si="40"/>
        <v/>
      </c>
      <c r="Z66" s="1176" t="str">
        <f>IF(VLOOKUP(D66,'J1&amp;J2'!$CA$9:$CW$466,19,FALSE)=0,"",VLOOKUP(D66,'J1&amp;J2'!$CA$9:$CW$466,19,FALSE))</f>
        <v/>
      </c>
      <c r="AA66" s="1176" t="str">
        <f t="shared" si="41"/>
        <v/>
      </c>
      <c r="AB66" s="1176" t="str">
        <f t="shared" si="42"/>
        <v/>
      </c>
      <c r="AC66" s="1176" t="str">
        <f>IF(VLOOKUP(D66,'J1&amp;J2'!$CA$9:$CW$466,20,FALSE)=0,"",VLOOKUP(D66,'J1&amp;J2'!$CA$9:$CW$466,20,FALSE))</f>
        <v/>
      </c>
      <c r="AD66" s="1176" t="str">
        <f t="shared" si="43"/>
        <v/>
      </c>
      <c r="AE66" s="1176" t="str">
        <f t="shared" si="44"/>
        <v/>
      </c>
      <c r="AF66" s="1176" t="str">
        <f>IF(VLOOKUP(D66,'J1&amp;J2'!$CA$9:$CW$466,21,FALSE)=0,"",VLOOKUP(D66,'J1&amp;J2'!$CA$9:$CW$466,21,FALSE))</f>
        <v/>
      </c>
      <c r="AG66" s="1176" t="str">
        <f t="shared" si="45"/>
        <v/>
      </c>
      <c r="AH66" s="1176" t="str">
        <f t="shared" si="46"/>
        <v/>
      </c>
      <c r="AI66" s="1176" t="str">
        <f>IF(VLOOKUP(D66,'J1&amp;J2'!$CA$9:$CW$466,22,FALSE)=0,"",VLOOKUP(D66,'J1&amp;J2'!$CA$9:$CW$466,22,FALSE))</f>
        <v/>
      </c>
      <c r="AJ66" s="1176" t="str">
        <f t="shared" si="47"/>
        <v/>
      </c>
      <c r="AK66" s="1176" t="str">
        <f t="shared" si="48"/>
        <v/>
      </c>
      <c r="AL66" s="1274"/>
      <c r="AM66" s="1274" t="str">
        <f t="shared" si="49"/>
        <v/>
      </c>
      <c r="AN66" s="1274" t="str">
        <f t="shared" si="50"/>
        <v/>
      </c>
      <c r="AO66" s="715" t="str">
        <f t="shared" si="51"/>
        <v/>
      </c>
      <c r="AP66" s="716" t="str">
        <f t="shared" si="52"/>
        <v/>
      </c>
      <c r="AQ66" s="715">
        <f t="shared" si="53"/>
        <v>2</v>
      </c>
      <c r="AR66" s="7"/>
    </row>
    <row r="67" spans="2:44" ht="12" customHeight="1" x14ac:dyDescent="0.4">
      <c r="B67" s="714" t="s">
        <v>716</v>
      </c>
      <c r="C67" s="714" t="s">
        <v>666</v>
      </c>
      <c r="D67" s="1084" t="s">
        <v>150</v>
      </c>
      <c r="E67" s="1168">
        <f>IF(VLOOKUP(D67,'J1&amp;J2'!$CA$9:$CW$466,12,FALSE)=0,"",VLOOKUP(D67,'J1&amp;J2'!$CA$9:$CW$466,12,FALSE))</f>
        <v>73</v>
      </c>
      <c r="F67" s="1296">
        <f t="shared" si="27"/>
        <v>25</v>
      </c>
      <c r="G67" s="1168">
        <f t="shared" si="28"/>
        <v>0</v>
      </c>
      <c r="H67" s="1168">
        <f>IF(VLOOKUP(D67,'J1&amp;J2'!$CA$9:$CW$466,13,FALSE)=0,"",VLOOKUP(D67,'J1&amp;J2'!$CA$9:$CW$466,13,FALSE))</f>
        <v>78</v>
      </c>
      <c r="I67" s="1168">
        <f t="shared" si="29"/>
        <v>25</v>
      </c>
      <c r="J67" s="1168">
        <f t="shared" si="30"/>
        <v>0</v>
      </c>
      <c r="K67" s="1168" t="str">
        <f>IF(VLOOKUP(D67,'J1&amp;J2'!$CA$9:$CW$466,14,FALSE)=0,"",VLOOKUP(D67,'J1&amp;J2'!$CA$9:$CW$466,14,FALSE))</f>
        <v/>
      </c>
      <c r="L67" s="1168" t="str">
        <f t="shared" si="31"/>
        <v/>
      </c>
      <c r="M67" s="1168" t="str">
        <f t="shared" si="32"/>
        <v/>
      </c>
      <c r="N67" s="1168" t="str">
        <f>IF(VLOOKUP(D67,'J1&amp;J2'!$CA$9:$CW$466,15,FALSE)=0,"",VLOOKUP(D67,'J1&amp;J2'!$CA$9:$CW$466,15,FALSE))</f>
        <v/>
      </c>
      <c r="O67" s="1168" t="str">
        <f t="shared" si="33"/>
        <v/>
      </c>
      <c r="P67" s="1168" t="str">
        <f t="shared" si="34"/>
        <v/>
      </c>
      <c r="Q67" s="1168" t="str">
        <f>IF(VLOOKUP(D67,'J1&amp;J2'!$CA$9:$CW$466,16,FALSE)=0,"",VLOOKUP(D67,'J1&amp;J2'!$CA$9:$CW$466,16,FALSE))</f>
        <v/>
      </c>
      <c r="R67" s="1168" t="str">
        <f t="shared" si="35"/>
        <v/>
      </c>
      <c r="S67" s="1168" t="str">
        <f t="shared" si="36"/>
        <v/>
      </c>
      <c r="T67" s="1168" t="str">
        <f>IF(VLOOKUP(D67,'J1&amp;J2'!$CA$9:$CW$466,17,FALSE)=0,"",VLOOKUP(D67,'J1&amp;J2'!$CA$9:$CW$466,17,FALSE))</f>
        <v/>
      </c>
      <c r="U67" s="1168" t="str">
        <f t="shared" si="37"/>
        <v/>
      </c>
      <c r="V67" s="1168" t="str">
        <f t="shared" si="38"/>
        <v/>
      </c>
      <c r="W67" s="1168" t="str">
        <f>IF(VLOOKUP(D67,'J1&amp;J2'!$CA$9:$CW506,18,FALSE)=0,"",VLOOKUP(D67,'J1&amp;J2'!$CA$9:$CW$466,18,FALSE))</f>
        <v/>
      </c>
      <c r="X67" s="1168" t="str">
        <f t="shared" si="39"/>
        <v/>
      </c>
      <c r="Y67" s="1168" t="str">
        <f t="shared" si="40"/>
        <v/>
      </c>
      <c r="Z67" s="1168" t="str">
        <f>IF(VLOOKUP(D67,'J1&amp;J2'!$CA$9:$CW$466,19,FALSE)=0,"",VLOOKUP(D67,'J1&amp;J2'!$CA$9:$CW$466,19,FALSE))</f>
        <v/>
      </c>
      <c r="AA67" s="1168" t="str">
        <f t="shared" si="41"/>
        <v/>
      </c>
      <c r="AB67" s="1168" t="str">
        <f t="shared" si="42"/>
        <v/>
      </c>
      <c r="AC67" s="1168" t="str">
        <f>IF(VLOOKUP(D67,'J1&amp;J2'!$CA$9:$CW$466,20,FALSE)=0,"",VLOOKUP(D67,'J1&amp;J2'!$CA$9:$CW$466,20,FALSE))</f>
        <v/>
      </c>
      <c r="AD67" s="1168" t="str">
        <f t="shared" si="43"/>
        <v/>
      </c>
      <c r="AE67" s="1168" t="str">
        <f t="shared" si="44"/>
        <v/>
      </c>
      <c r="AF67" s="1168" t="str">
        <f>IF(VLOOKUP(D67,'J1&amp;J2'!$CA$9:$CW$466,21,FALSE)=0,"",VLOOKUP(D67,'J1&amp;J2'!$CA$9:$CW$466,21,FALSE))</f>
        <v/>
      </c>
      <c r="AG67" s="1168" t="str">
        <f t="shared" si="45"/>
        <v/>
      </c>
      <c r="AH67" s="1168" t="str">
        <f t="shared" si="46"/>
        <v/>
      </c>
      <c r="AI67" s="1168" t="str">
        <f>IF(VLOOKUP(D67,'J1&amp;J2'!$CA$9:$CW$466,22,FALSE)=0,"",VLOOKUP(D67,'J1&amp;J2'!$CA$9:$CW$466,22,FALSE))</f>
        <v/>
      </c>
      <c r="AJ67" s="1168" t="str">
        <f t="shared" si="47"/>
        <v/>
      </c>
      <c r="AK67" s="1168" t="str">
        <f t="shared" si="48"/>
        <v/>
      </c>
      <c r="AL67" s="1168"/>
      <c r="AM67" s="1168" t="str">
        <f t="shared" si="49"/>
        <v/>
      </c>
      <c r="AN67" s="1168" t="str">
        <f t="shared" si="50"/>
        <v/>
      </c>
      <c r="AO67" s="715" t="str">
        <f t="shared" si="51"/>
        <v/>
      </c>
      <c r="AP67" s="716" t="str">
        <f t="shared" si="52"/>
        <v/>
      </c>
      <c r="AQ67" s="715">
        <f t="shared" si="53"/>
        <v>2</v>
      </c>
      <c r="AR67" s="7"/>
    </row>
    <row r="68" spans="2:44" ht="12" customHeight="1" x14ac:dyDescent="0.4">
      <c r="B68" s="717" t="s">
        <v>722</v>
      </c>
      <c r="C68" s="1083" t="s">
        <v>666</v>
      </c>
      <c r="D68" s="1085" t="s">
        <v>721</v>
      </c>
      <c r="E68" s="1176" t="str">
        <f>IF(VLOOKUP(D68,'J1&amp;J2'!$CA$9:$CW$466,12,FALSE)=0,"",VLOOKUP(D68,'J1&amp;J2'!$CA$9:$CW$466,12,FALSE))</f>
        <v/>
      </c>
      <c r="F68" s="1297" t="str">
        <f t="shared" si="27"/>
        <v/>
      </c>
      <c r="G68" s="1176" t="str">
        <f t="shared" si="28"/>
        <v/>
      </c>
      <c r="H68" s="1176" t="str">
        <f>IF(VLOOKUP(D68,'J1&amp;J2'!$CA$9:$CW$466,13,FALSE)=0,"",VLOOKUP(D68,'J1&amp;J2'!$CA$9:$CW$466,13,FALSE))</f>
        <v/>
      </c>
      <c r="I68" s="1176" t="str">
        <f t="shared" si="29"/>
        <v/>
      </c>
      <c r="J68" s="1176" t="str">
        <f t="shared" si="30"/>
        <v/>
      </c>
      <c r="K68" s="1176" t="str">
        <f>IF(VLOOKUP(D68,'J1&amp;J2'!$CA$9:$CW$466,14,FALSE)=0,"",VLOOKUP(D68,'J1&amp;J2'!$CA$9:$CW$466,14,FALSE))</f>
        <v/>
      </c>
      <c r="L68" s="1176" t="str">
        <f t="shared" si="31"/>
        <v/>
      </c>
      <c r="M68" s="1176" t="str">
        <f t="shared" si="32"/>
        <v/>
      </c>
      <c r="N68" s="1176" t="str">
        <f>IF(VLOOKUP(D68,'J1&amp;J2'!$CA$9:$CW$466,15,FALSE)=0,"",VLOOKUP(D68,'J1&amp;J2'!$CA$9:$CW$466,15,FALSE))</f>
        <v/>
      </c>
      <c r="O68" s="1176" t="str">
        <f t="shared" si="33"/>
        <v/>
      </c>
      <c r="P68" s="1176" t="str">
        <f t="shared" si="34"/>
        <v/>
      </c>
      <c r="Q68" s="1176" t="str">
        <f>IF(VLOOKUP(D68,'J1&amp;J2'!$CA$9:$CW$466,16,FALSE)=0,"",VLOOKUP(D68,'J1&amp;J2'!$CA$9:$CW$466,16,FALSE))</f>
        <v/>
      </c>
      <c r="R68" s="1176" t="str">
        <f t="shared" si="35"/>
        <v/>
      </c>
      <c r="S68" s="1176" t="str">
        <f t="shared" si="36"/>
        <v/>
      </c>
      <c r="T68" s="1176" t="str">
        <f>IF(VLOOKUP(D68,'J1&amp;J2'!$CA$9:$CW$466,17,FALSE)=0,"",VLOOKUP(D68,'J1&amp;J2'!$CA$9:$CW$466,17,FALSE))</f>
        <v/>
      </c>
      <c r="U68" s="1176" t="str">
        <f t="shared" si="37"/>
        <v/>
      </c>
      <c r="V68" s="1176" t="str">
        <f t="shared" si="38"/>
        <v/>
      </c>
      <c r="W68" s="1176" t="str">
        <f>IF(VLOOKUP(D68,'J1&amp;J2'!$CA$9:$CW507,18,FALSE)=0,"",VLOOKUP(D68,'J1&amp;J2'!$CA$9:$CW$466,18,FALSE))</f>
        <v/>
      </c>
      <c r="X68" s="1176" t="str">
        <f t="shared" si="39"/>
        <v/>
      </c>
      <c r="Y68" s="1176" t="str">
        <f t="shared" si="40"/>
        <v/>
      </c>
      <c r="Z68" s="1176" t="str">
        <f>IF(VLOOKUP(D68,'J1&amp;J2'!$CA$9:$CW$466,19,FALSE)=0,"",VLOOKUP(D68,'J1&amp;J2'!$CA$9:$CW$466,19,FALSE))</f>
        <v/>
      </c>
      <c r="AA68" s="1176" t="str">
        <f t="shared" si="41"/>
        <v/>
      </c>
      <c r="AB68" s="1176" t="str">
        <f t="shared" si="42"/>
        <v/>
      </c>
      <c r="AC68" s="1176" t="str">
        <f>IF(VLOOKUP(D68,'J1&amp;J2'!$CA$9:$CW$466,20,FALSE)=0,"",VLOOKUP(D68,'J1&amp;J2'!$CA$9:$CW$466,20,FALSE))</f>
        <v/>
      </c>
      <c r="AD68" s="1176" t="str">
        <f t="shared" si="43"/>
        <v/>
      </c>
      <c r="AE68" s="1176" t="str">
        <f t="shared" si="44"/>
        <v/>
      </c>
      <c r="AF68" s="1176" t="str">
        <f>IF(VLOOKUP(D68,'J1&amp;J2'!$CA$9:$CW$466,21,FALSE)=0,"",VLOOKUP(D68,'J1&amp;J2'!$CA$9:$CW$466,21,FALSE))</f>
        <v/>
      </c>
      <c r="AG68" s="1176" t="str">
        <f t="shared" si="45"/>
        <v/>
      </c>
      <c r="AH68" s="1176" t="str">
        <f t="shared" si="46"/>
        <v/>
      </c>
      <c r="AI68" s="1176" t="str">
        <f>IF(VLOOKUP(D68,'J1&amp;J2'!$CA$9:$CW$466,22,FALSE)=0,"",VLOOKUP(D68,'J1&amp;J2'!$CA$9:$CW$466,22,FALSE))</f>
        <v/>
      </c>
      <c r="AJ68" s="1176" t="str">
        <f t="shared" si="47"/>
        <v/>
      </c>
      <c r="AK68" s="1176" t="str">
        <f t="shared" si="48"/>
        <v/>
      </c>
      <c r="AL68" s="1176"/>
      <c r="AM68" s="1176" t="str">
        <f t="shared" si="49"/>
        <v/>
      </c>
      <c r="AN68" s="1176" t="str">
        <f t="shared" si="50"/>
        <v/>
      </c>
      <c r="AO68" s="715" t="str">
        <f t="shared" si="51"/>
        <v/>
      </c>
      <c r="AP68" s="716" t="str">
        <f t="shared" si="52"/>
        <v/>
      </c>
      <c r="AQ68" s="715">
        <f t="shared" si="53"/>
        <v>0</v>
      </c>
      <c r="AR68" s="7"/>
    </row>
    <row r="69" spans="2:44" ht="12" customHeight="1" x14ac:dyDescent="0.4">
      <c r="B69" s="714" t="s">
        <v>740</v>
      </c>
      <c r="C69" s="714" t="s">
        <v>731</v>
      </c>
      <c r="D69" s="1084" t="s">
        <v>739</v>
      </c>
      <c r="E69" s="1168">
        <f>IF(VLOOKUP(D69,'J1&amp;J2'!$CA$9:$CW$466,12,FALSE)=0,"",VLOOKUP(D69,'J1&amp;J2'!$CA$9:$CW$466,12,FALSE))</f>
        <v>88</v>
      </c>
      <c r="F69" s="1296">
        <f t="shared" si="27"/>
        <v>51</v>
      </c>
      <c r="G69" s="1168">
        <f t="shared" si="28"/>
        <v>0</v>
      </c>
      <c r="H69" s="1168">
        <f>IF(VLOOKUP(D69,'J1&amp;J2'!$CA$9:$CW$466,13,FALSE)=0,"",VLOOKUP(D69,'J1&amp;J2'!$CA$9:$CW$466,13,FALSE))</f>
        <v>90</v>
      </c>
      <c r="I69" s="1168">
        <f t="shared" si="29"/>
        <v>41</v>
      </c>
      <c r="J69" s="1168">
        <f t="shared" si="30"/>
        <v>0</v>
      </c>
      <c r="K69" s="1168">
        <f>IF(VLOOKUP(D69,'J1&amp;J2'!$CA$9:$CW$466,14,FALSE)=0,"",VLOOKUP(D69,'J1&amp;J2'!$CA$9:$CW$466,14,FALSE))</f>
        <v>86</v>
      </c>
      <c r="L69" s="1168">
        <f t="shared" si="31"/>
        <v>51</v>
      </c>
      <c r="M69" s="1168">
        <f t="shared" si="32"/>
        <v>0</v>
      </c>
      <c r="N69" s="1168" t="str">
        <f>IF(VLOOKUP(D69,'J1&amp;J2'!$CA$9:$CW$466,15,FALSE)=0,"",VLOOKUP(D69,'J1&amp;J2'!$CA$9:$CW$466,15,FALSE))</f>
        <v/>
      </c>
      <c r="O69" s="1168" t="str">
        <f t="shared" si="33"/>
        <v/>
      </c>
      <c r="P69" s="1168" t="str">
        <f t="shared" si="34"/>
        <v/>
      </c>
      <c r="Q69" s="1168" t="str">
        <f>IF(VLOOKUP(D69,'J1&amp;J2'!$CA$9:$CW$466,16,FALSE)=0,"",VLOOKUP(D69,'J1&amp;J2'!$CA$9:$CW$466,16,FALSE))</f>
        <v/>
      </c>
      <c r="R69" s="1168" t="str">
        <f t="shared" si="35"/>
        <v/>
      </c>
      <c r="S69" s="1168" t="str">
        <f t="shared" si="36"/>
        <v/>
      </c>
      <c r="T69" s="1168" t="str">
        <f>IF(VLOOKUP(D69,'J1&amp;J2'!$CA$9:$CW$466,17,FALSE)=0,"",VLOOKUP(D69,'J1&amp;J2'!$CA$9:$CW$466,17,FALSE))</f>
        <v/>
      </c>
      <c r="U69" s="1168" t="str">
        <f t="shared" si="37"/>
        <v/>
      </c>
      <c r="V69" s="1168" t="str">
        <f t="shared" si="38"/>
        <v/>
      </c>
      <c r="W69" s="1168" t="str">
        <f>IF(VLOOKUP(D69,'J1&amp;J2'!$CA$9:$CW508,18,FALSE)=0,"",VLOOKUP(D69,'J1&amp;J2'!$CA$9:$CW$466,18,FALSE))</f>
        <v/>
      </c>
      <c r="X69" s="1168" t="str">
        <f t="shared" si="39"/>
        <v/>
      </c>
      <c r="Y69" s="1168" t="str">
        <f t="shared" si="40"/>
        <v/>
      </c>
      <c r="Z69" s="1168" t="str">
        <f>IF(VLOOKUP(D69,'J1&amp;J2'!$CA$9:$CW$466,19,FALSE)=0,"",VLOOKUP(D69,'J1&amp;J2'!$CA$9:$CW$466,19,FALSE))</f>
        <v/>
      </c>
      <c r="AA69" s="1168" t="str">
        <f t="shared" si="41"/>
        <v/>
      </c>
      <c r="AB69" s="1168" t="str">
        <f t="shared" si="42"/>
        <v/>
      </c>
      <c r="AC69" s="1168" t="str">
        <f>IF(VLOOKUP(D69,'J1&amp;J2'!$CA$9:$CW$466,20,FALSE)=0,"",VLOOKUP(D69,'J1&amp;J2'!$CA$9:$CW$466,20,FALSE))</f>
        <v/>
      </c>
      <c r="AD69" s="1168" t="str">
        <f t="shared" si="43"/>
        <v/>
      </c>
      <c r="AE69" s="1168" t="str">
        <f t="shared" si="44"/>
        <v/>
      </c>
      <c r="AF69" s="1168" t="str">
        <f>IF(VLOOKUP(D69,'J1&amp;J2'!$CA$9:$CW$466,21,FALSE)=0,"",VLOOKUP(D69,'J1&amp;J2'!$CA$9:$CW$466,21,FALSE))</f>
        <v/>
      </c>
      <c r="AG69" s="1168" t="str">
        <f t="shared" si="45"/>
        <v/>
      </c>
      <c r="AH69" s="1168" t="str">
        <f t="shared" si="46"/>
        <v/>
      </c>
      <c r="AI69" s="1168" t="str">
        <f>IF(VLOOKUP(D69,'J1&amp;J2'!$CA$9:$CW$466,22,FALSE)=0,"",VLOOKUP(D69,'J1&amp;J2'!$CA$9:$CW$466,22,FALSE))</f>
        <v/>
      </c>
      <c r="AJ69" s="1168" t="str">
        <f t="shared" si="47"/>
        <v/>
      </c>
      <c r="AK69" s="1168" t="str">
        <f t="shared" si="48"/>
        <v/>
      </c>
      <c r="AL69" s="1168"/>
      <c r="AM69" s="1168" t="str">
        <f t="shared" si="49"/>
        <v/>
      </c>
      <c r="AN69" s="1168" t="str">
        <f t="shared" si="50"/>
        <v/>
      </c>
      <c r="AO69" s="715" t="str">
        <f t="shared" si="51"/>
        <v/>
      </c>
      <c r="AP69" s="716" t="str">
        <f t="shared" si="52"/>
        <v/>
      </c>
      <c r="AQ69" s="715">
        <f t="shared" si="53"/>
        <v>3</v>
      </c>
      <c r="AR69" s="7"/>
    </row>
    <row r="70" spans="2:44" ht="12" customHeight="1" x14ac:dyDescent="0.4">
      <c r="B70" s="717" t="s">
        <v>755</v>
      </c>
      <c r="C70" s="1083" t="s">
        <v>731</v>
      </c>
      <c r="D70" s="1085" t="s">
        <v>754</v>
      </c>
      <c r="E70" s="1176" t="str">
        <f>IF(VLOOKUP(D70,'J1&amp;J2'!$CA$9:$CW$466,12,FALSE)=0,"",VLOOKUP(D70,'J1&amp;J2'!$CA$9:$CW$466,12,FALSE))</f>
        <v/>
      </c>
      <c r="F70" s="1297" t="str">
        <f t="shared" si="27"/>
        <v/>
      </c>
      <c r="G70" s="1176" t="str">
        <f t="shared" si="28"/>
        <v/>
      </c>
      <c r="H70" s="1176" t="str">
        <f>IF(VLOOKUP(D70,'J1&amp;J2'!$CA$9:$CW$466,13,FALSE)=0,"",VLOOKUP(D70,'J1&amp;J2'!$CA$9:$CW$466,13,FALSE))</f>
        <v/>
      </c>
      <c r="I70" s="1176" t="str">
        <f t="shared" si="29"/>
        <v/>
      </c>
      <c r="J70" s="1176" t="str">
        <f t="shared" si="30"/>
        <v/>
      </c>
      <c r="K70" s="1176" t="str">
        <f>IF(VLOOKUP(D70,'J1&amp;J2'!$CA$9:$CW$466,14,FALSE)=0,"",VLOOKUP(D70,'J1&amp;J2'!$CA$9:$CW$466,14,FALSE))</f>
        <v/>
      </c>
      <c r="L70" s="1176" t="str">
        <f t="shared" si="31"/>
        <v/>
      </c>
      <c r="M70" s="1176" t="str">
        <f t="shared" si="32"/>
        <v/>
      </c>
      <c r="N70" s="1176" t="str">
        <f>IF(VLOOKUP(D70,'J1&amp;J2'!$CA$9:$CW$466,15,FALSE)=0,"",VLOOKUP(D70,'J1&amp;J2'!$CA$9:$CW$466,15,FALSE))</f>
        <v/>
      </c>
      <c r="O70" s="1176" t="str">
        <f t="shared" si="33"/>
        <v/>
      </c>
      <c r="P70" s="1176" t="str">
        <f t="shared" si="34"/>
        <v/>
      </c>
      <c r="Q70" s="1176" t="str">
        <f>IF(VLOOKUP(D70,'J1&amp;J2'!$CA$9:$CW$466,16,FALSE)=0,"",VLOOKUP(D70,'J1&amp;J2'!$CA$9:$CW$466,16,FALSE))</f>
        <v/>
      </c>
      <c r="R70" s="1176" t="str">
        <f t="shared" si="35"/>
        <v/>
      </c>
      <c r="S70" s="1176" t="str">
        <f t="shared" si="36"/>
        <v/>
      </c>
      <c r="T70" s="1176" t="str">
        <f>IF(VLOOKUP(D70,'J1&amp;J2'!$CA$9:$CW$466,17,FALSE)=0,"",VLOOKUP(D70,'J1&amp;J2'!$CA$9:$CW$466,17,FALSE))</f>
        <v/>
      </c>
      <c r="U70" s="1176" t="str">
        <f t="shared" si="37"/>
        <v/>
      </c>
      <c r="V70" s="1176" t="str">
        <f t="shared" si="38"/>
        <v/>
      </c>
      <c r="W70" s="1176" t="str">
        <f>IF(VLOOKUP(D70,'J1&amp;J2'!$CA$9:$CW510,18,FALSE)=0,"",VLOOKUP(D70,'J1&amp;J2'!$CA$9:$CW$466,18,FALSE))</f>
        <v/>
      </c>
      <c r="X70" s="1176" t="str">
        <f t="shared" si="39"/>
        <v/>
      </c>
      <c r="Y70" s="1176" t="str">
        <f t="shared" si="40"/>
        <v/>
      </c>
      <c r="Z70" s="1176" t="str">
        <f>IF(VLOOKUP(D70,'J1&amp;J2'!$CA$9:$CW$466,19,FALSE)=0,"",VLOOKUP(D70,'J1&amp;J2'!$CA$9:$CW$466,19,FALSE))</f>
        <v/>
      </c>
      <c r="AA70" s="1176" t="str">
        <f t="shared" si="41"/>
        <v/>
      </c>
      <c r="AB70" s="1176" t="str">
        <f t="shared" si="42"/>
        <v/>
      </c>
      <c r="AC70" s="1176" t="str">
        <f>IF(VLOOKUP(D70,'J1&amp;J2'!$CA$9:$CW$466,20,FALSE)=0,"",VLOOKUP(D70,'J1&amp;J2'!$CA$9:$CW$466,20,FALSE))</f>
        <v/>
      </c>
      <c r="AD70" s="1176" t="str">
        <f t="shared" si="43"/>
        <v/>
      </c>
      <c r="AE70" s="1176" t="str">
        <f t="shared" si="44"/>
        <v/>
      </c>
      <c r="AF70" s="1176" t="str">
        <f>IF(VLOOKUP(D70,'J1&amp;J2'!$CA$9:$CW$466,21,FALSE)=0,"",VLOOKUP(D70,'J1&amp;J2'!$CA$9:$CW$466,21,FALSE))</f>
        <v/>
      </c>
      <c r="AG70" s="1176" t="str">
        <f t="shared" si="45"/>
        <v/>
      </c>
      <c r="AH70" s="1176" t="str">
        <f t="shared" si="46"/>
        <v/>
      </c>
      <c r="AI70" s="1176" t="str">
        <f>IF(VLOOKUP(D70,'J1&amp;J2'!$CA$9:$CW$466,22,FALSE)=0,"",VLOOKUP(D70,'J1&amp;J2'!$CA$9:$CW$466,22,FALSE))</f>
        <v/>
      </c>
      <c r="AJ70" s="1176" t="str">
        <f t="shared" si="47"/>
        <v/>
      </c>
      <c r="AK70" s="1176" t="str">
        <f t="shared" si="48"/>
        <v/>
      </c>
      <c r="AL70" s="1274"/>
      <c r="AM70" s="1274" t="str">
        <f t="shared" si="49"/>
        <v/>
      </c>
      <c r="AN70" s="1274" t="str">
        <f t="shared" si="50"/>
        <v/>
      </c>
      <c r="AO70" s="715" t="str">
        <f t="shared" si="51"/>
        <v/>
      </c>
      <c r="AP70" s="716" t="str">
        <f t="shared" si="52"/>
        <v/>
      </c>
      <c r="AQ70" s="715">
        <f t="shared" si="53"/>
        <v>0</v>
      </c>
      <c r="AR70" s="7"/>
    </row>
    <row r="71" spans="2:44" ht="12" customHeight="1" x14ac:dyDescent="0.4">
      <c r="B71" s="714" t="s">
        <v>764</v>
      </c>
      <c r="C71" s="714" t="s">
        <v>731</v>
      </c>
      <c r="D71" s="1084" t="s">
        <v>293</v>
      </c>
      <c r="E71" s="1168" t="str">
        <f>IF(VLOOKUP(D71,'J1&amp;J2'!$CA$9:$CW$466,12,FALSE)=0,"",VLOOKUP(D71,'J1&amp;J2'!$CA$9:$CW$466,12,FALSE))</f>
        <v/>
      </c>
      <c r="F71" s="1296" t="str">
        <f t="shared" si="27"/>
        <v/>
      </c>
      <c r="G71" s="1168" t="str">
        <f t="shared" si="28"/>
        <v/>
      </c>
      <c r="H71" s="1168" t="str">
        <f>IF(VLOOKUP(D71,'J1&amp;J2'!$CA$9:$CW$466,13,FALSE)=0,"",VLOOKUP(D71,'J1&amp;J2'!$CA$9:$CW$466,13,FALSE))</f>
        <v/>
      </c>
      <c r="I71" s="1168" t="str">
        <f t="shared" si="29"/>
        <v/>
      </c>
      <c r="J71" s="1168" t="str">
        <f t="shared" si="30"/>
        <v/>
      </c>
      <c r="K71" s="1168" t="str">
        <f>IF(VLOOKUP(D71,'J1&amp;J2'!$CA$9:$CW$466,14,FALSE)=0,"",VLOOKUP(D71,'J1&amp;J2'!$CA$9:$CW$466,14,FALSE))</f>
        <v/>
      </c>
      <c r="L71" s="1168" t="str">
        <f t="shared" si="31"/>
        <v/>
      </c>
      <c r="M71" s="1168" t="str">
        <f t="shared" si="32"/>
        <v/>
      </c>
      <c r="N71" s="1168" t="str">
        <f>IF(VLOOKUP(D71,'J1&amp;J2'!$CA$9:$CW$466,15,FALSE)=0,"",VLOOKUP(D71,'J1&amp;J2'!$CA$9:$CW$466,15,FALSE))</f>
        <v/>
      </c>
      <c r="O71" s="1168" t="str">
        <f t="shared" si="33"/>
        <v/>
      </c>
      <c r="P71" s="1168" t="str">
        <f t="shared" si="34"/>
        <v/>
      </c>
      <c r="Q71" s="1168" t="str">
        <f>IF(VLOOKUP(D71,'J1&amp;J2'!$CA$9:$CW$466,16,FALSE)=0,"",VLOOKUP(D71,'J1&amp;J2'!$CA$9:$CW$466,16,FALSE))</f>
        <v/>
      </c>
      <c r="R71" s="1168" t="str">
        <f t="shared" si="35"/>
        <v/>
      </c>
      <c r="S71" s="1168" t="str">
        <f t="shared" si="36"/>
        <v/>
      </c>
      <c r="T71" s="1168" t="str">
        <f>IF(VLOOKUP(D71,'J1&amp;J2'!$CA$9:$CW$466,17,FALSE)=0,"",VLOOKUP(D71,'J1&amp;J2'!$CA$9:$CW$466,17,FALSE))</f>
        <v/>
      </c>
      <c r="U71" s="1168" t="str">
        <f t="shared" si="37"/>
        <v/>
      </c>
      <c r="V71" s="1168" t="str">
        <f t="shared" si="38"/>
        <v/>
      </c>
      <c r="W71" s="1168" t="str">
        <f>IF(VLOOKUP(D71,'J1&amp;J2'!$CA$9:$CW511,18,FALSE)=0,"",VLOOKUP(D71,'J1&amp;J2'!$CA$9:$CW$466,18,FALSE))</f>
        <v/>
      </c>
      <c r="X71" s="1168" t="str">
        <f t="shared" si="39"/>
        <v/>
      </c>
      <c r="Y71" s="1168" t="str">
        <f t="shared" si="40"/>
        <v/>
      </c>
      <c r="Z71" s="1168" t="str">
        <f>IF(VLOOKUP(D71,'J1&amp;J2'!$CA$9:$CW$466,19,FALSE)=0,"",VLOOKUP(D71,'J1&amp;J2'!$CA$9:$CW$466,19,FALSE))</f>
        <v/>
      </c>
      <c r="AA71" s="1168" t="str">
        <f t="shared" si="41"/>
        <v/>
      </c>
      <c r="AB71" s="1168" t="str">
        <f t="shared" si="42"/>
        <v/>
      </c>
      <c r="AC71" s="1168" t="str">
        <f>IF(VLOOKUP(D71,'J1&amp;J2'!$CA$9:$CW$466,20,FALSE)=0,"",VLOOKUP(D71,'J1&amp;J2'!$CA$9:$CW$466,20,FALSE))</f>
        <v/>
      </c>
      <c r="AD71" s="1168" t="str">
        <f t="shared" si="43"/>
        <v/>
      </c>
      <c r="AE71" s="1168" t="str">
        <f t="shared" si="44"/>
        <v/>
      </c>
      <c r="AF71" s="1168" t="str">
        <f>IF(VLOOKUP(D71,'J1&amp;J2'!$CA$9:$CW$466,21,FALSE)=0,"",VLOOKUP(D71,'J1&amp;J2'!$CA$9:$CW$466,21,FALSE))</f>
        <v/>
      </c>
      <c r="AG71" s="1168" t="str">
        <f t="shared" si="45"/>
        <v/>
      </c>
      <c r="AH71" s="1168" t="str">
        <f t="shared" si="46"/>
        <v/>
      </c>
      <c r="AI71" s="1168" t="str">
        <f>IF(VLOOKUP(D71,'J1&amp;J2'!$CA$9:$CW$466,22,FALSE)=0,"",VLOOKUP(D71,'J1&amp;J2'!$CA$9:$CW$466,22,FALSE))</f>
        <v/>
      </c>
      <c r="AJ71" s="1168" t="str">
        <f t="shared" si="47"/>
        <v/>
      </c>
      <c r="AK71" s="1168" t="str">
        <f t="shared" si="48"/>
        <v/>
      </c>
      <c r="AL71" s="1273"/>
      <c r="AM71" s="1273" t="str">
        <f t="shared" si="49"/>
        <v/>
      </c>
      <c r="AN71" s="1273" t="str">
        <f t="shared" si="50"/>
        <v/>
      </c>
      <c r="AO71" s="715" t="str">
        <f t="shared" si="51"/>
        <v/>
      </c>
      <c r="AP71" s="716" t="str">
        <f t="shared" si="52"/>
        <v/>
      </c>
      <c r="AQ71" s="715">
        <f t="shared" si="53"/>
        <v>0</v>
      </c>
      <c r="AR71" s="7"/>
    </row>
    <row r="72" spans="2:44" ht="12" customHeight="1" x14ac:dyDescent="0.4">
      <c r="B72" s="717" t="s">
        <v>792</v>
      </c>
      <c r="C72" s="1083" t="s">
        <v>784</v>
      </c>
      <c r="D72" s="1085" t="s">
        <v>135</v>
      </c>
      <c r="E72" s="1176">
        <f>IF(VLOOKUP(D72,'J1&amp;J2'!$CA$9:$CW$466,12,FALSE)=0,"",VLOOKUP(D72,'J1&amp;J2'!$CA$9:$CW$466,12,FALSE))</f>
        <v>68</v>
      </c>
      <c r="F72" s="1297">
        <f t="shared" si="27"/>
        <v>14</v>
      </c>
      <c r="G72" s="1176">
        <f t="shared" si="28"/>
        <v>0</v>
      </c>
      <c r="H72" s="1176" t="str">
        <f>IF(VLOOKUP(D72,'J1&amp;J2'!$CA$9:$CW$466,13,FALSE)=0,"",VLOOKUP(D72,'J1&amp;J2'!$CA$9:$CW$466,13,FALSE))</f>
        <v/>
      </c>
      <c r="I72" s="1176" t="str">
        <f t="shared" si="29"/>
        <v/>
      </c>
      <c r="J72" s="1176" t="str">
        <f t="shared" si="30"/>
        <v/>
      </c>
      <c r="K72" s="1176">
        <f>IF(VLOOKUP(D72,'J1&amp;J2'!$CA$9:$CW$466,14,FALSE)=0,"",VLOOKUP(D72,'J1&amp;J2'!$CA$9:$CW$466,14,FALSE))</f>
        <v>70</v>
      </c>
      <c r="L72" s="1176">
        <f t="shared" si="31"/>
        <v>13</v>
      </c>
      <c r="M72" s="1176">
        <f t="shared" si="32"/>
        <v>0</v>
      </c>
      <c r="N72" s="1176" t="str">
        <f>IF(VLOOKUP(D72,'J1&amp;J2'!$CA$9:$CW$466,15,FALSE)=0,"",VLOOKUP(D72,'J1&amp;J2'!$CA$9:$CW$466,15,FALSE))</f>
        <v/>
      </c>
      <c r="O72" s="1176" t="str">
        <f t="shared" si="33"/>
        <v/>
      </c>
      <c r="P72" s="1176" t="str">
        <f t="shared" si="34"/>
        <v/>
      </c>
      <c r="Q72" s="1176" t="str">
        <f>IF(VLOOKUP(D72,'J1&amp;J2'!$CA$9:$CW$466,16,FALSE)=0,"",VLOOKUP(D72,'J1&amp;J2'!$CA$9:$CW$466,16,FALSE))</f>
        <v/>
      </c>
      <c r="R72" s="1176" t="str">
        <f t="shared" si="35"/>
        <v/>
      </c>
      <c r="S72" s="1176" t="str">
        <f t="shared" si="36"/>
        <v/>
      </c>
      <c r="T72" s="1176" t="str">
        <f>IF(VLOOKUP(D72,'J1&amp;J2'!$CA$9:$CW$466,17,FALSE)=0,"",VLOOKUP(D72,'J1&amp;J2'!$CA$9:$CW$466,17,FALSE))</f>
        <v/>
      </c>
      <c r="U72" s="1176" t="str">
        <f t="shared" si="37"/>
        <v/>
      </c>
      <c r="V72" s="1176" t="str">
        <f t="shared" si="38"/>
        <v/>
      </c>
      <c r="W72" s="1176" t="str">
        <f>IF(VLOOKUP(D72,'J1&amp;J2'!$CA$9:$CW512,18,FALSE)=0,"",VLOOKUP(D72,'J1&amp;J2'!$CA$9:$CW$466,18,FALSE))</f>
        <v/>
      </c>
      <c r="X72" s="1176" t="str">
        <f t="shared" si="39"/>
        <v/>
      </c>
      <c r="Y72" s="1176" t="str">
        <f t="shared" si="40"/>
        <v/>
      </c>
      <c r="Z72" s="1176" t="str">
        <f>IF(VLOOKUP(D72,'J1&amp;J2'!$CA$9:$CW$466,19,FALSE)=0,"",VLOOKUP(D72,'J1&amp;J2'!$CA$9:$CW$466,19,FALSE))</f>
        <v/>
      </c>
      <c r="AA72" s="1176" t="str">
        <f t="shared" si="41"/>
        <v/>
      </c>
      <c r="AB72" s="1176" t="str">
        <f t="shared" si="42"/>
        <v/>
      </c>
      <c r="AC72" s="1176" t="str">
        <f>IF(VLOOKUP(D72,'J1&amp;J2'!$CA$9:$CW$466,20,FALSE)=0,"",VLOOKUP(D72,'J1&amp;J2'!$CA$9:$CW$466,20,FALSE))</f>
        <v/>
      </c>
      <c r="AD72" s="1176" t="str">
        <f t="shared" si="43"/>
        <v/>
      </c>
      <c r="AE72" s="1176" t="str">
        <f t="shared" si="44"/>
        <v/>
      </c>
      <c r="AF72" s="1176" t="str">
        <f>IF(VLOOKUP(D72,'J1&amp;J2'!$CA$9:$CW$466,21,FALSE)=0,"",VLOOKUP(D72,'J1&amp;J2'!$CA$9:$CW$466,21,FALSE))</f>
        <v/>
      </c>
      <c r="AG72" s="1176" t="str">
        <f t="shared" si="45"/>
        <v/>
      </c>
      <c r="AH72" s="1176" t="str">
        <f t="shared" si="46"/>
        <v/>
      </c>
      <c r="AI72" s="1176" t="str">
        <f>IF(VLOOKUP(D72,'J1&amp;J2'!$CA$9:$CW$466,22,FALSE)=0,"",VLOOKUP(D72,'J1&amp;J2'!$CA$9:$CW$466,22,FALSE))</f>
        <v/>
      </c>
      <c r="AJ72" s="1176" t="str">
        <f t="shared" si="47"/>
        <v/>
      </c>
      <c r="AK72" s="1176" t="str">
        <f t="shared" si="48"/>
        <v/>
      </c>
      <c r="AL72" s="1274"/>
      <c r="AM72" s="1274" t="str">
        <f t="shared" si="49"/>
        <v/>
      </c>
      <c r="AN72" s="1274" t="str">
        <f t="shared" si="50"/>
        <v/>
      </c>
      <c r="AO72" s="715" t="str">
        <f t="shared" si="51"/>
        <v/>
      </c>
      <c r="AP72" s="716" t="str">
        <f t="shared" si="52"/>
        <v/>
      </c>
      <c r="AQ72" s="715">
        <f t="shared" si="53"/>
        <v>2</v>
      </c>
      <c r="AR72" s="7"/>
    </row>
    <row r="73" spans="2:44" ht="12" customHeight="1" x14ac:dyDescent="0.4">
      <c r="B73" s="714" t="s">
        <v>794</v>
      </c>
      <c r="C73" s="714" t="s">
        <v>784</v>
      </c>
      <c r="D73" s="1084" t="s">
        <v>793</v>
      </c>
      <c r="E73" s="1168" t="str">
        <f>IF(VLOOKUP(D73,'J1&amp;J2'!$CA$9:$CW$466,12,FALSE)=0,"",VLOOKUP(D73,'J1&amp;J2'!$CA$9:$CW$466,12,FALSE))</f>
        <v/>
      </c>
      <c r="F73" s="1296" t="str">
        <f t="shared" si="27"/>
        <v/>
      </c>
      <c r="G73" s="1168" t="str">
        <f t="shared" si="28"/>
        <v/>
      </c>
      <c r="H73" s="1168" t="str">
        <f>IF(VLOOKUP(D73,'J1&amp;J2'!$CA$9:$CW$466,13,FALSE)=0,"",VLOOKUP(D73,'J1&amp;J2'!$CA$9:$CW$466,13,FALSE))</f>
        <v/>
      </c>
      <c r="I73" s="1168" t="str">
        <f t="shared" si="29"/>
        <v/>
      </c>
      <c r="J73" s="1168" t="str">
        <f t="shared" si="30"/>
        <v/>
      </c>
      <c r="K73" s="1168" t="str">
        <f>IF(VLOOKUP(D73,'J1&amp;J2'!$CA$9:$CW$466,14,FALSE)=0,"",VLOOKUP(D73,'J1&amp;J2'!$CA$9:$CW$466,14,FALSE))</f>
        <v/>
      </c>
      <c r="L73" s="1168" t="str">
        <f t="shared" si="31"/>
        <v/>
      </c>
      <c r="M73" s="1168" t="str">
        <f t="shared" si="32"/>
        <v/>
      </c>
      <c r="N73" s="1168" t="str">
        <f>IF(VLOOKUP(D73,'J1&amp;J2'!$CA$9:$CW$466,15,FALSE)=0,"",VLOOKUP(D73,'J1&amp;J2'!$CA$9:$CW$466,15,FALSE))</f>
        <v/>
      </c>
      <c r="O73" s="1168" t="str">
        <f t="shared" si="33"/>
        <v/>
      </c>
      <c r="P73" s="1168" t="str">
        <f t="shared" si="34"/>
        <v/>
      </c>
      <c r="Q73" s="1168" t="str">
        <f>IF(VLOOKUP(D73,'J1&amp;J2'!$CA$9:$CW$466,16,FALSE)=0,"",VLOOKUP(D73,'J1&amp;J2'!$CA$9:$CW$466,16,FALSE))</f>
        <v/>
      </c>
      <c r="R73" s="1168" t="str">
        <f t="shared" si="35"/>
        <v/>
      </c>
      <c r="S73" s="1168" t="str">
        <f t="shared" si="36"/>
        <v/>
      </c>
      <c r="T73" s="1168" t="str">
        <f>IF(VLOOKUP(D73,'J1&amp;J2'!$CA$9:$CW$466,17,FALSE)=0,"",VLOOKUP(D73,'J1&amp;J2'!$CA$9:$CW$466,17,FALSE))</f>
        <v/>
      </c>
      <c r="U73" s="1168" t="str">
        <f t="shared" si="37"/>
        <v/>
      </c>
      <c r="V73" s="1168" t="str">
        <f t="shared" si="38"/>
        <v/>
      </c>
      <c r="W73" s="1168" t="str">
        <f>IF(VLOOKUP(D73,'J1&amp;J2'!$CA$9:$CW513,18,FALSE)=0,"",VLOOKUP(D73,'J1&amp;J2'!$CA$9:$CW$466,18,FALSE))</f>
        <v/>
      </c>
      <c r="X73" s="1168" t="str">
        <f t="shared" si="39"/>
        <v/>
      </c>
      <c r="Y73" s="1168" t="str">
        <f t="shared" si="40"/>
        <v/>
      </c>
      <c r="Z73" s="1168" t="str">
        <f>IF(VLOOKUP(D73,'J1&amp;J2'!$CA$9:$CW$466,19,FALSE)=0,"",VLOOKUP(D73,'J1&amp;J2'!$CA$9:$CW$466,19,FALSE))</f>
        <v/>
      </c>
      <c r="AA73" s="1168" t="str">
        <f t="shared" si="41"/>
        <v/>
      </c>
      <c r="AB73" s="1168" t="str">
        <f t="shared" si="42"/>
        <v/>
      </c>
      <c r="AC73" s="1168" t="str">
        <f>IF(VLOOKUP(D73,'J1&amp;J2'!$CA$9:$CW$466,20,FALSE)=0,"",VLOOKUP(D73,'J1&amp;J2'!$CA$9:$CW$466,20,FALSE))</f>
        <v/>
      </c>
      <c r="AD73" s="1168" t="str">
        <f t="shared" si="43"/>
        <v/>
      </c>
      <c r="AE73" s="1168" t="str">
        <f t="shared" si="44"/>
        <v/>
      </c>
      <c r="AF73" s="1168" t="str">
        <f>IF(VLOOKUP(D73,'J1&amp;J2'!$CA$9:$CW$466,21,FALSE)=0,"",VLOOKUP(D73,'J1&amp;J2'!$CA$9:$CW$466,21,FALSE))</f>
        <v/>
      </c>
      <c r="AG73" s="1168" t="str">
        <f t="shared" si="45"/>
        <v/>
      </c>
      <c r="AH73" s="1168" t="str">
        <f t="shared" si="46"/>
        <v/>
      </c>
      <c r="AI73" s="1168" t="str">
        <f>IF(VLOOKUP(D73,'J1&amp;J2'!$CA$9:$CW$466,22,FALSE)=0,"",VLOOKUP(D73,'J1&amp;J2'!$CA$9:$CW$466,22,FALSE))</f>
        <v/>
      </c>
      <c r="AJ73" s="1168" t="str">
        <f t="shared" si="47"/>
        <v/>
      </c>
      <c r="AK73" s="1168" t="str">
        <f t="shared" si="48"/>
        <v/>
      </c>
      <c r="AL73" s="1273"/>
      <c r="AM73" s="1273" t="str">
        <f t="shared" si="49"/>
        <v/>
      </c>
      <c r="AN73" s="1273" t="str">
        <f t="shared" si="50"/>
        <v/>
      </c>
      <c r="AO73" s="715" t="str">
        <f t="shared" si="51"/>
        <v/>
      </c>
      <c r="AP73" s="716" t="str">
        <f t="shared" si="52"/>
        <v/>
      </c>
      <c r="AQ73" s="715">
        <f t="shared" si="53"/>
        <v>0</v>
      </c>
      <c r="AR73" s="7"/>
    </row>
    <row r="74" spans="2:44" ht="12" customHeight="1" x14ac:dyDescent="0.4">
      <c r="B74" s="717" t="s">
        <v>1956</v>
      </c>
      <c r="C74" s="1083" t="s">
        <v>784</v>
      </c>
      <c r="D74" s="1085" t="s">
        <v>1944</v>
      </c>
      <c r="E74" s="1176">
        <f>IF(VLOOKUP(D74,'J1&amp;J2'!$CA$9:$CW$466,12,FALSE)=0,"",VLOOKUP(D74,'J1&amp;J2'!$CA$9:$CW$466,12,FALSE))</f>
        <v>79</v>
      </c>
      <c r="F74" s="1297">
        <f t="shared" si="27"/>
        <v>41</v>
      </c>
      <c r="G74" s="1176">
        <f t="shared" si="28"/>
        <v>0</v>
      </c>
      <c r="H74" s="1176" t="str">
        <f>IF(VLOOKUP(D74,'J1&amp;J2'!$CA$9:$CW$466,13,FALSE)=0,"",VLOOKUP(D74,'J1&amp;J2'!$CA$9:$CW$466,13,FALSE))</f>
        <v/>
      </c>
      <c r="I74" s="1176" t="str">
        <f t="shared" si="29"/>
        <v/>
      </c>
      <c r="J74" s="1176" t="str">
        <f t="shared" si="30"/>
        <v/>
      </c>
      <c r="K74" s="1176">
        <f>IF(VLOOKUP(D74,'J1&amp;J2'!$CA$9:$CW$466,14,FALSE)=0,"",VLOOKUP(D74,'J1&amp;J2'!$CA$9:$CW$466,14,FALSE))</f>
        <v>82</v>
      </c>
      <c r="L74" s="1176">
        <f t="shared" si="31"/>
        <v>45</v>
      </c>
      <c r="M74" s="1176">
        <f t="shared" si="32"/>
        <v>0</v>
      </c>
      <c r="N74" s="1176" t="str">
        <f>IF(VLOOKUP(D74,'J1&amp;J2'!$CA$9:$CW$466,15,FALSE)=0,"",VLOOKUP(D74,'J1&amp;J2'!$CA$9:$CW$466,15,FALSE))</f>
        <v/>
      </c>
      <c r="O74" s="1176" t="str">
        <f t="shared" si="33"/>
        <v/>
      </c>
      <c r="P74" s="1176" t="str">
        <f t="shared" si="34"/>
        <v/>
      </c>
      <c r="Q74" s="1176" t="str">
        <f>IF(VLOOKUP(D74,'J1&amp;J2'!$CA$9:$CW$466,16,FALSE)=0,"",VLOOKUP(D74,'J1&amp;J2'!$CA$9:$CW$466,16,FALSE))</f>
        <v/>
      </c>
      <c r="R74" s="1176" t="str">
        <f t="shared" si="35"/>
        <v/>
      </c>
      <c r="S74" s="1176" t="str">
        <f t="shared" si="36"/>
        <v/>
      </c>
      <c r="T74" s="1176" t="str">
        <f>IF(VLOOKUP(D74,'J1&amp;J2'!$CA$9:$CW$466,17,FALSE)=0,"",VLOOKUP(D74,'J1&amp;J2'!$CA$9:$CW$466,17,FALSE))</f>
        <v/>
      </c>
      <c r="U74" s="1176" t="str">
        <f t="shared" si="37"/>
        <v/>
      </c>
      <c r="V74" s="1176" t="str">
        <f t="shared" si="38"/>
        <v/>
      </c>
      <c r="W74" s="1176" t="str">
        <f>IF(VLOOKUP(D74,'J1&amp;J2'!$CA$9:$CW514,18,FALSE)=0,"",VLOOKUP(D74,'J1&amp;J2'!$CA$9:$CW$466,18,FALSE))</f>
        <v/>
      </c>
      <c r="X74" s="1176" t="str">
        <f t="shared" si="39"/>
        <v/>
      </c>
      <c r="Y74" s="1176" t="str">
        <f t="shared" si="40"/>
        <v/>
      </c>
      <c r="Z74" s="1176" t="str">
        <f>IF(VLOOKUP(D74,'J1&amp;J2'!$CA$9:$CW$466,19,FALSE)=0,"",VLOOKUP(D74,'J1&amp;J2'!$CA$9:$CW$466,19,FALSE))</f>
        <v/>
      </c>
      <c r="AA74" s="1176" t="str">
        <f t="shared" si="41"/>
        <v/>
      </c>
      <c r="AB74" s="1176" t="str">
        <f t="shared" si="42"/>
        <v/>
      </c>
      <c r="AC74" s="1176" t="str">
        <f>IF(VLOOKUP(D74,'J1&amp;J2'!$CA$9:$CW$466,20,FALSE)=0,"",VLOOKUP(D74,'J1&amp;J2'!$CA$9:$CW$466,20,FALSE))</f>
        <v/>
      </c>
      <c r="AD74" s="1176" t="str">
        <f t="shared" si="43"/>
        <v/>
      </c>
      <c r="AE74" s="1176" t="str">
        <f t="shared" si="44"/>
        <v/>
      </c>
      <c r="AF74" s="1176" t="str">
        <f>IF(VLOOKUP(D74,'J1&amp;J2'!$CA$9:$CW$466,21,FALSE)=0,"",VLOOKUP(D74,'J1&amp;J2'!$CA$9:$CW$466,21,FALSE))</f>
        <v/>
      </c>
      <c r="AG74" s="1176" t="str">
        <f t="shared" si="45"/>
        <v/>
      </c>
      <c r="AH74" s="1176" t="str">
        <f t="shared" si="46"/>
        <v/>
      </c>
      <c r="AI74" s="1176" t="str">
        <f>IF(VLOOKUP(D74,'J1&amp;J2'!$CA$9:$CW$466,22,FALSE)=0,"",VLOOKUP(D74,'J1&amp;J2'!$CA$9:$CW$466,22,FALSE))</f>
        <v/>
      </c>
      <c r="AJ74" s="1176" t="str">
        <f t="shared" si="47"/>
        <v/>
      </c>
      <c r="AK74" s="1176" t="str">
        <f t="shared" si="48"/>
        <v/>
      </c>
      <c r="AL74" s="1274"/>
      <c r="AM74" s="1274" t="str">
        <f t="shared" si="49"/>
        <v/>
      </c>
      <c r="AN74" s="1274" t="str">
        <f t="shared" si="50"/>
        <v/>
      </c>
      <c r="AO74" s="715" t="str">
        <f t="shared" si="51"/>
        <v/>
      </c>
      <c r="AP74" s="716" t="str">
        <f t="shared" si="52"/>
        <v/>
      </c>
      <c r="AQ74" s="715">
        <f t="shared" si="53"/>
        <v>2</v>
      </c>
      <c r="AR74" s="7"/>
    </row>
    <row r="75" spans="2:44" ht="12" customHeight="1" x14ac:dyDescent="0.4">
      <c r="B75" s="714" t="s">
        <v>804</v>
      </c>
      <c r="C75" s="714" t="s">
        <v>784</v>
      </c>
      <c r="D75" s="1084" t="s">
        <v>114</v>
      </c>
      <c r="E75" s="1168">
        <f>IF(VLOOKUP(D75,'J1&amp;J2'!$CA$9:$CW$466,12,FALSE)=0,"",VLOOKUP(D75,'J1&amp;J2'!$CA$9:$CW$466,12,FALSE))</f>
        <v>80</v>
      </c>
      <c r="F75" s="1296">
        <f t="shared" ref="F75:F106" si="54">IF(E75="","",RANK(E75,$E$11:$E$125,1))</f>
        <v>42</v>
      </c>
      <c r="G75" s="1168">
        <f t="shared" ref="G75:G106" si="55">IF(F75="","",IF(F75=1,15,IF(F75=2,12,IF(AND(F75&gt;2,F75&lt;13),13-F75,0))))</f>
        <v>0</v>
      </c>
      <c r="H75" s="1168">
        <f>IF(VLOOKUP(D75,'J1&amp;J2'!$CA$9:$CW$466,13,FALSE)=0,"",VLOOKUP(D75,'J1&amp;J2'!$CA$9:$CW$466,13,FALSE))</f>
        <v>82</v>
      </c>
      <c r="I75" s="1168">
        <f t="shared" ref="I75:I106" si="56">IF(H75="","",RANK(H75,$H$11:$H$109,1))</f>
        <v>33</v>
      </c>
      <c r="J75" s="1168">
        <f t="shared" ref="J75:J106" si="57">IF(I75="","",IF(I75=1,15,IF(I75=2,12,IF(AND(I75&gt;2,I75&lt;13),13-I75,0))))</f>
        <v>0</v>
      </c>
      <c r="K75" s="1168">
        <f>IF(VLOOKUP(D75,'J1&amp;J2'!$CA$9:$CW$466,14,FALSE)=0,"",VLOOKUP(D75,'J1&amp;J2'!$CA$9:$CW$466,14,FALSE))</f>
        <v>77</v>
      </c>
      <c r="L75" s="1168">
        <f t="shared" ref="L75:L106" si="58">IF(K75="","",RANK(K75,$K$11:$K$125,1))</f>
        <v>29</v>
      </c>
      <c r="M75" s="1168">
        <f t="shared" ref="M75:M106" si="59">IF(L75="","",IF(L75=1,15,IF(L75=2,12,IF(AND(L75&gt;2,L75&lt;13),13-L75,0))))</f>
        <v>0</v>
      </c>
      <c r="N75" s="1168" t="str">
        <f>IF(VLOOKUP(D75,'J1&amp;J2'!$CA$9:$CW$466,15,FALSE)=0,"",VLOOKUP(D75,'J1&amp;J2'!$CA$9:$CW$466,15,FALSE))</f>
        <v/>
      </c>
      <c r="O75" s="1168" t="str">
        <f t="shared" ref="O75:O106" si="60">IF(N75="","",RANK(N75,$N$11:$N$109,1))</f>
        <v/>
      </c>
      <c r="P75" s="1168" t="str">
        <f t="shared" ref="P75:P106" si="61">IF(O75="","",IF(O75=1,15,IF(O75=2,12,IF(AND(O75&gt;2,O75&lt;13),13-O75,0))))</f>
        <v/>
      </c>
      <c r="Q75" s="1168" t="str">
        <f>IF(VLOOKUP(D75,'J1&amp;J2'!$CA$9:$CW$466,16,FALSE)=0,"",VLOOKUP(D75,'J1&amp;J2'!$CA$9:$CW$466,16,FALSE))</f>
        <v/>
      </c>
      <c r="R75" s="1168" t="str">
        <f t="shared" ref="R75:R106" si="62">IF(Q75="","",RANK(Q75,$Q$11:$Q$125,1))</f>
        <v/>
      </c>
      <c r="S75" s="1168" t="str">
        <f t="shared" ref="S75:S106" si="63">IF(R75="","",IF(R75=1,15,IF(R75=2,12,IF(AND(R75&gt;2,R75&lt;13),13-R75,0))))</f>
        <v/>
      </c>
      <c r="T75" s="1168" t="str">
        <f>IF(VLOOKUP(D75,'J1&amp;J2'!$CA$9:$CW$466,17,FALSE)=0,"",VLOOKUP(D75,'J1&amp;J2'!$CA$9:$CW$466,17,FALSE))</f>
        <v/>
      </c>
      <c r="U75" s="1168" t="str">
        <f t="shared" ref="U75:U106" si="64">IF(T75="","",RANK(T75,$T$11:$T$125,1))</f>
        <v/>
      </c>
      <c r="V75" s="1168" t="str">
        <f t="shared" ref="V75:V106" si="65">IF(U75="","",IF(U75=1,15,IF(U75=2,12,IF(AND(U75&gt;2,U75&lt;13),13-U75,0))))</f>
        <v/>
      </c>
      <c r="W75" s="1168" t="str">
        <f>IF(VLOOKUP(D75,'J1&amp;J2'!$CA$9:$CW516,18,FALSE)=0,"",VLOOKUP(D75,'J1&amp;J2'!$CA$9:$CW$466,18,FALSE))</f>
        <v/>
      </c>
      <c r="X75" s="1168" t="str">
        <f t="shared" ref="X75:X106" si="66">IF(W75="","",RANK(W75,$W$11:$W$125,1))</f>
        <v/>
      </c>
      <c r="Y75" s="1168" t="str">
        <f t="shared" ref="Y75:Y106" si="67">IF(X75="","",IF(X75=1,15,IF(X75=2,12,IF(AND(X75&gt;2,X75&lt;13),13-X75,0))))</f>
        <v/>
      </c>
      <c r="Z75" s="1168" t="str">
        <f>IF(VLOOKUP(D75,'J1&amp;J2'!$CA$9:$CW$466,19,FALSE)=0,"",VLOOKUP(D75,'J1&amp;J2'!$CA$9:$CW$466,19,FALSE))</f>
        <v/>
      </c>
      <c r="AA75" s="1168" t="str">
        <f t="shared" ref="AA75:AA106" si="68">IF(Z75="","",RANK(Z75,$Z$11:$Z$122,1))</f>
        <v/>
      </c>
      <c r="AB75" s="1168" t="str">
        <f t="shared" ref="AB75:AB106" si="69">IF(AA75="","",IF(AA75=1,15,IF(AA75=2,12,IF(AND(AA75&gt;2,AA75&lt;13),13-AA75,0))))</f>
        <v/>
      </c>
      <c r="AC75" s="1168" t="str">
        <f>IF(VLOOKUP(D75,'J1&amp;J2'!$CA$9:$CW$466,20,FALSE)=0,"",VLOOKUP(D75,'J1&amp;J2'!$CA$9:$CW$466,20,FALSE))</f>
        <v/>
      </c>
      <c r="AD75" s="1168" t="str">
        <f t="shared" ref="AD75:AD106" si="70">IF(AC75="","",RANK(AC75,$AC$11:$AC$122,1))</f>
        <v/>
      </c>
      <c r="AE75" s="1168" t="str">
        <f t="shared" ref="AE75:AE106" si="71">IF(AD75="","",IF(AD75=1,15,IF(AD75=2,12,IF(AND(AD75&gt;2,AD75&lt;13),13-AD75,0))))</f>
        <v/>
      </c>
      <c r="AF75" s="1168" t="str">
        <f>IF(VLOOKUP(D75,'J1&amp;J2'!$CA$9:$CW$466,21,FALSE)=0,"",VLOOKUP(D75,'J1&amp;J2'!$CA$9:$CW$466,21,FALSE))</f>
        <v/>
      </c>
      <c r="AG75" s="1168" t="str">
        <f t="shared" ref="AG75:AG106" si="72">IF(AF75="","",RANK(AF75,$AF$11:$AF$122,1))</f>
        <v/>
      </c>
      <c r="AH75" s="1168" t="str">
        <f t="shared" ref="AH75:AH106" si="73">IF(AG75="","",IF(AG75=1,15,IF(AG75=2,12,IF(AND(AG75&gt;2,AG75&lt;13),13-AG75,0))))</f>
        <v/>
      </c>
      <c r="AI75" s="1168" t="str">
        <f>IF(VLOOKUP(D75,'J1&amp;J2'!$CA$9:$CW$466,22,FALSE)=0,"",VLOOKUP(D75,'J1&amp;J2'!$CA$9:$CW$466,22,FALSE))</f>
        <v/>
      </c>
      <c r="AJ75" s="1168" t="str">
        <f t="shared" ref="AJ75:AJ106" si="74">IF(AI75="","",RANK(AI75,$AI$11:$AI$122,1))</f>
        <v/>
      </c>
      <c r="AK75" s="1168" t="str">
        <f t="shared" ref="AK75:AK106" si="75">IF(AJ75="","",IF(AJ75=1,15,IF(AJ75=2,12,IF(AND(AJ75&gt;2,AJ75&lt;13),13-AJ75,0))))</f>
        <v/>
      </c>
      <c r="AL75" s="1168"/>
      <c r="AM75" s="1168" t="str">
        <f t="shared" ref="AM75:AM106" si="76">IF(AL75="","",RANK(AL75,$AL$11:$AL$122,1))</f>
        <v/>
      </c>
      <c r="AN75" s="1168" t="str">
        <f t="shared" ref="AN75:AN106" si="77">IF(AM75="","",IF(AM75=1,15,IF(AM75=2,12,IF(AND(AM75&gt;2,AM75&lt;13),13-AM75,0))))</f>
        <v/>
      </c>
      <c r="AO75" s="715" t="str">
        <f t="shared" ref="AO75:AO106" si="78">IF(SUM(G75,J75,M75,P75,S75,V75,Y75,AB75,AE75,AH75,AK75,AN75)&lt;&gt;0,SUM(G75,J75,M75,P75,S75,V75,Y75,AB75,AE75,AH75,AK75,AN75),"")</f>
        <v/>
      </c>
      <c r="AP75" s="716" t="str">
        <f t="shared" ref="AP75:AP106" si="79">IF(AO75="","",RANK(AO75,AO$11:AO$109,0))</f>
        <v/>
      </c>
      <c r="AQ75" s="715">
        <f t="shared" ref="AQ75:AQ109" si="80">COUNT(E75,H75,K75,N75,Q75,T75,W75,Z75,AC75,AF75,AI75,AL75,"&lt;&gt;")</f>
        <v>3</v>
      </c>
      <c r="AR75" s="7"/>
    </row>
    <row r="76" spans="2:44" ht="12" customHeight="1" x14ac:dyDescent="0.4">
      <c r="B76" s="717" t="s">
        <v>807</v>
      </c>
      <c r="C76" s="1083" t="s">
        <v>784</v>
      </c>
      <c r="D76" s="1085" t="s">
        <v>806</v>
      </c>
      <c r="E76" s="1176" t="str">
        <f>IF(VLOOKUP(D76,'J1&amp;J2'!$CA$9:$CW$466,12,FALSE)=0,"",VLOOKUP(D76,'J1&amp;J2'!$CA$9:$CW$466,12,FALSE))</f>
        <v/>
      </c>
      <c r="F76" s="1297" t="str">
        <f t="shared" si="54"/>
        <v/>
      </c>
      <c r="G76" s="1176" t="str">
        <f t="shared" si="55"/>
        <v/>
      </c>
      <c r="H76" s="1176" t="str">
        <f>IF(VLOOKUP(D76,'J1&amp;J2'!$CA$9:$CW$466,13,FALSE)=0,"",VLOOKUP(D76,'J1&amp;J2'!$CA$9:$CW$466,13,FALSE))</f>
        <v/>
      </c>
      <c r="I76" s="1176" t="str">
        <f t="shared" si="56"/>
        <v/>
      </c>
      <c r="J76" s="1176" t="str">
        <f t="shared" si="57"/>
        <v/>
      </c>
      <c r="K76" s="1176" t="str">
        <f>IF(VLOOKUP(D76,'J1&amp;J2'!$CA$9:$CW$466,14,FALSE)=0,"",VLOOKUP(D76,'J1&amp;J2'!$CA$9:$CW$466,14,FALSE))</f>
        <v/>
      </c>
      <c r="L76" s="1176" t="str">
        <f t="shared" si="58"/>
        <v/>
      </c>
      <c r="M76" s="1176" t="str">
        <f t="shared" si="59"/>
        <v/>
      </c>
      <c r="N76" s="1176" t="str">
        <f>IF(VLOOKUP(D76,'J1&amp;J2'!$CA$9:$CW$466,15,FALSE)=0,"",VLOOKUP(D76,'J1&amp;J2'!$CA$9:$CW$466,15,FALSE))</f>
        <v/>
      </c>
      <c r="O76" s="1176" t="str">
        <f t="shared" si="60"/>
        <v/>
      </c>
      <c r="P76" s="1176" t="str">
        <f t="shared" si="61"/>
        <v/>
      </c>
      <c r="Q76" s="1176" t="str">
        <f>IF(VLOOKUP(D76,'J1&amp;J2'!$CA$9:$CW$466,16,FALSE)=0,"",VLOOKUP(D76,'J1&amp;J2'!$CA$9:$CW$466,16,FALSE))</f>
        <v/>
      </c>
      <c r="R76" s="1176" t="str">
        <f t="shared" si="62"/>
        <v/>
      </c>
      <c r="S76" s="1176" t="str">
        <f t="shared" si="63"/>
        <v/>
      </c>
      <c r="T76" s="1176" t="str">
        <f>IF(VLOOKUP(D76,'J1&amp;J2'!$CA$9:$CW$466,17,FALSE)=0,"",VLOOKUP(D76,'J1&amp;J2'!$CA$9:$CW$466,17,FALSE))</f>
        <v/>
      </c>
      <c r="U76" s="1176" t="str">
        <f t="shared" si="64"/>
        <v/>
      </c>
      <c r="V76" s="1176" t="str">
        <f t="shared" si="65"/>
        <v/>
      </c>
      <c r="W76" s="1176" t="str">
        <f>IF(VLOOKUP(D76,'J1&amp;J2'!$CA$9:$CW517,18,FALSE)=0,"",VLOOKUP(D76,'J1&amp;J2'!$CA$9:$CW$466,18,FALSE))</f>
        <v/>
      </c>
      <c r="X76" s="1176" t="str">
        <f t="shared" si="66"/>
        <v/>
      </c>
      <c r="Y76" s="1176" t="str">
        <f t="shared" si="67"/>
        <v/>
      </c>
      <c r="Z76" s="1176" t="str">
        <f>IF(VLOOKUP(D76,'J1&amp;J2'!$CA$9:$CW$466,19,FALSE)=0,"",VLOOKUP(D76,'J1&amp;J2'!$CA$9:$CW$466,19,FALSE))</f>
        <v/>
      </c>
      <c r="AA76" s="1176" t="str">
        <f t="shared" si="68"/>
        <v/>
      </c>
      <c r="AB76" s="1176" t="str">
        <f t="shared" si="69"/>
        <v/>
      </c>
      <c r="AC76" s="1176" t="str">
        <f>IF(VLOOKUP(D76,'J1&amp;J2'!$CA$9:$CW$466,20,FALSE)=0,"",VLOOKUP(D76,'J1&amp;J2'!$CA$9:$CW$466,20,FALSE))</f>
        <v/>
      </c>
      <c r="AD76" s="1176" t="str">
        <f t="shared" si="70"/>
        <v/>
      </c>
      <c r="AE76" s="1176" t="str">
        <f t="shared" si="71"/>
        <v/>
      </c>
      <c r="AF76" s="1176" t="str">
        <f>IF(VLOOKUP(D76,'J1&amp;J2'!$CA$9:$CW$466,21,FALSE)=0,"",VLOOKUP(D76,'J1&amp;J2'!$CA$9:$CW$466,21,FALSE))</f>
        <v/>
      </c>
      <c r="AG76" s="1176" t="str">
        <f t="shared" si="72"/>
        <v/>
      </c>
      <c r="AH76" s="1176" t="str">
        <f t="shared" si="73"/>
        <v/>
      </c>
      <c r="AI76" s="1176" t="str">
        <f>IF(VLOOKUP(D76,'J1&amp;J2'!$CA$9:$CW$466,22,FALSE)=0,"",VLOOKUP(D76,'J1&amp;J2'!$CA$9:$CW$466,22,FALSE))</f>
        <v/>
      </c>
      <c r="AJ76" s="1176" t="str">
        <f t="shared" si="74"/>
        <v/>
      </c>
      <c r="AK76" s="1176" t="str">
        <f t="shared" si="75"/>
        <v/>
      </c>
      <c r="AL76" s="1176"/>
      <c r="AM76" s="1176" t="str">
        <f t="shared" si="76"/>
        <v/>
      </c>
      <c r="AN76" s="1176" t="str">
        <f t="shared" si="77"/>
        <v/>
      </c>
      <c r="AO76" s="715" t="str">
        <f t="shared" si="78"/>
        <v/>
      </c>
      <c r="AP76" s="716" t="str">
        <f t="shared" si="79"/>
        <v/>
      </c>
      <c r="AQ76" s="715">
        <f t="shared" si="80"/>
        <v>0</v>
      </c>
      <c r="AR76" s="7"/>
    </row>
    <row r="77" spans="2:44" ht="12" customHeight="1" x14ac:dyDescent="0.4">
      <c r="B77" s="714" t="s">
        <v>814</v>
      </c>
      <c r="C77" s="714" t="s">
        <v>784</v>
      </c>
      <c r="D77" s="1084" t="s">
        <v>118</v>
      </c>
      <c r="E77" s="1168" t="str">
        <f>IF(VLOOKUP(D77,'J1&amp;J2'!$CA$9:$CW$466,12,FALSE)=0,"",VLOOKUP(D77,'J1&amp;J2'!$CA$9:$CW$466,12,FALSE))</f>
        <v/>
      </c>
      <c r="F77" s="1296" t="str">
        <f t="shared" si="54"/>
        <v/>
      </c>
      <c r="G77" s="1168" t="str">
        <f t="shared" si="55"/>
        <v/>
      </c>
      <c r="H77" s="1168" t="str">
        <f>IF(VLOOKUP(D77,'J1&amp;J2'!$CA$9:$CW$466,13,FALSE)=0,"",VLOOKUP(D77,'J1&amp;J2'!$CA$9:$CW$466,13,FALSE))</f>
        <v/>
      </c>
      <c r="I77" s="1168" t="str">
        <f t="shared" si="56"/>
        <v/>
      </c>
      <c r="J77" s="1168" t="str">
        <f t="shared" si="57"/>
        <v/>
      </c>
      <c r="K77" s="1168">
        <f>IF(VLOOKUP(D77,'J1&amp;J2'!$CA$9:$CW$466,14,FALSE)=0,"",VLOOKUP(D77,'J1&amp;J2'!$CA$9:$CW$466,14,FALSE))</f>
        <v>82</v>
      </c>
      <c r="L77" s="1168">
        <f t="shared" si="58"/>
        <v>45</v>
      </c>
      <c r="M77" s="1168">
        <f t="shared" si="59"/>
        <v>0</v>
      </c>
      <c r="N77" s="1168" t="str">
        <f>IF(VLOOKUP(D77,'J1&amp;J2'!$CA$9:$CW$466,15,FALSE)=0,"",VLOOKUP(D77,'J1&amp;J2'!$CA$9:$CW$466,15,FALSE))</f>
        <v/>
      </c>
      <c r="O77" s="1168" t="str">
        <f t="shared" si="60"/>
        <v/>
      </c>
      <c r="P77" s="1168" t="str">
        <f t="shared" si="61"/>
        <v/>
      </c>
      <c r="Q77" s="1168" t="str">
        <f>IF(VLOOKUP(D77,'J1&amp;J2'!$CA$9:$CW$466,16,FALSE)=0,"",VLOOKUP(D77,'J1&amp;J2'!$CA$9:$CW$466,16,FALSE))</f>
        <v/>
      </c>
      <c r="R77" s="1168" t="str">
        <f t="shared" si="62"/>
        <v/>
      </c>
      <c r="S77" s="1168" t="str">
        <f t="shared" si="63"/>
        <v/>
      </c>
      <c r="T77" s="1168" t="str">
        <f>IF(VLOOKUP(D77,'J1&amp;J2'!$CA$9:$CW$466,17,FALSE)=0,"",VLOOKUP(D77,'J1&amp;J2'!$CA$9:$CW$466,17,FALSE))</f>
        <v/>
      </c>
      <c r="U77" s="1168" t="str">
        <f t="shared" si="64"/>
        <v/>
      </c>
      <c r="V77" s="1168" t="str">
        <f t="shared" si="65"/>
        <v/>
      </c>
      <c r="W77" s="1168" t="str">
        <f>IF(VLOOKUP(D77,'J1&amp;J2'!$CA$9:$CW519,18,FALSE)=0,"",VLOOKUP(D77,'J1&amp;J2'!$CA$9:$CW$466,18,FALSE))</f>
        <v/>
      </c>
      <c r="X77" s="1168" t="str">
        <f t="shared" si="66"/>
        <v/>
      </c>
      <c r="Y77" s="1168" t="str">
        <f t="shared" si="67"/>
        <v/>
      </c>
      <c r="Z77" s="1168" t="str">
        <f>IF(VLOOKUP(D77,'J1&amp;J2'!$CA$9:$CW$466,19,FALSE)=0,"",VLOOKUP(D77,'J1&amp;J2'!$CA$9:$CW$466,19,FALSE))</f>
        <v/>
      </c>
      <c r="AA77" s="1168" t="str">
        <f t="shared" si="68"/>
        <v/>
      </c>
      <c r="AB77" s="1168" t="str">
        <f t="shared" si="69"/>
        <v/>
      </c>
      <c r="AC77" s="1168" t="str">
        <f>IF(VLOOKUP(D77,'J1&amp;J2'!$CA$9:$CW$466,20,FALSE)=0,"",VLOOKUP(D77,'J1&amp;J2'!$CA$9:$CW$466,20,FALSE))</f>
        <v/>
      </c>
      <c r="AD77" s="1168" t="str">
        <f t="shared" si="70"/>
        <v/>
      </c>
      <c r="AE77" s="1168" t="str">
        <f t="shared" si="71"/>
        <v/>
      </c>
      <c r="AF77" s="1168" t="str">
        <f>IF(VLOOKUP(D77,'J1&amp;J2'!$CA$9:$CW$466,21,FALSE)=0,"",VLOOKUP(D77,'J1&amp;J2'!$CA$9:$CW$466,21,FALSE))</f>
        <v/>
      </c>
      <c r="AG77" s="1168" t="str">
        <f t="shared" si="72"/>
        <v/>
      </c>
      <c r="AH77" s="1168" t="str">
        <f t="shared" si="73"/>
        <v/>
      </c>
      <c r="AI77" s="1168" t="str">
        <f>IF(VLOOKUP(D77,'J1&amp;J2'!$CA$9:$CW$466,22,FALSE)=0,"",VLOOKUP(D77,'J1&amp;J2'!$CA$9:$CW$466,22,FALSE))</f>
        <v/>
      </c>
      <c r="AJ77" s="1168" t="str">
        <f t="shared" si="74"/>
        <v/>
      </c>
      <c r="AK77" s="1168" t="str">
        <f t="shared" si="75"/>
        <v/>
      </c>
      <c r="AL77" s="1273"/>
      <c r="AM77" s="1273" t="str">
        <f t="shared" si="76"/>
        <v/>
      </c>
      <c r="AN77" s="1273" t="str">
        <f t="shared" si="77"/>
        <v/>
      </c>
      <c r="AO77" s="715" t="str">
        <f t="shared" si="78"/>
        <v/>
      </c>
      <c r="AP77" s="716" t="str">
        <f t="shared" si="79"/>
        <v/>
      </c>
      <c r="AQ77" s="715">
        <f t="shared" si="80"/>
        <v>1</v>
      </c>
      <c r="AR77" s="7"/>
    </row>
    <row r="78" spans="2:44" ht="12" customHeight="1" x14ac:dyDescent="0.4">
      <c r="B78" s="717" t="s">
        <v>817</v>
      </c>
      <c r="C78" s="1083" t="s">
        <v>784</v>
      </c>
      <c r="D78" s="1085" t="s">
        <v>122</v>
      </c>
      <c r="E78" s="1176" t="str">
        <f>IF(VLOOKUP(D78,'J1&amp;J2'!$CA$9:$CW$466,12,FALSE)=0,"",VLOOKUP(D78,'J1&amp;J2'!$CA$9:$CW$466,12,FALSE))</f>
        <v/>
      </c>
      <c r="F78" s="1297" t="str">
        <f t="shared" si="54"/>
        <v/>
      </c>
      <c r="G78" s="1176" t="str">
        <f t="shared" si="55"/>
        <v/>
      </c>
      <c r="H78" s="1176" t="str">
        <f>IF(VLOOKUP(D78,'J1&amp;J2'!$CA$9:$CW$466,13,FALSE)=0,"",VLOOKUP(D78,'J1&amp;J2'!$CA$9:$CW$466,13,FALSE))</f>
        <v/>
      </c>
      <c r="I78" s="1176" t="str">
        <f t="shared" si="56"/>
        <v/>
      </c>
      <c r="J78" s="1176" t="str">
        <f t="shared" si="57"/>
        <v/>
      </c>
      <c r="K78" s="1176">
        <f>IF(VLOOKUP(D78,'J1&amp;J2'!$CA$9:$CW$466,14,FALSE)=0,"",VLOOKUP(D78,'J1&amp;J2'!$CA$9:$CW$466,14,FALSE))</f>
        <v>71</v>
      </c>
      <c r="L78" s="1176">
        <f t="shared" si="58"/>
        <v>15</v>
      </c>
      <c r="M78" s="1176">
        <f t="shared" si="59"/>
        <v>0</v>
      </c>
      <c r="N78" s="1176" t="str">
        <f>IF(VLOOKUP(D78,'J1&amp;J2'!$CA$9:$CW$466,15,FALSE)=0,"",VLOOKUP(D78,'J1&amp;J2'!$CA$9:$CW$466,15,FALSE))</f>
        <v/>
      </c>
      <c r="O78" s="1176" t="str">
        <f t="shared" si="60"/>
        <v/>
      </c>
      <c r="P78" s="1176" t="str">
        <f t="shared" si="61"/>
        <v/>
      </c>
      <c r="Q78" s="1176" t="str">
        <f>IF(VLOOKUP(D78,'J1&amp;J2'!$CA$9:$CW$466,16,FALSE)=0,"",VLOOKUP(D78,'J1&amp;J2'!$CA$9:$CW$466,16,FALSE))</f>
        <v/>
      </c>
      <c r="R78" s="1176" t="str">
        <f t="shared" si="62"/>
        <v/>
      </c>
      <c r="S78" s="1176" t="str">
        <f t="shared" si="63"/>
        <v/>
      </c>
      <c r="T78" s="1176" t="str">
        <f>IF(VLOOKUP(D78,'J1&amp;J2'!$CA$9:$CW$466,17,FALSE)=0,"",VLOOKUP(D78,'J1&amp;J2'!$CA$9:$CW$466,17,FALSE))</f>
        <v/>
      </c>
      <c r="U78" s="1176" t="str">
        <f t="shared" si="64"/>
        <v/>
      </c>
      <c r="V78" s="1176" t="str">
        <f t="shared" si="65"/>
        <v/>
      </c>
      <c r="W78" s="1176" t="str">
        <f>IF(VLOOKUP(D78,'J1&amp;J2'!$CA$9:$CW522,18,FALSE)=0,"",VLOOKUP(D78,'J1&amp;J2'!$CA$9:$CW$466,18,FALSE))</f>
        <v/>
      </c>
      <c r="X78" s="1176" t="str">
        <f t="shared" si="66"/>
        <v/>
      </c>
      <c r="Y78" s="1176" t="str">
        <f t="shared" si="67"/>
        <v/>
      </c>
      <c r="Z78" s="1176" t="str">
        <f>IF(VLOOKUP(D78,'J1&amp;J2'!$CA$9:$CW$466,19,FALSE)=0,"",VLOOKUP(D78,'J1&amp;J2'!$CA$9:$CW$466,19,FALSE))</f>
        <v/>
      </c>
      <c r="AA78" s="1176" t="str">
        <f t="shared" si="68"/>
        <v/>
      </c>
      <c r="AB78" s="1176" t="str">
        <f t="shared" si="69"/>
        <v/>
      </c>
      <c r="AC78" s="1176" t="str">
        <f>IF(VLOOKUP(D78,'J1&amp;J2'!$CA$9:$CW$466,20,FALSE)=0,"",VLOOKUP(D78,'J1&amp;J2'!$CA$9:$CW$466,20,FALSE))</f>
        <v/>
      </c>
      <c r="AD78" s="1176" t="str">
        <f t="shared" si="70"/>
        <v/>
      </c>
      <c r="AE78" s="1176" t="str">
        <f t="shared" si="71"/>
        <v/>
      </c>
      <c r="AF78" s="1176" t="str">
        <f>IF(VLOOKUP(D78,'J1&amp;J2'!$CA$9:$CW$466,21,FALSE)=0,"",VLOOKUP(D78,'J1&amp;J2'!$CA$9:$CW$466,21,FALSE))</f>
        <v/>
      </c>
      <c r="AG78" s="1176" t="str">
        <f t="shared" si="72"/>
        <v/>
      </c>
      <c r="AH78" s="1176" t="str">
        <f t="shared" si="73"/>
        <v/>
      </c>
      <c r="AI78" s="1176" t="str">
        <f>IF(VLOOKUP(D78,'J1&amp;J2'!$CA$9:$CW$466,22,FALSE)=0,"",VLOOKUP(D78,'J1&amp;J2'!$CA$9:$CW$466,22,FALSE))</f>
        <v/>
      </c>
      <c r="AJ78" s="1176" t="str">
        <f t="shared" si="74"/>
        <v/>
      </c>
      <c r="AK78" s="1176" t="str">
        <f t="shared" si="75"/>
        <v/>
      </c>
      <c r="AL78" s="1274"/>
      <c r="AM78" s="1274" t="str">
        <f t="shared" si="76"/>
        <v/>
      </c>
      <c r="AN78" s="1274" t="str">
        <f t="shared" si="77"/>
        <v/>
      </c>
      <c r="AO78" s="715" t="str">
        <f t="shared" si="78"/>
        <v/>
      </c>
      <c r="AP78" s="716" t="str">
        <f t="shared" si="79"/>
        <v/>
      </c>
      <c r="AQ78" s="715">
        <f t="shared" si="80"/>
        <v>1</v>
      </c>
      <c r="AR78" s="7"/>
    </row>
    <row r="79" spans="2:44" ht="12" customHeight="1" x14ac:dyDescent="0.4">
      <c r="B79" s="714" t="s">
        <v>820</v>
      </c>
      <c r="C79" s="714" t="s">
        <v>784</v>
      </c>
      <c r="D79" s="1084" t="s">
        <v>121</v>
      </c>
      <c r="E79" s="1168">
        <f>IF(VLOOKUP(D79,'J1&amp;J2'!$CA$9:$CW$466,12,FALSE)=0,"",VLOOKUP(D79,'J1&amp;J2'!$CA$9:$CW$466,12,FALSE))</f>
        <v>72</v>
      </c>
      <c r="F79" s="1296">
        <f t="shared" si="54"/>
        <v>24</v>
      </c>
      <c r="G79" s="1168">
        <f t="shared" si="55"/>
        <v>0</v>
      </c>
      <c r="H79" s="1168">
        <f>IF(VLOOKUP(D79,'J1&amp;J2'!$CA$9:$CW$466,13,FALSE)=0,"",VLOOKUP(D79,'J1&amp;J2'!$CA$9:$CW$466,13,FALSE))</f>
        <v>76</v>
      </c>
      <c r="I79" s="1168">
        <f t="shared" si="56"/>
        <v>17</v>
      </c>
      <c r="J79" s="1168">
        <f t="shared" si="57"/>
        <v>0</v>
      </c>
      <c r="K79" s="1168">
        <f>IF(VLOOKUP(D79,'J1&amp;J2'!$CA$9:$CW$466,14,FALSE)=0,"",VLOOKUP(D79,'J1&amp;J2'!$CA$9:$CW$466,14,FALSE))</f>
        <v>74</v>
      </c>
      <c r="L79" s="1168">
        <f t="shared" si="58"/>
        <v>22</v>
      </c>
      <c r="M79" s="1168">
        <f t="shared" si="59"/>
        <v>0</v>
      </c>
      <c r="N79" s="1168">
        <f>IF(VLOOKUP(D79,'J1&amp;J2'!$CA$9:$CW$466,15,FALSE)=0,"",VLOOKUP(D79,'J1&amp;J2'!$CA$9:$CW$466,15,FALSE))</f>
        <v>74</v>
      </c>
      <c r="O79" s="1168">
        <f t="shared" si="60"/>
        <v>14</v>
      </c>
      <c r="P79" s="1168">
        <f t="shared" si="61"/>
        <v>0</v>
      </c>
      <c r="Q79" s="1168" t="str">
        <f>IF(VLOOKUP(D79,'J1&amp;J2'!$CA$9:$CW$466,16,FALSE)=0,"",VLOOKUP(D79,'J1&amp;J2'!$CA$9:$CW$466,16,FALSE))</f>
        <v/>
      </c>
      <c r="R79" s="1168" t="str">
        <f t="shared" si="62"/>
        <v/>
      </c>
      <c r="S79" s="1168" t="str">
        <f t="shared" si="63"/>
        <v/>
      </c>
      <c r="T79" s="1168" t="str">
        <f>IF(VLOOKUP(D79,'J1&amp;J2'!$CA$9:$CW$466,17,FALSE)=0,"",VLOOKUP(D79,'J1&amp;J2'!$CA$9:$CW$466,17,FALSE))</f>
        <v/>
      </c>
      <c r="U79" s="1168" t="str">
        <f t="shared" si="64"/>
        <v/>
      </c>
      <c r="V79" s="1168" t="str">
        <f t="shared" si="65"/>
        <v/>
      </c>
      <c r="W79" s="1168" t="str">
        <f>IF(VLOOKUP(D79,'J1&amp;J2'!$CA$9:$CW523,18,FALSE)=0,"",VLOOKUP(D79,'J1&amp;J2'!$CA$9:$CW$466,18,FALSE))</f>
        <v/>
      </c>
      <c r="X79" s="1168" t="str">
        <f t="shared" si="66"/>
        <v/>
      </c>
      <c r="Y79" s="1168" t="str">
        <f t="shared" si="67"/>
        <v/>
      </c>
      <c r="Z79" s="1168" t="str">
        <f>IF(VLOOKUP(D79,'J1&amp;J2'!$CA$9:$CW$466,19,FALSE)=0,"",VLOOKUP(D79,'J1&amp;J2'!$CA$9:$CW$466,19,FALSE))</f>
        <v/>
      </c>
      <c r="AA79" s="1168" t="str">
        <f t="shared" si="68"/>
        <v/>
      </c>
      <c r="AB79" s="1168" t="str">
        <f t="shared" si="69"/>
        <v/>
      </c>
      <c r="AC79" s="1168" t="str">
        <f>IF(VLOOKUP(D79,'J1&amp;J2'!$CA$9:$CW$466,20,FALSE)=0,"",VLOOKUP(D79,'J1&amp;J2'!$CA$9:$CW$466,20,FALSE))</f>
        <v/>
      </c>
      <c r="AD79" s="1168" t="str">
        <f t="shared" si="70"/>
        <v/>
      </c>
      <c r="AE79" s="1168" t="str">
        <f t="shared" si="71"/>
        <v/>
      </c>
      <c r="AF79" s="1168" t="str">
        <f>IF(VLOOKUP(D79,'J1&amp;J2'!$CA$9:$CW$466,21,FALSE)=0,"",VLOOKUP(D79,'J1&amp;J2'!$CA$9:$CW$466,21,FALSE))</f>
        <v/>
      </c>
      <c r="AG79" s="1168" t="str">
        <f t="shared" si="72"/>
        <v/>
      </c>
      <c r="AH79" s="1168" t="str">
        <f t="shared" si="73"/>
        <v/>
      </c>
      <c r="AI79" s="1168" t="str">
        <f>IF(VLOOKUP(D79,'J1&amp;J2'!$CA$9:$CW$466,22,FALSE)=0,"",VLOOKUP(D79,'J1&amp;J2'!$CA$9:$CW$466,22,FALSE))</f>
        <v/>
      </c>
      <c r="AJ79" s="1168" t="str">
        <f t="shared" si="74"/>
        <v/>
      </c>
      <c r="AK79" s="1168" t="str">
        <f t="shared" si="75"/>
        <v/>
      </c>
      <c r="AL79" s="1273"/>
      <c r="AM79" s="1273" t="str">
        <f t="shared" si="76"/>
        <v/>
      </c>
      <c r="AN79" s="1273" t="str">
        <f t="shared" si="77"/>
        <v/>
      </c>
      <c r="AO79" s="715" t="str">
        <f t="shared" si="78"/>
        <v/>
      </c>
      <c r="AP79" s="716" t="str">
        <f t="shared" si="79"/>
        <v/>
      </c>
      <c r="AQ79" s="715">
        <f t="shared" si="80"/>
        <v>4</v>
      </c>
      <c r="AR79" s="7"/>
    </row>
    <row r="80" spans="2:44" ht="12" customHeight="1" x14ac:dyDescent="0.4">
      <c r="B80" s="717" t="s">
        <v>826</v>
      </c>
      <c r="C80" s="1083" t="s">
        <v>784</v>
      </c>
      <c r="D80" s="1085" t="s">
        <v>125</v>
      </c>
      <c r="E80" s="1176">
        <f>IF(VLOOKUP(D80,'J1&amp;J2'!$CA$9:$CW$466,12,FALSE)=0,"",VLOOKUP(D80,'J1&amp;J2'!$CA$9:$CW$466,12,FALSE))</f>
        <v>69</v>
      </c>
      <c r="F80" s="1297">
        <f t="shared" si="54"/>
        <v>17</v>
      </c>
      <c r="G80" s="1176">
        <f t="shared" si="55"/>
        <v>0</v>
      </c>
      <c r="H80" s="1176">
        <f>IF(VLOOKUP(D80,'J1&amp;J2'!$CA$9:$CW$466,13,FALSE)=0,"",VLOOKUP(D80,'J1&amp;J2'!$CA$9:$CW$466,13,FALSE))</f>
        <v>75</v>
      </c>
      <c r="I80" s="1176">
        <f t="shared" si="56"/>
        <v>16</v>
      </c>
      <c r="J80" s="1176">
        <f t="shared" si="57"/>
        <v>0</v>
      </c>
      <c r="K80" s="1176">
        <f>IF(VLOOKUP(D80,'J1&amp;J2'!$CA$9:$CW$466,14,FALSE)=0,"",VLOOKUP(D80,'J1&amp;J2'!$CA$9:$CW$466,14,FALSE))</f>
        <v>77</v>
      </c>
      <c r="L80" s="1176">
        <f t="shared" si="58"/>
        <v>29</v>
      </c>
      <c r="M80" s="1176">
        <f t="shared" si="59"/>
        <v>0</v>
      </c>
      <c r="N80" s="1176" t="str">
        <f>IF(VLOOKUP(D80,'J1&amp;J2'!$CA$9:$CW$466,15,FALSE)=0,"",VLOOKUP(D80,'J1&amp;J2'!$CA$9:$CW$466,15,FALSE))</f>
        <v/>
      </c>
      <c r="O80" s="1176" t="str">
        <f t="shared" si="60"/>
        <v/>
      </c>
      <c r="P80" s="1176" t="str">
        <f t="shared" si="61"/>
        <v/>
      </c>
      <c r="Q80" s="1176" t="str">
        <f>IF(VLOOKUP(D80,'J1&amp;J2'!$CA$9:$CW$466,16,FALSE)=0,"",VLOOKUP(D80,'J1&amp;J2'!$CA$9:$CW$466,16,FALSE))</f>
        <v/>
      </c>
      <c r="R80" s="1176" t="str">
        <f t="shared" si="62"/>
        <v/>
      </c>
      <c r="S80" s="1176" t="str">
        <f t="shared" si="63"/>
        <v/>
      </c>
      <c r="T80" s="1176" t="str">
        <f>IF(VLOOKUP(D80,'J1&amp;J2'!$CA$9:$CW$466,17,FALSE)=0,"",VLOOKUP(D80,'J1&amp;J2'!$CA$9:$CW$466,17,FALSE))</f>
        <v/>
      </c>
      <c r="U80" s="1176" t="str">
        <f t="shared" si="64"/>
        <v/>
      </c>
      <c r="V80" s="1176" t="str">
        <f t="shared" si="65"/>
        <v/>
      </c>
      <c r="W80" s="1176" t="str">
        <f>IF(VLOOKUP(D80,'J1&amp;J2'!$CA$9:$CW524,18,FALSE)=0,"",VLOOKUP(D80,'J1&amp;J2'!$CA$9:$CW$466,18,FALSE))</f>
        <v/>
      </c>
      <c r="X80" s="1176" t="str">
        <f t="shared" si="66"/>
        <v/>
      </c>
      <c r="Y80" s="1176" t="str">
        <f t="shared" si="67"/>
        <v/>
      </c>
      <c r="Z80" s="1176" t="str">
        <f>IF(VLOOKUP(D80,'J1&amp;J2'!$CA$9:$CW$466,19,FALSE)=0,"",VLOOKUP(D80,'J1&amp;J2'!$CA$9:$CW$466,19,FALSE))</f>
        <v/>
      </c>
      <c r="AA80" s="1176" t="str">
        <f t="shared" si="68"/>
        <v/>
      </c>
      <c r="AB80" s="1176" t="str">
        <f t="shared" si="69"/>
        <v/>
      </c>
      <c r="AC80" s="1176" t="str">
        <f>IF(VLOOKUP(D80,'J1&amp;J2'!$CA$9:$CW$466,20,FALSE)=0,"",VLOOKUP(D80,'J1&amp;J2'!$CA$9:$CW$466,20,FALSE))</f>
        <v/>
      </c>
      <c r="AD80" s="1176" t="str">
        <f t="shared" si="70"/>
        <v/>
      </c>
      <c r="AE80" s="1176" t="str">
        <f t="shared" si="71"/>
        <v/>
      </c>
      <c r="AF80" s="1176" t="str">
        <f>IF(VLOOKUP(D80,'J1&amp;J2'!$CA$9:$CW$466,21,FALSE)=0,"",VLOOKUP(D80,'J1&amp;J2'!$CA$9:$CW$466,21,FALSE))</f>
        <v/>
      </c>
      <c r="AG80" s="1176" t="str">
        <f t="shared" si="72"/>
        <v/>
      </c>
      <c r="AH80" s="1176" t="str">
        <f t="shared" si="73"/>
        <v/>
      </c>
      <c r="AI80" s="1176" t="str">
        <f>IF(VLOOKUP(D80,'J1&amp;J2'!$CA$9:$CW$466,22,FALSE)=0,"",VLOOKUP(D80,'J1&amp;J2'!$CA$9:$CW$466,22,FALSE))</f>
        <v/>
      </c>
      <c r="AJ80" s="1176" t="str">
        <f t="shared" si="74"/>
        <v/>
      </c>
      <c r="AK80" s="1176" t="str">
        <f t="shared" si="75"/>
        <v/>
      </c>
      <c r="AL80" s="1274"/>
      <c r="AM80" s="1274" t="str">
        <f t="shared" si="76"/>
        <v/>
      </c>
      <c r="AN80" s="1274" t="str">
        <f t="shared" si="77"/>
        <v/>
      </c>
      <c r="AO80" s="715" t="str">
        <f t="shared" si="78"/>
        <v/>
      </c>
      <c r="AP80" s="716" t="str">
        <f t="shared" si="79"/>
        <v/>
      </c>
      <c r="AQ80" s="715">
        <f t="shared" si="80"/>
        <v>3</v>
      </c>
      <c r="AR80" s="7"/>
    </row>
    <row r="81" spans="2:44" ht="12" customHeight="1" x14ac:dyDescent="0.4">
      <c r="B81" s="714" t="s">
        <v>827</v>
      </c>
      <c r="C81" s="714" t="s">
        <v>784</v>
      </c>
      <c r="D81" s="1084" t="s">
        <v>256</v>
      </c>
      <c r="E81" s="1168">
        <f>IF(VLOOKUP(D81,'J1&amp;J2'!$CA$9:$CW$466,12,FALSE)=0,"",VLOOKUP(D81,'J1&amp;J2'!$CA$9:$CW$466,12,FALSE))</f>
        <v>77</v>
      </c>
      <c r="F81" s="1296">
        <f t="shared" si="54"/>
        <v>37</v>
      </c>
      <c r="G81" s="1168">
        <f t="shared" si="55"/>
        <v>0</v>
      </c>
      <c r="H81" s="1168" t="str">
        <f>IF(VLOOKUP(D81,'J1&amp;J2'!$CA$9:$CW$466,13,FALSE)=0,"",VLOOKUP(D81,'J1&amp;J2'!$CA$9:$CW$466,13,FALSE))</f>
        <v/>
      </c>
      <c r="I81" s="1168" t="str">
        <f t="shared" si="56"/>
        <v/>
      </c>
      <c r="J81" s="1168" t="str">
        <f t="shared" si="57"/>
        <v/>
      </c>
      <c r="K81" s="1168">
        <f>IF(VLOOKUP(D81,'J1&amp;J2'!$CA$9:$CW$466,14,FALSE)=0,"",VLOOKUP(D81,'J1&amp;J2'!$CA$9:$CW$466,14,FALSE))</f>
        <v>74</v>
      </c>
      <c r="L81" s="1168">
        <f t="shared" si="58"/>
        <v>22</v>
      </c>
      <c r="M81" s="1168">
        <f t="shared" si="59"/>
        <v>0</v>
      </c>
      <c r="N81" s="1168" t="str">
        <f>IF(VLOOKUP(D81,'J1&amp;J2'!$CA$9:$CW$466,15,FALSE)=0,"",VLOOKUP(D81,'J1&amp;J2'!$CA$9:$CW$466,15,FALSE))</f>
        <v/>
      </c>
      <c r="O81" s="1168" t="str">
        <f t="shared" si="60"/>
        <v/>
      </c>
      <c r="P81" s="1168" t="str">
        <f t="shared" si="61"/>
        <v/>
      </c>
      <c r="Q81" s="1168" t="str">
        <f>IF(VLOOKUP(D81,'J1&amp;J2'!$CA$9:$CW$466,16,FALSE)=0,"",VLOOKUP(D81,'J1&amp;J2'!$CA$9:$CW$466,16,FALSE))</f>
        <v/>
      </c>
      <c r="R81" s="1168" t="str">
        <f t="shared" si="62"/>
        <v/>
      </c>
      <c r="S81" s="1168" t="str">
        <f t="shared" si="63"/>
        <v/>
      </c>
      <c r="T81" s="1168" t="str">
        <f>IF(VLOOKUP(D81,'J1&amp;J2'!$CA$9:$CW$466,17,FALSE)=0,"",VLOOKUP(D81,'J1&amp;J2'!$CA$9:$CW$466,17,FALSE))</f>
        <v/>
      </c>
      <c r="U81" s="1168" t="str">
        <f t="shared" si="64"/>
        <v/>
      </c>
      <c r="V81" s="1168" t="str">
        <f t="shared" si="65"/>
        <v/>
      </c>
      <c r="W81" s="1168" t="str">
        <f>IF(VLOOKUP(D81,'J1&amp;J2'!$CA$9:$CW525,18,FALSE)=0,"",VLOOKUP(D81,'J1&amp;J2'!$CA$9:$CW$466,18,FALSE))</f>
        <v/>
      </c>
      <c r="X81" s="1168" t="str">
        <f t="shared" si="66"/>
        <v/>
      </c>
      <c r="Y81" s="1168" t="str">
        <f t="shared" si="67"/>
        <v/>
      </c>
      <c r="Z81" s="1168" t="str">
        <f>IF(VLOOKUP(D81,'J1&amp;J2'!$CA$9:$CW$466,19,FALSE)=0,"",VLOOKUP(D81,'J1&amp;J2'!$CA$9:$CW$466,19,FALSE))</f>
        <v/>
      </c>
      <c r="AA81" s="1168" t="str">
        <f t="shared" si="68"/>
        <v/>
      </c>
      <c r="AB81" s="1168" t="str">
        <f t="shared" si="69"/>
        <v/>
      </c>
      <c r="AC81" s="1168" t="str">
        <f>IF(VLOOKUP(D81,'J1&amp;J2'!$CA$9:$CW$466,20,FALSE)=0,"",VLOOKUP(D81,'J1&amp;J2'!$CA$9:$CW$466,20,FALSE))</f>
        <v/>
      </c>
      <c r="AD81" s="1168" t="str">
        <f t="shared" si="70"/>
        <v/>
      </c>
      <c r="AE81" s="1168" t="str">
        <f t="shared" si="71"/>
        <v/>
      </c>
      <c r="AF81" s="1168" t="str">
        <f>IF(VLOOKUP(D81,'J1&amp;J2'!$CA$9:$CW$466,21,FALSE)=0,"",VLOOKUP(D81,'J1&amp;J2'!$CA$9:$CW$466,21,FALSE))</f>
        <v/>
      </c>
      <c r="AG81" s="1168" t="str">
        <f t="shared" si="72"/>
        <v/>
      </c>
      <c r="AH81" s="1168" t="str">
        <f t="shared" si="73"/>
        <v/>
      </c>
      <c r="AI81" s="1168" t="str">
        <f>IF(VLOOKUP(D81,'J1&amp;J2'!$CA$9:$CW$466,22,FALSE)=0,"",VLOOKUP(D81,'J1&amp;J2'!$CA$9:$CW$466,22,FALSE))</f>
        <v/>
      </c>
      <c r="AJ81" s="1168" t="str">
        <f t="shared" si="74"/>
        <v/>
      </c>
      <c r="AK81" s="1168" t="str">
        <f t="shared" si="75"/>
        <v/>
      </c>
      <c r="AL81" s="1273"/>
      <c r="AM81" s="1273" t="str">
        <f t="shared" si="76"/>
        <v/>
      </c>
      <c r="AN81" s="1273" t="str">
        <f t="shared" si="77"/>
        <v/>
      </c>
      <c r="AO81" s="715" t="str">
        <f t="shared" si="78"/>
        <v/>
      </c>
      <c r="AP81" s="716" t="str">
        <f t="shared" si="79"/>
        <v/>
      </c>
      <c r="AQ81" s="715">
        <f t="shared" si="80"/>
        <v>2</v>
      </c>
      <c r="AR81" s="7"/>
    </row>
    <row r="82" spans="2:44" ht="12" customHeight="1" x14ac:dyDescent="0.4">
      <c r="B82" s="717" t="s">
        <v>839</v>
      </c>
      <c r="C82" s="1083" t="s">
        <v>784</v>
      </c>
      <c r="D82" s="1085" t="s">
        <v>838</v>
      </c>
      <c r="E82" s="1176" t="str">
        <f>IF(VLOOKUP(D82,'J1&amp;J2'!$CA$9:$CW$466,12,FALSE)=0,"",VLOOKUP(D82,'J1&amp;J2'!$CA$9:$CW$466,12,FALSE))</f>
        <v/>
      </c>
      <c r="F82" s="1297" t="str">
        <f t="shared" si="54"/>
        <v/>
      </c>
      <c r="G82" s="1176" t="str">
        <f t="shared" si="55"/>
        <v/>
      </c>
      <c r="H82" s="1176" t="str">
        <f>IF(VLOOKUP(D82,'J1&amp;J2'!$CA$9:$CW$466,13,FALSE)=0,"",VLOOKUP(D82,'J1&amp;J2'!$CA$9:$CW$466,13,FALSE))</f>
        <v/>
      </c>
      <c r="I82" s="1176" t="str">
        <f t="shared" si="56"/>
        <v/>
      </c>
      <c r="J82" s="1176" t="str">
        <f t="shared" si="57"/>
        <v/>
      </c>
      <c r="K82" s="1176">
        <f>IF(VLOOKUP(D82,'J1&amp;J2'!$CA$9:$CW$466,14,FALSE)=0,"",VLOOKUP(D82,'J1&amp;J2'!$CA$9:$CW$466,14,FALSE))</f>
        <v>92</v>
      </c>
      <c r="L82" s="1176">
        <f t="shared" si="58"/>
        <v>57</v>
      </c>
      <c r="M82" s="1176">
        <f t="shared" si="59"/>
        <v>0</v>
      </c>
      <c r="N82" s="1176" t="str">
        <f>IF(VLOOKUP(D82,'J1&amp;J2'!$CA$9:$CW$466,15,FALSE)=0,"",VLOOKUP(D82,'J1&amp;J2'!$CA$9:$CW$466,15,FALSE))</f>
        <v/>
      </c>
      <c r="O82" s="1176" t="str">
        <f t="shared" si="60"/>
        <v/>
      </c>
      <c r="P82" s="1176" t="str">
        <f t="shared" si="61"/>
        <v/>
      </c>
      <c r="Q82" s="1176" t="str">
        <f>IF(VLOOKUP(D82,'J1&amp;J2'!$CA$9:$CW$466,16,FALSE)=0,"",VLOOKUP(D82,'J1&amp;J2'!$CA$9:$CW$466,16,FALSE))</f>
        <v/>
      </c>
      <c r="R82" s="1176" t="str">
        <f t="shared" si="62"/>
        <v/>
      </c>
      <c r="S82" s="1176" t="str">
        <f t="shared" si="63"/>
        <v/>
      </c>
      <c r="T82" s="1176" t="str">
        <f>IF(VLOOKUP(D82,'J1&amp;J2'!$CA$9:$CW$466,17,FALSE)=0,"",VLOOKUP(D82,'J1&amp;J2'!$CA$9:$CW$466,17,FALSE))</f>
        <v/>
      </c>
      <c r="U82" s="1176" t="str">
        <f t="shared" si="64"/>
        <v/>
      </c>
      <c r="V82" s="1176" t="str">
        <f t="shared" si="65"/>
        <v/>
      </c>
      <c r="W82" s="1176" t="str">
        <f>IF(VLOOKUP(D82,'J1&amp;J2'!$CA$9:$CW530,18,FALSE)=0,"",VLOOKUP(D82,'J1&amp;J2'!$CA$9:$CW$466,18,FALSE))</f>
        <v/>
      </c>
      <c r="X82" s="1176" t="str">
        <f t="shared" si="66"/>
        <v/>
      </c>
      <c r="Y82" s="1176" t="str">
        <f t="shared" si="67"/>
        <v/>
      </c>
      <c r="Z82" s="1176" t="str">
        <f>IF(VLOOKUP(D82,'J1&amp;J2'!$CA$9:$CW$466,19,FALSE)=0,"",VLOOKUP(D82,'J1&amp;J2'!$CA$9:$CW$466,19,FALSE))</f>
        <v/>
      </c>
      <c r="AA82" s="1176" t="str">
        <f t="shared" si="68"/>
        <v/>
      </c>
      <c r="AB82" s="1176" t="str">
        <f t="shared" si="69"/>
        <v/>
      </c>
      <c r="AC82" s="1176" t="str">
        <f>IF(VLOOKUP(D82,'J1&amp;J2'!$CA$9:$CW$466,20,FALSE)=0,"",VLOOKUP(D82,'J1&amp;J2'!$CA$9:$CW$466,20,FALSE))</f>
        <v/>
      </c>
      <c r="AD82" s="1176" t="str">
        <f t="shared" si="70"/>
        <v/>
      </c>
      <c r="AE82" s="1176" t="str">
        <f t="shared" si="71"/>
        <v/>
      </c>
      <c r="AF82" s="1176" t="str">
        <f>IF(VLOOKUP(D82,'J1&amp;J2'!$CA$9:$CW$466,21,FALSE)=0,"",VLOOKUP(D82,'J1&amp;J2'!$CA$9:$CW$466,21,FALSE))</f>
        <v/>
      </c>
      <c r="AG82" s="1176" t="str">
        <f t="shared" si="72"/>
        <v/>
      </c>
      <c r="AH82" s="1176" t="str">
        <f t="shared" si="73"/>
        <v/>
      </c>
      <c r="AI82" s="1176" t="str">
        <f>IF(VLOOKUP(D82,'J1&amp;J2'!$CA$9:$CW$466,22,FALSE)=0,"",VLOOKUP(D82,'J1&amp;J2'!$CA$9:$CW$466,22,FALSE))</f>
        <v/>
      </c>
      <c r="AJ82" s="1176" t="str">
        <f t="shared" si="74"/>
        <v/>
      </c>
      <c r="AK82" s="1176" t="str">
        <f t="shared" si="75"/>
        <v/>
      </c>
      <c r="AL82" s="1274"/>
      <c r="AM82" s="1274" t="str">
        <f t="shared" si="76"/>
        <v/>
      </c>
      <c r="AN82" s="1274" t="str">
        <f t="shared" si="77"/>
        <v/>
      </c>
      <c r="AO82" s="715" t="str">
        <f t="shared" si="78"/>
        <v/>
      </c>
      <c r="AP82" s="716" t="str">
        <f t="shared" si="79"/>
        <v/>
      </c>
      <c r="AQ82" s="715">
        <f t="shared" si="80"/>
        <v>1</v>
      </c>
      <c r="AR82" s="7"/>
    </row>
    <row r="83" spans="2:44" ht="12" customHeight="1" x14ac:dyDescent="0.4">
      <c r="B83" s="714" t="s">
        <v>1271</v>
      </c>
      <c r="C83" s="714" t="s">
        <v>784</v>
      </c>
      <c r="D83" s="1084" t="s">
        <v>1270</v>
      </c>
      <c r="E83" s="1168" t="str">
        <f>IF(VLOOKUP(D83,'J1&amp;J2'!$CA$9:$CW$466,12,FALSE)=0,"",VLOOKUP(D83,'J1&amp;J2'!$CA$9:$CW$466,12,FALSE))</f>
        <v/>
      </c>
      <c r="F83" s="1296" t="str">
        <f t="shared" si="54"/>
        <v/>
      </c>
      <c r="G83" s="1168" t="str">
        <f t="shared" si="55"/>
        <v/>
      </c>
      <c r="H83" s="1168" t="str">
        <f>IF(VLOOKUP(D83,'J1&amp;J2'!$CA$9:$CW$466,13,FALSE)=0,"",VLOOKUP(D83,'J1&amp;J2'!$CA$9:$CW$466,13,FALSE))</f>
        <v/>
      </c>
      <c r="I83" s="1168" t="str">
        <f t="shared" si="56"/>
        <v/>
      </c>
      <c r="J83" s="1168" t="str">
        <f t="shared" si="57"/>
        <v/>
      </c>
      <c r="K83" s="1168">
        <f>IF(VLOOKUP(D83,'J1&amp;J2'!$CA$9:$CW$466,14,FALSE)=0,"",VLOOKUP(D83,'J1&amp;J2'!$CA$9:$CW$466,14,FALSE))</f>
        <v>83</v>
      </c>
      <c r="L83" s="1168">
        <f t="shared" si="58"/>
        <v>49</v>
      </c>
      <c r="M83" s="1168">
        <f t="shared" si="59"/>
        <v>0</v>
      </c>
      <c r="N83" s="1168">
        <f>IF(VLOOKUP(D83,'J1&amp;J2'!$CA$9:$CW$466,15,FALSE)=0,"",VLOOKUP(D83,'J1&amp;J2'!$CA$9:$CW$466,15,FALSE))</f>
        <v>76</v>
      </c>
      <c r="O83" s="1168">
        <f t="shared" si="60"/>
        <v>16</v>
      </c>
      <c r="P83" s="1168">
        <f t="shared" si="61"/>
        <v>0</v>
      </c>
      <c r="Q83" s="1168" t="str">
        <f>IF(VLOOKUP(D83,'J1&amp;J2'!$CA$9:$CW$466,16,FALSE)=0,"",VLOOKUP(D83,'J1&amp;J2'!$CA$9:$CW$466,16,FALSE))</f>
        <v/>
      </c>
      <c r="R83" s="1168" t="str">
        <f t="shared" si="62"/>
        <v/>
      </c>
      <c r="S83" s="1168" t="str">
        <f t="shared" si="63"/>
        <v/>
      </c>
      <c r="T83" s="1168" t="str">
        <f>IF(VLOOKUP(D83,'J1&amp;J2'!$CA$9:$CW$466,17,FALSE)=0,"",VLOOKUP(D83,'J1&amp;J2'!$CA$9:$CW$466,17,FALSE))</f>
        <v/>
      </c>
      <c r="U83" s="1168" t="str">
        <f t="shared" si="64"/>
        <v/>
      </c>
      <c r="V83" s="1168" t="str">
        <f t="shared" si="65"/>
        <v/>
      </c>
      <c r="W83" s="1168" t="str">
        <f>IF(VLOOKUP(D83,'J1&amp;J2'!$CA$9:$CW531,18,FALSE)=0,"",VLOOKUP(D83,'J1&amp;J2'!$CA$9:$CW$466,18,FALSE))</f>
        <v/>
      </c>
      <c r="X83" s="1168" t="str">
        <f t="shared" si="66"/>
        <v/>
      </c>
      <c r="Y83" s="1168" t="str">
        <f t="shared" si="67"/>
        <v/>
      </c>
      <c r="Z83" s="1168" t="str">
        <f>IF(VLOOKUP(D83,'J1&amp;J2'!$CA$9:$CW$466,19,FALSE)=0,"",VLOOKUP(D83,'J1&amp;J2'!$CA$9:$CW$466,19,FALSE))</f>
        <v/>
      </c>
      <c r="AA83" s="1168" t="str">
        <f t="shared" si="68"/>
        <v/>
      </c>
      <c r="AB83" s="1168" t="str">
        <f t="shared" si="69"/>
        <v/>
      </c>
      <c r="AC83" s="1168" t="str">
        <f>IF(VLOOKUP(D83,'J1&amp;J2'!$CA$9:$CW$466,20,FALSE)=0,"",VLOOKUP(D83,'J1&amp;J2'!$CA$9:$CW$466,20,FALSE))</f>
        <v/>
      </c>
      <c r="AD83" s="1168" t="str">
        <f t="shared" si="70"/>
        <v/>
      </c>
      <c r="AE83" s="1168" t="str">
        <f t="shared" si="71"/>
        <v/>
      </c>
      <c r="AF83" s="1168" t="str">
        <f>IF(VLOOKUP(D83,'J1&amp;J2'!$CA$9:$CW$466,21,FALSE)=0,"",VLOOKUP(D83,'J1&amp;J2'!$CA$9:$CW$466,21,FALSE))</f>
        <v/>
      </c>
      <c r="AG83" s="1168" t="str">
        <f t="shared" si="72"/>
        <v/>
      </c>
      <c r="AH83" s="1168" t="str">
        <f t="shared" si="73"/>
        <v/>
      </c>
      <c r="AI83" s="1168" t="str">
        <f>IF(VLOOKUP(D83,'J1&amp;J2'!$CA$9:$CW$466,22,FALSE)=0,"",VLOOKUP(D83,'J1&amp;J2'!$CA$9:$CW$466,22,FALSE))</f>
        <v/>
      </c>
      <c r="AJ83" s="1168" t="str">
        <f t="shared" si="74"/>
        <v/>
      </c>
      <c r="AK83" s="1168" t="str">
        <f t="shared" si="75"/>
        <v/>
      </c>
      <c r="AL83" s="1273"/>
      <c r="AM83" s="1273" t="str">
        <f t="shared" si="76"/>
        <v/>
      </c>
      <c r="AN83" s="1273" t="str">
        <f t="shared" si="77"/>
        <v/>
      </c>
      <c r="AO83" s="715" t="str">
        <f t="shared" si="78"/>
        <v/>
      </c>
      <c r="AP83" s="716" t="str">
        <f t="shared" si="79"/>
        <v/>
      </c>
      <c r="AQ83" s="715">
        <f t="shared" si="80"/>
        <v>2</v>
      </c>
      <c r="AR83" s="7"/>
    </row>
    <row r="84" spans="2:44" ht="12" customHeight="1" x14ac:dyDescent="0.4">
      <c r="B84" s="717" t="s">
        <v>851</v>
      </c>
      <c r="C84" s="1083" t="s">
        <v>338</v>
      </c>
      <c r="D84" s="1085" t="s">
        <v>850</v>
      </c>
      <c r="E84" s="1176" t="str">
        <f>IF(VLOOKUP(D84,'J1&amp;J2'!$CA$9:$CW$466,12,FALSE)=0,"",VLOOKUP(D84,'J1&amp;J2'!$CA$9:$CW$466,12,FALSE))</f>
        <v/>
      </c>
      <c r="F84" s="1297" t="str">
        <f t="shared" si="54"/>
        <v/>
      </c>
      <c r="G84" s="1176" t="str">
        <f t="shared" si="55"/>
        <v/>
      </c>
      <c r="H84" s="1176" t="str">
        <f>IF(VLOOKUP(D84,'J1&amp;J2'!$CA$9:$CW$466,13,FALSE)=0,"",VLOOKUP(D84,'J1&amp;J2'!$CA$9:$CW$466,13,FALSE))</f>
        <v/>
      </c>
      <c r="I84" s="1176" t="str">
        <f t="shared" si="56"/>
        <v/>
      </c>
      <c r="J84" s="1176" t="str">
        <f t="shared" si="57"/>
        <v/>
      </c>
      <c r="K84" s="1176" t="str">
        <f>IF(VLOOKUP(D84,'J1&amp;J2'!$CA$9:$CW$466,14,FALSE)=0,"",VLOOKUP(D84,'J1&amp;J2'!$CA$9:$CW$466,14,FALSE))</f>
        <v/>
      </c>
      <c r="L84" s="1176" t="str">
        <f t="shared" si="58"/>
        <v/>
      </c>
      <c r="M84" s="1176" t="str">
        <f t="shared" si="59"/>
        <v/>
      </c>
      <c r="N84" s="1176" t="str">
        <f>IF(VLOOKUP(D84,'J1&amp;J2'!$CA$9:$CW$466,15,FALSE)=0,"",VLOOKUP(D84,'J1&amp;J2'!$CA$9:$CW$466,15,FALSE))</f>
        <v/>
      </c>
      <c r="O84" s="1176" t="str">
        <f t="shared" si="60"/>
        <v/>
      </c>
      <c r="P84" s="1176" t="str">
        <f t="shared" si="61"/>
        <v/>
      </c>
      <c r="Q84" s="1176" t="str">
        <f>IF(VLOOKUP(D84,'J1&amp;J2'!$CA$9:$CW$466,16,FALSE)=0,"",VLOOKUP(D84,'J1&amp;J2'!$CA$9:$CW$466,16,FALSE))</f>
        <v/>
      </c>
      <c r="R84" s="1176" t="str">
        <f t="shared" si="62"/>
        <v/>
      </c>
      <c r="S84" s="1176" t="str">
        <f t="shared" si="63"/>
        <v/>
      </c>
      <c r="T84" s="1176" t="str">
        <f>IF(VLOOKUP(D84,'J1&amp;J2'!$CA$9:$CW$466,17,FALSE)=0,"",VLOOKUP(D84,'J1&amp;J2'!$CA$9:$CW$466,17,FALSE))</f>
        <v/>
      </c>
      <c r="U84" s="1176" t="str">
        <f t="shared" si="64"/>
        <v/>
      </c>
      <c r="V84" s="1176" t="str">
        <f t="shared" si="65"/>
        <v/>
      </c>
      <c r="W84" s="1176" t="str">
        <f>IF(VLOOKUP(D84,'J1&amp;J2'!$CA$9:$CW533,18,FALSE)=0,"",VLOOKUP(D84,'J1&amp;J2'!$CA$9:$CW$466,18,FALSE))</f>
        <v/>
      </c>
      <c r="X84" s="1176" t="str">
        <f t="shared" si="66"/>
        <v/>
      </c>
      <c r="Y84" s="1176" t="str">
        <f t="shared" si="67"/>
        <v/>
      </c>
      <c r="Z84" s="1176" t="str">
        <f>IF(VLOOKUP(D84,'J1&amp;J2'!$CA$9:$CW$466,19,FALSE)=0,"",VLOOKUP(D84,'J1&amp;J2'!$CA$9:$CW$466,19,FALSE))</f>
        <v/>
      </c>
      <c r="AA84" s="1176" t="str">
        <f t="shared" si="68"/>
        <v/>
      </c>
      <c r="AB84" s="1176" t="str">
        <f t="shared" si="69"/>
        <v/>
      </c>
      <c r="AC84" s="1176" t="str">
        <f>IF(VLOOKUP(D84,'J1&amp;J2'!$CA$9:$CW$466,20,FALSE)=0,"",VLOOKUP(D84,'J1&amp;J2'!$CA$9:$CW$466,20,FALSE))</f>
        <v/>
      </c>
      <c r="AD84" s="1176" t="str">
        <f t="shared" si="70"/>
        <v/>
      </c>
      <c r="AE84" s="1176" t="str">
        <f t="shared" si="71"/>
        <v/>
      </c>
      <c r="AF84" s="1176" t="str">
        <f>IF(VLOOKUP(D84,'J1&amp;J2'!$CA$9:$CW$466,21,FALSE)=0,"",VLOOKUP(D84,'J1&amp;J2'!$CA$9:$CW$466,21,FALSE))</f>
        <v/>
      </c>
      <c r="AG84" s="1176" t="str">
        <f t="shared" si="72"/>
        <v/>
      </c>
      <c r="AH84" s="1176" t="str">
        <f t="shared" si="73"/>
        <v/>
      </c>
      <c r="AI84" s="1176" t="str">
        <f>IF(VLOOKUP(D84,'J1&amp;J2'!$CA$9:$CW$466,22,FALSE)=0,"",VLOOKUP(D84,'J1&amp;J2'!$CA$9:$CW$466,22,FALSE))</f>
        <v/>
      </c>
      <c r="AJ84" s="1176" t="str">
        <f t="shared" si="74"/>
        <v/>
      </c>
      <c r="AK84" s="1176" t="str">
        <f t="shared" si="75"/>
        <v/>
      </c>
      <c r="AL84" s="1176"/>
      <c r="AM84" s="1176" t="str">
        <f t="shared" si="76"/>
        <v/>
      </c>
      <c r="AN84" s="1176" t="str">
        <f t="shared" si="77"/>
        <v/>
      </c>
      <c r="AO84" s="715" t="str">
        <f t="shared" si="78"/>
        <v/>
      </c>
      <c r="AP84" s="716" t="str">
        <f t="shared" si="79"/>
        <v/>
      </c>
      <c r="AQ84" s="715">
        <f t="shared" si="80"/>
        <v>0</v>
      </c>
      <c r="AR84" s="7"/>
    </row>
    <row r="85" spans="2:44" ht="12" customHeight="1" x14ac:dyDescent="0.4">
      <c r="B85" s="714" t="s">
        <v>882</v>
      </c>
      <c r="C85" s="714" t="s">
        <v>338</v>
      </c>
      <c r="D85" s="1084" t="s">
        <v>881</v>
      </c>
      <c r="E85" s="1168">
        <f>IF(VLOOKUP(D85,'J1&amp;J2'!$CA$9:$CW$466,12,FALSE)=0,"",VLOOKUP(D85,'J1&amp;J2'!$CA$9:$CW$466,12,FALSE))</f>
        <v>73</v>
      </c>
      <c r="F85" s="1296">
        <f t="shared" si="54"/>
        <v>25</v>
      </c>
      <c r="G85" s="1168">
        <f t="shared" si="55"/>
        <v>0</v>
      </c>
      <c r="H85" s="1168" t="str">
        <f>IF(VLOOKUP(D85,'J1&amp;J2'!$CA$9:$CW$466,13,FALSE)=0,"",VLOOKUP(D85,'J1&amp;J2'!$CA$9:$CW$466,13,FALSE))</f>
        <v/>
      </c>
      <c r="I85" s="1168" t="str">
        <f t="shared" si="56"/>
        <v/>
      </c>
      <c r="J85" s="1168" t="str">
        <f t="shared" si="57"/>
        <v/>
      </c>
      <c r="K85" s="1168">
        <f>IF(VLOOKUP(D85,'J1&amp;J2'!$CA$9:$CW$466,14,FALSE)=0,"",VLOOKUP(D85,'J1&amp;J2'!$CA$9:$CW$466,14,FALSE))</f>
        <v>80</v>
      </c>
      <c r="L85" s="1168">
        <f t="shared" si="58"/>
        <v>39</v>
      </c>
      <c r="M85" s="1168">
        <f t="shared" si="59"/>
        <v>0</v>
      </c>
      <c r="N85" s="1168">
        <f>IF(VLOOKUP(D85,'J1&amp;J2'!$CA$9:$CW$466,15,FALSE)=0,"",VLOOKUP(D85,'J1&amp;J2'!$CA$9:$CW$466,15,FALSE))</f>
        <v>77</v>
      </c>
      <c r="O85" s="1168">
        <f t="shared" si="60"/>
        <v>17</v>
      </c>
      <c r="P85" s="1168">
        <f t="shared" si="61"/>
        <v>0</v>
      </c>
      <c r="Q85" s="1168" t="str">
        <f>IF(VLOOKUP(D85,'J1&amp;J2'!$CA$9:$CW$466,16,FALSE)=0,"",VLOOKUP(D85,'J1&amp;J2'!$CA$9:$CW$466,16,FALSE))</f>
        <v/>
      </c>
      <c r="R85" s="1168" t="str">
        <f t="shared" si="62"/>
        <v/>
      </c>
      <c r="S85" s="1168" t="str">
        <f t="shared" si="63"/>
        <v/>
      </c>
      <c r="T85" s="1168" t="str">
        <f>IF(VLOOKUP(D85,'J1&amp;J2'!$CA$9:$CW$466,17,FALSE)=0,"",VLOOKUP(D85,'J1&amp;J2'!$CA$9:$CW$466,17,FALSE))</f>
        <v/>
      </c>
      <c r="U85" s="1168" t="str">
        <f t="shared" si="64"/>
        <v/>
      </c>
      <c r="V85" s="1168" t="str">
        <f t="shared" si="65"/>
        <v/>
      </c>
      <c r="W85" s="1168" t="str">
        <f>IF(VLOOKUP(D85,'J1&amp;J2'!$CA$9:$CW534,18,FALSE)=0,"",VLOOKUP(D85,'J1&amp;J2'!$CA$9:$CW$466,18,FALSE))</f>
        <v/>
      </c>
      <c r="X85" s="1168" t="str">
        <f t="shared" si="66"/>
        <v/>
      </c>
      <c r="Y85" s="1168" t="str">
        <f t="shared" si="67"/>
        <v/>
      </c>
      <c r="Z85" s="1168" t="str">
        <f>IF(VLOOKUP(D85,'J1&amp;J2'!$CA$9:$CW$466,19,FALSE)=0,"",VLOOKUP(D85,'J1&amp;J2'!$CA$9:$CW$466,19,FALSE))</f>
        <v/>
      </c>
      <c r="AA85" s="1168" t="str">
        <f t="shared" si="68"/>
        <v/>
      </c>
      <c r="AB85" s="1168" t="str">
        <f t="shared" si="69"/>
        <v/>
      </c>
      <c r="AC85" s="1168" t="str">
        <f>IF(VLOOKUP(D85,'J1&amp;J2'!$CA$9:$CW$466,20,FALSE)=0,"",VLOOKUP(D85,'J1&amp;J2'!$CA$9:$CW$466,20,FALSE))</f>
        <v/>
      </c>
      <c r="AD85" s="1168" t="str">
        <f t="shared" si="70"/>
        <v/>
      </c>
      <c r="AE85" s="1168" t="str">
        <f t="shared" si="71"/>
        <v/>
      </c>
      <c r="AF85" s="1168" t="str">
        <f>IF(VLOOKUP(D85,'J1&amp;J2'!$CA$9:$CW$466,21,FALSE)=0,"",VLOOKUP(D85,'J1&amp;J2'!$CA$9:$CW$466,21,FALSE))</f>
        <v/>
      </c>
      <c r="AG85" s="1168" t="str">
        <f t="shared" si="72"/>
        <v/>
      </c>
      <c r="AH85" s="1168" t="str">
        <f t="shared" si="73"/>
        <v/>
      </c>
      <c r="AI85" s="1168" t="str">
        <f>IF(VLOOKUP(D85,'J1&amp;J2'!$CA$9:$CW$466,22,FALSE)=0,"",VLOOKUP(D85,'J1&amp;J2'!$CA$9:$CW$466,22,FALSE))</f>
        <v/>
      </c>
      <c r="AJ85" s="1168" t="str">
        <f t="shared" si="74"/>
        <v/>
      </c>
      <c r="AK85" s="1168" t="str">
        <f t="shared" si="75"/>
        <v/>
      </c>
      <c r="AL85" s="1168"/>
      <c r="AM85" s="1168" t="str">
        <f t="shared" si="76"/>
        <v/>
      </c>
      <c r="AN85" s="1168" t="str">
        <f t="shared" si="77"/>
        <v/>
      </c>
      <c r="AO85" s="715" t="str">
        <f t="shared" si="78"/>
        <v/>
      </c>
      <c r="AP85" s="716" t="str">
        <f t="shared" si="79"/>
        <v/>
      </c>
      <c r="AQ85" s="715">
        <f t="shared" si="80"/>
        <v>3</v>
      </c>
      <c r="AR85" s="7"/>
    </row>
    <row r="86" spans="2:44" ht="12" customHeight="1" x14ac:dyDescent="0.4">
      <c r="B86" s="717" t="s">
        <v>912</v>
      </c>
      <c r="C86" s="1083" t="s">
        <v>338</v>
      </c>
      <c r="D86" s="1085" t="s">
        <v>911</v>
      </c>
      <c r="E86" s="1176" t="str">
        <f>IF(VLOOKUP(D86,'J1&amp;J2'!$CA$9:$CW$466,12,FALSE)=0,"",VLOOKUP(D86,'J1&amp;J2'!$CA$9:$CW$466,12,FALSE))</f>
        <v/>
      </c>
      <c r="F86" s="1297" t="str">
        <f t="shared" si="54"/>
        <v/>
      </c>
      <c r="G86" s="1176" t="str">
        <f t="shared" si="55"/>
        <v/>
      </c>
      <c r="H86" s="1176">
        <f>IF(VLOOKUP(D86,'J1&amp;J2'!$CA$9:$CW$466,13,FALSE)=0,"",VLOOKUP(D86,'J1&amp;J2'!$CA$9:$CW$466,13,FALSE))</f>
        <v>84</v>
      </c>
      <c r="I86" s="1176">
        <f t="shared" si="56"/>
        <v>36</v>
      </c>
      <c r="J86" s="1176">
        <f t="shared" si="57"/>
        <v>0</v>
      </c>
      <c r="K86" s="1176">
        <f>IF(VLOOKUP(D86,'J1&amp;J2'!$CA$9:$CW$466,14,FALSE)=0,"",VLOOKUP(D86,'J1&amp;J2'!$CA$9:$CW$466,14,FALSE))</f>
        <v>84</v>
      </c>
      <c r="L86" s="1176">
        <f t="shared" si="58"/>
        <v>50</v>
      </c>
      <c r="M86" s="1176">
        <f t="shared" si="59"/>
        <v>0</v>
      </c>
      <c r="N86" s="1176" t="str">
        <f>IF(VLOOKUP(D86,'J1&amp;J2'!$CA$9:$CW$466,15,FALSE)=0,"",VLOOKUP(D86,'J1&amp;J2'!$CA$9:$CW$466,15,FALSE))</f>
        <v/>
      </c>
      <c r="O86" s="1176" t="str">
        <f t="shared" si="60"/>
        <v/>
      </c>
      <c r="P86" s="1176" t="str">
        <f t="shared" si="61"/>
        <v/>
      </c>
      <c r="Q86" s="1176" t="str">
        <f>IF(VLOOKUP(D86,'J1&amp;J2'!$CA$9:$CW$466,16,FALSE)=0,"",VLOOKUP(D86,'J1&amp;J2'!$CA$9:$CW$466,16,FALSE))</f>
        <v/>
      </c>
      <c r="R86" s="1176" t="str">
        <f t="shared" si="62"/>
        <v/>
      </c>
      <c r="S86" s="1176" t="str">
        <f t="shared" si="63"/>
        <v/>
      </c>
      <c r="T86" s="1176" t="str">
        <f>IF(VLOOKUP(D86,'J1&amp;J2'!$CA$9:$CW$466,17,FALSE)=0,"",VLOOKUP(D86,'J1&amp;J2'!$CA$9:$CW$466,17,FALSE))</f>
        <v/>
      </c>
      <c r="U86" s="1176" t="str">
        <f t="shared" si="64"/>
        <v/>
      </c>
      <c r="V86" s="1176" t="str">
        <f t="shared" si="65"/>
        <v/>
      </c>
      <c r="W86" s="1176" t="str">
        <f>IF(VLOOKUP(D86,'J1&amp;J2'!$CA$9:$CW535,18,FALSE)=0,"",VLOOKUP(D86,'J1&amp;J2'!$CA$9:$CW$466,18,FALSE))</f>
        <v/>
      </c>
      <c r="X86" s="1176" t="str">
        <f t="shared" si="66"/>
        <v/>
      </c>
      <c r="Y86" s="1176" t="str">
        <f t="shared" si="67"/>
        <v/>
      </c>
      <c r="Z86" s="1176" t="str">
        <f>IF(VLOOKUP(D86,'J1&amp;J2'!$CA$9:$CW$466,19,FALSE)=0,"",VLOOKUP(D86,'J1&amp;J2'!$CA$9:$CW$466,19,FALSE))</f>
        <v/>
      </c>
      <c r="AA86" s="1176" t="str">
        <f t="shared" si="68"/>
        <v/>
      </c>
      <c r="AB86" s="1176" t="str">
        <f t="shared" si="69"/>
        <v/>
      </c>
      <c r="AC86" s="1176" t="str">
        <f>IF(VLOOKUP(D86,'J1&amp;J2'!$CA$9:$CW$466,20,FALSE)=0,"",VLOOKUP(D86,'J1&amp;J2'!$CA$9:$CW$466,20,FALSE))</f>
        <v/>
      </c>
      <c r="AD86" s="1176" t="str">
        <f t="shared" si="70"/>
        <v/>
      </c>
      <c r="AE86" s="1176" t="str">
        <f t="shared" si="71"/>
        <v/>
      </c>
      <c r="AF86" s="1176" t="str">
        <f>IF(VLOOKUP(D86,'J1&amp;J2'!$CA$9:$CW$466,21,FALSE)=0,"",VLOOKUP(D86,'J1&amp;J2'!$CA$9:$CW$466,21,FALSE))</f>
        <v/>
      </c>
      <c r="AG86" s="1176" t="str">
        <f t="shared" si="72"/>
        <v/>
      </c>
      <c r="AH86" s="1176" t="str">
        <f t="shared" si="73"/>
        <v/>
      </c>
      <c r="AI86" s="1176" t="str">
        <f>IF(VLOOKUP(D86,'J1&amp;J2'!$CA$9:$CW$466,22,FALSE)=0,"",VLOOKUP(D86,'J1&amp;J2'!$CA$9:$CW$466,22,FALSE))</f>
        <v/>
      </c>
      <c r="AJ86" s="1176" t="str">
        <f t="shared" si="74"/>
        <v/>
      </c>
      <c r="AK86" s="1176" t="str">
        <f t="shared" si="75"/>
        <v/>
      </c>
      <c r="AL86" s="1176"/>
      <c r="AM86" s="1176" t="str">
        <f t="shared" si="76"/>
        <v/>
      </c>
      <c r="AN86" s="1176" t="str">
        <f t="shared" si="77"/>
        <v/>
      </c>
      <c r="AO86" s="715" t="str">
        <f t="shared" si="78"/>
        <v/>
      </c>
      <c r="AP86" s="716" t="str">
        <f t="shared" si="79"/>
        <v/>
      </c>
      <c r="AQ86" s="715">
        <f t="shared" si="80"/>
        <v>2</v>
      </c>
      <c r="AR86" s="7"/>
    </row>
    <row r="87" spans="2:44" ht="12" customHeight="1" x14ac:dyDescent="0.4">
      <c r="B87" s="714" t="s">
        <v>945</v>
      </c>
      <c r="C87" s="714" t="s">
        <v>338</v>
      </c>
      <c r="D87" s="1084" t="s">
        <v>944</v>
      </c>
      <c r="E87" s="1168" t="str">
        <f>IF(VLOOKUP(D87,'J1&amp;J2'!$CA$9:$CW$466,12,FALSE)=0,"",VLOOKUP(D87,'J1&amp;J2'!$CA$9:$CW$466,12,FALSE))</f>
        <v/>
      </c>
      <c r="F87" s="1296" t="str">
        <f t="shared" si="54"/>
        <v/>
      </c>
      <c r="G87" s="1168" t="str">
        <f t="shared" si="55"/>
        <v/>
      </c>
      <c r="H87" s="1168">
        <f>IF(VLOOKUP(D87,'J1&amp;J2'!$CA$9:$CW$466,13,FALSE)=0,"",VLOOKUP(D87,'J1&amp;J2'!$CA$9:$CW$466,13,FALSE))</f>
        <v>82</v>
      </c>
      <c r="I87" s="1168">
        <f t="shared" si="56"/>
        <v>33</v>
      </c>
      <c r="J87" s="1168">
        <f t="shared" si="57"/>
        <v>0</v>
      </c>
      <c r="K87" s="1168" t="str">
        <f>IF(VLOOKUP(D87,'J1&amp;J2'!$CA$9:$CW$466,14,FALSE)=0,"",VLOOKUP(D87,'J1&amp;J2'!$CA$9:$CW$466,14,FALSE))</f>
        <v/>
      </c>
      <c r="L87" s="1168" t="str">
        <f t="shared" si="58"/>
        <v/>
      </c>
      <c r="M87" s="1168" t="str">
        <f t="shared" si="59"/>
        <v/>
      </c>
      <c r="N87" s="1168" t="str">
        <f>IF(VLOOKUP(D87,'J1&amp;J2'!$CA$9:$CW$466,15,FALSE)=0,"",VLOOKUP(D87,'J1&amp;J2'!$CA$9:$CW$466,15,FALSE))</f>
        <v/>
      </c>
      <c r="O87" s="1168" t="str">
        <f t="shared" si="60"/>
        <v/>
      </c>
      <c r="P87" s="1168" t="str">
        <f t="shared" si="61"/>
        <v/>
      </c>
      <c r="Q87" s="1168" t="str">
        <f>IF(VLOOKUP(D87,'J1&amp;J2'!$CA$9:$CW$466,16,FALSE)=0,"",VLOOKUP(D87,'J1&amp;J2'!$CA$9:$CW$466,16,FALSE))</f>
        <v/>
      </c>
      <c r="R87" s="1168" t="str">
        <f t="shared" si="62"/>
        <v/>
      </c>
      <c r="S87" s="1168" t="str">
        <f t="shared" si="63"/>
        <v/>
      </c>
      <c r="T87" s="1168" t="str">
        <f>IF(VLOOKUP(D87,'J1&amp;J2'!$CA$9:$CW$466,17,FALSE)=0,"",VLOOKUP(D87,'J1&amp;J2'!$CA$9:$CW$466,17,FALSE))</f>
        <v/>
      </c>
      <c r="U87" s="1168" t="str">
        <f t="shared" si="64"/>
        <v/>
      </c>
      <c r="V87" s="1168" t="str">
        <f t="shared" si="65"/>
        <v/>
      </c>
      <c r="W87" s="1168" t="str">
        <f>IF(VLOOKUP(D87,'J1&amp;J2'!$CA$9:$CW536,18,FALSE)=0,"",VLOOKUP(D87,'J1&amp;J2'!$CA$9:$CW$466,18,FALSE))</f>
        <v/>
      </c>
      <c r="X87" s="1168" t="str">
        <f t="shared" si="66"/>
        <v/>
      </c>
      <c r="Y87" s="1168" t="str">
        <f t="shared" si="67"/>
        <v/>
      </c>
      <c r="Z87" s="1168" t="str">
        <f>IF(VLOOKUP(D87,'J1&amp;J2'!$CA$9:$CW$466,19,FALSE)=0,"",VLOOKUP(D87,'J1&amp;J2'!$CA$9:$CW$466,19,FALSE))</f>
        <v/>
      </c>
      <c r="AA87" s="1168" t="str">
        <f t="shared" si="68"/>
        <v/>
      </c>
      <c r="AB87" s="1168" t="str">
        <f t="shared" si="69"/>
        <v/>
      </c>
      <c r="AC87" s="1168" t="str">
        <f>IF(VLOOKUP(D87,'J1&amp;J2'!$CA$9:$CW$466,20,FALSE)=0,"",VLOOKUP(D87,'J1&amp;J2'!$CA$9:$CW$466,20,FALSE))</f>
        <v/>
      </c>
      <c r="AD87" s="1168" t="str">
        <f t="shared" si="70"/>
        <v/>
      </c>
      <c r="AE87" s="1168" t="str">
        <f t="shared" si="71"/>
        <v/>
      </c>
      <c r="AF87" s="1168" t="str">
        <f>IF(VLOOKUP(D87,'J1&amp;J2'!$CA$9:$CW$466,21,FALSE)=0,"",VLOOKUP(D87,'J1&amp;J2'!$CA$9:$CW$466,21,FALSE))</f>
        <v/>
      </c>
      <c r="AG87" s="1168" t="str">
        <f t="shared" si="72"/>
        <v/>
      </c>
      <c r="AH87" s="1168" t="str">
        <f t="shared" si="73"/>
        <v/>
      </c>
      <c r="AI87" s="1168" t="str">
        <f>IF(VLOOKUP(D87,'J1&amp;J2'!$CA$9:$CW$466,22,FALSE)=0,"",VLOOKUP(D87,'J1&amp;J2'!$CA$9:$CW$466,22,FALSE))</f>
        <v/>
      </c>
      <c r="AJ87" s="1168" t="str">
        <f t="shared" si="74"/>
        <v/>
      </c>
      <c r="AK87" s="1168" t="str">
        <f t="shared" si="75"/>
        <v/>
      </c>
      <c r="AL87" s="1168"/>
      <c r="AM87" s="1168" t="str">
        <f t="shared" si="76"/>
        <v/>
      </c>
      <c r="AN87" s="1168" t="str">
        <f t="shared" si="77"/>
        <v/>
      </c>
      <c r="AO87" s="715" t="str">
        <f t="shared" si="78"/>
        <v/>
      </c>
      <c r="AP87" s="716" t="str">
        <f t="shared" si="79"/>
        <v/>
      </c>
      <c r="AQ87" s="715">
        <f t="shared" si="80"/>
        <v>1</v>
      </c>
      <c r="AR87" s="7"/>
    </row>
    <row r="88" spans="2:44" ht="12" customHeight="1" x14ac:dyDescent="0.4">
      <c r="B88" s="717" t="s">
        <v>961</v>
      </c>
      <c r="C88" s="1083" t="s">
        <v>338</v>
      </c>
      <c r="D88" s="1085" t="s">
        <v>960</v>
      </c>
      <c r="E88" s="1176" t="str">
        <f>IF(VLOOKUP(D88,'J1&amp;J2'!$CA$9:$CW$466,12,FALSE)=0,"",VLOOKUP(D88,'J1&amp;J2'!$CA$9:$CW$466,12,FALSE))</f>
        <v/>
      </c>
      <c r="F88" s="1297" t="str">
        <f t="shared" si="54"/>
        <v/>
      </c>
      <c r="G88" s="1176" t="str">
        <f t="shared" si="55"/>
        <v/>
      </c>
      <c r="H88" s="1176" t="str">
        <f>IF(VLOOKUP(D88,'J1&amp;J2'!$CA$9:$CW$466,13,FALSE)=0,"",VLOOKUP(D88,'J1&amp;J2'!$CA$9:$CW$466,13,FALSE))</f>
        <v/>
      </c>
      <c r="I88" s="1176" t="str">
        <f t="shared" si="56"/>
        <v/>
      </c>
      <c r="J88" s="1176" t="str">
        <f t="shared" si="57"/>
        <v/>
      </c>
      <c r="K88" s="1176" t="str">
        <f>IF(VLOOKUP(D88,'J1&amp;J2'!$CA$9:$CW$466,14,FALSE)=0,"",VLOOKUP(D88,'J1&amp;J2'!$CA$9:$CW$466,14,FALSE))</f>
        <v/>
      </c>
      <c r="L88" s="1176" t="str">
        <f t="shared" si="58"/>
        <v/>
      </c>
      <c r="M88" s="1176" t="str">
        <f t="shared" si="59"/>
        <v/>
      </c>
      <c r="N88" s="1176" t="str">
        <f>IF(VLOOKUP(D88,'J1&amp;J2'!$CA$9:$CW$466,15,FALSE)=0,"",VLOOKUP(D88,'J1&amp;J2'!$CA$9:$CW$466,15,FALSE))</f>
        <v/>
      </c>
      <c r="O88" s="1176" t="str">
        <f t="shared" si="60"/>
        <v/>
      </c>
      <c r="P88" s="1176" t="str">
        <f t="shared" si="61"/>
        <v/>
      </c>
      <c r="Q88" s="1176" t="str">
        <f>IF(VLOOKUP(D88,'J1&amp;J2'!$CA$9:$CW$466,16,FALSE)=0,"",VLOOKUP(D88,'J1&amp;J2'!$CA$9:$CW$466,16,FALSE))</f>
        <v/>
      </c>
      <c r="R88" s="1176" t="str">
        <f t="shared" si="62"/>
        <v/>
      </c>
      <c r="S88" s="1176" t="str">
        <f t="shared" si="63"/>
        <v/>
      </c>
      <c r="T88" s="1176" t="str">
        <f>IF(VLOOKUP(D88,'J1&amp;J2'!$CA$9:$CW$466,17,FALSE)=0,"",VLOOKUP(D88,'J1&amp;J2'!$CA$9:$CW$466,17,FALSE))</f>
        <v/>
      </c>
      <c r="U88" s="1176" t="str">
        <f t="shared" si="64"/>
        <v/>
      </c>
      <c r="V88" s="1176" t="str">
        <f t="shared" si="65"/>
        <v/>
      </c>
      <c r="W88" s="1176" t="str">
        <f>IF(VLOOKUP(D88,'J1&amp;J2'!$CA$9:$CW537,18,FALSE)=0,"",VLOOKUP(D88,'J1&amp;J2'!$CA$9:$CW$466,18,FALSE))</f>
        <v/>
      </c>
      <c r="X88" s="1176" t="str">
        <f t="shared" si="66"/>
        <v/>
      </c>
      <c r="Y88" s="1176" t="str">
        <f t="shared" si="67"/>
        <v/>
      </c>
      <c r="Z88" s="1176" t="str">
        <f>IF(VLOOKUP(D88,'J1&amp;J2'!$CA$9:$CW$466,19,FALSE)=0,"",VLOOKUP(D88,'J1&amp;J2'!$CA$9:$CW$466,19,FALSE))</f>
        <v/>
      </c>
      <c r="AA88" s="1176" t="str">
        <f t="shared" si="68"/>
        <v/>
      </c>
      <c r="AB88" s="1176" t="str">
        <f t="shared" si="69"/>
        <v/>
      </c>
      <c r="AC88" s="1176" t="str">
        <f>IF(VLOOKUP(D88,'J1&amp;J2'!$CA$9:$CW$466,20,FALSE)=0,"",VLOOKUP(D88,'J1&amp;J2'!$CA$9:$CW$466,20,FALSE))</f>
        <v/>
      </c>
      <c r="AD88" s="1176" t="str">
        <f t="shared" si="70"/>
        <v/>
      </c>
      <c r="AE88" s="1176" t="str">
        <f t="shared" si="71"/>
        <v/>
      </c>
      <c r="AF88" s="1176" t="str">
        <f>IF(VLOOKUP(D88,'J1&amp;J2'!$CA$9:$CW$466,21,FALSE)=0,"",VLOOKUP(D88,'J1&amp;J2'!$CA$9:$CW$466,21,FALSE))</f>
        <v/>
      </c>
      <c r="AG88" s="1176" t="str">
        <f t="shared" si="72"/>
        <v/>
      </c>
      <c r="AH88" s="1176" t="str">
        <f t="shared" si="73"/>
        <v/>
      </c>
      <c r="AI88" s="1176" t="str">
        <f>IF(VLOOKUP(D88,'J1&amp;J2'!$CA$9:$CW$466,22,FALSE)=0,"",VLOOKUP(D88,'J1&amp;J2'!$CA$9:$CW$466,22,FALSE))</f>
        <v/>
      </c>
      <c r="AJ88" s="1176" t="str">
        <f t="shared" si="74"/>
        <v/>
      </c>
      <c r="AK88" s="1176" t="str">
        <f t="shared" si="75"/>
        <v/>
      </c>
      <c r="AL88" s="1176"/>
      <c r="AM88" s="1176" t="str">
        <f t="shared" si="76"/>
        <v/>
      </c>
      <c r="AN88" s="1176" t="str">
        <f t="shared" si="77"/>
        <v/>
      </c>
      <c r="AO88" s="715" t="str">
        <f t="shared" si="78"/>
        <v/>
      </c>
      <c r="AP88" s="716" t="str">
        <f t="shared" si="79"/>
        <v/>
      </c>
      <c r="AQ88" s="715">
        <f t="shared" si="80"/>
        <v>0</v>
      </c>
      <c r="AR88" s="7"/>
    </row>
    <row r="89" spans="2:44" ht="12" customHeight="1" x14ac:dyDescent="0.4">
      <c r="B89" s="714" t="s">
        <v>982</v>
      </c>
      <c r="C89" s="714" t="s">
        <v>338</v>
      </c>
      <c r="D89" s="1084" t="s">
        <v>981</v>
      </c>
      <c r="E89" s="1168" t="str">
        <f>IF(VLOOKUP(D89,'J1&amp;J2'!$CA$9:$CW$466,12,FALSE)=0,"",VLOOKUP(D89,'J1&amp;J2'!$CA$9:$CW$466,12,FALSE))</f>
        <v/>
      </c>
      <c r="F89" s="1296" t="str">
        <f t="shared" si="54"/>
        <v/>
      </c>
      <c r="G89" s="1168" t="str">
        <f t="shared" si="55"/>
        <v/>
      </c>
      <c r="H89" s="1168" t="str">
        <f>IF(VLOOKUP(D89,'J1&amp;J2'!$CA$9:$CW$466,13,FALSE)=0,"",VLOOKUP(D89,'J1&amp;J2'!$CA$9:$CW$466,13,FALSE))</f>
        <v/>
      </c>
      <c r="I89" s="1168" t="str">
        <f t="shared" si="56"/>
        <v/>
      </c>
      <c r="J89" s="1168" t="str">
        <f t="shared" si="57"/>
        <v/>
      </c>
      <c r="K89" s="1168" t="str">
        <f>IF(VLOOKUP(D89,'J1&amp;J2'!$CA$9:$CW$466,14,FALSE)=0,"",VLOOKUP(D89,'J1&amp;J2'!$CA$9:$CW$466,14,FALSE))</f>
        <v/>
      </c>
      <c r="L89" s="1168" t="str">
        <f t="shared" si="58"/>
        <v/>
      </c>
      <c r="M89" s="1168" t="str">
        <f t="shared" si="59"/>
        <v/>
      </c>
      <c r="N89" s="1168" t="str">
        <f>IF(VLOOKUP(D89,'J1&amp;J2'!$CA$9:$CW$466,15,FALSE)=0,"",VLOOKUP(D89,'J1&amp;J2'!$CA$9:$CW$466,15,FALSE))</f>
        <v/>
      </c>
      <c r="O89" s="1168" t="str">
        <f t="shared" si="60"/>
        <v/>
      </c>
      <c r="P89" s="1168" t="str">
        <f t="shared" si="61"/>
        <v/>
      </c>
      <c r="Q89" s="1168" t="str">
        <f>IF(VLOOKUP(D89,'J1&amp;J2'!$CA$9:$CW$466,16,FALSE)=0,"",VLOOKUP(D89,'J1&amp;J2'!$CA$9:$CW$466,16,FALSE))</f>
        <v/>
      </c>
      <c r="R89" s="1168" t="str">
        <f t="shared" si="62"/>
        <v/>
      </c>
      <c r="S89" s="1168" t="str">
        <f t="shared" si="63"/>
        <v/>
      </c>
      <c r="T89" s="1168" t="str">
        <f>IF(VLOOKUP(D89,'J1&amp;J2'!$CA$9:$CW$466,17,FALSE)=0,"",VLOOKUP(D89,'J1&amp;J2'!$CA$9:$CW$466,17,FALSE))</f>
        <v/>
      </c>
      <c r="U89" s="1168" t="str">
        <f t="shared" si="64"/>
        <v/>
      </c>
      <c r="V89" s="1168" t="str">
        <f t="shared" si="65"/>
        <v/>
      </c>
      <c r="W89" s="1168" t="str">
        <f>IF(VLOOKUP(D89,'J1&amp;J2'!$CA$9:$CW539,18,FALSE)=0,"",VLOOKUP(D89,'J1&amp;J2'!$CA$9:$CW$466,18,FALSE))</f>
        <v/>
      </c>
      <c r="X89" s="1168" t="str">
        <f t="shared" si="66"/>
        <v/>
      </c>
      <c r="Y89" s="1168" t="str">
        <f t="shared" si="67"/>
        <v/>
      </c>
      <c r="Z89" s="1168" t="str">
        <f>IF(VLOOKUP(D89,'J1&amp;J2'!$CA$9:$CW$466,19,FALSE)=0,"",VLOOKUP(D89,'J1&amp;J2'!$CA$9:$CW$466,19,FALSE))</f>
        <v/>
      </c>
      <c r="AA89" s="1168" t="str">
        <f t="shared" si="68"/>
        <v/>
      </c>
      <c r="AB89" s="1168" t="str">
        <f t="shared" si="69"/>
        <v/>
      </c>
      <c r="AC89" s="1168" t="str">
        <f>IF(VLOOKUP(D89,'J1&amp;J2'!$CA$9:$CW$466,20,FALSE)=0,"",VLOOKUP(D89,'J1&amp;J2'!$CA$9:$CW$466,20,FALSE))</f>
        <v/>
      </c>
      <c r="AD89" s="1168" t="str">
        <f t="shared" si="70"/>
        <v/>
      </c>
      <c r="AE89" s="1168" t="str">
        <f t="shared" si="71"/>
        <v/>
      </c>
      <c r="AF89" s="1168" t="str">
        <f>IF(VLOOKUP(D89,'J1&amp;J2'!$CA$9:$CW$466,21,FALSE)=0,"",VLOOKUP(D89,'J1&amp;J2'!$CA$9:$CW$466,21,FALSE))</f>
        <v/>
      </c>
      <c r="AG89" s="1168" t="str">
        <f t="shared" si="72"/>
        <v/>
      </c>
      <c r="AH89" s="1168" t="str">
        <f t="shared" si="73"/>
        <v/>
      </c>
      <c r="AI89" s="1168" t="str">
        <f>IF(VLOOKUP(D89,'J1&amp;J2'!$CA$9:$CW$466,22,FALSE)=0,"",VLOOKUP(D89,'J1&amp;J2'!$CA$9:$CW$466,22,FALSE))</f>
        <v/>
      </c>
      <c r="AJ89" s="1168" t="str">
        <f t="shared" si="74"/>
        <v/>
      </c>
      <c r="AK89" s="1168" t="str">
        <f t="shared" si="75"/>
        <v/>
      </c>
      <c r="AL89" s="1273"/>
      <c r="AM89" s="1273" t="str">
        <f t="shared" si="76"/>
        <v/>
      </c>
      <c r="AN89" s="1273" t="str">
        <f t="shared" si="77"/>
        <v/>
      </c>
      <c r="AO89" s="715" t="str">
        <f t="shared" si="78"/>
        <v/>
      </c>
      <c r="AP89" s="716" t="str">
        <f t="shared" si="79"/>
        <v/>
      </c>
      <c r="AQ89" s="715">
        <f t="shared" si="80"/>
        <v>0</v>
      </c>
      <c r="AR89" s="7"/>
    </row>
    <row r="90" spans="2:44" ht="12" customHeight="1" x14ac:dyDescent="0.4">
      <c r="B90" s="717" t="s">
        <v>986</v>
      </c>
      <c r="C90" s="1083" t="s">
        <v>984</v>
      </c>
      <c r="D90" s="1085" t="s">
        <v>985</v>
      </c>
      <c r="E90" s="1176">
        <f>IF(VLOOKUP(D90,'J1&amp;J2'!$CA$9:$CW$466,12,FALSE)=0,"",VLOOKUP(D90,'J1&amp;J2'!$CA$9:$CW$466,12,FALSE))</f>
        <v>70</v>
      </c>
      <c r="F90" s="1297">
        <f t="shared" si="54"/>
        <v>20</v>
      </c>
      <c r="G90" s="1176">
        <f t="shared" si="55"/>
        <v>0</v>
      </c>
      <c r="H90" s="1176">
        <f>IF(VLOOKUP(D90,'J1&amp;J2'!$CA$9:$CW$466,13,FALSE)=0,"",VLOOKUP(D90,'J1&amp;J2'!$CA$9:$CW$466,13,FALSE))</f>
        <v>93</v>
      </c>
      <c r="I90" s="1176">
        <f t="shared" si="56"/>
        <v>42</v>
      </c>
      <c r="J90" s="1176">
        <f t="shared" si="57"/>
        <v>0</v>
      </c>
      <c r="K90" s="1176">
        <f>IF(VLOOKUP(D90,'J1&amp;J2'!$CA$9:$CW$466,14,FALSE)=0,"",VLOOKUP(D90,'J1&amp;J2'!$CA$9:$CW$466,14,FALSE))</f>
        <v>80</v>
      </c>
      <c r="L90" s="1176">
        <f t="shared" si="58"/>
        <v>39</v>
      </c>
      <c r="M90" s="1176">
        <f t="shared" si="59"/>
        <v>0</v>
      </c>
      <c r="N90" s="1176" t="str">
        <f>IF(VLOOKUP(D90,'J1&amp;J2'!$CA$9:$CW$466,15,FALSE)=0,"",VLOOKUP(D90,'J1&amp;J2'!$CA$9:$CW$466,15,FALSE))</f>
        <v/>
      </c>
      <c r="O90" s="1176" t="str">
        <f t="shared" si="60"/>
        <v/>
      </c>
      <c r="P90" s="1176" t="str">
        <f t="shared" si="61"/>
        <v/>
      </c>
      <c r="Q90" s="1176" t="str">
        <f>IF(VLOOKUP(D90,'J1&amp;J2'!$CA$9:$CW$466,16,FALSE)=0,"",VLOOKUP(D90,'J1&amp;J2'!$CA$9:$CW$466,16,FALSE))</f>
        <v/>
      </c>
      <c r="R90" s="1176" t="str">
        <f t="shared" si="62"/>
        <v/>
      </c>
      <c r="S90" s="1176" t="str">
        <f t="shared" si="63"/>
        <v/>
      </c>
      <c r="T90" s="1176" t="str">
        <f>IF(VLOOKUP(D90,'J1&amp;J2'!$CA$9:$CW$466,17,FALSE)=0,"",VLOOKUP(D90,'J1&amp;J2'!$CA$9:$CW$466,17,FALSE))</f>
        <v/>
      </c>
      <c r="U90" s="1176" t="str">
        <f t="shared" si="64"/>
        <v/>
      </c>
      <c r="V90" s="1176" t="str">
        <f t="shared" si="65"/>
        <v/>
      </c>
      <c r="W90" s="1176" t="str">
        <f>IF(VLOOKUP(D90,'J1&amp;J2'!$CA$9:$CW540,18,FALSE)=0,"",VLOOKUP(D90,'J1&amp;J2'!$CA$9:$CW$466,18,FALSE))</f>
        <v/>
      </c>
      <c r="X90" s="1176" t="str">
        <f t="shared" si="66"/>
        <v/>
      </c>
      <c r="Y90" s="1176" t="str">
        <f t="shared" si="67"/>
        <v/>
      </c>
      <c r="Z90" s="1176" t="str">
        <f>IF(VLOOKUP(D90,'J1&amp;J2'!$CA$9:$CW$466,19,FALSE)=0,"",VLOOKUP(D90,'J1&amp;J2'!$CA$9:$CW$466,19,FALSE))</f>
        <v/>
      </c>
      <c r="AA90" s="1176" t="str">
        <f t="shared" si="68"/>
        <v/>
      </c>
      <c r="AB90" s="1176" t="str">
        <f t="shared" si="69"/>
        <v/>
      </c>
      <c r="AC90" s="1176" t="str">
        <f>IF(VLOOKUP(D90,'J1&amp;J2'!$CA$9:$CW$466,20,FALSE)=0,"",VLOOKUP(D90,'J1&amp;J2'!$CA$9:$CW$466,20,FALSE))</f>
        <v/>
      </c>
      <c r="AD90" s="1176" t="str">
        <f t="shared" si="70"/>
        <v/>
      </c>
      <c r="AE90" s="1176" t="str">
        <f t="shared" si="71"/>
        <v/>
      </c>
      <c r="AF90" s="1176" t="str">
        <f>IF(VLOOKUP(D90,'J1&amp;J2'!$CA$9:$CW$466,21,FALSE)=0,"",VLOOKUP(D90,'J1&amp;J2'!$CA$9:$CW$466,21,FALSE))</f>
        <v/>
      </c>
      <c r="AG90" s="1176" t="str">
        <f t="shared" si="72"/>
        <v/>
      </c>
      <c r="AH90" s="1176" t="str">
        <f t="shared" si="73"/>
        <v/>
      </c>
      <c r="AI90" s="1176" t="str">
        <f>IF(VLOOKUP(D90,'J1&amp;J2'!$CA$9:$CW$466,22,FALSE)=0,"",VLOOKUP(D90,'J1&amp;J2'!$CA$9:$CW$466,22,FALSE))</f>
        <v/>
      </c>
      <c r="AJ90" s="1176" t="str">
        <f t="shared" si="74"/>
        <v/>
      </c>
      <c r="AK90" s="1176" t="str">
        <f t="shared" si="75"/>
        <v/>
      </c>
      <c r="AL90" s="1274"/>
      <c r="AM90" s="1274" t="str">
        <f t="shared" si="76"/>
        <v/>
      </c>
      <c r="AN90" s="1274" t="str">
        <f t="shared" si="77"/>
        <v/>
      </c>
      <c r="AO90" s="715" t="str">
        <f t="shared" si="78"/>
        <v/>
      </c>
      <c r="AP90" s="716" t="str">
        <f t="shared" si="79"/>
        <v/>
      </c>
      <c r="AQ90" s="715">
        <f t="shared" si="80"/>
        <v>3</v>
      </c>
      <c r="AR90" s="7"/>
    </row>
    <row r="91" spans="2:44" ht="12" customHeight="1" x14ac:dyDescent="0.4">
      <c r="B91" s="714" t="s">
        <v>999</v>
      </c>
      <c r="C91" s="714" t="s">
        <v>984</v>
      </c>
      <c r="D91" s="1084" t="s">
        <v>998</v>
      </c>
      <c r="E91" s="1168" t="str">
        <f>IF(VLOOKUP(D91,'J1&amp;J2'!$CA$9:$CW$466,12,FALSE)=0,"",VLOOKUP(D91,'J1&amp;J2'!$CA$9:$CW$466,12,FALSE))</f>
        <v/>
      </c>
      <c r="F91" s="1296" t="str">
        <f t="shared" si="54"/>
        <v/>
      </c>
      <c r="G91" s="1168" t="str">
        <f t="shared" si="55"/>
        <v/>
      </c>
      <c r="H91" s="1168" t="str">
        <f>IF(VLOOKUP(D91,'J1&amp;J2'!$CA$9:$CW$466,13,FALSE)=0,"",VLOOKUP(D91,'J1&amp;J2'!$CA$9:$CW$466,13,FALSE))</f>
        <v/>
      </c>
      <c r="I91" s="1168" t="str">
        <f t="shared" si="56"/>
        <v/>
      </c>
      <c r="J91" s="1168" t="str">
        <f t="shared" si="57"/>
        <v/>
      </c>
      <c r="K91" s="1168" t="str">
        <f>IF(VLOOKUP(D91,'J1&amp;J2'!$CA$9:$CW$466,14,FALSE)=0,"",VLOOKUP(D91,'J1&amp;J2'!$CA$9:$CW$466,14,FALSE))</f>
        <v/>
      </c>
      <c r="L91" s="1168" t="str">
        <f t="shared" si="58"/>
        <v/>
      </c>
      <c r="M91" s="1168" t="str">
        <f t="shared" si="59"/>
        <v/>
      </c>
      <c r="N91" s="1168" t="str">
        <f>IF(VLOOKUP(D91,'J1&amp;J2'!$CA$9:$CW$466,15,FALSE)=0,"",VLOOKUP(D91,'J1&amp;J2'!$CA$9:$CW$466,15,FALSE))</f>
        <v/>
      </c>
      <c r="O91" s="1168" t="str">
        <f t="shared" si="60"/>
        <v/>
      </c>
      <c r="P91" s="1168" t="str">
        <f t="shared" si="61"/>
        <v/>
      </c>
      <c r="Q91" s="1168" t="str">
        <f>IF(VLOOKUP(D91,'J1&amp;J2'!$CA$9:$CW$466,16,FALSE)=0,"",VLOOKUP(D91,'J1&amp;J2'!$CA$9:$CW$466,16,FALSE))</f>
        <v/>
      </c>
      <c r="R91" s="1168" t="str">
        <f t="shared" si="62"/>
        <v/>
      </c>
      <c r="S91" s="1168" t="str">
        <f t="shared" si="63"/>
        <v/>
      </c>
      <c r="T91" s="1168" t="str">
        <f>IF(VLOOKUP(D91,'J1&amp;J2'!$CA$9:$CW$466,17,FALSE)=0,"",VLOOKUP(D91,'J1&amp;J2'!$CA$9:$CW$466,17,FALSE))</f>
        <v/>
      </c>
      <c r="U91" s="1168" t="str">
        <f t="shared" si="64"/>
        <v/>
      </c>
      <c r="V91" s="1168" t="str">
        <f t="shared" si="65"/>
        <v/>
      </c>
      <c r="W91" s="1168" t="str">
        <f>IF(VLOOKUP(D91,'J1&amp;J2'!$CA$9:$CW542,18,FALSE)=0,"",VLOOKUP(D91,'J1&amp;J2'!$CA$9:$CW$466,18,FALSE))</f>
        <v/>
      </c>
      <c r="X91" s="1168" t="str">
        <f t="shared" si="66"/>
        <v/>
      </c>
      <c r="Y91" s="1168" t="str">
        <f t="shared" si="67"/>
        <v/>
      </c>
      <c r="Z91" s="1168" t="str">
        <f>IF(VLOOKUP(D91,'J1&amp;J2'!$CA$9:$CW$466,19,FALSE)=0,"",VLOOKUP(D91,'J1&amp;J2'!$CA$9:$CW$466,19,FALSE))</f>
        <v/>
      </c>
      <c r="AA91" s="1168" t="str">
        <f t="shared" si="68"/>
        <v/>
      </c>
      <c r="AB91" s="1168" t="str">
        <f t="shared" si="69"/>
        <v/>
      </c>
      <c r="AC91" s="1168" t="str">
        <f>IF(VLOOKUP(D91,'J1&amp;J2'!$CA$9:$CW$466,20,FALSE)=0,"",VLOOKUP(D91,'J1&amp;J2'!$CA$9:$CW$466,20,FALSE))</f>
        <v/>
      </c>
      <c r="AD91" s="1168" t="str">
        <f t="shared" si="70"/>
        <v/>
      </c>
      <c r="AE91" s="1168" t="str">
        <f t="shared" si="71"/>
        <v/>
      </c>
      <c r="AF91" s="1168" t="str">
        <f>IF(VLOOKUP(D91,'J1&amp;J2'!$CA$9:$CW$466,21,FALSE)=0,"",VLOOKUP(D91,'J1&amp;J2'!$CA$9:$CW$466,21,FALSE))</f>
        <v/>
      </c>
      <c r="AG91" s="1168" t="str">
        <f t="shared" si="72"/>
        <v/>
      </c>
      <c r="AH91" s="1168" t="str">
        <f t="shared" si="73"/>
        <v/>
      </c>
      <c r="AI91" s="1168" t="str">
        <f>IF(VLOOKUP(D91,'J1&amp;J2'!$CA$9:$CW$466,22,FALSE)=0,"",VLOOKUP(D91,'J1&amp;J2'!$CA$9:$CW$466,22,FALSE))</f>
        <v/>
      </c>
      <c r="AJ91" s="1168" t="str">
        <f t="shared" si="74"/>
        <v/>
      </c>
      <c r="AK91" s="1168" t="str">
        <f t="shared" si="75"/>
        <v/>
      </c>
      <c r="AL91" s="1168"/>
      <c r="AM91" s="1168" t="str">
        <f t="shared" si="76"/>
        <v/>
      </c>
      <c r="AN91" s="1168" t="str">
        <f t="shared" si="77"/>
        <v/>
      </c>
      <c r="AO91" s="715" t="str">
        <f t="shared" si="78"/>
        <v/>
      </c>
      <c r="AP91" s="716" t="str">
        <f t="shared" si="79"/>
        <v/>
      </c>
      <c r="AQ91" s="715">
        <f t="shared" si="80"/>
        <v>0</v>
      </c>
      <c r="AR91" s="7"/>
    </row>
    <row r="92" spans="2:44" ht="12" customHeight="1" x14ac:dyDescent="0.4">
      <c r="B92" s="717" t="s">
        <v>1002</v>
      </c>
      <c r="C92" s="1083" t="s">
        <v>984</v>
      </c>
      <c r="D92" s="1085" t="s">
        <v>276</v>
      </c>
      <c r="E92" s="1176">
        <f>IF(VLOOKUP(D92,'J1&amp;J2'!$CA$9:$CW$466,12,FALSE)=0,"",VLOOKUP(D92,'J1&amp;J2'!$CA$9:$CW$466,12,FALSE))</f>
        <v>80</v>
      </c>
      <c r="F92" s="1297">
        <f t="shared" si="54"/>
        <v>42</v>
      </c>
      <c r="G92" s="1176">
        <f t="shared" si="55"/>
        <v>0</v>
      </c>
      <c r="H92" s="1176">
        <f>IF(VLOOKUP(D92,'J1&amp;J2'!$CA$9:$CW$466,13,FALSE)=0,"",VLOOKUP(D92,'J1&amp;J2'!$CA$9:$CW$466,13,FALSE))</f>
        <v>87</v>
      </c>
      <c r="I92" s="1176">
        <f t="shared" si="56"/>
        <v>38</v>
      </c>
      <c r="J92" s="1176">
        <f t="shared" si="57"/>
        <v>0</v>
      </c>
      <c r="K92" s="1176">
        <f>IF(VLOOKUP(D92,'J1&amp;J2'!$CA$9:$CW$466,14,FALSE)=0,"",VLOOKUP(D92,'J1&amp;J2'!$CA$9:$CW$466,14,FALSE))</f>
        <v>89</v>
      </c>
      <c r="L92" s="1176">
        <f t="shared" si="58"/>
        <v>55</v>
      </c>
      <c r="M92" s="1176">
        <f t="shared" si="59"/>
        <v>0</v>
      </c>
      <c r="N92" s="1176">
        <f>IF(VLOOKUP(D92,'J1&amp;J2'!$CA$9:$CW$466,15,FALSE)=0,"",VLOOKUP(D92,'J1&amp;J2'!$CA$9:$CW$466,15,FALSE))</f>
        <v>79</v>
      </c>
      <c r="O92" s="1176">
        <f t="shared" si="60"/>
        <v>20</v>
      </c>
      <c r="P92" s="1176">
        <f t="shared" si="61"/>
        <v>0</v>
      </c>
      <c r="Q92" s="1176" t="str">
        <f>IF(VLOOKUP(D92,'J1&amp;J2'!$CA$9:$CW$466,16,FALSE)=0,"",VLOOKUP(D92,'J1&amp;J2'!$CA$9:$CW$466,16,FALSE))</f>
        <v/>
      </c>
      <c r="R92" s="1176" t="str">
        <f t="shared" si="62"/>
        <v/>
      </c>
      <c r="S92" s="1176" t="str">
        <f t="shared" si="63"/>
        <v/>
      </c>
      <c r="T92" s="1176" t="str">
        <f>IF(VLOOKUP(D92,'J1&amp;J2'!$CA$9:$CW$466,17,FALSE)=0,"",VLOOKUP(D92,'J1&amp;J2'!$CA$9:$CW$466,17,FALSE))</f>
        <v/>
      </c>
      <c r="U92" s="1176" t="str">
        <f t="shared" si="64"/>
        <v/>
      </c>
      <c r="V92" s="1176" t="str">
        <f t="shared" si="65"/>
        <v/>
      </c>
      <c r="W92" s="1176" t="str">
        <f>IF(VLOOKUP(D92,'J1&amp;J2'!$CA$9:$CW545,18,FALSE)=0,"",VLOOKUP(D92,'J1&amp;J2'!$CA$9:$CW$466,18,FALSE))</f>
        <v/>
      </c>
      <c r="X92" s="1176" t="str">
        <f t="shared" si="66"/>
        <v/>
      </c>
      <c r="Y92" s="1176" t="str">
        <f t="shared" si="67"/>
        <v/>
      </c>
      <c r="Z92" s="1176" t="str">
        <f>IF(VLOOKUP(D92,'J1&amp;J2'!$CA$9:$CW$466,19,FALSE)=0,"",VLOOKUP(D92,'J1&amp;J2'!$CA$9:$CW$466,19,FALSE))</f>
        <v/>
      </c>
      <c r="AA92" s="1176" t="str">
        <f t="shared" si="68"/>
        <v/>
      </c>
      <c r="AB92" s="1176" t="str">
        <f t="shared" si="69"/>
        <v/>
      </c>
      <c r="AC92" s="1176" t="str">
        <f>IF(VLOOKUP(D92,'J1&amp;J2'!$CA$9:$CW$466,20,FALSE)=0,"",VLOOKUP(D92,'J1&amp;J2'!$CA$9:$CW$466,20,FALSE))</f>
        <v/>
      </c>
      <c r="AD92" s="1176" t="str">
        <f t="shared" si="70"/>
        <v/>
      </c>
      <c r="AE92" s="1176" t="str">
        <f t="shared" si="71"/>
        <v/>
      </c>
      <c r="AF92" s="1176" t="str">
        <f>IF(VLOOKUP(D92,'J1&amp;J2'!$CA$9:$CW$466,21,FALSE)=0,"",VLOOKUP(D92,'J1&amp;J2'!$CA$9:$CW$466,21,FALSE))</f>
        <v/>
      </c>
      <c r="AG92" s="1176" t="str">
        <f t="shared" si="72"/>
        <v/>
      </c>
      <c r="AH92" s="1176" t="str">
        <f t="shared" si="73"/>
        <v/>
      </c>
      <c r="AI92" s="1176" t="str">
        <f>IF(VLOOKUP(D92,'J1&amp;J2'!$CA$9:$CW$466,22,FALSE)=0,"",VLOOKUP(D92,'J1&amp;J2'!$CA$9:$CW$466,22,FALSE))</f>
        <v/>
      </c>
      <c r="AJ92" s="1176" t="str">
        <f t="shared" si="74"/>
        <v/>
      </c>
      <c r="AK92" s="1176" t="str">
        <f t="shared" si="75"/>
        <v/>
      </c>
      <c r="AL92" s="1176"/>
      <c r="AM92" s="1176" t="str">
        <f t="shared" si="76"/>
        <v/>
      </c>
      <c r="AN92" s="1176" t="str">
        <f t="shared" si="77"/>
        <v/>
      </c>
      <c r="AO92" s="715" t="str">
        <f t="shared" si="78"/>
        <v/>
      </c>
      <c r="AP92" s="716" t="str">
        <f t="shared" si="79"/>
        <v/>
      </c>
      <c r="AQ92" s="715">
        <f t="shared" si="80"/>
        <v>4</v>
      </c>
      <c r="AR92" s="7"/>
    </row>
    <row r="93" spans="2:44" ht="12" customHeight="1" x14ac:dyDescent="0.4">
      <c r="B93" s="714" t="s">
        <v>1005</v>
      </c>
      <c r="C93" s="714" t="s">
        <v>984</v>
      </c>
      <c r="D93" s="1084" t="s">
        <v>1004</v>
      </c>
      <c r="E93" s="1168" t="str">
        <f>IF(VLOOKUP(D93,'J1&amp;J2'!$CA$9:$CW$466,12,FALSE)=0,"",VLOOKUP(D93,'J1&amp;J2'!$CA$9:$CW$466,12,FALSE))</f>
        <v/>
      </c>
      <c r="F93" s="1296" t="str">
        <f t="shared" si="54"/>
        <v/>
      </c>
      <c r="G93" s="1168" t="str">
        <f t="shared" si="55"/>
        <v/>
      </c>
      <c r="H93" s="1168" t="str">
        <f>IF(VLOOKUP(D93,'J1&amp;J2'!$CA$9:$CW$466,13,FALSE)=0,"",VLOOKUP(D93,'J1&amp;J2'!$CA$9:$CW$466,13,FALSE))</f>
        <v/>
      </c>
      <c r="I93" s="1168" t="str">
        <f t="shared" si="56"/>
        <v/>
      </c>
      <c r="J93" s="1168" t="str">
        <f t="shared" si="57"/>
        <v/>
      </c>
      <c r="K93" s="1168">
        <f>IF(VLOOKUP(D93,'J1&amp;J2'!$CA$9:$CW$466,14,FALSE)=0,"",VLOOKUP(D93,'J1&amp;J2'!$CA$9:$CW$466,14,FALSE))</f>
        <v>81</v>
      </c>
      <c r="L93" s="1168">
        <f t="shared" si="58"/>
        <v>41</v>
      </c>
      <c r="M93" s="1168">
        <f t="shared" si="59"/>
        <v>0</v>
      </c>
      <c r="N93" s="1168" t="str">
        <f>IF(VLOOKUP(D93,'J1&amp;J2'!$CA$9:$CW$466,15,FALSE)=0,"",VLOOKUP(D93,'J1&amp;J2'!$CA$9:$CW$466,15,FALSE))</f>
        <v/>
      </c>
      <c r="O93" s="1168" t="str">
        <f t="shared" si="60"/>
        <v/>
      </c>
      <c r="P93" s="1168" t="str">
        <f t="shared" si="61"/>
        <v/>
      </c>
      <c r="Q93" s="1168" t="str">
        <f>IF(VLOOKUP(D93,'J1&amp;J2'!$CA$9:$CW$466,16,FALSE)=0,"",VLOOKUP(D93,'J1&amp;J2'!$CA$9:$CW$466,16,FALSE))</f>
        <v/>
      </c>
      <c r="R93" s="1168" t="str">
        <f t="shared" si="62"/>
        <v/>
      </c>
      <c r="S93" s="1168" t="str">
        <f t="shared" si="63"/>
        <v/>
      </c>
      <c r="T93" s="1168" t="str">
        <f>IF(VLOOKUP(D93,'J1&amp;J2'!$CA$9:$CW$466,17,FALSE)=0,"",VLOOKUP(D93,'J1&amp;J2'!$CA$9:$CW$466,17,FALSE))</f>
        <v/>
      </c>
      <c r="U93" s="1168" t="str">
        <f t="shared" si="64"/>
        <v/>
      </c>
      <c r="V93" s="1168" t="str">
        <f t="shared" si="65"/>
        <v/>
      </c>
      <c r="W93" s="1168" t="str">
        <f>IF(VLOOKUP(D93,'J1&amp;J2'!$CA$9:$CW546,18,FALSE)=0,"",VLOOKUP(D93,'J1&amp;J2'!$CA$9:$CW$466,18,FALSE))</f>
        <v/>
      </c>
      <c r="X93" s="1168" t="str">
        <f t="shared" si="66"/>
        <v/>
      </c>
      <c r="Y93" s="1168" t="str">
        <f t="shared" si="67"/>
        <v/>
      </c>
      <c r="Z93" s="1168" t="str">
        <f>IF(VLOOKUP(D93,'J1&amp;J2'!$CA$9:$CW$466,19,FALSE)=0,"",VLOOKUP(D93,'J1&amp;J2'!$CA$9:$CW$466,19,FALSE))</f>
        <v/>
      </c>
      <c r="AA93" s="1168" t="str">
        <f t="shared" si="68"/>
        <v/>
      </c>
      <c r="AB93" s="1168" t="str">
        <f t="shared" si="69"/>
        <v/>
      </c>
      <c r="AC93" s="1168" t="str">
        <f>IF(VLOOKUP(D93,'J1&amp;J2'!$CA$9:$CW$466,20,FALSE)=0,"",VLOOKUP(D93,'J1&amp;J2'!$CA$9:$CW$466,20,FALSE))</f>
        <v/>
      </c>
      <c r="AD93" s="1168" t="str">
        <f t="shared" si="70"/>
        <v/>
      </c>
      <c r="AE93" s="1168" t="str">
        <f t="shared" si="71"/>
        <v/>
      </c>
      <c r="AF93" s="1168" t="str">
        <f>IF(VLOOKUP(D93,'J1&amp;J2'!$CA$9:$CW$466,21,FALSE)=0,"",VLOOKUP(D93,'J1&amp;J2'!$CA$9:$CW$466,21,FALSE))</f>
        <v/>
      </c>
      <c r="AG93" s="1168" t="str">
        <f t="shared" si="72"/>
        <v/>
      </c>
      <c r="AH93" s="1168" t="str">
        <f t="shared" si="73"/>
        <v/>
      </c>
      <c r="AI93" s="1168" t="str">
        <f>IF(VLOOKUP(D93,'J1&amp;J2'!$CA$9:$CW$466,22,FALSE)=0,"",VLOOKUP(D93,'J1&amp;J2'!$CA$9:$CW$466,22,FALSE))</f>
        <v/>
      </c>
      <c r="AJ93" s="1168" t="str">
        <f t="shared" si="74"/>
        <v/>
      </c>
      <c r="AK93" s="1168" t="str">
        <f t="shared" si="75"/>
        <v/>
      </c>
      <c r="AL93" s="1168"/>
      <c r="AM93" s="1168" t="str">
        <f t="shared" si="76"/>
        <v/>
      </c>
      <c r="AN93" s="1168" t="str">
        <f t="shared" si="77"/>
        <v/>
      </c>
      <c r="AO93" s="715" t="str">
        <f t="shared" si="78"/>
        <v/>
      </c>
      <c r="AP93" s="716" t="str">
        <f t="shared" si="79"/>
        <v/>
      </c>
      <c r="AQ93" s="715">
        <f t="shared" si="80"/>
        <v>1</v>
      </c>
      <c r="AR93" s="7"/>
    </row>
    <row r="94" spans="2:44" ht="12" customHeight="1" x14ac:dyDescent="0.4">
      <c r="B94" s="717" t="s">
        <v>1018</v>
      </c>
      <c r="C94" s="1083" t="s">
        <v>1006</v>
      </c>
      <c r="D94" s="1085" t="s">
        <v>162</v>
      </c>
      <c r="E94" s="1176">
        <f>IF(VLOOKUP(D94,'J1&amp;J2'!$CA$9:$CW$466,12,FALSE)=0,"",VLOOKUP(D94,'J1&amp;J2'!$CA$9:$CW$466,12,FALSE))</f>
        <v>84</v>
      </c>
      <c r="F94" s="1297">
        <f t="shared" si="54"/>
        <v>50</v>
      </c>
      <c r="G94" s="1176">
        <f t="shared" si="55"/>
        <v>0</v>
      </c>
      <c r="H94" s="1176">
        <f>IF(VLOOKUP(D94,'J1&amp;J2'!$CA$9:$CW$466,13,FALSE)=0,"",VLOOKUP(D94,'J1&amp;J2'!$CA$9:$CW$466,13,FALSE))</f>
        <v>81</v>
      </c>
      <c r="I94" s="1176">
        <f t="shared" si="56"/>
        <v>32</v>
      </c>
      <c r="J94" s="1176">
        <f t="shared" si="57"/>
        <v>0</v>
      </c>
      <c r="K94" s="1176">
        <f>IF(VLOOKUP(D94,'J1&amp;J2'!$CA$9:$CW$466,14,FALSE)=0,"",VLOOKUP(D94,'J1&amp;J2'!$CA$9:$CW$466,14,FALSE))</f>
        <v>79</v>
      </c>
      <c r="L94" s="1176">
        <f t="shared" si="58"/>
        <v>34</v>
      </c>
      <c r="M94" s="1176">
        <f t="shared" si="59"/>
        <v>0</v>
      </c>
      <c r="N94" s="1176" t="str">
        <f>IF(VLOOKUP(D94,'J1&amp;J2'!$CA$9:$CW$466,15,FALSE)=0,"",VLOOKUP(D94,'J1&amp;J2'!$CA$9:$CW$466,15,FALSE))</f>
        <v/>
      </c>
      <c r="O94" s="1176" t="str">
        <f t="shared" si="60"/>
        <v/>
      </c>
      <c r="P94" s="1176" t="str">
        <f t="shared" si="61"/>
        <v/>
      </c>
      <c r="Q94" s="1176" t="str">
        <f>IF(VLOOKUP(D94,'J1&amp;J2'!$CA$9:$CW$466,16,FALSE)=0,"",VLOOKUP(D94,'J1&amp;J2'!$CA$9:$CW$466,16,FALSE))</f>
        <v/>
      </c>
      <c r="R94" s="1176" t="str">
        <f t="shared" si="62"/>
        <v/>
      </c>
      <c r="S94" s="1176" t="str">
        <f t="shared" si="63"/>
        <v/>
      </c>
      <c r="T94" s="1176" t="str">
        <f>IF(VLOOKUP(D94,'J1&amp;J2'!$CA$9:$CW$466,17,FALSE)=0,"",VLOOKUP(D94,'J1&amp;J2'!$CA$9:$CW$466,17,FALSE))</f>
        <v/>
      </c>
      <c r="U94" s="1176" t="str">
        <f t="shared" si="64"/>
        <v/>
      </c>
      <c r="V94" s="1176" t="str">
        <f t="shared" si="65"/>
        <v/>
      </c>
      <c r="W94" s="1176" t="str">
        <f>IF(VLOOKUP(D94,'J1&amp;J2'!$CA$9:$CW548,18,FALSE)=0,"",VLOOKUP(D94,'J1&amp;J2'!$CA$9:$CW$466,18,FALSE))</f>
        <v/>
      </c>
      <c r="X94" s="1176" t="str">
        <f t="shared" si="66"/>
        <v/>
      </c>
      <c r="Y94" s="1176" t="str">
        <f t="shared" si="67"/>
        <v/>
      </c>
      <c r="Z94" s="1176" t="str">
        <f>IF(VLOOKUP(D94,'J1&amp;J2'!$CA$9:$CW$466,19,FALSE)=0,"",VLOOKUP(D94,'J1&amp;J2'!$CA$9:$CW$466,19,FALSE))</f>
        <v/>
      </c>
      <c r="AA94" s="1176" t="str">
        <f t="shared" si="68"/>
        <v/>
      </c>
      <c r="AB94" s="1176" t="str">
        <f t="shared" si="69"/>
        <v/>
      </c>
      <c r="AC94" s="1176" t="str">
        <f>IF(VLOOKUP(D94,'J1&amp;J2'!$CA$9:$CW$466,20,FALSE)=0,"",VLOOKUP(D94,'J1&amp;J2'!$CA$9:$CW$466,20,FALSE))</f>
        <v/>
      </c>
      <c r="AD94" s="1176" t="str">
        <f t="shared" si="70"/>
        <v/>
      </c>
      <c r="AE94" s="1176" t="str">
        <f t="shared" si="71"/>
        <v/>
      </c>
      <c r="AF94" s="1176" t="str">
        <f>IF(VLOOKUP(D94,'J1&amp;J2'!$CA$9:$CW$466,21,FALSE)=0,"",VLOOKUP(D94,'J1&amp;J2'!$CA$9:$CW$466,21,FALSE))</f>
        <v/>
      </c>
      <c r="AG94" s="1176" t="str">
        <f t="shared" si="72"/>
        <v/>
      </c>
      <c r="AH94" s="1176" t="str">
        <f t="shared" si="73"/>
        <v/>
      </c>
      <c r="AI94" s="1176" t="str">
        <f>IF(VLOOKUP(D94,'J1&amp;J2'!$CA$9:$CW$466,22,FALSE)=0,"",VLOOKUP(D94,'J1&amp;J2'!$CA$9:$CW$466,22,FALSE))</f>
        <v/>
      </c>
      <c r="AJ94" s="1176" t="str">
        <f t="shared" si="74"/>
        <v/>
      </c>
      <c r="AK94" s="1176" t="str">
        <f t="shared" si="75"/>
        <v/>
      </c>
      <c r="AL94" s="1274"/>
      <c r="AM94" s="1274" t="str">
        <f t="shared" si="76"/>
        <v/>
      </c>
      <c r="AN94" s="1274" t="str">
        <f t="shared" si="77"/>
        <v/>
      </c>
      <c r="AO94" s="715" t="str">
        <f t="shared" si="78"/>
        <v/>
      </c>
      <c r="AP94" s="716" t="str">
        <f t="shared" si="79"/>
        <v/>
      </c>
      <c r="AQ94" s="715">
        <f t="shared" si="80"/>
        <v>3</v>
      </c>
      <c r="AR94" s="7"/>
    </row>
    <row r="95" spans="2:44" ht="12" customHeight="1" x14ac:dyDescent="0.4">
      <c r="B95" s="714" t="s">
        <v>1034</v>
      </c>
      <c r="C95" s="714" t="s">
        <v>1006</v>
      </c>
      <c r="D95" s="1084" t="s">
        <v>159</v>
      </c>
      <c r="E95" s="1168">
        <f>IF(VLOOKUP(D95,'J1&amp;J2'!$CA$9:$CW$466,12,FALSE)=0,"",VLOOKUP(D95,'J1&amp;J2'!$CA$9:$CW$466,12,FALSE))</f>
        <v>70</v>
      </c>
      <c r="F95" s="1296">
        <f t="shared" si="54"/>
        <v>20</v>
      </c>
      <c r="G95" s="1168">
        <f t="shared" si="55"/>
        <v>0</v>
      </c>
      <c r="H95" s="1168">
        <f>IF(VLOOKUP(D95,'J1&amp;J2'!$CA$9:$CW$466,13,FALSE)=0,"",VLOOKUP(D95,'J1&amp;J2'!$CA$9:$CW$466,13,FALSE))</f>
        <v>76</v>
      </c>
      <c r="I95" s="1168">
        <f t="shared" si="56"/>
        <v>17</v>
      </c>
      <c r="J95" s="1168">
        <f t="shared" si="57"/>
        <v>0</v>
      </c>
      <c r="K95" s="1168">
        <f>IF(VLOOKUP(D95,'J1&amp;J2'!$CA$9:$CW$466,14,FALSE)=0,"",VLOOKUP(D95,'J1&amp;J2'!$CA$9:$CW$466,14,FALSE))</f>
        <v>81</v>
      </c>
      <c r="L95" s="1168">
        <f t="shared" si="58"/>
        <v>41</v>
      </c>
      <c r="M95" s="1168">
        <f t="shared" si="59"/>
        <v>0</v>
      </c>
      <c r="N95" s="1168">
        <f>IF(VLOOKUP(D95,'J1&amp;J2'!$CA$9:$CW$466,15,FALSE)=0,"",VLOOKUP(D95,'J1&amp;J2'!$CA$9:$CW$466,15,FALSE))</f>
        <v>77</v>
      </c>
      <c r="O95" s="1168">
        <f t="shared" si="60"/>
        <v>17</v>
      </c>
      <c r="P95" s="1168">
        <f t="shared" si="61"/>
        <v>0</v>
      </c>
      <c r="Q95" s="1168" t="str">
        <f>IF(VLOOKUP(D95,'J1&amp;J2'!$CA$9:$CW$466,16,FALSE)=0,"",VLOOKUP(D95,'J1&amp;J2'!$CA$9:$CW$466,16,FALSE))</f>
        <v/>
      </c>
      <c r="R95" s="1168" t="str">
        <f t="shared" si="62"/>
        <v/>
      </c>
      <c r="S95" s="1168" t="str">
        <f t="shared" si="63"/>
        <v/>
      </c>
      <c r="T95" s="1168" t="str">
        <f>IF(VLOOKUP(D95,'J1&amp;J2'!$CA$9:$CW$466,17,FALSE)=0,"",VLOOKUP(D95,'J1&amp;J2'!$CA$9:$CW$466,17,FALSE))</f>
        <v/>
      </c>
      <c r="U95" s="1168" t="str">
        <f t="shared" si="64"/>
        <v/>
      </c>
      <c r="V95" s="1168" t="str">
        <f t="shared" si="65"/>
        <v/>
      </c>
      <c r="W95" s="1168" t="str">
        <f>IF(VLOOKUP(D95,'J1&amp;J2'!$CA$9:$CW549,18,FALSE)=0,"",VLOOKUP(D95,'J1&amp;J2'!$CA$9:$CW$466,18,FALSE))</f>
        <v/>
      </c>
      <c r="X95" s="1168" t="str">
        <f t="shared" si="66"/>
        <v/>
      </c>
      <c r="Y95" s="1168" t="str">
        <f t="shared" si="67"/>
        <v/>
      </c>
      <c r="Z95" s="1168" t="str">
        <f>IF(VLOOKUP(D95,'J1&amp;J2'!$CA$9:$CW$466,19,FALSE)=0,"",VLOOKUP(D95,'J1&amp;J2'!$CA$9:$CW$466,19,FALSE))</f>
        <v/>
      </c>
      <c r="AA95" s="1168" t="str">
        <f t="shared" si="68"/>
        <v/>
      </c>
      <c r="AB95" s="1168" t="str">
        <f t="shared" si="69"/>
        <v/>
      </c>
      <c r="AC95" s="1168" t="str">
        <f>IF(VLOOKUP(D95,'J1&amp;J2'!$CA$9:$CW$466,20,FALSE)=0,"",VLOOKUP(D95,'J1&amp;J2'!$CA$9:$CW$466,20,FALSE))</f>
        <v/>
      </c>
      <c r="AD95" s="1168" t="str">
        <f t="shared" si="70"/>
        <v/>
      </c>
      <c r="AE95" s="1168" t="str">
        <f t="shared" si="71"/>
        <v/>
      </c>
      <c r="AF95" s="1168" t="str">
        <f>IF(VLOOKUP(D95,'J1&amp;J2'!$CA$9:$CW$466,21,FALSE)=0,"",VLOOKUP(D95,'J1&amp;J2'!$CA$9:$CW$466,21,FALSE))</f>
        <v/>
      </c>
      <c r="AG95" s="1168" t="str">
        <f t="shared" si="72"/>
        <v/>
      </c>
      <c r="AH95" s="1168" t="str">
        <f t="shared" si="73"/>
        <v/>
      </c>
      <c r="AI95" s="1168" t="str">
        <f>IF(VLOOKUP(D95,'J1&amp;J2'!$CA$9:$CW$466,22,FALSE)=0,"",VLOOKUP(D95,'J1&amp;J2'!$CA$9:$CW$466,22,FALSE))</f>
        <v/>
      </c>
      <c r="AJ95" s="1168" t="str">
        <f t="shared" si="74"/>
        <v/>
      </c>
      <c r="AK95" s="1168" t="str">
        <f t="shared" si="75"/>
        <v/>
      </c>
      <c r="AL95" s="1273"/>
      <c r="AM95" s="1273" t="str">
        <f t="shared" si="76"/>
        <v/>
      </c>
      <c r="AN95" s="1273" t="str">
        <f t="shared" si="77"/>
        <v/>
      </c>
      <c r="AO95" s="715" t="str">
        <f t="shared" si="78"/>
        <v/>
      </c>
      <c r="AP95" s="716" t="str">
        <f t="shared" si="79"/>
        <v/>
      </c>
      <c r="AQ95" s="715">
        <f t="shared" si="80"/>
        <v>4</v>
      </c>
      <c r="AR95" s="7"/>
    </row>
    <row r="96" spans="2:44" ht="12" customHeight="1" x14ac:dyDescent="0.4">
      <c r="B96" s="717" t="s">
        <v>1042</v>
      </c>
      <c r="C96" s="1083" t="s">
        <v>1006</v>
      </c>
      <c r="D96" s="1085" t="s">
        <v>1041</v>
      </c>
      <c r="E96" s="1176" t="str">
        <f>IF(VLOOKUP(D96,'J1&amp;J2'!$CA$9:$CW$466,12,FALSE)=0,"",VLOOKUP(D96,'J1&amp;J2'!$CA$9:$CW$466,12,FALSE))</f>
        <v/>
      </c>
      <c r="F96" s="1297" t="str">
        <f t="shared" si="54"/>
        <v/>
      </c>
      <c r="G96" s="1176" t="str">
        <f t="shared" si="55"/>
        <v/>
      </c>
      <c r="H96" s="1176" t="str">
        <f>IF(VLOOKUP(D96,'J1&amp;J2'!$CA$9:$CW$466,13,FALSE)=0,"",VLOOKUP(D96,'J1&amp;J2'!$CA$9:$CW$466,13,FALSE))</f>
        <v/>
      </c>
      <c r="I96" s="1176" t="str">
        <f t="shared" si="56"/>
        <v/>
      </c>
      <c r="J96" s="1176" t="str">
        <f t="shared" si="57"/>
        <v/>
      </c>
      <c r="K96" s="1176" t="str">
        <f>IF(VLOOKUP(D96,'J1&amp;J2'!$CA$9:$CW$466,14,FALSE)=0,"",VLOOKUP(D96,'J1&amp;J2'!$CA$9:$CW$466,14,FALSE))</f>
        <v/>
      </c>
      <c r="L96" s="1176" t="str">
        <f t="shared" si="58"/>
        <v/>
      </c>
      <c r="M96" s="1176" t="str">
        <f t="shared" si="59"/>
        <v/>
      </c>
      <c r="N96" s="1176" t="str">
        <f>IF(VLOOKUP(D96,'J1&amp;J2'!$CA$9:$CW$466,15,FALSE)=0,"",VLOOKUP(D96,'J1&amp;J2'!$CA$9:$CW$466,15,FALSE))</f>
        <v/>
      </c>
      <c r="O96" s="1176" t="str">
        <f t="shared" si="60"/>
        <v/>
      </c>
      <c r="P96" s="1176" t="str">
        <f t="shared" si="61"/>
        <v/>
      </c>
      <c r="Q96" s="1176" t="str">
        <f>IF(VLOOKUP(D96,'J1&amp;J2'!$CA$9:$CW$466,16,FALSE)=0,"",VLOOKUP(D96,'J1&amp;J2'!$CA$9:$CW$466,16,FALSE))</f>
        <v/>
      </c>
      <c r="R96" s="1176" t="str">
        <f t="shared" si="62"/>
        <v/>
      </c>
      <c r="S96" s="1176" t="str">
        <f t="shared" si="63"/>
        <v/>
      </c>
      <c r="T96" s="1176" t="str">
        <f>IF(VLOOKUP(D96,'J1&amp;J2'!$CA$9:$CW$466,17,FALSE)=0,"",VLOOKUP(D96,'J1&amp;J2'!$CA$9:$CW$466,17,FALSE))</f>
        <v/>
      </c>
      <c r="U96" s="1176" t="str">
        <f t="shared" si="64"/>
        <v/>
      </c>
      <c r="V96" s="1176" t="str">
        <f t="shared" si="65"/>
        <v/>
      </c>
      <c r="W96" s="1176" t="str">
        <f>IF(VLOOKUP(D96,'J1&amp;J2'!$CA$9:$CW550,18,FALSE)=0,"",VLOOKUP(D96,'J1&amp;J2'!$CA$9:$CW$466,18,FALSE))</f>
        <v/>
      </c>
      <c r="X96" s="1176" t="str">
        <f t="shared" si="66"/>
        <v/>
      </c>
      <c r="Y96" s="1176" t="str">
        <f t="shared" si="67"/>
        <v/>
      </c>
      <c r="Z96" s="1176" t="str">
        <f>IF(VLOOKUP(D96,'J1&amp;J2'!$CA$9:$CW$466,19,FALSE)=0,"",VLOOKUP(D96,'J1&amp;J2'!$CA$9:$CW$466,19,FALSE))</f>
        <v/>
      </c>
      <c r="AA96" s="1176" t="str">
        <f t="shared" si="68"/>
        <v/>
      </c>
      <c r="AB96" s="1176" t="str">
        <f t="shared" si="69"/>
        <v/>
      </c>
      <c r="AC96" s="1176" t="str">
        <f>IF(VLOOKUP(D96,'J1&amp;J2'!$CA$9:$CW$466,20,FALSE)=0,"",VLOOKUP(D96,'J1&amp;J2'!$CA$9:$CW$466,20,FALSE))</f>
        <v/>
      </c>
      <c r="AD96" s="1176" t="str">
        <f t="shared" si="70"/>
        <v/>
      </c>
      <c r="AE96" s="1176" t="str">
        <f t="shared" si="71"/>
        <v/>
      </c>
      <c r="AF96" s="1176" t="str">
        <f>IF(VLOOKUP(D96,'J1&amp;J2'!$CA$9:$CW$466,21,FALSE)=0,"",VLOOKUP(D96,'J1&amp;J2'!$CA$9:$CW$466,21,FALSE))</f>
        <v/>
      </c>
      <c r="AG96" s="1176" t="str">
        <f t="shared" si="72"/>
        <v/>
      </c>
      <c r="AH96" s="1176" t="str">
        <f t="shared" si="73"/>
        <v/>
      </c>
      <c r="AI96" s="1176" t="str">
        <f>IF(VLOOKUP(D96,'J1&amp;J2'!$CA$9:$CW$466,22,FALSE)=0,"",VLOOKUP(D96,'J1&amp;J2'!$CA$9:$CW$466,22,FALSE))</f>
        <v/>
      </c>
      <c r="AJ96" s="1176" t="str">
        <f t="shared" si="74"/>
        <v/>
      </c>
      <c r="AK96" s="1176" t="str">
        <f t="shared" si="75"/>
        <v/>
      </c>
      <c r="AL96" s="1274"/>
      <c r="AM96" s="1274" t="str">
        <f t="shared" si="76"/>
        <v/>
      </c>
      <c r="AN96" s="1274" t="str">
        <f t="shared" si="77"/>
        <v/>
      </c>
      <c r="AO96" s="715" t="str">
        <f t="shared" si="78"/>
        <v/>
      </c>
      <c r="AP96" s="716" t="str">
        <f t="shared" si="79"/>
        <v/>
      </c>
      <c r="AQ96" s="715">
        <f t="shared" si="80"/>
        <v>0</v>
      </c>
      <c r="AR96" s="7"/>
    </row>
    <row r="97" spans="2:44" ht="12" customHeight="1" x14ac:dyDescent="0.4">
      <c r="B97" s="714" t="s">
        <v>1045</v>
      </c>
      <c r="C97" s="714" t="s">
        <v>1006</v>
      </c>
      <c r="D97" s="1084" t="s">
        <v>1044</v>
      </c>
      <c r="E97" s="1168">
        <f>IF(VLOOKUP(D97,'J1&amp;J2'!$CA$9:$CW$466,12,FALSE)=0,"",VLOOKUP(D97,'J1&amp;J2'!$CA$9:$CW$466,12,FALSE))</f>
        <v>68</v>
      </c>
      <c r="F97" s="1296">
        <f t="shared" si="54"/>
        <v>14</v>
      </c>
      <c r="G97" s="1168">
        <f t="shared" si="55"/>
        <v>0</v>
      </c>
      <c r="H97" s="1168" t="str">
        <f>IF(VLOOKUP(D97,'J1&amp;J2'!$CA$9:$CW$466,13,FALSE)=0,"",VLOOKUP(D97,'J1&amp;J2'!$CA$9:$CW$466,13,FALSE))</f>
        <v/>
      </c>
      <c r="I97" s="1168" t="str">
        <f t="shared" si="56"/>
        <v/>
      </c>
      <c r="J97" s="1168" t="str">
        <f t="shared" si="57"/>
        <v/>
      </c>
      <c r="K97" s="1168" t="str">
        <f>IF(VLOOKUP(D97,'J1&amp;J2'!$CA$9:$CW$466,14,FALSE)=0,"",VLOOKUP(D97,'J1&amp;J2'!$CA$9:$CW$466,14,FALSE))</f>
        <v/>
      </c>
      <c r="L97" s="1168" t="str">
        <f t="shared" si="58"/>
        <v/>
      </c>
      <c r="M97" s="1168" t="str">
        <f t="shared" si="59"/>
        <v/>
      </c>
      <c r="N97" s="1168" t="str">
        <f>IF(VLOOKUP(D97,'J1&amp;J2'!$CA$9:$CW$466,15,FALSE)=0,"",VLOOKUP(D97,'J1&amp;J2'!$CA$9:$CW$466,15,FALSE))</f>
        <v/>
      </c>
      <c r="O97" s="1168" t="str">
        <f t="shared" si="60"/>
        <v/>
      </c>
      <c r="P97" s="1168" t="str">
        <f t="shared" si="61"/>
        <v/>
      </c>
      <c r="Q97" s="1168" t="str">
        <f>IF(VLOOKUP(D97,'J1&amp;J2'!$CA$9:$CW$466,16,FALSE)=0,"",VLOOKUP(D97,'J1&amp;J2'!$CA$9:$CW$466,16,FALSE))</f>
        <v/>
      </c>
      <c r="R97" s="1168" t="str">
        <f t="shared" si="62"/>
        <v/>
      </c>
      <c r="S97" s="1168" t="str">
        <f t="shared" si="63"/>
        <v/>
      </c>
      <c r="T97" s="1168" t="str">
        <f>IF(VLOOKUP(D97,'J1&amp;J2'!$CA$9:$CW$466,17,FALSE)=0,"",VLOOKUP(D97,'J1&amp;J2'!$CA$9:$CW$466,17,FALSE))</f>
        <v/>
      </c>
      <c r="U97" s="1168" t="str">
        <f t="shared" si="64"/>
        <v/>
      </c>
      <c r="V97" s="1168" t="str">
        <f t="shared" si="65"/>
        <v/>
      </c>
      <c r="W97" s="1168" t="str">
        <f>IF(VLOOKUP(D97,'J1&amp;J2'!$CA$9:$CW551,18,FALSE)=0,"",VLOOKUP(D97,'J1&amp;J2'!$CA$9:$CW$466,18,FALSE))</f>
        <v/>
      </c>
      <c r="X97" s="1168" t="str">
        <f t="shared" si="66"/>
        <v/>
      </c>
      <c r="Y97" s="1168" t="str">
        <f t="shared" si="67"/>
        <v/>
      </c>
      <c r="Z97" s="1168" t="str">
        <f>IF(VLOOKUP(D97,'J1&amp;J2'!$CA$9:$CW$466,19,FALSE)=0,"",VLOOKUP(D97,'J1&amp;J2'!$CA$9:$CW$466,19,FALSE))</f>
        <v/>
      </c>
      <c r="AA97" s="1168" t="str">
        <f t="shared" si="68"/>
        <v/>
      </c>
      <c r="AB97" s="1168" t="str">
        <f t="shared" si="69"/>
        <v/>
      </c>
      <c r="AC97" s="1168" t="str">
        <f>IF(VLOOKUP(D97,'J1&amp;J2'!$CA$9:$CW$466,20,FALSE)=0,"",VLOOKUP(D97,'J1&amp;J2'!$CA$9:$CW$466,20,FALSE))</f>
        <v/>
      </c>
      <c r="AD97" s="1168" t="str">
        <f t="shared" si="70"/>
        <v/>
      </c>
      <c r="AE97" s="1168" t="str">
        <f t="shared" si="71"/>
        <v/>
      </c>
      <c r="AF97" s="1168" t="str">
        <f>IF(VLOOKUP(D97,'J1&amp;J2'!$CA$9:$CW$466,21,FALSE)=0,"",VLOOKUP(D97,'J1&amp;J2'!$CA$9:$CW$466,21,FALSE))</f>
        <v/>
      </c>
      <c r="AG97" s="1168" t="str">
        <f t="shared" si="72"/>
        <v/>
      </c>
      <c r="AH97" s="1168" t="str">
        <f t="shared" si="73"/>
        <v/>
      </c>
      <c r="AI97" s="1168" t="str">
        <f>IF(VLOOKUP(D97,'J1&amp;J2'!$CA$9:$CW$466,22,FALSE)=0,"",VLOOKUP(D97,'J1&amp;J2'!$CA$9:$CW$466,22,FALSE))</f>
        <v/>
      </c>
      <c r="AJ97" s="1168" t="str">
        <f t="shared" si="74"/>
        <v/>
      </c>
      <c r="AK97" s="1168" t="str">
        <f t="shared" si="75"/>
        <v/>
      </c>
      <c r="AL97" s="1273"/>
      <c r="AM97" s="1273" t="str">
        <f t="shared" si="76"/>
        <v/>
      </c>
      <c r="AN97" s="1273" t="str">
        <f t="shared" si="77"/>
        <v/>
      </c>
      <c r="AO97" s="715" t="str">
        <f t="shared" si="78"/>
        <v/>
      </c>
      <c r="AP97" s="716" t="str">
        <f t="shared" si="79"/>
        <v/>
      </c>
      <c r="AQ97" s="715">
        <f t="shared" si="80"/>
        <v>1</v>
      </c>
      <c r="AR97" s="7"/>
    </row>
    <row r="98" spans="2:44" ht="12" customHeight="1" x14ac:dyDescent="0.4">
      <c r="B98" s="717" t="s">
        <v>1048</v>
      </c>
      <c r="C98" s="1083" t="s">
        <v>1006</v>
      </c>
      <c r="D98" s="1085" t="s">
        <v>161</v>
      </c>
      <c r="E98" s="1176">
        <f>IF(VLOOKUP(D98,'J1&amp;J2'!$CA$9:$CW$466,12,FALSE)=0,"",VLOOKUP(D98,'J1&amp;J2'!$CA$9:$CW$466,12,FALSE))</f>
        <v>73</v>
      </c>
      <c r="F98" s="1297">
        <f t="shared" si="54"/>
        <v>25</v>
      </c>
      <c r="G98" s="1176">
        <f t="shared" si="55"/>
        <v>0</v>
      </c>
      <c r="H98" s="1176">
        <f>IF(VLOOKUP(D98,'J1&amp;J2'!$CA$9:$CW$466,13,FALSE)=0,"",VLOOKUP(D98,'J1&amp;J2'!$CA$9:$CW$466,13,FALSE))</f>
        <v>77</v>
      </c>
      <c r="I98" s="1176">
        <f t="shared" si="56"/>
        <v>23</v>
      </c>
      <c r="J98" s="1176">
        <f t="shared" si="57"/>
        <v>0</v>
      </c>
      <c r="K98" s="1176">
        <f>IF(VLOOKUP(D98,'J1&amp;J2'!$CA$9:$CW$466,14,FALSE)=0,"",VLOOKUP(D98,'J1&amp;J2'!$CA$9:$CW$466,14,FALSE))</f>
        <v>82</v>
      </c>
      <c r="L98" s="1176">
        <f t="shared" si="58"/>
        <v>45</v>
      </c>
      <c r="M98" s="1176">
        <f t="shared" si="59"/>
        <v>0</v>
      </c>
      <c r="N98" s="1176" t="str">
        <f>IF(VLOOKUP(D98,'J1&amp;J2'!$CA$9:$CW$466,15,FALSE)=0,"",VLOOKUP(D98,'J1&amp;J2'!$CA$9:$CW$466,15,FALSE))</f>
        <v/>
      </c>
      <c r="O98" s="1176" t="str">
        <f t="shared" si="60"/>
        <v/>
      </c>
      <c r="P98" s="1176" t="str">
        <f t="shared" si="61"/>
        <v/>
      </c>
      <c r="Q98" s="1176" t="str">
        <f>IF(VLOOKUP(D98,'J1&amp;J2'!$CA$9:$CW$466,16,FALSE)=0,"",VLOOKUP(D98,'J1&amp;J2'!$CA$9:$CW$466,16,FALSE))</f>
        <v/>
      </c>
      <c r="R98" s="1176" t="str">
        <f t="shared" si="62"/>
        <v/>
      </c>
      <c r="S98" s="1176" t="str">
        <f t="shared" si="63"/>
        <v/>
      </c>
      <c r="T98" s="1176" t="str">
        <f>IF(VLOOKUP(D98,'J1&amp;J2'!$CA$9:$CW$466,17,FALSE)=0,"",VLOOKUP(D98,'J1&amp;J2'!$CA$9:$CW$466,17,FALSE))</f>
        <v/>
      </c>
      <c r="U98" s="1176" t="str">
        <f t="shared" si="64"/>
        <v/>
      </c>
      <c r="V98" s="1176" t="str">
        <f t="shared" si="65"/>
        <v/>
      </c>
      <c r="W98" s="1176" t="str">
        <f>IF(VLOOKUP(D98,'J1&amp;J2'!$CA$9:$CW552,18,FALSE)=0,"",VLOOKUP(D98,'J1&amp;J2'!$CA$9:$CW$466,18,FALSE))</f>
        <v/>
      </c>
      <c r="X98" s="1176" t="str">
        <f t="shared" si="66"/>
        <v/>
      </c>
      <c r="Y98" s="1176" t="str">
        <f t="shared" si="67"/>
        <v/>
      </c>
      <c r="Z98" s="1176" t="str">
        <f>IF(VLOOKUP(D98,'J1&amp;J2'!$CA$9:$CW$466,19,FALSE)=0,"",VLOOKUP(D98,'J1&amp;J2'!$CA$9:$CW$466,19,FALSE))</f>
        <v/>
      </c>
      <c r="AA98" s="1176" t="str">
        <f t="shared" si="68"/>
        <v/>
      </c>
      <c r="AB98" s="1176" t="str">
        <f t="shared" si="69"/>
        <v/>
      </c>
      <c r="AC98" s="1176" t="str">
        <f>IF(VLOOKUP(D98,'J1&amp;J2'!$CA$9:$CW$466,20,FALSE)=0,"",VLOOKUP(D98,'J1&amp;J2'!$CA$9:$CW$466,20,FALSE))</f>
        <v/>
      </c>
      <c r="AD98" s="1176" t="str">
        <f t="shared" si="70"/>
        <v/>
      </c>
      <c r="AE98" s="1176" t="str">
        <f t="shared" si="71"/>
        <v/>
      </c>
      <c r="AF98" s="1176" t="str">
        <f>IF(VLOOKUP(D98,'J1&amp;J2'!$CA$9:$CW$466,21,FALSE)=0,"",VLOOKUP(D98,'J1&amp;J2'!$CA$9:$CW$466,21,FALSE))</f>
        <v/>
      </c>
      <c r="AG98" s="1176" t="str">
        <f t="shared" si="72"/>
        <v/>
      </c>
      <c r="AH98" s="1176" t="str">
        <f t="shared" si="73"/>
        <v/>
      </c>
      <c r="AI98" s="1176" t="str">
        <f>IF(VLOOKUP(D98,'J1&amp;J2'!$CA$9:$CW$466,22,FALSE)=0,"",VLOOKUP(D98,'J1&amp;J2'!$CA$9:$CW$466,22,FALSE))</f>
        <v/>
      </c>
      <c r="AJ98" s="1176" t="str">
        <f t="shared" si="74"/>
        <v/>
      </c>
      <c r="AK98" s="1176" t="str">
        <f t="shared" si="75"/>
        <v/>
      </c>
      <c r="AL98" s="1274"/>
      <c r="AM98" s="1274" t="str">
        <f t="shared" si="76"/>
        <v/>
      </c>
      <c r="AN98" s="1274" t="str">
        <f t="shared" si="77"/>
        <v/>
      </c>
      <c r="AO98" s="715" t="str">
        <f t="shared" si="78"/>
        <v/>
      </c>
      <c r="AP98" s="716" t="str">
        <f t="shared" si="79"/>
        <v/>
      </c>
      <c r="AQ98" s="715">
        <f t="shared" si="80"/>
        <v>3</v>
      </c>
      <c r="AR98" s="7"/>
    </row>
    <row r="99" spans="2:44" ht="12" customHeight="1" x14ac:dyDescent="0.4">
      <c r="B99" s="714" t="s">
        <v>1299</v>
      </c>
      <c r="C99" s="714" t="s">
        <v>1006</v>
      </c>
      <c r="D99" s="1084" t="s">
        <v>1296</v>
      </c>
      <c r="E99" s="1168" t="str">
        <f>IF(VLOOKUP(D99,'J1&amp;J2'!$CA$9:$CW$466,12,FALSE)=0,"",VLOOKUP(D99,'J1&amp;J2'!$CA$9:$CW$466,12,FALSE))</f>
        <v/>
      </c>
      <c r="F99" s="1296" t="str">
        <f t="shared" si="54"/>
        <v/>
      </c>
      <c r="G99" s="1168" t="str">
        <f t="shared" si="55"/>
        <v/>
      </c>
      <c r="H99" s="1168" t="str">
        <f>IF(VLOOKUP(D99,'J1&amp;J2'!$CA$9:$CW$466,13,FALSE)=0,"",VLOOKUP(D99,'J1&amp;J2'!$CA$9:$CW$466,13,FALSE))</f>
        <v/>
      </c>
      <c r="I99" s="1168" t="str">
        <f t="shared" si="56"/>
        <v/>
      </c>
      <c r="J99" s="1168" t="str">
        <f t="shared" si="57"/>
        <v/>
      </c>
      <c r="K99" s="1168" t="str">
        <f>IF(VLOOKUP(D99,'J1&amp;J2'!$CA$9:$CW$466,14,FALSE)=0,"",VLOOKUP(D99,'J1&amp;J2'!$CA$9:$CW$466,14,FALSE))</f>
        <v/>
      </c>
      <c r="L99" s="1168" t="str">
        <f t="shared" si="58"/>
        <v/>
      </c>
      <c r="M99" s="1168" t="str">
        <f t="shared" si="59"/>
        <v/>
      </c>
      <c r="N99" s="1168" t="str">
        <f>IF(VLOOKUP(D99,'J1&amp;J2'!$CA$9:$CW$466,15,FALSE)=0,"",VLOOKUP(D99,'J1&amp;J2'!$CA$9:$CW$466,15,FALSE))</f>
        <v/>
      </c>
      <c r="O99" s="1168" t="str">
        <f t="shared" si="60"/>
        <v/>
      </c>
      <c r="P99" s="1168" t="str">
        <f t="shared" si="61"/>
        <v/>
      </c>
      <c r="Q99" s="1168" t="str">
        <f>IF(VLOOKUP(D99,'J1&amp;J2'!$CA$9:$CW$466,16,FALSE)=0,"",VLOOKUP(D99,'J1&amp;J2'!$CA$9:$CW$466,16,FALSE))</f>
        <v/>
      </c>
      <c r="R99" s="1168" t="str">
        <f t="shared" si="62"/>
        <v/>
      </c>
      <c r="S99" s="1168" t="str">
        <f t="shared" si="63"/>
        <v/>
      </c>
      <c r="T99" s="1168" t="str">
        <f>IF(VLOOKUP(D99,'J1&amp;J2'!$CA$9:$CW$466,17,FALSE)=0,"",VLOOKUP(D99,'J1&amp;J2'!$CA$9:$CW$466,17,FALSE))</f>
        <v/>
      </c>
      <c r="U99" s="1168" t="str">
        <f t="shared" si="64"/>
        <v/>
      </c>
      <c r="V99" s="1168" t="str">
        <f t="shared" si="65"/>
        <v/>
      </c>
      <c r="W99" s="1168" t="str">
        <f>IF(VLOOKUP(D99,'J1&amp;J2'!$CA$9:$CW553,18,FALSE)=0,"",VLOOKUP(D99,'J1&amp;J2'!$CA$9:$CW$466,18,FALSE))</f>
        <v/>
      </c>
      <c r="X99" s="1168" t="str">
        <f t="shared" si="66"/>
        <v/>
      </c>
      <c r="Y99" s="1168" t="str">
        <f t="shared" si="67"/>
        <v/>
      </c>
      <c r="Z99" s="1168" t="str">
        <f>IF(VLOOKUP(D99,'J1&amp;J2'!$CA$9:$CW$466,19,FALSE)=0,"",VLOOKUP(D99,'J1&amp;J2'!$CA$9:$CW$466,19,FALSE))</f>
        <v/>
      </c>
      <c r="AA99" s="1168" t="str">
        <f t="shared" si="68"/>
        <v/>
      </c>
      <c r="AB99" s="1168" t="str">
        <f t="shared" si="69"/>
        <v/>
      </c>
      <c r="AC99" s="1168" t="str">
        <f>IF(VLOOKUP(D99,'J1&amp;J2'!$CA$9:$CW$466,20,FALSE)=0,"",VLOOKUP(D99,'J1&amp;J2'!$CA$9:$CW$466,20,FALSE))</f>
        <v/>
      </c>
      <c r="AD99" s="1168" t="str">
        <f t="shared" si="70"/>
        <v/>
      </c>
      <c r="AE99" s="1168" t="str">
        <f t="shared" si="71"/>
        <v/>
      </c>
      <c r="AF99" s="1168" t="str">
        <f>IF(VLOOKUP(D99,'J1&amp;J2'!$CA$9:$CW$466,21,FALSE)=0,"",VLOOKUP(D99,'J1&amp;J2'!$CA$9:$CW$466,21,FALSE))</f>
        <v/>
      </c>
      <c r="AG99" s="1168" t="str">
        <f t="shared" si="72"/>
        <v/>
      </c>
      <c r="AH99" s="1168" t="str">
        <f t="shared" si="73"/>
        <v/>
      </c>
      <c r="AI99" s="1168" t="str">
        <f>IF(VLOOKUP(D99,'J1&amp;J2'!$CA$9:$CW$466,22,FALSE)=0,"",VLOOKUP(D99,'J1&amp;J2'!$CA$9:$CW$466,22,FALSE))</f>
        <v/>
      </c>
      <c r="AJ99" s="1168" t="str">
        <f t="shared" si="74"/>
        <v/>
      </c>
      <c r="AK99" s="1168" t="str">
        <f t="shared" si="75"/>
        <v/>
      </c>
      <c r="AL99" s="1273"/>
      <c r="AM99" s="1273" t="str">
        <f t="shared" si="76"/>
        <v/>
      </c>
      <c r="AN99" s="1273" t="str">
        <f t="shared" si="77"/>
        <v/>
      </c>
      <c r="AO99" s="715" t="str">
        <f t="shared" si="78"/>
        <v/>
      </c>
      <c r="AP99" s="716" t="str">
        <f t="shared" si="79"/>
        <v/>
      </c>
      <c r="AQ99" s="715">
        <f t="shared" si="80"/>
        <v>0</v>
      </c>
      <c r="AR99" s="7"/>
    </row>
    <row r="100" spans="2:44" ht="12" customHeight="1" x14ac:dyDescent="0.4">
      <c r="B100" s="717" t="s">
        <v>1058</v>
      </c>
      <c r="C100" s="1083" t="s">
        <v>1006</v>
      </c>
      <c r="D100" s="1085" t="s">
        <v>1057</v>
      </c>
      <c r="E100" s="1176" t="str">
        <f>IF(VLOOKUP(D100,'J1&amp;J2'!$CA$9:$CW$466,12,FALSE)=0,"",VLOOKUP(D100,'J1&amp;J2'!$CA$9:$CW$466,12,FALSE))</f>
        <v/>
      </c>
      <c r="F100" s="1297" t="str">
        <f t="shared" si="54"/>
        <v/>
      </c>
      <c r="G100" s="1176" t="str">
        <f t="shared" si="55"/>
        <v/>
      </c>
      <c r="H100" s="1176" t="str">
        <f>IF(VLOOKUP(D100,'J1&amp;J2'!$CA$9:$CW$466,13,FALSE)=0,"",VLOOKUP(D100,'J1&amp;J2'!$CA$9:$CW$466,13,FALSE))</f>
        <v/>
      </c>
      <c r="I100" s="1176" t="str">
        <f t="shared" si="56"/>
        <v/>
      </c>
      <c r="J100" s="1176" t="str">
        <f t="shared" si="57"/>
        <v/>
      </c>
      <c r="K100" s="1176" t="str">
        <f>IF(VLOOKUP(D100,'J1&amp;J2'!$CA$9:$CW$466,14,FALSE)=0,"",VLOOKUP(D100,'J1&amp;J2'!$CA$9:$CW$466,14,FALSE))</f>
        <v/>
      </c>
      <c r="L100" s="1176" t="str">
        <f t="shared" si="58"/>
        <v/>
      </c>
      <c r="M100" s="1176" t="str">
        <f t="shared" si="59"/>
        <v/>
      </c>
      <c r="N100" s="1176" t="str">
        <f>IF(VLOOKUP(D100,'J1&amp;J2'!$CA$9:$CW$466,15,FALSE)=0,"",VLOOKUP(D100,'J1&amp;J2'!$CA$9:$CW$466,15,FALSE))</f>
        <v/>
      </c>
      <c r="O100" s="1176" t="str">
        <f t="shared" si="60"/>
        <v/>
      </c>
      <c r="P100" s="1176" t="str">
        <f t="shared" si="61"/>
        <v/>
      </c>
      <c r="Q100" s="1176" t="str">
        <f>IF(VLOOKUP(D100,'J1&amp;J2'!$CA$9:$CW$466,16,FALSE)=0,"",VLOOKUP(D100,'J1&amp;J2'!$CA$9:$CW$466,16,FALSE))</f>
        <v/>
      </c>
      <c r="R100" s="1176" t="str">
        <f t="shared" si="62"/>
        <v/>
      </c>
      <c r="S100" s="1176" t="str">
        <f t="shared" si="63"/>
        <v/>
      </c>
      <c r="T100" s="1176" t="str">
        <f>IF(VLOOKUP(D100,'J1&amp;J2'!$CA$9:$CW$466,17,FALSE)=0,"",VLOOKUP(D100,'J1&amp;J2'!$CA$9:$CW$466,17,FALSE))</f>
        <v/>
      </c>
      <c r="U100" s="1176" t="str">
        <f t="shared" si="64"/>
        <v/>
      </c>
      <c r="V100" s="1176" t="str">
        <f t="shared" si="65"/>
        <v/>
      </c>
      <c r="W100" s="1176" t="str">
        <f>IF(VLOOKUP(D100,'J1&amp;J2'!$CA$9:$CW554,18,FALSE)=0,"",VLOOKUP(D100,'J1&amp;J2'!$CA$9:$CW$466,18,FALSE))</f>
        <v/>
      </c>
      <c r="X100" s="1176" t="str">
        <f t="shared" si="66"/>
        <v/>
      </c>
      <c r="Y100" s="1176" t="str">
        <f t="shared" si="67"/>
        <v/>
      </c>
      <c r="Z100" s="1176" t="str">
        <f>IF(VLOOKUP(D100,'J1&amp;J2'!$CA$9:$CW$466,19,FALSE)=0,"",VLOOKUP(D100,'J1&amp;J2'!$CA$9:$CW$466,19,FALSE))</f>
        <v/>
      </c>
      <c r="AA100" s="1176" t="str">
        <f t="shared" si="68"/>
        <v/>
      </c>
      <c r="AB100" s="1176" t="str">
        <f t="shared" si="69"/>
        <v/>
      </c>
      <c r="AC100" s="1176" t="str">
        <f>IF(VLOOKUP(D100,'J1&amp;J2'!$CA$9:$CW$466,20,FALSE)=0,"",VLOOKUP(D100,'J1&amp;J2'!$CA$9:$CW$466,20,FALSE))</f>
        <v/>
      </c>
      <c r="AD100" s="1176" t="str">
        <f t="shared" si="70"/>
        <v/>
      </c>
      <c r="AE100" s="1176" t="str">
        <f t="shared" si="71"/>
        <v/>
      </c>
      <c r="AF100" s="1176" t="str">
        <f>IF(VLOOKUP(D100,'J1&amp;J2'!$CA$9:$CW$466,21,FALSE)=0,"",VLOOKUP(D100,'J1&amp;J2'!$CA$9:$CW$466,21,FALSE))</f>
        <v/>
      </c>
      <c r="AG100" s="1176" t="str">
        <f t="shared" si="72"/>
        <v/>
      </c>
      <c r="AH100" s="1176" t="str">
        <f t="shared" si="73"/>
        <v/>
      </c>
      <c r="AI100" s="1176" t="str">
        <f>IF(VLOOKUP(D100,'J1&amp;J2'!$CA$9:$CW$466,22,FALSE)=0,"",VLOOKUP(D100,'J1&amp;J2'!$CA$9:$CW$466,22,FALSE))</f>
        <v/>
      </c>
      <c r="AJ100" s="1176" t="str">
        <f t="shared" si="74"/>
        <v/>
      </c>
      <c r="AK100" s="1176" t="str">
        <f t="shared" si="75"/>
        <v/>
      </c>
      <c r="AL100" s="1274"/>
      <c r="AM100" s="1274" t="str">
        <f t="shared" si="76"/>
        <v/>
      </c>
      <c r="AN100" s="1274" t="str">
        <f t="shared" si="77"/>
        <v/>
      </c>
      <c r="AO100" s="715" t="str">
        <f t="shared" si="78"/>
        <v/>
      </c>
      <c r="AP100" s="716" t="str">
        <f t="shared" si="79"/>
        <v/>
      </c>
      <c r="AQ100" s="715">
        <f t="shared" si="80"/>
        <v>0</v>
      </c>
      <c r="AR100" s="7"/>
    </row>
    <row r="101" spans="2:44" ht="12" customHeight="1" x14ac:dyDescent="0.4">
      <c r="B101" s="714" t="s">
        <v>1988</v>
      </c>
      <c r="C101" s="714" t="s">
        <v>550</v>
      </c>
      <c r="D101" s="1084" t="s">
        <v>286</v>
      </c>
      <c r="E101" s="1168" t="str">
        <f>IF(VLOOKUP(D101,'J1&amp;J2'!$CA$9:$CW$466,12,FALSE)=0,"",VLOOKUP(D101,'J1&amp;J2'!$CA$9:$CW$466,12,FALSE))</f>
        <v/>
      </c>
      <c r="F101" s="1296" t="str">
        <f t="shared" si="54"/>
        <v/>
      </c>
      <c r="G101" s="1168" t="str">
        <f t="shared" si="55"/>
        <v/>
      </c>
      <c r="H101" s="1168" t="str">
        <f>IF(VLOOKUP(D101,'J1&amp;J2'!$CA$9:$CW$466,13,FALSE)=0,"",VLOOKUP(D101,'J1&amp;J2'!$CA$9:$CW$466,13,FALSE))</f>
        <v/>
      </c>
      <c r="I101" s="1168" t="str">
        <f t="shared" si="56"/>
        <v/>
      </c>
      <c r="J101" s="1168" t="str">
        <f t="shared" si="57"/>
        <v/>
      </c>
      <c r="K101" s="1168">
        <f>IF(VLOOKUP(D101,'J1&amp;J2'!$CA$9:$CW$466,14,FALSE)=0,"",VLOOKUP(D101,'J1&amp;J2'!$CA$9:$CW$466,14,FALSE))</f>
        <v>73</v>
      </c>
      <c r="L101" s="1168">
        <f t="shared" si="58"/>
        <v>19</v>
      </c>
      <c r="M101" s="1168">
        <f t="shared" si="59"/>
        <v>0</v>
      </c>
      <c r="N101" s="1168" t="str">
        <f>IF(VLOOKUP(D101,'J1&amp;J2'!$CA$9:$CW$466,15,FALSE)=0,"",VLOOKUP(D101,'J1&amp;J2'!$CA$9:$CW$466,15,FALSE))</f>
        <v/>
      </c>
      <c r="O101" s="1168" t="str">
        <f t="shared" si="60"/>
        <v/>
      </c>
      <c r="P101" s="1168" t="str">
        <f t="shared" si="61"/>
        <v/>
      </c>
      <c r="Q101" s="1168" t="str">
        <f>IF(VLOOKUP(D101,'J1&amp;J2'!$CA$9:$CW$466,16,FALSE)=0,"",VLOOKUP(D101,'J1&amp;J2'!$CA$9:$CW$466,16,FALSE))</f>
        <v/>
      </c>
      <c r="R101" s="1168" t="str">
        <f t="shared" si="62"/>
        <v/>
      </c>
      <c r="S101" s="1168" t="str">
        <f t="shared" si="63"/>
        <v/>
      </c>
      <c r="T101" s="1168" t="str">
        <f>IF(VLOOKUP(D101,'J1&amp;J2'!$CA$9:$CW$466,17,FALSE)=0,"",VLOOKUP(D101,'J1&amp;J2'!$CA$9:$CW$466,17,FALSE))</f>
        <v/>
      </c>
      <c r="U101" s="1168" t="str">
        <f t="shared" si="64"/>
        <v/>
      </c>
      <c r="V101" s="1168" t="str">
        <f t="shared" si="65"/>
        <v/>
      </c>
      <c r="W101" s="1168" t="str">
        <f>IF(VLOOKUP(D101,'J1&amp;J2'!$CA$9:$CW555,18,FALSE)=0,"",VLOOKUP(D101,'J1&amp;J2'!$CA$9:$CW$466,18,FALSE))</f>
        <v/>
      </c>
      <c r="X101" s="1168" t="str">
        <f t="shared" si="66"/>
        <v/>
      </c>
      <c r="Y101" s="1168" t="str">
        <f t="shared" si="67"/>
        <v/>
      </c>
      <c r="Z101" s="1168" t="str">
        <f>IF(VLOOKUP(D101,'J1&amp;J2'!$CA$9:$CW$466,19,FALSE)=0,"",VLOOKUP(D101,'J1&amp;J2'!$CA$9:$CW$466,19,FALSE))</f>
        <v/>
      </c>
      <c r="AA101" s="1168" t="str">
        <f t="shared" si="68"/>
        <v/>
      </c>
      <c r="AB101" s="1168" t="str">
        <f t="shared" si="69"/>
        <v/>
      </c>
      <c r="AC101" s="1168" t="str">
        <f>IF(VLOOKUP(D101,'J1&amp;J2'!$CA$9:$CW$466,20,FALSE)=0,"",VLOOKUP(D101,'J1&amp;J2'!$CA$9:$CW$466,20,FALSE))</f>
        <v/>
      </c>
      <c r="AD101" s="1168" t="str">
        <f t="shared" si="70"/>
        <v/>
      </c>
      <c r="AE101" s="1168" t="str">
        <f t="shared" si="71"/>
        <v/>
      </c>
      <c r="AF101" s="1168" t="str">
        <f>IF(VLOOKUP(D101,'J1&amp;J2'!$CA$9:$CW$466,21,FALSE)=0,"",VLOOKUP(D101,'J1&amp;J2'!$CA$9:$CW$466,21,FALSE))</f>
        <v/>
      </c>
      <c r="AG101" s="1168" t="str">
        <f t="shared" si="72"/>
        <v/>
      </c>
      <c r="AH101" s="1168" t="str">
        <f t="shared" si="73"/>
        <v/>
      </c>
      <c r="AI101" s="1168" t="str">
        <f>IF(VLOOKUP(D101,'J1&amp;J2'!$CA$9:$CW$466,22,FALSE)=0,"",VLOOKUP(D101,'J1&amp;J2'!$CA$9:$CW$466,22,FALSE))</f>
        <v/>
      </c>
      <c r="AJ101" s="1168" t="str">
        <f t="shared" si="74"/>
        <v/>
      </c>
      <c r="AK101" s="1168" t="str">
        <f t="shared" si="75"/>
        <v/>
      </c>
      <c r="AL101" s="1273"/>
      <c r="AM101" s="1273" t="str">
        <f t="shared" si="76"/>
        <v/>
      </c>
      <c r="AN101" s="1273" t="str">
        <f t="shared" si="77"/>
        <v/>
      </c>
      <c r="AO101" s="715" t="str">
        <f t="shared" si="78"/>
        <v/>
      </c>
      <c r="AP101" s="716" t="str">
        <f t="shared" si="79"/>
        <v/>
      </c>
      <c r="AQ101" s="715">
        <f t="shared" si="80"/>
        <v>1</v>
      </c>
      <c r="AR101" s="7"/>
    </row>
    <row r="102" spans="2:44" ht="12" customHeight="1" x14ac:dyDescent="0.4">
      <c r="B102" s="717" t="s">
        <v>1989</v>
      </c>
      <c r="C102" s="1083" t="s">
        <v>550</v>
      </c>
      <c r="D102" s="1085" t="s">
        <v>285</v>
      </c>
      <c r="E102" s="1176">
        <f>IF(VLOOKUP(D102,'J1&amp;J2'!$CA$9:$CW$466,12,FALSE)=0,"",VLOOKUP(D102,'J1&amp;J2'!$CA$9:$CW$466,12,FALSE))</f>
        <v>80</v>
      </c>
      <c r="F102" s="1297">
        <f t="shared" si="54"/>
        <v>42</v>
      </c>
      <c r="G102" s="1176">
        <f t="shared" si="55"/>
        <v>0</v>
      </c>
      <c r="H102" s="1176" t="str">
        <f>IF(VLOOKUP(D102,'J1&amp;J2'!$CA$9:$CW$466,13,FALSE)=0,"",VLOOKUP(D102,'J1&amp;J2'!$CA$9:$CW$466,13,FALSE))</f>
        <v/>
      </c>
      <c r="I102" s="1176" t="str">
        <f t="shared" si="56"/>
        <v/>
      </c>
      <c r="J102" s="1176" t="str">
        <f t="shared" si="57"/>
        <v/>
      </c>
      <c r="K102" s="1176" t="str">
        <f>IF(VLOOKUP(D102,'J1&amp;J2'!$CA$9:$CW$466,14,FALSE)=0,"",VLOOKUP(D102,'J1&amp;J2'!$CA$9:$CW$466,14,FALSE))</f>
        <v/>
      </c>
      <c r="L102" s="1176" t="str">
        <f t="shared" si="58"/>
        <v/>
      </c>
      <c r="M102" s="1176" t="str">
        <f t="shared" si="59"/>
        <v/>
      </c>
      <c r="N102" s="1176" t="str">
        <f>IF(VLOOKUP(D102,'J1&amp;J2'!$CA$9:$CW$466,15,FALSE)=0,"",VLOOKUP(D102,'J1&amp;J2'!$CA$9:$CW$466,15,FALSE))</f>
        <v/>
      </c>
      <c r="O102" s="1176" t="str">
        <f t="shared" si="60"/>
        <v/>
      </c>
      <c r="P102" s="1176" t="str">
        <f t="shared" si="61"/>
        <v/>
      </c>
      <c r="Q102" s="1176" t="str">
        <f>IF(VLOOKUP(D102,'J1&amp;J2'!$CA$9:$CW$466,16,FALSE)=0,"",VLOOKUP(D102,'J1&amp;J2'!$CA$9:$CW$466,16,FALSE))</f>
        <v/>
      </c>
      <c r="R102" s="1176" t="str">
        <f t="shared" si="62"/>
        <v/>
      </c>
      <c r="S102" s="1176" t="str">
        <f t="shared" si="63"/>
        <v/>
      </c>
      <c r="T102" s="1176" t="str">
        <f>IF(VLOOKUP(D102,'J1&amp;J2'!$CA$9:$CW$466,17,FALSE)=0,"",VLOOKUP(D102,'J1&amp;J2'!$CA$9:$CW$466,17,FALSE))</f>
        <v/>
      </c>
      <c r="U102" s="1176" t="str">
        <f t="shared" si="64"/>
        <v/>
      </c>
      <c r="V102" s="1176" t="str">
        <f t="shared" si="65"/>
        <v/>
      </c>
      <c r="W102" s="1176" t="str">
        <f>IF(VLOOKUP(D102,'J1&amp;J2'!$CA$9:$CW556,18,FALSE)=0,"",VLOOKUP(D102,'J1&amp;J2'!$CA$9:$CW$466,18,FALSE))</f>
        <v/>
      </c>
      <c r="X102" s="1176" t="str">
        <f t="shared" si="66"/>
        <v/>
      </c>
      <c r="Y102" s="1176" t="str">
        <f t="shared" si="67"/>
        <v/>
      </c>
      <c r="Z102" s="1176" t="str">
        <f>IF(VLOOKUP(D102,'J1&amp;J2'!$CA$9:$CW$466,19,FALSE)=0,"",VLOOKUP(D102,'J1&amp;J2'!$CA$9:$CW$466,19,FALSE))</f>
        <v/>
      </c>
      <c r="AA102" s="1176" t="str">
        <f t="shared" si="68"/>
        <v/>
      </c>
      <c r="AB102" s="1176" t="str">
        <f t="shared" si="69"/>
        <v/>
      </c>
      <c r="AC102" s="1176" t="str">
        <f>IF(VLOOKUP(D102,'J1&amp;J2'!$CA$9:$CW$466,20,FALSE)=0,"",VLOOKUP(D102,'J1&amp;J2'!$CA$9:$CW$466,20,FALSE))</f>
        <v/>
      </c>
      <c r="AD102" s="1176" t="str">
        <f t="shared" si="70"/>
        <v/>
      </c>
      <c r="AE102" s="1176" t="str">
        <f t="shared" si="71"/>
        <v/>
      </c>
      <c r="AF102" s="1176" t="str">
        <f>IF(VLOOKUP(D102,'J1&amp;J2'!$CA$9:$CW$466,21,FALSE)=0,"",VLOOKUP(D102,'J1&amp;J2'!$CA$9:$CW$466,21,FALSE))</f>
        <v/>
      </c>
      <c r="AG102" s="1176" t="str">
        <f t="shared" si="72"/>
        <v/>
      </c>
      <c r="AH102" s="1176" t="str">
        <f t="shared" si="73"/>
        <v/>
      </c>
      <c r="AI102" s="1176" t="str">
        <f>IF(VLOOKUP(D102,'J1&amp;J2'!$CA$9:$CW$466,22,FALSE)=0,"",VLOOKUP(D102,'J1&amp;J2'!$CA$9:$CW$466,22,FALSE))</f>
        <v/>
      </c>
      <c r="AJ102" s="1176" t="str">
        <f t="shared" si="74"/>
        <v/>
      </c>
      <c r="AK102" s="1176" t="str">
        <f t="shared" si="75"/>
        <v/>
      </c>
      <c r="AL102" s="1274"/>
      <c r="AM102" s="1274" t="str">
        <f t="shared" si="76"/>
        <v/>
      </c>
      <c r="AN102" s="1274" t="str">
        <f t="shared" si="77"/>
        <v/>
      </c>
      <c r="AO102" s="715" t="str">
        <f t="shared" si="78"/>
        <v/>
      </c>
      <c r="AP102" s="716" t="str">
        <f t="shared" si="79"/>
        <v/>
      </c>
      <c r="AQ102" s="715">
        <f t="shared" si="80"/>
        <v>1</v>
      </c>
      <c r="AR102" s="7"/>
    </row>
    <row r="103" spans="2:44" ht="12" customHeight="1" x14ac:dyDescent="0.4">
      <c r="B103" s="714" t="s">
        <v>1994</v>
      </c>
      <c r="C103" s="714" t="s">
        <v>434</v>
      </c>
      <c r="D103" s="1084" t="s">
        <v>67</v>
      </c>
      <c r="E103" s="1168" t="str">
        <f>IF(VLOOKUP(D103,'J1&amp;J2'!$CA$9:$CW$466,12,FALSE)=0,"",VLOOKUP(D103,'J1&amp;J2'!$CA$9:$CW$466,12,FALSE))</f>
        <v/>
      </c>
      <c r="F103" s="1296" t="str">
        <f t="shared" si="54"/>
        <v/>
      </c>
      <c r="G103" s="1168" t="str">
        <f t="shared" si="55"/>
        <v/>
      </c>
      <c r="H103" s="1168">
        <f>IF(VLOOKUP(D103,'J1&amp;J2'!$CA$9:$CW$466,13,FALSE)=0,"",VLOOKUP(D103,'J1&amp;J2'!$CA$9:$CW$466,13,FALSE))</f>
        <v>76</v>
      </c>
      <c r="I103" s="1168">
        <f t="shared" si="56"/>
        <v>17</v>
      </c>
      <c r="J103" s="1168">
        <f t="shared" si="57"/>
        <v>0</v>
      </c>
      <c r="K103" s="1168">
        <f>IF(VLOOKUP(D103,'J1&amp;J2'!$CA$9:$CW$466,14,FALSE)=0,"",VLOOKUP(D103,'J1&amp;J2'!$CA$9:$CW$466,14,FALSE))</f>
        <v>74</v>
      </c>
      <c r="L103" s="1168">
        <f t="shared" si="58"/>
        <v>22</v>
      </c>
      <c r="M103" s="1168">
        <f t="shared" si="59"/>
        <v>0</v>
      </c>
      <c r="N103" s="1168" t="str">
        <f>IF(VLOOKUP(D103,'J1&amp;J2'!$CA$9:$CW$466,15,FALSE)=0,"",VLOOKUP(D103,'J1&amp;J2'!$CA$9:$CW$466,15,FALSE))</f>
        <v/>
      </c>
      <c r="O103" s="1168" t="str">
        <f t="shared" si="60"/>
        <v/>
      </c>
      <c r="P103" s="1168" t="str">
        <f t="shared" si="61"/>
        <v/>
      </c>
      <c r="Q103" s="1168" t="str">
        <f>IF(VLOOKUP(D103,'J1&amp;J2'!$CA$9:$CW$466,16,FALSE)=0,"",VLOOKUP(D103,'J1&amp;J2'!$CA$9:$CW$466,16,FALSE))</f>
        <v/>
      </c>
      <c r="R103" s="1168" t="str">
        <f t="shared" si="62"/>
        <v/>
      </c>
      <c r="S103" s="1168" t="str">
        <f t="shared" si="63"/>
        <v/>
      </c>
      <c r="T103" s="1168" t="str">
        <f>IF(VLOOKUP(D103,'J1&amp;J2'!$CA$9:$CW$466,17,FALSE)=0,"",VLOOKUP(D103,'J1&amp;J2'!$CA$9:$CW$466,17,FALSE))</f>
        <v/>
      </c>
      <c r="U103" s="1168" t="str">
        <f t="shared" si="64"/>
        <v/>
      </c>
      <c r="V103" s="1168" t="str">
        <f t="shared" si="65"/>
        <v/>
      </c>
      <c r="W103" s="1168" t="str">
        <f>IF(VLOOKUP(D103,'J1&amp;J2'!$CA$9:$CW558,18,FALSE)=0,"",VLOOKUP(D103,'J1&amp;J2'!$CA$9:$CW$466,18,FALSE))</f>
        <v/>
      </c>
      <c r="X103" s="1168" t="str">
        <f t="shared" si="66"/>
        <v/>
      </c>
      <c r="Y103" s="1168" t="str">
        <f t="shared" si="67"/>
        <v/>
      </c>
      <c r="Z103" s="1168" t="str">
        <f>IF(VLOOKUP(D103,'J1&amp;J2'!$CA$9:$CW$466,19,FALSE)=0,"",VLOOKUP(D103,'J1&amp;J2'!$CA$9:$CW$466,19,FALSE))</f>
        <v/>
      </c>
      <c r="AA103" s="1168" t="str">
        <f t="shared" si="68"/>
        <v/>
      </c>
      <c r="AB103" s="1168" t="str">
        <f t="shared" si="69"/>
        <v/>
      </c>
      <c r="AC103" s="1168" t="str">
        <f>IF(VLOOKUP(D103,'J1&amp;J2'!$CA$9:$CW$466,20,FALSE)=0,"",VLOOKUP(D103,'J1&amp;J2'!$CA$9:$CW$466,20,FALSE))</f>
        <v/>
      </c>
      <c r="AD103" s="1168" t="str">
        <f t="shared" si="70"/>
        <v/>
      </c>
      <c r="AE103" s="1168" t="str">
        <f t="shared" si="71"/>
        <v/>
      </c>
      <c r="AF103" s="1168" t="str">
        <f>IF(VLOOKUP(D103,'J1&amp;J2'!$CA$9:$CW$466,21,FALSE)=0,"",VLOOKUP(D103,'J1&amp;J2'!$CA$9:$CW$466,21,FALSE))</f>
        <v/>
      </c>
      <c r="AG103" s="1168" t="str">
        <f t="shared" si="72"/>
        <v/>
      </c>
      <c r="AH103" s="1168" t="str">
        <f t="shared" si="73"/>
        <v/>
      </c>
      <c r="AI103" s="1168" t="str">
        <f>IF(VLOOKUP(D103,'J1&amp;J2'!$CA$9:$CW$466,22,FALSE)=0,"",VLOOKUP(D103,'J1&amp;J2'!$CA$9:$CW$466,22,FALSE))</f>
        <v/>
      </c>
      <c r="AJ103" s="1168" t="str">
        <f t="shared" si="74"/>
        <v/>
      </c>
      <c r="AK103" s="1168" t="str">
        <f t="shared" si="75"/>
        <v/>
      </c>
      <c r="AL103" s="1168"/>
      <c r="AM103" s="1168" t="str">
        <f t="shared" si="76"/>
        <v/>
      </c>
      <c r="AN103" s="1168" t="str">
        <f t="shared" si="77"/>
        <v/>
      </c>
      <c r="AO103" s="715" t="str">
        <f t="shared" si="78"/>
        <v/>
      </c>
      <c r="AP103" s="716" t="str">
        <f t="shared" si="79"/>
        <v/>
      </c>
      <c r="AQ103" s="715">
        <f t="shared" si="80"/>
        <v>2</v>
      </c>
      <c r="AR103" s="7"/>
    </row>
    <row r="104" spans="2:44" ht="12" customHeight="1" x14ac:dyDescent="0.4">
      <c r="B104" s="717" t="s">
        <v>1999</v>
      </c>
      <c r="C104" s="1083" t="s">
        <v>434</v>
      </c>
      <c r="D104" s="1085" t="s">
        <v>623</v>
      </c>
      <c r="E104" s="1176" t="str">
        <f>IF(VLOOKUP(D104,'J1&amp;J2'!$CA$9:$CW$466,12,FALSE)=0,"",VLOOKUP(D104,'J1&amp;J2'!$CA$9:$CW$466,12,FALSE))</f>
        <v/>
      </c>
      <c r="F104" s="1297" t="str">
        <f t="shared" si="54"/>
        <v/>
      </c>
      <c r="G104" s="1176" t="str">
        <f t="shared" si="55"/>
        <v/>
      </c>
      <c r="H104" s="1176" t="str">
        <f>IF(VLOOKUP(D104,'J1&amp;J2'!$CA$9:$CW$466,13,FALSE)=0,"",VLOOKUP(D104,'J1&amp;J2'!$CA$9:$CW$466,13,FALSE))</f>
        <v/>
      </c>
      <c r="I104" s="1176" t="str">
        <f t="shared" si="56"/>
        <v/>
      </c>
      <c r="J104" s="1176" t="str">
        <f t="shared" si="57"/>
        <v/>
      </c>
      <c r="K104" s="1176" t="str">
        <f>IF(VLOOKUP(D104,'J1&amp;J2'!$CA$9:$CW$466,14,FALSE)=0,"",VLOOKUP(D104,'J1&amp;J2'!$CA$9:$CW$466,14,FALSE))</f>
        <v/>
      </c>
      <c r="L104" s="1176" t="str">
        <f t="shared" si="58"/>
        <v/>
      </c>
      <c r="M104" s="1176" t="str">
        <f t="shared" si="59"/>
        <v/>
      </c>
      <c r="N104" s="1176" t="str">
        <f>IF(VLOOKUP(D104,'J1&amp;J2'!$CA$9:$CW$466,15,FALSE)=0,"",VLOOKUP(D104,'J1&amp;J2'!$CA$9:$CW$466,15,FALSE))</f>
        <v/>
      </c>
      <c r="O104" s="1176" t="str">
        <f t="shared" si="60"/>
        <v/>
      </c>
      <c r="P104" s="1176" t="str">
        <f t="shared" si="61"/>
        <v/>
      </c>
      <c r="Q104" s="1176" t="str">
        <f>IF(VLOOKUP(D104,'J1&amp;J2'!$CA$9:$CW$466,16,FALSE)=0,"",VLOOKUP(D104,'J1&amp;J2'!$CA$9:$CW$466,16,FALSE))</f>
        <v/>
      </c>
      <c r="R104" s="1176" t="str">
        <f t="shared" si="62"/>
        <v/>
      </c>
      <c r="S104" s="1176" t="str">
        <f t="shared" si="63"/>
        <v/>
      </c>
      <c r="T104" s="1176" t="str">
        <f>IF(VLOOKUP(D104,'J1&amp;J2'!$CA$9:$CW$466,17,FALSE)=0,"",VLOOKUP(D104,'J1&amp;J2'!$CA$9:$CW$466,17,FALSE))</f>
        <v/>
      </c>
      <c r="U104" s="1176" t="str">
        <f t="shared" si="64"/>
        <v/>
      </c>
      <c r="V104" s="1176" t="str">
        <f t="shared" si="65"/>
        <v/>
      </c>
      <c r="W104" s="1176" t="str">
        <f>IF(VLOOKUP(D104,'J1&amp;J2'!$CA$9:$CW559,18,FALSE)=0,"",VLOOKUP(D104,'J1&amp;J2'!$CA$9:$CW$466,18,FALSE))</f>
        <v/>
      </c>
      <c r="X104" s="1176" t="str">
        <f t="shared" si="66"/>
        <v/>
      </c>
      <c r="Y104" s="1176" t="str">
        <f t="shared" si="67"/>
        <v/>
      </c>
      <c r="Z104" s="1176" t="str">
        <f>IF(VLOOKUP(D104,'J1&amp;J2'!$CA$9:$CW$466,19,FALSE)=0,"",VLOOKUP(D104,'J1&amp;J2'!$CA$9:$CW$466,19,FALSE))</f>
        <v/>
      </c>
      <c r="AA104" s="1176" t="str">
        <f t="shared" si="68"/>
        <v/>
      </c>
      <c r="AB104" s="1176" t="str">
        <f t="shared" si="69"/>
        <v/>
      </c>
      <c r="AC104" s="1176" t="str">
        <f>IF(VLOOKUP(D104,'J1&amp;J2'!$CA$9:$CW$466,20,FALSE)=0,"",VLOOKUP(D104,'J1&amp;J2'!$CA$9:$CW$466,20,FALSE))</f>
        <v/>
      </c>
      <c r="AD104" s="1176" t="str">
        <f t="shared" si="70"/>
        <v/>
      </c>
      <c r="AE104" s="1176" t="str">
        <f t="shared" si="71"/>
        <v/>
      </c>
      <c r="AF104" s="1176" t="str">
        <f>IF(VLOOKUP(D104,'J1&amp;J2'!$CA$9:$CW$466,21,FALSE)=0,"",VLOOKUP(D104,'J1&amp;J2'!$CA$9:$CW$466,21,FALSE))</f>
        <v/>
      </c>
      <c r="AG104" s="1176" t="str">
        <f t="shared" si="72"/>
        <v/>
      </c>
      <c r="AH104" s="1176" t="str">
        <f t="shared" si="73"/>
        <v/>
      </c>
      <c r="AI104" s="1176" t="str">
        <f>IF(VLOOKUP(D104,'J1&amp;J2'!$CA$9:$CW$466,22,FALSE)=0,"",VLOOKUP(D104,'J1&amp;J2'!$CA$9:$CW$466,22,FALSE))</f>
        <v/>
      </c>
      <c r="AJ104" s="1176" t="str">
        <f t="shared" si="74"/>
        <v/>
      </c>
      <c r="AK104" s="1176" t="str">
        <f t="shared" si="75"/>
        <v/>
      </c>
      <c r="AL104" s="1176"/>
      <c r="AM104" s="1176" t="str">
        <f t="shared" si="76"/>
        <v/>
      </c>
      <c r="AN104" s="1176" t="str">
        <f t="shared" si="77"/>
        <v/>
      </c>
      <c r="AO104" s="715" t="str">
        <f t="shared" si="78"/>
        <v/>
      </c>
      <c r="AP104" s="716" t="str">
        <f t="shared" si="79"/>
        <v/>
      </c>
      <c r="AQ104" s="715">
        <f t="shared" si="80"/>
        <v>0</v>
      </c>
      <c r="AR104" s="7"/>
    </row>
    <row r="105" spans="2:44" ht="12" customHeight="1" x14ac:dyDescent="0.4">
      <c r="B105" s="714" t="s">
        <v>2001</v>
      </c>
      <c r="C105" s="714" t="s">
        <v>434</v>
      </c>
      <c r="D105" s="1084" t="s">
        <v>647</v>
      </c>
      <c r="E105" s="1168" t="str">
        <f>IF(VLOOKUP(D105,'J1&amp;J2'!$CA$9:$CW$466,12,FALSE)=0,"",VLOOKUP(D105,'J1&amp;J2'!$CA$9:$CW$466,12,FALSE))</f>
        <v/>
      </c>
      <c r="F105" s="1296" t="str">
        <f t="shared" si="54"/>
        <v/>
      </c>
      <c r="G105" s="1168" t="str">
        <f t="shared" si="55"/>
        <v/>
      </c>
      <c r="H105" s="1168" t="str">
        <f>IF(VLOOKUP(D105,'J1&amp;J2'!$CA$9:$CW$466,13,FALSE)=0,"",VLOOKUP(D105,'J1&amp;J2'!$CA$9:$CW$466,13,FALSE))</f>
        <v/>
      </c>
      <c r="I105" s="1168" t="str">
        <f t="shared" si="56"/>
        <v/>
      </c>
      <c r="J105" s="1168" t="str">
        <f t="shared" si="57"/>
        <v/>
      </c>
      <c r="K105" s="1168" t="str">
        <f>IF(VLOOKUP(D105,'J1&amp;J2'!$CA$9:$CW$466,14,FALSE)=0,"",VLOOKUP(D105,'J1&amp;J2'!$CA$9:$CW$466,14,FALSE))</f>
        <v/>
      </c>
      <c r="L105" s="1168" t="str">
        <f t="shared" si="58"/>
        <v/>
      </c>
      <c r="M105" s="1168" t="str">
        <f t="shared" si="59"/>
        <v/>
      </c>
      <c r="N105" s="1168" t="str">
        <f>IF(VLOOKUP(D105,'J1&amp;J2'!$CA$9:$CW$466,15,FALSE)=0,"",VLOOKUP(D105,'J1&amp;J2'!$CA$9:$CW$466,15,FALSE))</f>
        <v/>
      </c>
      <c r="O105" s="1168" t="str">
        <f t="shared" si="60"/>
        <v/>
      </c>
      <c r="P105" s="1168" t="str">
        <f t="shared" si="61"/>
        <v/>
      </c>
      <c r="Q105" s="1168" t="str">
        <f>IF(VLOOKUP(D105,'J1&amp;J2'!$CA$9:$CW$466,16,FALSE)=0,"",VLOOKUP(D105,'J1&amp;J2'!$CA$9:$CW$466,16,FALSE))</f>
        <v/>
      </c>
      <c r="R105" s="1168" t="str">
        <f t="shared" si="62"/>
        <v/>
      </c>
      <c r="S105" s="1168" t="str">
        <f t="shared" si="63"/>
        <v/>
      </c>
      <c r="T105" s="1168" t="str">
        <f>IF(VLOOKUP(D105,'J1&amp;J2'!$CA$9:$CW$466,17,FALSE)=0,"",VLOOKUP(D105,'J1&amp;J2'!$CA$9:$CW$466,17,FALSE))</f>
        <v/>
      </c>
      <c r="U105" s="1168" t="str">
        <f t="shared" si="64"/>
        <v/>
      </c>
      <c r="V105" s="1168" t="str">
        <f t="shared" si="65"/>
        <v/>
      </c>
      <c r="W105" s="1168" t="str">
        <f>IF(VLOOKUP(D105,'J1&amp;J2'!$CA$9:$CW560,18,FALSE)=0,"",VLOOKUP(D105,'J1&amp;J2'!$CA$9:$CW$466,18,FALSE))</f>
        <v/>
      </c>
      <c r="X105" s="1168" t="str">
        <f t="shared" si="66"/>
        <v/>
      </c>
      <c r="Y105" s="1168" t="str">
        <f t="shared" si="67"/>
        <v/>
      </c>
      <c r="Z105" s="1168" t="str">
        <f>IF(VLOOKUP(D105,'J1&amp;J2'!$CA$9:$CW$466,19,FALSE)=0,"",VLOOKUP(D105,'J1&amp;J2'!$CA$9:$CW$466,19,FALSE))</f>
        <v/>
      </c>
      <c r="AA105" s="1168" t="str">
        <f t="shared" si="68"/>
        <v/>
      </c>
      <c r="AB105" s="1168" t="str">
        <f t="shared" si="69"/>
        <v/>
      </c>
      <c r="AC105" s="1168" t="str">
        <f>IF(VLOOKUP(D105,'J1&amp;J2'!$CA$9:$CW$466,20,FALSE)=0,"",VLOOKUP(D105,'J1&amp;J2'!$CA$9:$CW$466,20,FALSE))</f>
        <v/>
      </c>
      <c r="AD105" s="1168" t="str">
        <f t="shared" si="70"/>
        <v/>
      </c>
      <c r="AE105" s="1168" t="str">
        <f t="shared" si="71"/>
        <v/>
      </c>
      <c r="AF105" s="1168" t="str">
        <f>IF(VLOOKUP(D105,'J1&amp;J2'!$CA$9:$CW$466,21,FALSE)=0,"",VLOOKUP(D105,'J1&amp;J2'!$CA$9:$CW$466,21,FALSE))</f>
        <v/>
      </c>
      <c r="AG105" s="1168" t="str">
        <f t="shared" si="72"/>
        <v/>
      </c>
      <c r="AH105" s="1168" t="str">
        <f t="shared" si="73"/>
        <v/>
      </c>
      <c r="AI105" s="1168" t="str">
        <f>IF(VLOOKUP(D105,'J1&amp;J2'!$CA$9:$CW$466,22,FALSE)=0,"",VLOOKUP(D105,'J1&amp;J2'!$CA$9:$CW$466,22,FALSE))</f>
        <v/>
      </c>
      <c r="AJ105" s="1168" t="str">
        <f t="shared" si="74"/>
        <v/>
      </c>
      <c r="AK105" s="1168" t="str">
        <f t="shared" si="75"/>
        <v/>
      </c>
      <c r="AL105" s="1168"/>
      <c r="AM105" s="1168" t="str">
        <f t="shared" si="76"/>
        <v/>
      </c>
      <c r="AN105" s="1168" t="str">
        <f t="shared" si="77"/>
        <v/>
      </c>
      <c r="AO105" s="715" t="str">
        <f t="shared" si="78"/>
        <v/>
      </c>
      <c r="AP105" s="716" t="str">
        <f t="shared" si="79"/>
        <v/>
      </c>
      <c r="AQ105" s="715">
        <f t="shared" si="80"/>
        <v>0</v>
      </c>
      <c r="AR105" s="7"/>
    </row>
    <row r="106" spans="2:44" ht="12" customHeight="1" x14ac:dyDescent="0.4">
      <c r="B106" s="717" t="s">
        <v>2008</v>
      </c>
      <c r="C106" s="1083" t="s">
        <v>784</v>
      </c>
      <c r="D106" s="1085" t="s">
        <v>1267</v>
      </c>
      <c r="E106" s="1176" t="str">
        <f>IF(VLOOKUP(D106,'J1&amp;J2'!$CA$9:$CW$466,12,FALSE)=0,"",VLOOKUP(D106,'J1&amp;J2'!$CA$9:$CW$466,12,FALSE))</f>
        <v/>
      </c>
      <c r="F106" s="1297" t="str">
        <f t="shared" si="54"/>
        <v/>
      </c>
      <c r="G106" s="1176" t="str">
        <f t="shared" si="55"/>
        <v/>
      </c>
      <c r="H106" s="1176">
        <f>IF(VLOOKUP(D106,'J1&amp;J2'!$CA$9:$CW$466,13,FALSE)=0,"",VLOOKUP(D106,'J1&amp;J2'!$CA$9:$CW$466,13,FALSE))</f>
        <v>84</v>
      </c>
      <c r="I106" s="1176">
        <f t="shared" si="56"/>
        <v>36</v>
      </c>
      <c r="J106" s="1176">
        <f t="shared" si="57"/>
        <v>0</v>
      </c>
      <c r="K106" s="1176">
        <f>IF(VLOOKUP(D106,'J1&amp;J2'!$CA$9:$CW$466,14,FALSE)=0,"",VLOOKUP(D106,'J1&amp;J2'!$CA$9:$CW$466,14,FALSE))</f>
        <v>75</v>
      </c>
      <c r="L106" s="1176">
        <f t="shared" si="58"/>
        <v>26</v>
      </c>
      <c r="M106" s="1176">
        <f t="shared" si="59"/>
        <v>0</v>
      </c>
      <c r="N106" s="1176" t="str">
        <f>IF(VLOOKUP(D106,'J1&amp;J2'!$CA$9:$CW$466,15,FALSE)=0,"",VLOOKUP(D106,'J1&amp;J2'!$CA$9:$CW$466,15,FALSE))</f>
        <v/>
      </c>
      <c r="O106" s="1176" t="str">
        <f t="shared" si="60"/>
        <v/>
      </c>
      <c r="P106" s="1176" t="str">
        <f t="shared" si="61"/>
        <v/>
      </c>
      <c r="Q106" s="1176" t="str">
        <f>IF(VLOOKUP(D106,'J1&amp;J2'!$CA$9:$CW$466,16,FALSE)=0,"",VLOOKUP(D106,'J1&amp;J2'!$CA$9:$CW$466,16,FALSE))</f>
        <v/>
      </c>
      <c r="R106" s="1176" t="str">
        <f t="shared" si="62"/>
        <v/>
      </c>
      <c r="S106" s="1176" t="str">
        <f t="shared" si="63"/>
        <v/>
      </c>
      <c r="T106" s="1176" t="str">
        <f>IF(VLOOKUP(D106,'J1&amp;J2'!$CA$9:$CW$466,17,FALSE)=0,"",VLOOKUP(D106,'J1&amp;J2'!$CA$9:$CW$466,17,FALSE))</f>
        <v/>
      </c>
      <c r="U106" s="1176" t="str">
        <f t="shared" si="64"/>
        <v/>
      </c>
      <c r="V106" s="1176" t="str">
        <f t="shared" si="65"/>
        <v/>
      </c>
      <c r="W106" s="1176" t="str">
        <f>IF(VLOOKUP(D106,'J1&amp;J2'!$CA$9:$CW564,18,FALSE)=0,"",VLOOKUP(D106,'J1&amp;J2'!$CA$9:$CW$466,18,FALSE))</f>
        <v/>
      </c>
      <c r="X106" s="1176" t="str">
        <f t="shared" si="66"/>
        <v/>
      </c>
      <c r="Y106" s="1176" t="str">
        <f t="shared" si="67"/>
        <v/>
      </c>
      <c r="Z106" s="1176" t="str">
        <f>IF(VLOOKUP(D106,'J1&amp;J2'!$CA$9:$CW$466,19,FALSE)=0,"",VLOOKUP(D106,'J1&amp;J2'!$CA$9:$CW$466,19,FALSE))</f>
        <v/>
      </c>
      <c r="AA106" s="1176" t="str">
        <f t="shared" si="68"/>
        <v/>
      </c>
      <c r="AB106" s="1176" t="str">
        <f t="shared" si="69"/>
        <v/>
      </c>
      <c r="AC106" s="1176" t="str">
        <f>IF(VLOOKUP(D106,'J1&amp;J2'!$CA$9:$CW$466,20,FALSE)=0,"",VLOOKUP(D106,'J1&amp;J2'!$CA$9:$CW$466,20,FALSE))</f>
        <v/>
      </c>
      <c r="AD106" s="1176" t="str">
        <f t="shared" si="70"/>
        <v/>
      </c>
      <c r="AE106" s="1176" t="str">
        <f t="shared" si="71"/>
        <v/>
      </c>
      <c r="AF106" s="1176" t="str">
        <f>IF(VLOOKUP(D106,'J1&amp;J2'!$CA$9:$CW$466,21,FALSE)=0,"",VLOOKUP(D106,'J1&amp;J2'!$CA$9:$CW$466,21,FALSE))</f>
        <v/>
      </c>
      <c r="AG106" s="1176" t="str">
        <f t="shared" si="72"/>
        <v/>
      </c>
      <c r="AH106" s="1176" t="str">
        <f t="shared" si="73"/>
        <v/>
      </c>
      <c r="AI106" s="1176" t="str">
        <f>IF(VLOOKUP(D106,'J1&amp;J2'!$CA$9:$CW$466,22,FALSE)=0,"",VLOOKUP(D106,'J1&amp;J2'!$CA$9:$CW$466,22,FALSE))</f>
        <v/>
      </c>
      <c r="AJ106" s="1176" t="str">
        <f t="shared" si="74"/>
        <v/>
      </c>
      <c r="AK106" s="1176" t="str">
        <f t="shared" si="75"/>
        <v/>
      </c>
      <c r="AL106" s="1274"/>
      <c r="AM106" s="1274" t="str">
        <f t="shared" si="76"/>
        <v/>
      </c>
      <c r="AN106" s="1274" t="str">
        <f t="shared" si="77"/>
        <v/>
      </c>
      <c r="AO106" s="715" t="str">
        <f t="shared" si="78"/>
        <v/>
      </c>
      <c r="AP106" s="716" t="str">
        <f t="shared" si="79"/>
        <v/>
      </c>
      <c r="AQ106" s="715">
        <f t="shared" si="80"/>
        <v>2</v>
      </c>
      <c r="AR106" s="7"/>
    </row>
    <row r="107" spans="2:44" ht="12" customHeight="1" x14ac:dyDescent="0.4">
      <c r="B107" s="714" t="s">
        <v>1991</v>
      </c>
      <c r="C107" s="714" t="s">
        <v>550</v>
      </c>
      <c r="D107" s="1084" t="s">
        <v>269</v>
      </c>
      <c r="E107" s="1168">
        <f>IF(VLOOKUP(D107,'J1&amp;J2'!$CA$9:$CW$466,12,FALSE)=0,"",VLOOKUP(D107,'J1&amp;J2'!$CA$9:$CW$466,12,FALSE))</f>
        <v>81</v>
      </c>
      <c r="F107" s="1296">
        <f t="shared" ref="F107:F109" si="81">IF(E107="","",RANK(E107,$E$11:$E$125,1))</f>
        <v>47</v>
      </c>
      <c r="G107" s="1168">
        <f t="shared" ref="G107:G109" si="82">IF(F107="","",IF(F107=1,15,IF(F107=2,12,IF(AND(F107&gt;2,F107&lt;13),13-F107,0))))</f>
        <v>0</v>
      </c>
      <c r="H107" s="1168" t="str">
        <f>IF(VLOOKUP(D107,'J1&amp;J2'!$CA$9:$CW$466,13,FALSE)=0,"",VLOOKUP(D107,'J1&amp;J2'!$CA$9:$CW$466,13,FALSE))</f>
        <v/>
      </c>
      <c r="I107" s="1168" t="str">
        <f t="shared" ref="I107:I109" si="83">IF(H107="","",RANK(H107,$H$11:$H$109,1))</f>
        <v/>
      </c>
      <c r="J107" s="1168" t="str">
        <f t="shared" ref="J107:J109" si="84">IF(I107="","",IF(I107=1,15,IF(I107=2,12,IF(AND(I107&gt;2,I107&lt;13),13-I107,0))))</f>
        <v/>
      </c>
      <c r="K107" s="1168">
        <f>IF(VLOOKUP(D107,'J1&amp;J2'!$CA$9:$CW$466,14,FALSE)=0,"",VLOOKUP(D107,'J1&amp;J2'!$CA$9:$CW$466,14,FALSE))</f>
        <v>90</v>
      </c>
      <c r="L107" s="1168">
        <f t="shared" ref="L107:L109" si="85">IF(K107="","",RANK(K107,$K$11:$K$125,1))</f>
        <v>56</v>
      </c>
      <c r="M107" s="1168">
        <f t="shared" ref="M107:M109" si="86">IF(L107="","",IF(L107=1,15,IF(L107=2,12,IF(AND(L107&gt;2,L107&lt;13),13-L107,0))))</f>
        <v>0</v>
      </c>
      <c r="N107" s="1168" t="str">
        <f>IF(VLOOKUP(D107,'J1&amp;J2'!$CA$9:$CW$466,15,FALSE)=0,"",VLOOKUP(D107,'J1&amp;J2'!$CA$9:$CW$466,15,FALSE))</f>
        <v/>
      </c>
      <c r="O107" s="1168" t="str">
        <f t="shared" ref="O107:O109" si="87">IF(N107="","",RANK(N107,$N$11:$N$109,1))</f>
        <v/>
      </c>
      <c r="P107" s="1168" t="str">
        <f t="shared" ref="P107:P109" si="88">IF(O107="","",IF(O107=1,15,IF(O107=2,12,IF(AND(O107&gt;2,O107&lt;13),13-O107,0))))</f>
        <v/>
      </c>
      <c r="Q107" s="1168" t="str">
        <f>IF(VLOOKUP(D107,'J1&amp;J2'!$CA$9:$CW$466,16,FALSE)=0,"",VLOOKUP(D107,'J1&amp;J2'!$CA$9:$CW$466,16,FALSE))</f>
        <v/>
      </c>
      <c r="R107" s="1168" t="str">
        <f t="shared" ref="R107:R109" si="89">IF(Q107="","",RANK(Q107,$Q$11:$Q$125,1))</f>
        <v/>
      </c>
      <c r="S107" s="1168" t="str">
        <f t="shared" ref="S107:S109" si="90">IF(R107="","",IF(R107=1,15,IF(R107=2,12,IF(AND(R107&gt;2,R107&lt;13),13-R107,0))))</f>
        <v/>
      </c>
      <c r="T107" s="1168" t="str">
        <f>IF(VLOOKUP(D107,'J1&amp;J2'!$CA$9:$CW$466,17,FALSE)=0,"",VLOOKUP(D107,'J1&amp;J2'!$CA$9:$CW$466,17,FALSE))</f>
        <v/>
      </c>
      <c r="U107" s="1168" t="str">
        <f t="shared" ref="U107:U109" si="91">IF(T107="","",RANK(T107,$T$11:$T$125,1))</f>
        <v/>
      </c>
      <c r="V107" s="1168" t="str">
        <f t="shared" ref="V107:V109" si="92">IF(U107="","",IF(U107=1,15,IF(U107=2,12,IF(AND(U107&gt;2,U107&lt;13),13-U107,0))))</f>
        <v/>
      </c>
      <c r="W107" s="1168" t="str">
        <f>IF(VLOOKUP(D107,'J1&amp;J2'!$CA$9:$CW565,18,FALSE)=0,"",VLOOKUP(D107,'J1&amp;J2'!$CA$9:$CW$466,18,FALSE))</f>
        <v/>
      </c>
      <c r="X107" s="1168" t="str">
        <f t="shared" ref="X107:X109" si="93">IF(W107="","",RANK(W107,$W$11:$W$125,1))</f>
        <v/>
      </c>
      <c r="Y107" s="1168" t="str">
        <f t="shared" ref="Y107:Y109" si="94">IF(X107="","",IF(X107=1,15,IF(X107=2,12,IF(AND(X107&gt;2,X107&lt;13),13-X107,0))))</f>
        <v/>
      </c>
      <c r="Z107" s="1168" t="str">
        <f>IF(VLOOKUP(D107,'J1&amp;J2'!$CA$9:$CW$466,19,FALSE)=0,"",VLOOKUP(D107,'J1&amp;J2'!$CA$9:$CW$466,19,FALSE))</f>
        <v/>
      </c>
      <c r="AA107" s="1168" t="str">
        <f t="shared" ref="AA107:AA109" si="95">IF(Z107="","",RANK(Z107,$Z$11:$Z$122,1))</f>
        <v/>
      </c>
      <c r="AB107" s="1168" t="str">
        <f t="shared" ref="AB107:AB109" si="96">IF(AA107="","",IF(AA107=1,15,IF(AA107=2,12,IF(AND(AA107&gt;2,AA107&lt;13),13-AA107,0))))</f>
        <v/>
      </c>
      <c r="AC107" s="1168" t="str">
        <f>IF(VLOOKUP(D107,'J1&amp;J2'!$CA$9:$CW$466,20,FALSE)=0,"",VLOOKUP(D107,'J1&amp;J2'!$CA$9:$CW$466,20,FALSE))</f>
        <v/>
      </c>
      <c r="AD107" s="1168" t="str">
        <f t="shared" ref="AD107:AD109" si="97">IF(AC107="","",RANK(AC107,$AC$11:$AC$122,1))</f>
        <v/>
      </c>
      <c r="AE107" s="1168" t="str">
        <f t="shared" ref="AE107:AE109" si="98">IF(AD107="","",IF(AD107=1,15,IF(AD107=2,12,IF(AND(AD107&gt;2,AD107&lt;13),13-AD107,0))))</f>
        <v/>
      </c>
      <c r="AF107" s="1168" t="str">
        <f>IF(VLOOKUP(D107,'J1&amp;J2'!$CA$9:$CW$466,21,FALSE)=0,"",VLOOKUP(D107,'J1&amp;J2'!$CA$9:$CW$466,21,FALSE))</f>
        <v/>
      </c>
      <c r="AG107" s="1168" t="str">
        <f t="shared" ref="AG107:AG109" si="99">IF(AF107="","",RANK(AF107,$AF$11:$AF$122,1))</f>
        <v/>
      </c>
      <c r="AH107" s="1168" t="str">
        <f t="shared" ref="AH107:AH109" si="100">IF(AG107="","",IF(AG107=1,15,IF(AG107=2,12,IF(AND(AG107&gt;2,AG107&lt;13),13-AG107,0))))</f>
        <v/>
      </c>
      <c r="AI107" s="1168" t="str">
        <f>IF(VLOOKUP(D107,'J1&amp;J2'!$CA$9:$CW$466,22,FALSE)=0,"",VLOOKUP(D107,'J1&amp;J2'!$CA$9:$CW$466,22,FALSE))</f>
        <v/>
      </c>
      <c r="AJ107" s="1168" t="str">
        <f t="shared" ref="AJ107:AJ109" si="101">IF(AI107="","",RANK(AI107,$AI$11:$AI$122,1))</f>
        <v/>
      </c>
      <c r="AK107" s="1168" t="str">
        <f t="shared" ref="AK107:AK109" si="102">IF(AJ107="","",IF(AJ107=1,15,IF(AJ107=2,12,IF(AND(AJ107&gt;2,AJ107&lt;13),13-AJ107,0))))</f>
        <v/>
      </c>
      <c r="AL107" s="1273"/>
      <c r="AM107" s="1273" t="str">
        <f t="shared" ref="AM107" si="103">IF(AL107="","",RANK(AL107,$AL$11:$AL$122,1))</f>
        <v/>
      </c>
      <c r="AN107" s="1273" t="str">
        <f t="shared" ref="AN107" si="104">IF(AM107="","",IF(AM107=1,15,IF(AM107=2,12,IF(AND(AM107&gt;2,AM107&lt;13),13-AM107,0))))</f>
        <v/>
      </c>
      <c r="AO107" s="715" t="str">
        <f t="shared" ref="AO107:AO109" si="105">IF(SUM(G107,J107,M107,P107,S107,V107,Y107,AB107,AE107,AH107,AK107,AN107)&lt;&gt;0,SUM(G107,J107,M107,P107,S107,V107,Y107,AB107,AE107,AH107,AK107,AN107),"")</f>
        <v/>
      </c>
      <c r="AP107" s="716" t="str">
        <f t="shared" ref="AP107:AP109" si="106">IF(AO107="","",RANK(AO107,AO$11:AO$109,0))</f>
        <v/>
      </c>
      <c r="AQ107" s="715">
        <f t="shared" si="80"/>
        <v>2</v>
      </c>
      <c r="AR107" s="7"/>
    </row>
    <row r="108" spans="2:44" ht="12" customHeight="1" x14ac:dyDescent="0.4">
      <c r="B108" s="717" t="s">
        <v>2003</v>
      </c>
      <c r="C108" s="1083" t="s">
        <v>434</v>
      </c>
      <c r="D108" s="1085" t="s">
        <v>652</v>
      </c>
      <c r="E108" s="1176">
        <f>IF(VLOOKUP(D108,'J1&amp;J2'!$CA$9:$CW$466,12,FALSE)=0,"",VLOOKUP(D108,'J1&amp;J2'!$CA$9:$CW$466,12,FALSE))</f>
        <v>81</v>
      </c>
      <c r="F108" s="1297">
        <f t="shared" si="81"/>
        <v>47</v>
      </c>
      <c r="G108" s="1176">
        <f t="shared" si="82"/>
        <v>0</v>
      </c>
      <c r="H108" s="1176" t="str">
        <f>IF(VLOOKUP(D108,'J1&amp;J2'!$CA$9:$CW$466,13,FALSE)=0,"",VLOOKUP(D108,'J1&amp;J2'!$CA$9:$CW$466,13,FALSE))</f>
        <v/>
      </c>
      <c r="I108" s="1176" t="str">
        <f t="shared" si="83"/>
        <v/>
      </c>
      <c r="J108" s="1176" t="str">
        <f t="shared" si="84"/>
        <v/>
      </c>
      <c r="K108" s="1176">
        <f>IF(VLOOKUP(D108,'J1&amp;J2'!$CA$9:$CW$466,14,FALSE)=0,"",VLOOKUP(D108,'J1&amp;J2'!$CA$9:$CW$466,14,FALSE))</f>
        <v>88</v>
      </c>
      <c r="L108" s="1176">
        <f t="shared" si="85"/>
        <v>54</v>
      </c>
      <c r="M108" s="1176">
        <f t="shared" si="86"/>
        <v>0</v>
      </c>
      <c r="N108" s="1176" t="str">
        <f>IF(VLOOKUP(D108,'J1&amp;J2'!$CA$9:$CW$466,15,FALSE)=0,"",VLOOKUP(D108,'J1&amp;J2'!$CA$9:$CW$466,15,FALSE))</f>
        <v/>
      </c>
      <c r="O108" s="1176" t="str">
        <f t="shared" si="87"/>
        <v/>
      </c>
      <c r="P108" s="1176" t="str">
        <f t="shared" si="88"/>
        <v/>
      </c>
      <c r="Q108" s="1176" t="str">
        <f>IF(VLOOKUP(D108,'J1&amp;J2'!$CA$9:$CW$466,16,FALSE)=0,"",VLOOKUP(D108,'J1&amp;J2'!$CA$9:$CW$466,16,FALSE))</f>
        <v/>
      </c>
      <c r="R108" s="1176" t="str">
        <f t="shared" si="89"/>
        <v/>
      </c>
      <c r="S108" s="1176" t="str">
        <f t="shared" si="90"/>
        <v/>
      </c>
      <c r="T108" s="1176" t="str">
        <f>IF(VLOOKUP(D108,'J1&amp;J2'!$CA$9:$CW$466,17,FALSE)=0,"",VLOOKUP(D108,'J1&amp;J2'!$CA$9:$CW$466,17,FALSE))</f>
        <v/>
      </c>
      <c r="U108" s="1176" t="str">
        <f t="shared" si="91"/>
        <v/>
      </c>
      <c r="V108" s="1176" t="str">
        <f t="shared" si="92"/>
        <v/>
      </c>
      <c r="W108" s="1176" t="str">
        <f>IF(VLOOKUP(D108,'J1&amp;J2'!$CA$9:$CW566,18,FALSE)=0,"",VLOOKUP(D108,'J1&amp;J2'!$CA$9:$CW$466,18,FALSE))</f>
        <v/>
      </c>
      <c r="X108" s="1176" t="str">
        <f t="shared" si="93"/>
        <v/>
      </c>
      <c r="Y108" s="1176" t="str">
        <f t="shared" si="94"/>
        <v/>
      </c>
      <c r="Z108" s="1176" t="str">
        <f>IF(VLOOKUP(D108,'J1&amp;J2'!$CA$9:$CW$466,19,FALSE)=0,"",VLOOKUP(D108,'J1&amp;J2'!$CA$9:$CW$466,19,FALSE))</f>
        <v/>
      </c>
      <c r="AA108" s="1176" t="str">
        <f t="shared" si="95"/>
        <v/>
      </c>
      <c r="AB108" s="1176" t="str">
        <f t="shared" si="96"/>
        <v/>
      </c>
      <c r="AC108" s="1176" t="str">
        <f>IF(VLOOKUP(D108,'J1&amp;J2'!$CA$9:$CW$466,20,FALSE)=0,"",VLOOKUP(D108,'J1&amp;J2'!$CA$9:$CW$466,20,FALSE))</f>
        <v/>
      </c>
      <c r="AD108" s="1176" t="str">
        <f t="shared" si="97"/>
        <v/>
      </c>
      <c r="AE108" s="1176" t="str">
        <f t="shared" si="98"/>
        <v/>
      </c>
      <c r="AF108" s="1176" t="str">
        <f>IF(VLOOKUP(D108,'J1&amp;J2'!$CA$9:$CW$466,21,FALSE)=0,"",VLOOKUP(D108,'J1&amp;J2'!$CA$9:$CW$466,21,FALSE))</f>
        <v/>
      </c>
      <c r="AG108" s="1176" t="str">
        <f t="shared" si="99"/>
        <v/>
      </c>
      <c r="AH108" s="1176" t="str">
        <f t="shared" si="100"/>
        <v/>
      </c>
      <c r="AI108" s="1176" t="str">
        <f>IF(VLOOKUP(D108,'J1&amp;J2'!$CA$9:$CW$466,22,FALSE)=0,"",VLOOKUP(D108,'J1&amp;J2'!$CA$9:$CW$466,22,FALSE))</f>
        <v/>
      </c>
      <c r="AJ108" s="1176" t="str">
        <f t="shared" si="101"/>
        <v/>
      </c>
      <c r="AK108" s="1176" t="str">
        <f t="shared" si="102"/>
        <v/>
      </c>
      <c r="AL108" s="1274"/>
      <c r="AM108" s="1274"/>
      <c r="AN108" s="1274"/>
      <c r="AO108" s="715" t="str">
        <f t="shared" si="105"/>
        <v/>
      </c>
      <c r="AP108" s="716" t="str">
        <f t="shared" si="106"/>
        <v/>
      </c>
      <c r="AQ108" s="715">
        <f t="shared" si="80"/>
        <v>2</v>
      </c>
      <c r="AR108" s="7"/>
    </row>
    <row r="109" spans="2:44" ht="12" customHeight="1" x14ac:dyDescent="0.4">
      <c r="B109" s="714" t="s">
        <v>2006</v>
      </c>
      <c r="C109" s="714" t="s">
        <v>784</v>
      </c>
      <c r="D109" s="1084" t="s">
        <v>258</v>
      </c>
      <c r="E109" s="1168">
        <f>IF(VLOOKUP(D109,'J1&amp;J2'!$CA$9:$CW$466,12,FALSE)=0,"",VLOOKUP(D109,'J1&amp;J2'!$CA$9:$CW$466,12,FALSE))</f>
        <v>81</v>
      </c>
      <c r="F109" s="1296">
        <f t="shared" si="81"/>
        <v>47</v>
      </c>
      <c r="G109" s="1168">
        <f t="shared" si="82"/>
        <v>0</v>
      </c>
      <c r="H109" s="1168">
        <f>IF(VLOOKUP(D109,'J1&amp;J2'!$CA$9:$CW$466,13,FALSE)=0,"",VLOOKUP(D109,'J1&amp;J2'!$CA$9:$CW$466,13,FALSE))</f>
        <v>89</v>
      </c>
      <c r="I109" s="1168">
        <f t="shared" si="83"/>
        <v>40</v>
      </c>
      <c r="J109" s="1168">
        <f t="shared" si="84"/>
        <v>0</v>
      </c>
      <c r="K109" s="1168">
        <f>IF(VLOOKUP(D109,'J1&amp;J2'!$CA$9:$CW$466,14,FALSE)=0,"",VLOOKUP(D109,'J1&amp;J2'!$CA$9:$CW$466,14,FALSE))</f>
        <v>81</v>
      </c>
      <c r="L109" s="1168">
        <f t="shared" si="85"/>
        <v>41</v>
      </c>
      <c r="M109" s="1168">
        <f t="shared" si="86"/>
        <v>0</v>
      </c>
      <c r="N109" s="1168" t="str">
        <f>IF(VLOOKUP(D109,'J1&amp;J2'!$CA$9:$CW$466,15,FALSE)=0,"",VLOOKUP(D109,'J1&amp;J2'!$CA$9:$CW$466,15,FALSE))</f>
        <v/>
      </c>
      <c r="O109" s="1168" t="str">
        <f t="shared" si="87"/>
        <v/>
      </c>
      <c r="P109" s="1168" t="str">
        <f t="shared" si="88"/>
        <v/>
      </c>
      <c r="Q109" s="1168" t="str">
        <f>IF(VLOOKUP(D109,'J1&amp;J2'!$CA$9:$CW$466,16,FALSE)=0,"",VLOOKUP(D109,'J1&amp;J2'!$CA$9:$CW$466,16,FALSE))</f>
        <v/>
      </c>
      <c r="R109" s="1168" t="str">
        <f t="shared" si="89"/>
        <v/>
      </c>
      <c r="S109" s="1168" t="str">
        <f t="shared" si="90"/>
        <v/>
      </c>
      <c r="T109" s="1168" t="str">
        <f>IF(VLOOKUP(D109,'J1&amp;J2'!$CA$9:$CW$466,17,FALSE)=0,"",VLOOKUP(D109,'J1&amp;J2'!$CA$9:$CW$466,17,FALSE))</f>
        <v/>
      </c>
      <c r="U109" s="1168" t="str">
        <f t="shared" si="91"/>
        <v/>
      </c>
      <c r="V109" s="1168" t="str">
        <f t="shared" si="92"/>
        <v/>
      </c>
      <c r="W109" s="1168" t="str">
        <f>IF(VLOOKUP(D109,'J1&amp;J2'!$CA$9:$CW567,18,FALSE)=0,"",VLOOKUP(D109,'J1&amp;J2'!$CA$9:$CW$466,18,FALSE))</f>
        <v/>
      </c>
      <c r="X109" s="1168" t="str">
        <f t="shared" si="93"/>
        <v/>
      </c>
      <c r="Y109" s="1168" t="str">
        <f t="shared" si="94"/>
        <v/>
      </c>
      <c r="Z109" s="1168" t="str">
        <f>IF(VLOOKUP(D109,'J1&amp;J2'!$CA$9:$CW$466,19,FALSE)=0,"",VLOOKUP(D109,'J1&amp;J2'!$CA$9:$CW$466,19,FALSE))</f>
        <v/>
      </c>
      <c r="AA109" s="1168" t="str">
        <f t="shared" si="95"/>
        <v/>
      </c>
      <c r="AB109" s="1168" t="str">
        <f t="shared" si="96"/>
        <v/>
      </c>
      <c r="AC109" s="1168" t="str">
        <f>IF(VLOOKUP(D109,'J1&amp;J2'!$CA$9:$CW$466,20,FALSE)=0,"",VLOOKUP(D109,'J1&amp;J2'!$CA$9:$CW$466,20,FALSE))</f>
        <v/>
      </c>
      <c r="AD109" s="1168" t="str">
        <f t="shared" si="97"/>
        <v/>
      </c>
      <c r="AE109" s="1168" t="str">
        <f t="shared" si="98"/>
        <v/>
      </c>
      <c r="AF109" s="1168" t="str">
        <f>IF(VLOOKUP(D109,'J1&amp;J2'!$CA$9:$CW$466,21,FALSE)=0,"",VLOOKUP(D109,'J1&amp;J2'!$CA$9:$CW$466,21,FALSE))</f>
        <v/>
      </c>
      <c r="AG109" s="1168" t="str">
        <f t="shared" si="99"/>
        <v/>
      </c>
      <c r="AH109" s="1168" t="str">
        <f t="shared" si="100"/>
        <v/>
      </c>
      <c r="AI109" s="1168" t="str">
        <f>IF(VLOOKUP(D109,'J1&amp;J2'!$CA$9:$CW$466,22,FALSE)=0,"",VLOOKUP(D109,'J1&amp;J2'!$CA$9:$CW$466,22,FALSE))</f>
        <v/>
      </c>
      <c r="AJ109" s="1168" t="str">
        <f t="shared" si="101"/>
        <v/>
      </c>
      <c r="AK109" s="1168" t="str">
        <f t="shared" si="102"/>
        <v/>
      </c>
      <c r="AL109" s="1273"/>
      <c r="AM109" s="1273"/>
      <c r="AN109" s="1273"/>
      <c r="AO109" s="715" t="str">
        <f t="shared" si="105"/>
        <v/>
      </c>
      <c r="AP109" s="716" t="str">
        <f t="shared" si="106"/>
        <v/>
      </c>
      <c r="AQ109" s="715">
        <f t="shared" si="80"/>
        <v>3</v>
      </c>
      <c r="AR109" s="7"/>
    </row>
    <row r="110" spans="2:44" ht="12" hidden="1" customHeight="1" x14ac:dyDescent="0.4">
      <c r="B110" s="717"/>
      <c r="C110" s="1083"/>
      <c r="D110" s="1085"/>
      <c r="E110" s="1176"/>
      <c r="F110" s="1297" t="str">
        <f t="shared" ref="F110:F125" si="107">IF(E110="","",RANK(E110,$E$11:$E$125,1))</f>
        <v/>
      </c>
      <c r="G110" s="1176" t="str">
        <f t="shared" ref="G110:G118" si="108">IF(F110="","",IF(F110=1,15,IF(F110=2,12,IF(AND(F110&gt;2,F110&lt;13),13-F110,0))))</f>
        <v/>
      </c>
      <c r="H110" s="1176" t="e">
        <f>IF(VLOOKUP(D110,'J1&amp;J2'!$CA$9:$CW$466,13,FALSE)=0,"",VLOOKUP(D110,'J1&amp;J2'!$CA$9:$CW$466,13,FALSE))</f>
        <v>#N/A</v>
      </c>
      <c r="I110" s="1168" t="e">
        <f t="shared" ref="I110:I125" si="109">IF(H110="","",RANK(H110,$H$11:$H$109,1))</f>
        <v>#N/A</v>
      </c>
      <c r="J110" s="1176" t="e">
        <f t="shared" ref="J110:J118" si="110">IF(I110="","",IF(I110=1,15,IF(I110=2,12,IF(AND(I110&gt;2,I110&lt;13),13-I110,0))))</f>
        <v>#N/A</v>
      </c>
      <c r="K110" s="1176"/>
      <c r="L110" s="1176" t="str">
        <f t="shared" ref="L110:L125" si="111">IF(K110="","",RANK(K110,$K$11:$K$125,1))</f>
        <v/>
      </c>
      <c r="M110" s="1176" t="str">
        <f t="shared" ref="M110:M118" si="112">IF(L110="","",IF(L110=1,15,IF(L110=2,12,IF(AND(L110&gt;2,L110&lt;13),13-L110,0))))</f>
        <v/>
      </c>
      <c r="N110" s="1176" t="e">
        <f>IF(VLOOKUP(D110,'J1&amp;J2'!$CA$9:$CW$466,15,FALSE)=0,"",VLOOKUP(D110,'J1&amp;J2'!$CA$9:$CW$466,15,FALSE))</f>
        <v>#N/A</v>
      </c>
      <c r="O110" s="1176" t="e">
        <f t="shared" ref="O110:O125" si="113">IF(N110="","",RANK(N110,$N$11:$N$125,1))</f>
        <v>#N/A</v>
      </c>
      <c r="P110" s="1176" t="e">
        <f t="shared" ref="P110:P125" si="114">IF(O110="","",IF(O110=1,15,IF(O110=2,12,IF(AND(O110&gt;2,O110&lt;13),13-O110,0))))</f>
        <v>#N/A</v>
      </c>
      <c r="Q110" s="1176"/>
      <c r="R110" s="1176" t="str">
        <f t="shared" ref="R110:R125" si="115">IF(Q110="","",RANK(Q110,$Q$11:$Q$125,1))</f>
        <v/>
      </c>
      <c r="S110" s="1176" t="str">
        <f t="shared" ref="S110:S118" si="116">IF(R110="","",IF(R110=1,15,IF(R110=2,12,IF(AND(R110&gt;2,R110&lt;13),13-R110,0))))</f>
        <v/>
      </c>
      <c r="T110" s="1176"/>
      <c r="U110" s="1176" t="str">
        <f t="shared" ref="U110:U125" si="117">IF(T110="","",RANK(T110,$T$11:$T$125,1))</f>
        <v/>
      </c>
      <c r="V110" s="1176" t="str">
        <f t="shared" ref="V110:V118" si="118">IF(U110="","",IF(U110=1,15,IF(U110=2,12,IF(AND(U110&gt;2,U110&lt;13),13-U110,0))))</f>
        <v/>
      </c>
      <c r="W110" s="1176"/>
      <c r="X110" s="1176" t="str">
        <f t="shared" ref="X110:X125" si="119">IF(W110="","",RANK(W110,$W$11:$W$125,1))</f>
        <v/>
      </c>
      <c r="Y110" s="1176" t="str">
        <f t="shared" ref="Y110:Y118" si="120">IF(X110="","",IF(X110=1,15,IF(X110=2,12,IF(AND(X110&gt;2,X110&lt;13),13-X110,0))))</f>
        <v/>
      </c>
      <c r="Z110" s="1176"/>
      <c r="AA110" s="1176" t="str">
        <f t="shared" ref="AA110:AA118" si="121">IF(Z110="","",RANK(Z110,$Z$11:$Z$122,1))</f>
        <v/>
      </c>
      <c r="AB110" s="1176" t="str">
        <f t="shared" ref="AB110:AB118" si="122">IF(AA110="","",IF(AA110=1,15,IF(AA110=2,12,IF(AND(AA110&gt;2,AA110&lt;13),13-AA110,0))))</f>
        <v/>
      </c>
      <c r="AC110" s="1176"/>
      <c r="AD110" s="1176" t="str">
        <f t="shared" ref="AD110:AD118" si="123">IF(AC110="","",RANK(AC110,$AC$11:$AC$122,1))</f>
        <v/>
      </c>
      <c r="AE110" s="1176" t="str">
        <f t="shared" ref="AE110:AE118" si="124">IF(AD110="","",IF(AD110=1,15,IF(AD110=2,12,IF(AND(AD110&gt;2,AD110&lt;13),13-AD110,0))))</f>
        <v/>
      </c>
      <c r="AF110" s="1176"/>
      <c r="AG110" s="1176" t="str">
        <f t="shared" ref="AG110:AG118" si="125">IF(AF110="","",RANK(AF110,$AF$11:$AF$122,1))</f>
        <v/>
      </c>
      <c r="AH110" s="1176" t="str">
        <f t="shared" ref="AH110:AH118" si="126">IF(AG110="","",IF(AG110=1,15,IF(AG110=2,12,IF(AND(AG110&gt;2,AG110&lt;13),13-AG110,0))))</f>
        <v/>
      </c>
      <c r="AI110" s="1176"/>
      <c r="AJ110" s="1176" t="str">
        <f t="shared" ref="AJ110:AJ118" si="127">IF(AI110="","",RANK(AI110,$AI$11:$AI$122,1))</f>
        <v/>
      </c>
      <c r="AK110" s="1176" t="str">
        <f t="shared" ref="AK110:AK118" si="128">IF(AJ110="","",IF(AJ110=1,15,IF(AJ110=2,12,IF(AND(AJ110&gt;2,AJ110&lt;13),13-AJ110,0))))</f>
        <v/>
      </c>
      <c r="AL110" s="1274"/>
      <c r="AM110" s="1274"/>
      <c r="AN110" s="1274"/>
      <c r="AO110" s="715" t="e">
        <f t="shared" ref="AO110:AO125" si="129">IF(SUM(G110,J110,M110,P110,S110,V110,Y110,AB110,AE110,AH110,AK110,AN110)&lt;&gt;0,SUM(G110,J110,M110,P110,S110,V110,Y110,AB110,AE110,AH110,AK110,AN110),"")</f>
        <v>#N/A</v>
      </c>
      <c r="AP110" s="716" t="e">
        <f t="shared" ref="AP110:AP125" si="130">IF(AO110="","",RANK(AO110,AO$11:AO$125,0))</f>
        <v>#N/A</v>
      </c>
      <c r="AQ110" s="715">
        <f t="shared" ref="AQ110:AQ125" si="131">COUNT(E110,H110,K110,N110,Q110,T110,W110,Z110,AC110,AF110,AI110,AL110,"&lt;&gt;")</f>
        <v>0</v>
      </c>
      <c r="AR110" s="7"/>
    </row>
    <row r="111" spans="2:44" ht="12" hidden="1" customHeight="1" x14ac:dyDescent="0.4">
      <c r="B111" s="714"/>
      <c r="C111" s="714"/>
      <c r="D111" s="1084"/>
      <c r="E111" s="1168"/>
      <c r="F111" s="1296" t="str">
        <f t="shared" si="107"/>
        <v/>
      </c>
      <c r="G111" s="1168" t="str">
        <f t="shared" si="108"/>
        <v/>
      </c>
      <c r="H111" s="1176" t="e">
        <f>IF(VLOOKUP(D111,'J1&amp;J2'!$CA$9:$CW$466,13,FALSE)=0,"",VLOOKUP(D111,'J1&amp;J2'!$CA$9:$CW$466,13,FALSE))</f>
        <v>#N/A</v>
      </c>
      <c r="I111" s="1168" t="e">
        <f t="shared" si="109"/>
        <v>#N/A</v>
      </c>
      <c r="J111" s="1168" t="e">
        <f t="shared" si="110"/>
        <v>#N/A</v>
      </c>
      <c r="K111" s="1168"/>
      <c r="L111" s="1168" t="str">
        <f t="shared" si="111"/>
        <v/>
      </c>
      <c r="M111" s="1168" t="str">
        <f t="shared" si="112"/>
        <v/>
      </c>
      <c r="N111" s="1176" t="e">
        <f>IF(VLOOKUP(D111,'J1&amp;J2'!$CA$9:$CW$466,15,FALSE)=0,"",VLOOKUP(D111,'J1&amp;J2'!$CA$9:$CW$466,15,FALSE))</f>
        <v>#N/A</v>
      </c>
      <c r="O111" s="1168" t="e">
        <f t="shared" si="113"/>
        <v>#N/A</v>
      </c>
      <c r="P111" s="1168" t="e">
        <f t="shared" si="114"/>
        <v>#N/A</v>
      </c>
      <c r="Q111" s="1168"/>
      <c r="R111" s="1168" t="str">
        <f t="shared" si="115"/>
        <v/>
      </c>
      <c r="S111" s="1168" t="str">
        <f t="shared" si="116"/>
        <v/>
      </c>
      <c r="T111" s="1168"/>
      <c r="U111" s="1168" t="str">
        <f t="shared" si="117"/>
        <v/>
      </c>
      <c r="V111" s="1168" t="str">
        <f t="shared" si="118"/>
        <v/>
      </c>
      <c r="W111" s="1168"/>
      <c r="X111" s="1168" t="str">
        <f t="shared" si="119"/>
        <v/>
      </c>
      <c r="Y111" s="1168" t="str">
        <f t="shared" si="120"/>
        <v/>
      </c>
      <c r="Z111" s="1168"/>
      <c r="AA111" s="1168" t="str">
        <f t="shared" si="121"/>
        <v/>
      </c>
      <c r="AB111" s="1168" t="str">
        <f t="shared" si="122"/>
        <v/>
      </c>
      <c r="AC111" s="1168"/>
      <c r="AD111" s="1168" t="str">
        <f t="shared" si="123"/>
        <v/>
      </c>
      <c r="AE111" s="1168" t="str">
        <f t="shared" si="124"/>
        <v/>
      </c>
      <c r="AF111" s="1168"/>
      <c r="AG111" s="1168" t="str">
        <f t="shared" si="125"/>
        <v/>
      </c>
      <c r="AH111" s="1168" t="str">
        <f t="shared" si="126"/>
        <v/>
      </c>
      <c r="AI111" s="1168"/>
      <c r="AJ111" s="1168" t="str">
        <f t="shared" si="127"/>
        <v/>
      </c>
      <c r="AK111" s="1168" t="str">
        <f t="shared" si="128"/>
        <v/>
      </c>
      <c r="AL111" s="1273"/>
      <c r="AM111" s="1273" t="str">
        <f>IF(AL111="","",RANK(AL111,$AL$11:$AL$122,1))</f>
        <v/>
      </c>
      <c r="AN111" s="1273" t="str">
        <f>IF(AM111="","",IF(AM111=1,15,IF(AM111=2,12,IF(AND(AM111&gt;2,AM111&lt;13),13-AM111,0))))</f>
        <v/>
      </c>
      <c r="AO111" s="715" t="e">
        <f t="shared" si="129"/>
        <v>#N/A</v>
      </c>
      <c r="AP111" s="716" t="e">
        <f t="shared" si="130"/>
        <v>#N/A</v>
      </c>
      <c r="AQ111" s="715">
        <f t="shared" si="131"/>
        <v>0</v>
      </c>
      <c r="AR111" s="7"/>
    </row>
    <row r="112" spans="2:44" ht="12" hidden="1" customHeight="1" x14ac:dyDescent="0.4">
      <c r="B112" s="714"/>
      <c r="C112" s="714"/>
      <c r="D112" s="1084"/>
      <c r="E112" s="1168"/>
      <c r="F112" s="1296" t="str">
        <f t="shared" si="107"/>
        <v/>
      </c>
      <c r="G112" s="1168" t="str">
        <f t="shared" si="108"/>
        <v/>
      </c>
      <c r="H112" s="1176" t="e">
        <f>IF(VLOOKUP(D112,'J1&amp;J2'!$CA$9:$CW$466,13,FALSE)=0,"",VLOOKUP(D112,'J1&amp;J2'!$CA$9:$CW$466,13,FALSE))</f>
        <v>#N/A</v>
      </c>
      <c r="I112" s="1168" t="e">
        <f t="shared" si="109"/>
        <v>#N/A</v>
      </c>
      <c r="J112" s="1168" t="e">
        <f t="shared" si="110"/>
        <v>#N/A</v>
      </c>
      <c r="K112" s="1168"/>
      <c r="L112" s="1168" t="str">
        <f t="shared" si="111"/>
        <v/>
      </c>
      <c r="M112" s="1168" t="str">
        <f t="shared" si="112"/>
        <v/>
      </c>
      <c r="N112" s="1176" t="e">
        <f>IF(VLOOKUP(D112,'J1&amp;J2'!$CA$9:$CW$466,15,FALSE)=0,"",VLOOKUP(D112,'J1&amp;J2'!$CA$9:$CW$466,15,FALSE))</f>
        <v>#N/A</v>
      </c>
      <c r="O112" s="1168" t="e">
        <f t="shared" si="113"/>
        <v>#N/A</v>
      </c>
      <c r="P112" s="1168" t="e">
        <f t="shared" si="114"/>
        <v>#N/A</v>
      </c>
      <c r="Q112" s="1168"/>
      <c r="R112" s="1168" t="str">
        <f t="shared" si="115"/>
        <v/>
      </c>
      <c r="S112" s="1168" t="str">
        <f t="shared" si="116"/>
        <v/>
      </c>
      <c r="T112" s="1168"/>
      <c r="U112" s="1168" t="str">
        <f t="shared" si="117"/>
        <v/>
      </c>
      <c r="V112" s="1168" t="str">
        <f t="shared" si="118"/>
        <v/>
      </c>
      <c r="W112" s="1168"/>
      <c r="X112" s="1168" t="str">
        <f t="shared" si="119"/>
        <v/>
      </c>
      <c r="Y112" s="1168" t="str">
        <f t="shared" si="120"/>
        <v/>
      </c>
      <c r="Z112" s="1168"/>
      <c r="AA112" s="1168" t="str">
        <f t="shared" si="121"/>
        <v/>
      </c>
      <c r="AB112" s="1168" t="str">
        <f t="shared" si="122"/>
        <v/>
      </c>
      <c r="AC112" s="1168"/>
      <c r="AD112" s="1168" t="str">
        <f t="shared" si="123"/>
        <v/>
      </c>
      <c r="AE112" s="1168" t="str">
        <f t="shared" si="124"/>
        <v/>
      </c>
      <c r="AF112" s="1168"/>
      <c r="AG112" s="1168" t="str">
        <f t="shared" si="125"/>
        <v/>
      </c>
      <c r="AH112" s="1168" t="str">
        <f t="shared" si="126"/>
        <v/>
      </c>
      <c r="AI112" s="1168"/>
      <c r="AJ112" s="1168" t="str">
        <f t="shared" si="127"/>
        <v/>
      </c>
      <c r="AK112" s="1168" t="str">
        <f t="shared" si="128"/>
        <v/>
      </c>
      <c r="AL112" s="1274"/>
      <c r="AM112" s="1274"/>
      <c r="AN112" s="1274"/>
      <c r="AO112" s="715" t="e">
        <f t="shared" si="129"/>
        <v>#N/A</v>
      </c>
      <c r="AP112" s="716" t="e">
        <f t="shared" si="130"/>
        <v>#N/A</v>
      </c>
      <c r="AQ112" s="715">
        <f t="shared" si="131"/>
        <v>0</v>
      </c>
      <c r="AR112" s="7"/>
    </row>
    <row r="113" spans="2:44" ht="12" hidden="1" customHeight="1" x14ac:dyDescent="0.4">
      <c r="B113" s="717"/>
      <c r="C113" s="1083"/>
      <c r="D113" s="1085"/>
      <c r="E113" s="1176"/>
      <c r="F113" s="1297" t="str">
        <f t="shared" si="107"/>
        <v/>
      </c>
      <c r="G113" s="1176" t="str">
        <f t="shared" si="108"/>
        <v/>
      </c>
      <c r="H113" s="1176" t="e">
        <f>IF(VLOOKUP(D113,'J1&amp;J2'!$CA$9:$CW$466,13,FALSE)=0,"",VLOOKUP(D113,'J1&amp;J2'!$CA$9:$CW$466,13,FALSE))</f>
        <v>#N/A</v>
      </c>
      <c r="I113" s="1168" t="e">
        <f t="shared" si="109"/>
        <v>#N/A</v>
      </c>
      <c r="J113" s="1176" t="e">
        <f t="shared" si="110"/>
        <v>#N/A</v>
      </c>
      <c r="K113" s="1176"/>
      <c r="L113" s="1176" t="str">
        <f t="shared" si="111"/>
        <v/>
      </c>
      <c r="M113" s="1176" t="str">
        <f t="shared" si="112"/>
        <v/>
      </c>
      <c r="N113" s="1176" t="e">
        <f>IF(VLOOKUP(D113,'J1&amp;J2'!$CA$9:$CW$466,15,FALSE)=0,"",VLOOKUP(D113,'J1&amp;J2'!$CA$9:$CW$466,15,FALSE))</f>
        <v>#N/A</v>
      </c>
      <c r="O113" s="1176" t="e">
        <f t="shared" si="113"/>
        <v>#N/A</v>
      </c>
      <c r="P113" s="1176" t="e">
        <f t="shared" si="114"/>
        <v>#N/A</v>
      </c>
      <c r="Q113" s="1176"/>
      <c r="R113" s="1176" t="str">
        <f t="shared" si="115"/>
        <v/>
      </c>
      <c r="S113" s="1176" t="str">
        <f t="shared" si="116"/>
        <v/>
      </c>
      <c r="T113" s="1176"/>
      <c r="U113" s="1176" t="str">
        <f t="shared" si="117"/>
        <v/>
      </c>
      <c r="V113" s="1176" t="str">
        <f t="shared" si="118"/>
        <v/>
      </c>
      <c r="W113" s="1176"/>
      <c r="X113" s="1176" t="str">
        <f t="shared" si="119"/>
        <v/>
      </c>
      <c r="Y113" s="1176" t="str">
        <f t="shared" si="120"/>
        <v/>
      </c>
      <c r="Z113" s="1176"/>
      <c r="AA113" s="1176" t="str">
        <f t="shared" si="121"/>
        <v/>
      </c>
      <c r="AB113" s="1176" t="str">
        <f t="shared" si="122"/>
        <v/>
      </c>
      <c r="AC113" s="1176"/>
      <c r="AD113" s="1176" t="str">
        <f t="shared" si="123"/>
        <v/>
      </c>
      <c r="AE113" s="1176" t="str">
        <f t="shared" si="124"/>
        <v/>
      </c>
      <c r="AF113" s="1176"/>
      <c r="AG113" s="1176" t="str">
        <f t="shared" si="125"/>
        <v/>
      </c>
      <c r="AH113" s="1176" t="str">
        <f t="shared" si="126"/>
        <v/>
      </c>
      <c r="AI113" s="1176"/>
      <c r="AJ113" s="1176" t="str">
        <f t="shared" si="127"/>
        <v/>
      </c>
      <c r="AK113" s="1176" t="str">
        <f t="shared" si="128"/>
        <v/>
      </c>
      <c r="AL113" s="1273"/>
      <c r="AM113" s="1273"/>
      <c r="AN113" s="1273"/>
      <c r="AO113" s="715" t="e">
        <f t="shared" si="129"/>
        <v>#N/A</v>
      </c>
      <c r="AP113" s="716" t="e">
        <f t="shared" si="130"/>
        <v>#N/A</v>
      </c>
      <c r="AQ113" s="715">
        <f t="shared" si="131"/>
        <v>0</v>
      </c>
      <c r="AR113" s="7"/>
    </row>
    <row r="114" spans="2:44" ht="12" hidden="1" customHeight="1" x14ac:dyDescent="0.4">
      <c r="B114" s="714"/>
      <c r="C114" s="714"/>
      <c r="D114" s="1084"/>
      <c r="E114" s="1168"/>
      <c r="F114" s="1296" t="str">
        <f t="shared" si="107"/>
        <v/>
      </c>
      <c r="G114" s="1168" t="str">
        <f t="shared" si="108"/>
        <v/>
      </c>
      <c r="H114" s="1176" t="e">
        <f>IF(VLOOKUP(D114,'J1&amp;J2'!$CA$9:$CW$466,13,FALSE)=0,"",VLOOKUP(D114,'J1&amp;J2'!$CA$9:$CW$466,13,FALSE))</f>
        <v>#N/A</v>
      </c>
      <c r="I114" s="1168" t="e">
        <f t="shared" si="109"/>
        <v>#N/A</v>
      </c>
      <c r="J114" s="1168" t="e">
        <f t="shared" si="110"/>
        <v>#N/A</v>
      </c>
      <c r="K114" s="1168"/>
      <c r="L114" s="1168" t="str">
        <f t="shared" si="111"/>
        <v/>
      </c>
      <c r="M114" s="1168" t="str">
        <f t="shared" si="112"/>
        <v/>
      </c>
      <c r="N114" s="1176" t="e">
        <f>IF(VLOOKUP(D114,'J1&amp;J2'!$CA$9:$CW$466,15,FALSE)=0,"",VLOOKUP(D114,'J1&amp;J2'!$CA$9:$CW$466,15,FALSE))</f>
        <v>#N/A</v>
      </c>
      <c r="O114" s="1168" t="e">
        <f t="shared" si="113"/>
        <v>#N/A</v>
      </c>
      <c r="P114" s="1168" t="e">
        <f t="shared" si="114"/>
        <v>#N/A</v>
      </c>
      <c r="Q114" s="1168"/>
      <c r="R114" s="1168" t="str">
        <f t="shared" si="115"/>
        <v/>
      </c>
      <c r="S114" s="1168" t="str">
        <f t="shared" si="116"/>
        <v/>
      </c>
      <c r="T114" s="1168"/>
      <c r="U114" s="1168" t="str">
        <f t="shared" si="117"/>
        <v/>
      </c>
      <c r="V114" s="1168" t="str">
        <f t="shared" si="118"/>
        <v/>
      </c>
      <c r="W114" s="1168"/>
      <c r="X114" s="1168" t="str">
        <f t="shared" si="119"/>
        <v/>
      </c>
      <c r="Y114" s="1168" t="str">
        <f t="shared" si="120"/>
        <v/>
      </c>
      <c r="Z114" s="1168"/>
      <c r="AA114" s="1168" t="str">
        <f t="shared" si="121"/>
        <v/>
      </c>
      <c r="AB114" s="1168" t="str">
        <f t="shared" si="122"/>
        <v/>
      </c>
      <c r="AC114" s="1168"/>
      <c r="AD114" s="1168" t="str">
        <f t="shared" si="123"/>
        <v/>
      </c>
      <c r="AE114" s="1168" t="str">
        <f t="shared" si="124"/>
        <v/>
      </c>
      <c r="AF114" s="1168"/>
      <c r="AG114" s="1168" t="str">
        <f t="shared" si="125"/>
        <v/>
      </c>
      <c r="AH114" s="1168" t="str">
        <f t="shared" si="126"/>
        <v/>
      </c>
      <c r="AI114" s="1168"/>
      <c r="AJ114" s="1168" t="str">
        <f t="shared" si="127"/>
        <v/>
      </c>
      <c r="AK114" s="1168" t="str">
        <f t="shared" si="128"/>
        <v/>
      </c>
      <c r="AL114" s="1274"/>
      <c r="AM114" s="1274"/>
      <c r="AN114" s="1274"/>
      <c r="AO114" s="715" t="e">
        <f t="shared" si="129"/>
        <v>#N/A</v>
      </c>
      <c r="AP114" s="716" t="e">
        <f t="shared" si="130"/>
        <v>#N/A</v>
      </c>
      <c r="AQ114" s="715">
        <f t="shared" si="131"/>
        <v>0</v>
      </c>
      <c r="AR114" s="7"/>
    </row>
    <row r="115" spans="2:44" ht="12" hidden="1" customHeight="1" x14ac:dyDescent="0.4">
      <c r="B115" s="717"/>
      <c r="C115" s="1083"/>
      <c r="D115" s="1085"/>
      <c r="E115" s="1176"/>
      <c r="F115" s="1297" t="str">
        <f t="shared" si="107"/>
        <v/>
      </c>
      <c r="G115" s="1176" t="str">
        <f t="shared" si="108"/>
        <v/>
      </c>
      <c r="H115" s="1176" t="e">
        <f>IF(VLOOKUP(D115,'J1&amp;J2'!$CA$9:$CW$466,13,FALSE)=0,"",VLOOKUP(D115,'J1&amp;J2'!$CA$9:$CW$466,13,FALSE))</f>
        <v>#N/A</v>
      </c>
      <c r="I115" s="1168" t="e">
        <f t="shared" si="109"/>
        <v>#N/A</v>
      </c>
      <c r="J115" s="1176" t="e">
        <f t="shared" si="110"/>
        <v>#N/A</v>
      </c>
      <c r="K115" s="1176"/>
      <c r="L115" s="1176" t="str">
        <f t="shared" si="111"/>
        <v/>
      </c>
      <c r="M115" s="1176" t="str">
        <f t="shared" si="112"/>
        <v/>
      </c>
      <c r="N115" s="1176" t="e">
        <f>IF(VLOOKUP(D115,'J1&amp;J2'!$CA$9:$CW$466,15,FALSE)=0,"",VLOOKUP(D115,'J1&amp;J2'!$CA$9:$CW$466,15,FALSE))</f>
        <v>#N/A</v>
      </c>
      <c r="O115" s="1176" t="e">
        <f t="shared" si="113"/>
        <v>#N/A</v>
      </c>
      <c r="P115" s="1176" t="e">
        <f t="shared" si="114"/>
        <v>#N/A</v>
      </c>
      <c r="Q115" s="1176"/>
      <c r="R115" s="1176" t="str">
        <f t="shared" si="115"/>
        <v/>
      </c>
      <c r="S115" s="1176" t="str">
        <f t="shared" si="116"/>
        <v/>
      </c>
      <c r="T115" s="1176"/>
      <c r="U115" s="1176" t="str">
        <f t="shared" si="117"/>
        <v/>
      </c>
      <c r="V115" s="1176" t="str">
        <f t="shared" si="118"/>
        <v/>
      </c>
      <c r="W115" s="1176"/>
      <c r="X115" s="1176" t="str">
        <f t="shared" si="119"/>
        <v/>
      </c>
      <c r="Y115" s="1176" t="str">
        <f t="shared" si="120"/>
        <v/>
      </c>
      <c r="Z115" s="1176"/>
      <c r="AA115" s="1176" t="str">
        <f t="shared" si="121"/>
        <v/>
      </c>
      <c r="AB115" s="1176" t="str">
        <f t="shared" si="122"/>
        <v/>
      </c>
      <c r="AC115" s="1176"/>
      <c r="AD115" s="1176" t="str">
        <f t="shared" si="123"/>
        <v/>
      </c>
      <c r="AE115" s="1176" t="str">
        <f t="shared" si="124"/>
        <v/>
      </c>
      <c r="AF115" s="1176"/>
      <c r="AG115" s="1176" t="str">
        <f t="shared" si="125"/>
        <v/>
      </c>
      <c r="AH115" s="1176" t="str">
        <f t="shared" si="126"/>
        <v/>
      </c>
      <c r="AI115" s="1176"/>
      <c r="AJ115" s="1176" t="str">
        <f t="shared" si="127"/>
        <v/>
      </c>
      <c r="AK115" s="1176" t="str">
        <f t="shared" si="128"/>
        <v/>
      </c>
      <c r="AL115" s="1273"/>
      <c r="AM115" s="1273" t="str">
        <f>IF(AL115="","",RANK(AL115,$AL$11:$AL$122,1))</f>
        <v/>
      </c>
      <c r="AN115" s="1273" t="str">
        <f>IF(AM115="","",IF(AM115=1,15,IF(AM115=2,12,IF(AND(AM115&gt;2,AM115&lt;13),13-AM115,0))))</f>
        <v/>
      </c>
      <c r="AO115" s="715" t="e">
        <f t="shared" si="129"/>
        <v>#N/A</v>
      </c>
      <c r="AP115" s="716" t="e">
        <f t="shared" si="130"/>
        <v>#N/A</v>
      </c>
      <c r="AQ115" s="715">
        <f t="shared" si="131"/>
        <v>0</v>
      </c>
      <c r="AR115" s="7"/>
    </row>
    <row r="116" spans="2:44" ht="12" hidden="1" customHeight="1" x14ac:dyDescent="0.4">
      <c r="B116" s="714"/>
      <c r="C116" s="714"/>
      <c r="D116" s="1084"/>
      <c r="E116" s="1168"/>
      <c r="F116" s="1296" t="str">
        <f t="shared" si="107"/>
        <v/>
      </c>
      <c r="G116" s="1168" t="str">
        <f t="shared" si="108"/>
        <v/>
      </c>
      <c r="H116" s="1176" t="e">
        <f>IF(VLOOKUP(D116,'J1&amp;J2'!$CA$9:$CW$466,13,FALSE)=0,"",VLOOKUP(D116,'J1&amp;J2'!$CA$9:$CW$466,13,FALSE))</f>
        <v>#N/A</v>
      </c>
      <c r="I116" s="1168" t="e">
        <f t="shared" si="109"/>
        <v>#N/A</v>
      </c>
      <c r="J116" s="1168" t="e">
        <f t="shared" si="110"/>
        <v>#N/A</v>
      </c>
      <c r="K116" s="1168"/>
      <c r="L116" s="1168" t="str">
        <f t="shared" si="111"/>
        <v/>
      </c>
      <c r="M116" s="1168" t="str">
        <f t="shared" si="112"/>
        <v/>
      </c>
      <c r="N116" s="1176" t="e">
        <f>IF(VLOOKUP(D116,'J1&amp;J2'!$CA$9:$CW$466,15,FALSE)=0,"",VLOOKUP(D116,'J1&amp;J2'!$CA$9:$CW$466,15,FALSE))</f>
        <v>#N/A</v>
      </c>
      <c r="O116" s="1168" t="e">
        <f t="shared" si="113"/>
        <v>#N/A</v>
      </c>
      <c r="P116" s="1168" t="e">
        <f t="shared" si="114"/>
        <v>#N/A</v>
      </c>
      <c r="Q116" s="1168"/>
      <c r="R116" s="1168" t="str">
        <f t="shared" si="115"/>
        <v/>
      </c>
      <c r="S116" s="1168" t="str">
        <f t="shared" si="116"/>
        <v/>
      </c>
      <c r="T116" s="1168"/>
      <c r="U116" s="1168" t="str">
        <f t="shared" si="117"/>
        <v/>
      </c>
      <c r="V116" s="1168" t="str">
        <f t="shared" si="118"/>
        <v/>
      </c>
      <c r="W116" s="1168"/>
      <c r="X116" s="1168" t="str">
        <f t="shared" si="119"/>
        <v/>
      </c>
      <c r="Y116" s="1168" t="str">
        <f t="shared" si="120"/>
        <v/>
      </c>
      <c r="Z116" s="1168"/>
      <c r="AA116" s="1168" t="str">
        <f t="shared" si="121"/>
        <v/>
      </c>
      <c r="AB116" s="1168" t="str">
        <f t="shared" si="122"/>
        <v/>
      </c>
      <c r="AC116" s="1168"/>
      <c r="AD116" s="1168" t="str">
        <f t="shared" si="123"/>
        <v/>
      </c>
      <c r="AE116" s="1168" t="str">
        <f t="shared" si="124"/>
        <v/>
      </c>
      <c r="AF116" s="1168"/>
      <c r="AG116" s="1168" t="str">
        <f t="shared" si="125"/>
        <v/>
      </c>
      <c r="AH116" s="1168" t="str">
        <f t="shared" si="126"/>
        <v/>
      </c>
      <c r="AI116" s="1168"/>
      <c r="AJ116" s="1168" t="str">
        <f t="shared" si="127"/>
        <v/>
      </c>
      <c r="AK116" s="1168" t="str">
        <f t="shared" si="128"/>
        <v/>
      </c>
      <c r="AL116" s="1176"/>
      <c r="AM116" s="1176" t="str">
        <f>IF(AL116="","",RANK(AL116,$AL$11:$AL$122,1))</f>
        <v/>
      </c>
      <c r="AN116" s="1176" t="str">
        <f>IF(AM116="","",IF(AM116=1,15,IF(AM116=2,12,IF(AND(AM116&gt;2,AM116&lt;13),13-AM116,0))))</f>
        <v/>
      </c>
      <c r="AO116" s="715" t="e">
        <f t="shared" si="129"/>
        <v>#N/A</v>
      </c>
      <c r="AP116" s="716" t="e">
        <f t="shared" si="130"/>
        <v>#N/A</v>
      </c>
      <c r="AQ116" s="715">
        <f t="shared" si="131"/>
        <v>0</v>
      </c>
      <c r="AR116" s="7"/>
    </row>
    <row r="117" spans="2:44" ht="12" hidden="1" customHeight="1" x14ac:dyDescent="0.4">
      <c r="B117" s="714"/>
      <c r="C117" s="714"/>
      <c r="D117" s="1084"/>
      <c r="E117" s="1168"/>
      <c r="F117" s="1296" t="str">
        <f t="shared" si="107"/>
        <v/>
      </c>
      <c r="G117" s="1168" t="str">
        <f t="shared" si="108"/>
        <v/>
      </c>
      <c r="H117" s="1176" t="e">
        <f>IF(VLOOKUP(D117,'J1&amp;J2'!$CA$9:$CW$466,13,FALSE)=0,"",VLOOKUP(D117,'J1&amp;J2'!$CA$9:$CW$466,13,FALSE))</f>
        <v>#N/A</v>
      </c>
      <c r="I117" s="1168" t="e">
        <f t="shared" si="109"/>
        <v>#N/A</v>
      </c>
      <c r="J117" s="1168" t="e">
        <f t="shared" si="110"/>
        <v>#N/A</v>
      </c>
      <c r="K117" s="1168"/>
      <c r="L117" s="1168" t="str">
        <f t="shared" si="111"/>
        <v/>
      </c>
      <c r="M117" s="1168" t="str">
        <f t="shared" si="112"/>
        <v/>
      </c>
      <c r="N117" s="1176" t="e">
        <f>IF(VLOOKUP(D117,'J1&amp;J2'!$CA$9:$CW$466,15,FALSE)=0,"",VLOOKUP(D117,'J1&amp;J2'!$CA$9:$CW$466,15,FALSE))</f>
        <v>#N/A</v>
      </c>
      <c r="O117" s="1168" t="e">
        <f t="shared" si="113"/>
        <v>#N/A</v>
      </c>
      <c r="P117" s="1168" t="e">
        <f t="shared" si="114"/>
        <v>#N/A</v>
      </c>
      <c r="Q117" s="1168"/>
      <c r="R117" s="1168" t="str">
        <f t="shared" si="115"/>
        <v/>
      </c>
      <c r="S117" s="1168" t="str">
        <f t="shared" si="116"/>
        <v/>
      </c>
      <c r="T117" s="1168"/>
      <c r="U117" s="1168" t="str">
        <f t="shared" si="117"/>
        <v/>
      </c>
      <c r="V117" s="1168" t="str">
        <f t="shared" si="118"/>
        <v/>
      </c>
      <c r="W117" s="1168"/>
      <c r="X117" s="1168" t="str">
        <f t="shared" si="119"/>
        <v/>
      </c>
      <c r="Y117" s="1168" t="str">
        <f t="shared" si="120"/>
        <v/>
      </c>
      <c r="Z117" s="1168"/>
      <c r="AA117" s="1168" t="str">
        <f t="shared" si="121"/>
        <v/>
      </c>
      <c r="AB117" s="1168" t="str">
        <f t="shared" si="122"/>
        <v/>
      </c>
      <c r="AC117" s="1168"/>
      <c r="AD117" s="1168" t="str">
        <f t="shared" si="123"/>
        <v/>
      </c>
      <c r="AE117" s="1168" t="str">
        <f t="shared" si="124"/>
        <v/>
      </c>
      <c r="AF117" s="1168"/>
      <c r="AG117" s="1168" t="str">
        <f t="shared" si="125"/>
        <v/>
      </c>
      <c r="AH117" s="1168" t="str">
        <f t="shared" si="126"/>
        <v/>
      </c>
      <c r="AI117" s="1168"/>
      <c r="AJ117" s="1168" t="str">
        <f t="shared" si="127"/>
        <v/>
      </c>
      <c r="AK117" s="1168" t="str">
        <f t="shared" si="128"/>
        <v/>
      </c>
      <c r="AL117" s="1273"/>
      <c r="AM117" s="1273" t="str">
        <f>IF(AL117="","",RANK(AL117,$AL$11:$AL$122,1))</f>
        <v/>
      </c>
      <c r="AN117" s="1273" t="str">
        <f>IF(AM117="","",IF(AM117=1,15,IF(AM117=2,12,IF(AND(AM117&gt;2,AM117&lt;13),13-AM117,0))))</f>
        <v/>
      </c>
      <c r="AO117" s="715" t="e">
        <f t="shared" si="129"/>
        <v>#N/A</v>
      </c>
      <c r="AP117" s="716" t="e">
        <f t="shared" si="130"/>
        <v>#N/A</v>
      </c>
      <c r="AQ117" s="715">
        <f t="shared" si="131"/>
        <v>0</v>
      </c>
      <c r="AR117" s="7"/>
    </row>
    <row r="118" spans="2:44" ht="12" hidden="1" customHeight="1" x14ac:dyDescent="0.4">
      <c r="B118" s="717"/>
      <c r="C118" s="1083"/>
      <c r="D118" s="1085"/>
      <c r="E118" s="1176"/>
      <c r="F118" s="1176" t="str">
        <f t="shared" si="107"/>
        <v/>
      </c>
      <c r="G118" s="1176" t="str">
        <f t="shared" si="108"/>
        <v/>
      </c>
      <c r="H118" s="1176" t="e">
        <f>IF(VLOOKUP(D118,'J1&amp;J2'!$CA$9:$CW$466,13,FALSE)=0,"",VLOOKUP(D118,'J1&amp;J2'!$CA$9:$CW$466,13,FALSE))</f>
        <v>#N/A</v>
      </c>
      <c r="I118" s="1168" t="e">
        <f t="shared" si="109"/>
        <v>#N/A</v>
      </c>
      <c r="J118" s="1176" t="e">
        <f t="shared" si="110"/>
        <v>#N/A</v>
      </c>
      <c r="K118" s="1176"/>
      <c r="L118" s="1176" t="str">
        <f t="shared" si="111"/>
        <v/>
      </c>
      <c r="M118" s="1176" t="str">
        <f t="shared" si="112"/>
        <v/>
      </c>
      <c r="N118" s="1176" t="e">
        <f>IF(VLOOKUP(D118,'J1&amp;J2'!$CA$9:$CW$466,15,FALSE)=0,"",VLOOKUP(D118,'J1&amp;J2'!$CA$9:$CW$466,15,FALSE))</f>
        <v>#N/A</v>
      </c>
      <c r="O118" s="1176" t="e">
        <f t="shared" si="113"/>
        <v>#N/A</v>
      </c>
      <c r="P118" s="1176" t="e">
        <f t="shared" si="114"/>
        <v>#N/A</v>
      </c>
      <c r="Q118" s="1176"/>
      <c r="R118" s="1176" t="str">
        <f t="shared" si="115"/>
        <v/>
      </c>
      <c r="S118" s="1176" t="str">
        <f t="shared" si="116"/>
        <v/>
      </c>
      <c r="T118" s="1176"/>
      <c r="U118" s="1176" t="str">
        <f t="shared" si="117"/>
        <v/>
      </c>
      <c r="V118" s="1176" t="str">
        <f t="shared" si="118"/>
        <v/>
      </c>
      <c r="W118" s="1176"/>
      <c r="X118" s="1176" t="str">
        <f t="shared" si="119"/>
        <v/>
      </c>
      <c r="Y118" s="1176" t="str">
        <f t="shared" si="120"/>
        <v/>
      </c>
      <c r="Z118" s="1176"/>
      <c r="AA118" s="1176" t="str">
        <f t="shared" si="121"/>
        <v/>
      </c>
      <c r="AB118" s="1176" t="str">
        <f t="shared" si="122"/>
        <v/>
      </c>
      <c r="AC118" s="1176"/>
      <c r="AD118" s="1176" t="str">
        <f t="shared" si="123"/>
        <v/>
      </c>
      <c r="AE118" s="1176" t="str">
        <f t="shared" si="124"/>
        <v/>
      </c>
      <c r="AF118" s="1176"/>
      <c r="AG118" s="1176" t="str">
        <f t="shared" si="125"/>
        <v/>
      </c>
      <c r="AH118" s="1176" t="str">
        <f t="shared" si="126"/>
        <v/>
      </c>
      <c r="AI118" s="1176"/>
      <c r="AJ118" s="1176" t="str">
        <f t="shared" si="127"/>
        <v/>
      </c>
      <c r="AK118" s="1176" t="str">
        <f t="shared" si="128"/>
        <v/>
      </c>
      <c r="AL118" s="1176"/>
      <c r="AM118" s="1176" t="str">
        <f>IF(AL118="","",RANK(AL118,$AL$11:$AL$122,1))</f>
        <v/>
      </c>
      <c r="AN118" s="1176" t="str">
        <f>IF(AM118="","",IF(AM118=1,15,IF(AM118=2,12,IF(AND(AM118&gt;2,AM118&lt;13),13-AM118,0))))</f>
        <v/>
      </c>
      <c r="AO118" s="715" t="e">
        <f t="shared" si="129"/>
        <v>#N/A</v>
      </c>
      <c r="AP118" s="716" t="e">
        <f t="shared" si="130"/>
        <v>#N/A</v>
      </c>
      <c r="AQ118" s="715">
        <f t="shared" si="131"/>
        <v>0</v>
      </c>
      <c r="AR118" s="7"/>
    </row>
    <row r="119" spans="2:44" ht="12" hidden="1" customHeight="1" x14ac:dyDescent="0.4">
      <c r="B119" s="714"/>
      <c r="C119" s="714"/>
      <c r="D119" s="1084"/>
      <c r="E119" s="1168"/>
      <c r="F119" s="1176" t="str">
        <f t="shared" si="107"/>
        <v/>
      </c>
      <c r="G119" s="1168"/>
      <c r="H119" s="1176" t="e">
        <f>IF(VLOOKUP(D119,'J1&amp;J2'!$CA$9:$CW$466,13,FALSE)=0,"",VLOOKUP(D119,'J1&amp;J2'!$CA$9:$CW$466,13,FALSE))</f>
        <v>#N/A</v>
      </c>
      <c r="I119" s="1168" t="e">
        <f t="shared" si="109"/>
        <v>#N/A</v>
      </c>
      <c r="J119" s="1168"/>
      <c r="K119" s="1168"/>
      <c r="L119" s="1168" t="str">
        <f t="shared" si="111"/>
        <v/>
      </c>
      <c r="M119" s="1168"/>
      <c r="N119" s="1176" t="e">
        <f>IF(VLOOKUP(D119,'J1&amp;J2'!$CA$9:$CW$466,15,FALSE)=0,"",VLOOKUP(D119,'J1&amp;J2'!$CA$9:$CW$466,15,FALSE))</f>
        <v>#N/A</v>
      </c>
      <c r="O119" s="1168" t="e">
        <f t="shared" si="113"/>
        <v>#N/A</v>
      </c>
      <c r="P119" s="1168" t="e">
        <f t="shared" si="114"/>
        <v>#N/A</v>
      </c>
      <c r="Q119" s="1168"/>
      <c r="R119" s="1168" t="str">
        <f t="shared" si="115"/>
        <v/>
      </c>
      <c r="S119" s="1168"/>
      <c r="T119" s="1168"/>
      <c r="U119" s="1168" t="str">
        <f t="shared" si="117"/>
        <v/>
      </c>
      <c r="V119" s="1168"/>
      <c r="W119" s="1168"/>
      <c r="X119" s="1168" t="str">
        <f t="shared" si="119"/>
        <v/>
      </c>
      <c r="Y119" s="1168"/>
      <c r="Z119" s="1168"/>
      <c r="AA119" s="1168"/>
      <c r="AB119" s="1168"/>
      <c r="AC119" s="1168"/>
      <c r="AD119" s="1168"/>
      <c r="AE119" s="1168"/>
      <c r="AF119" s="1168"/>
      <c r="AG119" s="1168"/>
      <c r="AH119" s="1168"/>
      <c r="AI119" s="1168"/>
      <c r="AJ119" s="1168"/>
      <c r="AK119" s="1168"/>
      <c r="AL119" s="1168"/>
      <c r="AM119" s="1168"/>
      <c r="AN119" s="1168"/>
      <c r="AO119" s="715" t="e">
        <f t="shared" si="129"/>
        <v>#N/A</v>
      </c>
      <c r="AP119" s="716" t="e">
        <f t="shared" si="130"/>
        <v>#N/A</v>
      </c>
      <c r="AQ119" s="715">
        <f t="shared" si="131"/>
        <v>0</v>
      </c>
      <c r="AR119" s="7"/>
    </row>
    <row r="120" spans="2:44" ht="12" hidden="1" customHeight="1" x14ac:dyDescent="0.4">
      <c r="B120" s="717"/>
      <c r="C120" s="1083"/>
      <c r="D120" s="1085"/>
      <c r="E120" s="1176"/>
      <c r="F120" s="1176" t="str">
        <f t="shared" si="107"/>
        <v/>
      </c>
      <c r="G120" s="1176"/>
      <c r="H120" s="1176" t="e">
        <f>IF(VLOOKUP(D120,'J1&amp;J2'!$CA$9:$CW$466,13,FALSE)=0,"",VLOOKUP(D120,'J1&amp;J2'!$CA$9:$CW$466,13,FALSE))</f>
        <v>#N/A</v>
      </c>
      <c r="I120" s="1168" t="e">
        <f t="shared" si="109"/>
        <v>#N/A</v>
      </c>
      <c r="J120" s="1176"/>
      <c r="K120" s="1176"/>
      <c r="L120" s="1176" t="str">
        <f t="shared" si="111"/>
        <v/>
      </c>
      <c r="M120" s="1176"/>
      <c r="N120" s="1176" t="e">
        <f>IF(VLOOKUP(D120,'J1&amp;J2'!$CA$9:$CW$466,15,FALSE)=0,"",VLOOKUP(D120,'J1&amp;J2'!$CA$9:$CW$466,15,FALSE))</f>
        <v>#N/A</v>
      </c>
      <c r="O120" s="1176" t="e">
        <f t="shared" si="113"/>
        <v>#N/A</v>
      </c>
      <c r="P120" s="1176" t="e">
        <f t="shared" si="114"/>
        <v>#N/A</v>
      </c>
      <c r="Q120" s="1176"/>
      <c r="R120" s="1176" t="str">
        <f t="shared" si="115"/>
        <v/>
      </c>
      <c r="S120" s="1176"/>
      <c r="T120" s="1176"/>
      <c r="U120" s="1176" t="str">
        <f t="shared" si="117"/>
        <v/>
      </c>
      <c r="V120" s="1176"/>
      <c r="W120" s="1176"/>
      <c r="X120" s="1176" t="str">
        <f t="shared" si="119"/>
        <v/>
      </c>
      <c r="Y120" s="1176"/>
      <c r="Z120" s="1176"/>
      <c r="AA120" s="1176"/>
      <c r="AB120" s="1176"/>
      <c r="AC120" s="1176"/>
      <c r="AD120" s="1176"/>
      <c r="AE120" s="1176"/>
      <c r="AF120" s="1176"/>
      <c r="AG120" s="1176"/>
      <c r="AH120" s="1176"/>
      <c r="AI120" s="1176"/>
      <c r="AJ120" s="1176"/>
      <c r="AK120" s="1176"/>
      <c r="AL120" s="1176"/>
      <c r="AM120" s="1176"/>
      <c r="AN120" s="1176"/>
      <c r="AO120" s="715" t="e">
        <f t="shared" si="129"/>
        <v>#N/A</v>
      </c>
      <c r="AP120" s="716" t="e">
        <f t="shared" si="130"/>
        <v>#N/A</v>
      </c>
      <c r="AQ120" s="715">
        <f t="shared" si="131"/>
        <v>0</v>
      </c>
      <c r="AR120" s="7"/>
    </row>
    <row r="121" spans="2:44" ht="12" hidden="1" customHeight="1" x14ac:dyDescent="0.4">
      <c r="B121" s="714"/>
      <c r="C121" s="714"/>
      <c r="D121" s="1084"/>
      <c r="E121" s="1168"/>
      <c r="F121" s="1176" t="str">
        <f t="shared" si="107"/>
        <v/>
      </c>
      <c r="G121" s="1168"/>
      <c r="H121" s="1176" t="e">
        <f>IF(VLOOKUP(D121,'J1&amp;J2'!$CA$9:$CW$466,13,FALSE)=0,"",VLOOKUP(D121,'J1&amp;J2'!$CA$9:$CW$466,13,FALSE))</f>
        <v>#N/A</v>
      </c>
      <c r="I121" s="1168" t="e">
        <f t="shared" si="109"/>
        <v>#N/A</v>
      </c>
      <c r="J121" s="1168"/>
      <c r="K121" s="1168"/>
      <c r="L121" s="1168" t="str">
        <f t="shared" si="111"/>
        <v/>
      </c>
      <c r="M121" s="1168"/>
      <c r="N121" s="1176" t="e">
        <f>IF(VLOOKUP(D121,'J1&amp;J2'!$CA$9:$CW$466,15,FALSE)=0,"",VLOOKUP(D121,'J1&amp;J2'!$CA$9:$CW$466,15,FALSE))</f>
        <v>#N/A</v>
      </c>
      <c r="O121" s="1168" t="e">
        <f t="shared" si="113"/>
        <v>#N/A</v>
      </c>
      <c r="P121" s="1168" t="e">
        <f t="shared" si="114"/>
        <v>#N/A</v>
      </c>
      <c r="Q121" s="1168"/>
      <c r="R121" s="1168" t="str">
        <f t="shared" si="115"/>
        <v/>
      </c>
      <c r="S121" s="1168"/>
      <c r="T121" s="1168"/>
      <c r="U121" s="1168" t="str">
        <f t="shared" si="117"/>
        <v/>
      </c>
      <c r="V121" s="1168"/>
      <c r="W121" s="1168"/>
      <c r="X121" s="1168" t="str">
        <f t="shared" si="119"/>
        <v/>
      </c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J121" s="1168"/>
      <c r="AK121" s="1168"/>
      <c r="AL121" s="1168"/>
      <c r="AM121" s="1168"/>
      <c r="AN121" s="1168"/>
      <c r="AO121" s="715" t="e">
        <f t="shared" si="129"/>
        <v>#N/A</v>
      </c>
      <c r="AP121" s="716" t="e">
        <f t="shared" si="130"/>
        <v>#N/A</v>
      </c>
      <c r="AQ121" s="715">
        <f t="shared" si="131"/>
        <v>0</v>
      </c>
      <c r="AR121" s="7"/>
    </row>
    <row r="122" spans="2:44" ht="12" hidden="1" customHeight="1" x14ac:dyDescent="0.4">
      <c r="B122" s="717"/>
      <c r="C122" s="1083"/>
      <c r="D122" s="1085"/>
      <c r="E122" s="1176"/>
      <c r="F122" s="1176" t="str">
        <f t="shared" si="107"/>
        <v/>
      </c>
      <c r="G122" s="1176"/>
      <c r="H122" s="1176" t="e">
        <f>IF(VLOOKUP(D122,'J1&amp;J2'!$CA$9:$CW$466,13,FALSE)=0,"",VLOOKUP(D122,'J1&amp;J2'!$CA$9:$CW$466,13,FALSE))</f>
        <v>#N/A</v>
      </c>
      <c r="I122" s="1168" t="e">
        <f t="shared" si="109"/>
        <v>#N/A</v>
      </c>
      <c r="J122" s="1176"/>
      <c r="K122" s="1176"/>
      <c r="L122" s="1176" t="str">
        <f t="shared" si="111"/>
        <v/>
      </c>
      <c r="M122" s="1176"/>
      <c r="N122" s="1176" t="e">
        <f>IF(VLOOKUP(D122,'J1&amp;J2'!$CA$9:$CW$466,15,FALSE)=0,"",VLOOKUP(D122,'J1&amp;J2'!$CA$9:$CW$466,15,FALSE))</f>
        <v>#N/A</v>
      </c>
      <c r="O122" s="1176" t="e">
        <f t="shared" si="113"/>
        <v>#N/A</v>
      </c>
      <c r="P122" s="1176" t="e">
        <f t="shared" si="114"/>
        <v>#N/A</v>
      </c>
      <c r="Q122" s="1176"/>
      <c r="R122" s="1176" t="str">
        <f t="shared" si="115"/>
        <v/>
      </c>
      <c r="S122" s="1176"/>
      <c r="T122" s="1176"/>
      <c r="U122" s="1176" t="str">
        <f t="shared" si="117"/>
        <v/>
      </c>
      <c r="V122" s="1176"/>
      <c r="W122" s="1176"/>
      <c r="X122" s="1176" t="str">
        <f t="shared" si="119"/>
        <v/>
      </c>
      <c r="Y122" s="1176"/>
      <c r="Z122" s="1176"/>
      <c r="AA122" s="1176"/>
      <c r="AB122" s="1176"/>
      <c r="AC122" s="1176"/>
      <c r="AD122" s="1176"/>
      <c r="AE122" s="1176"/>
      <c r="AF122" s="1176"/>
      <c r="AG122" s="1176"/>
      <c r="AH122" s="1176"/>
      <c r="AI122" s="1176"/>
      <c r="AJ122" s="1176"/>
      <c r="AK122" s="1176"/>
      <c r="AL122" s="1176"/>
      <c r="AM122" s="1176"/>
      <c r="AN122" s="1176"/>
      <c r="AO122" s="715" t="e">
        <f t="shared" si="129"/>
        <v>#N/A</v>
      </c>
      <c r="AP122" s="716" t="e">
        <f t="shared" si="130"/>
        <v>#N/A</v>
      </c>
      <c r="AQ122" s="715">
        <f t="shared" si="131"/>
        <v>0</v>
      </c>
      <c r="AR122" s="7"/>
    </row>
    <row r="123" spans="2:44" ht="12" hidden="1" customHeight="1" x14ac:dyDescent="0.4">
      <c r="B123" s="714"/>
      <c r="C123" s="714"/>
      <c r="D123" s="1084"/>
      <c r="E123" s="1168"/>
      <c r="F123" s="1176" t="str">
        <f t="shared" si="107"/>
        <v/>
      </c>
      <c r="G123" s="1168"/>
      <c r="H123" s="1176" t="e">
        <f>IF(VLOOKUP(D123,'J1&amp;J2'!$CA$9:$CW$466,13,FALSE)=0,"",VLOOKUP(D123,'J1&amp;J2'!$CA$9:$CW$466,13,FALSE))</f>
        <v>#N/A</v>
      </c>
      <c r="I123" s="1168" t="e">
        <f t="shared" si="109"/>
        <v>#N/A</v>
      </c>
      <c r="J123" s="1168"/>
      <c r="K123" s="1168"/>
      <c r="L123" s="1168" t="str">
        <f t="shared" si="111"/>
        <v/>
      </c>
      <c r="M123" s="1168"/>
      <c r="N123" s="1176" t="e">
        <f>IF(VLOOKUP(D123,'J1&amp;J2'!$CA$9:$CW$466,15,FALSE)=0,"",VLOOKUP(D123,'J1&amp;J2'!$CA$9:$CW$466,15,FALSE))</f>
        <v>#N/A</v>
      </c>
      <c r="O123" s="1168" t="e">
        <f t="shared" si="113"/>
        <v>#N/A</v>
      </c>
      <c r="P123" s="1168" t="e">
        <f t="shared" si="114"/>
        <v>#N/A</v>
      </c>
      <c r="Q123" s="1168"/>
      <c r="R123" s="1168" t="str">
        <f t="shared" si="115"/>
        <v/>
      </c>
      <c r="S123" s="1168"/>
      <c r="T123" s="1168"/>
      <c r="U123" s="1168" t="str">
        <f t="shared" si="117"/>
        <v/>
      </c>
      <c r="V123" s="1168"/>
      <c r="W123" s="1168"/>
      <c r="X123" s="1168" t="str">
        <f t="shared" si="119"/>
        <v/>
      </c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J123" s="1168"/>
      <c r="AK123" s="1168"/>
      <c r="AL123" s="1168"/>
      <c r="AM123" s="1168"/>
      <c r="AN123" s="1168"/>
      <c r="AO123" s="715" t="e">
        <f t="shared" si="129"/>
        <v>#N/A</v>
      </c>
      <c r="AP123" s="716" t="e">
        <f t="shared" si="130"/>
        <v>#N/A</v>
      </c>
      <c r="AQ123" s="715">
        <f t="shared" si="131"/>
        <v>0</v>
      </c>
      <c r="AR123" s="7"/>
    </row>
    <row r="124" spans="2:44" ht="12" hidden="1" customHeight="1" x14ac:dyDescent="0.4">
      <c r="B124" s="717"/>
      <c r="C124" s="1083"/>
      <c r="D124" s="1085"/>
      <c r="E124" s="1176"/>
      <c r="F124" s="1176" t="str">
        <f t="shared" si="107"/>
        <v/>
      </c>
      <c r="G124" s="1176"/>
      <c r="H124" s="1176" t="e">
        <f>IF(VLOOKUP(D124,'J1&amp;J2'!$CA$9:$CW$466,13,FALSE)=0,"",VLOOKUP(D124,'J1&amp;J2'!$CA$9:$CW$466,13,FALSE))</f>
        <v>#N/A</v>
      </c>
      <c r="I124" s="1168" t="e">
        <f t="shared" si="109"/>
        <v>#N/A</v>
      </c>
      <c r="J124" s="1176"/>
      <c r="K124" s="1176"/>
      <c r="L124" s="1176" t="str">
        <f t="shared" si="111"/>
        <v/>
      </c>
      <c r="M124" s="1176"/>
      <c r="N124" s="1176" t="e">
        <f>IF(VLOOKUP(D124,'J1&amp;J2'!$CA$9:$CW$466,15,FALSE)=0,"",VLOOKUP(D124,'J1&amp;J2'!$CA$9:$CW$466,15,FALSE))</f>
        <v>#N/A</v>
      </c>
      <c r="O124" s="1176" t="e">
        <f t="shared" si="113"/>
        <v>#N/A</v>
      </c>
      <c r="P124" s="1176" t="e">
        <f t="shared" si="114"/>
        <v>#N/A</v>
      </c>
      <c r="Q124" s="1176"/>
      <c r="R124" s="1176" t="str">
        <f t="shared" si="115"/>
        <v/>
      </c>
      <c r="S124" s="1176"/>
      <c r="T124" s="1176"/>
      <c r="U124" s="1176" t="str">
        <f t="shared" si="117"/>
        <v/>
      </c>
      <c r="V124" s="1176"/>
      <c r="W124" s="1176"/>
      <c r="X124" s="1176" t="str">
        <f t="shared" si="119"/>
        <v/>
      </c>
      <c r="Y124" s="1176"/>
      <c r="Z124" s="1176"/>
      <c r="AA124" s="1176"/>
      <c r="AB124" s="1176"/>
      <c r="AC124" s="1176"/>
      <c r="AD124" s="1176"/>
      <c r="AE124" s="1176"/>
      <c r="AF124" s="1176"/>
      <c r="AG124" s="1176"/>
      <c r="AH124" s="1176"/>
      <c r="AI124" s="1176"/>
      <c r="AJ124" s="1176"/>
      <c r="AK124" s="1176"/>
      <c r="AL124" s="1176"/>
      <c r="AM124" s="1176"/>
      <c r="AN124" s="1176"/>
      <c r="AO124" s="715" t="e">
        <f t="shared" si="129"/>
        <v>#N/A</v>
      </c>
      <c r="AP124" s="716" t="e">
        <f t="shared" si="130"/>
        <v>#N/A</v>
      </c>
      <c r="AQ124" s="715">
        <f t="shared" si="131"/>
        <v>0</v>
      </c>
      <c r="AR124" s="7"/>
    </row>
    <row r="125" spans="2:44" ht="12" hidden="1" customHeight="1" x14ac:dyDescent="0.4">
      <c r="B125" s="714"/>
      <c r="C125" s="1294"/>
      <c r="D125" s="1295"/>
      <c r="E125" s="1274"/>
      <c r="F125" s="1176" t="str">
        <f t="shared" si="107"/>
        <v/>
      </c>
      <c r="G125" s="1274"/>
      <c r="H125" s="1176" t="e">
        <f>IF(VLOOKUP(D125,'J1&amp;J2'!$CA$9:$CW$466,13,FALSE)=0,"",VLOOKUP(D125,'J1&amp;J2'!$CA$9:$CW$466,13,FALSE))</f>
        <v>#N/A</v>
      </c>
      <c r="I125" s="1168" t="e">
        <f t="shared" si="109"/>
        <v>#N/A</v>
      </c>
      <c r="J125" s="1274"/>
      <c r="K125" s="1274"/>
      <c r="L125" s="1274" t="str">
        <f t="shared" si="111"/>
        <v/>
      </c>
      <c r="M125" s="1274"/>
      <c r="N125" s="1176" t="e">
        <f>IF(VLOOKUP(D125,'J1&amp;J2'!$CA$9:$CW$466,15,FALSE)=0,"",VLOOKUP(D125,'J1&amp;J2'!$CA$9:$CW$466,15,FALSE))</f>
        <v>#N/A</v>
      </c>
      <c r="O125" s="1274" t="e">
        <f t="shared" si="113"/>
        <v>#N/A</v>
      </c>
      <c r="P125" s="1274" t="e">
        <f t="shared" si="114"/>
        <v>#N/A</v>
      </c>
      <c r="Q125" s="1274"/>
      <c r="R125" s="1274" t="str">
        <f t="shared" si="115"/>
        <v/>
      </c>
      <c r="S125" s="1274"/>
      <c r="T125" s="1274"/>
      <c r="U125" s="1274" t="str">
        <f t="shared" si="117"/>
        <v/>
      </c>
      <c r="V125" s="1274"/>
      <c r="W125" s="1274"/>
      <c r="X125" s="1274" t="str">
        <f t="shared" si="119"/>
        <v/>
      </c>
      <c r="Y125" s="1274"/>
      <c r="Z125" s="1274"/>
      <c r="AA125" s="1274"/>
      <c r="AB125" s="1274"/>
      <c r="AC125" s="1274"/>
      <c r="AD125" s="1274"/>
      <c r="AE125" s="1274"/>
      <c r="AF125" s="1274"/>
      <c r="AG125" s="1274"/>
      <c r="AH125" s="1274"/>
      <c r="AI125" s="1274"/>
      <c r="AJ125" s="1274"/>
      <c r="AK125" s="1274"/>
      <c r="AL125" s="1168"/>
      <c r="AM125" s="1168"/>
      <c r="AN125" s="1168"/>
      <c r="AO125" s="715" t="e">
        <f t="shared" si="129"/>
        <v>#N/A</v>
      </c>
      <c r="AP125" s="716" t="e">
        <f t="shared" si="130"/>
        <v>#N/A</v>
      </c>
      <c r="AQ125" s="715">
        <f t="shared" si="131"/>
        <v>0</v>
      </c>
      <c r="AR125" s="7"/>
    </row>
    <row r="126" spans="2:44" ht="12" customHeight="1" x14ac:dyDescent="0.5">
      <c r="B126" s="718"/>
      <c r="C126" s="718"/>
      <c r="D126" s="718"/>
      <c r="E126" s="699"/>
      <c r="F126" s="699"/>
      <c r="G126" s="699"/>
      <c r="H126" s="699"/>
      <c r="I126" s="699"/>
      <c r="J126" s="699"/>
      <c r="K126" s="699"/>
      <c r="L126" s="699"/>
      <c r="M126" s="699"/>
      <c r="N126" s="699"/>
      <c r="O126" s="699"/>
      <c r="P126" s="699"/>
      <c r="Q126" s="699"/>
      <c r="R126" s="699"/>
      <c r="S126" s="699"/>
      <c r="T126" s="699"/>
      <c r="U126" s="699"/>
      <c r="V126" s="699"/>
      <c r="W126" s="699"/>
      <c r="X126" s="699"/>
      <c r="Y126" s="699"/>
      <c r="Z126" s="699"/>
      <c r="AA126" s="699"/>
      <c r="AB126" s="699"/>
      <c r="AC126" s="699"/>
      <c r="AD126" s="699"/>
      <c r="AE126" s="699"/>
      <c r="AF126" s="699"/>
      <c r="AG126" s="699"/>
      <c r="AH126" s="699"/>
      <c r="AI126" s="699"/>
      <c r="AJ126" s="699"/>
      <c r="AK126" s="699"/>
      <c r="AL126" s="699"/>
      <c r="AM126" s="699"/>
      <c r="AN126" s="699"/>
      <c r="AO126" s="699"/>
      <c r="AP126" s="699"/>
      <c r="AQ126" s="7"/>
      <c r="AR126" s="7"/>
    </row>
    <row r="127" spans="2:44" ht="15.75" customHeight="1" thickBot="1" x14ac:dyDescent="0.45">
      <c r="B127" s="2014" t="s">
        <v>1195</v>
      </c>
      <c r="C127" s="1547"/>
      <c r="D127" s="1547"/>
      <c r="E127" s="1547"/>
      <c r="F127" s="1547"/>
      <c r="G127" s="1547"/>
      <c r="H127" s="1547"/>
      <c r="I127" s="1547"/>
      <c r="J127" s="1547"/>
      <c r="K127" s="1547"/>
      <c r="L127" s="1547"/>
      <c r="M127" s="1547"/>
      <c r="N127" s="1547"/>
      <c r="O127" s="1547"/>
      <c r="P127" s="1547"/>
      <c r="Q127" s="1547"/>
      <c r="R127" s="1547"/>
      <c r="S127" s="1547"/>
      <c r="T127" s="1547"/>
      <c r="U127" s="1547"/>
      <c r="V127" s="1547"/>
      <c r="W127" s="1547"/>
      <c r="X127" s="1547"/>
      <c r="Y127" s="1547"/>
      <c r="Z127" s="1547"/>
      <c r="AA127" s="1547"/>
      <c r="AB127" s="1547"/>
      <c r="AC127" s="1547"/>
      <c r="AD127" s="1547"/>
      <c r="AE127" s="1547"/>
      <c r="AF127" s="1547"/>
      <c r="AG127" s="1547"/>
      <c r="AH127" s="1547"/>
      <c r="AI127" s="1547"/>
      <c r="AJ127" s="1547"/>
      <c r="AK127" s="1547"/>
      <c r="AL127" s="1548"/>
      <c r="AM127" s="1548"/>
      <c r="AN127" s="1548"/>
      <c r="AO127" s="1547"/>
      <c r="AP127" s="1549"/>
      <c r="AQ127" s="719"/>
      <c r="AR127" s="7"/>
    </row>
    <row r="128" spans="2:44" ht="13.5" customHeight="1" x14ac:dyDescent="0.4">
      <c r="B128" s="2015" t="s">
        <v>1175</v>
      </c>
      <c r="C128" s="720"/>
      <c r="D128" s="721"/>
      <c r="E128" s="2011" t="s">
        <v>64</v>
      </c>
      <c r="F128" s="1978"/>
      <c r="G128" s="1979"/>
      <c r="H128" s="2011" t="s">
        <v>319</v>
      </c>
      <c r="I128" s="1978"/>
      <c r="J128" s="1983"/>
      <c r="K128" s="2011" t="s">
        <v>318</v>
      </c>
      <c r="L128" s="1978"/>
      <c r="M128" s="1983"/>
      <c r="N128" s="2011" t="s">
        <v>187</v>
      </c>
      <c r="O128" s="1978"/>
      <c r="P128" s="1983"/>
      <c r="Q128" s="2011" t="s">
        <v>320</v>
      </c>
      <c r="R128" s="1978"/>
      <c r="S128" s="1983"/>
      <c r="T128" s="2011" t="s">
        <v>176</v>
      </c>
      <c r="U128" s="1978"/>
      <c r="V128" s="1983"/>
      <c r="W128" s="2011" t="s">
        <v>165</v>
      </c>
      <c r="X128" s="1978"/>
      <c r="Y128" s="1983"/>
      <c r="Z128" s="2011" t="s">
        <v>321</v>
      </c>
      <c r="AA128" s="1978"/>
      <c r="AB128" s="1983"/>
      <c r="AC128" s="2011" t="s">
        <v>140</v>
      </c>
      <c r="AD128" s="1978"/>
      <c r="AE128" s="1983"/>
      <c r="AF128" s="2011" t="s">
        <v>323</v>
      </c>
      <c r="AG128" s="1978"/>
      <c r="AH128" s="1983"/>
      <c r="AI128" s="2011" t="s">
        <v>324</v>
      </c>
      <c r="AJ128" s="1978"/>
      <c r="AK128" s="1983"/>
      <c r="AL128" s="2020" t="s">
        <v>322</v>
      </c>
      <c r="AM128" s="1954"/>
      <c r="AN128" s="1955"/>
      <c r="AO128" s="2017" t="s">
        <v>336</v>
      </c>
      <c r="AP128" s="2018" t="s">
        <v>1196</v>
      </c>
      <c r="AQ128" s="2019" t="s">
        <v>1177</v>
      </c>
      <c r="AR128" s="7"/>
    </row>
    <row r="129" spans="2:44" ht="12" customHeight="1" x14ac:dyDescent="0.4">
      <c r="B129" s="1603"/>
      <c r="C129" s="722"/>
      <c r="D129" s="723"/>
      <c r="E129" s="1980"/>
      <c r="F129" s="1981"/>
      <c r="G129" s="1982"/>
      <c r="H129" s="1984"/>
      <c r="I129" s="1985"/>
      <c r="J129" s="1986"/>
      <c r="K129" s="1984"/>
      <c r="L129" s="1985"/>
      <c r="M129" s="1986"/>
      <c r="N129" s="1984"/>
      <c r="O129" s="1985"/>
      <c r="P129" s="1986"/>
      <c r="Q129" s="1984"/>
      <c r="R129" s="1985"/>
      <c r="S129" s="1986"/>
      <c r="T129" s="1984"/>
      <c r="U129" s="1985"/>
      <c r="V129" s="1986"/>
      <c r="W129" s="1984"/>
      <c r="X129" s="1985"/>
      <c r="Y129" s="1986"/>
      <c r="Z129" s="1984"/>
      <c r="AA129" s="1985"/>
      <c r="AB129" s="1986"/>
      <c r="AC129" s="1984"/>
      <c r="AD129" s="1985"/>
      <c r="AE129" s="1986"/>
      <c r="AF129" s="1984"/>
      <c r="AG129" s="1985"/>
      <c r="AH129" s="1986"/>
      <c r="AI129" s="1984"/>
      <c r="AJ129" s="1985"/>
      <c r="AK129" s="1986"/>
      <c r="AL129" s="1956"/>
      <c r="AM129" s="1957"/>
      <c r="AN129" s="1958"/>
      <c r="AO129" s="1969"/>
      <c r="AP129" s="1969"/>
      <c r="AQ129" s="1969"/>
      <c r="AR129" s="7"/>
    </row>
    <row r="130" spans="2:44" ht="30" customHeight="1" thickBot="1" x14ac:dyDescent="0.45">
      <c r="B130" s="724"/>
      <c r="C130" s="722"/>
      <c r="D130" s="723"/>
      <c r="E130" s="2016" t="s">
        <v>1178</v>
      </c>
      <c r="F130" s="1960"/>
      <c r="G130" s="1988"/>
      <c r="H130" s="2016" t="s">
        <v>1178</v>
      </c>
      <c r="I130" s="1960"/>
      <c r="J130" s="1988"/>
      <c r="K130" s="2016" t="s">
        <v>1178</v>
      </c>
      <c r="L130" s="1960"/>
      <c r="M130" s="1988"/>
      <c r="N130" s="2016" t="s">
        <v>1178</v>
      </c>
      <c r="O130" s="1960"/>
      <c r="P130" s="1988"/>
      <c r="Q130" s="2016" t="s">
        <v>1178</v>
      </c>
      <c r="R130" s="1960"/>
      <c r="S130" s="1988"/>
      <c r="T130" s="2016" t="s">
        <v>1178</v>
      </c>
      <c r="U130" s="1960"/>
      <c r="V130" s="1988"/>
      <c r="W130" s="2016" t="s">
        <v>1178</v>
      </c>
      <c r="X130" s="1960"/>
      <c r="Y130" s="1988"/>
      <c r="Z130" s="2016" t="s">
        <v>1178</v>
      </c>
      <c r="AA130" s="1960"/>
      <c r="AB130" s="1988"/>
      <c r="AC130" s="2016" t="s">
        <v>1178</v>
      </c>
      <c r="AD130" s="1960"/>
      <c r="AE130" s="1988"/>
      <c r="AF130" s="2016" t="s">
        <v>1178</v>
      </c>
      <c r="AG130" s="1960"/>
      <c r="AH130" s="1988"/>
      <c r="AI130" s="2016" t="s">
        <v>1178</v>
      </c>
      <c r="AJ130" s="1960"/>
      <c r="AK130" s="1988"/>
      <c r="AL130" s="2016" t="s">
        <v>1178</v>
      </c>
      <c r="AM130" s="1960"/>
      <c r="AN130" s="1988"/>
      <c r="AO130" s="1970"/>
      <c r="AP130" s="1970"/>
      <c r="AQ130" s="1970"/>
      <c r="AR130" s="7"/>
    </row>
    <row r="131" spans="2:44" ht="12" customHeight="1" x14ac:dyDescent="0.4">
      <c r="B131" s="725" t="s">
        <v>1179</v>
      </c>
      <c r="C131" s="725" t="s">
        <v>1</v>
      </c>
      <c r="D131" s="725" t="s">
        <v>1180</v>
      </c>
      <c r="E131" s="726" t="s">
        <v>1181</v>
      </c>
      <c r="F131" s="727" t="s">
        <v>1197</v>
      </c>
      <c r="G131" s="728" t="s">
        <v>1183</v>
      </c>
      <c r="H131" s="726" t="s">
        <v>1181</v>
      </c>
      <c r="I131" s="727" t="s">
        <v>1198</v>
      </c>
      <c r="J131" s="728" t="s">
        <v>1183</v>
      </c>
      <c r="K131" s="726" t="s">
        <v>1181</v>
      </c>
      <c r="L131" s="727" t="s">
        <v>1199</v>
      </c>
      <c r="M131" s="728" t="s">
        <v>1183</v>
      </c>
      <c r="N131" s="726" t="s">
        <v>1181</v>
      </c>
      <c r="O131" s="727" t="s">
        <v>1200</v>
      </c>
      <c r="P131" s="728" t="s">
        <v>1183</v>
      </c>
      <c r="Q131" s="726" t="s">
        <v>1181</v>
      </c>
      <c r="R131" s="727" t="s">
        <v>1201</v>
      </c>
      <c r="S131" s="728" t="s">
        <v>1183</v>
      </c>
      <c r="T131" s="726" t="s">
        <v>1181</v>
      </c>
      <c r="U131" s="727" t="s">
        <v>1202</v>
      </c>
      <c r="V131" s="728" t="s">
        <v>1183</v>
      </c>
      <c r="W131" s="726" t="s">
        <v>1181</v>
      </c>
      <c r="X131" s="727" t="s">
        <v>1203</v>
      </c>
      <c r="Y131" s="728" t="s">
        <v>1183</v>
      </c>
      <c r="Z131" s="726" t="s">
        <v>1181</v>
      </c>
      <c r="AA131" s="727" t="s">
        <v>1204</v>
      </c>
      <c r="AB131" s="728" t="s">
        <v>1183</v>
      </c>
      <c r="AC131" s="726" t="s">
        <v>1181</v>
      </c>
      <c r="AD131" s="727" t="s">
        <v>1205</v>
      </c>
      <c r="AE131" s="728" t="s">
        <v>1183</v>
      </c>
      <c r="AF131" s="726" t="s">
        <v>1181</v>
      </c>
      <c r="AG131" s="727" t="s">
        <v>1206</v>
      </c>
      <c r="AH131" s="728" t="s">
        <v>1183</v>
      </c>
      <c r="AI131" s="726" t="s">
        <v>1181</v>
      </c>
      <c r="AJ131" s="727" t="s">
        <v>1207</v>
      </c>
      <c r="AK131" s="728" t="s">
        <v>1183</v>
      </c>
      <c r="AL131" s="726" t="s">
        <v>1181</v>
      </c>
      <c r="AM131" s="727" t="s">
        <v>1182</v>
      </c>
      <c r="AN131" s="728" t="s">
        <v>1183</v>
      </c>
      <c r="AO131" s="729"/>
      <c r="AP131" s="730"/>
      <c r="AQ131" s="729"/>
      <c r="AR131" s="7"/>
    </row>
    <row r="132" spans="2:44" ht="12" customHeight="1" x14ac:dyDescent="0.4">
      <c r="B132" s="1275" t="s">
        <v>611</v>
      </c>
      <c r="C132" s="1275" t="s">
        <v>434</v>
      </c>
      <c r="D132" s="1276" t="s">
        <v>241</v>
      </c>
      <c r="E132" s="731">
        <f>IF(VLOOKUP(D132,'J1&amp;J2'!$CA$9:$CW$470,12,FALSE)=0,"",VLOOKUP(D132,'J1&amp;J2'!$CA$9:$CW$470,12,FALSE))</f>
        <v>68</v>
      </c>
      <c r="F132" s="731">
        <f t="shared" ref="F132:F145" si="132">IF(E132="","",RANK(E132,$E$132:$E$218,1))</f>
        <v>1</v>
      </c>
      <c r="G132" s="731">
        <f t="shared" ref="G132:G163" si="133">IF(F132="","",IF(F132=1,15,IF(F132=2,12,IF(AND(F132&gt;2,F132&lt;13),13-F132,0))))</f>
        <v>15</v>
      </c>
      <c r="H132" s="1277">
        <f>IF(VLOOKUP(D132,'J1&amp;J2'!$CA$9:$CW$470,13,FALSE)=0,"",VLOOKUP(D132,'J1&amp;J2'!$CA$9:$CW$470,13,FALSE))</f>
        <v>77</v>
      </c>
      <c r="I132" s="1277">
        <f t="shared" ref="I132:I163" si="134">IF(H132="","",RANK(H132,$H$132:$H$240,1))</f>
        <v>4</v>
      </c>
      <c r="J132" s="1277">
        <f t="shared" ref="J132:J163" si="135">IF(I132="","",IF(I132=1,15,IF(I132=2,12,IF(AND(I132&gt;2,I132&lt;13),13-I132,0))))</f>
        <v>9</v>
      </c>
      <c r="K132" s="1277">
        <f>IF(VLOOKUP(D132,'J1&amp;J2'!$CA$9:$CW$470,14,FALSE)=0,"",VLOOKUP(D132,'J1&amp;J2'!$CA$9:$CW$470,14,FALSE))</f>
        <v>75</v>
      </c>
      <c r="L132" s="1277">
        <f t="shared" ref="L132:L163" si="136">IF(K132="","",RANK(K132,$K$132:$K$240,1))</f>
        <v>1</v>
      </c>
      <c r="M132" s="1277">
        <f t="shared" ref="M132:M163" si="137">IF(L132="","",IF(L132=1,15,IF(L132=2,12,IF(AND(L132&gt;2,L132&lt;13),13-L132,0))))</f>
        <v>15</v>
      </c>
      <c r="N132" s="1277">
        <f>IF(VLOOKUP(D132,'J1&amp;J2'!$CA$9:$CW$470,15,FALSE)=0,"",VLOOKUP(D132,'J1&amp;J2'!$CA$9:$CW$470,15,FALSE))</f>
        <v>73</v>
      </c>
      <c r="O132" s="1277">
        <f t="shared" ref="O132:O163" si="138">IF(N132="","",RANK(N132,$N$132:$N$240,1))</f>
        <v>3</v>
      </c>
      <c r="P132" s="1277">
        <f t="shared" ref="P132:P163" si="139">IF(O132="","",IF(O132=1,15,IF(O132=2,12,IF(AND(O132&gt;2,O132&lt;13),13-O132,0))))</f>
        <v>10</v>
      </c>
      <c r="Q132" s="1277" t="str">
        <f>IF(VLOOKUP(D132,'J1&amp;J2'!$CA$9:$CW$470,16,FALSE)=0,"",VLOOKUP(D132,'J1&amp;J2'!$CA$9:$CW$470,16,FALSE))</f>
        <v/>
      </c>
      <c r="R132" s="1277" t="str">
        <f t="shared" ref="R132:R163" si="140">IF(Q132="","",RANK(Q132,$Q$132:$Q$240,1))</f>
        <v/>
      </c>
      <c r="S132" s="1277" t="str">
        <f t="shared" ref="S132:S163" si="141">IF(R132="","",IF(R132=1,15,IF(R132=2,12,IF(AND(R132&gt;2,R132&lt;13),13-R132,0))))</f>
        <v/>
      </c>
      <c r="T132" s="1277" t="str">
        <f>IF(VLOOKUP(D132,'J1&amp;J2'!$CA$9:$CW$470,17,FALSE)=0,"",VLOOKUP(D132,'J1&amp;J2'!$CA$9:$CW$470,17,FALSE))</f>
        <v/>
      </c>
      <c r="U132" s="1277" t="str">
        <f t="shared" ref="U132:U163" si="142">IF(T132="","",RANK(T132,$T$132:$T$240,1))</f>
        <v/>
      </c>
      <c r="V132" s="1277" t="str">
        <f t="shared" ref="V132:V163" si="143">IF(U132="","",IF(U132=1,15,IF(U132=2,12,IF(AND(U132&gt;2,U132&lt;13),13-U132,0))))</f>
        <v/>
      </c>
      <c r="W132" s="1277" t="str">
        <f>IF(VLOOKUP(D132,'J1&amp;J2'!$CA$9:$WV$470,18,FALSE)=0,"",VLOOKUP(D132,'J1&amp;J2'!$CA$9:$CW$470,18,FALSE))</f>
        <v/>
      </c>
      <c r="X132" s="1277" t="str">
        <f t="shared" ref="X132:X163" si="144">IF(W132="","",RANK(W132,$W$132:$W$240,1))</f>
        <v/>
      </c>
      <c r="Y132" s="1277" t="str">
        <f t="shared" ref="Y132:Y163" si="145">IF(X132="","",IF(X132=1,15,IF(X132=2,12,IF(AND(X132&gt;2,X132&lt;13),13-X132,0))))</f>
        <v/>
      </c>
      <c r="Z132" s="1277" t="str">
        <f>IF(VLOOKUP(D132,'J1&amp;J2'!$CA$9:$CW$470,19,FALSE)=0,"",VLOOKUP(D132,'J1&amp;J2'!$CA$9:$CW$470,19,FALSE))</f>
        <v/>
      </c>
      <c r="AA132" s="1277" t="str">
        <f t="shared" ref="AA132:AA163" si="146">IF(Z132="","",RANK(Z132,$Z$132:$Z$240,1))</f>
        <v/>
      </c>
      <c r="AB132" s="1277" t="str">
        <f t="shared" ref="AB132:AB163" si="147">IF(AA132="","",IF(AA132=1,15,IF(AA132=2,12,IF(AND(AA132&gt;2,AA132&lt;13),13-AA132,0))))</f>
        <v/>
      </c>
      <c r="AC132" s="1277" t="str">
        <f>IF(VLOOKUP(D132,'J1&amp;J2'!$CA$9:$CW$470,20,FALSE)=0,"",VLOOKUP(D132,'J1&amp;J2'!$CA$9:$CW$470,20,FALSE))</f>
        <v/>
      </c>
      <c r="AD132" s="1277" t="str">
        <f t="shared" ref="AD132:AD163" si="148">IF(AC132="","",RANK(AC132,$AC$132:$AC$240,1))</f>
        <v/>
      </c>
      <c r="AE132" s="1277" t="str">
        <f t="shared" ref="AE132:AE163" si="149">IF(AD132="","",IF(AD132=1,15,IF(AD132=2,12,IF(AND(AD132&gt;2,AD132&lt;13),13-AD132,0))))</f>
        <v/>
      </c>
      <c r="AF132" s="1277" t="str">
        <f>IF(VLOOKUP(D132,'J1&amp;J2'!$CA$9:$CW$470,21,FALSE)=0,"",VLOOKUP(D132,'J1&amp;J2'!$CA$9:$CW$470,21,FALSE))</f>
        <v/>
      </c>
      <c r="AG132" s="1277" t="str">
        <f t="shared" ref="AG132:AG163" si="150">IF(AF132="","",RANK(AF132,$AF$132:$AF$240,1))</f>
        <v/>
      </c>
      <c r="AH132" s="1277" t="str">
        <f t="shared" ref="AH132:AH163" si="151">IF(AG132="","",IF(AG132=1,15,IF(AG132=2,12,IF(AND(AG132&gt;2,AG132&lt;13),13-AG132,0))))</f>
        <v/>
      </c>
      <c r="AI132" s="1277" t="str">
        <f>IF(VLOOKUP(D132,'J1&amp;J2'!$CA$9:$CW$470,22,FALSE)=0,"",VLOOKUP(D132,'J1&amp;J2'!$CA$9:$CW$470,22,FALSE))</f>
        <v/>
      </c>
      <c r="AJ132" s="1277" t="str">
        <f t="shared" ref="AJ132:AJ163" si="152">IF(AI132="","",RANK(AI132,$AI$132:$AI$240,1))</f>
        <v/>
      </c>
      <c r="AK132" s="1277" t="str">
        <f t="shared" ref="AK132:AK163" si="153">IF(AJ132="","",IF(AJ132=1,15,IF(AJ132=2,12,IF(AND(AJ132&gt;2,AJ132&lt;13),13-AJ132,0))))</f>
        <v/>
      </c>
      <c r="AL132" s="731"/>
      <c r="AM132" s="732" t="str">
        <f t="shared" ref="AM132:AM163" si="154">IF(AL132="","",RANK(AL132,$AL$132:$AL$240,1))</f>
        <v/>
      </c>
      <c r="AN132" s="733" t="str">
        <f>IF(AM132="","",IF(AM132=1,15,IF(AMJ132=2,12,IF(AND(AM21&gt;2,AM132&lt;13),13-AM132,0))))</f>
        <v/>
      </c>
      <c r="AO132" s="734">
        <f t="shared" ref="AO132:AO163" si="155">IF(SUM(G132,J132,M132,P132,S132,V132,Y132,AB132,AE132,AH132,AK132,AN132)&lt;&gt;0,SUM(G132,J132,M132,P132,S132,V132,Y132,AB132,AE132,AH132,AK132,AN132),"")</f>
        <v>49</v>
      </c>
      <c r="AP132" s="735">
        <f t="shared" ref="AP132:AP163" si="156">IF(AO132="","",RANK(AO132,AO$132:AO$220,0))</f>
        <v>1</v>
      </c>
      <c r="AQ132" s="736">
        <f t="shared" ref="AQ132:AQ163" si="157">COUNT(E132,H132,K132,N132,Q132,T132,W132,Z132,AC132,AF132,AI132,AL132,"&lt;&gt;")</f>
        <v>4</v>
      </c>
      <c r="AR132" s="7"/>
    </row>
    <row r="133" spans="2:44" ht="12" customHeight="1" x14ac:dyDescent="0.4">
      <c r="B133" s="1025" t="s">
        <v>1287</v>
      </c>
      <c r="C133" s="1025" t="s">
        <v>984</v>
      </c>
      <c r="D133" s="1026" t="s">
        <v>267</v>
      </c>
      <c r="E133" s="1279">
        <f>IF(VLOOKUP(D133,'J1&amp;J2'!$CA$9:$CW$470,12,FALSE)=0,"",VLOOKUP(D133,'J1&amp;J2'!$CA$9:$CW$470,12,FALSE))</f>
        <v>76</v>
      </c>
      <c r="F133" s="1279">
        <f t="shared" si="132"/>
        <v>6</v>
      </c>
      <c r="G133" s="1279">
        <f t="shared" si="133"/>
        <v>7</v>
      </c>
      <c r="H133" s="1278">
        <f>IF(VLOOKUP(D133,'J1&amp;J2'!$CA$9:$CW$470,13,FALSE)=0,"",VLOOKUP(D133,'J1&amp;J2'!$CA$9:$CW$470,13,FALSE))</f>
        <v>8</v>
      </c>
      <c r="I133" s="1278">
        <f t="shared" si="134"/>
        <v>1</v>
      </c>
      <c r="J133" s="1278">
        <f t="shared" si="135"/>
        <v>15</v>
      </c>
      <c r="K133" s="1278">
        <f>IF(VLOOKUP(D133,'J1&amp;J2'!$CA$9:$CW$470,14,FALSE)=0,"",VLOOKUP(D133,'J1&amp;J2'!$CA$9:$CW$470,14,FALSE))</f>
        <v>83</v>
      </c>
      <c r="L133" s="1278">
        <f t="shared" si="136"/>
        <v>8</v>
      </c>
      <c r="M133" s="1278">
        <f t="shared" si="137"/>
        <v>5</v>
      </c>
      <c r="N133" s="1278" t="str">
        <f>IF(VLOOKUP(D133,'J1&amp;J2'!$CA$9:$CW$470,15,FALSE)=0,"",VLOOKUP(D133,'J1&amp;J2'!$CA$9:$CW$470,15,FALSE))</f>
        <v/>
      </c>
      <c r="O133" s="1278" t="str">
        <f t="shared" si="138"/>
        <v/>
      </c>
      <c r="P133" s="1278" t="str">
        <f t="shared" si="139"/>
        <v/>
      </c>
      <c r="Q133" s="1278" t="str">
        <f>IF(VLOOKUP(D133,'J1&amp;J2'!$CA$9:$CW$470,16,FALSE)=0,"",VLOOKUP(D133,'J1&amp;J2'!$CA$9:$CW$470,16,FALSE))</f>
        <v/>
      </c>
      <c r="R133" s="1278" t="str">
        <f t="shared" si="140"/>
        <v/>
      </c>
      <c r="S133" s="1278" t="str">
        <f t="shared" si="141"/>
        <v/>
      </c>
      <c r="T133" s="1278" t="str">
        <f>IF(VLOOKUP(D133,'J1&amp;J2'!$CA$9:$CW$470,17,FALSE)=0,"",VLOOKUP(D133,'J1&amp;J2'!$CA$9:$CW$470,17,FALSE))</f>
        <v/>
      </c>
      <c r="U133" s="1278" t="str">
        <f t="shared" si="142"/>
        <v/>
      </c>
      <c r="V133" s="1278" t="str">
        <f t="shared" si="143"/>
        <v/>
      </c>
      <c r="W133" s="1278" t="str">
        <f>IF(VLOOKUP(D133,'J1&amp;J2'!$CA$9:$WV$470,18,FALSE)=0,"",VLOOKUP(D133,'J1&amp;J2'!$CA$9:$CW$470,18,FALSE))</f>
        <v/>
      </c>
      <c r="X133" s="1278" t="str">
        <f t="shared" si="144"/>
        <v/>
      </c>
      <c r="Y133" s="1278" t="str">
        <f t="shared" si="145"/>
        <v/>
      </c>
      <c r="Z133" s="1278" t="str">
        <f>IF(VLOOKUP(D133,'J1&amp;J2'!$CA$9:$CW$470,19,FALSE)=0,"",VLOOKUP(D133,'J1&amp;J2'!$CA$9:$CW$470,19,FALSE))</f>
        <v/>
      </c>
      <c r="AA133" s="1278" t="str">
        <f t="shared" si="146"/>
        <v/>
      </c>
      <c r="AB133" s="1278" t="str">
        <f t="shared" si="147"/>
        <v/>
      </c>
      <c r="AC133" s="1278" t="str">
        <f>IF(VLOOKUP(D133,'J1&amp;J2'!$CA$9:$CW$470,20,FALSE)=0,"",VLOOKUP(D133,'J1&amp;J2'!$CA$9:$CW$470,20,FALSE))</f>
        <v/>
      </c>
      <c r="AD133" s="1278" t="str">
        <f t="shared" si="148"/>
        <v/>
      </c>
      <c r="AE133" s="1278" t="str">
        <f t="shared" si="149"/>
        <v/>
      </c>
      <c r="AF133" s="1278" t="str">
        <f>IF(VLOOKUP(D133,'J1&amp;J2'!$CA$9:$CW$470,21,FALSE)=0,"",VLOOKUP(D133,'J1&amp;J2'!$CA$9:$CW$470,21,FALSE))</f>
        <v/>
      </c>
      <c r="AG133" s="1278" t="str">
        <f t="shared" si="150"/>
        <v/>
      </c>
      <c r="AH133" s="1278" t="str">
        <f t="shared" si="151"/>
        <v/>
      </c>
      <c r="AI133" s="1278" t="str">
        <f>IF(VLOOKUP(D133,'J1&amp;J2'!$CA$9:$CW$470,22,FALSE)=0,"",VLOOKUP(D133,'J1&amp;J2'!$CA$9:$CW$470,22,FALSE))</f>
        <v/>
      </c>
      <c r="AJ133" s="1278" t="str">
        <f t="shared" si="152"/>
        <v/>
      </c>
      <c r="AK133" s="1278" t="str">
        <f t="shared" si="153"/>
        <v/>
      </c>
      <c r="AL133" s="874"/>
      <c r="AM133" s="945" t="str">
        <f t="shared" si="154"/>
        <v/>
      </c>
      <c r="AN133" s="944" t="str">
        <f>IF(AM133="","",IF(AM133=1,15,IF(AMJ133=2,12,IF(AND(AM17&gt;2,AM133&lt;13),13-AM133,0))))</f>
        <v/>
      </c>
      <c r="AO133" s="734">
        <f t="shared" si="155"/>
        <v>27</v>
      </c>
      <c r="AP133" s="735">
        <f t="shared" si="156"/>
        <v>2</v>
      </c>
      <c r="AQ133" s="736">
        <f t="shared" si="157"/>
        <v>3</v>
      </c>
      <c r="AR133" s="7"/>
    </row>
    <row r="134" spans="2:44" ht="12" customHeight="1" x14ac:dyDescent="0.4">
      <c r="B134" s="1275" t="s">
        <v>494</v>
      </c>
      <c r="C134" s="1275" t="s">
        <v>432</v>
      </c>
      <c r="D134" s="1276" t="s">
        <v>493</v>
      </c>
      <c r="E134" s="731">
        <f>IF(VLOOKUP(D134,'J1&amp;J2'!$CA$9:$CW$470,12,FALSE)=0,"",VLOOKUP(D134,'J1&amp;J2'!$CA$9:$CW$470,12,FALSE))</f>
        <v>77</v>
      </c>
      <c r="F134" s="731">
        <f t="shared" si="132"/>
        <v>8</v>
      </c>
      <c r="G134" s="731">
        <f t="shared" si="133"/>
        <v>5</v>
      </c>
      <c r="H134" s="1277">
        <f>IF(VLOOKUP(D134,'J1&amp;J2'!$CA$9:$CW$470,13,FALSE)=0,"",VLOOKUP(D134,'J1&amp;J2'!$CA$9:$CW$470,13,FALSE))</f>
        <v>79</v>
      </c>
      <c r="I134" s="1277">
        <f t="shared" si="134"/>
        <v>8</v>
      </c>
      <c r="J134" s="1277">
        <f t="shared" si="135"/>
        <v>5</v>
      </c>
      <c r="K134" s="1277">
        <f>IF(VLOOKUP(D134,'J1&amp;J2'!$CA$9:$CW$470,14,FALSE)=0,"",VLOOKUP(D134,'J1&amp;J2'!$CA$9:$CW$470,14,FALSE))</f>
        <v>81</v>
      </c>
      <c r="L134" s="1277">
        <f t="shared" si="136"/>
        <v>5</v>
      </c>
      <c r="M134" s="1277">
        <f t="shared" si="137"/>
        <v>8</v>
      </c>
      <c r="N134" s="1277">
        <f>IF(VLOOKUP(D134,'J1&amp;J2'!$CA$9:$CW$470,15,FALSE)=0,"",VLOOKUP(D134,'J1&amp;J2'!$CA$9:$CW$470,15,FALSE))</f>
        <v>80</v>
      </c>
      <c r="O134" s="1277">
        <f t="shared" si="138"/>
        <v>8</v>
      </c>
      <c r="P134" s="1277">
        <f t="shared" si="139"/>
        <v>5</v>
      </c>
      <c r="Q134" s="1277" t="str">
        <f>IF(VLOOKUP(D134,'J1&amp;J2'!$CA$9:$CW$470,16,FALSE)=0,"",VLOOKUP(D134,'J1&amp;J2'!$CA$9:$CW$470,16,FALSE))</f>
        <v/>
      </c>
      <c r="R134" s="1277" t="str">
        <f t="shared" si="140"/>
        <v/>
      </c>
      <c r="S134" s="1277" t="str">
        <f t="shared" si="141"/>
        <v/>
      </c>
      <c r="T134" s="1277" t="str">
        <f>IF(VLOOKUP(D134,'J1&amp;J2'!$CA$9:$CW$470,17,FALSE)=0,"",VLOOKUP(D134,'J1&amp;J2'!$CA$9:$CW$470,17,FALSE))</f>
        <v/>
      </c>
      <c r="U134" s="1277" t="str">
        <f t="shared" si="142"/>
        <v/>
      </c>
      <c r="V134" s="1277" t="str">
        <f t="shared" si="143"/>
        <v/>
      </c>
      <c r="W134" s="1277" t="str">
        <f>IF(VLOOKUP(D134,'J1&amp;J2'!$CA$9:$WV$470,18,FALSE)=0,"",VLOOKUP(D134,'J1&amp;J2'!$CA$9:$CW$470,18,FALSE))</f>
        <v/>
      </c>
      <c r="X134" s="1277" t="str">
        <f t="shared" si="144"/>
        <v/>
      </c>
      <c r="Y134" s="1277" t="str">
        <f t="shared" si="145"/>
        <v/>
      </c>
      <c r="Z134" s="1277" t="str">
        <f>IF(VLOOKUP(D134,'J1&amp;J2'!$CA$9:$CW$470,19,FALSE)=0,"",VLOOKUP(D134,'J1&amp;J2'!$CA$9:$CW$470,19,FALSE))</f>
        <v/>
      </c>
      <c r="AA134" s="1277" t="str">
        <f t="shared" si="146"/>
        <v/>
      </c>
      <c r="AB134" s="1277" t="str">
        <f t="shared" si="147"/>
        <v/>
      </c>
      <c r="AC134" s="1277" t="str">
        <f>IF(VLOOKUP(D134,'J1&amp;J2'!$CA$9:$CW$470,20,FALSE)=0,"",VLOOKUP(D134,'J1&amp;J2'!$CA$9:$CW$470,20,FALSE))</f>
        <v/>
      </c>
      <c r="AD134" s="1277" t="str">
        <f t="shared" si="148"/>
        <v/>
      </c>
      <c r="AE134" s="1277" t="str">
        <f t="shared" si="149"/>
        <v/>
      </c>
      <c r="AF134" s="1277" t="str">
        <f>IF(VLOOKUP(D134,'J1&amp;J2'!$CA$9:$CW$470,21,FALSE)=0,"",VLOOKUP(D134,'J1&amp;J2'!$CA$9:$CW$470,21,FALSE))</f>
        <v/>
      </c>
      <c r="AG134" s="1277" t="str">
        <f t="shared" si="150"/>
        <v/>
      </c>
      <c r="AH134" s="1277" t="str">
        <f t="shared" si="151"/>
        <v/>
      </c>
      <c r="AI134" s="1277" t="str">
        <f>IF(VLOOKUP(D134,'J1&amp;J2'!$CA$9:$CW$470,22,FALSE)=0,"",VLOOKUP(D134,'J1&amp;J2'!$CA$9:$CW$470,22,FALSE))</f>
        <v/>
      </c>
      <c r="AJ134" s="1277" t="str">
        <f t="shared" si="152"/>
        <v/>
      </c>
      <c r="AK134" s="1277" t="str">
        <f t="shared" si="153"/>
        <v/>
      </c>
      <c r="AL134" s="731"/>
      <c r="AM134" s="732" t="str">
        <f t="shared" si="154"/>
        <v/>
      </c>
      <c r="AN134" s="733" t="str">
        <f>IF(AM134="","",IF(AM134=1,15,IF(AMJ134=2,12,IF(AND(AM23&gt;2,AM134&lt;13),13-AM134,0))))</f>
        <v/>
      </c>
      <c r="AO134" s="734">
        <f t="shared" si="155"/>
        <v>23</v>
      </c>
      <c r="AP134" s="735">
        <f t="shared" si="156"/>
        <v>3</v>
      </c>
      <c r="AQ134" s="736">
        <f t="shared" si="157"/>
        <v>4</v>
      </c>
      <c r="AR134" s="7"/>
    </row>
    <row r="135" spans="2:44" ht="12" customHeight="1" x14ac:dyDescent="0.4">
      <c r="B135" s="1025" t="s">
        <v>799</v>
      </c>
      <c r="C135" s="1025" t="s">
        <v>784</v>
      </c>
      <c r="D135" s="1026" t="s">
        <v>251</v>
      </c>
      <c r="E135" s="1279">
        <f>IF(VLOOKUP(D135,'J1&amp;J2'!$CA$9:$CW$470,12,FALSE)=0,"",VLOOKUP(D135,'J1&amp;J2'!$CA$9:$CW$470,12,FALSE))</f>
        <v>79</v>
      </c>
      <c r="F135" s="1279">
        <f t="shared" si="132"/>
        <v>11</v>
      </c>
      <c r="G135" s="1279">
        <f t="shared" si="133"/>
        <v>2</v>
      </c>
      <c r="H135" s="1278">
        <f>IF(VLOOKUP(D135,'J1&amp;J2'!$CA$9:$CW$470,13,FALSE)=0,"",VLOOKUP(D135,'J1&amp;J2'!$CA$9:$CW$470,13,FALSE))</f>
        <v>75</v>
      </c>
      <c r="I135" s="1278">
        <f t="shared" si="134"/>
        <v>3</v>
      </c>
      <c r="J135" s="1278">
        <f t="shared" si="135"/>
        <v>10</v>
      </c>
      <c r="K135" s="1278">
        <f>IF(VLOOKUP(D135,'J1&amp;J2'!$CA$9:$CW$470,14,FALSE)=0,"",VLOOKUP(D135,'J1&amp;J2'!$CA$9:$CW$470,14,FALSE))</f>
        <v>85</v>
      </c>
      <c r="L135" s="1278">
        <f t="shared" si="136"/>
        <v>11</v>
      </c>
      <c r="M135" s="1278">
        <f t="shared" si="137"/>
        <v>2</v>
      </c>
      <c r="N135" s="1278">
        <f>IF(VLOOKUP(D135,'J1&amp;J2'!$CA$9:$CW$470,15,FALSE)=0,"",VLOOKUP(D135,'J1&amp;J2'!$CA$9:$CW$470,15,FALSE))</f>
        <v>75</v>
      </c>
      <c r="O135" s="1278">
        <f t="shared" si="138"/>
        <v>4</v>
      </c>
      <c r="P135" s="1278">
        <f t="shared" si="139"/>
        <v>9</v>
      </c>
      <c r="Q135" s="1278" t="str">
        <f>IF(VLOOKUP(D135,'J1&amp;J2'!$CA$9:$CW$470,16,FALSE)=0,"",VLOOKUP(D135,'J1&amp;J2'!$CA$9:$CW$470,16,FALSE))</f>
        <v/>
      </c>
      <c r="R135" s="1278" t="str">
        <f t="shared" si="140"/>
        <v/>
      </c>
      <c r="S135" s="1278" t="str">
        <f t="shared" si="141"/>
        <v/>
      </c>
      <c r="T135" s="1278" t="str">
        <f>IF(VLOOKUP(D135,'J1&amp;J2'!$CA$9:$CW$470,17,FALSE)=0,"",VLOOKUP(D135,'J1&amp;J2'!$CA$9:$CW$470,17,FALSE))</f>
        <v/>
      </c>
      <c r="U135" s="1278" t="str">
        <f t="shared" si="142"/>
        <v/>
      </c>
      <c r="V135" s="1278" t="str">
        <f t="shared" si="143"/>
        <v/>
      </c>
      <c r="W135" s="1278" t="str">
        <f>IF(VLOOKUP(D135,'J1&amp;J2'!$CA$9:$WV$470,18,FALSE)=0,"",VLOOKUP(D135,'J1&amp;J2'!$CA$9:$CW$470,18,FALSE))</f>
        <v/>
      </c>
      <c r="X135" s="1278" t="str">
        <f t="shared" si="144"/>
        <v/>
      </c>
      <c r="Y135" s="1278" t="str">
        <f t="shared" si="145"/>
        <v/>
      </c>
      <c r="Z135" s="1278" t="str">
        <f>IF(VLOOKUP(D135,'J1&amp;J2'!$CA$9:$CW$470,19,FALSE)=0,"",VLOOKUP(D135,'J1&amp;J2'!$CA$9:$CW$470,19,FALSE))</f>
        <v/>
      </c>
      <c r="AA135" s="1278" t="str">
        <f t="shared" si="146"/>
        <v/>
      </c>
      <c r="AB135" s="1278" t="str">
        <f t="shared" si="147"/>
        <v/>
      </c>
      <c r="AC135" s="1278" t="str">
        <f>IF(VLOOKUP(D135,'J1&amp;J2'!$CA$9:$CW$470,20,FALSE)=0,"",VLOOKUP(D135,'J1&amp;J2'!$CA$9:$CW$470,20,FALSE))</f>
        <v/>
      </c>
      <c r="AD135" s="1278" t="str">
        <f t="shared" si="148"/>
        <v/>
      </c>
      <c r="AE135" s="1278" t="str">
        <f t="shared" si="149"/>
        <v/>
      </c>
      <c r="AF135" s="1278" t="str">
        <f>IF(VLOOKUP(D135,'J1&amp;J2'!$CA$9:$CW$470,21,FALSE)=0,"",VLOOKUP(D135,'J1&amp;J2'!$CA$9:$CW$470,21,FALSE))</f>
        <v/>
      </c>
      <c r="AG135" s="1278" t="str">
        <f t="shared" si="150"/>
        <v/>
      </c>
      <c r="AH135" s="1278" t="str">
        <f t="shared" si="151"/>
        <v/>
      </c>
      <c r="AI135" s="1278" t="str">
        <f>IF(VLOOKUP(D135,'J1&amp;J2'!$CA$9:$CW$470,22,FALSE)=0,"",VLOOKUP(D135,'J1&amp;J2'!$CA$9:$CW$470,22,FALSE))</f>
        <v/>
      </c>
      <c r="AJ135" s="1278" t="str">
        <f t="shared" si="152"/>
        <v/>
      </c>
      <c r="AK135" s="1278" t="str">
        <f t="shared" si="153"/>
        <v/>
      </c>
      <c r="AL135" s="874"/>
      <c r="AM135" s="945" t="str">
        <f t="shared" si="154"/>
        <v/>
      </c>
      <c r="AN135" s="944" t="str">
        <f>IF(AM135="","",IF(AM135=1,15,IF(AMJ135=2,12,IF(AND(AM24&gt;2,AM135&lt;13),13-AM135,0))))</f>
        <v/>
      </c>
      <c r="AO135" s="734">
        <f t="shared" si="155"/>
        <v>23</v>
      </c>
      <c r="AP135" s="735">
        <f t="shared" si="156"/>
        <v>3</v>
      </c>
      <c r="AQ135" s="736">
        <f t="shared" si="157"/>
        <v>4</v>
      </c>
      <c r="AR135" s="7"/>
    </row>
    <row r="136" spans="2:44" ht="12" customHeight="1" x14ac:dyDescent="0.4">
      <c r="B136" s="1275" t="s">
        <v>583</v>
      </c>
      <c r="C136" s="1275" t="s">
        <v>434</v>
      </c>
      <c r="D136" s="1276" t="s">
        <v>65</v>
      </c>
      <c r="E136" s="731">
        <f>IF(VLOOKUP(D136,'J1&amp;J2'!$CA$9:$CW$470,12,FALSE)=0,"",VLOOKUP(D136,'J1&amp;J2'!$CA$9:$CW$470,12,FALSE))</f>
        <v>74</v>
      </c>
      <c r="F136" s="731">
        <f t="shared" si="132"/>
        <v>2</v>
      </c>
      <c r="G136" s="731">
        <f t="shared" si="133"/>
        <v>12</v>
      </c>
      <c r="H136" s="1277" t="str">
        <f>IF(VLOOKUP(D136,'J1&amp;J2'!$CA$9:$CW$470,13,FALSE)=0,"",VLOOKUP(D136,'J1&amp;J2'!$CA$9:$CW$470,13,FALSE))</f>
        <v/>
      </c>
      <c r="I136" s="1277" t="str">
        <f t="shared" si="134"/>
        <v/>
      </c>
      <c r="J136" s="1277" t="str">
        <f t="shared" si="135"/>
        <v/>
      </c>
      <c r="K136" s="1277">
        <f>IF(VLOOKUP(D136,'J1&amp;J2'!$CA$9:$CW$470,14,FALSE)=0,"",VLOOKUP(D136,'J1&amp;J2'!$CA$9:$CW$470,14,FALSE))</f>
        <v>80</v>
      </c>
      <c r="L136" s="1277">
        <f t="shared" si="136"/>
        <v>4</v>
      </c>
      <c r="M136" s="1277">
        <f t="shared" si="137"/>
        <v>9</v>
      </c>
      <c r="N136" s="1277" t="str">
        <f>IF(VLOOKUP(D136,'J1&amp;J2'!$CA$9:$CW$470,15,FALSE)=0,"",VLOOKUP(D136,'J1&amp;J2'!$CA$9:$CW$470,15,FALSE))</f>
        <v/>
      </c>
      <c r="O136" s="1277" t="str">
        <f t="shared" si="138"/>
        <v/>
      </c>
      <c r="P136" s="1277" t="str">
        <f t="shared" si="139"/>
        <v/>
      </c>
      <c r="Q136" s="1277" t="str">
        <f>IF(VLOOKUP(D136,'J1&amp;J2'!$CA$9:$CW$470,16,FALSE)=0,"",VLOOKUP(D136,'J1&amp;J2'!$CA$9:$CW$470,16,FALSE))</f>
        <v/>
      </c>
      <c r="R136" s="1277" t="str">
        <f t="shared" si="140"/>
        <v/>
      </c>
      <c r="S136" s="1277" t="str">
        <f t="shared" si="141"/>
        <v/>
      </c>
      <c r="T136" s="1277" t="str">
        <f>IF(VLOOKUP(D136,'J1&amp;J2'!$CA$9:$CW$470,17,FALSE)=0,"",VLOOKUP(D136,'J1&amp;J2'!$CA$9:$CW$470,17,FALSE))</f>
        <v/>
      </c>
      <c r="U136" s="1277" t="str">
        <f t="shared" si="142"/>
        <v/>
      </c>
      <c r="V136" s="1277" t="str">
        <f t="shared" si="143"/>
        <v/>
      </c>
      <c r="W136" s="1277" t="str">
        <f>IF(VLOOKUP(D136,'J1&amp;J2'!$CA$9:$WV$470,18,FALSE)=0,"",VLOOKUP(D136,'J1&amp;J2'!$CA$9:$CW$470,18,FALSE))</f>
        <v/>
      </c>
      <c r="X136" s="1277" t="str">
        <f t="shared" si="144"/>
        <v/>
      </c>
      <c r="Y136" s="1277" t="str">
        <f t="shared" si="145"/>
        <v/>
      </c>
      <c r="Z136" s="1277" t="str">
        <f>IF(VLOOKUP(D136,'J1&amp;J2'!$CA$9:$CW$470,19,FALSE)=0,"",VLOOKUP(D136,'J1&amp;J2'!$CA$9:$CW$470,19,FALSE))</f>
        <v/>
      </c>
      <c r="AA136" s="1277" t="str">
        <f t="shared" si="146"/>
        <v/>
      </c>
      <c r="AB136" s="1277" t="str">
        <f t="shared" si="147"/>
        <v/>
      </c>
      <c r="AC136" s="1277" t="str">
        <f>IF(VLOOKUP(D136,'J1&amp;J2'!$CA$9:$CW$470,20,FALSE)=0,"",VLOOKUP(D136,'J1&amp;J2'!$CA$9:$CW$470,20,FALSE))</f>
        <v/>
      </c>
      <c r="AD136" s="1277" t="str">
        <f t="shared" si="148"/>
        <v/>
      </c>
      <c r="AE136" s="1277" t="str">
        <f t="shared" si="149"/>
        <v/>
      </c>
      <c r="AF136" s="1277" t="str">
        <f>IF(VLOOKUP(D136,'J1&amp;J2'!$CA$9:$CW$470,21,FALSE)=0,"",VLOOKUP(D136,'J1&amp;J2'!$CA$9:$CW$470,21,FALSE))</f>
        <v/>
      </c>
      <c r="AG136" s="1277" t="str">
        <f t="shared" si="150"/>
        <v/>
      </c>
      <c r="AH136" s="1277" t="str">
        <f t="shared" si="151"/>
        <v/>
      </c>
      <c r="AI136" s="1277" t="str">
        <f>IF(VLOOKUP(D136,'J1&amp;J2'!$CA$9:$CW$470,22,FALSE)=0,"",VLOOKUP(D136,'J1&amp;J2'!$CA$9:$CW$470,22,FALSE))</f>
        <v/>
      </c>
      <c r="AJ136" s="1277" t="str">
        <f t="shared" si="152"/>
        <v/>
      </c>
      <c r="AK136" s="1277" t="str">
        <f t="shared" si="153"/>
        <v/>
      </c>
      <c r="AL136" s="731"/>
      <c r="AM136" s="732" t="str">
        <f t="shared" si="154"/>
        <v/>
      </c>
      <c r="AN136" s="733" t="str">
        <f>IF(AM136="","",IF(AM136=1,15,IF(AMJ136=2,12,IF(AND(AM25&gt;2,AM136&lt;13),13-AM136,0))))</f>
        <v/>
      </c>
      <c r="AO136" s="734">
        <f t="shared" si="155"/>
        <v>21</v>
      </c>
      <c r="AP136" s="735">
        <f t="shared" si="156"/>
        <v>5</v>
      </c>
      <c r="AQ136" s="736">
        <f t="shared" si="157"/>
        <v>2</v>
      </c>
      <c r="AR136" s="7"/>
    </row>
    <row r="137" spans="2:44" ht="12" customHeight="1" x14ac:dyDescent="0.4">
      <c r="B137" s="1025" t="s">
        <v>921</v>
      </c>
      <c r="C137" s="1025" t="s">
        <v>338</v>
      </c>
      <c r="D137" s="1026" t="s">
        <v>172</v>
      </c>
      <c r="E137" s="1279">
        <f>IF(VLOOKUP(D137,'J1&amp;J2'!$CA$9:$CW$470,12,FALSE)=0,"",VLOOKUP(D137,'J1&amp;J2'!$CA$9:$CW$470,12,FALSE))</f>
        <v>74</v>
      </c>
      <c r="F137" s="1279">
        <f t="shared" si="132"/>
        <v>2</v>
      </c>
      <c r="G137" s="1279">
        <f t="shared" si="133"/>
        <v>12</v>
      </c>
      <c r="H137" s="1278">
        <f>IF(VLOOKUP(D137,'J1&amp;J2'!$CA$9:$CW$470,13,FALSE)=0,"",VLOOKUP(D137,'J1&amp;J2'!$CA$9:$CW$470,13,FALSE))</f>
        <v>78</v>
      </c>
      <c r="I137" s="1278">
        <f t="shared" si="134"/>
        <v>5</v>
      </c>
      <c r="J137" s="1278">
        <f t="shared" si="135"/>
        <v>8</v>
      </c>
      <c r="K137" s="1278">
        <f>IF(VLOOKUP(D137,'J1&amp;J2'!$CA$9:$CW$470,14,FALSE)=0,"",VLOOKUP(D137,'J1&amp;J2'!$CA$9:$CW$470,14,FALSE))</f>
        <v>88</v>
      </c>
      <c r="L137" s="1278">
        <f t="shared" si="136"/>
        <v>17</v>
      </c>
      <c r="M137" s="1278">
        <f t="shared" si="137"/>
        <v>0</v>
      </c>
      <c r="N137" s="1278" t="str">
        <f>IF(VLOOKUP(D137,'J1&amp;J2'!$CA$9:$CW$470,15,FALSE)=0,"",VLOOKUP(D137,'J1&amp;J2'!$CA$9:$CW$470,15,FALSE))</f>
        <v/>
      </c>
      <c r="O137" s="1278" t="str">
        <f t="shared" si="138"/>
        <v/>
      </c>
      <c r="P137" s="1278" t="str">
        <f t="shared" si="139"/>
        <v/>
      </c>
      <c r="Q137" s="1278" t="str">
        <f>IF(VLOOKUP(D137,'J1&amp;J2'!$CA$9:$CW$470,16,FALSE)=0,"",VLOOKUP(D137,'J1&amp;J2'!$CA$9:$CW$470,16,FALSE))</f>
        <v/>
      </c>
      <c r="R137" s="1278" t="str">
        <f t="shared" si="140"/>
        <v/>
      </c>
      <c r="S137" s="1278" t="str">
        <f t="shared" si="141"/>
        <v/>
      </c>
      <c r="T137" s="1278" t="str">
        <f>IF(VLOOKUP(D137,'J1&amp;J2'!$CA$9:$CW$470,17,FALSE)=0,"",VLOOKUP(D137,'J1&amp;J2'!$CA$9:$CW$470,17,FALSE))</f>
        <v/>
      </c>
      <c r="U137" s="1278" t="str">
        <f t="shared" si="142"/>
        <v/>
      </c>
      <c r="V137" s="1278" t="str">
        <f t="shared" si="143"/>
        <v/>
      </c>
      <c r="W137" s="1278" t="str">
        <f>IF(VLOOKUP(D137,'J1&amp;J2'!$CA$9:$WV$470,18,FALSE)=0,"",VLOOKUP(D137,'J1&amp;J2'!$CA$9:$CW$470,18,FALSE))</f>
        <v/>
      </c>
      <c r="X137" s="1278" t="str">
        <f t="shared" si="144"/>
        <v/>
      </c>
      <c r="Y137" s="1278" t="str">
        <f t="shared" si="145"/>
        <v/>
      </c>
      <c r="Z137" s="1278" t="str">
        <f>IF(VLOOKUP(D137,'J1&amp;J2'!$CA$9:$CW$470,19,FALSE)=0,"",VLOOKUP(D137,'J1&amp;J2'!$CA$9:$CW$470,19,FALSE))</f>
        <v/>
      </c>
      <c r="AA137" s="1278" t="str">
        <f t="shared" si="146"/>
        <v/>
      </c>
      <c r="AB137" s="1278" t="str">
        <f t="shared" si="147"/>
        <v/>
      </c>
      <c r="AC137" s="1278" t="str">
        <f>IF(VLOOKUP(D137,'J1&amp;J2'!$CA$9:$CW$470,20,FALSE)=0,"",VLOOKUP(D137,'J1&amp;J2'!$CA$9:$CW$470,20,FALSE))</f>
        <v/>
      </c>
      <c r="AD137" s="1278" t="str">
        <f t="shared" si="148"/>
        <v/>
      </c>
      <c r="AE137" s="1278" t="str">
        <f t="shared" si="149"/>
        <v/>
      </c>
      <c r="AF137" s="1278" t="str">
        <f>IF(VLOOKUP(D137,'J1&amp;J2'!$CA$9:$CW$470,21,FALSE)=0,"",VLOOKUP(D137,'J1&amp;J2'!$CA$9:$CW$470,21,FALSE))</f>
        <v/>
      </c>
      <c r="AG137" s="1278" t="str">
        <f t="shared" si="150"/>
        <v/>
      </c>
      <c r="AH137" s="1278" t="str">
        <f t="shared" si="151"/>
        <v/>
      </c>
      <c r="AI137" s="1278" t="str">
        <f>IF(VLOOKUP(D137,'J1&amp;J2'!$CA$9:$CW$470,22,FALSE)=0,"",VLOOKUP(D137,'J1&amp;J2'!$CA$9:$CW$470,22,FALSE))</f>
        <v/>
      </c>
      <c r="AJ137" s="1278" t="str">
        <f t="shared" si="152"/>
        <v/>
      </c>
      <c r="AK137" s="1278" t="str">
        <f t="shared" si="153"/>
        <v/>
      </c>
      <c r="AL137" s="874"/>
      <c r="AM137" s="945" t="str">
        <f t="shared" si="154"/>
        <v/>
      </c>
      <c r="AN137" s="944" t="str">
        <f>IF(AM137="","",IF(AM137=1,15,IF(AMJ137=2,12,IF(AND(AM23&gt;2,AM137&lt;13),13-AM137,0))))</f>
        <v/>
      </c>
      <c r="AO137" s="734">
        <f t="shared" si="155"/>
        <v>20</v>
      </c>
      <c r="AP137" s="735">
        <f t="shared" si="156"/>
        <v>6</v>
      </c>
      <c r="AQ137" s="736">
        <f t="shared" si="157"/>
        <v>3</v>
      </c>
      <c r="AR137" s="7"/>
    </row>
    <row r="138" spans="2:44" ht="12" customHeight="1" x14ac:dyDescent="0.4">
      <c r="B138" s="1275" t="s">
        <v>510</v>
      </c>
      <c r="C138" s="1275" t="s">
        <v>432</v>
      </c>
      <c r="D138" s="1276" t="s">
        <v>509</v>
      </c>
      <c r="E138" s="731" t="str">
        <f>IF(VLOOKUP(D138,'J1&amp;J2'!$CA$9:$CW$470,12,FALSE)=0,"",VLOOKUP(D138,'J1&amp;J2'!$CA$9:$CW$470,12,FALSE))</f>
        <v/>
      </c>
      <c r="F138" s="731" t="str">
        <f t="shared" si="132"/>
        <v/>
      </c>
      <c r="G138" s="731" t="str">
        <f t="shared" si="133"/>
        <v/>
      </c>
      <c r="H138" s="1277">
        <f>IF(VLOOKUP(D138,'J1&amp;J2'!$CA$9:$CW$470,13,FALSE)=0,"",VLOOKUP(D138,'J1&amp;J2'!$CA$9:$CW$470,13,FALSE))</f>
        <v>78</v>
      </c>
      <c r="I138" s="1277">
        <f t="shared" si="134"/>
        <v>5</v>
      </c>
      <c r="J138" s="1277">
        <f t="shared" si="135"/>
        <v>8</v>
      </c>
      <c r="K138" s="1277" t="str">
        <f>IF(VLOOKUP(D138,'J1&amp;J2'!$CA$9:$CW$470,14,FALSE)=0,"",VLOOKUP(D138,'J1&amp;J2'!$CA$9:$CW$470,14,FALSE))</f>
        <v/>
      </c>
      <c r="L138" s="1277" t="str">
        <f t="shared" si="136"/>
        <v/>
      </c>
      <c r="M138" s="1277" t="str">
        <f t="shared" si="137"/>
        <v/>
      </c>
      <c r="N138" s="1277">
        <f>IF(VLOOKUP(D138,'J1&amp;J2'!$CA$9:$CW$470,15,FALSE)=0,"",VLOOKUP(D138,'J1&amp;J2'!$CA$9:$CW$470,15,FALSE))</f>
        <v>72</v>
      </c>
      <c r="O138" s="1277">
        <f t="shared" si="138"/>
        <v>2</v>
      </c>
      <c r="P138" s="1277">
        <f t="shared" si="139"/>
        <v>12</v>
      </c>
      <c r="Q138" s="1277" t="str">
        <f>IF(VLOOKUP(D138,'J1&amp;J2'!$CA$9:$CW$470,16,FALSE)=0,"",VLOOKUP(D138,'J1&amp;J2'!$CA$9:$CW$470,16,FALSE))</f>
        <v/>
      </c>
      <c r="R138" s="1277" t="str">
        <f t="shared" si="140"/>
        <v/>
      </c>
      <c r="S138" s="1277" t="str">
        <f t="shared" si="141"/>
        <v/>
      </c>
      <c r="T138" s="1277" t="str">
        <f>IF(VLOOKUP(D138,'J1&amp;J2'!$CA$9:$CW$470,17,FALSE)=0,"",VLOOKUP(D138,'J1&amp;J2'!$CA$9:$CW$470,17,FALSE))</f>
        <v/>
      </c>
      <c r="U138" s="1277" t="str">
        <f t="shared" si="142"/>
        <v/>
      </c>
      <c r="V138" s="1277" t="str">
        <f t="shared" si="143"/>
        <v/>
      </c>
      <c r="W138" s="1277" t="str">
        <f>IF(VLOOKUP(D138,'J1&amp;J2'!$CA$9:$WV$470,18,FALSE)=0,"",VLOOKUP(D138,'J1&amp;J2'!$CA$9:$CW$470,18,FALSE))</f>
        <v/>
      </c>
      <c r="X138" s="1277" t="str">
        <f t="shared" si="144"/>
        <v/>
      </c>
      <c r="Y138" s="1277" t="str">
        <f t="shared" si="145"/>
        <v/>
      </c>
      <c r="Z138" s="1277" t="str">
        <f>IF(VLOOKUP(D138,'J1&amp;J2'!$CA$9:$CW$470,19,FALSE)=0,"",VLOOKUP(D138,'J1&amp;J2'!$CA$9:$CW$470,19,FALSE))</f>
        <v/>
      </c>
      <c r="AA138" s="1277" t="str">
        <f t="shared" si="146"/>
        <v/>
      </c>
      <c r="AB138" s="1277" t="str">
        <f t="shared" si="147"/>
        <v/>
      </c>
      <c r="AC138" s="1277" t="str">
        <f>IF(VLOOKUP(D138,'J1&amp;J2'!$CA$9:$CW$470,20,FALSE)=0,"",VLOOKUP(D138,'J1&amp;J2'!$CA$9:$CW$470,20,FALSE))</f>
        <v/>
      </c>
      <c r="AD138" s="1277" t="str">
        <f t="shared" si="148"/>
        <v/>
      </c>
      <c r="AE138" s="1277" t="str">
        <f t="shared" si="149"/>
        <v/>
      </c>
      <c r="AF138" s="1277" t="str">
        <f>IF(VLOOKUP(D138,'J1&amp;J2'!$CA$9:$CW$470,21,FALSE)=0,"",VLOOKUP(D138,'J1&amp;J2'!$CA$9:$CW$470,21,FALSE))</f>
        <v/>
      </c>
      <c r="AG138" s="1277" t="str">
        <f t="shared" si="150"/>
        <v/>
      </c>
      <c r="AH138" s="1277" t="str">
        <f t="shared" si="151"/>
        <v/>
      </c>
      <c r="AI138" s="1277" t="str">
        <f>IF(VLOOKUP(D138,'J1&amp;J2'!$CA$9:$CW$470,22,FALSE)=0,"",VLOOKUP(D138,'J1&amp;J2'!$CA$9:$CW$470,22,FALSE))</f>
        <v/>
      </c>
      <c r="AJ138" s="1277" t="str">
        <f t="shared" si="152"/>
        <v/>
      </c>
      <c r="AK138" s="1277" t="str">
        <f t="shared" si="153"/>
        <v/>
      </c>
      <c r="AL138" s="874"/>
      <c r="AM138" s="945" t="str">
        <f t="shared" si="154"/>
        <v/>
      </c>
      <c r="AN138" s="944" t="str">
        <f>IF(AM138="","",IF(AM138=1,15,IF(AMJ138=2,12,IF(AND(AM27&gt;2,AM138&lt;13),13-AM138,0))))</f>
        <v/>
      </c>
      <c r="AO138" s="734">
        <f t="shared" si="155"/>
        <v>20</v>
      </c>
      <c r="AP138" s="735">
        <f t="shared" si="156"/>
        <v>6</v>
      </c>
      <c r="AQ138" s="736">
        <f t="shared" si="157"/>
        <v>2</v>
      </c>
      <c r="AR138" s="7"/>
    </row>
    <row r="139" spans="2:44" ht="12" customHeight="1" x14ac:dyDescent="0.4">
      <c r="B139" s="1025" t="s">
        <v>717</v>
      </c>
      <c r="C139" s="1025" t="s">
        <v>666</v>
      </c>
      <c r="D139" s="1026" t="s">
        <v>153</v>
      </c>
      <c r="E139" s="1279">
        <f>IF(VLOOKUP(D139,'J1&amp;J2'!$CA$9:$CW$470,12,FALSE)=0,"",VLOOKUP(D139,'J1&amp;J2'!$CA$9:$CW$470,12,FALSE))</f>
        <v>75</v>
      </c>
      <c r="F139" s="1279">
        <f t="shared" si="132"/>
        <v>4</v>
      </c>
      <c r="G139" s="1279">
        <f t="shared" si="133"/>
        <v>9</v>
      </c>
      <c r="H139" s="1278">
        <f>IF(VLOOKUP(D139,'J1&amp;J2'!$CA$9:$CW$470,13,FALSE)=0,"",VLOOKUP(D139,'J1&amp;J2'!$CA$9:$CW$470,13,FALSE))</f>
        <v>78</v>
      </c>
      <c r="I139" s="1278">
        <f t="shared" si="134"/>
        <v>5</v>
      </c>
      <c r="J139" s="1278">
        <f t="shared" si="135"/>
        <v>8</v>
      </c>
      <c r="K139" s="1278" t="str">
        <f>IF(VLOOKUP(D139,'J1&amp;J2'!$CA$9:$CW$470,14,FALSE)=0,"",VLOOKUP(D139,'J1&amp;J2'!$CA$9:$CW$470,14,FALSE))</f>
        <v/>
      </c>
      <c r="L139" s="1278" t="str">
        <f t="shared" si="136"/>
        <v/>
      </c>
      <c r="M139" s="1278" t="str">
        <f t="shared" si="137"/>
        <v/>
      </c>
      <c r="N139" s="1278" t="str">
        <f>IF(VLOOKUP(D139,'J1&amp;J2'!$CA$9:$CW$470,15,FALSE)=0,"",VLOOKUP(D139,'J1&amp;J2'!$CA$9:$CW$470,15,FALSE))</f>
        <v/>
      </c>
      <c r="O139" s="1278" t="str">
        <f t="shared" si="138"/>
        <v/>
      </c>
      <c r="P139" s="1278" t="str">
        <f t="shared" si="139"/>
        <v/>
      </c>
      <c r="Q139" s="1278" t="str">
        <f>IF(VLOOKUP(D139,'J1&amp;J2'!$CA$9:$CW$470,16,FALSE)=0,"",VLOOKUP(D139,'J1&amp;J2'!$CA$9:$CW$470,16,FALSE))</f>
        <v/>
      </c>
      <c r="R139" s="1278" t="str">
        <f t="shared" si="140"/>
        <v/>
      </c>
      <c r="S139" s="1278" t="str">
        <f t="shared" si="141"/>
        <v/>
      </c>
      <c r="T139" s="1278" t="str">
        <f>IF(VLOOKUP(D139,'J1&amp;J2'!$CA$9:$CW$470,17,FALSE)=0,"",VLOOKUP(D139,'J1&amp;J2'!$CA$9:$CW$470,17,FALSE))</f>
        <v/>
      </c>
      <c r="U139" s="1278" t="str">
        <f t="shared" si="142"/>
        <v/>
      </c>
      <c r="V139" s="1278" t="str">
        <f t="shared" si="143"/>
        <v/>
      </c>
      <c r="W139" s="1278" t="str">
        <f>IF(VLOOKUP(D139,'J1&amp;J2'!$CA$9:$WV$470,18,FALSE)=0,"",VLOOKUP(D139,'J1&amp;J2'!$CA$9:$CW$470,18,FALSE))</f>
        <v/>
      </c>
      <c r="X139" s="1278" t="str">
        <f t="shared" si="144"/>
        <v/>
      </c>
      <c r="Y139" s="1278" t="str">
        <f t="shared" si="145"/>
        <v/>
      </c>
      <c r="Z139" s="1278" t="str">
        <f>IF(VLOOKUP(D139,'J1&amp;J2'!$CA$9:$CW$470,19,FALSE)=0,"",VLOOKUP(D139,'J1&amp;J2'!$CA$9:$CW$470,19,FALSE))</f>
        <v/>
      </c>
      <c r="AA139" s="1278" t="str">
        <f t="shared" si="146"/>
        <v/>
      </c>
      <c r="AB139" s="1278" t="str">
        <f t="shared" si="147"/>
        <v/>
      </c>
      <c r="AC139" s="1278" t="str">
        <f>IF(VLOOKUP(D139,'J1&amp;J2'!$CA$9:$CW$470,20,FALSE)=0,"",VLOOKUP(D139,'J1&amp;J2'!$CA$9:$CW$470,20,FALSE))</f>
        <v/>
      </c>
      <c r="AD139" s="1278" t="str">
        <f t="shared" si="148"/>
        <v/>
      </c>
      <c r="AE139" s="1278" t="str">
        <f t="shared" si="149"/>
        <v/>
      </c>
      <c r="AF139" s="1278" t="str">
        <f>IF(VLOOKUP(D139,'J1&amp;J2'!$CA$9:$CW$470,21,FALSE)=0,"",VLOOKUP(D139,'J1&amp;J2'!$CA$9:$CW$470,21,FALSE))</f>
        <v/>
      </c>
      <c r="AG139" s="1278" t="str">
        <f t="shared" si="150"/>
        <v/>
      </c>
      <c r="AH139" s="1278" t="str">
        <f t="shared" si="151"/>
        <v/>
      </c>
      <c r="AI139" s="1278" t="str">
        <f>IF(VLOOKUP(D139,'J1&amp;J2'!$CA$9:$CW$470,22,FALSE)=0,"",VLOOKUP(D139,'J1&amp;J2'!$CA$9:$CW$470,22,FALSE))</f>
        <v/>
      </c>
      <c r="AJ139" s="1278" t="str">
        <f t="shared" si="152"/>
        <v/>
      </c>
      <c r="AK139" s="1278" t="str">
        <f t="shared" si="153"/>
        <v/>
      </c>
      <c r="AL139" s="874"/>
      <c r="AM139" s="945" t="str">
        <f t="shared" si="154"/>
        <v/>
      </c>
      <c r="AN139" s="944" t="str">
        <f>IF(AM139="","",IF(AM139=1,15,IF(AMJ139=2,12,IF(AND(AM24&gt;2,AM139&lt;13),13-AM139,0))))</f>
        <v/>
      </c>
      <c r="AO139" s="734">
        <f t="shared" si="155"/>
        <v>17</v>
      </c>
      <c r="AP139" s="735">
        <f t="shared" si="156"/>
        <v>8</v>
      </c>
      <c r="AQ139" s="736">
        <f t="shared" si="157"/>
        <v>2</v>
      </c>
      <c r="AR139" s="7"/>
    </row>
    <row r="140" spans="2:44" ht="12" customHeight="1" x14ac:dyDescent="0.4">
      <c r="B140" s="1275" t="s">
        <v>803</v>
      </c>
      <c r="C140" s="1275" t="s">
        <v>784</v>
      </c>
      <c r="D140" s="1276" t="s">
        <v>254</v>
      </c>
      <c r="E140" s="731">
        <f>IF(VLOOKUP(D140,'J1&amp;J2'!$CA$9:$CW$470,12,FALSE)=0,"",VLOOKUP(D140,'J1&amp;J2'!$CA$9:$CW$470,12,FALSE))</f>
        <v>78</v>
      </c>
      <c r="F140" s="731">
        <f t="shared" si="132"/>
        <v>9</v>
      </c>
      <c r="G140" s="731">
        <f t="shared" si="133"/>
        <v>4</v>
      </c>
      <c r="H140" s="1277">
        <f>IF(VLOOKUP(D140,'J1&amp;J2'!$CA$9:$CW$470,13,FALSE)=0,"",VLOOKUP(D140,'J1&amp;J2'!$CA$9:$CW$470,13,FALSE))</f>
        <v>83</v>
      </c>
      <c r="I140" s="1277">
        <f t="shared" si="134"/>
        <v>12</v>
      </c>
      <c r="J140" s="1277">
        <f t="shared" si="135"/>
        <v>1</v>
      </c>
      <c r="K140" s="1277">
        <f>IF(VLOOKUP(D140,'J1&amp;J2'!$CA$9:$CW$470,14,FALSE)=0,"",VLOOKUP(D140,'J1&amp;J2'!$CA$9:$CW$470,14,FALSE))</f>
        <v>79</v>
      </c>
      <c r="L140" s="1277">
        <f t="shared" si="136"/>
        <v>3</v>
      </c>
      <c r="M140" s="1277">
        <f t="shared" si="137"/>
        <v>10</v>
      </c>
      <c r="N140" s="1277" t="str">
        <f>IF(VLOOKUP(D140,'J1&amp;J2'!$CA$9:$CW$470,15,FALSE)=0,"",VLOOKUP(D140,'J1&amp;J2'!$CA$9:$CW$470,15,FALSE))</f>
        <v/>
      </c>
      <c r="O140" s="1277" t="str">
        <f t="shared" si="138"/>
        <v/>
      </c>
      <c r="P140" s="1277" t="str">
        <f t="shared" si="139"/>
        <v/>
      </c>
      <c r="Q140" s="1277" t="str">
        <f>IF(VLOOKUP(D140,'J1&amp;J2'!$CA$9:$CW$470,16,FALSE)=0,"",VLOOKUP(D140,'J1&amp;J2'!$CA$9:$CW$470,16,FALSE))</f>
        <v/>
      </c>
      <c r="R140" s="1277" t="str">
        <f t="shared" si="140"/>
        <v/>
      </c>
      <c r="S140" s="1277" t="str">
        <f t="shared" si="141"/>
        <v/>
      </c>
      <c r="T140" s="1277" t="str">
        <f>IF(VLOOKUP(D140,'J1&amp;J2'!$CA$9:$CW$470,17,FALSE)=0,"",VLOOKUP(D140,'J1&amp;J2'!$CA$9:$CW$470,17,FALSE))</f>
        <v/>
      </c>
      <c r="U140" s="1277" t="str">
        <f t="shared" si="142"/>
        <v/>
      </c>
      <c r="V140" s="1277" t="str">
        <f t="shared" si="143"/>
        <v/>
      </c>
      <c r="W140" s="1277" t="str">
        <f>IF(VLOOKUP(D140,'J1&amp;J2'!$CA$9:$WV$470,18,FALSE)=0,"",VLOOKUP(D140,'J1&amp;J2'!$CA$9:$CW$470,18,FALSE))</f>
        <v/>
      </c>
      <c r="X140" s="1277" t="str">
        <f t="shared" si="144"/>
        <v/>
      </c>
      <c r="Y140" s="1277" t="str">
        <f t="shared" si="145"/>
        <v/>
      </c>
      <c r="Z140" s="1277" t="str">
        <f>IF(VLOOKUP(D140,'J1&amp;J2'!$CA$9:$CW$470,19,FALSE)=0,"",VLOOKUP(D140,'J1&amp;J2'!$CA$9:$CW$470,19,FALSE))</f>
        <v/>
      </c>
      <c r="AA140" s="1277" t="str">
        <f t="shared" si="146"/>
        <v/>
      </c>
      <c r="AB140" s="1277" t="str">
        <f t="shared" si="147"/>
        <v/>
      </c>
      <c r="AC140" s="1277" t="str">
        <f>IF(VLOOKUP(D140,'J1&amp;J2'!$CA$9:$CW$470,20,FALSE)=0,"",VLOOKUP(D140,'J1&amp;J2'!$CA$9:$CW$470,20,FALSE))</f>
        <v/>
      </c>
      <c r="AD140" s="1277" t="str">
        <f t="shared" si="148"/>
        <v/>
      </c>
      <c r="AE140" s="1277" t="str">
        <f t="shared" si="149"/>
        <v/>
      </c>
      <c r="AF140" s="1277" t="str">
        <f>IF(VLOOKUP(D140,'J1&amp;J2'!$CA$9:$CW$470,21,FALSE)=0,"",VLOOKUP(D140,'J1&amp;J2'!$CA$9:$CW$470,21,FALSE))</f>
        <v/>
      </c>
      <c r="AG140" s="1277" t="str">
        <f t="shared" si="150"/>
        <v/>
      </c>
      <c r="AH140" s="1277" t="str">
        <f t="shared" si="151"/>
        <v/>
      </c>
      <c r="AI140" s="1277" t="str">
        <f>IF(VLOOKUP(D140,'J1&amp;J2'!$CA$9:$CW$470,22,FALSE)=0,"",VLOOKUP(D140,'J1&amp;J2'!$CA$9:$CW$470,22,FALSE))</f>
        <v/>
      </c>
      <c r="AJ140" s="1277" t="str">
        <f t="shared" si="152"/>
        <v/>
      </c>
      <c r="AK140" s="1277" t="str">
        <f t="shared" si="153"/>
        <v/>
      </c>
      <c r="AL140" s="731"/>
      <c r="AM140" s="732" t="str">
        <f t="shared" si="154"/>
        <v/>
      </c>
      <c r="AN140" s="733" t="str">
        <f>IF(AM140="","",IF(AM140=1,15,IF(AMJ140=2,12,IF(AND(AM28&gt;2,AM140&lt;13),13-AM140,0))))</f>
        <v/>
      </c>
      <c r="AO140" s="734">
        <f t="shared" si="155"/>
        <v>15</v>
      </c>
      <c r="AP140" s="735">
        <f t="shared" si="156"/>
        <v>9</v>
      </c>
      <c r="AQ140" s="736">
        <f t="shared" si="157"/>
        <v>3</v>
      </c>
      <c r="AR140" s="7"/>
    </row>
    <row r="141" spans="2:44" ht="12" customHeight="1" x14ac:dyDescent="0.4">
      <c r="B141" s="1025" t="s">
        <v>747</v>
      </c>
      <c r="C141" s="1025" t="s">
        <v>731</v>
      </c>
      <c r="D141" s="1026" t="s">
        <v>746</v>
      </c>
      <c r="E141" s="1279" t="str">
        <f>IF(VLOOKUP(D141,'J1&amp;J2'!$CA$9:$CW$470,12,FALSE)=0,"",VLOOKUP(D141,'J1&amp;J2'!$CA$9:$CW$470,12,FALSE))</f>
        <v/>
      </c>
      <c r="F141" s="1279" t="str">
        <f t="shared" si="132"/>
        <v/>
      </c>
      <c r="G141" s="1279" t="str">
        <f t="shared" si="133"/>
        <v/>
      </c>
      <c r="H141" s="1278" t="str">
        <f>IF(VLOOKUP(D141,'J1&amp;J2'!$CA$9:$CW$470,13,FALSE)=0,"",VLOOKUP(D141,'J1&amp;J2'!$CA$9:$CW$470,13,FALSE))</f>
        <v/>
      </c>
      <c r="I141" s="1278" t="str">
        <f t="shared" si="134"/>
        <v/>
      </c>
      <c r="J141" s="1278" t="str">
        <f t="shared" si="135"/>
        <v/>
      </c>
      <c r="K141" s="1278" t="str">
        <f>IF(VLOOKUP(D141,'J1&amp;J2'!$CA$9:$CW$470,14,FALSE)=0,"",VLOOKUP(D141,'J1&amp;J2'!$CA$9:$CW$470,14,FALSE))</f>
        <v/>
      </c>
      <c r="L141" s="1278" t="str">
        <f t="shared" si="136"/>
        <v/>
      </c>
      <c r="M141" s="1278" t="str">
        <f t="shared" si="137"/>
        <v/>
      </c>
      <c r="N141" s="1278">
        <f>IF(VLOOKUP(D141,'J1&amp;J2'!$CA$9:$CW$470,15,FALSE)=0,"",VLOOKUP(D141,'J1&amp;J2'!$CA$9:$CW$470,15,FALSE))</f>
        <v>71</v>
      </c>
      <c r="O141" s="1278">
        <f t="shared" si="138"/>
        <v>1</v>
      </c>
      <c r="P141" s="1278">
        <f t="shared" si="139"/>
        <v>15</v>
      </c>
      <c r="Q141" s="1278" t="str">
        <f>IF(VLOOKUP(D141,'J1&amp;J2'!$CA$9:$CW$470,16,FALSE)=0,"",VLOOKUP(D141,'J1&amp;J2'!$CA$9:$CW$470,16,FALSE))</f>
        <v/>
      </c>
      <c r="R141" s="1278" t="str">
        <f t="shared" si="140"/>
        <v/>
      </c>
      <c r="S141" s="1278" t="str">
        <f t="shared" si="141"/>
        <v/>
      </c>
      <c r="T141" s="1278" t="str">
        <f>IF(VLOOKUP(D141,'J1&amp;J2'!$CA$9:$CW$470,17,FALSE)=0,"",VLOOKUP(D141,'J1&amp;J2'!$CA$9:$CW$470,17,FALSE))</f>
        <v/>
      </c>
      <c r="U141" s="1278" t="str">
        <f t="shared" si="142"/>
        <v/>
      </c>
      <c r="V141" s="1278" t="str">
        <f t="shared" si="143"/>
        <v/>
      </c>
      <c r="W141" s="1278" t="str">
        <f>IF(VLOOKUP(D141,'J1&amp;J2'!$CA$9:$WV$470,18,FALSE)=0,"",VLOOKUP(D141,'J1&amp;J2'!$CA$9:$CW$470,18,FALSE))</f>
        <v/>
      </c>
      <c r="X141" s="1278" t="str">
        <f t="shared" si="144"/>
        <v/>
      </c>
      <c r="Y141" s="1278" t="str">
        <f t="shared" si="145"/>
        <v/>
      </c>
      <c r="Z141" s="1278" t="str">
        <f>IF(VLOOKUP(D141,'J1&amp;J2'!$CA$9:$CW$470,19,FALSE)=0,"",VLOOKUP(D141,'J1&amp;J2'!$CA$9:$CW$470,19,FALSE))</f>
        <v/>
      </c>
      <c r="AA141" s="1278" t="str">
        <f t="shared" si="146"/>
        <v/>
      </c>
      <c r="AB141" s="1278" t="str">
        <f t="shared" si="147"/>
        <v/>
      </c>
      <c r="AC141" s="1278" t="str">
        <f>IF(VLOOKUP(D141,'J1&amp;J2'!$CA$9:$CW$470,20,FALSE)=0,"",VLOOKUP(D141,'J1&amp;J2'!$CA$9:$CW$470,20,FALSE))</f>
        <v/>
      </c>
      <c r="AD141" s="1278" t="str">
        <f t="shared" si="148"/>
        <v/>
      </c>
      <c r="AE141" s="1278" t="str">
        <f t="shared" si="149"/>
        <v/>
      </c>
      <c r="AF141" s="1278" t="str">
        <f>IF(VLOOKUP(D141,'J1&amp;J2'!$CA$9:$CW$470,21,FALSE)=0,"",VLOOKUP(D141,'J1&amp;J2'!$CA$9:$CW$470,21,FALSE))</f>
        <v/>
      </c>
      <c r="AG141" s="1278" t="str">
        <f t="shared" si="150"/>
        <v/>
      </c>
      <c r="AH141" s="1278" t="str">
        <f t="shared" si="151"/>
        <v/>
      </c>
      <c r="AI141" s="1278" t="str">
        <f>IF(VLOOKUP(D141,'J1&amp;J2'!$CA$9:$CW$470,22,FALSE)=0,"",VLOOKUP(D141,'J1&amp;J2'!$CA$9:$CW$470,22,FALSE))</f>
        <v/>
      </c>
      <c r="AJ141" s="1278" t="str">
        <f t="shared" si="152"/>
        <v/>
      </c>
      <c r="AK141" s="1278" t="str">
        <f t="shared" si="153"/>
        <v/>
      </c>
      <c r="AL141" s="731"/>
      <c r="AM141" s="732" t="str">
        <f t="shared" si="154"/>
        <v/>
      </c>
      <c r="AN141" s="733" t="str">
        <f>IF(AM141="","",IF(AM141=1,15,IF(AMJ141=2,12,IF(AND(AM28&gt;2,AM141&lt;13),13-AM141,0))))</f>
        <v/>
      </c>
      <c r="AO141" s="734">
        <f t="shared" si="155"/>
        <v>15</v>
      </c>
      <c r="AP141" s="735">
        <f t="shared" si="156"/>
        <v>9</v>
      </c>
      <c r="AQ141" s="736">
        <f t="shared" si="157"/>
        <v>1</v>
      </c>
      <c r="AR141" s="7"/>
    </row>
    <row r="142" spans="2:44" ht="12" customHeight="1" x14ac:dyDescent="0.4">
      <c r="B142" s="1275" t="s">
        <v>2038</v>
      </c>
      <c r="C142" s="1275" t="s">
        <v>984</v>
      </c>
      <c r="D142" s="1276" t="s">
        <v>991</v>
      </c>
      <c r="E142" s="731" t="str">
        <f>IF(VLOOKUP(D142,'J1&amp;J2'!$CA$9:$CW$470,12,FALSE)=0,"",VLOOKUP(D142,'J1&amp;J2'!$CA$9:$CW$470,12,FALSE))</f>
        <v/>
      </c>
      <c r="F142" s="731" t="str">
        <f t="shared" si="132"/>
        <v/>
      </c>
      <c r="G142" s="731" t="str">
        <f t="shared" si="133"/>
        <v/>
      </c>
      <c r="H142" s="1277">
        <f>IF(VLOOKUP(D142,'J1&amp;J2'!$CA$9:$CW$470,13,FALSE)=0,"",VLOOKUP(D142,'J1&amp;J2'!$CA$9:$CW$470,13,FALSE))</f>
        <v>73</v>
      </c>
      <c r="I142" s="1277">
        <f t="shared" si="134"/>
        <v>2</v>
      </c>
      <c r="J142" s="1277">
        <f t="shared" si="135"/>
        <v>12</v>
      </c>
      <c r="K142" s="1277">
        <f>IF(VLOOKUP(D142,'J1&amp;J2'!$CA$9:$CW$470,14,FALSE)=0,"",VLOOKUP(D142,'J1&amp;J2'!$CA$9:$CW$470,14,FALSE))</f>
        <v>85</v>
      </c>
      <c r="L142" s="1277">
        <f t="shared" si="136"/>
        <v>11</v>
      </c>
      <c r="M142" s="1277">
        <f t="shared" si="137"/>
        <v>2</v>
      </c>
      <c r="N142" s="1277" t="str">
        <f>IF(VLOOKUP(D142,'J1&amp;J2'!$CA$9:$CW$470,15,FALSE)=0,"",VLOOKUP(D142,'J1&amp;J2'!$CA$9:$CW$470,15,FALSE))</f>
        <v/>
      </c>
      <c r="O142" s="1277" t="str">
        <f t="shared" si="138"/>
        <v/>
      </c>
      <c r="P142" s="1277" t="str">
        <f t="shared" si="139"/>
        <v/>
      </c>
      <c r="Q142" s="1277" t="str">
        <f>IF(VLOOKUP(D142,'J1&amp;J2'!$CA$9:$CW$470,16,FALSE)=0,"",VLOOKUP(D142,'J1&amp;J2'!$CA$9:$CW$470,16,FALSE))</f>
        <v/>
      </c>
      <c r="R142" s="1277" t="str">
        <f t="shared" si="140"/>
        <v/>
      </c>
      <c r="S142" s="1277" t="str">
        <f t="shared" si="141"/>
        <v/>
      </c>
      <c r="T142" s="1277" t="str">
        <f>IF(VLOOKUP(D142,'J1&amp;J2'!$CA$9:$CW$470,17,FALSE)=0,"",VLOOKUP(D142,'J1&amp;J2'!$CA$9:$CW$470,17,FALSE))</f>
        <v/>
      </c>
      <c r="U142" s="1277" t="str">
        <f t="shared" si="142"/>
        <v/>
      </c>
      <c r="V142" s="1277" t="str">
        <f t="shared" si="143"/>
        <v/>
      </c>
      <c r="W142" s="1277" t="str">
        <f>IF(VLOOKUP(D142,'J1&amp;J2'!$CA$9:$WV$470,18,FALSE)=0,"",VLOOKUP(D142,'J1&amp;J2'!$CA$9:$CW$470,18,FALSE))</f>
        <v/>
      </c>
      <c r="X142" s="1277" t="str">
        <f t="shared" si="144"/>
        <v/>
      </c>
      <c r="Y142" s="1277" t="str">
        <f t="shared" si="145"/>
        <v/>
      </c>
      <c r="Z142" s="1277" t="str">
        <f>IF(VLOOKUP(D142,'J1&amp;J2'!$CA$9:$CW$470,19,FALSE)=0,"",VLOOKUP(D142,'J1&amp;J2'!$CA$9:$CW$470,19,FALSE))</f>
        <v/>
      </c>
      <c r="AA142" s="1277" t="str">
        <f t="shared" si="146"/>
        <v/>
      </c>
      <c r="AB142" s="1277" t="str">
        <f t="shared" si="147"/>
        <v/>
      </c>
      <c r="AC142" s="1277" t="str">
        <f>IF(VLOOKUP(D142,'J1&amp;J2'!$CA$9:$CW$470,20,FALSE)=0,"",VLOOKUP(D142,'J1&amp;J2'!$CA$9:$CW$470,20,FALSE))</f>
        <v/>
      </c>
      <c r="AD142" s="1277" t="str">
        <f t="shared" si="148"/>
        <v/>
      </c>
      <c r="AE142" s="1277" t="str">
        <f t="shared" si="149"/>
        <v/>
      </c>
      <c r="AF142" s="1277" t="str">
        <f>IF(VLOOKUP(D142,'J1&amp;J2'!$CA$9:$CW$470,21,FALSE)=0,"",VLOOKUP(D142,'J1&amp;J2'!$CA$9:$CW$470,21,FALSE))</f>
        <v/>
      </c>
      <c r="AG142" s="1277" t="str">
        <f t="shared" si="150"/>
        <v/>
      </c>
      <c r="AH142" s="1277" t="str">
        <f t="shared" si="151"/>
        <v/>
      </c>
      <c r="AI142" s="1277" t="str">
        <f>IF(VLOOKUP(D142,'J1&amp;J2'!$CA$9:$CW$470,22,FALSE)=0,"",VLOOKUP(D142,'J1&amp;J2'!$CA$9:$CW$470,22,FALSE))</f>
        <v/>
      </c>
      <c r="AJ142" s="1277" t="str">
        <f t="shared" si="152"/>
        <v/>
      </c>
      <c r="AK142" s="1277" t="str">
        <f t="shared" si="153"/>
        <v/>
      </c>
      <c r="AL142" s="731"/>
      <c r="AM142" s="732" t="str">
        <f t="shared" si="154"/>
        <v/>
      </c>
      <c r="AN142" s="733" t="str">
        <f>IF(AM142="","",IF(AM142=1,15,IF(AMJ142=2,12,IF(AND(AM26&gt;2,AM142&lt;13),13-AM142,0))))</f>
        <v/>
      </c>
      <c r="AO142" s="734">
        <f t="shared" si="155"/>
        <v>14</v>
      </c>
      <c r="AP142" s="735">
        <f t="shared" si="156"/>
        <v>11</v>
      </c>
      <c r="AQ142" s="736">
        <f t="shared" si="157"/>
        <v>2</v>
      </c>
      <c r="AR142" s="7"/>
    </row>
    <row r="143" spans="2:44" ht="12" customHeight="1" x14ac:dyDescent="0.4">
      <c r="B143" s="1025" t="s">
        <v>1040</v>
      </c>
      <c r="C143" s="1025" t="s">
        <v>1006</v>
      </c>
      <c r="D143" s="1026" t="s">
        <v>164</v>
      </c>
      <c r="E143" s="1279">
        <f>IF(VLOOKUP(D143,'J1&amp;J2'!$CA$9:$CW$470,12,FALSE)=0,"",VLOOKUP(D143,'J1&amp;J2'!$CA$9:$CW$470,12,FALSE))</f>
        <v>75</v>
      </c>
      <c r="F143" s="1279">
        <f t="shared" si="132"/>
        <v>4</v>
      </c>
      <c r="G143" s="1279">
        <f t="shared" si="133"/>
        <v>9</v>
      </c>
      <c r="H143" s="1278">
        <f>IF(VLOOKUP(D143,'J1&amp;J2'!$CA$9:$CW$470,13,FALSE)=0,"",VLOOKUP(D143,'J1&amp;J2'!$CA$9:$CW$470,13,FALSE))</f>
        <v>80</v>
      </c>
      <c r="I143" s="1278">
        <f t="shared" si="134"/>
        <v>9</v>
      </c>
      <c r="J143" s="1278">
        <f t="shared" si="135"/>
        <v>4</v>
      </c>
      <c r="K143" s="1278" t="str">
        <f>IF(VLOOKUP(D143,'J1&amp;J2'!$CA$9:$CW$470,14,FALSE)=0,"",VLOOKUP(D143,'J1&amp;J2'!$CA$9:$CW$470,14,FALSE))</f>
        <v/>
      </c>
      <c r="L143" s="1278" t="str">
        <f t="shared" si="136"/>
        <v/>
      </c>
      <c r="M143" s="1278" t="str">
        <f t="shared" si="137"/>
        <v/>
      </c>
      <c r="N143" s="1278" t="str">
        <f>IF(VLOOKUP(D143,'J1&amp;J2'!$CA$9:$CW$470,15,FALSE)=0,"",VLOOKUP(D143,'J1&amp;J2'!$CA$9:$CW$470,15,FALSE))</f>
        <v/>
      </c>
      <c r="O143" s="1278" t="str">
        <f t="shared" si="138"/>
        <v/>
      </c>
      <c r="P143" s="1278" t="str">
        <f t="shared" si="139"/>
        <v/>
      </c>
      <c r="Q143" s="1278" t="str">
        <f>IF(VLOOKUP(D143,'J1&amp;J2'!$CA$9:$CW$470,16,FALSE)=0,"",VLOOKUP(D143,'J1&amp;J2'!$CA$9:$CW$470,16,FALSE))</f>
        <v/>
      </c>
      <c r="R143" s="1278" t="str">
        <f t="shared" si="140"/>
        <v/>
      </c>
      <c r="S143" s="1278" t="str">
        <f t="shared" si="141"/>
        <v/>
      </c>
      <c r="T143" s="1278" t="str">
        <f>IF(VLOOKUP(D143,'J1&amp;J2'!$CA$9:$CW$470,17,FALSE)=0,"",VLOOKUP(D143,'J1&amp;J2'!$CA$9:$CW$470,17,FALSE))</f>
        <v/>
      </c>
      <c r="U143" s="1278" t="str">
        <f t="shared" si="142"/>
        <v/>
      </c>
      <c r="V143" s="1278" t="str">
        <f t="shared" si="143"/>
        <v/>
      </c>
      <c r="W143" s="1278" t="str">
        <f>IF(VLOOKUP(D143,'J1&amp;J2'!$CA$9:$WV$470,18,FALSE)=0,"",VLOOKUP(D143,'J1&amp;J2'!$CA$9:$CW$470,18,FALSE))</f>
        <v/>
      </c>
      <c r="X143" s="1278" t="str">
        <f t="shared" si="144"/>
        <v/>
      </c>
      <c r="Y143" s="1278" t="str">
        <f t="shared" si="145"/>
        <v/>
      </c>
      <c r="Z143" s="1278" t="str">
        <f>IF(VLOOKUP(D143,'J1&amp;J2'!$CA$9:$CW$470,19,FALSE)=0,"",VLOOKUP(D143,'J1&amp;J2'!$CA$9:$CW$470,19,FALSE))</f>
        <v/>
      </c>
      <c r="AA143" s="1278" t="str">
        <f t="shared" si="146"/>
        <v/>
      </c>
      <c r="AB143" s="1278" t="str">
        <f t="shared" si="147"/>
        <v/>
      </c>
      <c r="AC143" s="1278" t="str">
        <f>IF(VLOOKUP(D143,'J1&amp;J2'!$CA$9:$CW$470,20,FALSE)=0,"",VLOOKUP(D143,'J1&amp;J2'!$CA$9:$CW$470,20,FALSE))</f>
        <v/>
      </c>
      <c r="AD143" s="1278" t="str">
        <f t="shared" si="148"/>
        <v/>
      </c>
      <c r="AE143" s="1278" t="str">
        <f t="shared" si="149"/>
        <v/>
      </c>
      <c r="AF143" s="1278" t="str">
        <f>IF(VLOOKUP(D143,'J1&amp;J2'!$CA$9:$CW$470,21,FALSE)=0,"",VLOOKUP(D143,'J1&amp;J2'!$CA$9:$CW$470,21,FALSE))</f>
        <v/>
      </c>
      <c r="AG143" s="1278" t="str">
        <f t="shared" si="150"/>
        <v/>
      </c>
      <c r="AH143" s="1278" t="str">
        <f t="shared" si="151"/>
        <v/>
      </c>
      <c r="AI143" s="1278" t="str">
        <f>IF(VLOOKUP(D143,'J1&amp;J2'!$CA$9:$CW$470,22,FALSE)=0,"",VLOOKUP(D143,'J1&amp;J2'!$CA$9:$CW$470,22,FALSE))</f>
        <v/>
      </c>
      <c r="AJ143" s="1278" t="str">
        <f t="shared" si="152"/>
        <v/>
      </c>
      <c r="AK143" s="1278" t="str">
        <f t="shared" si="153"/>
        <v/>
      </c>
      <c r="AL143" s="874"/>
      <c r="AM143" s="945" t="str">
        <f t="shared" si="154"/>
        <v/>
      </c>
      <c r="AN143" s="944" t="str">
        <f>IF(AM143="","",IF(AM143=1,15,IF(AMJ143=2,12,IF(AND(#REF!&gt;2,AM143&lt;13),13-AM143,0))))</f>
        <v/>
      </c>
      <c r="AO143" s="734">
        <f t="shared" si="155"/>
        <v>13</v>
      </c>
      <c r="AP143" s="735">
        <f t="shared" si="156"/>
        <v>12</v>
      </c>
      <c r="AQ143" s="736">
        <f t="shared" si="157"/>
        <v>2</v>
      </c>
      <c r="AR143" s="7"/>
    </row>
    <row r="144" spans="2:44" ht="12" customHeight="1" x14ac:dyDescent="0.4">
      <c r="B144" s="1275" t="s">
        <v>977</v>
      </c>
      <c r="C144" s="1275" t="s">
        <v>338</v>
      </c>
      <c r="D144" s="1276" t="s">
        <v>976</v>
      </c>
      <c r="E144" s="731" t="str">
        <f>IF(VLOOKUP(D144,'J1&amp;J2'!$CA$9:$CW$470,12,FALSE)=0,"",VLOOKUP(D144,'J1&amp;J2'!$CA$9:$CW$470,12,FALSE))</f>
        <v/>
      </c>
      <c r="F144" s="731" t="str">
        <f t="shared" si="132"/>
        <v/>
      </c>
      <c r="G144" s="731" t="str">
        <f t="shared" si="133"/>
        <v/>
      </c>
      <c r="H144" s="1277">
        <f>IF(VLOOKUP(D144,'J1&amp;J2'!$CA$9:$CW$470,13,FALSE)=0,"",VLOOKUP(D144,'J1&amp;J2'!$CA$9:$CW$470,13,FALSE))</f>
        <v>81</v>
      </c>
      <c r="I144" s="1277">
        <f t="shared" si="134"/>
        <v>10</v>
      </c>
      <c r="J144" s="1277">
        <f t="shared" si="135"/>
        <v>3</v>
      </c>
      <c r="K144" s="1277">
        <f>IF(VLOOKUP(D144,'J1&amp;J2'!$CA$9:$CW$470,14,FALSE)=0,"",VLOOKUP(D144,'J1&amp;J2'!$CA$9:$CW$470,14,FALSE))</f>
        <v>82</v>
      </c>
      <c r="L144" s="1277">
        <f t="shared" si="136"/>
        <v>6</v>
      </c>
      <c r="M144" s="1277">
        <f t="shared" si="137"/>
        <v>7</v>
      </c>
      <c r="N144" s="1277">
        <f>IF(VLOOKUP(D144,'J1&amp;J2'!$CA$9:$CW$470,15,FALSE)=0,"",VLOOKUP(D144,'J1&amp;J2'!$CA$9:$CW$470,15,FALSE))</f>
        <v>83</v>
      </c>
      <c r="O144" s="1277">
        <f t="shared" si="138"/>
        <v>10</v>
      </c>
      <c r="P144" s="1277">
        <f t="shared" si="139"/>
        <v>3</v>
      </c>
      <c r="Q144" s="1277" t="str">
        <f>IF(VLOOKUP(D144,'J1&amp;J2'!$CA$9:$CW$470,16,FALSE)=0,"",VLOOKUP(D144,'J1&amp;J2'!$CA$9:$CW$470,16,FALSE))</f>
        <v/>
      </c>
      <c r="R144" s="1277" t="str">
        <f t="shared" si="140"/>
        <v/>
      </c>
      <c r="S144" s="1277" t="str">
        <f t="shared" si="141"/>
        <v/>
      </c>
      <c r="T144" s="1277" t="str">
        <f>IF(VLOOKUP(D144,'J1&amp;J2'!$CA$9:$CW$470,17,FALSE)=0,"",VLOOKUP(D144,'J1&amp;J2'!$CA$9:$CW$470,17,FALSE))</f>
        <v/>
      </c>
      <c r="U144" s="1277" t="str">
        <f t="shared" si="142"/>
        <v/>
      </c>
      <c r="V144" s="1277" t="str">
        <f t="shared" si="143"/>
        <v/>
      </c>
      <c r="W144" s="1277" t="str">
        <f>IF(VLOOKUP(D144,'J1&amp;J2'!$CA$9:$WV$470,18,FALSE)=0,"",VLOOKUP(D144,'J1&amp;J2'!$CA$9:$CW$470,18,FALSE))</f>
        <v/>
      </c>
      <c r="X144" s="1277" t="str">
        <f t="shared" si="144"/>
        <v/>
      </c>
      <c r="Y144" s="1277" t="str">
        <f t="shared" si="145"/>
        <v/>
      </c>
      <c r="Z144" s="1277" t="str">
        <f>IF(VLOOKUP(D144,'J1&amp;J2'!$CA$9:$CW$470,19,FALSE)=0,"",VLOOKUP(D144,'J1&amp;J2'!$CA$9:$CW$470,19,FALSE))</f>
        <v/>
      </c>
      <c r="AA144" s="1277" t="str">
        <f t="shared" si="146"/>
        <v/>
      </c>
      <c r="AB144" s="1277" t="str">
        <f t="shared" si="147"/>
        <v/>
      </c>
      <c r="AC144" s="1277" t="str">
        <f>IF(VLOOKUP(D144,'J1&amp;J2'!$CA$9:$CW$470,20,FALSE)=0,"",VLOOKUP(D144,'J1&amp;J2'!$CA$9:$CW$470,20,FALSE))</f>
        <v/>
      </c>
      <c r="AD144" s="1277" t="str">
        <f t="shared" si="148"/>
        <v/>
      </c>
      <c r="AE144" s="1277" t="str">
        <f t="shared" si="149"/>
        <v/>
      </c>
      <c r="AF144" s="1277" t="str">
        <f>IF(VLOOKUP(D144,'J1&amp;J2'!$CA$9:$CW$470,21,FALSE)=0,"",VLOOKUP(D144,'J1&amp;J2'!$CA$9:$CW$470,21,FALSE))</f>
        <v/>
      </c>
      <c r="AG144" s="1277" t="str">
        <f t="shared" si="150"/>
        <v/>
      </c>
      <c r="AH144" s="1277" t="str">
        <f t="shared" si="151"/>
        <v/>
      </c>
      <c r="AI144" s="1277" t="str">
        <f>IF(VLOOKUP(D144,'J1&amp;J2'!$CA$9:$CW$470,22,FALSE)=0,"",VLOOKUP(D144,'J1&amp;J2'!$CA$9:$CW$470,22,FALSE))</f>
        <v/>
      </c>
      <c r="AJ144" s="1277" t="str">
        <f t="shared" si="152"/>
        <v/>
      </c>
      <c r="AK144" s="1277" t="str">
        <f t="shared" si="153"/>
        <v/>
      </c>
      <c r="AL144" s="874"/>
      <c r="AM144" s="945" t="str">
        <f t="shared" si="154"/>
        <v/>
      </c>
      <c r="AN144" s="944" t="str">
        <f>IF(AM144="","",IF(AM144=1,15,IF(AMJ144=2,12,IF(AND(AM29&gt;2,AM144&lt;13),13-AM144,0))))</f>
        <v/>
      </c>
      <c r="AO144" s="734">
        <f t="shared" si="155"/>
        <v>13</v>
      </c>
      <c r="AP144" s="735">
        <f t="shared" si="156"/>
        <v>12</v>
      </c>
      <c r="AQ144" s="736">
        <f t="shared" si="157"/>
        <v>3</v>
      </c>
      <c r="AR144" s="7"/>
    </row>
    <row r="145" spans="2:44" ht="12" customHeight="1" x14ac:dyDescent="0.4">
      <c r="B145" s="1025" t="s">
        <v>646</v>
      </c>
      <c r="C145" s="1025" t="s">
        <v>434</v>
      </c>
      <c r="D145" s="1026" t="s">
        <v>104</v>
      </c>
      <c r="E145" s="1279" t="str">
        <f>IF(VLOOKUP(D145,'J1&amp;J2'!$CA$9:$CW$470,12,FALSE)=0,"",VLOOKUP(D145,'J1&amp;J2'!$CA$9:$CW$470,12,FALSE))</f>
        <v/>
      </c>
      <c r="F145" s="1279" t="str">
        <f t="shared" si="132"/>
        <v/>
      </c>
      <c r="G145" s="1279" t="str">
        <f t="shared" si="133"/>
        <v/>
      </c>
      <c r="H145" s="1278">
        <f>IF(VLOOKUP(D145,'J1&amp;J2'!$CA$9:$CW$470,13,FALSE)=0,"",VLOOKUP(D145,'J1&amp;J2'!$CA$9:$CW$470,13,FALSE))</f>
        <v>89</v>
      </c>
      <c r="I145" s="1278">
        <f t="shared" si="134"/>
        <v>20</v>
      </c>
      <c r="J145" s="1278">
        <f t="shared" si="135"/>
        <v>0</v>
      </c>
      <c r="K145" s="1278">
        <f>IF(VLOOKUP(D145,'J1&amp;J2'!$CA$9:$CW$470,14,FALSE)=0,"",VLOOKUP(D145,'J1&amp;J2'!$CA$9:$CW$470,14,FALSE))</f>
        <v>77</v>
      </c>
      <c r="L145" s="1278">
        <f t="shared" si="136"/>
        <v>2</v>
      </c>
      <c r="M145" s="1278">
        <f t="shared" si="137"/>
        <v>12</v>
      </c>
      <c r="N145" s="1278" t="str">
        <f>IF(VLOOKUP(D145,'J1&amp;J2'!$CA$9:$CW$470,15,FALSE)=0,"",VLOOKUP(D145,'J1&amp;J2'!$CA$9:$CW$470,15,FALSE))</f>
        <v/>
      </c>
      <c r="O145" s="1278" t="str">
        <f t="shared" si="138"/>
        <v/>
      </c>
      <c r="P145" s="1278" t="str">
        <f t="shared" si="139"/>
        <v/>
      </c>
      <c r="Q145" s="1278" t="str">
        <f>IF(VLOOKUP(D145,'J1&amp;J2'!$CA$9:$CW$470,16,FALSE)=0,"",VLOOKUP(D145,'J1&amp;J2'!$CA$9:$CW$470,16,FALSE))</f>
        <v/>
      </c>
      <c r="R145" s="1278" t="str">
        <f t="shared" si="140"/>
        <v/>
      </c>
      <c r="S145" s="1278" t="str">
        <f t="shared" si="141"/>
        <v/>
      </c>
      <c r="T145" s="1278" t="str">
        <f>IF(VLOOKUP(D145,'J1&amp;J2'!$CA$9:$CW$470,17,FALSE)=0,"",VLOOKUP(D145,'J1&amp;J2'!$CA$9:$CW$470,17,FALSE))</f>
        <v/>
      </c>
      <c r="U145" s="1278" t="str">
        <f t="shared" si="142"/>
        <v/>
      </c>
      <c r="V145" s="1278" t="str">
        <f t="shared" si="143"/>
        <v/>
      </c>
      <c r="W145" s="1278" t="str">
        <f>IF(VLOOKUP(D145,'J1&amp;J2'!$CA$9:$WV$470,18,FALSE)=0,"",VLOOKUP(D145,'J1&amp;J2'!$CA$9:$CW$470,18,FALSE))</f>
        <v/>
      </c>
      <c r="X145" s="1278" t="str">
        <f t="shared" si="144"/>
        <v/>
      </c>
      <c r="Y145" s="1278" t="str">
        <f t="shared" si="145"/>
        <v/>
      </c>
      <c r="Z145" s="1278" t="str">
        <f>IF(VLOOKUP(D145,'J1&amp;J2'!$CA$9:$CW$470,19,FALSE)=0,"",VLOOKUP(D145,'J1&amp;J2'!$CA$9:$CW$470,19,FALSE))</f>
        <v/>
      </c>
      <c r="AA145" s="1278" t="str">
        <f t="shared" si="146"/>
        <v/>
      </c>
      <c r="AB145" s="1278" t="str">
        <f t="shared" si="147"/>
        <v/>
      </c>
      <c r="AC145" s="1278" t="str">
        <f>IF(VLOOKUP(D145,'J1&amp;J2'!$CA$9:$CW$470,20,FALSE)=0,"",VLOOKUP(D145,'J1&amp;J2'!$CA$9:$CW$470,20,FALSE))</f>
        <v/>
      </c>
      <c r="AD145" s="1278" t="str">
        <f t="shared" si="148"/>
        <v/>
      </c>
      <c r="AE145" s="1278" t="str">
        <f t="shared" si="149"/>
        <v/>
      </c>
      <c r="AF145" s="1278" t="str">
        <f>IF(VLOOKUP(D145,'J1&amp;J2'!$CA$9:$CW$470,21,FALSE)=0,"",VLOOKUP(D145,'J1&amp;J2'!$CA$9:$CW$470,21,FALSE))</f>
        <v/>
      </c>
      <c r="AG145" s="1278" t="str">
        <f t="shared" si="150"/>
        <v/>
      </c>
      <c r="AH145" s="1278" t="str">
        <f t="shared" si="151"/>
        <v/>
      </c>
      <c r="AI145" s="1278" t="str">
        <f>IF(VLOOKUP(D145,'J1&amp;J2'!$CA$9:$CW$470,22,FALSE)=0,"",VLOOKUP(D145,'J1&amp;J2'!$CA$9:$CW$470,22,FALSE))</f>
        <v/>
      </c>
      <c r="AJ145" s="1278" t="str">
        <f t="shared" si="152"/>
        <v/>
      </c>
      <c r="AK145" s="1278" t="str">
        <f t="shared" si="153"/>
        <v/>
      </c>
      <c r="AL145" s="874"/>
      <c r="AM145" s="945" t="str">
        <f t="shared" si="154"/>
        <v/>
      </c>
      <c r="AN145" s="944" t="str">
        <f>IF(AM145="","",IF(AM145=1,15,IF(AMJ145=2,12,IF(AND(AM30&gt;2,AM145&lt;13),13-AM145,0))))</f>
        <v/>
      </c>
      <c r="AO145" s="734">
        <f t="shared" si="155"/>
        <v>12</v>
      </c>
      <c r="AP145" s="735">
        <f t="shared" si="156"/>
        <v>14</v>
      </c>
      <c r="AQ145" s="736">
        <f t="shared" si="157"/>
        <v>2</v>
      </c>
      <c r="AR145" s="7"/>
    </row>
    <row r="146" spans="2:44" ht="12" customHeight="1" x14ac:dyDescent="0.4">
      <c r="B146" s="1275" t="s">
        <v>2024</v>
      </c>
      <c r="C146" s="1275" t="s">
        <v>550</v>
      </c>
      <c r="D146" s="1276" t="s">
        <v>273</v>
      </c>
      <c r="E146" s="731">
        <f>IF(VLOOKUP(D146,'J1&amp;J2'!$CA$9:$CW$470,12,FALSE)=0,"",VLOOKUP(D146,'J1&amp;J2'!$CA$9:$CW$470,12,FALSE))</f>
        <v>78</v>
      </c>
      <c r="F146" s="731">
        <f>IF(E146="","",RANK(E146,$E$132:$E$240,1))</f>
        <v>9</v>
      </c>
      <c r="G146" s="731">
        <f t="shared" si="133"/>
        <v>4</v>
      </c>
      <c r="H146" s="1277" t="str">
        <f>IF(VLOOKUP(D146,'J1&amp;J2'!$CA$9:$CW$470,13,FALSE)=0,"",VLOOKUP(D146,'J1&amp;J2'!$CA$9:$CW$470,13,FALSE))</f>
        <v/>
      </c>
      <c r="I146" s="1277" t="str">
        <f t="shared" si="134"/>
        <v/>
      </c>
      <c r="J146" s="1277" t="str">
        <f t="shared" si="135"/>
        <v/>
      </c>
      <c r="K146" s="1277">
        <f>IF(VLOOKUP(D146,'J1&amp;J2'!$CA$9:$CW$470,14,FALSE)=0,"",VLOOKUP(D146,'J1&amp;J2'!$CA$9:$CW$470,14,FALSE))</f>
        <v>82</v>
      </c>
      <c r="L146" s="1277">
        <f t="shared" si="136"/>
        <v>6</v>
      </c>
      <c r="M146" s="1277">
        <f t="shared" si="137"/>
        <v>7</v>
      </c>
      <c r="N146" s="1277" t="str">
        <f>IF(VLOOKUP(D146,'J1&amp;J2'!$CA$9:$CW$470,15,FALSE)=0,"",VLOOKUP(D146,'J1&amp;J2'!$CA$9:$CW$470,15,FALSE))</f>
        <v/>
      </c>
      <c r="O146" s="1277" t="str">
        <f t="shared" si="138"/>
        <v/>
      </c>
      <c r="P146" s="1277" t="str">
        <f t="shared" si="139"/>
        <v/>
      </c>
      <c r="Q146" s="1277" t="str">
        <f>IF(VLOOKUP(D146,'J1&amp;J2'!$CA$9:$CW$470,16,FALSE)=0,"",VLOOKUP(D146,'J1&amp;J2'!$CA$9:$CW$470,16,FALSE))</f>
        <v/>
      </c>
      <c r="R146" s="1277" t="str">
        <f t="shared" si="140"/>
        <v/>
      </c>
      <c r="S146" s="1277" t="str">
        <f t="shared" si="141"/>
        <v/>
      </c>
      <c r="T146" s="1277" t="str">
        <f>IF(VLOOKUP(D146,'J1&amp;J2'!$CA$9:$CW$470,17,FALSE)=0,"",VLOOKUP(D146,'J1&amp;J2'!$CA$9:$CW$470,17,FALSE))</f>
        <v/>
      </c>
      <c r="U146" s="1277" t="str">
        <f t="shared" si="142"/>
        <v/>
      </c>
      <c r="V146" s="1277" t="str">
        <f t="shared" si="143"/>
        <v/>
      </c>
      <c r="W146" s="1277" t="str">
        <f>IF(VLOOKUP(D146,'J1&amp;J2'!$CA$9:$WV$470,18,FALSE)=0,"",VLOOKUP(D146,'J1&amp;J2'!$CA$9:$CW$470,18,FALSE))</f>
        <v/>
      </c>
      <c r="X146" s="1277" t="str">
        <f t="shared" si="144"/>
        <v/>
      </c>
      <c r="Y146" s="1277" t="str">
        <f t="shared" si="145"/>
        <v/>
      </c>
      <c r="Z146" s="1277" t="str">
        <f>IF(VLOOKUP(D146,'J1&amp;J2'!$CA$9:$CW$470,19,FALSE)=0,"",VLOOKUP(D146,'J1&amp;J2'!$CA$9:$CW$470,19,FALSE))</f>
        <v/>
      </c>
      <c r="AA146" s="1277" t="str">
        <f t="shared" si="146"/>
        <v/>
      </c>
      <c r="AB146" s="1277" t="str">
        <f t="shared" si="147"/>
        <v/>
      </c>
      <c r="AC146" s="1277" t="str">
        <f>IF(VLOOKUP(D146,'J1&amp;J2'!$CA$9:$CW$470,20,FALSE)=0,"",VLOOKUP(D146,'J1&amp;J2'!$CA$9:$CW$470,20,FALSE))</f>
        <v/>
      </c>
      <c r="AD146" s="1277" t="str">
        <f t="shared" si="148"/>
        <v/>
      </c>
      <c r="AE146" s="1277" t="str">
        <f t="shared" si="149"/>
        <v/>
      </c>
      <c r="AF146" s="1277" t="str">
        <f>IF(VLOOKUP(D146,'J1&amp;J2'!$CA$9:$CW$470,21,FALSE)=0,"",VLOOKUP(D146,'J1&amp;J2'!$CA$9:$CW$470,21,FALSE))</f>
        <v/>
      </c>
      <c r="AG146" s="1277" t="str">
        <f t="shared" si="150"/>
        <v/>
      </c>
      <c r="AH146" s="1277" t="str">
        <f t="shared" si="151"/>
        <v/>
      </c>
      <c r="AI146" s="1277" t="str">
        <f>IF(VLOOKUP(D146,'J1&amp;J2'!$CA$9:$CW$470,22,FALSE)=0,"",VLOOKUP(D146,'J1&amp;J2'!$CA$9:$CW$470,22,FALSE))</f>
        <v/>
      </c>
      <c r="AJ146" s="1277" t="str">
        <f t="shared" si="152"/>
        <v/>
      </c>
      <c r="AK146" s="1277" t="str">
        <f t="shared" si="153"/>
        <v/>
      </c>
      <c r="AL146" s="874"/>
      <c r="AM146" s="945" t="str">
        <f t="shared" si="154"/>
        <v/>
      </c>
      <c r="AN146" s="944" t="str">
        <f>IF(AM146="","",IF(AM146=1,15,IF(AMJ146=2,12,IF(AND(#REF!&gt;2,AM146&lt;13),13-AM146,0))))</f>
        <v/>
      </c>
      <c r="AO146" s="734">
        <f t="shared" si="155"/>
        <v>11</v>
      </c>
      <c r="AP146" s="735">
        <f t="shared" si="156"/>
        <v>15</v>
      </c>
      <c r="AQ146" s="736">
        <f t="shared" si="157"/>
        <v>2</v>
      </c>
      <c r="AR146" s="7"/>
    </row>
    <row r="147" spans="2:44" ht="12" customHeight="1" x14ac:dyDescent="0.4">
      <c r="B147" s="1025" t="s">
        <v>988</v>
      </c>
      <c r="C147" s="1025" t="s">
        <v>984</v>
      </c>
      <c r="D147" s="1026" t="s">
        <v>987</v>
      </c>
      <c r="E147" s="1279">
        <f>IF(VLOOKUP(D147,'J1&amp;J2'!$CA$9:$CW$470,12,FALSE)=0,"",VLOOKUP(D147,'J1&amp;J2'!$CA$9:$CW$470,12,FALSE))</f>
        <v>76</v>
      </c>
      <c r="F147" s="1279">
        <f t="shared" ref="F147:F178" si="158">IF(E147="","",RANK(E147,$E$132:$E$218,1))</f>
        <v>6</v>
      </c>
      <c r="G147" s="1279">
        <f t="shared" si="133"/>
        <v>7</v>
      </c>
      <c r="H147" s="1278">
        <f>IF(VLOOKUP(D147,'J1&amp;J2'!$CA$9:$CW$470,13,FALSE)=0,"",VLOOKUP(D147,'J1&amp;J2'!$CA$9:$CW$470,13,FALSE))</f>
        <v>87</v>
      </c>
      <c r="I147" s="1278">
        <f t="shared" si="134"/>
        <v>16</v>
      </c>
      <c r="J147" s="1278">
        <f t="shared" si="135"/>
        <v>0</v>
      </c>
      <c r="K147" s="1278">
        <f>IF(VLOOKUP(D147,'J1&amp;J2'!$CA$9:$CW$470,14,FALSE)=0,"",VLOOKUP(D147,'J1&amp;J2'!$CA$9:$CW$470,14,FALSE))</f>
        <v>85</v>
      </c>
      <c r="L147" s="1278">
        <f t="shared" si="136"/>
        <v>11</v>
      </c>
      <c r="M147" s="1278">
        <f t="shared" si="137"/>
        <v>2</v>
      </c>
      <c r="N147" s="1278" t="str">
        <f>IF(VLOOKUP(D147,'J1&amp;J2'!$CA$9:$CW$470,15,FALSE)=0,"",VLOOKUP(D147,'J1&amp;J2'!$CA$9:$CW$470,15,FALSE))</f>
        <v/>
      </c>
      <c r="O147" s="1278" t="str">
        <f t="shared" si="138"/>
        <v/>
      </c>
      <c r="P147" s="1278" t="str">
        <f t="shared" si="139"/>
        <v/>
      </c>
      <c r="Q147" s="1278" t="str">
        <f>IF(VLOOKUP(D147,'J1&amp;J2'!$CA$9:$CW$470,16,FALSE)=0,"",VLOOKUP(D147,'J1&amp;J2'!$CA$9:$CW$470,16,FALSE))</f>
        <v/>
      </c>
      <c r="R147" s="1278" t="str">
        <f t="shared" si="140"/>
        <v/>
      </c>
      <c r="S147" s="1278" t="str">
        <f t="shared" si="141"/>
        <v/>
      </c>
      <c r="T147" s="1278" t="str">
        <f>IF(VLOOKUP(D147,'J1&amp;J2'!$CA$9:$CW$470,17,FALSE)=0,"",VLOOKUP(D147,'J1&amp;J2'!$CA$9:$CW$470,17,FALSE))</f>
        <v/>
      </c>
      <c r="U147" s="1278" t="str">
        <f t="shared" si="142"/>
        <v/>
      </c>
      <c r="V147" s="1278" t="str">
        <f t="shared" si="143"/>
        <v/>
      </c>
      <c r="W147" s="1278" t="str">
        <f>IF(VLOOKUP(D147,'J1&amp;J2'!$CA$9:$WV$470,18,FALSE)=0,"",VLOOKUP(D147,'J1&amp;J2'!$CA$9:$CW$470,18,FALSE))</f>
        <v/>
      </c>
      <c r="X147" s="1278" t="str">
        <f t="shared" si="144"/>
        <v/>
      </c>
      <c r="Y147" s="1278" t="str">
        <f t="shared" si="145"/>
        <v/>
      </c>
      <c r="Z147" s="1278" t="str">
        <f>IF(VLOOKUP(D147,'J1&amp;J2'!$CA$9:$CW$470,19,FALSE)=0,"",VLOOKUP(D147,'J1&amp;J2'!$CA$9:$CW$470,19,FALSE))</f>
        <v/>
      </c>
      <c r="AA147" s="1278" t="str">
        <f t="shared" si="146"/>
        <v/>
      </c>
      <c r="AB147" s="1278" t="str">
        <f t="shared" si="147"/>
        <v/>
      </c>
      <c r="AC147" s="1278" t="str">
        <f>IF(VLOOKUP(D147,'J1&amp;J2'!$CA$9:$CW$470,20,FALSE)=0,"",VLOOKUP(D147,'J1&amp;J2'!$CA$9:$CW$470,20,FALSE))</f>
        <v/>
      </c>
      <c r="AD147" s="1278" t="str">
        <f t="shared" si="148"/>
        <v/>
      </c>
      <c r="AE147" s="1278" t="str">
        <f t="shared" si="149"/>
        <v/>
      </c>
      <c r="AF147" s="1278" t="str">
        <f>IF(VLOOKUP(D147,'J1&amp;J2'!$CA$9:$CW$470,21,FALSE)=0,"",VLOOKUP(D147,'J1&amp;J2'!$CA$9:$CW$470,21,FALSE))</f>
        <v/>
      </c>
      <c r="AG147" s="1278" t="str">
        <f t="shared" si="150"/>
        <v/>
      </c>
      <c r="AH147" s="1278" t="str">
        <f t="shared" si="151"/>
        <v/>
      </c>
      <c r="AI147" s="1278" t="str">
        <f>IF(VLOOKUP(D147,'J1&amp;J2'!$CA$9:$CW$470,22,FALSE)=0,"",VLOOKUP(D147,'J1&amp;J2'!$CA$9:$CW$470,22,FALSE))</f>
        <v/>
      </c>
      <c r="AJ147" s="1278" t="str">
        <f t="shared" si="152"/>
        <v/>
      </c>
      <c r="AK147" s="1278" t="str">
        <f t="shared" si="153"/>
        <v/>
      </c>
      <c r="AL147" s="731"/>
      <c r="AM147" s="732" t="str">
        <f t="shared" si="154"/>
        <v/>
      </c>
      <c r="AN147" s="733" t="str">
        <f>IF(AM147="","",IF(AM147=1,15,IF(AMJ147=2,12,IF(AND(#REF!&gt;2,AM147&lt;13),13-AM147,0))))</f>
        <v/>
      </c>
      <c r="AO147" s="734">
        <f t="shared" si="155"/>
        <v>9</v>
      </c>
      <c r="AP147" s="735">
        <f t="shared" si="156"/>
        <v>16</v>
      </c>
      <c r="AQ147" s="736">
        <f t="shared" si="157"/>
        <v>3</v>
      </c>
      <c r="AR147" s="7"/>
    </row>
    <row r="148" spans="2:44" ht="12" customHeight="1" x14ac:dyDescent="0.4">
      <c r="B148" s="1275" t="s">
        <v>1052</v>
      </c>
      <c r="C148" s="1275" t="s">
        <v>1006</v>
      </c>
      <c r="D148" s="1276" t="s">
        <v>163</v>
      </c>
      <c r="E148" s="731" t="str">
        <f>IF(VLOOKUP(D148,'J1&amp;J2'!$CA$9:$CW$470,12,FALSE)=0,"",VLOOKUP(D148,'J1&amp;J2'!$CA$9:$CW$470,12,FALSE))</f>
        <v/>
      </c>
      <c r="F148" s="731" t="str">
        <f t="shared" si="158"/>
        <v/>
      </c>
      <c r="G148" s="731" t="str">
        <f t="shared" si="133"/>
        <v/>
      </c>
      <c r="H148" s="1277">
        <f>IF(VLOOKUP(D148,'J1&amp;J2'!$CA$9:$CW$470,13,FALSE)=0,"",VLOOKUP(D148,'J1&amp;J2'!$CA$9:$CW$470,13,FALSE))</f>
        <v>88</v>
      </c>
      <c r="I148" s="1277">
        <f t="shared" si="134"/>
        <v>17</v>
      </c>
      <c r="J148" s="1277">
        <f t="shared" si="135"/>
        <v>0</v>
      </c>
      <c r="K148" s="1277" t="str">
        <f>IF(VLOOKUP(D148,'J1&amp;J2'!$CA$9:$CW$470,14,FALSE)=0,"",VLOOKUP(D148,'J1&amp;J2'!$CA$9:$CW$470,14,FALSE))</f>
        <v/>
      </c>
      <c r="L148" s="1277" t="str">
        <f t="shared" si="136"/>
        <v/>
      </c>
      <c r="M148" s="1277" t="str">
        <f t="shared" si="137"/>
        <v/>
      </c>
      <c r="N148" s="1277">
        <f>IF(VLOOKUP(D148,'J1&amp;J2'!$CA$9:$CW$470,15,FALSE)=0,"",VLOOKUP(D148,'J1&amp;J2'!$CA$9:$CW$470,15,FALSE))</f>
        <v>75</v>
      </c>
      <c r="O148" s="1277">
        <f t="shared" si="138"/>
        <v>4</v>
      </c>
      <c r="P148" s="1277">
        <f t="shared" si="139"/>
        <v>9</v>
      </c>
      <c r="Q148" s="1277" t="str">
        <f>IF(VLOOKUP(D148,'J1&amp;J2'!$CA$9:$CW$470,16,FALSE)=0,"",VLOOKUP(D148,'J1&amp;J2'!$CA$9:$CW$470,16,FALSE))</f>
        <v/>
      </c>
      <c r="R148" s="1277" t="str">
        <f t="shared" si="140"/>
        <v/>
      </c>
      <c r="S148" s="1277" t="str">
        <f t="shared" si="141"/>
        <v/>
      </c>
      <c r="T148" s="1277" t="str">
        <f>IF(VLOOKUP(D148,'J1&amp;J2'!$CA$9:$CW$470,17,FALSE)=0,"",VLOOKUP(D148,'J1&amp;J2'!$CA$9:$CW$470,17,FALSE))</f>
        <v/>
      </c>
      <c r="U148" s="1277" t="str">
        <f t="shared" si="142"/>
        <v/>
      </c>
      <c r="V148" s="1277" t="str">
        <f t="shared" si="143"/>
        <v/>
      </c>
      <c r="W148" s="1277" t="str">
        <f>IF(VLOOKUP(D148,'J1&amp;J2'!$CA$9:$WV$470,18,FALSE)=0,"",VLOOKUP(D148,'J1&amp;J2'!$CA$9:$CW$470,18,FALSE))</f>
        <v/>
      </c>
      <c r="X148" s="1277" t="str">
        <f t="shared" si="144"/>
        <v/>
      </c>
      <c r="Y148" s="1277" t="str">
        <f t="shared" si="145"/>
        <v/>
      </c>
      <c r="Z148" s="1277" t="str">
        <f>IF(VLOOKUP(D148,'J1&amp;J2'!$CA$9:$CW$470,19,FALSE)=0,"",VLOOKUP(D148,'J1&amp;J2'!$CA$9:$CW$470,19,FALSE))</f>
        <v/>
      </c>
      <c r="AA148" s="1277" t="str">
        <f t="shared" si="146"/>
        <v/>
      </c>
      <c r="AB148" s="1277" t="str">
        <f t="shared" si="147"/>
        <v/>
      </c>
      <c r="AC148" s="1277" t="str">
        <f>IF(VLOOKUP(D148,'J1&amp;J2'!$CA$9:$CW$470,20,FALSE)=0,"",VLOOKUP(D148,'J1&amp;J2'!$CA$9:$CW$470,20,FALSE))</f>
        <v/>
      </c>
      <c r="AD148" s="1277" t="str">
        <f t="shared" si="148"/>
        <v/>
      </c>
      <c r="AE148" s="1277" t="str">
        <f t="shared" si="149"/>
        <v/>
      </c>
      <c r="AF148" s="1277" t="str">
        <f>IF(VLOOKUP(D148,'J1&amp;J2'!$CA$9:$CW$470,21,FALSE)=0,"",VLOOKUP(D148,'J1&amp;J2'!$CA$9:$CW$470,21,FALSE))</f>
        <v/>
      </c>
      <c r="AG148" s="1277" t="str">
        <f t="shared" si="150"/>
        <v/>
      </c>
      <c r="AH148" s="1277" t="str">
        <f t="shared" si="151"/>
        <v/>
      </c>
      <c r="AI148" s="1277" t="str">
        <f>IF(VLOOKUP(D148,'J1&amp;J2'!$CA$9:$CW$470,22,FALSE)=0,"",VLOOKUP(D148,'J1&amp;J2'!$CA$9:$CW$470,22,FALSE))</f>
        <v/>
      </c>
      <c r="AJ148" s="1277" t="str">
        <f t="shared" si="152"/>
        <v/>
      </c>
      <c r="AK148" s="1277" t="str">
        <f t="shared" si="153"/>
        <v/>
      </c>
      <c r="AL148" s="731"/>
      <c r="AM148" s="732" t="str">
        <f t="shared" si="154"/>
        <v/>
      </c>
      <c r="AN148" s="733" t="str">
        <f>IF(AM148="","",IF(AM148=1,15,IF(AMJ148=2,12,IF(AND(#REF!&gt;2,AM148&lt;13),13-AM148,0))))</f>
        <v/>
      </c>
      <c r="AO148" s="734">
        <f t="shared" si="155"/>
        <v>9</v>
      </c>
      <c r="AP148" s="735">
        <f t="shared" si="156"/>
        <v>16</v>
      </c>
      <c r="AQ148" s="736">
        <f t="shared" si="157"/>
        <v>2</v>
      </c>
      <c r="AR148" s="7"/>
    </row>
    <row r="149" spans="2:44" ht="12" customHeight="1" x14ac:dyDescent="0.4">
      <c r="B149" s="1025" t="s">
        <v>677</v>
      </c>
      <c r="C149" s="1025" t="s">
        <v>666</v>
      </c>
      <c r="D149" s="1026" t="s">
        <v>142</v>
      </c>
      <c r="E149" s="1279">
        <f>IF(VLOOKUP(D149,'J1&amp;J2'!$CA$9:$CW$470,12,FALSE)=0,"",VLOOKUP(D149,'J1&amp;J2'!$CA$9:$CW$470,12,FALSE))</f>
        <v>81</v>
      </c>
      <c r="F149" s="1279">
        <f t="shared" si="158"/>
        <v>14</v>
      </c>
      <c r="G149" s="1279">
        <f t="shared" si="133"/>
        <v>0</v>
      </c>
      <c r="H149" s="1278">
        <f>IF(VLOOKUP(D149,'J1&amp;J2'!$CA$9:$CW$470,13,FALSE)=0,"",VLOOKUP(D149,'J1&amp;J2'!$CA$9:$CW$470,13,FALSE))</f>
        <v>82</v>
      </c>
      <c r="I149" s="1278">
        <f t="shared" si="134"/>
        <v>11</v>
      </c>
      <c r="J149" s="1278">
        <f t="shared" si="135"/>
        <v>2</v>
      </c>
      <c r="K149" s="1278" t="str">
        <f>IF(VLOOKUP(D149,'J1&amp;J2'!$CA$9:$CW$470,14,FALSE)=0,"",VLOOKUP(D149,'J1&amp;J2'!$CA$9:$CW$470,14,FALSE))</f>
        <v/>
      </c>
      <c r="L149" s="1278" t="str">
        <f t="shared" si="136"/>
        <v/>
      </c>
      <c r="M149" s="1278" t="str">
        <f t="shared" si="137"/>
        <v/>
      </c>
      <c r="N149" s="1278">
        <f>IF(VLOOKUP(D149,'J1&amp;J2'!$CA$9:$CW$470,15,FALSE)=0,"",VLOOKUP(D149,'J1&amp;J2'!$CA$9:$CW$470,15,FALSE))</f>
        <v>80</v>
      </c>
      <c r="O149" s="1278">
        <f t="shared" si="138"/>
        <v>8</v>
      </c>
      <c r="P149" s="1278">
        <f t="shared" si="139"/>
        <v>5</v>
      </c>
      <c r="Q149" s="1278" t="str">
        <f>IF(VLOOKUP(D149,'J1&amp;J2'!$CA$9:$CW$470,16,FALSE)=0,"",VLOOKUP(D149,'J1&amp;J2'!$CA$9:$CW$470,16,FALSE))</f>
        <v/>
      </c>
      <c r="R149" s="1278" t="str">
        <f t="shared" si="140"/>
        <v/>
      </c>
      <c r="S149" s="1278" t="str">
        <f t="shared" si="141"/>
        <v/>
      </c>
      <c r="T149" s="1278" t="str">
        <f>IF(VLOOKUP(D149,'J1&amp;J2'!$CA$9:$CW$470,17,FALSE)=0,"",VLOOKUP(D149,'J1&amp;J2'!$CA$9:$CW$470,17,FALSE))</f>
        <v/>
      </c>
      <c r="U149" s="1278" t="str">
        <f t="shared" si="142"/>
        <v/>
      </c>
      <c r="V149" s="1278" t="str">
        <f t="shared" si="143"/>
        <v/>
      </c>
      <c r="W149" s="1278" t="str">
        <f>IF(VLOOKUP(D149,'J1&amp;J2'!$CA$9:$WV$470,18,FALSE)=0,"",VLOOKUP(D149,'J1&amp;J2'!$CA$9:$CW$470,18,FALSE))</f>
        <v/>
      </c>
      <c r="X149" s="1278" t="str">
        <f t="shared" si="144"/>
        <v/>
      </c>
      <c r="Y149" s="1278" t="str">
        <f t="shared" si="145"/>
        <v/>
      </c>
      <c r="Z149" s="1278" t="str">
        <f>IF(VLOOKUP(D149,'J1&amp;J2'!$CA$9:$CW$470,19,FALSE)=0,"",VLOOKUP(D149,'J1&amp;J2'!$CA$9:$CW$470,19,FALSE))</f>
        <v/>
      </c>
      <c r="AA149" s="1278" t="str">
        <f t="shared" si="146"/>
        <v/>
      </c>
      <c r="AB149" s="1278" t="str">
        <f t="shared" si="147"/>
        <v/>
      </c>
      <c r="AC149" s="1278" t="str">
        <f>IF(VLOOKUP(D149,'J1&amp;J2'!$CA$9:$CW$470,20,FALSE)=0,"",VLOOKUP(D149,'J1&amp;J2'!$CA$9:$CW$470,20,FALSE))</f>
        <v/>
      </c>
      <c r="AD149" s="1278" t="str">
        <f t="shared" si="148"/>
        <v/>
      </c>
      <c r="AE149" s="1278" t="str">
        <f t="shared" si="149"/>
        <v/>
      </c>
      <c r="AF149" s="1278" t="str">
        <f>IF(VLOOKUP(D149,'J1&amp;J2'!$CA$9:$CW$470,21,FALSE)=0,"",VLOOKUP(D149,'J1&amp;J2'!$CA$9:$CW$470,21,FALSE))</f>
        <v/>
      </c>
      <c r="AG149" s="1278" t="str">
        <f t="shared" si="150"/>
        <v/>
      </c>
      <c r="AH149" s="1278" t="str">
        <f t="shared" si="151"/>
        <v/>
      </c>
      <c r="AI149" s="1278" t="str">
        <f>IF(VLOOKUP(D149,'J1&amp;J2'!$CA$9:$CW$470,22,FALSE)=0,"",VLOOKUP(D149,'J1&amp;J2'!$CA$9:$CW$470,22,FALSE))</f>
        <v/>
      </c>
      <c r="AJ149" s="1278" t="str">
        <f t="shared" si="152"/>
        <v/>
      </c>
      <c r="AK149" s="1278" t="str">
        <f t="shared" si="153"/>
        <v/>
      </c>
      <c r="AL149" s="731"/>
      <c r="AM149" s="732" t="str">
        <f t="shared" si="154"/>
        <v/>
      </c>
      <c r="AN149" s="733" t="str">
        <f>IF(AM149="","",IF(AM149=1,15,IF(AMJ149=2,12,IF(AND(AM38&gt;2,AM149&lt;13),13-AM149,0))))</f>
        <v/>
      </c>
      <c r="AO149" s="734">
        <f t="shared" si="155"/>
        <v>7</v>
      </c>
      <c r="AP149" s="735">
        <f t="shared" si="156"/>
        <v>18</v>
      </c>
      <c r="AQ149" s="736">
        <f t="shared" si="157"/>
        <v>3</v>
      </c>
      <c r="AR149" s="7"/>
    </row>
    <row r="150" spans="2:44" ht="12" customHeight="1" x14ac:dyDescent="0.4">
      <c r="B150" s="1275" t="s">
        <v>749</v>
      </c>
      <c r="C150" s="1275" t="s">
        <v>731</v>
      </c>
      <c r="D150" s="1276" t="s">
        <v>748</v>
      </c>
      <c r="E150" s="731" t="str">
        <f>IF(VLOOKUP(D150,'J1&amp;J2'!$CA$9:$CW$470,12,FALSE)=0,"",VLOOKUP(D150,'J1&amp;J2'!$CA$9:$CW$470,12,FALSE))</f>
        <v/>
      </c>
      <c r="F150" s="731" t="str">
        <f t="shared" si="158"/>
        <v/>
      </c>
      <c r="G150" s="731" t="str">
        <f t="shared" si="133"/>
        <v/>
      </c>
      <c r="H150" s="1277">
        <f>IF(VLOOKUP(D150,'J1&amp;J2'!$CA$9:$CW$470,13,FALSE)=0,"",VLOOKUP(D150,'J1&amp;J2'!$CA$9:$CW$470,13,FALSE))</f>
        <v>86</v>
      </c>
      <c r="I150" s="1277">
        <f t="shared" si="134"/>
        <v>15</v>
      </c>
      <c r="J150" s="1277">
        <f t="shared" si="135"/>
        <v>0</v>
      </c>
      <c r="K150" s="1277" t="str">
        <f>IF(VLOOKUP(D150,'J1&amp;J2'!$CA$9:$CW$470,14,FALSE)=0,"",VLOOKUP(D150,'J1&amp;J2'!$CA$9:$CW$470,14,FALSE))</f>
        <v/>
      </c>
      <c r="L150" s="1277" t="str">
        <f t="shared" si="136"/>
        <v/>
      </c>
      <c r="M150" s="1277" t="str">
        <f t="shared" si="137"/>
        <v/>
      </c>
      <c r="N150" s="1277">
        <f>IF(VLOOKUP(D150,'J1&amp;J2'!$CA$9:$CW$470,15,FALSE)=0,"",VLOOKUP(D150,'J1&amp;J2'!$CA$9:$CW$470,15,FALSE))</f>
        <v>77</v>
      </c>
      <c r="O150" s="1277">
        <f t="shared" si="138"/>
        <v>6</v>
      </c>
      <c r="P150" s="1277">
        <f t="shared" si="139"/>
        <v>7</v>
      </c>
      <c r="Q150" s="1277" t="str">
        <f>IF(VLOOKUP(D150,'J1&amp;J2'!$CA$9:$CW$470,16,FALSE)=0,"",VLOOKUP(D150,'J1&amp;J2'!$CA$9:$CW$470,16,FALSE))</f>
        <v/>
      </c>
      <c r="R150" s="1277" t="str">
        <f t="shared" si="140"/>
        <v/>
      </c>
      <c r="S150" s="1277" t="str">
        <f t="shared" si="141"/>
        <v/>
      </c>
      <c r="T150" s="1277" t="str">
        <f>IF(VLOOKUP(D150,'J1&amp;J2'!$CA$9:$CW$470,17,FALSE)=0,"",VLOOKUP(D150,'J1&amp;J2'!$CA$9:$CW$470,17,FALSE))</f>
        <v/>
      </c>
      <c r="U150" s="1277" t="str">
        <f t="shared" si="142"/>
        <v/>
      </c>
      <c r="V150" s="1277" t="str">
        <f t="shared" si="143"/>
        <v/>
      </c>
      <c r="W150" s="1277" t="str">
        <f>IF(VLOOKUP(D150,'J1&amp;J2'!$CA$9:$WV$470,18,FALSE)=0,"",VLOOKUP(D150,'J1&amp;J2'!$CA$9:$CW$470,18,FALSE))</f>
        <v/>
      </c>
      <c r="X150" s="1277" t="str">
        <f t="shared" si="144"/>
        <v/>
      </c>
      <c r="Y150" s="1277" t="str">
        <f t="shared" si="145"/>
        <v/>
      </c>
      <c r="Z150" s="1277" t="str">
        <f>IF(VLOOKUP(D150,'J1&amp;J2'!$CA$9:$CW$470,19,FALSE)=0,"",VLOOKUP(D150,'J1&amp;J2'!$CA$9:$CW$470,19,FALSE))</f>
        <v/>
      </c>
      <c r="AA150" s="1277" t="str">
        <f t="shared" si="146"/>
        <v/>
      </c>
      <c r="AB150" s="1277" t="str">
        <f t="shared" si="147"/>
        <v/>
      </c>
      <c r="AC150" s="1277" t="str">
        <f>IF(VLOOKUP(D150,'J1&amp;J2'!$CA$9:$CW$470,20,FALSE)=0,"",VLOOKUP(D150,'J1&amp;J2'!$CA$9:$CW$470,20,FALSE))</f>
        <v/>
      </c>
      <c r="AD150" s="1277" t="str">
        <f t="shared" si="148"/>
        <v/>
      </c>
      <c r="AE150" s="1277" t="str">
        <f t="shared" si="149"/>
        <v/>
      </c>
      <c r="AF150" s="1277" t="str">
        <f>IF(VLOOKUP(D150,'J1&amp;J2'!$CA$9:$CW$470,21,FALSE)=0,"",VLOOKUP(D150,'J1&amp;J2'!$CA$9:$CW$470,21,FALSE))</f>
        <v/>
      </c>
      <c r="AG150" s="1277" t="str">
        <f t="shared" si="150"/>
        <v/>
      </c>
      <c r="AH150" s="1277" t="str">
        <f t="shared" si="151"/>
        <v/>
      </c>
      <c r="AI150" s="1277" t="str">
        <f>IF(VLOOKUP(D150,'J1&amp;J2'!$CA$9:$CW$470,22,FALSE)=0,"",VLOOKUP(D150,'J1&amp;J2'!$CA$9:$CW$470,22,FALSE))</f>
        <v/>
      </c>
      <c r="AJ150" s="1277" t="str">
        <f t="shared" si="152"/>
        <v/>
      </c>
      <c r="AK150" s="1277" t="str">
        <f t="shared" si="153"/>
        <v/>
      </c>
      <c r="AL150" s="874"/>
      <c r="AM150" s="945" t="str">
        <f t="shared" si="154"/>
        <v/>
      </c>
      <c r="AN150" s="944" t="str">
        <f>IF(AM150="","",IF(AM150=1,15,IF(AMJ150=2,12,IF(AND(AM34&gt;2,AM150&lt;13),13-AM150,0))))</f>
        <v/>
      </c>
      <c r="AO150" s="734">
        <f t="shared" si="155"/>
        <v>7</v>
      </c>
      <c r="AP150" s="735">
        <f t="shared" si="156"/>
        <v>18</v>
      </c>
      <c r="AQ150" s="736">
        <f t="shared" si="157"/>
        <v>2</v>
      </c>
      <c r="AR150" s="7"/>
    </row>
    <row r="151" spans="2:44" ht="12" customHeight="1" x14ac:dyDescent="0.4">
      <c r="B151" s="1025" t="s">
        <v>956</v>
      </c>
      <c r="C151" s="1025" t="s">
        <v>338</v>
      </c>
      <c r="D151" s="1026" t="s">
        <v>167</v>
      </c>
      <c r="E151" s="1279">
        <f>IF(VLOOKUP(D151,'J1&amp;J2'!$CA$9:$CW$470,12,FALSE)=0,"",VLOOKUP(D151,'J1&amp;J2'!$CA$9:$CW$470,12,FALSE))</f>
        <v>85</v>
      </c>
      <c r="F151" s="1279">
        <f t="shared" si="158"/>
        <v>21</v>
      </c>
      <c r="G151" s="1279">
        <f t="shared" si="133"/>
        <v>0</v>
      </c>
      <c r="H151" s="1278">
        <f>IF(VLOOKUP(D151,'J1&amp;J2'!$CA$9:$CW$470,13,FALSE)=0,"",VLOOKUP(D151,'J1&amp;J2'!$CA$9:$CW$470,13,FALSE))</f>
        <v>94</v>
      </c>
      <c r="I151" s="1278">
        <f t="shared" si="134"/>
        <v>22</v>
      </c>
      <c r="J151" s="1278">
        <f t="shared" si="135"/>
        <v>0</v>
      </c>
      <c r="K151" s="1278" t="str">
        <f>IF(VLOOKUP(D151,'J1&amp;J2'!$CA$9:$CW$470,14,FALSE)=0,"",VLOOKUP(D151,'J1&amp;J2'!$CA$9:$CW$470,14,FALSE))</f>
        <v/>
      </c>
      <c r="L151" s="1278" t="str">
        <f t="shared" si="136"/>
        <v/>
      </c>
      <c r="M151" s="1278" t="str">
        <f t="shared" si="137"/>
        <v/>
      </c>
      <c r="N151" s="1278">
        <f>IF(VLOOKUP(D151,'J1&amp;J2'!$CA$9:$CW$470,15,FALSE)=0,"",VLOOKUP(D151,'J1&amp;J2'!$CA$9:$CW$470,15,FALSE))</f>
        <v>77</v>
      </c>
      <c r="O151" s="1278">
        <f t="shared" si="138"/>
        <v>6</v>
      </c>
      <c r="P151" s="1278">
        <f t="shared" si="139"/>
        <v>7</v>
      </c>
      <c r="Q151" s="1278" t="str">
        <f>IF(VLOOKUP(D151,'J1&amp;J2'!$CA$9:$CW$470,16,FALSE)=0,"",VLOOKUP(D151,'J1&amp;J2'!$CA$9:$CW$470,16,FALSE))</f>
        <v/>
      </c>
      <c r="R151" s="1278" t="str">
        <f t="shared" si="140"/>
        <v/>
      </c>
      <c r="S151" s="1278" t="str">
        <f t="shared" si="141"/>
        <v/>
      </c>
      <c r="T151" s="1278" t="str">
        <f>IF(VLOOKUP(D151,'J1&amp;J2'!$CA$9:$CW$470,17,FALSE)=0,"",VLOOKUP(D151,'J1&amp;J2'!$CA$9:$CW$470,17,FALSE))</f>
        <v/>
      </c>
      <c r="U151" s="1278" t="str">
        <f t="shared" si="142"/>
        <v/>
      </c>
      <c r="V151" s="1278" t="str">
        <f t="shared" si="143"/>
        <v/>
      </c>
      <c r="W151" s="1278" t="str">
        <f>IF(VLOOKUP(D151,'J1&amp;J2'!$CA$9:$WV$470,18,FALSE)=0,"",VLOOKUP(D151,'J1&amp;J2'!$CA$9:$CW$470,18,FALSE))</f>
        <v/>
      </c>
      <c r="X151" s="1278" t="str">
        <f t="shared" si="144"/>
        <v/>
      </c>
      <c r="Y151" s="1278" t="str">
        <f t="shared" si="145"/>
        <v/>
      </c>
      <c r="Z151" s="1278" t="str">
        <f>IF(VLOOKUP(D151,'J1&amp;J2'!$CA$9:$CW$470,19,FALSE)=0,"",VLOOKUP(D151,'J1&amp;J2'!$CA$9:$CW$470,19,FALSE))</f>
        <v/>
      </c>
      <c r="AA151" s="1278" t="str">
        <f t="shared" si="146"/>
        <v/>
      </c>
      <c r="AB151" s="1278" t="str">
        <f t="shared" si="147"/>
        <v/>
      </c>
      <c r="AC151" s="1278" t="str">
        <f>IF(VLOOKUP(D151,'J1&amp;J2'!$CA$9:$CW$470,20,FALSE)=0,"",VLOOKUP(D151,'J1&amp;J2'!$CA$9:$CW$470,20,FALSE))</f>
        <v/>
      </c>
      <c r="AD151" s="1278" t="str">
        <f t="shared" si="148"/>
        <v/>
      </c>
      <c r="AE151" s="1278" t="str">
        <f t="shared" si="149"/>
        <v/>
      </c>
      <c r="AF151" s="1278" t="str">
        <f>IF(VLOOKUP(D151,'J1&amp;J2'!$CA$9:$CW$470,21,FALSE)=0,"",VLOOKUP(D151,'J1&amp;J2'!$CA$9:$CW$470,21,FALSE))</f>
        <v/>
      </c>
      <c r="AG151" s="1278" t="str">
        <f t="shared" si="150"/>
        <v/>
      </c>
      <c r="AH151" s="1278" t="str">
        <f t="shared" si="151"/>
        <v/>
      </c>
      <c r="AI151" s="1278" t="str">
        <f>IF(VLOOKUP(D151,'J1&amp;J2'!$CA$9:$CW$470,22,FALSE)=0,"",VLOOKUP(D151,'J1&amp;J2'!$CA$9:$CW$470,22,FALSE))</f>
        <v/>
      </c>
      <c r="AJ151" s="1278" t="str">
        <f t="shared" si="152"/>
        <v/>
      </c>
      <c r="AK151" s="1278" t="str">
        <f t="shared" si="153"/>
        <v/>
      </c>
      <c r="AL151" s="874"/>
      <c r="AM151" s="945" t="str">
        <f t="shared" si="154"/>
        <v/>
      </c>
      <c r="AN151" s="944" t="str">
        <f>IF(AM151="","",IF(AM151=1,15,IF(AMJ151=2,12,IF(AND(AM36&gt;2,AM151&lt;13),13-AM151,0))))</f>
        <v/>
      </c>
      <c r="AO151" s="734">
        <f t="shared" si="155"/>
        <v>7</v>
      </c>
      <c r="AP151" s="735">
        <f t="shared" si="156"/>
        <v>18</v>
      </c>
      <c r="AQ151" s="736">
        <f t="shared" si="157"/>
        <v>3</v>
      </c>
      <c r="AR151" s="7"/>
    </row>
    <row r="152" spans="2:44" ht="12" customHeight="1" x14ac:dyDescent="0.4">
      <c r="B152" s="1275" t="s">
        <v>641</v>
      </c>
      <c r="C152" s="1275" t="s">
        <v>434</v>
      </c>
      <c r="D152" s="1276" t="s">
        <v>97</v>
      </c>
      <c r="E152" s="731">
        <f>IF(VLOOKUP(D152,'J1&amp;J2'!$CA$9:$CW$470,12,FALSE)=0,"",VLOOKUP(D152,'J1&amp;J2'!$CA$9:$CW$470,12,FALSE))</f>
        <v>81</v>
      </c>
      <c r="F152" s="731">
        <f t="shared" si="158"/>
        <v>14</v>
      </c>
      <c r="G152" s="731">
        <f t="shared" si="133"/>
        <v>0</v>
      </c>
      <c r="H152" s="1277" t="str">
        <f>IF(VLOOKUP(D152,'J1&amp;J2'!$CA$9:$CW$470,13,FALSE)=0,"",VLOOKUP(D152,'J1&amp;J2'!$CA$9:$CW$470,13,FALSE))</f>
        <v/>
      </c>
      <c r="I152" s="1277" t="str">
        <f t="shared" si="134"/>
        <v/>
      </c>
      <c r="J152" s="1277" t="str">
        <f t="shared" si="135"/>
        <v/>
      </c>
      <c r="K152" s="1277">
        <f>IF(VLOOKUP(D152,'J1&amp;J2'!$CA$9:$CW$470,14,FALSE)=0,"",VLOOKUP(D152,'J1&amp;J2'!$CA$9:$CW$470,14,FALSE))</f>
        <v>83</v>
      </c>
      <c r="L152" s="1277">
        <f t="shared" si="136"/>
        <v>8</v>
      </c>
      <c r="M152" s="1277">
        <f t="shared" si="137"/>
        <v>5</v>
      </c>
      <c r="N152" s="1277" t="str">
        <f>IF(VLOOKUP(D152,'J1&amp;J2'!$CA$9:$CW$470,15,FALSE)=0,"",VLOOKUP(D152,'J1&amp;J2'!$CA$9:$CW$470,15,FALSE))</f>
        <v/>
      </c>
      <c r="O152" s="1277" t="str">
        <f t="shared" si="138"/>
        <v/>
      </c>
      <c r="P152" s="1277" t="str">
        <f t="shared" si="139"/>
        <v/>
      </c>
      <c r="Q152" s="1277" t="str">
        <f>IF(VLOOKUP(D152,'J1&amp;J2'!$CA$9:$CW$470,16,FALSE)=0,"",VLOOKUP(D152,'J1&amp;J2'!$CA$9:$CW$470,16,FALSE))</f>
        <v/>
      </c>
      <c r="R152" s="1277" t="str">
        <f t="shared" si="140"/>
        <v/>
      </c>
      <c r="S152" s="1277" t="str">
        <f t="shared" si="141"/>
        <v/>
      </c>
      <c r="T152" s="1277" t="str">
        <f>IF(VLOOKUP(D152,'J1&amp;J2'!$CA$9:$CW$470,17,FALSE)=0,"",VLOOKUP(D152,'J1&amp;J2'!$CA$9:$CW$470,17,FALSE))</f>
        <v/>
      </c>
      <c r="U152" s="1277" t="str">
        <f t="shared" si="142"/>
        <v/>
      </c>
      <c r="V152" s="1277" t="str">
        <f t="shared" si="143"/>
        <v/>
      </c>
      <c r="W152" s="1277" t="str">
        <f>IF(VLOOKUP(D152,'J1&amp;J2'!$CA$9:$WV$470,18,FALSE)=0,"",VLOOKUP(D152,'J1&amp;J2'!$CA$9:$CW$470,18,FALSE))</f>
        <v/>
      </c>
      <c r="X152" s="1277" t="str">
        <f t="shared" si="144"/>
        <v/>
      </c>
      <c r="Y152" s="1277" t="str">
        <f t="shared" si="145"/>
        <v/>
      </c>
      <c r="Z152" s="1277" t="str">
        <f>IF(VLOOKUP(D152,'J1&amp;J2'!$CA$9:$CW$470,19,FALSE)=0,"",VLOOKUP(D152,'J1&amp;J2'!$CA$9:$CW$470,19,FALSE))</f>
        <v/>
      </c>
      <c r="AA152" s="1277" t="str">
        <f t="shared" si="146"/>
        <v/>
      </c>
      <c r="AB152" s="1277" t="str">
        <f t="shared" si="147"/>
        <v/>
      </c>
      <c r="AC152" s="1277" t="str">
        <f>IF(VLOOKUP(D152,'J1&amp;J2'!$CA$9:$CW$470,20,FALSE)=0,"",VLOOKUP(D152,'J1&amp;J2'!$CA$9:$CW$470,20,FALSE))</f>
        <v/>
      </c>
      <c r="AD152" s="1277" t="str">
        <f t="shared" si="148"/>
        <v/>
      </c>
      <c r="AE152" s="1277" t="str">
        <f t="shared" si="149"/>
        <v/>
      </c>
      <c r="AF152" s="1277" t="str">
        <f>IF(VLOOKUP(D152,'J1&amp;J2'!$CA$9:$CW$470,21,FALSE)=0,"",VLOOKUP(D152,'J1&amp;J2'!$CA$9:$CW$470,21,FALSE))</f>
        <v/>
      </c>
      <c r="AG152" s="1277" t="str">
        <f t="shared" si="150"/>
        <v/>
      </c>
      <c r="AH152" s="1277" t="str">
        <f t="shared" si="151"/>
        <v/>
      </c>
      <c r="AI152" s="1277" t="str">
        <f>IF(VLOOKUP(D152,'J1&amp;J2'!$CA$9:$CW$470,22,FALSE)=0,"",VLOOKUP(D152,'J1&amp;J2'!$CA$9:$CW$470,22,FALSE))</f>
        <v/>
      </c>
      <c r="AJ152" s="1277" t="str">
        <f t="shared" si="152"/>
        <v/>
      </c>
      <c r="AK152" s="1277" t="str">
        <f t="shared" si="153"/>
        <v/>
      </c>
      <c r="AL152" s="874"/>
      <c r="AM152" s="945" t="str">
        <f t="shared" si="154"/>
        <v/>
      </c>
      <c r="AN152" s="944" t="str">
        <f>IF(AM152="","",IF(AM152=1,15,IF(AMJ152=2,12,IF(AND(AM41&gt;2,AM152&lt;13),13-AM152,0))))</f>
        <v/>
      </c>
      <c r="AO152" s="734">
        <f t="shared" si="155"/>
        <v>5</v>
      </c>
      <c r="AP152" s="735">
        <f t="shared" si="156"/>
        <v>21</v>
      </c>
      <c r="AQ152" s="736">
        <f t="shared" si="157"/>
        <v>2</v>
      </c>
      <c r="AR152" s="7"/>
    </row>
    <row r="153" spans="2:44" ht="12" customHeight="1" x14ac:dyDescent="0.4">
      <c r="B153" s="1025" t="s">
        <v>491</v>
      </c>
      <c r="C153" s="1025" t="s">
        <v>432</v>
      </c>
      <c r="D153" s="1026" t="s">
        <v>179</v>
      </c>
      <c r="E153" s="1279">
        <f>IF(VLOOKUP(D153,'J1&amp;J2'!$CA$9:$CW$470,12,FALSE)=0,"",VLOOKUP(D153,'J1&amp;J2'!$CA$9:$CW$470,12,FALSE))</f>
        <v>82</v>
      </c>
      <c r="F153" s="1279">
        <f t="shared" si="158"/>
        <v>17</v>
      </c>
      <c r="G153" s="1279">
        <f t="shared" si="133"/>
        <v>0</v>
      </c>
      <c r="H153" s="1278">
        <f>IF(VLOOKUP(D153,'J1&amp;J2'!$CA$9:$CW$470,13,FALSE)=0,"",VLOOKUP(D153,'J1&amp;J2'!$CA$9:$CW$470,13,FALSE))</f>
        <v>96</v>
      </c>
      <c r="I153" s="1278">
        <f t="shared" si="134"/>
        <v>24</v>
      </c>
      <c r="J153" s="1278">
        <f t="shared" si="135"/>
        <v>0</v>
      </c>
      <c r="K153" s="1278">
        <f>IF(VLOOKUP(D153,'J1&amp;J2'!$CA$9:$CW$470,14,FALSE)=0,"",VLOOKUP(D153,'J1&amp;J2'!$CA$9:$CW$470,14,FALSE))</f>
        <v>84</v>
      </c>
      <c r="L153" s="1278">
        <f t="shared" si="136"/>
        <v>10</v>
      </c>
      <c r="M153" s="1278">
        <f t="shared" si="137"/>
        <v>3</v>
      </c>
      <c r="N153" s="1278">
        <f>IF(VLOOKUP(D153,'J1&amp;J2'!$CA$9:$CW$470,15,FALSE)=0,"",VLOOKUP(D153,'J1&amp;J2'!$CA$9:$CW$470,15,FALSE))</f>
        <v>88</v>
      </c>
      <c r="O153" s="1278">
        <f t="shared" si="138"/>
        <v>14</v>
      </c>
      <c r="P153" s="1278">
        <f t="shared" si="139"/>
        <v>0</v>
      </c>
      <c r="Q153" s="1278" t="str">
        <f>IF(VLOOKUP(D153,'J1&amp;J2'!$CA$9:$CW$470,16,FALSE)=0,"",VLOOKUP(D153,'J1&amp;J2'!$CA$9:$CW$470,16,FALSE))</f>
        <v/>
      </c>
      <c r="R153" s="1278" t="str">
        <f t="shared" si="140"/>
        <v/>
      </c>
      <c r="S153" s="1278" t="str">
        <f t="shared" si="141"/>
        <v/>
      </c>
      <c r="T153" s="1278" t="str">
        <f>IF(VLOOKUP(D153,'J1&amp;J2'!$CA$9:$CW$470,17,FALSE)=0,"",VLOOKUP(D153,'J1&amp;J2'!$CA$9:$CW$470,17,FALSE))</f>
        <v/>
      </c>
      <c r="U153" s="1278" t="str">
        <f t="shared" si="142"/>
        <v/>
      </c>
      <c r="V153" s="1278" t="str">
        <f t="shared" si="143"/>
        <v/>
      </c>
      <c r="W153" s="1278" t="str">
        <f>IF(VLOOKUP(D153,'J1&amp;J2'!$CA$9:$WV$470,18,FALSE)=0,"",VLOOKUP(D153,'J1&amp;J2'!$CA$9:$CW$470,18,FALSE))</f>
        <v/>
      </c>
      <c r="X153" s="1278" t="str">
        <f t="shared" si="144"/>
        <v/>
      </c>
      <c r="Y153" s="1278" t="str">
        <f t="shared" si="145"/>
        <v/>
      </c>
      <c r="Z153" s="1278" t="str">
        <f>IF(VLOOKUP(D153,'J1&amp;J2'!$CA$9:$CW$470,19,FALSE)=0,"",VLOOKUP(D153,'J1&amp;J2'!$CA$9:$CW$470,19,FALSE))</f>
        <v/>
      </c>
      <c r="AA153" s="1278" t="str">
        <f t="shared" si="146"/>
        <v/>
      </c>
      <c r="AB153" s="1278" t="str">
        <f t="shared" si="147"/>
        <v/>
      </c>
      <c r="AC153" s="1278" t="str">
        <f>IF(VLOOKUP(D153,'J1&amp;J2'!$CA$9:$CW$470,20,FALSE)=0,"",VLOOKUP(D153,'J1&amp;J2'!$CA$9:$CW$470,20,FALSE))</f>
        <v/>
      </c>
      <c r="AD153" s="1278" t="str">
        <f t="shared" si="148"/>
        <v/>
      </c>
      <c r="AE153" s="1278" t="str">
        <f t="shared" si="149"/>
        <v/>
      </c>
      <c r="AF153" s="1278" t="str">
        <f>IF(VLOOKUP(D153,'J1&amp;J2'!$CA$9:$CW$470,21,FALSE)=0,"",VLOOKUP(D153,'J1&amp;J2'!$CA$9:$CW$470,21,FALSE))</f>
        <v/>
      </c>
      <c r="AG153" s="1278" t="str">
        <f t="shared" si="150"/>
        <v/>
      </c>
      <c r="AH153" s="1278" t="str">
        <f t="shared" si="151"/>
        <v/>
      </c>
      <c r="AI153" s="1278" t="str">
        <f>IF(VLOOKUP(D153,'J1&amp;J2'!$CA$9:$CW$470,22,FALSE)=0,"",VLOOKUP(D153,'J1&amp;J2'!$CA$9:$CW$470,22,FALSE))</f>
        <v/>
      </c>
      <c r="AJ153" s="1278" t="str">
        <f t="shared" si="152"/>
        <v/>
      </c>
      <c r="AK153" s="1278" t="str">
        <f t="shared" si="153"/>
        <v/>
      </c>
      <c r="AL153" s="874"/>
      <c r="AM153" s="945" t="str">
        <f t="shared" si="154"/>
        <v/>
      </c>
      <c r="AN153" s="944" t="str">
        <f>IF(AM153="","",IF(AM153=1,15,IF(AMJ153=2,12,IF(AND(AM42&gt;2,AM153&lt;13),13-AM153,0))))</f>
        <v/>
      </c>
      <c r="AO153" s="734">
        <f t="shared" si="155"/>
        <v>3</v>
      </c>
      <c r="AP153" s="735">
        <f t="shared" si="156"/>
        <v>22</v>
      </c>
      <c r="AQ153" s="736">
        <f t="shared" si="157"/>
        <v>4</v>
      </c>
      <c r="AR153" s="7"/>
    </row>
    <row r="154" spans="2:44" ht="12" customHeight="1" x14ac:dyDescent="0.4">
      <c r="B154" s="1275" t="s">
        <v>916</v>
      </c>
      <c r="C154" s="1275" t="s">
        <v>338</v>
      </c>
      <c r="D154" s="1276" t="s">
        <v>915</v>
      </c>
      <c r="E154" s="731" t="str">
        <f>IF(VLOOKUP(D154,'J1&amp;J2'!$CA$9:$CW$470,12,FALSE)=0,"",VLOOKUP(D154,'J1&amp;J2'!$CA$9:$CW$470,12,FALSE))</f>
        <v/>
      </c>
      <c r="F154" s="731" t="str">
        <f t="shared" si="158"/>
        <v/>
      </c>
      <c r="G154" s="731" t="str">
        <f t="shared" si="133"/>
        <v/>
      </c>
      <c r="H154" s="1277">
        <f>IF(VLOOKUP(D154,'J1&amp;J2'!$CA$9:$CW$470,13,FALSE)=0,"",VLOOKUP(D154,'J1&amp;J2'!$CA$9:$CW$470,13,FALSE))</f>
        <v>83</v>
      </c>
      <c r="I154" s="1277">
        <f t="shared" si="134"/>
        <v>12</v>
      </c>
      <c r="J154" s="1277">
        <f t="shared" si="135"/>
        <v>1</v>
      </c>
      <c r="K154" s="1277" t="str">
        <f>IF(VLOOKUP(D154,'J1&amp;J2'!$CA$9:$CW$470,14,FALSE)=0,"",VLOOKUP(D154,'J1&amp;J2'!$CA$9:$CW$470,14,FALSE))</f>
        <v/>
      </c>
      <c r="L154" s="1277" t="str">
        <f t="shared" si="136"/>
        <v/>
      </c>
      <c r="M154" s="1277" t="str">
        <f t="shared" si="137"/>
        <v/>
      </c>
      <c r="N154" s="1277">
        <f>IF(VLOOKUP(D154,'J1&amp;J2'!$CA$9:$CW$470,15,FALSE)=0,"",VLOOKUP(D154,'J1&amp;J2'!$CA$9:$CW$470,15,FALSE))</f>
        <v>86</v>
      </c>
      <c r="O154" s="1277">
        <f t="shared" si="138"/>
        <v>11</v>
      </c>
      <c r="P154" s="1277">
        <f t="shared" si="139"/>
        <v>2</v>
      </c>
      <c r="Q154" s="1277" t="str">
        <f>IF(VLOOKUP(D154,'J1&amp;J2'!$CA$9:$CW$470,16,FALSE)=0,"",VLOOKUP(D154,'J1&amp;J2'!$CA$9:$CW$470,16,FALSE))</f>
        <v/>
      </c>
      <c r="R154" s="1277" t="str">
        <f t="shared" si="140"/>
        <v/>
      </c>
      <c r="S154" s="1277" t="str">
        <f t="shared" si="141"/>
        <v/>
      </c>
      <c r="T154" s="1277" t="str">
        <f>IF(VLOOKUP(D154,'J1&amp;J2'!$CA$9:$CW$470,17,FALSE)=0,"",VLOOKUP(D154,'J1&amp;J2'!$CA$9:$CW$470,17,FALSE))</f>
        <v/>
      </c>
      <c r="U154" s="1277" t="str">
        <f t="shared" si="142"/>
        <v/>
      </c>
      <c r="V154" s="1277" t="str">
        <f t="shared" si="143"/>
        <v/>
      </c>
      <c r="W154" s="1277" t="str">
        <f>IF(VLOOKUP(D154,'J1&amp;J2'!$CA$9:$WV$470,18,FALSE)=0,"",VLOOKUP(D154,'J1&amp;J2'!$CA$9:$CW$470,18,FALSE))</f>
        <v/>
      </c>
      <c r="X154" s="1277" t="str">
        <f t="shared" si="144"/>
        <v/>
      </c>
      <c r="Y154" s="1277" t="str">
        <f t="shared" si="145"/>
        <v/>
      </c>
      <c r="Z154" s="1277" t="str">
        <f>IF(VLOOKUP(D154,'J1&amp;J2'!$CA$9:$CW$470,19,FALSE)=0,"",VLOOKUP(D154,'J1&amp;J2'!$CA$9:$CW$470,19,FALSE))</f>
        <v/>
      </c>
      <c r="AA154" s="1277" t="str">
        <f t="shared" si="146"/>
        <v/>
      </c>
      <c r="AB154" s="1277" t="str">
        <f t="shared" si="147"/>
        <v/>
      </c>
      <c r="AC154" s="1277" t="str">
        <f>IF(VLOOKUP(D154,'J1&amp;J2'!$CA$9:$CW$470,20,FALSE)=0,"",VLOOKUP(D154,'J1&amp;J2'!$CA$9:$CW$470,20,FALSE))</f>
        <v/>
      </c>
      <c r="AD154" s="1277" t="str">
        <f t="shared" si="148"/>
        <v/>
      </c>
      <c r="AE154" s="1277" t="str">
        <f t="shared" si="149"/>
        <v/>
      </c>
      <c r="AF154" s="1277" t="str">
        <f>IF(VLOOKUP(D154,'J1&amp;J2'!$CA$9:$CW$470,21,FALSE)=0,"",VLOOKUP(D154,'J1&amp;J2'!$CA$9:$CW$470,21,FALSE))</f>
        <v/>
      </c>
      <c r="AG154" s="1277" t="str">
        <f t="shared" si="150"/>
        <v/>
      </c>
      <c r="AH154" s="1277" t="str">
        <f t="shared" si="151"/>
        <v/>
      </c>
      <c r="AI154" s="1277" t="str">
        <f>IF(VLOOKUP(D154,'J1&amp;J2'!$CA$9:$CW$470,22,FALSE)=0,"",VLOOKUP(D154,'J1&amp;J2'!$CA$9:$CW$470,22,FALSE))</f>
        <v/>
      </c>
      <c r="AJ154" s="1277" t="str">
        <f t="shared" si="152"/>
        <v/>
      </c>
      <c r="AK154" s="1277" t="str">
        <f t="shared" si="153"/>
        <v/>
      </c>
      <c r="AL154" s="731"/>
      <c r="AM154" s="732" t="str">
        <f t="shared" si="154"/>
        <v/>
      </c>
      <c r="AN154" s="733" t="str">
        <f>IF(AM154="","",IF(AM154=1,15,IF(AMJ154=2,12,IF(AND(AM40&gt;2,AM154&lt;13),13-AM154,0))))</f>
        <v/>
      </c>
      <c r="AO154" s="734">
        <f t="shared" si="155"/>
        <v>3</v>
      </c>
      <c r="AP154" s="735">
        <f t="shared" si="156"/>
        <v>22</v>
      </c>
      <c r="AQ154" s="736">
        <f t="shared" si="157"/>
        <v>2</v>
      </c>
      <c r="AR154" s="7"/>
    </row>
    <row r="155" spans="2:44" ht="12" customHeight="1" x14ac:dyDescent="0.4">
      <c r="B155" s="1025" t="s">
        <v>833</v>
      </c>
      <c r="C155" s="1025" t="s">
        <v>784</v>
      </c>
      <c r="D155" s="1026" t="s">
        <v>260</v>
      </c>
      <c r="E155" s="1279" t="str">
        <f>IF(VLOOKUP(D155,'J1&amp;J2'!$CA$9:$CW$470,12,FALSE)=0,"",VLOOKUP(D155,'J1&amp;J2'!$CA$9:$CW$470,12,FALSE))</f>
        <v/>
      </c>
      <c r="F155" s="1279" t="str">
        <f t="shared" si="158"/>
        <v/>
      </c>
      <c r="G155" s="1279" t="str">
        <f t="shared" si="133"/>
        <v/>
      </c>
      <c r="H155" s="1278" t="str">
        <f>IF(VLOOKUP(D155,'J1&amp;J2'!$CA$9:$CW$470,13,FALSE)=0,"",VLOOKUP(D155,'J1&amp;J2'!$CA$9:$CW$470,13,FALSE))</f>
        <v/>
      </c>
      <c r="I155" s="1278" t="str">
        <f t="shared" si="134"/>
        <v/>
      </c>
      <c r="J155" s="1278" t="str">
        <f t="shared" si="135"/>
        <v/>
      </c>
      <c r="K155" s="1278">
        <f>IF(VLOOKUP(D155,'J1&amp;J2'!$CA$9:$CW$470,14,FALSE)=0,"",VLOOKUP(D155,'J1&amp;J2'!$CA$9:$CW$470,14,FALSE))</f>
        <v>85</v>
      </c>
      <c r="L155" s="1278">
        <f t="shared" si="136"/>
        <v>11</v>
      </c>
      <c r="M155" s="1278">
        <f t="shared" si="137"/>
        <v>2</v>
      </c>
      <c r="N155" s="1278" t="str">
        <f>IF(VLOOKUP(D155,'J1&amp;J2'!$CA$9:$CW$470,15,FALSE)=0,"",VLOOKUP(D155,'J1&amp;J2'!$CA$9:$CW$470,15,FALSE))</f>
        <v/>
      </c>
      <c r="O155" s="1278" t="str">
        <f t="shared" si="138"/>
        <v/>
      </c>
      <c r="P155" s="1278" t="str">
        <f t="shared" si="139"/>
        <v/>
      </c>
      <c r="Q155" s="1278" t="str">
        <f>IF(VLOOKUP(D155,'J1&amp;J2'!$CA$9:$CW$470,16,FALSE)=0,"",VLOOKUP(D155,'J1&amp;J2'!$CA$9:$CW$470,16,FALSE))</f>
        <v/>
      </c>
      <c r="R155" s="1278" t="str">
        <f t="shared" si="140"/>
        <v/>
      </c>
      <c r="S155" s="1278" t="str">
        <f t="shared" si="141"/>
        <v/>
      </c>
      <c r="T155" s="1278" t="str">
        <f>IF(VLOOKUP(D155,'J1&amp;J2'!$CA$9:$CW$470,17,FALSE)=0,"",VLOOKUP(D155,'J1&amp;J2'!$CA$9:$CW$470,17,FALSE))</f>
        <v/>
      </c>
      <c r="U155" s="1278" t="str">
        <f t="shared" si="142"/>
        <v/>
      </c>
      <c r="V155" s="1278" t="str">
        <f t="shared" si="143"/>
        <v/>
      </c>
      <c r="W155" s="1278" t="str">
        <f>IF(VLOOKUP(D155,'J1&amp;J2'!$CA$9:$WV$470,18,FALSE)=0,"",VLOOKUP(D155,'J1&amp;J2'!$CA$9:$CW$470,18,FALSE))</f>
        <v/>
      </c>
      <c r="X155" s="1278" t="str">
        <f t="shared" si="144"/>
        <v/>
      </c>
      <c r="Y155" s="1278" t="str">
        <f t="shared" si="145"/>
        <v/>
      </c>
      <c r="Z155" s="1278" t="str">
        <f>IF(VLOOKUP(D155,'J1&amp;J2'!$CA$9:$CW$470,19,FALSE)=0,"",VLOOKUP(D155,'J1&amp;J2'!$CA$9:$CW$470,19,FALSE))</f>
        <v/>
      </c>
      <c r="AA155" s="1278" t="str">
        <f t="shared" si="146"/>
        <v/>
      </c>
      <c r="AB155" s="1278" t="str">
        <f t="shared" si="147"/>
        <v/>
      </c>
      <c r="AC155" s="1278" t="str">
        <f>IF(VLOOKUP(D155,'J1&amp;J2'!$CA$9:$CW$470,20,FALSE)=0,"",VLOOKUP(D155,'J1&amp;J2'!$CA$9:$CW$470,20,FALSE))</f>
        <v/>
      </c>
      <c r="AD155" s="1278" t="str">
        <f t="shared" si="148"/>
        <v/>
      </c>
      <c r="AE155" s="1278" t="str">
        <f t="shared" si="149"/>
        <v/>
      </c>
      <c r="AF155" s="1278" t="str">
        <f>IF(VLOOKUP(D155,'J1&amp;J2'!$CA$9:$CW$470,21,FALSE)=0,"",VLOOKUP(D155,'J1&amp;J2'!$CA$9:$CW$470,21,FALSE))</f>
        <v/>
      </c>
      <c r="AG155" s="1278" t="str">
        <f t="shared" si="150"/>
        <v/>
      </c>
      <c r="AH155" s="1278" t="str">
        <f t="shared" si="151"/>
        <v/>
      </c>
      <c r="AI155" s="1278" t="str">
        <f>IF(VLOOKUP(D155,'J1&amp;J2'!$CA$9:$CW$470,22,FALSE)=0,"",VLOOKUP(D155,'J1&amp;J2'!$CA$9:$CW$470,22,FALSE))</f>
        <v/>
      </c>
      <c r="AJ155" s="1278" t="str">
        <f t="shared" si="152"/>
        <v/>
      </c>
      <c r="AK155" s="1278" t="str">
        <f t="shared" si="153"/>
        <v/>
      </c>
      <c r="AL155" s="731"/>
      <c r="AM155" s="732" t="str">
        <f t="shared" si="154"/>
        <v/>
      </c>
      <c r="AN155" s="733" t="str">
        <f>IF(AM155="","",IF(AM155=1,15,IF(AMJ155=2,12,IF(AND(AM43&gt;2,AM155&lt;13),13-AM155,0))))</f>
        <v/>
      </c>
      <c r="AO155" s="734">
        <f t="shared" si="155"/>
        <v>2</v>
      </c>
      <c r="AP155" s="735">
        <f t="shared" si="156"/>
        <v>24</v>
      </c>
      <c r="AQ155" s="736">
        <f t="shared" si="157"/>
        <v>1</v>
      </c>
      <c r="AR155" s="7"/>
    </row>
    <row r="156" spans="2:44" ht="12" customHeight="1" x14ac:dyDescent="0.4">
      <c r="B156" s="1275" t="s">
        <v>534</v>
      </c>
      <c r="C156" s="1275" t="s">
        <v>530</v>
      </c>
      <c r="D156" s="1276" t="s">
        <v>533</v>
      </c>
      <c r="E156" s="731" t="str">
        <f>IF(VLOOKUP(D156,'J1&amp;J2'!$CA$9:$CW$470,12,FALSE)=0,"",VLOOKUP(D156,'J1&amp;J2'!$CA$9:$CW$470,12,FALSE))</f>
        <v/>
      </c>
      <c r="F156" s="731" t="str">
        <f t="shared" si="158"/>
        <v/>
      </c>
      <c r="G156" s="731" t="str">
        <f t="shared" si="133"/>
        <v/>
      </c>
      <c r="H156" s="1277">
        <f>IF(VLOOKUP(D156,'J1&amp;J2'!$CA$9:$CW$470,13,FALSE)=0,"",VLOOKUP(D156,'J1&amp;J2'!$CA$9:$CW$470,13,FALSE))</f>
        <v>97</v>
      </c>
      <c r="I156" s="1277">
        <f t="shared" si="134"/>
        <v>26</v>
      </c>
      <c r="J156" s="1277">
        <f t="shared" si="135"/>
        <v>0</v>
      </c>
      <c r="K156" s="1277" t="str">
        <f>IF(VLOOKUP(D156,'J1&amp;J2'!$CA$9:$CW$470,14,FALSE)=0,"",VLOOKUP(D156,'J1&amp;J2'!$CA$9:$CW$470,14,FALSE))</f>
        <v/>
      </c>
      <c r="L156" s="1277" t="str">
        <f t="shared" si="136"/>
        <v/>
      </c>
      <c r="M156" s="1277" t="str">
        <f t="shared" si="137"/>
        <v/>
      </c>
      <c r="N156" s="1277">
        <f>IF(VLOOKUP(D156,'J1&amp;J2'!$CA$9:$CW$470,15,FALSE)=0,"",VLOOKUP(D156,'J1&amp;J2'!$CA$9:$CW$470,15,FALSE))</f>
        <v>86</v>
      </c>
      <c r="O156" s="1277">
        <f t="shared" si="138"/>
        <v>11</v>
      </c>
      <c r="P156" s="1277">
        <f t="shared" si="139"/>
        <v>2</v>
      </c>
      <c r="Q156" s="1277" t="str">
        <f>IF(VLOOKUP(D156,'J1&amp;J2'!$CA$9:$CW$470,16,FALSE)=0,"",VLOOKUP(D156,'J1&amp;J2'!$CA$9:$CW$470,16,FALSE))</f>
        <v/>
      </c>
      <c r="R156" s="1277" t="str">
        <f t="shared" si="140"/>
        <v/>
      </c>
      <c r="S156" s="1277" t="str">
        <f t="shared" si="141"/>
        <v/>
      </c>
      <c r="T156" s="1277" t="str">
        <f>IF(VLOOKUP(D156,'J1&amp;J2'!$CA$9:$CW$470,17,FALSE)=0,"",VLOOKUP(D156,'J1&amp;J2'!$CA$9:$CW$470,17,FALSE))</f>
        <v/>
      </c>
      <c r="U156" s="1277" t="str">
        <f t="shared" si="142"/>
        <v/>
      </c>
      <c r="V156" s="1277" t="str">
        <f t="shared" si="143"/>
        <v/>
      </c>
      <c r="W156" s="1277" t="str">
        <f>IF(VLOOKUP(D156,'J1&amp;J2'!$CA$9:$WV$470,18,FALSE)=0,"",VLOOKUP(D156,'J1&amp;J2'!$CA$9:$CW$470,18,FALSE))</f>
        <v/>
      </c>
      <c r="X156" s="1277" t="str">
        <f t="shared" si="144"/>
        <v/>
      </c>
      <c r="Y156" s="1277" t="str">
        <f t="shared" si="145"/>
        <v/>
      </c>
      <c r="Z156" s="1277" t="str">
        <f>IF(VLOOKUP(D156,'J1&amp;J2'!$CA$9:$CW$470,19,FALSE)=0,"",VLOOKUP(D156,'J1&amp;J2'!$CA$9:$CW$470,19,FALSE))</f>
        <v/>
      </c>
      <c r="AA156" s="1277" t="str">
        <f t="shared" si="146"/>
        <v/>
      </c>
      <c r="AB156" s="1277" t="str">
        <f t="shared" si="147"/>
        <v/>
      </c>
      <c r="AC156" s="1277" t="str">
        <f>IF(VLOOKUP(D156,'J1&amp;J2'!$CA$9:$CW$470,20,FALSE)=0,"",VLOOKUP(D156,'J1&amp;J2'!$CA$9:$CW$470,20,FALSE))</f>
        <v/>
      </c>
      <c r="AD156" s="1277" t="str">
        <f t="shared" si="148"/>
        <v/>
      </c>
      <c r="AE156" s="1277" t="str">
        <f t="shared" si="149"/>
        <v/>
      </c>
      <c r="AF156" s="1277" t="str">
        <f>IF(VLOOKUP(D156,'J1&amp;J2'!$CA$9:$CW$470,21,FALSE)=0,"",VLOOKUP(D156,'J1&amp;J2'!$CA$9:$CW$470,21,FALSE))</f>
        <v/>
      </c>
      <c r="AG156" s="1277" t="str">
        <f t="shared" si="150"/>
        <v/>
      </c>
      <c r="AH156" s="1277" t="str">
        <f t="shared" si="151"/>
        <v/>
      </c>
      <c r="AI156" s="1277" t="str">
        <f>IF(VLOOKUP(D156,'J1&amp;J2'!$CA$9:$CW$470,22,FALSE)=0,"",VLOOKUP(D156,'J1&amp;J2'!$CA$9:$CW$470,22,FALSE))</f>
        <v/>
      </c>
      <c r="AJ156" s="1277" t="str">
        <f t="shared" si="152"/>
        <v/>
      </c>
      <c r="AK156" s="1277" t="str">
        <f t="shared" si="153"/>
        <v/>
      </c>
      <c r="AL156" s="874"/>
      <c r="AM156" s="945" t="str">
        <f t="shared" si="154"/>
        <v/>
      </c>
      <c r="AN156" s="944" t="str">
        <f>IF(AM156="","",IF(AM156=1,15,IF(AMJ156=2,12,IF(AND(AM45&gt;2,AM156&lt;13),13-AM156,0))))</f>
        <v/>
      </c>
      <c r="AO156" s="734">
        <f t="shared" si="155"/>
        <v>2</v>
      </c>
      <c r="AP156" s="735">
        <f t="shared" si="156"/>
        <v>24</v>
      </c>
      <c r="AQ156" s="736">
        <f t="shared" si="157"/>
        <v>2</v>
      </c>
      <c r="AR156" s="7"/>
    </row>
    <row r="157" spans="2:44" ht="12" customHeight="1" x14ac:dyDescent="0.4">
      <c r="B157" s="1025" t="s">
        <v>690</v>
      </c>
      <c r="C157" s="1025" t="s">
        <v>666</v>
      </c>
      <c r="D157" s="1026" t="s">
        <v>143</v>
      </c>
      <c r="E157" s="1279">
        <f>IF(VLOOKUP(D157,'J1&amp;J2'!$CA$9:$CW$470,12,FALSE)=0,"",VLOOKUP(D157,'J1&amp;J2'!$CA$9:$CW$470,12,FALSE))</f>
        <v>85</v>
      </c>
      <c r="F157" s="1279">
        <f t="shared" si="158"/>
        <v>21</v>
      </c>
      <c r="G157" s="1279">
        <f t="shared" si="133"/>
        <v>0</v>
      </c>
      <c r="H157" s="1278" t="str">
        <f>IF(VLOOKUP(D157,'J1&amp;J2'!$CA$9:$CW$470,13,FALSE)=0,"",VLOOKUP(D157,'J1&amp;J2'!$CA$9:$CW$470,13,FALSE))</f>
        <v/>
      </c>
      <c r="I157" s="1278" t="str">
        <f t="shared" si="134"/>
        <v/>
      </c>
      <c r="J157" s="1278" t="str">
        <f t="shared" si="135"/>
        <v/>
      </c>
      <c r="K157" s="1278" t="str">
        <f>IF(VLOOKUP(D157,'J1&amp;J2'!$CA$9:$CW$470,14,FALSE)=0,"",VLOOKUP(D157,'J1&amp;J2'!$CA$9:$CW$470,14,FALSE))</f>
        <v/>
      </c>
      <c r="L157" s="1278" t="str">
        <f t="shared" si="136"/>
        <v/>
      </c>
      <c r="M157" s="1278" t="str">
        <f t="shared" si="137"/>
        <v/>
      </c>
      <c r="N157" s="1278">
        <f>IF(VLOOKUP(D157,'J1&amp;J2'!$CA$9:$CW$470,15,FALSE)=0,"",VLOOKUP(D157,'J1&amp;J2'!$CA$9:$CW$470,15,FALSE))</f>
        <v>86</v>
      </c>
      <c r="O157" s="1278">
        <f t="shared" si="138"/>
        <v>11</v>
      </c>
      <c r="P157" s="1278">
        <f t="shared" si="139"/>
        <v>2</v>
      </c>
      <c r="Q157" s="1278" t="str">
        <f>IF(VLOOKUP(D157,'J1&amp;J2'!$CA$9:$CW$470,16,FALSE)=0,"",VLOOKUP(D157,'J1&amp;J2'!$CA$9:$CW$470,16,FALSE))</f>
        <v/>
      </c>
      <c r="R157" s="1278" t="str">
        <f t="shared" si="140"/>
        <v/>
      </c>
      <c r="S157" s="1278" t="str">
        <f t="shared" si="141"/>
        <v/>
      </c>
      <c r="T157" s="1278" t="str">
        <f>IF(VLOOKUP(D157,'J1&amp;J2'!$CA$9:$CW$470,17,FALSE)=0,"",VLOOKUP(D157,'J1&amp;J2'!$CA$9:$CW$470,17,FALSE))</f>
        <v/>
      </c>
      <c r="U157" s="1278" t="str">
        <f t="shared" si="142"/>
        <v/>
      </c>
      <c r="V157" s="1278" t="str">
        <f t="shared" si="143"/>
        <v/>
      </c>
      <c r="W157" s="1278" t="str">
        <f>IF(VLOOKUP(D157,'J1&amp;J2'!$CA$9:$WV$470,18,FALSE)=0,"",VLOOKUP(D157,'J1&amp;J2'!$CA$9:$CW$470,18,FALSE))</f>
        <v/>
      </c>
      <c r="X157" s="1278" t="str">
        <f t="shared" si="144"/>
        <v/>
      </c>
      <c r="Y157" s="1278" t="str">
        <f t="shared" si="145"/>
        <v/>
      </c>
      <c r="Z157" s="1278" t="str">
        <f>IF(VLOOKUP(D157,'J1&amp;J2'!$CA$9:$CW$470,19,FALSE)=0,"",VLOOKUP(D157,'J1&amp;J2'!$CA$9:$CW$470,19,FALSE))</f>
        <v/>
      </c>
      <c r="AA157" s="1278" t="str">
        <f t="shared" si="146"/>
        <v/>
      </c>
      <c r="AB157" s="1278" t="str">
        <f t="shared" si="147"/>
        <v/>
      </c>
      <c r="AC157" s="1278" t="str">
        <f>IF(VLOOKUP(D157,'J1&amp;J2'!$CA$9:$CW$470,20,FALSE)=0,"",VLOOKUP(D157,'J1&amp;J2'!$CA$9:$CW$470,20,FALSE))</f>
        <v/>
      </c>
      <c r="AD157" s="1278" t="str">
        <f t="shared" si="148"/>
        <v/>
      </c>
      <c r="AE157" s="1278" t="str">
        <f t="shared" si="149"/>
        <v/>
      </c>
      <c r="AF157" s="1278" t="str">
        <f>IF(VLOOKUP(D157,'J1&amp;J2'!$CA$9:$CW$470,21,FALSE)=0,"",VLOOKUP(D157,'J1&amp;J2'!$CA$9:$CW$470,21,FALSE))</f>
        <v/>
      </c>
      <c r="AG157" s="1278" t="str">
        <f t="shared" si="150"/>
        <v/>
      </c>
      <c r="AH157" s="1278" t="str">
        <f t="shared" si="151"/>
        <v/>
      </c>
      <c r="AI157" s="1278" t="str">
        <f>IF(VLOOKUP(D157,'J1&amp;J2'!$CA$9:$CW$470,22,FALSE)=0,"",VLOOKUP(D157,'J1&amp;J2'!$CA$9:$CW$470,22,FALSE))</f>
        <v/>
      </c>
      <c r="AJ157" s="1278" t="str">
        <f t="shared" si="152"/>
        <v/>
      </c>
      <c r="AK157" s="1278" t="str">
        <f t="shared" si="153"/>
        <v/>
      </c>
      <c r="AL157" s="731"/>
      <c r="AM157" s="732" t="str">
        <f t="shared" si="154"/>
        <v/>
      </c>
      <c r="AN157" s="733" t="str">
        <f>IF(AM157="","",IF(AM157=1,15,IF(AMJ157=2,12,IF(AND(AM41&gt;2,AM157&lt;13),13-AM157,0))))</f>
        <v/>
      </c>
      <c r="AO157" s="734">
        <f t="shared" si="155"/>
        <v>2</v>
      </c>
      <c r="AP157" s="735">
        <f t="shared" si="156"/>
        <v>24</v>
      </c>
      <c r="AQ157" s="736">
        <f t="shared" si="157"/>
        <v>2</v>
      </c>
      <c r="AR157" s="7"/>
    </row>
    <row r="158" spans="2:44" ht="12" customHeight="1" x14ac:dyDescent="0.4">
      <c r="B158" s="1275" t="s">
        <v>574</v>
      </c>
      <c r="C158" s="1275" t="s">
        <v>322</v>
      </c>
      <c r="D158" s="1276" t="s">
        <v>266</v>
      </c>
      <c r="E158" s="731">
        <f>IF(VLOOKUP(D158,'J1&amp;J2'!$CA$9:$CW$470,12,FALSE)=0,"",VLOOKUP(D158,'J1&amp;J2'!$CA$9:$CW$470,12,FALSE))</f>
        <v>80</v>
      </c>
      <c r="F158" s="731">
        <f t="shared" si="158"/>
        <v>12</v>
      </c>
      <c r="G158" s="731">
        <f t="shared" si="133"/>
        <v>1</v>
      </c>
      <c r="H158" s="1277" t="str">
        <f>IF(VLOOKUP(D158,'J1&amp;J2'!$CA$9:$CW$470,13,FALSE)=0,"",VLOOKUP(D158,'J1&amp;J2'!$CA$9:$CW$470,13,FALSE))</f>
        <v/>
      </c>
      <c r="I158" s="1277" t="str">
        <f t="shared" si="134"/>
        <v/>
      </c>
      <c r="J158" s="1277" t="str">
        <f t="shared" si="135"/>
        <v/>
      </c>
      <c r="K158" s="1277">
        <f>IF(VLOOKUP(D158,'J1&amp;J2'!$CA$9:$CW$470,14,FALSE)=0,"",VLOOKUP(D158,'J1&amp;J2'!$CA$9:$CW$470,14,FALSE))</f>
        <v>86</v>
      </c>
      <c r="L158" s="1277">
        <f t="shared" si="136"/>
        <v>15</v>
      </c>
      <c r="M158" s="1277">
        <f t="shared" si="137"/>
        <v>0</v>
      </c>
      <c r="N158" s="1277" t="str">
        <f>IF(VLOOKUP(D158,'J1&amp;J2'!$CA$9:$CW$470,15,FALSE)=0,"",VLOOKUP(D158,'J1&amp;J2'!$CA$9:$CW$470,15,FALSE))</f>
        <v/>
      </c>
      <c r="O158" s="1277" t="str">
        <f t="shared" si="138"/>
        <v/>
      </c>
      <c r="P158" s="1277" t="str">
        <f t="shared" si="139"/>
        <v/>
      </c>
      <c r="Q158" s="1277" t="str">
        <f>IF(VLOOKUP(D158,'J1&amp;J2'!$CA$9:$CW$470,16,FALSE)=0,"",VLOOKUP(D158,'J1&amp;J2'!$CA$9:$CW$470,16,FALSE))</f>
        <v/>
      </c>
      <c r="R158" s="1277" t="str">
        <f t="shared" si="140"/>
        <v/>
      </c>
      <c r="S158" s="1277" t="str">
        <f t="shared" si="141"/>
        <v/>
      </c>
      <c r="T158" s="1277" t="str">
        <f>IF(VLOOKUP(D158,'J1&amp;J2'!$CA$9:$CW$470,17,FALSE)=0,"",VLOOKUP(D158,'J1&amp;J2'!$CA$9:$CW$470,17,FALSE))</f>
        <v/>
      </c>
      <c r="U158" s="1277" t="str">
        <f t="shared" si="142"/>
        <v/>
      </c>
      <c r="V158" s="1277" t="str">
        <f t="shared" si="143"/>
        <v/>
      </c>
      <c r="W158" s="1277" t="str">
        <f>IF(VLOOKUP(D158,'J1&amp;J2'!$CA$9:$WV$470,18,FALSE)=0,"",VLOOKUP(D158,'J1&amp;J2'!$CA$9:$CW$470,18,FALSE))</f>
        <v/>
      </c>
      <c r="X158" s="1277" t="str">
        <f t="shared" si="144"/>
        <v/>
      </c>
      <c r="Y158" s="1277" t="str">
        <f t="shared" si="145"/>
        <v/>
      </c>
      <c r="Z158" s="1277" t="str">
        <f>IF(VLOOKUP(D158,'J1&amp;J2'!$CA$9:$CW$470,19,FALSE)=0,"",VLOOKUP(D158,'J1&amp;J2'!$CA$9:$CW$470,19,FALSE))</f>
        <v/>
      </c>
      <c r="AA158" s="1277" t="str">
        <f t="shared" si="146"/>
        <v/>
      </c>
      <c r="AB158" s="1277" t="str">
        <f t="shared" si="147"/>
        <v/>
      </c>
      <c r="AC158" s="1277" t="str">
        <f>IF(VLOOKUP(D158,'J1&amp;J2'!$CA$9:$CW$470,20,FALSE)=0,"",VLOOKUP(D158,'J1&amp;J2'!$CA$9:$CW$470,20,FALSE))</f>
        <v/>
      </c>
      <c r="AD158" s="1277" t="str">
        <f t="shared" si="148"/>
        <v/>
      </c>
      <c r="AE158" s="1277" t="str">
        <f t="shared" si="149"/>
        <v/>
      </c>
      <c r="AF158" s="1277" t="str">
        <f>IF(VLOOKUP(D158,'J1&amp;J2'!$CA$9:$CW$470,21,FALSE)=0,"",VLOOKUP(D158,'J1&amp;J2'!$CA$9:$CW$470,21,FALSE))</f>
        <v/>
      </c>
      <c r="AG158" s="1277" t="str">
        <f t="shared" si="150"/>
        <v/>
      </c>
      <c r="AH158" s="1277" t="str">
        <f t="shared" si="151"/>
        <v/>
      </c>
      <c r="AI158" s="1277" t="str">
        <f>IF(VLOOKUP(D158,'J1&amp;J2'!$CA$9:$CW$470,22,FALSE)=0,"",VLOOKUP(D158,'J1&amp;J2'!$CA$9:$CW$470,22,FALSE))</f>
        <v/>
      </c>
      <c r="AJ158" s="1277" t="str">
        <f t="shared" si="152"/>
        <v/>
      </c>
      <c r="AK158" s="1277" t="str">
        <f t="shared" si="153"/>
        <v/>
      </c>
      <c r="AL158" s="874"/>
      <c r="AM158" s="945" t="str">
        <f t="shared" si="154"/>
        <v/>
      </c>
      <c r="AN158" s="944" t="str">
        <f>IF(AM158="","",IF(AM158=1,15,IF(AMJ158=2,12,IF(AND(AM47&gt;2,AM158&lt;13),13-AM158,0))))</f>
        <v/>
      </c>
      <c r="AO158" s="734">
        <f t="shared" si="155"/>
        <v>1</v>
      </c>
      <c r="AP158" s="735">
        <f t="shared" si="156"/>
        <v>27</v>
      </c>
      <c r="AQ158" s="736">
        <f t="shared" si="157"/>
        <v>2</v>
      </c>
      <c r="AR158" s="7"/>
    </row>
    <row r="159" spans="2:44" ht="12" customHeight="1" x14ac:dyDescent="0.4">
      <c r="B159" s="1025" t="s">
        <v>947</v>
      </c>
      <c r="C159" s="1025" t="s">
        <v>338</v>
      </c>
      <c r="D159" s="1026" t="s">
        <v>946</v>
      </c>
      <c r="E159" s="1279">
        <f>IF(VLOOKUP(D159,'J1&amp;J2'!$CA$9:$CW$470,12,FALSE)=0,"",VLOOKUP(D159,'J1&amp;J2'!$CA$9:$CW$470,12,FALSE))</f>
        <v>80</v>
      </c>
      <c r="F159" s="1279">
        <f t="shared" si="158"/>
        <v>12</v>
      </c>
      <c r="G159" s="1279">
        <f t="shared" si="133"/>
        <v>1</v>
      </c>
      <c r="H159" s="1278" t="str">
        <f>IF(VLOOKUP(D159,'J1&amp;J2'!$CA$9:$CW$470,13,FALSE)=0,"",VLOOKUP(D159,'J1&amp;J2'!$CA$9:$CW$470,13,FALSE))</f>
        <v/>
      </c>
      <c r="I159" s="1278" t="str">
        <f t="shared" si="134"/>
        <v/>
      </c>
      <c r="J159" s="1278" t="str">
        <f t="shared" si="135"/>
        <v/>
      </c>
      <c r="K159" s="1278" t="str">
        <f>IF(VLOOKUP(D159,'J1&amp;J2'!$CA$9:$CW$470,14,FALSE)=0,"",VLOOKUP(D159,'J1&amp;J2'!$CA$9:$CW$470,14,FALSE))</f>
        <v/>
      </c>
      <c r="L159" s="1278" t="str">
        <f t="shared" si="136"/>
        <v/>
      </c>
      <c r="M159" s="1278" t="str">
        <f t="shared" si="137"/>
        <v/>
      </c>
      <c r="N159" s="1278" t="str">
        <f>IF(VLOOKUP(D159,'J1&amp;J2'!$CA$9:$CW$470,15,FALSE)=0,"",VLOOKUP(D159,'J1&amp;J2'!$CA$9:$CW$470,15,FALSE))</f>
        <v/>
      </c>
      <c r="O159" s="1278" t="str">
        <f t="shared" si="138"/>
        <v/>
      </c>
      <c r="P159" s="1278" t="str">
        <f t="shared" si="139"/>
        <v/>
      </c>
      <c r="Q159" s="1278" t="str">
        <f>IF(VLOOKUP(D159,'J1&amp;J2'!$CA$9:$CW$470,16,FALSE)=0,"",VLOOKUP(D159,'J1&amp;J2'!$CA$9:$CW$470,16,FALSE))</f>
        <v/>
      </c>
      <c r="R159" s="1278" t="str">
        <f t="shared" si="140"/>
        <v/>
      </c>
      <c r="S159" s="1278" t="str">
        <f t="shared" si="141"/>
        <v/>
      </c>
      <c r="T159" s="1278" t="str">
        <f>IF(VLOOKUP(D159,'J1&amp;J2'!$CA$9:$CW$470,17,FALSE)=0,"",VLOOKUP(D159,'J1&amp;J2'!$CA$9:$CW$470,17,FALSE))</f>
        <v/>
      </c>
      <c r="U159" s="1278" t="str">
        <f t="shared" si="142"/>
        <v/>
      </c>
      <c r="V159" s="1278" t="str">
        <f t="shared" si="143"/>
        <v/>
      </c>
      <c r="W159" s="1278" t="str">
        <f>IF(VLOOKUP(D159,'J1&amp;J2'!$CA$9:$WV$470,18,FALSE)=0,"",VLOOKUP(D159,'J1&amp;J2'!$CA$9:$CW$470,18,FALSE))</f>
        <v/>
      </c>
      <c r="X159" s="1278" t="str">
        <f t="shared" si="144"/>
        <v/>
      </c>
      <c r="Y159" s="1278" t="str">
        <f t="shared" si="145"/>
        <v/>
      </c>
      <c r="Z159" s="1278" t="str">
        <f>IF(VLOOKUP(D159,'J1&amp;J2'!$CA$9:$CW$470,19,FALSE)=0,"",VLOOKUP(D159,'J1&amp;J2'!$CA$9:$CW$470,19,FALSE))</f>
        <v/>
      </c>
      <c r="AA159" s="1278" t="str">
        <f t="shared" si="146"/>
        <v/>
      </c>
      <c r="AB159" s="1278" t="str">
        <f t="shared" si="147"/>
        <v/>
      </c>
      <c r="AC159" s="1278" t="str">
        <f>IF(VLOOKUP(D159,'J1&amp;J2'!$CA$9:$CW$470,20,FALSE)=0,"",VLOOKUP(D159,'J1&amp;J2'!$CA$9:$CW$470,20,FALSE))</f>
        <v/>
      </c>
      <c r="AD159" s="1278" t="str">
        <f t="shared" si="148"/>
        <v/>
      </c>
      <c r="AE159" s="1278" t="str">
        <f t="shared" si="149"/>
        <v/>
      </c>
      <c r="AF159" s="1278" t="str">
        <f>IF(VLOOKUP(D159,'J1&amp;J2'!$CA$9:$CW$470,21,FALSE)=0,"",VLOOKUP(D159,'J1&amp;J2'!$CA$9:$CW$470,21,FALSE))</f>
        <v/>
      </c>
      <c r="AG159" s="1278" t="str">
        <f t="shared" si="150"/>
        <v/>
      </c>
      <c r="AH159" s="1278" t="str">
        <f t="shared" si="151"/>
        <v/>
      </c>
      <c r="AI159" s="1278" t="str">
        <f>IF(VLOOKUP(D159,'J1&amp;J2'!$CA$9:$CW$470,22,FALSE)=0,"",VLOOKUP(D159,'J1&amp;J2'!$CA$9:$CW$470,22,FALSE))</f>
        <v/>
      </c>
      <c r="AJ159" s="1278" t="str">
        <f t="shared" si="152"/>
        <v/>
      </c>
      <c r="AK159" s="1278" t="str">
        <f t="shared" si="153"/>
        <v/>
      </c>
      <c r="AL159" s="731"/>
      <c r="AM159" s="732" t="str">
        <f t="shared" si="154"/>
        <v/>
      </c>
      <c r="AN159" s="733" t="str">
        <f>IF(AM159="","",IF(AM159=1,15,IF(AMJ159=2,12,IF(AND(AM45&gt;2,AM159&lt;13),13-AM159,0))))</f>
        <v/>
      </c>
      <c r="AO159" s="734">
        <f t="shared" si="155"/>
        <v>1</v>
      </c>
      <c r="AP159" s="735">
        <f t="shared" si="156"/>
        <v>27</v>
      </c>
      <c r="AQ159" s="736">
        <f t="shared" si="157"/>
        <v>1</v>
      </c>
      <c r="AR159" s="7"/>
    </row>
    <row r="160" spans="2:44" ht="12" customHeight="1" x14ac:dyDescent="0.4">
      <c r="B160" s="1275" t="s">
        <v>440</v>
      </c>
      <c r="C160" s="1275" t="s">
        <v>432</v>
      </c>
      <c r="D160" s="1276" t="s">
        <v>439</v>
      </c>
      <c r="E160" s="731">
        <f>IF(VLOOKUP(D160,'J1&amp;J2'!$CA$9:$CW$470,12,FALSE)=0,"",VLOOKUP(D160,'J1&amp;J2'!$CA$9:$CW$470,12,FALSE))</f>
        <v>97</v>
      </c>
      <c r="F160" s="731">
        <f t="shared" si="158"/>
        <v>26</v>
      </c>
      <c r="G160" s="731">
        <f t="shared" si="133"/>
        <v>0</v>
      </c>
      <c r="H160" s="1277">
        <f>IF(VLOOKUP(D160,'J1&amp;J2'!$CA$9:$CW$470,13,FALSE)=0,"",VLOOKUP(D160,'J1&amp;J2'!$CA$9:$CW$470,13,FALSE))</f>
        <v>96</v>
      </c>
      <c r="I160" s="1277">
        <f t="shared" si="134"/>
        <v>24</v>
      </c>
      <c r="J160" s="1277">
        <f t="shared" si="135"/>
        <v>0</v>
      </c>
      <c r="K160" s="1277" t="str">
        <f>IF(VLOOKUP(D160,'J1&amp;J2'!$CA$9:$CW$470,14,FALSE)=0,"",VLOOKUP(D160,'J1&amp;J2'!$CA$9:$CW$470,14,FALSE))</f>
        <v/>
      </c>
      <c r="L160" s="1277" t="str">
        <f t="shared" si="136"/>
        <v/>
      </c>
      <c r="M160" s="1277" t="str">
        <f t="shared" si="137"/>
        <v/>
      </c>
      <c r="N160" s="1277" t="str">
        <f>IF(VLOOKUP(D160,'J1&amp;J2'!$CA$9:$CW$470,15,FALSE)=0,"",VLOOKUP(D160,'J1&amp;J2'!$CA$9:$CW$470,15,FALSE))</f>
        <v/>
      </c>
      <c r="O160" s="1277" t="str">
        <f t="shared" si="138"/>
        <v/>
      </c>
      <c r="P160" s="1277" t="str">
        <f t="shared" si="139"/>
        <v/>
      </c>
      <c r="Q160" s="1277" t="str">
        <f>IF(VLOOKUP(D160,'J1&amp;J2'!$CA$9:$CW$470,16,FALSE)=0,"",VLOOKUP(D160,'J1&amp;J2'!$CA$9:$CW$470,16,FALSE))</f>
        <v/>
      </c>
      <c r="R160" s="1277" t="str">
        <f t="shared" si="140"/>
        <v/>
      </c>
      <c r="S160" s="1277" t="str">
        <f t="shared" si="141"/>
        <v/>
      </c>
      <c r="T160" s="1277" t="str">
        <f>IF(VLOOKUP(D160,'J1&amp;J2'!$CA$9:$CW$470,17,FALSE)=0,"",VLOOKUP(D160,'J1&amp;J2'!$CA$9:$CW$470,17,FALSE))</f>
        <v/>
      </c>
      <c r="U160" s="1277" t="str">
        <f t="shared" si="142"/>
        <v/>
      </c>
      <c r="V160" s="1277" t="str">
        <f t="shared" si="143"/>
        <v/>
      </c>
      <c r="W160" s="1277" t="str">
        <f>IF(VLOOKUP(D160,'J1&amp;J2'!$CA$9:$WV$470,18,FALSE)=0,"",VLOOKUP(D160,'J1&amp;J2'!$CA$9:$CW$470,18,FALSE))</f>
        <v/>
      </c>
      <c r="X160" s="1277" t="str">
        <f t="shared" si="144"/>
        <v/>
      </c>
      <c r="Y160" s="1277" t="str">
        <f t="shared" si="145"/>
        <v/>
      </c>
      <c r="Z160" s="1277" t="str">
        <f>IF(VLOOKUP(D160,'J1&amp;J2'!$CA$9:$CW$470,19,FALSE)=0,"",VLOOKUP(D160,'J1&amp;J2'!$CA$9:$CW$470,19,FALSE))</f>
        <v/>
      </c>
      <c r="AA160" s="1277" t="str">
        <f t="shared" si="146"/>
        <v/>
      </c>
      <c r="AB160" s="1277" t="str">
        <f t="shared" si="147"/>
        <v/>
      </c>
      <c r="AC160" s="1277" t="str">
        <f>IF(VLOOKUP(D160,'J1&amp;J2'!$CA$9:$CW$470,20,FALSE)=0,"",VLOOKUP(D160,'J1&amp;J2'!$CA$9:$CW$470,20,FALSE))</f>
        <v/>
      </c>
      <c r="AD160" s="1277" t="str">
        <f t="shared" si="148"/>
        <v/>
      </c>
      <c r="AE160" s="1277" t="str">
        <f t="shared" si="149"/>
        <v/>
      </c>
      <c r="AF160" s="1277" t="str">
        <f>IF(VLOOKUP(D160,'J1&amp;J2'!$CA$9:$CW$470,21,FALSE)=0,"",VLOOKUP(D160,'J1&amp;J2'!$CA$9:$CW$470,21,FALSE))</f>
        <v/>
      </c>
      <c r="AG160" s="1277" t="str">
        <f t="shared" si="150"/>
        <v/>
      </c>
      <c r="AH160" s="1277" t="str">
        <f t="shared" si="151"/>
        <v/>
      </c>
      <c r="AI160" s="1277" t="str">
        <f>IF(VLOOKUP(D160,'J1&amp;J2'!$CA$9:$CW$470,22,FALSE)=0,"",VLOOKUP(D160,'J1&amp;J2'!$CA$9:$CW$470,22,FALSE))</f>
        <v/>
      </c>
      <c r="AJ160" s="1277" t="str">
        <f t="shared" si="152"/>
        <v/>
      </c>
      <c r="AK160" s="1277" t="str">
        <f t="shared" si="153"/>
        <v/>
      </c>
      <c r="AL160" s="731"/>
      <c r="AM160" s="732" t="str">
        <f t="shared" si="154"/>
        <v/>
      </c>
      <c r="AN160" s="733" t="str">
        <f>IF(AM160="","",IF(AM160=1,15,IF(AMJ160=2,12,IF(AND(AM49&gt;2,AM160&lt;13),13-AM160,0))))</f>
        <v/>
      </c>
      <c r="AO160" s="734" t="str">
        <f t="shared" si="155"/>
        <v/>
      </c>
      <c r="AP160" s="735" t="str">
        <f t="shared" si="156"/>
        <v/>
      </c>
      <c r="AQ160" s="736">
        <f t="shared" si="157"/>
        <v>2</v>
      </c>
      <c r="AR160" s="7"/>
    </row>
    <row r="161" spans="2:44" ht="12" customHeight="1" x14ac:dyDescent="0.4">
      <c r="B161" s="1025" t="s">
        <v>459</v>
      </c>
      <c r="C161" s="1025" t="s">
        <v>432</v>
      </c>
      <c r="D161" s="1026" t="s">
        <v>458</v>
      </c>
      <c r="E161" s="1279" t="str">
        <f>IF(VLOOKUP(D161,'J1&amp;J2'!$CA$9:$CW$470,12,FALSE)=0,"",VLOOKUP(D161,'J1&amp;J2'!$CA$9:$CW$470,12,FALSE))</f>
        <v/>
      </c>
      <c r="F161" s="1279" t="str">
        <f t="shared" si="158"/>
        <v/>
      </c>
      <c r="G161" s="1279" t="str">
        <f t="shared" si="133"/>
        <v/>
      </c>
      <c r="H161" s="1278" t="str">
        <f>IF(VLOOKUP(D161,'J1&amp;J2'!$CA$9:$CW$470,13,FALSE)=0,"",VLOOKUP(D161,'J1&amp;J2'!$CA$9:$CW$470,13,FALSE))</f>
        <v/>
      </c>
      <c r="I161" s="1278" t="str">
        <f t="shared" si="134"/>
        <v/>
      </c>
      <c r="J161" s="1278" t="str">
        <f t="shared" si="135"/>
        <v/>
      </c>
      <c r="K161" s="1278" t="str">
        <f>IF(VLOOKUP(D161,'J1&amp;J2'!$CA$9:$CW$470,14,FALSE)=0,"",VLOOKUP(D161,'J1&amp;J2'!$CA$9:$CW$470,14,FALSE))</f>
        <v/>
      </c>
      <c r="L161" s="1278" t="str">
        <f t="shared" si="136"/>
        <v/>
      </c>
      <c r="M161" s="1278" t="str">
        <f t="shared" si="137"/>
        <v/>
      </c>
      <c r="N161" s="1278">
        <f>IF(VLOOKUP(D161,'J1&amp;J2'!$CA$9:$CW$470,15,FALSE)=0,"",VLOOKUP(D161,'J1&amp;J2'!$CA$9:$CW$470,15,FALSE))</f>
        <v>100</v>
      </c>
      <c r="O161" s="1278">
        <f t="shared" si="138"/>
        <v>16</v>
      </c>
      <c r="P161" s="1278">
        <f t="shared" si="139"/>
        <v>0</v>
      </c>
      <c r="Q161" s="1278" t="str">
        <f>IF(VLOOKUP(D161,'J1&amp;J2'!$CA$9:$CW$470,16,FALSE)=0,"",VLOOKUP(D161,'J1&amp;J2'!$CA$9:$CW$470,16,FALSE))</f>
        <v/>
      </c>
      <c r="R161" s="1278" t="str">
        <f t="shared" si="140"/>
        <v/>
      </c>
      <c r="S161" s="1278" t="str">
        <f t="shared" si="141"/>
        <v/>
      </c>
      <c r="T161" s="1278" t="str">
        <f>IF(VLOOKUP(D161,'J1&amp;J2'!$CA$9:$CW$470,17,FALSE)=0,"",VLOOKUP(D161,'J1&amp;J2'!$CA$9:$CW$470,17,FALSE))</f>
        <v/>
      </c>
      <c r="U161" s="1278" t="str">
        <f t="shared" si="142"/>
        <v/>
      </c>
      <c r="V161" s="1278" t="str">
        <f t="shared" si="143"/>
        <v/>
      </c>
      <c r="W161" s="1278" t="str">
        <f>IF(VLOOKUP(D161,'J1&amp;J2'!$CA$9:$WV$470,18,FALSE)=0,"",VLOOKUP(D161,'J1&amp;J2'!$CA$9:$CW$470,18,FALSE))</f>
        <v/>
      </c>
      <c r="X161" s="1278" t="str">
        <f t="shared" si="144"/>
        <v/>
      </c>
      <c r="Y161" s="1278" t="str">
        <f t="shared" si="145"/>
        <v/>
      </c>
      <c r="Z161" s="1278" t="str">
        <f>IF(VLOOKUP(D161,'J1&amp;J2'!$CA$9:$CW$470,19,FALSE)=0,"",VLOOKUP(D161,'J1&amp;J2'!$CA$9:$CW$470,19,FALSE))</f>
        <v/>
      </c>
      <c r="AA161" s="1278" t="str">
        <f t="shared" si="146"/>
        <v/>
      </c>
      <c r="AB161" s="1278" t="str">
        <f t="shared" si="147"/>
        <v/>
      </c>
      <c r="AC161" s="1278" t="str">
        <f>IF(VLOOKUP(D161,'J1&amp;J2'!$CA$9:$CW$470,20,FALSE)=0,"",VLOOKUP(D161,'J1&amp;J2'!$CA$9:$CW$470,20,FALSE))</f>
        <v/>
      </c>
      <c r="AD161" s="1278" t="str">
        <f t="shared" si="148"/>
        <v/>
      </c>
      <c r="AE161" s="1278" t="str">
        <f t="shared" si="149"/>
        <v/>
      </c>
      <c r="AF161" s="1278" t="str">
        <f>IF(VLOOKUP(D161,'J1&amp;J2'!$CA$9:$CW$470,21,FALSE)=0,"",VLOOKUP(D161,'J1&amp;J2'!$CA$9:$CW$470,21,FALSE))</f>
        <v/>
      </c>
      <c r="AG161" s="1278" t="str">
        <f t="shared" si="150"/>
        <v/>
      </c>
      <c r="AH161" s="1278" t="str">
        <f t="shared" si="151"/>
        <v/>
      </c>
      <c r="AI161" s="1278" t="str">
        <f>IF(VLOOKUP(D161,'J1&amp;J2'!$CA$9:$CW$470,22,FALSE)=0,"",VLOOKUP(D161,'J1&amp;J2'!$CA$9:$CW$470,22,FALSE))</f>
        <v/>
      </c>
      <c r="AJ161" s="1278" t="str">
        <f t="shared" si="152"/>
        <v/>
      </c>
      <c r="AK161" s="1278" t="str">
        <f t="shared" si="153"/>
        <v/>
      </c>
      <c r="AL161" s="874"/>
      <c r="AM161" s="945" t="str">
        <f t="shared" si="154"/>
        <v/>
      </c>
      <c r="AN161" s="944" t="str">
        <f>IF(AM161="","",IF(AM161=1,15,IF(AMJ161=2,12,IF(AND(AM46&gt;2,AM161&lt;13),13-AM161,0))))</f>
        <v/>
      </c>
      <c r="AO161" s="734" t="str">
        <f t="shared" si="155"/>
        <v/>
      </c>
      <c r="AP161" s="735" t="str">
        <f t="shared" si="156"/>
        <v/>
      </c>
      <c r="AQ161" s="736">
        <f t="shared" si="157"/>
        <v>1</v>
      </c>
      <c r="AR161" s="7"/>
    </row>
    <row r="162" spans="2:44" ht="12" customHeight="1" x14ac:dyDescent="0.4">
      <c r="B162" s="1275" t="s">
        <v>472</v>
      </c>
      <c r="C162" s="1275" t="s">
        <v>432</v>
      </c>
      <c r="D162" s="1276" t="s">
        <v>182</v>
      </c>
      <c r="E162" s="731" t="str">
        <f>IF(VLOOKUP(D162,'J1&amp;J2'!$CA$9:$CW$470,12,FALSE)=0,"",VLOOKUP(D162,'J1&amp;J2'!$CA$9:$CW$470,12,FALSE))</f>
        <v/>
      </c>
      <c r="F162" s="731" t="str">
        <f t="shared" si="158"/>
        <v/>
      </c>
      <c r="G162" s="731" t="str">
        <f t="shared" si="133"/>
        <v/>
      </c>
      <c r="H162" s="1277" t="str">
        <f>IF(VLOOKUP(D162,'J1&amp;J2'!$CA$9:$CW$470,13,FALSE)=0,"",VLOOKUP(D162,'J1&amp;J2'!$CA$9:$CW$470,13,FALSE))</f>
        <v/>
      </c>
      <c r="I162" s="1277" t="str">
        <f t="shared" si="134"/>
        <v/>
      </c>
      <c r="J162" s="1277" t="str">
        <f t="shared" si="135"/>
        <v/>
      </c>
      <c r="K162" s="1277" t="str">
        <f>IF(VLOOKUP(D162,'J1&amp;J2'!$CA$9:$CW$470,14,FALSE)=0,"",VLOOKUP(D162,'J1&amp;J2'!$CA$9:$CW$470,14,FALSE))</f>
        <v/>
      </c>
      <c r="L162" s="1277" t="str">
        <f t="shared" si="136"/>
        <v/>
      </c>
      <c r="M162" s="1277" t="str">
        <f t="shared" si="137"/>
        <v/>
      </c>
      <c r="N162" s="1277" t="str">
        <f>IF(VLOOKUP(D162,'J1&amp;J2'!$CA$9:$CW$470,15,FALSE)=0,"",VLOOKUP(D162,'J1&amp;J2'!$CA$9:$CW$470,15,FALSE))</f>
        <v/>
      </c>
      <c r="O162" s="1277" t="str">
        <f t="shared" si="138"/>
        <v/>
      </c>
      <c r="P162" s="1277" t="str">
        <f t="shared" si="139"/>
        <v/>
      </c>
      <c r="Q162" s="1277" t="str">
        <f>IF(VLOOKUP(D162,'J1&amp;J2'!$CA$9:$CW$470,16,FALSE)=0,"",VLOOKUP(D162,'J1&amp;J2'!$CA$9:$CW$470,16,FALSE))</f>
        <v/>
      </c>
      <c r="R162" s="1277" t="str">
        <f t="shared" si="140"/>
        <v/>
      </c>
      <c r="S162" s="1277" t="str">
        <f t="shared" si="141"/>
        <v/>
      </c>
      <c r="T162" s="1277" t="str">
        <f>IF(VLOOKUP(D162,'J1&amp;J2'!$CA$9:$CW$470,17,FALSE)=0,"",VLOOKUP(D162,'J1&amp;J2'!$CA$9:$CW$470,17,FALSE))</f>
        <v/>
      </c>
      <c r="U162" s="1277" t="str">
        <f t="shared" si="142"/>
        <v/>
      </c>
      <c r="V162" s="1277" t="str">
        <f t="shared" si="143"/>
        <v/>
      </c>
      <c r="W162" s="1277" t="str">
        <f>IF(VLOOKUP(D162,'J1&amp;J2'!$CA$9:$WV$470,18,FALSE)=0,"",VLOOKUP(D162,'J1&amp;J2'!$CA$9:$CW$470,18,FALSE))</f>
        <v/>
      </c>
      <c r="X162" s="1277" t="str">
        <f t="shared" si="144"/>
        <v/>
      </c>
      <c r="Y162" s="1277" t="str">
        <f t="shared" si="145"/>
        <v/>
      </c>
      <c r="Z162" s="1277" t="str">
        <f>IF(VLOOKUP(D162,'J1&amp;J2'!$CA$9:$CW$470,19,FALSE)=0,"",VLOOKUP(D162,'J1&amp;J2'!$CA$9:$CW$470,19,FALSE))</f>
        <v/>
      </c>
      <c r="AA162" s="1277" t="str">
        <f t="shared" si="146"/>
        <v/>
      </c>
      <c r="AB162" s="1277" t="str">
        <f t="shared" si="147"/>
        <v/>
      </c>
      <c r="AC162" s="1277" t="str">
        <f>IF(VLOOKUP(D162,'J1&amp;J2'!$CA$9:$CW$470,20,FALSE)=0,"",VLOOKUP(D162,'J1&amp;J2'!$CA$9:$CW$470,20,FALSE))</f>
        <v/>
      </c>
      <c r="AD162" s="1277" t="str">
        <f t="shared" si="148"/>
        <v/>
      </c>
      <c r="AE162" s="1277" t="str">
        <f t="shared" si="149"/>
        <v/>
      </c>
      <c r="AF162" s="1277" t="str">
        <f>IF(VLOOKUP(D162,'J1&amp;J2'!$CA$9:$CW$470,21,FALSE)=0,"",VLOOKUP(D162,'J1&amp;J2'!$CA$9:$CW$470,21,FALSE))</f>
        <v/>
      </c>
      <c r="AG162" s="1277" t="str">
        <f t="shared" si="150"/>
        <v/>
      </c>
      <c r="AH162" s="1277" t="str">
        <f t="shared" si="151"/>
        <v/>
      </c>
      <c r="AI162" s="1277" t="str">
        <f>IF(VLOOKUP(D162,'J1&amp;J2'!$CA$9:$CW$470,22,FALSE)=0,"",VLOOKUP(D162,'J1&amp;J2'!$CA$9:$CW$470,22,FALSE))</f>
        <v/>
      </c>
      <c r="AJ162" s="1277" t="str">
        <f t="shared" si="152"/>
        <v/>
      </c>
      <c r="AK162" s="1277" t="str">
        <f t="shared" si="153"/>
        <v/>
      </c>
      <c r="AL162" s="731"/>
      <c r="AM162" s="732" t="str">
        <f t="shared" si="154"/>
        <v/>
      </c>
      <c r="AN162" s="733" t="str">
        <f>IF(AM162="","",IF(AM162=1,15,IF(AMJ162=2,12,IF(AND(AM51&gt;2,AM162&lt;13),13-AM162,0))))</f>
        <v/>
      </c>
      <c r="AO162" s="734" t="str">
        <f t="shared" si="155"/>
        <v/>
      </c>
      <c r="AP162" s="735" t="str">
        <f t="shared" si="156"/>
        <v/>
      </c>
      <c r="AQ162" s="736">
        <f t="shared" si="157"/>
        <v>0</v>
      </c>
      <c r="AR162" s="7"/>
    </row>
    <row r="163" spans="2:44" ht="12" customHeight="1" x14ac:dyDescent="0.4">
      <c r="B163" s="1025" t="s">
        <v>519</v>
      </c>
      <c r="C163" s="1025" t="s">
        <v>432</v>
      </c>
      <c r="D163" s="1026" t="s">
        <v>518</v>
      </c>
      <c r="E163" s="1279" t="str">
        <f>IF(VLOOKUP(D163,'J1&amp;J2'!$CA$9:$CW$470,12,FALSE)=0,"",VLOOKUP(D163,'J1&amp;J2'!$CA$9:$CW$470,12,FALSE))</f>
        <v/>
      </c>
      <c r="F163" s="1279" t="str">
        <f t="shared" si="158"/>
        <v/>
      </c>
      <c r="G163" s="1279" t="str">
        <f t="shared" si="133"/>
        <v/>
      </c>
      <c r="H163" s="1278" t="str">
        <f>IF(VLOOKUP(D163,'J1&amp;J2'!$CA$9:$CW$470,13,FALSE)=0,"",VLOOKUP(D163,'J1&amp;J2'!$CA$9:$CW$470,13,FALSE))</f>
        <v/>
      </c>
      <c r="I163" s="1278" t="str">
        <f t="shared" si="134"/>
        <v/>
      </c>
      <c r="J163" s="1278" t="str">
        <f t="shared" si="135"/>
        <v/>
      </c>
      <c r="K163" s="1278" t="str">
        <f>IF(VLOOKUP(D163,'J1&amp;J2'!$CA$9:$CW$470,14,FALSE)=0,"",VLOOKUP(D163,'J1&amp;J2'!$CA$9:$CW$470,14,FALSE))</f>
        <v/>
      </c>
      <c r="L163" s="1278" t="str">
        <f t="shared" si="136"/>
        <v/>
      </c>
      <c r="M163" s="1278" t="str">
        <f t="shared" si="137"/>
        <v/>
      </c>
      <c r="N163" s="1278" t="str">
        <f>IF(VLOOKUP(D163,'J1&amp;J2'!$CA$9:$CW$470,15,FALSE)=0,"",VLOOKUP(D163,'J1&amp;J2'!$CA$9:$CW$470,15,FALSE))</f>
        <v/>
      </c>
      <c r="O163" s="1278" t="str">
        <f t="shared" si="138"/>
        <v/>
      </c>
      <c r="P163" s="1278" t="str">
        <f t="shared" si="139"/>
        <v/>
      </c>
      <c r="Q163" s="1278" t="str">
        <f>IF(VLOOKUP(D163,'J1&amp;J2'!$CA$9:$CW$470,16,FALSE)=0,"",VLOOKUP(D163,'J1&amp;J2'!$CA$9:$CW$470,16,FALSE))</f>
        <v/>
      </c>
      <c r="R163" s="1278" t="str">
        <f t="shared" si="140"/>
        <v/>
      </c>
      <c r="S163" s="1278" t="str">
        <f t="shared" si="141"/>
        <v/>
      </c>
      <c r="T163" s="1278" t="str">
        <f>IF(VLOOKUP(D163,'J1&amp;J2'!$CA$9:$CW$470,17,FALSE)=0,"",VLOOKUP(D163,'J1&amp;J2'!$CA$9:$CW$470,17,FALSE))</f>
        <v/>
      </c>
      <c r="U163" s="1278" t="str">
        <f t="shared" si="142"/>
        <v/>
      </c>
      <c r="V163" s="1278" t="str">
        <f t="shared" si="143"/>
        <v/>
      </c>
      <c r="W163" s="1278" t="str">
        <f>IF(VLOOKUP(D163,'J1&amp;J2'!$CA$9:$WV$470,18,FALSE)=0,"",VLOOKUP(D163,'J1&amp;J2'!$CA$9:$CW$470,18,FALSE))</f>
        <v/>
      </c>
      <c r="X163" s="1278" t="str">
        <f t="shared" si="144"/>
        <v/>
      </c>
      <c r="Y163" s="1278" t="str">
        <f t="shared" si="145"/>
        <v/>
      </c>
      <c r="Z163" s="1278" t="str">
        <f>IF(VLOOKUP(D163,'J1&amp;J2'!$CA$9:$CW$470,19,FALSE)=0,"",VLOOKUP(D163,'J1&amp;J2'!$CA$9:$CW$470,19,FALSE))</f>
        <v/>
      </c>
      <c r="AA163" s="1278" t="str">
        <f t="shared" si="146"/>
        <v/>
      </c>
      <c r="AB163" s="1278" t="str">
        <f t="shared" si="147"/>
        <v/>
      </c>
      <c r="AC163" s="1278" t="str">
        <f>IF(VLOOKUP(D163,'J1&amp;J2'!$CA$9:$CW$470,20,FALSE)=0,"",VLOOKUP(D163,'J1&amp;J2'!$CA$9:$CW$470,20,FALSE))</f>
        <v/>
      </c>
      <c r="AD163" s="1278" t="str">
        <f t="shared" si="148"/>
        <v/>
      </c>
      <c r="AE163" s="1278" t="str">
        <f t="shared" si="149"/>
        <v/>
      </c>
      <c r="AF163" s="1278" t="str">
        <f>IF(VLOOKUP(D163,'J1&amp;J2'!$CA$9:$CW$470,21,FALSE)=0,"",VLOOKUP(D163,'J1&amp;J2'!$CA$9:$CW$470,21,FALSE))</f>
        <v/>
      </c>
      <c r="AG163" s="1278" t="str">
        <f t="shared" si="150"/>
        <v/>
      </c>
      <c r="AH163" s="1278" t="str">
        <f t="shared" si="151"/>
        <v/>
      </c>
      <c r="AI163" s="1278" t="str">
        <f>IF(VLOOKUP(D163,'J1&amp;J2'!$CA$9:$CW$470,22,FALSE)=0,"",VLOOKUP(D163,'J1&amp;J2'!$CA$9:$CW$470,22,FALSE))</f>
        <v/>
      </c>
      <c r="AJ163" s="1278" t="str">
        <f t="shared" si="152"/>
        <v/>
      </c>
      <c r="AK163" s="1278" t="str">
        <f t="shared" si="153"/>
        <v/>
      </c>
      <c r="AL163" s="731"/>
      <c r="AM163" s="732" t="str">
        <f t="shared" si="154"/>
        <v/>
      </c>
      <c r="AN163" s="733" t="str">
        <f>IF(AM163="","",IF(AM163=1,15,IF(AMJ163=2,12,IF(AND(AM47&gt;2,AM163&lt;13),13-AM163,0))))</f>
        <v/>
      </c>
      <c r="AO163" s="734" t="str">
        <f t="shared" si="155"/>
        <v/>
      </c>
      <c r="AP163" s="735" t="str">
        <f t="shared" si="156"/>
        <v/>
      </c>
      <c r="AQ163" s="736">
        <f t="shared" si="157"/>
        <v>0</v>
      </c>
      <c r="AR163" s="7"/>
    </row>
    <row r="164" spans="2:44" ht="12" customHeight="1" x14ac:dyDescent="0.4">
      <c r="B164" s="1275" t="s">
        <v>542</v>
      </c>
      <c r="C164" s="1275" t="s">
        <v>530</v>
      </c>
      <c r="D164" s="1276" t="s">
        <v>541</v>
      </c>
      <c r="E164" s="731" t="str">
        <f>IF(VLOOKUP(D164,'J1&amp;J2'!$CA$9:$CW$470,12,FALSE)=0,"",VLOOKUP(D164,'J1&amp;J2'!$CA$9:$CW$470,12,FALSE))</f>
        <v/>
      </c>
      <c r="F164" s="731" t="str">
        <f t="shared" si="158"/>
        <v/>
      </c>
      <c r="G164" s="731" t="str">
        <f t="shared" ref="G164:G195" si="159">IF(F164="","",IF(F164=1,15,IF(F164=2,12,IF(AND(F164&gt;2,F164&lt;13),13-F164,0))))</f>
        <v/>
      </c>
      <c r="H164" s="1277" t="str">
        <f>IF(VLOOKUP(D164,'J1&amp;J2'!$CA$9:$CW$470,13,FALSE)=0,"",VLOOKUP(D164,'J1&amp;J2'!$CA$9:$CW$470,13,FALSE))</f>
        <v/>
      </c>
      <c r="I164" s="1277" t="str">
        <f t="shared" ref="I164:I195" si="160">IF(H164="","",RANK(H164,$H$132:$H$240,1))</f>
        <v/>
      </c>
      <c r="J164" s="1277" t="str">
        <f t="shared" ref="J164:J195" si="161">IF(I164="","",IF(I164=1,15,IF(I164=2,12,IF(AND(I164&gt;2,I164&lt;13),13-I164,0))))</f>
        <v/>
      </c>
      <c r="K164" s="1277" t="str">
        <f>IF(VLOOKUP(D164,'J1&amp;J2'!$CA$9:$CW$470,14,FALSE)=0,"",VLOOKUP(D164,'J1&amp;J2'!$CA$9:$CW$470,14,FALSE))</f>
        <v/>
      </c>
      <c r="L164" s="1277" t="str">
        <f t="shared" ref="L164:L195" si="162">IF(K164="","",RANK(K164,$K$132:$K$240,1))</f>
        <v/>
      </c>
      <c r="M164" s="1277" t="str">
        <f t="shared" ref="M164:M195" si="163">IF(L164="","",IF(L164=1,15,IF(L164=2,12,IF(AND(L164&gt;2,L164&lt;13),13-L164,0))))</f>
        <v/>
      </c>
      <c r="N164" s="1277" t="str">
        <f>IF(VLOOKUP(D164,'J1&amp;J2'!$CA$9:$CW$470,15,FALSE)=0,"",VLOOKUP(D164,'J1&amp;J2'!$CA$9:$CW$470,15,FALSE))</f>
        <v/>
      </c>
      <c r="O164" s="1277" t="str">
        <f t="shared" ref="O164:O195" si="164">IF(N164="","",RANK(N164,$N$132:$N$240,1))</f>
        <v/>
      </c>
      <c r="P164" s="1277" t="str">
        <f t="shared" ref="P164:P195" si="165">IF(O164="","",IF(O164=1,15,IF(O164=2,12,IF(AND(O164&gt;2,O164&lt;13),13-O164,0))))</f>
        <v/>
      </c>
      <c r="Q164" s="1277" t="str">
        <f>IF(VLOOKUP(D164,'J1&amp;J2'!$CA$9:$CW$470,16,FALSE)=0,"",VLOOKUP(D164,'J1&amp;J2'!$CA$9:$CW$470,16,FALSE))</f>
        <v/>
      </c>
      <c r="R164" s="1277" t="str">
        <f t="shared" ref="R164:R195" si="166">IF(Q164="","",RANK(Q164,$Q$132:$Q$240,1))</f>
        <v/>
      </c>
      <c r="S164" s="1277" t="str">
        <f t="shared" ref="S164:S195" si="167">IF(R164="","",IF(R164=1,15,IF(R164=2,12,IF(AND(R164&gt;2,R164&lt;13),13-R164,0))))</f>
        <v/>
      </c>
      <c r="T164" s="1277" t="str">
        <f>IF(VLOOKUP(D164,'J1&amp;J2'!$CA$9:$CW$470,17,FALSE)=0,"",VLOOKUP(D164,'J1&amp;J2'!$CA$9:$CW$470,17,FALSE))</f>
        <v/>
      </c>
      <c r="U164" s="1277" t="str">
        <f t="shared" ref="U164:U195" si="168">IF(T164="","",RANK(T164,$T$132:$T$240,1))</f>
        <v/>
      </c>
      <c r="V164" s="1277" t="str">
        <f t="shared" ref="V164:V195" si="169">IF(U164="","",IF(U164=1,15,IF(U164=2,12,IF(AND(U164&gt;2,U164&lt;13),13-U164,0))))</f>
        <v/>
      </c>
      <c r="W164" s="1277" t="str">
        <f>IF(VLOOKUP(D164,'J1&amp;J2'!$CA$9:$WV$470,18,FALSE)=0,"",VLOOKUP(D164,'J1&amp;J2'!$CA$9:$CW$470,18,FALSE))</f>
        <v/>
      </c>
      <c r="X164" s="1277" t="str">
        <f t="shared" ref="X164:X195" si="170">IF(W164="","",RANK(W164,$W$132:$W$240,1))</f>
        <v/>
      </c>
      <c r="Y164" s="1277" t="str">
        <f t="shared" ref="Y164:Y195" si="171">IF(X164="","",IF(X164=1,15,IF(X164=2,12,IF(AND(X164&gt;2,X164&lt;13),13-X164,0))))</f>
        <v/>
      </c>
      <c r="Z164" s="1277" t="str">
        <f>IF(VLOOKUP(D164,'J1&amp;J2'!$CA$9:$CW$470,19,FALSE)=0,"",VLOOKUP(D164,'J1&amp;J2'!$CA$9:$CW$470,19,FALSE))</f>
        <v/>
      </c>
      <c r="AA164" s="1277" t="str">
        <f t="shared" ref="AA164:AA195" si="172">IF(Z164="","",RANK(Z164,$Z$132:$Z$240,1))</f>
        <v/>
      </c>
      <c r="AB164" s="1277" t="str">
        <f t="shared" ref="AB164:AB195" si="173">IF(AA164="","",IF(AA164=1,15,IF(AA164=2,12,IF(AND(AA164&gt;2,AA164&lt;13),13-AA164,0))))</f>
        <v/>
      </c>
      <c r="AC164" s="1277" t="str">
        <f>IF(VLOOKUP(D164,'J1&amp;J2'!$CA$9:$CW$470,20,FALSE)=0,"",VLOOKUP(D164,'J1&amp;J2'!$CA$9:$CW$470,20,FALSE))</f>
        <v/>
      </c>
      <c r="AD164" s="1277" t="str">
        <f t="shared" ref="AD164:AD195" si="174">IF(AC164="","",RANK(AC164,$AC$132:$AC$240,1))</f>
        <v/>
      </c>
      <c r="AE164" s="1277" t="str">
        <f t="shared" ref="AE164:AE195" si="175">IF(AD164="","",IF(AD164=1,15,IF(AD164=2,12,IF(AND(AD164&gt;2,AD164&lt;13),13-AD164,0))))</f>
        <v/>
      </c>
      <c r="AF164" s="1277" t="str">
        <f>IF(VLOOKUP(D164,'J1&amp;J2'!$CA$9:$CW$470,21,FALSE)=0,"",VLOOKUP(D164,'J1&amp;J2'!$CA$9:$CW$470,21,FALSE))</f>
        <v/>
      </c>
      <c r="AG164" s="1277" t="str">
        <f t="shared" ref="AG164:AG195" si="176">IF(AF164="","",RANK(AF164,$AF$132:$AF$240,1))</f>
        <v/>
      </c>
      <c r="AH164" s="1277" t="str">
        <f t="shared" ref="AH164:AH195" si="177">IF(AG164="","",IF(AG164=1,15,IF(AG164=2,12,IF(AND(AG164&gt;2,AG164&lt;13),13-AG164,0))))</f>
        <v/>
      </c>
      <c r="AI164" s="1277" t="str">
        <f>IF(VLOOKUP(D164,'J1&amp;J2'!$CA$9:$CW$470,22,FALSE)=0,"",VLOOKUP(D164,'J1&amp;J2'!$CA$9:$CW$470,22,FALSE))</f>
        <v/>
      </c>
      <c r="AJ164" s="1277" t="str">
        <f t="shared" ref="AJ164:AJ195" si="178">IF(AI164="","",RANK(AI164,$AI$132:$AI$240,1))</f>
        <v/>
      </c>
      <c r="AK164" s="1277" t="str">
        <f t="shared" ref="AK164:AK195" si="179">IF(AJ164="","",IF(AJ164=1,15,IF(AJ164=2,12,IF(AND(AJ164&gt;2,AJ164&lt;13),13-AJ164,0))))</f>
        <v/>
      </c>
      <c r="AL164" s="731"/>
      <c r="AM164" s="732" t="str">
        <f t="shared" ref="AM164:AM195" si="180">IF(AL164="","",RANK(AL164,$AL$132:$AL$240,1))</f>
        <v/>
      </c>
      <c r="AN164" s="733" t="str">
        <f>IF(AM164="","",IF(AM164=1,15,IF(AMJ164=2,12,IF(AND(AM53&gt;2,AM164&lt;13),13-AM164,0))))</f>
        <v/>
      </c>
      <c r="AO164" s="734" t="str">
        <f t="shared" ref="AO164:AO195" si="181">IF(SUM(G164,J164,M164,P164,S164,V164,Y164,AB164,AE164,AH164,AK164,AN164)&lt;&gt;0,SUM(G164,J164,M164,P164,S164,V164,Y164,AB164,AE164,AH164,AK164,AN164),"")</f>
        <v/>
      </c>
      <c r="AP164" s="735" t="str">
        <f t="shared" ref="AP164:AP195" si="182">IF(AO164="","",RANK(AO164,AO$132:AO$220,0))</f>
        <v/>
      </c>
      <c r="AQ164" s="736">
        <f t="shared" ref="AQ164:AQ195" si="183">COUNT(E164,H164,K164,N164,Q164,T164,W164,Z164,AC164,AF164,AI164,AL164,"&lt;&gt;")</f>
        <v>0</v>
      </c>
      <c r="AR164" s="7"/>
    </row>
    <row r="165" spans="2:44" ht="12" customHeight="1" x14ac:dyDescent="0.4">
      <c r="B165" s="1025" t="s">
        <v>544</v>
      </c>
      <c r="C165" s="1025" t="s">
        <v>530</v>
      </c>
      <c r="D165" s="1026" t="s">
        <v>543</v>
      </c>
      <c r="E165" s="1279" t="str">
        <f>IF(VLOOKUP(D165,'J1&amp;J2'!$CA$9:$CW$470,12,FALSE)=0,"",VLOOKUP(D165,'J1&amp;J2'!$CA$9:$CW$470,12,FALSE))</f>
        <v/>
      </c>
      <c r="F165" s="1279" t="str">
        <f t="shared" si="158"/>
        <v/>
      </c>
      <c r="G165" s="1279" t="str">
        <f t="shared" si="159"/>
        <v/>
      </c>
      <c r="H165" s="1278" t="str">
        <f>IF(VLOOKUP(D165,'J1&amp;J2'!$CA$9:$CW$470,13,FALSE)=0,"",VLOOKUP(D165,'J1&amp;J2'!$CA$9:$CW$470,13,FALSE))</f>
        <v/>
      </c>
      <c r="I165" s="1278" t="str">
        <f t="shared" si="160"/>
        <v/>
      </c>
      <c r="J165" s="1278" t="str">
        <f t="shared" si="161"/>
        <v/>
      </c>
      <c r="K165" s="1278" t="str">
        <f>IF(VLOOKUP(D165,'J1&amp;J2'!$CA$9:$CW$470,14,FALSE)=0,"",VLOOKUP(D165,'J1&amp;J2'!$CA$9:$CW$470,14,FALSE))</f>
        <v/>
      </c>
      <c r="L165" s="1278" t="str">
        <f t="shared" si="162"/>
        <v/>
      </c>
      <c r="M165" s="1278" t="str">
        <f t="shared" si="163"/>
        <v/>
      </c>
      <c r="N165" s="1278" t="str">
        <f>IF(VLOOKUP(D165,'J1&amp;J2'!$CA$9:$CW$470,15,FALSE)=0,"",VLOOKUP(D165,'J1&amp;J2'!$CA$9:$CW$470,15,FALSE))</f>
        <v/>
      </c>
      <c r="O165" s="1278" t="str">
        <f t="shared" si="164"/>
        <v/>
      </c>
      <c r="P165" s="1278" t="str">
        <f t="shared" si="165"/>
        <v/>
      </c>
      <c r="Q165" s="1278" t="str">
        <f>IF(VLOOKUP(D165,'J1&amp;J2'!$CA$9:$CW$470,16,FALSE)=0,"",VLOOKUP(D165,'J1&amp;J2'!$CA$9:$CW$470,16,FALSE))</f>
        <v/>
      </c>
      <c r="R165" s="1278" t="str">
        <f t="shared" si="166"/>
        <v/>
      </c>
      <c r="S165" s="1278" t="str">
        <f t="shared" si="167"/>
        <v/>
      </c>
      <c r="T165" s="1278" t="str">
        <f>IF(VLOOKUP(D165,'J1&amp;J2'!$CA$9:$CW$470,17,FALSE)=0,"",VLOOKUP(D165,'J1&amp;J2'!$CA$9:$CW$470,17,FALSE))</f>
        <v/>
      </c>
      <c r="U165" s="1278" t="str">
        <f t="shared" si="168"/>
        <v/>
      </c>
      <c r="V165" s="1278" t="str">
        <f t="shared" si="169"/>
        <v/>
      </c>
      <c r="W165" s="1278" t="str">
        <f>IF(VLOOKUP(D165,'J1&amp;J2'!$CA$9:$WV$470,18,FALSE)=0,"",VLOOKUP(D165,'J1&amp;J2'!$CA$9:$CW$470,18,FALSE))</f>
        <v/>
      </c>
      <c r="X165" s="1278" t="str">
        <f t="shared" si="170"/>
        <v/>
      </c>
      <c r="Y165" s="1278" t="str">
        <f t="shared" si="171"/>
        <v/>
      </c>
      <c r="Z165" s="1278" t="str">
        <f>IF(VLOOKUP(D165,'J1&amp;J2'!$CA$9:$CW$470,19,FALSE)=0,"",VLOOKUP(D165,'J1&amp;J2'!$CA$9:$CW$470,19,FALSE))</f>
        <v/>
      </c>
      <c r="AA165" s="1278" t="str">
        <f t="shared" si="172"/>
        <v/>
      </c>
      <c r="AB165" s="1278" t="str">
        <f t="shared" si="173"/>
        <v/>
      </c>
      <c r="AC165" s="1278" t="str">
        <f>IF(VLOOKUP(D165,'J1&amp;J2'!$CA$9:$CW$470,20,FALSE)=0,"",VLOOKUP(D165,'J1&amp;J2'!$CA$9:$CW$470,20,FALSE))</f>
        <v/>
      </c>
      <c r="AD165" s="1278" t="str">
        <f t="shared" si="174"/>
        <v/>
      </c>
      <c r="AE165" s="1278" t="str">
        <f t="shared" si="175"/>
        <v/>
      </c>
      <c r="AF165" s="1278" t="str">
        <f>IF(VLOOKUP(D165,'J1&amp;J2'!$CA$9:$CW$470,21,FALSE)=0,"",VLOOKUP(D165,'J1&amp;J2'!$CA$9:$CW$470,21,FALSE))</f>
        <v/>
      </c>
      <c r="AG165" s="1278" t="str">
        <f t="shared" si="176"/>
        <v/>
      </c>
      <c r="AH165" s="1278" t="str">
        <f t="shared" si="177"/>
        <v/>
      </c>
      <c r="AI165" s="1278" t="str">
        <f>IF(VLOOKUP(D165,'J1&amp;J2'!$CA$9:$CW$470,22,FALSE)=0,"",VLOOKUP(D165,'J1&amp;J2'!$CA$9:$CW$470,22,FALSE))</f>
        <v/>
      </c>
      <c r="AJ165" s="1278" t="str">
        <f t="shared" si="178"/>
        <v/>
      </c>
      <c r="AK165" s="1278" t="str">
        <f t="shared" si="179"/>
        <v/>
      </c>
      <c r="AL165" s="874"/>
      <c r="AM165" s="945" t="str">
        <f t="shared" si="180"/>
        <v/>
      </c>
      <c r="AN165" s="944" t="str">
        <f>IF(AM165="","",IF(AM165=1,15,IF(AMJ165=2,12,IF(AND(AM54&gt;2,AM165&lt;13),13-AM165,0))))</f>
        <v/>
      </c>
      <c r="AO165" s="734" t="str">
        <f t="shared" si="181"/>
        <v/>
      </c>
      <c r="AP165" s="735" t="str">
        <f t="shared" si="182"/>
        <v/>
      </c>
      <c r="AQ165" s="736">
        <f t="shared" si="183"/>
        <v>0</v>
      </c>
      <c r="AR165" s="7"/>
    </row>
    <row r="166" spans="2:44" ht="12" customHeight="1" x14ac:dyDescent="0.4">
      <c r="B166" s="1275" t="s">
        <v>548</v>
      </c>
      <c r="C166" s="1275" t="s">
        <v>530</v>
      </c>
      <c r="D166" s="1276" t="s">
        <v>547</v>
      </c>
      <c r="E166" s="731" t="str">
        <f>IF(VLOOKUP(D166,'J1&amp;J2'!$CA$9:$CW$470,12,FALSE)=0,"",VLOOKUP(D166,'J1&amp;J2'!$CA$9:$CW$470,12,FALSE))</f>
        <v/>
      </c>
      <c r="F166" s="731" t="str">
        <f t="shared" si="158"/>
        <v/>
      </c>
      <c r="G166" s="731" t="str">
        <f t="shared" si="159"/>
        <v/>
      </c>
      <c r="H166" s="1277" t="str">
        <f>IF(VLOOKUP(D166,'J1&amp;J2'!$CA$9:$CW$470,13,FALSE)=0,"",VLOOKUP(D166,'J1&amp;J2'!$CA$9:$CW$470,13,FALSE))</f>
        <v/>
      </c>
      <c r="I166" s="1277" t="str">
        <f t="shared" si="160"/>
        <v/>
      </c>
      <c r="J166" s="1277" t="str">
        <f t="shared" si="161"/>
        <v/>
      </c>
      <c r="K166" s="1277" t="str">
        <f>IF(VLOOKUP(D166,'J1&amp;J2'!$CA$9:$CW$470,14,FALSE)=0,"",VLOOKUP(D166,'J1&amp;J2'!$CA$9:$CW$470,14,FALSE))</f>
        <v/>
      </c>
      <c r="L166" s="1277" t="str">
        <f t="shared" si="162"/>
        <v/>
      </c>
      <c r="M166" s="1277" t="str">
        <f t="shared" si="163"/>
        <v/>
      </c>
      <c r="N166" s="1277" t="str">
        <f>IF(VLOOKUP(D166,'J1&amp;J2'!$CA$9:$CW$470,15,FALSE)=0,"",VLOOKUP(D166,'J1&amp;J2'!$CA$9:$CW$470,15,FALSE))</f>
        <v/>
      </c>
      <c r="O166" s="1277" t="str">
        <f t="shared" si="164"/>
        <v/>
      </c>
      <c r="P166" s="1277" t="str">
        <f t="shared" si="165"/>
        <v/>
      </c>
      <c r="Q166" s="1277" t="str">
        <f>IF(VLOOKUP(D166,'J1&amp;J2'!$CA$9:$CW$470,16,FALSE)=0,"",VLOOKUP(D166,'J1&amp;J2'!$CA$9:$CW$470,16,FALSE))</f>
        <v/>
      </c>
      <c r="R166" s="1277" t="str">
        <f t="shared" si="166"/>
        <v/>
      </c>
      <c r="S166" s="1277" t="str">
        <f t="shared" si="167"/>
        <v/>
      </c>
      <c r="T166" s="1277" t="str">
        <f>IF(VLOOKUP(D166,'J1&amp;J2'!$CA$9:$CW$470,17,FALSE)=0,"",VLOOKUP(D166,'J1&amp;J2'!$CA$9:$CW$470,17,FALSE))</f>
        <v/>
      </c>
      <c r="U166" s="1277" t="str">
        <f t="shared" si="168"/>
        <v/>
      </c>
      <c r="V166" s="1277" t="str">
        <f t="shared" si="169"/>
        <v/>
      </c>
      <c r="W166" s="1277" t="str">
        <f>IF(VLOOKUP(D166,'J1&amp;J2'!$CA$9:$WV$470,18,FALSE)=0,"",VLOOKUP(D166,'J1&amp;J2'!$CA$9:$CW$470,18,FALSE))</f>
        <v/>
      </c>
      <c r="X166" s="1277" t="str">
        <f t="shared" si="170"/>
        <v/>
      </c>
      <c r="Y166" s="1277" t="str">
        <f t="shared" si="171"/>
        <v/>
      </c>
      <c r="Z166" s="1277" t="str">
        <f>IF(VLOOKUP(D166,'J1&amp;J2'!$CA$9:$CW$470,19,FALSE)=0,"",VLOOKUP(D166,'J1&amp;J2'!$CA$9:$CW$470,19,FALSE))</f>
        <v/>
      </c>
      <c r="AA166" s="1277" t="str">
        <f t="shared" si="172"/>
        <v/>
      </c>
      <c r="AB166" s="1277" t="str">
        <f t="shared" si="173"/>
        <v/>
      </c>
      <c r="AC166" s="1277" t="str">
        <f>IF(VLOOKUP(D166,'J1&amp;J2'!$CA$9:$CW$470,20,FALSE)=0,"",VLOOKUP(D166,'J1&amp;J2'!$CA$9:$CW$470,20,FALSE))</f>
        <v/>
      </c>
      <c r="AD166" s="1277" t="str">
        <f t="shared" si="174"/>
        <v/>
      </c>
      <c r="AE166" s="1277" t="str">
        <f t="shared" si="175"/>
        <v/>
      </c>
      <c r="AF166" s="1277" t="str">
        <f>IF(VLOOKUP(D166,'J1&amp;J2'!$CA$9:$CW$470,21,FALSE)=0,"",VLOOKUP(D166,'J1&amp;J2'!$CA$9:$CW$470,21,FALSE))</f>
        <v/>
      </c>
      <c r="AG166" s="1277" t="str">
        <f t="shared" si="176"/>
        <v/>
      </c>
      <c r="AH166" s="1277" t="str">
        <f t="shared" si="177"/>
        <v/>
      </c>
      <c r="AI166" s="1277" t="str">
        <f>IF(VLOOKUP(D166,'J1&amp;J2'!$CA$9:$CW$470,22,FALSE)=0,"",VLOOKUP(D166,'J1&amp;J2'!$CA$9:$CW$470,22,FALSE))</f>
        <v/>
      </c>
      <c r="AJ166" s="1277" t="str">
        <f t="shared" si="178"/>
        <v/>
      </c>
      <c r="AK166" s="1277" t="str">
        <f t="shared" si="179"/>
        <v/>
      </c>
      <c r="AL166" s="731"/>
      <c r="AM166" s="732" t="str">
        <f t="shared" si="180"/>
        <v/>
      </c>
      <c r="AN166" s="733" t="str">
        <f>IF(AM166="","",IF(AM166=1,15,IF(AMJ166=2,12,IF(AND(AM50&gt;2,AM166&lt;13),13-AM166,0))))</f>
        <v/>
      </c>
      <c r="AO166" s="734" t="str">
        <f t="shared" si="181"/>
        <v/>
      </c>
      <c r="AP166" s="735" t="str">
        <f t="shared" si="182"/>
        <v/>
      </c>
      <c r="AQ166" s="736">
        <f t="shared" si="183"/>
        <v>0</v>
      </c>
      <c r="AR166" s="7"/>
    </row>
    <row r="167" spans="2:44" ht="12" customHeight="1" x14ac:dyDescent="0.4">
      <c r="B167" s="1025" t="s">
        <v>568</v>
      </c>
      <c r="C167" s="1025" t="s">
        <v>322</v>
      </c>
      <c r="D167" s="1026" t="s">
        <v>567</v>
      </c>
      <c r="E167" s="1279" t="str">
        <f>IF(VLOOKUP(D167,'J1&amp;J2'!$CA$9:$CW$470,12,FALSE)=0,"",VLOOKUP(D167,'J1&amp;J2'!$CA$9:$CW$470,12,FALSE))</f>
        <v/>
      </c>
      <c r="F167" s="1279" t="str">
        <f t="shared" si="158"/>
        <v/>
      </c>
      <c r="G167" s="1279" t="str">
        <f t="shared" si="159"/>
        <v/>
      </c>
      <c r="H167" s="1278" t="str">
        <f>IF(VLOOKUP(D167,'J1&amp;J2'!$CA$9:$CW$470,13,FALSE)=0,"",VLOOKUP(D167,'J1&amp;J2'!$CA$9:$CW$470,13,FALSE))</f>
        <v/>
      </c>
      <c r="I167" s="1278" t="str">
        <f t="shared" si="160"/>
        <v/>
      </c>
      <c r="J167" s="1278" t="str">
        <f t="shared" si="161"/>
        <v/>
      </c>
      <c r="K167" s="1278" t="str">
        <f>IF(VLOOKUP(D167,'J1&amp;J2'!$CA$9:$CW$470,14,FALSE)=0,"",VLOOKUP(D167,'J1&amp;J2'!$CA$9:$CW$470,14,FALSE))</f>
        <v/>
      </c>
      <c r="L167" s="1278" t="str">
        <f t="shared" si="162"/>
        <v/>
      </c>
      <c r="M167" s="1278" t="str">
        <f t="shared" si="163"/>
        <v/>
      </c>
      <c r="N167" s="1278" t="str">
        <f>IF(VLOOKUP(D167,'J1&amp;J2'!$CA$9:$CW$470,15,FALSE)=0,"",VLOOKUP(D167,'J1&amp;J2'!$CA$9:$CW$470,15,FALSE))</f>
        <v/>
      </c>
      <c r="O167" s="1278" t="str">
        <f t="shared" si="164"/>
        <v/>
      </c>
      <c r="P167" s="1278" t="str">
        <f t="shared" si="165"/>
        <v/>
      </c>
      <c r="Q167" s="1278" t="str">
        <f>IF(VLOOKUP(D167,'J1&amp;J2'!$CA$9:$CW$470,16,FALSE)=0,"",VLOOKUP(D167,'J1&amp;J2'!$CA$9:$CW$470,16,FALSE))</f>
        <v/>
      </c>
      <c r="R167" s="1278" t="str">
        <f t="shared" si="166"/>
        <v/>
      </c>
      <c r="S167" s="1278" t="str">
        <f t="shared" si="167"/>
        <v/>
      </c>
      <c r="T167" s="1278" t="str">
        <f>IF(VLOOKUP(D167,'J1&amp;J2'!$CA$9:$CW$470,17,FALSE)=0,"",VLOOKUP(D167,'J1&amp;J2'!$CA$9:$CW$470,17,FALSE))</f>
        <v/>
      </c>
      <c r="U167" s="1278" t="str">
        <f t="shared" si="168"/>
        <v/>
      </c>
      <c r="V167" s="1278" t="str">
        <f t="shared" si="169"/>
        <v/>
      </c>
      <c r="W167" s="1278" t="str">
        <f>IF(VLOOKUP(D167,'J1&amp;J2'!$CA$9:$WV$470,18,FALSE)=0,"",VLOOKUP(D167,'J1&amp;J2'!$CA$9:$CW$470,18,FALSE))</f>
        <v/>
      </c>
      <c r="X167" s="1278" t="str">
        <f t="shared" si="170"/>
        <v/>
      </c>
      <c r="Y167" s="1278" t="str">
        <f t="shared" si="171"/>
        <v/>
      </c>
      <c r="Z167" s="1278" t="str">
        <f>IF(VLOOKUP(D167,'J1&amp;J2'!$CA$9:$CW$470,19,FALSE)=0,"",VLOOKUP(D167,'J1&amp;J2'!$CA$9:$CW$470,19,FALSE))</f>
        <v/>
      </c>
      <c r="AA167" s="1278" t="str">
        <f t="shared" si="172"/>
        <v/>
      </c>
      <c r="AB167" s="1278" t="str">
        <f t="shared" si="173"/>
        <v/>
      </c>
      <c r="AC167" s="1278" t="str">
        <f>IF(VLOOKUP(D167,'J1&amp;J2'!$CA$9:$CW$470,20,FALSE)=0,"",VLOOKUP(D167,'J1&amp;J2'!$CA$9:$CW$470,20,FALSE))</f>
        <v/>
      </c>
      <c r="AD167" s="1278" t="str">
        <f t="shared" si="174"/>
        <v/>
      </c>
      <c r="AE167" s="1278" t="str">
        <f t="shared" si="175"/>
        <v/>
      </c>
      <c r="AF167" s="1278" t="str">
        <f>IF(VLOOKUP(D167,'J1&amp;J2'!$CA$9:$CW$470,21,FALSE)=0,"",VLOOKUP(D167,'J1&amp;J2'!$CA$9:$CW$470,21,FALSE))</f>
        <v/>
      </c>
      <c r="AG167" s="1278" t="str">
        <f t="shared" si="176"/>
        <v/>
      </c>
      <c r="AH167" s="1278" t="str">
        <f t="shared" si="177"/>
        <v/>
      </c>
      <c r="AI167" s="1278" t="str">
        <f>IF(VLOOKUP(D167,'J1&amp;J2'!$CA$9:$CW$470,22,FALSE)=0,"",VLOOKUP(D167,'J1&amp;J2'!$CA$9:$CW$470,22,FALSE))</f>
        <v/>
      </c>
      <c r="AJ167" s="1278" t="str">
        <f t="shared" si="178"/>
        <v/>
      </c>
      <c r="AK167" s="1278" t="str">
        <f t="shared" si="179"/>
        <v/>
      </c>
      <c r="AL167" s="874"/>
      <c r="AM167" s="945" t="str">
        <f t="shared" si="180"/>
        <v/>
      </c>
      <c r="AN167" s="944" t="str">
        <f>IF(AM167="","",IF(AM167=1,15,IF(AMJ167=2,12,IF(AND(AM51&gt;2,AM167&lt;13),13-AM167,0))))</f>
        <v/>
      </c>
      <c r="AO167" s="734" t="str">
        <f t="shared" si="181"/>
        <v/>
      </c>
      <c r="AP167" s="735" t="str">
        <f t="shared" si="182"/>
        <v/>
      </c>
      <c r="AQ167" s="736">
        <f t="shared" si="183"/>
        <v>0</v>
      </c>
      <c r="AR167" s="7"/>
    </row>
    <row r="168" spans="2:44" ht="11.25" customHeight="1" x14ac:dyDescent="0.4">
      <c r="B168" s="1275" t="s">
        <v>572</v>
      </c>
      <c r="C168" s="1275" t="s">
        <v>322</v>
      </c>
      <c r="D168" s="1276" t="s">
        <v>571</v>
      </c>
      <c r="E168" s="731" t="str">
        <f>IF(VLOOKUP(D168,'J1&amp;J2'!$CA$9:$CW$470,12,FALSE)=0,"",VLOOKUP(D168,'J1&amp;J2'!$CA$9:$CW$470,12,FALSE))</f>
        <v/>
      </c>
      <c r="F168" s="731" t="str">
        <f t="shared" si="158"/>
        <v/>
      </c>
      <c r="G168" s="731" t="str">
        <f t="shared" si="159"/>
        <v/>
      </c>
      <c r="H168" s="1277">
        <f>IF(VLOOKUP(D168,'J1&amp;J2'!$CA$9:$CW$470,13,FALSE)=0,"",VLOOKUP(D168,'J1&amp;J2'!$CA$9:$CW$470,13,FALSE))</f>
        <v>94</v>
      </c>
      <c r="I168" s="1277">
        <f t="shared" si="160"/>
        <v>22</v>
      </c>
      <c r="J168" s="1277">
        <f t="shared" si="161"/>
        <v>0</v>
      </c>
      <c r="K168" s="1277">
        <f>IF(VLOOKUP(D168,'J1&amp;J2'!$CA$9:$CW$470,14,FALSE)=0,"",VLOOKUP(D168,'J1&amp;J2'!$CA$9:$CW$470,14,FALSE))</f>
        <v>89</v>
      </c>
      <c r="L168" s="1277">
        <f t="shared" si="162"/>
        <v>21</v>
      </c>
      <c r="M168" s="1277">
        <f t="shared" si="163"/>
        <v>0</v>
      </c>
      <c r="N168" s="1277" t="str">
        <f>IF(VLOOKUP(D168,'J1&amp;J2'!$CA$9:$CW$470,15,FALSE)=0,"",VLOOKUP(D168,'J1&amp;J2'!$CA$9:$CW$470,15,FALSE))</f>
        <v/>
      </c>
      <c r="O168" s="1277" t="str">
        <f t="shared" si="164"/>
        <v/>
      </c>
      <c r="P168" s="1277" t="str">
        <f t="shared" si="165"/>
        <v/>
      </c>
      <c r="Q168" s="1277" t="str">
        <f>IF(VLOOKUP(D168,'J1&amp;J2'!$CA$9:$CW$470,16,FALSE)=0,"",VLOOKUP(D168,'J1&amp;J2'!$CA$9:$CW$470,16,FALSE))</f>
        <v/>
      </c>
      <c r="R168" s="1277" t="str">
        <f t="shared" si="166"/>
        <v/>
      </c>
      <c r="S168" s="1277" t="str">
        <f t="shared" si="167"/>
        <v/>
      </c>
      <c r="T168" s="1277" t="str">
        <f>IF(VLOOKUP(D168,'J1&amp;J2'!$CA$9:$CW$470,17,FALSE)=0,"",VLOOKUP(D168,'J1&amp;J2'!$CA$9:$CW$470,17,FALSE))</f>
        <v/>
      </c>
      <c r="U168" s="1277" t="str">
        <f t="shared" si="168"/>
        <v/>
      </c>
      <c r="V168" s="1277" t="str">
        <f t="shared" si="169"/>
        <v/>
      </c>
      <c r="W168" s="1277" t="str">
        <f>IF(VLOOKUP(D168,'J1&amp;J2'!$CA$9:$WV$470,18,FALSE)=0,"",VLOOKUP(D168,'J1&amp;J2'!$CA$9:$CW$470,18,FALSE))</f>
        <v/>
      </c>
      <c r="X168" s="1277" t="str">
        <f t="shared" si="170"/>
        <v/>
      </c>
      <c r="Y168" s="1277" t="str">
        <f t="shared" si="171"/>
        <v/>
      </c>
      <c r="Z168" s="1277" t="str">
        <f>IF(VLOOKUP(D168,'J1&amp;J2'!$CA$9:$CW$470,19,FALSE)=0,"",VLOOKUP(D168,'J1&amp;J2'!$CA$9:$CW$470,19,FALSE))</f>
        <v/>
      </c>
      <c r="AA168" s="1277" t="str">
        <f t="shared" si="172"/>
        <v/>
      </c>
      <c r="AB168" s="1277" t="str">
        <f t="shared" si="173"/>
        <v/>
      </c>
      <c r="AC168" s="1277" t="str">
        <f>IF(VLOOKUP(D168,'J1&amp;J2'!$CA$9:$CW$470,20,FALSE)=0,"",VLOOKUP(D168,'J1&amp;J2'!$CA$9:$CW$470,20,FALSE))</f>
        <v/>
      </c>
      <c r="AD168" s="1277" t="str">
        <f t="shared" si="174"/>
        <v/>
      </c>
      <c r="AE168" s="1277" t="str">
        <f t="shared" si="175"/>
        <v/>
      </c>
      <c r="AF168" s="1277" t="str">
        <f>IF(VLOOKUP(D168,'J1&amp;J2'!$CA$9:$CW$470,21,FALSE)=0,"",VLOOKUP(D168,'J1&amp;J2'!$CA$9:$CW$470,21,FALSE))</f>
        <v/>
      </c>
      <c r="AG168" s="1277" t="str">
        <f t="shared" si="176"/>
        <v/>
      </c>
      <c r="AH168" s="1277" t="str">
        <f t="shared" si="177"/>
        <v/>
      </c>
      <c r="AI168" s="1277" t="str">
        <f>IF(VLOOKUP(D168,'J1&amp;J2'!$CA$9:$CW$470,22,FALSE)=0,"",VLOOKUP(D168,'J1&amp;J2'!$CA$9:$CW$470,22,FALSE))</f>
        <v/>
      </c>
      <c r="AJ168" s="1277" t="str">
        <f t="shared" si="178"/>
        <v/>
      </c>
      <c r="AK168" s="1277" t="str">
        <f t="shared" si="179"/>
        <v/>
      </c>
      <c r="AL168" s="731"/>
      <c r="AM168" s="732" t="str">
        <f t="shared" si="180"/>
        <v/>
      </c>
      <c r="AN168" s="733" t="str">
        <f>IF(AM168="","",IF(AM168=1,15,IF(AMJ168=2,12,IF(AND(AM55&gt;2,AM168&lt;13),13-AM168,0))))</f>
        <v/>
      </c>
      <c r="AO168" s="734" t="str">
        <f t="shared" si="181"/>
        <v/>
      </c>
      <c r="AP168" s="735" t="str">
        <f t="shared" si="182"/>
        <v/>
      </c>
      <c r="AQ168" s="736">
        <f t="shared" si="183"/>
        <v>2</v>
      </c>
      <c r="AR168" s="7"/>
    </row>
    <row r="169" spans="2:44" ht="12" customHeight="1" x14ac:dyDescent="0.4">
      <c r="B169" s="1025" t="s">
        <v>585</v>
      </c>
      <c r="C169" s="1025" t="s">
        <v>434</v>
      </c>
      <c r="D169" s="1026" t="s">
        <v>584</v>
      </c>
      <c r="E169" s="1279" t="str">
        <f>IF(VLOOKUP(D169,'J1&amp;J2'!$CA$9:$CW$470,12,FALSE)=0,"",VLOOKUP(D169,'J1&amp;J2'!$CA$9:$CW$470,12,FALSE))</f>
        <v/>
      </c>
      <c r="F169" s="1279" t="str">
        <f t="shared" si="158"/>
        <v/>
      </c>
      <c r="G169" s="1279" t="str">
        <f t="shared" si="159"/>
        <v/>
      </c>
      <c r="H169" s="1278" t="str">
        <f>IF(VLOOKUP(D169,'J1&amp;J2'!$CA$9:$CW$470,13,FALSE)=0,"",VLOOKUP(D169,'J1&amp;J2'!$CA$9:$CW$470,13,FALSE))</f>
        <v/>
      </c>
      <c r="I169" s="1278" t="str">
        <f t="shared" si="160"/>
        <v/>
      </c>
      <c r="J169" s="1278" t="str">
        <f t="shared" si="161"/>
        <v/>
      </c>
      <c r="K169" s="1278" t="str">
        <f>IF(VLOOKUP(D169,'J1&amp;J2'!$CA$9:$CW$470,14,FALSE)=0,"",VLOOKUP(D169,'J1&amp;J2'!$CA$9:$CW$470,14,FALSE))</f>
        <v/>
      </c>
      <c r="L169" s="1278" t="str">
        <f t="shared" si="162"/>
        <v/>
      </c>
      <c r="M169" s="1278" t="str">
        <f t="shared" si="163"/>
        <v/>
      </c>
      <c r="N169" s="1278" t="str">
        <f>IF(VLOOKUP(D169,'J1&amp;J2'!$CA$9:$CW$470,15,FALSE)=0,"",VLOOKUP(D169,'J1&amp;J2'!$CA$9:$CW$470,15,FALSE))</f>
        <v/>
      </c>
      <c r="O169" s="1278" t="str">
        <f t="shared" si="164"/>
        <v/>
      </c>
      <c r="P169" s="1278" t="str">
        <f t="shared" si="165"/>
        <v/>
      </c>
      <c r="Q169" s="1278" t="str">
        <f>IF(VLOOKUP(D169,'J1&amp;J2'!$CA$9:$CW$470,16,FALSE)=0,"",VLOOKUP(D169,'J1&amp;J2'!$CA$9:$CW$470,16,FALSE))</f>
        <v/>
      </c>
      <c r="R169" s="1278" t="str">
        <f t="shared" si="166"/>
        <v/>
      </c>
      <c r="S169" s="1278" t="str">
        <f t="shared" si="167"/>
        <v/>
      </c>
      <c r="T169" s="1278" t="str">
        <f>IF(VLOOKUP(D169,'J1&amp;J2'!$CA$9:$CW$470,17,FALSE)=0,"",VLOOKUP(D169,'J1&amp;J2'!$CA$9:$CW$470,17,FALSE))</f>
        <v/>
      </c>
      <c r="U169" s="1278" t="str">
        <f t="shared" si="168"/>
        <v/>
      </c>
      <c r="V169" s="1278" t="str">
        <f t="shared" si="169"/>
        <v/>
      </c>
      <c r="W169" s="1278" t="str">
        <f>IF(VLOOKUP(D169,'J1&amp;J2'!$CA$9:$WV$470,18,FALSE)=0,"",VLOOKUP(D169,'J1&amp;J2'!$CA$9:$CW$470,18,FALSE))</f>
        <v/>
      </c>
      <c r="X169" s="1278" t="str">
        <f t="shared" si="170"/>
        <v/>
      </c>
      <c r="Y169" s="1278" t="str">
        <f t="shared" si="171"/>
        <v/>
      </c>
      <c r="Z169" s="1278" t="str">
        <f>IF(VLOOKUP(D169,'J1&amp;J2'!$CA$9:$CW$470,19,FALSE)=0,"",VLOOKUP(D169,'J1&amp;J2'!$CA$9:$CW$470,19,FALSE))</f>
        <v/>
      </c>
      <c r="AA169" s="1278" t="str">
        <f t="shared" si="172"/>
        <v/>
      </c>
      <c r="AB169" s="1278" t="str">
        <f t="shared" si="173"/>
        <v/>
      </c>
      <c r="AC169" s="1278" t="str">
        <f>IF(VLOOKUP(D169,'J1&amp;J2'!$CA$9:$CW$470,20,FALSE)=0,"",VLOOKUP(D169,'J1&amp;J2'!$CA$9:$CW$470,20,FALSE))</f>
        <v/>
      </c>
      <c r="AD169" s="1278" t="str">
        <f t="shared" si="174"/>
        <v/>
      </c>
      <c r="AE169" s="1278" t="str">
        <f t="shared" si="175"/>
        <v/>
      </c>
      <c r="AF169" s="1278" t="str">
        <f>IF(VLOOKUP(D169,'J1&amp;J2'!$CA$9:$CW$470,21,FALSE)=0,"",VLOOKUP(D169,'J1&amp;J2'!$CA$9:$CW$470,21,FALSE))</f>
        <v/>
      </c>
      <c r="AG169" s="1278" t="str">
        <f t="shared" si="176"/>
        <v/>
      </c>
      <c r="AH169" s="1278" t="str">
        <f t="shared" si="177"/>
        <v/>
      </c>
      <c r="AI169" s="1278" t="str">
        <f>IF(VLOOKUP(D169,'J1&amp;J2'!$CA$9:$CW$470,22,FALSE)=0,"",VLOOKUP(D169,'J1&amp;J2'!$CA$9:$CW$470,22,FALSE))</f>
        <v/>
      </c>
      <c r="AJ169" s="1278" t="str">
        <f t="shared" si="178"/>
        <v/>
      </c>
      <c r="AK169" s="1278" t="str">
        <f t="shared" si="179"/>
        <v/>
      </c>
      <c r="AL169" s="874"/>
      <c r="AM169" s="945" t="str">
        <f t="shared" si="180"/>
        <v/>
      </c>
      <c r="AN169" s="944" t="str">
        <f>IF(AM169="","",IF(AM169=1,15,IF(AMJ169=2,12,IF(AND(AM54&gt;2,AM169&lt;13),13-AM169,0))))</f>
        <v/>
      </c>
      <c r="AO169" s="734" t="str">
        <f t="shared" si="181"/>
        <v/>
      </c>
      <c r="AP169" s="735" t="str">
        <f t="shared" si="182"/>
        <v/>
      </c>
      <c r="AQ169" s="736">
        <f t="shared" si="183"/>
        <v>0</v>
      </c>
      <c r="AR169" s="7"/>
    </row>
    <row r="170" spans="2:44" ht="12" customHeight="1" x14ac:dyDescent="0.4">
      <c r="B170" s="1275" t="s">
        <v>593</v>
      </c>
      <c r="C170" s="1275" t="s">
        <v>434</v>
      </c>
      <c r="D170" s="1276" t="s">
        <v>592</v>
      </c>
      <c r="E170" s="731" t="str">
        <f>IF(VLOOKUP(D170,'J1&amp;J2'!$CA$9:$CW$470,12,FALSE)=0,"",VLOOKUP(D170,'J1&amp;J2'!$CA$9:$CW$470,12,FALSE))</f>
        <v/>
      </c>
      <c r="F170" s="731" t="str">
        <f t="shared" si="158"/>
        <v/>
      </c>
      <c r="G170" s="731" t="str">
        <f t="shared" si="159"/>
        <v/>
      </c>
      <c r="H170" s="1277" t="str">
        <f>IF(VLOOKUP(D170,'J1&amp;J2'!$CA$9:$CW$470,13,FALSE)=0,"",VLOOKUP(D170,'J1&amp;J2'!$CA$9:$CW$470,13,FALSE))</f>
        <v/>
      </c>
      <c r="I170" s="1277" t="str">
        <f t="shared" si="160"/>
        <v/>
      </c>
      <c r="J170" s="1277" t="str">
        <f t="shared" si="161"/>
        <v/>
      </c>
      <c r="K170" s="1277" t="str">
        <f>IF(VLOOKUP(D170,'J1&amp;J2'!$CA$9:$CW$470,14,FALSE)=0,"",VLOOKUP(D170,'J1&amp;J2'!$CA$9:$CW$470,14,FALSE))</f>
        <v/>
      </c>
      <c r="L170" s="1277" t="str">
        <f t="shared" si="162"/>
        <v/>
      </c>
      <c r="M170" s="1277" t="str">
        <f t="shared" si="163"/>
        <v/>
      </c>
      <c r="N170" s="1277" t="str">
        <f>IF(VLOOKUP(D170,'J1&amp;J2'!$CA$9:$CW$470,15,FALSE)=0,"",VLOOKUP(D170,'J1&amp;J2'!$CA$9:$CW$470,15,FALSE))</f>
        <v/>
      </c>
      <c r="O170" s="1277" t="str">
        <f t="shared" si="164"/>
        <v/>
      </c>
      <c r="P170" s="1277" t="str">
        <f t="shared" si="165"/>
        <v/>
      </c>
      <c r="Q170" s="1277" t="str">
        <f>IF(VLOOKUP(D170,'J1&amp;J2'!$CA$9:$CW$470,16,FALSE)=0,"",VLOOKUP(D170,'J1&amp;J2'!$CA$9:$CW$470,16,FALSE))</f>
        <v/>
      </c>
      <c r="R170" s="1277" t="str">
        <f t="shared" si="166"/>
        <v/>
      </c>
      <c r="S170" s="1277" t="str">
        <f t="shared" si="167"/>
        <v/>
      </c>
      <c r="T170" s="1277" t="str">
        <f>IF(VLOOKUP(D170,'J1&amp;J2'!$CA$9:$CW$470,17,FALSE)=0,"",VLOOKUP(D170,'J1&amp;J2'!$CA$9:$CW$470,17,FALSE))</f>
        <v/>
      </c>
      <c r="U170" s="1277" t="str">
        <f t="shared" si="168"/>
        <v/>
      </c>
      <c r="V170" s="1277" t="str">
        <f t="shared" si="169"/>
        <v/>
      </c>
      <c r="W170" s="1277" t="str">
        <f>IF(VLOOKUP(D170,'J1&amp;J2'!$CA$9:$WV$470,18,FALSE)=0,"",VLOOKUP(D170,'J1&amp;J2'!$CA$9:$CW$470,18,FALSE))</f>
        <v/>
      </c>
      <c r="X170" s="1277" t="str">
        <f t="shared" si="170"/>
        <v/>
      </c>
      <c r="Y170" s="1277" t="str">
        <f t="shared" si="171"/>
        <v/>
      </c>
      <c r="Z170" s="1277" t="str">
        <f>IF(VLOOKUP(D170,'J1&amp;J2'!$CA$9:$CW$470,19,FALSE)=0,"",VLOOKUP(D170,'J1&amp;J2'!$CA$9:$CW$470,19,FALSE))</f>
        <v/>
      </c>
      <c r="AA170" s="1277" t="str">
        <f t="shared" si="172"/>
        <v/>
      </c>
      <c r="AB170" s="1277" t="str">
        <f t="shared" si="173"/>
        <v/>
      </c>
      <c r="AC170" s="1277" t="str">
        <f>IF(VLOOKUP(D170,'J1&amp;J2'!$CA$9:$CW$470,20,FALSE)=0,"",VLOOKUP(D170,'J1&amp;J2'!$CA$9:$CW$470,20,FALSE))</f>
        <v/>
      </c>
      <c r="AD170" s="1277" t="str">
        <f t="shared" si="174"/>
        <v/>
      </c>
      <c r="AE170" s="1277" t="str">
        <f t="shared" si="175"/>
        <v/>
      </c>
      <c r="AF170" s="1277" t="str">
        <f>IF(VLOOKUP(D170,'J1&amp;J2'!$CA$9:$CW$470,21,FALSE)=0,"",VLOOKUP(D170,'J1&amp;J2'!$CA$9:$CW$470,21,FALSE))</f>
        <v/>
      </c>
      <c r="AG170" s="1277" t="str">
        <f t="shared" si="176"/>
        <v/>
      </c>
      <c r="AH170" s="1277" t="str">
        <f t="shared" si="177"/>
        <v/>
      </c>
      <c r="AI170" s="1277" t="str">
        <f>IF(VLOOKUP(D170,'J1&amp;J2'!$CA$9:$CW$470,22,FALSE)=0,"",VLOOKUP(D170,'J1&amp;J2'!$CA$9:$CW$470,22,FALSE))</f>
        <v/>
      </c>
      <c r="AJ170" s="1277" t="str">
        <f t="shared" si="178"/>
        <v/>
      </c>
      <c r="AK170" s="1277" t="str">
        <f t="shared" si="179"/>
        <v/>
      </c>
      <c r="AL170" s="731"/>
      <c r="AM170" s="732" t="str">
        <f t="shared" si="180"/>
        <v/>
      </c>
      <c r="AN170" s="733" t="str">
        <f>IF(AM170="","",IF(AM170=1,15,IF(AMJ170=2,12,IF(AND(AM55&gt;2,AM170&lt;13),13-AM170,0))))</f>
        <v/>
      </c>
      <c r="AO170" s="734" t="str">
        <f t="shared" si="181"/>
        <v/>
      </c>
      <c r="AP170" s="735" t="str">
        <f t="shared" si="182"/>
        <v/>
      </c>
      <c r="AQ170" s="736">
        <f t="shared" si="183"/>
        <v>0</v>
      </c>
      <c r="AR170" s="7"/>
    </row>
    <row r="171" spans="2:44" ht="12" customHeight="1" x14ac:dyDescent="0.4">
      <c r="B171" s="1025" t="s">
        <v>608</v>
      </c>
      <c r="C171" s="1025" t="s">
        <v>434</v>
      </c>
      <c r="D171" s="1026" t="s">
        <v>77</v>
      </c>
      <c r="E171" s="1279">
        <f>IF(VLOOKUP(D171,'J1&amp;J2'!$CA$9:$CW$470,12,FALSE)=0,"",VLOOKUP(D171,'J1&amp;J2'!$CA$9:$CW$470,12,FALSE))</f>
        <v>82</v>
      </c>
      <c r="F171" s="1279">
        <f t="shared" si="158"/>
        <v>17</v>
      </c>
      <c r="G171" s="1279">
        <f t="shared" si="159"/>
        <v>0</v>
      </c>
      <c r="H171" s="1278" t="str">
        <f>IF(VLOOKUP(D171,'J1&amp;J2'!$CA$9:$CW$470,13,FALSE)=0,"",VLOOKUP(D171,'J1&amp;J2'!$CA$9:$CW$470,13,FALSE))</f>
        <v/>
      </c>
      <c r="I171" s="1278" t="str">
        <f t="shared" si="160"/>
        <v/>
      </c>
      <c r="J171" s="1278" t="str">
        <f t="shared" si="161"/>
        <v/>
      </c>
      <c r="K171" s="1278">
        <f>IF(VLOOKUP(D171,'J1&amp;J2'!$CA$9:$CW$470,14,FALSE)=0,"",VLOOKUP(D171,'J1&amp;J2'!$CA$9:$CW$470,14,FALSE))</f>
        <v>90</v>
      </c>
      <c r="L171" s="1278">
        <f t="shared" si="162"/>
        <v>23</v>
      </c>
      <c r="M171" s="1278">
        <f t="shared" si="163"/>
        <v>0</v>
      </c>
      <c r="N171" s="1278" t="str">
        <f>IF(VLOOKUP(D171,'J1&amp;J2'!$CA$9:$CW$470,15,FALSE)=0,"",VLOOKUP(D171,'J1&amp;J2'!$CA$9:$CW$470,15,FALSE))</f>
        <v/>
      </c>
      <c r="O171" s="1278" t="str">
        <f t="shared" si="164"/>
        <v/>
      </c>
      <c r="P171" s="1278" t="str">
        <f t="shared" si="165"/>
        <v/>
      </c>
      <c r="Q171" s="1278" t="str">
        <f>IF(VLOOKUP(D171,'J1&amp;J2'!$CA$9:$CW$470,16,FALSE)=0,"",VLOOKUP(D171,'J1&amp;J2'!$CA$9:$CW$470,16,FALSE))</f>
        <v/>
      </c>
      <c r="R171" s="1278" t="str">
        <f t="shared" si="166"/>
        <v/>
      </c>
      <c r="S171" s="1278" t="str">
        <f t="shared" si="167"/>
        <v/>
      </c>
      <c r="T171" s="1278" t="str">
        <f>IF(VLOOKUP(D171,'J1&amp;J2'!$CA$9:$CW$470,17,FALSE)=0,"",VLOOKUP(D171,'J1&amp;J2'!$CA$9:$CW$470,17,FALSE))</f>
        <v/>
      </c>
      <c r="U171" s="1278" t="str">
        <f t="shared" si="168"/>
        <v/>
      </c>
      <c r="V171" s="1278" t="str">
        <f t="shared" si="169"/>
        <v/>
      </c>
      <c r="W171" s="1278" t="str">
        <f>IF(VLOOKUP(D171,'J1&amp;J2'!$CA$9:$WV$470,18,FALSE)=0,"",VLOOKUP(D171,'J1&amp;J2'!$CA$9:$CW$470,18,FALSE))</f>
        <v/>
      </c>
      <c r="X171" s="1278" t="str">
        <f t="shared" si="170"/>
        <v/>
      </c>
      <c r="Y171" s="1278" t="str">
        <f t="shared" si="171"/>
        <v/>
      </c>
      <c r="Z171" s="1278" t="str">
        <f>IF(VLOOKUP(D171,'J1&amp;J2'!$CA$9:$CW$470,19,FALSE)=0,"",VLOOKUP(D171,'J1&amp;J2'!$CA$9:$CW$470,19,FALSE))</f>
        <v/>
      </c>
      <c r="AA171" s="1278" t="str">
        <f t="shared" si="172"/>
        <v/>
      </c>
      <c r="AB171" s="1278" t="str">
        <f t="shared" si="173"/>
        <v/>
      </c>
      <c r="AC171" s="1278" t="str">
        <f>IF(VLOOKUP(D171,'J1&amp;J2'!$CA$9:$CW$470,20,FALSE)=0,"",VLOOKUP(D171,'J1&amp;J2'!$CA$9:$CW$470,20,FALSE))</f>
        <v/>
      </c>
      <c r="AD171" s="1278" t="str">
        <f t="shared" si="174"/>
        <v/>
      </c>
      <c r="AE171" s="1278" t="str">
        <f t="shared" si="175"/>
        <v/>
      </c>
      <c r="AF171" s="1278" t="str">
        <f>IF(VLOOKUP(D171,'J1&amp;J2'!$CA$9:$CW$470,21,FALSE)=0,"",VLOOKUP(D171,'J1&amp;J2'!$CA$9:$CW$470,21,FALSE))</f>
        <v/>
      </c>
      <c r="AG171" s="1278" t="str">
        <f t="shared" si="176"/>
        <v/>
      </c>
      <c r="AH171" s="1278" t="str">
        <f t="shared" si="177"/>
        <v/>
      </c>
      <c r="AI171" s="1278" t="str">
        <f>IF(VLOOKUP(D171,'J1&amp;J2'!$CA$9:$CW$470,22,FALSE)=0,"",VLOOKUP(D171,'J1&amp;J2'!$CA$9:$CW$470,22,FALSE))</f>
        <v/>
      </c>
      <c r="AJ171" s="1278" t="str">
        <f t="shared" si="178"/>
        <v/>
      </c>
      <c r="AK171" s="1278" t="str">
        <f t="shared" si="179"/>
        <v/>
      </c>
      <c r="AL171" s="874"/>
      <c r="AM171" s="945" t="str">
        <f t="shared" si="180"/>
        <v/>
      </c>
      <c r="AN171" s="944" t="str">
        <f>IF(AM171="","",IF(AM171=1,15,IF(AMJ171=2,12,IF(AND(AM60&gt;2,AM171&lt;13),13-AM171,0))))</f>
        <v/>
      </c>
      <c r="AO171" s="734" t="str">
        <f t="shared" si="181"/>
        <v/>
      </c>
      <c r="AP171" s="735" t="str">
        <f t="shared" si="182"/>
        <v/>
      </c>
      <c r="AQ171" s="736">
        <f t="shared" si="183"/>
        <v>2</v>
      </c>
      <c r="AR171" s="7"/>
    </row>
    <row r="172" spans="2:44" ht="12" customHeight="1" x14ac:dyDescent="0.4">
      <c r="B172" s="1275" t="s">
        <v>643</v>
      </c>
      <c r="C172" s="1275" t="s">
        <v>434</v>
      </c>
      <c r="D172" s="1276" t="s">
        <v>71</v>
      </c>
      <c r="E172" s="731">
        <f>IF(VLOOKUP(D172,'J1&amp;J2'!$CA$9:$CW$470,12,FALSE)=0,"",VLOOKUP(D172,'J1&amp;J2'!$CA$9:$CW$470,12,FALSE))</f>
        <v>82</v>
      </c>
      <c r="F172" s="731">
        <f t="shared" si="158"/>
        <v>17</v>
      </c>
      <c r="G172" s="731">
        <f t="shared" si="159"/>
        <v>0</v>
      </c>
      <c r="H172" s="1277" t="str">
        <f>IF(VLOOKUP(D172,'J1&amp;J2'!$CA$9:$CW$470,13,FALSE)=0,"",VLOOKUP(D172,'J1&amp;J2'!$CA$9:$CW$470,13,FALSE))</f>
        <v/>
      </c>
      <c r="I172" s="1277" t="str">
        <f t="shared" si="160"/>
        <v/>
      </c>
      <c r="J172" s="1277" t="str">
        <f t="shared" si="161"/>
        <v/>
      </c>
      <c r="K172" s="1277" t="str">
        <f>IF(VLOOKUP(D172,'J1&amp;J2'!$CA$9:$CW$470,14,FALSE)=0,"",VLOOKUP(D172,'J1&amp;J2'!$CA$9:$CW$470,14,FALSE))</f>
        <v/>
      </c>
      <c r="L172" s="1277" t="str">
        <f t="shared" si="162"/>
        <v/>
      </c>
      <c r="M172" s="1277" t="str">
        <f t="shared" si="163"/>
        <v/>
      </c>
      <c r="N172" s="1277" t="str">
        <f>IF(VLOOKUP(D172,'J1&amp;J2'!$CA$9:$CW$470,15,FALSE)=0,"",VLOOKUP(D172,'J1&amp;J2'!$CA$9:$CW$470,15,FALSE))</f>
        <v/>
      </c>
      <c r="O172" s="1277" t="str">
        <f t="shared" si="164"/>
        <v/>
      </c>
      <c r="P172" s="1277" t="str">
        <f t="shared" si="165"/>
        <v/>
      </c>
      <c r="Q172" s="1277" t="str">
        <f>IF(VLOOKUP(D172,'J1&amp;J2'!$CA$9:$CW$470,16,FALSE)=0,"",VLOOKUP(D172,'J1&amp;J2'!$CA$9:$CW$470,16,FALSE))</f>
        <v/>
      </c>
      <c r="R172" s="1277" t="str">
        <f t="shared" si="166"/>
        <v/>
      </c>
      <c r="S172" s="1277" t="str">
        <f t="shared" si="167"/>
        <v/>
      </c>
      <c r="T172" s="1277" t="str">
        <f>IF(VLOOKUP(D172,'J1&amp;J2'!$CA$9:$CW$470,17,FALSE)=0,"",VLOOKUP(D172,'J1&amp;J2'!$CA$9:$CW$470,17,FALSE))</f>
        <v/>
      </c>
      <c r="U172" s="1277" t="str">
        <f t="shared" si="168"/>
        <v/>
      </c>
      <c r="V172" s="1277" t="str">
        <f t="shared" si="169"/>
        <v/>
      </c>
      <c r="W172" s="1277" t="str">
        <f>IF(VLOOKUP(D172,'J1&amp;J2'!$CA$9:$WV$470,18,FALSE)=0,"",VLOOKUP(D172,'J1&amp;J2'!$CA$9:$CW$470,18,FALSE))</f>
        <v/>
      </c>
      <c r="X172" s="1277" t="str">
        <f t="shared" si="170"/>
        <v/>
      </c>
      <c r="Y172" s="1277" t="str">
        <f t="shared" si="171"/>
        <v/>
      </c>
      <c r="Z172" s="1277" t="str">
        <f>IF(VLOOKUP(D172,'J1&amp;J2'!$CA$9:$CW$470,19,FALSE)=0,"",VLOOKUP(D172,'J1&amp;J2'!$CA$9:$CW$470,19,FALSE))</f>
        <v/>
      </c>
      <c r="AA172" s="1277" t="str">
        <f t="shared" si="172"/>
        <v/>
      </c>
      <c r="AB172" s="1277" t="str">
        <f t="shared" si="173"/>
        <v/>
      </c>
      <c r="AC172" s="1277" t="str">
        <f>IF(VLOOKUP(D172,'J1&amp;J2'!$CA$9:$CW$470,20,FALSE)=0,"",VLOOKUP(D172,'J1&amp;J2'!$CA$9:$CW$470,20,FALSE))</f>
        <v/>
      </c>
      <c r="AD172" s="1277" t="str">
        <f t="shared" si="174"/>
        <v/>
      </c>
      <c r="AE172" s="1277" t="str">
        <f t="shared" si="175"/>
        <v/>
      </c>
      <c r="AF172" s="1277" t="str">
        <f>IF(VLOOKUP(D172,'J1&amp;J2'!$CA$9:$CW$470,21,FALSE)=0,"",VLOOKUP(D172,'J1&amp;J2'!$CA$9:$CW$470,21,FALSE))</f>
        <v/>
      </c>
      <c r="AG172" s="1277" t="str">
        <f t="shared" si="176"/>
        <v/>
      </c>
      <c r="AH172" s="1277" t="str">
        <f t="shared" si="177"/>
        <v/>
      </c>
      <c r="AI172" s="1277" t="str">
        <f>IF(VLOOKUP(D172,'J1&amp;J2'!$CA$9:$CW$470,22,FALSE)=0,"",VLOOKUP(D172,'J1&amp;J2'!$CA$9:$CW$470,22,FALSE))</f>
        <v/>
      </c>
      <c r="AJ172" s="1277" t="str">
        <f t="shared" si="178"/>
        <v/>
      </c>
      <c r="AK172" s="1277" t="str">
        <f t="shared" si="179"/>
        <v/>
      </c>
      <c r="AL172" s="731"/>
      <c r="AM172" s="732" t="str">
        <f t="shared" si="180"/>
        <v/>
      </c>
      <c r="AN172" s="733" t="str">
        <f>IF(AM172="","",IF(AM172=1,15,IF(AMJ172=2,12,IF(AND(AM57&gt;2,AM172&lt;13),13-AM172,0))))</f>
        <v/>
      </c>
      <c r="AO172" s="734" t="str">
        <f t="shared" si="181"/>
        <v/>
      </c>
      <c r="AP172" s="735" t="str">
        <f t="shared" si="182"/>
        <v/>
      </c>
      <c r="AQ172" s="736">
        <f t="shared" si="183"/>
        <v>1</v>
      </c>
      <c r="AR172" s="7"/>
    </row>
    <row r="173" spans="2:44" ht="12" customHeight="1" x14ac:dyDescent="0.4">
      <c r="B173" s="1025" t="s">
        <v>665</v>
      </c>
      <c r="C173" s="1025" t="s">
        <v>666</v>
      </c>
      <c r="D173" s="1026" t="s">
        <v>664</v>
      </c>
      <c r="E173" s="1279" t="str">
        <f>IF(VLOOKUP(D173,'J1&amp;J2'!$CA$9:$CW$470,12,FALSE)=0,"",VLOOKUP(D173,'J1&amp;J2'!$CA$9:$CW$470,12,FALSE))</f>
        <v/>
      </c>
      <c r="F173" s="1279" t="str">
        <f t="shared" si="158"/>
        <v/>
      </c>
      <c r="G173" s="1279" t="str">
        <f t="shared" si="159"/>
        <v/>
      </c>
      <c r="H173" s="1278" t="str">
        <f>IF(VLOOKUP(D173,'J1&amp;J2'!$CA$9:$CW$470,13,FALSE)=0,"",VLOOKUP(D173,'J1&amp;J2'!$CA$9:$CW$470,13,FALSE))</f>
        <v/>
      </c>
      <c r="I173" s="1278" t="str">
        <f t="shared" si="160"/>
        <v/>
      </c>
      <c r="J173" s="1278" t="str">
        <f t="shared" si="161"/>
        <v/>
      </c>
      <c r="K173" s="1278" t="str">
        <f>IF(VLOOKUP(D173,'J1&amp;J2'!$CA$9:$CW$470,14,FALSE)=0,"",VLOOKUP(D173,'J1&amp;J2'!$CA$9:$CW$470,14,FALSE))</f>
        <v/>
      </c>
      <c r="L173" s="1278" t="str">
        <f t="shared" si="162"/>
        <v/>
      </c>
      <c r="M173" s="1278" t="str">
        <f t="shared" si="163"/>
        <v/>
      </c>
      <c r="N173" s="1278" t="str">
        <f>IF(VLOOKUP(D173,'J1&amp;J2'!$CA$9:$CW$470,15,FALSE)=0,"",VLOOKUP(D173,'J1&amp;J2'!$CA$9:$CW$470,15,FALSE))</f>
        <v/>
      </c>
      <c r="O173" s="1278" t="str">
        <f t="shared" si="164"/>
        <v/>
      </c>
      <c r="P173" s="1278" t="str">
        <f t="shared" si="165"/>
        <v/>
      </c>
      <c r="Q173" s="1278" t="str">
        <f>IF(VLOOKUP(D173,'J1&amp;J2'!$CA$9:$CW$470,16,FALSE)=0,"",VLOOKUP(D173,'J1&amp;J2'!$CA$9:$CW$470,16,FALSE))</f>
        <v/>
      </c>
      <c r="R173" s="1278" t="str">
        <f t="shared" si="166"/>
        <v/>
      </c>
      <c r="S173" s="1278" t="str">
        <f t="shared" si="167"/>
        <v/>
      </c>
      <c r="T173" s="1278" t="str">
        <f>IF(VLOOKUP(D173,'J1&amp;J2'!$CA$9:$CW$470,17,FALSE)=0,"",VLOOKUP(D173,'J1&amp;J2'!$CA$9:$CW$470,17,FALSE))</f>
        <v/>
      </c>
      <c r="U173" s="1278" t="str">
        <f t="shared" si="168"/>
        <v/>
      </c>
      <c r="V173" s="1278" t="str">
        <f t="shared" si="169"/>
        <v/>
      </c>
      <c r="W173" s="1278" t="str">
        <f>IF(VLOOKUP(D173,'J1&amp;J2'!$CA$9:$WV$470,18,FALSE)=0,"",VLOOKUP(D173,'J1&amp;J2'!$CA$9:$CW$470,18,FALSE))</f>
        <v/>
      </c>
      <c r="X173" s="1278" t="str">
        <f t="shared" si="170"/>
        <v/>
      </c>
      <c r="Y173" s="1278" t="str">
        <f t="shared" si="171"/>
        <v/>
      </c>
      <c r="Z173" s="1278" t="str">
        <f>IF(VLOOKUP(D173,'J1&amp;J2'!$CA$9:$CW$470,19,FALSE)=0,"",VLOOKUP(D173,'J1&amp;J2'!$CA$9:$CW$470,19,FALSE))</f>
        <v/>
      </c>
      <c r="AA173" s="1278" t="str">
        <f t="shared" si="172"/>
        <v/>
      </c>
      <c r="AB173" s="1278" t="str">
        <f t="shared" si="173"/>
        <v/>
      </c>
      <c r="AC173" s="1278" t="str">
        <f>IF(VLOOKUP(D173,'J1&amp;J2'!$CA$9:$CW$470,20,FALSE)=0,"",VLOOKUP(D173,'J1&amp;J2'!$CA$9:$CW$470,20,FALSE))</f>
        <v/>
      </c>
      <c r="AD173" s="1278" t="str">
        <f t="shared" si="174"/>
        <v/>
      </c>
      <c r="AE173" s="1278" t="str">
        <f t="shared" si="175"/>
        <v/>
      </c>
      <c r="AF173" s="1278" t="str">
        <f>IF(VLOOKUP(D173,'J1&amp;J2'!$CA$9:$CW$470,21,FALSE)=0,"",VLOOKUP(D173,'J1&amp;J2'!$CA$9:$CW$470,21,FALSE))</f>
        <v/>
      </c>
      <c r="AG173" s="1278" t="str">
        <f t="shared" si="176"/>
        <v/>
      </c>
      <c r="AH173" s="1278" t="str">
        <f t="shared" si="177"/>
        <v/>
      </c>
      <c r="AI173" s="1278" t="str">
        <f>IF(VLOOKUP(D173,'J1&amp;J2'!$CA$9:$CW$470,22,FALSE)=0,"",VLOOKUP(D173,'J1&amp;J2'!$CA$9:$CW$470,22,FALSE))</f>
        <v/>
      </c>
      <c r="AJ173" s="1278" t="str">
        <f t="shared" si="178"/>
        <v/>
      </c>
      <c r="AK173" s="1278" t="str">
        <f t="shared" si="179"/>
        <v/>
      </c>
      <c r="AL173" s="731"/>
      <c r="AM173" s="732" t="str">
        <f t="shared" si="180"/>
        <v/>
      </c>
      <c r="AN173" s="733" t="str">
        <f>IF(AM173="","",IF(AM173=1,15,IF(AMJ173=2,12,IF(AND(#REF!&gt;2,AM173&lt;13),13-AM173,0))))</f>
        <v/>
      </c>
      <c r="AO173" s="734" t="str">
        <f t="shared" si="181"/>
        <v/>
      </c>
      <c r="AP173" s="735" t="str">
        <f t="shared" si="182"/>
        <v/>
      </c>
      <c r="AQ173" s="736">
        <f t="shared" si="183"/>
        <v>0</v>
      </c>
      <c r="AR173" s="7"/>
    </row>
    <row r="174" spans="2:44" ht="12" customHeight="1" x14ac:dyDescent="0.4">
      <c r="B174" s="1275" t="s">
        <v>849</v>
      </c>
      <c r="C174" s="1275" t="s">
        <v>666</v>
      </c>
      <c r="D174" s="1276" t="s">
        <v>848</v>
      </c>
      <c r="E174" s="731" t="str">
        <f>IF(VLOOKUP(D174,'J1&amp;J2'!$CA$9:$CW$470,12,FALSE)=0,"",VLOOKUP(D174,'J1&amp;J2'!$CA$9:$CW$470,12,FALSE))</f>
        <v/>
      </c>
      <c r="F174" s="731" t="str">
        <f t="shared" si="158"/>
        <v/>
      </c>
      <c r="G174" s="731" t="str">
        <f t="shared" si="159"/>
        <v/>
      </c>
      <c r="H174" s="1277" t="str">
        <f>IF(VLOOKUP(D174,'J1&amp;J2'!$CA$9:$CW$470,13,FALSE)=0,"",VLOOKUP(D174,'J1&amp;J2'!$CA$9:$CW$470,13,FALSE))</f>
        <v/>
      </c>
      <c r="I174" s="1277" t="str">
        <f t="shared" si="160"/>
        <v/>
      </c>
      <c r="J174" s="1277" t="str">
        <f t="shared" si="161"/>
        <v/>
      </c>
      <c r="K174" s="1277" t="str">
        <f>IF(VLOOKUP(D174,'J1&amp;J2'!$CA$9:$CW$470,14,FALSE)=0,"",VLOOKUP(D174,'J1&amp;J2'!$CA$9:$CW$470,14,FALSE))</f>
        <v/>
      </c>
      <c r="L174" s="1277" t="str">
        <f t="shared" si="162"/>
        <v/>
      </c>
      <c r="M174" s="1277" t="str">
        <f t="shared" si="163"/>
        <v/>
      </c>
      <c r="N174" s="1277" t="str">
        <f>IF(VLOOKUP(D174,'J1&amp;J2'!$CA$9:$CW$470,15,FALSE)=0,"",VLOOKUP(D174,'J1&amp;J2'!$CA$9:$CW$470,15,FALSE))</f>
        <v/>
      </c>
      <c r="O174" s="1277" t="str">
        <f t="shared" si="164"/>
        <v/>
      </c>
      <c r="P174" s="1277" t="str">
        <f t="shared" si="165"/>
        <v/>
      </c>
      <c r="Q174" s="1277" t="str">
        <f>IF(VLOOKUP(D174,'J1&amp;J2'!$CA$9:$CW$470,16,FALSE)=0,"",VLOOKUP(D174,'J1&amp;J2'!$CA$9:$CW$470,16,FALSE))</f>
        <v/>
      </c>
      <c r="R174" s="1277" t="str">
        <f t="shared" si="166"/>
        <v/>
      </c>
      <c r="S174" s="1277" t="str">
        <f t="shared" si="167"/>
        <v/>
      </c>
      <c r="T174" s="1277" t="str">
        <f>IF(VLOOKUP(D174,'J1&amp;J2'!$CA$9:$CW$470,17,FALSE)=0,"",VLOOKUP(D174,'J1&amp;J2'!$CA$9:$CW$470,17,FALSE))</f>
        <v/>
      </c>
      <c r="U174" s="1277" t="str">
        <f t="shared" si="168"/>
        <v/>
      </c>
      <c r="V174" s="1277" t="str">
        <f t="shared" si="169"/>
        <v/>
      </c>
      <c r="W174" s="1277" t="str">
        <f>IF(VLOOKUP(D174,'J1&amp;J2'!$CA$9:$WV$470,18,FALSE)=0,"",VLOOKUP(D174,'J1&amp;J2'!$CA$9:$CW$470,18,FALSE))</f>
        <v/>
      </c>
      <c r="X174" s="1277" t="str">
        <f t="shared" si="170"/>
        <v/>
      </c>
      <c r="Y174" s="1277" t="str">
        <f t="shared" si="171"/>
        <v/>
      </c>
      <c r="Z174" s="1277" t="str">
        <f>IF(VLOOKUP(D174,'J1&amp;J2'!$CA$9:$CW$470,19,FALSE)=0,"",VLOOKUP(D174,'J1&amp;J2'!$CA$9:$CW$470,19,FALSE))</f>
        <v/>
      </c>
      <c r="AA174" s="1277" t="str">
        <f t="shared" si="172"/>
        <v/>
      </c>
      <c r="AB174" s="1277" t="str">
        <f t="shared" si="173"/>
        <v/>
      </c>
      <c r="AC174" s="1277" t="str">
        <f>IF(VLOOKUP(D174,'J1&amp;J2'!$CA$9:$CW$470,20,FALSE)=0,"",VLOOKUP(D174,'J1&amp;J2'!$CA$9:$CW$470,20,FALSE))</f>
        <v/>
      </c>
      <c r="AD174" s="1277" t="str">
        <f t="shared" si="174"/>
        <v/>
      </c>
      <c r="AE174" s="1277" t="str">
        <f t="shared" si="175"/>
        <v/>
      </c>
      <c r="AF174" s="1277" t="str">
        <f>IF(VLOOKUP(D174,'J1&amp;J2'!$CA$9:$CW$470,21,FALSE)=0,"",VLOOKUP(D174,'J1&amp;J2'!$CA$9:$CW$470,21,FALSE))</f>
        <v/>
      </c>
      <c r="AG174" s="1277" t="str">
        <f t="shared" si="176"/>
        <v/>
      </c>
      <c r="AH174" s="1277" t="str">
        <f t="shared" si="177"/>
        <v/>
      </c>
      <c r="AI174" s="1277" t="str">
        <f>IF(VLOOKUP(D174,'J1&amp;J2'!$CA$9:$CW$470,22,FALSE)=0,"",VLOOKUP(D174,'J1&amp;J2'!$CA$9:$CW$470,22,FALSE))</f>
        <v/>
      </c>
      <c r="AJ174" s="1277" t="str">
        <f t="shared" si="178"/>
        <v/>
      </c>
      <c r="AK174" s="1277" t="str">
        <f t="shared" si="179"/>
        <v/>
      </c>
      <c r="AL174" s="874"/>
      <c r="AM174" s="945" t="str">
        <f t="shared" si="180"/>
        <v/>
      </c>
      <c r="AN174" s="944" t="str">
        <f>IF(AM174="","",IF(AM174=1,15,IF(AMJ174=2,12,IF(AND(AM64&gt;2,AM174&lt;13),13-AM174,0))))</f>
        <v/>
      </c>
      <c r="AO174" s="734" t="str">
        <f t="shared" si="181"/>
        <v/>
      </c>
      <c r="AP174" s="735" t="str">
        <f t="shared" si="182"/>
        <v/>
      </c>
      <c r="AQ174" s="736">
        <f t="shared" si="183"/>
        <v>0</v>
      </c>
      <c r="AR174" s="7"/>
    </row>
    <row r="175" spans="2:44" ht="12" customHeight="1" x14ac:dyDescent="0.4">
      <c r="B175" s="1025" t="s">
        <v>683</v>
      </c>
      <c r="C175" s="1025" t="s">
        <v>666</v>
      </c>
      <c r="D175" s="1026" t="s">
        <v>682</v>
      </c>
      <c r="E175" s="1279" t="str">
        <f>IF(VLOOKUP(D175,'J1&amp;J2'!$CA$9:$CW$470,12,FALSE)=0,"",VLOOKUP(D175,'J1&amp;J2'!$CA$9:$CW$470,12,FALSE))</f>
        <v/>
      </c>
      <c r="F175" s="1279" t="str">
        <f t="shared" si="158"/>
        <v/>
      </c>
      <c r="G175" s="1279" t="str">
        <f t="shared" si="159"/>
        <v/>
      </c>
      <c r="H175" s="1278" t="str">
        <f>IF(VLOOKUP(D175,'J1&amp;J2'!$CA$9:$CW$470,13,FALSE)=0,"",VLOOKUP(D175,'J1&amp;J2'!$CA$9:$CW$470,13,FALSE))</f>
        <v/>
      </c>
      <c r="I175" s="1278" t="str">
        <f t="shared" si="160"/>
        <v/>
      </c>
      <c r="J175" s="1278" t="str">
        <f t="shared" si="161"/>
        <v/>
      </c>
      <c r="K175" s="1278" t="str">
        <f>IF(VLOOKUP(D175,'J1&amp;J2'!$CA$9:$CW$470,14,FALSE)=0,"",VLOOKUP(D175,'J1&amp;J2'!$CA$9:$CW$470,14,FALSE))</f>
        <v/>
      </c>
      <c r="L175" s="1278" t="str">
        <f t="shared" si="162"/>
        <v/>
      </c>
      <c r="M175" s="1278" t="str">
        <f t="shared" si="163"/>
        <v/>
      </c>
      <c r="N175" s="1278" t="str">
        <f>IF(VLOOKUP(D175,'J1&amp;J2'!$CA$9:$CW$470,15,FALSE)=0,"",VLOOKUP(D175,'J1&amp;J2'!$CA$9:$CW$470,15,FALSE))</f>
        <v/>
      </c>
      <c r="O175" s="1278" t="str">
        <f t="shared" si="164"/>
        <v/>
      </c>
      <c r="P175" s="1278" t="str">
        <f t="shared" si="165"/>
        <v/>
      </c>
      <c r="Q175" s="1278" t="str">
        <f>IF(VLOOKUP(D175,'J1&amp;J2'!$CA$9:$CW$470,16,FALSE)=0,"",VLOOKUP(D175,'J1&amp;J2'!$CA$9:$CW$470,16,FALSE))</f>
        <v/>
      </c>
      <c r="R175" s="1278" t="str">
        <f t="shared" si="166"/>
        <v/>
      </c>
      <c r="S175" s="1278" t="str">
        <f t="shared" si="167"/>
        <v/>
      </c>
      <c r="T175" s="1278" t="str">
        <f>IF(VLOOKUP(D175,'J1&amp;J2'!$CA$9:$CW$470,17,FALSE)=0,"",VLOOKUP(D175,'J1&amp;J2'!$CA$9:$CW$470,17,FALSE))</f>
        <v/>
      </c>
      <c r="U175" s="1278" t="str">
        <f t="shared" si="168"/>
        <v/>
      </c>
      <c r="V175" s="1278" t="str">
        <f t="shared" si="169"/>
        <v/>
      </c>
      <c r="W175" s="1278" t="str">
        <f>IF(VLOOKUP(D175,'J1&amp;J2'!$CA$9:$WV$470,18,FALSE)=0,"",VLOOKUP(D175,'J1&amp;J2'!$CA$9:$CW$470,18,FALSE))</f>
        <v/>
      </c>
      <c r="X175" s="1278" t="str">
        <f t="shared" si="170"/>
        <v/>
      </c>
      <c r="Y175" s="1278" t="str">
        <f t="shared" si="171"/>
        <v/>
      </c>
      <c r="Z175" s="1278" t="str">
        <f>IF(VLOOKUP(D175,'J1&amp;J2'!$CA$9:$CW$470,19,FALSE)=0,"",VLOOKUP(D175,'J1&amp;J2'!$CA$9:$CW$470,19,FALSE))</f>
        <v/>
      </c>
      <c r="AA175" s="1278" t="str">
        <f t="shared" si="172"/>
        <v/>
      </c>
      <c r="AB175" s="1278" t="str">
        <f t="shared" si="173"/>
        <v/>
      </c>
      <c r="AC175" s="1278" t="str">
        <f>IF(VLOOKUP(D175,'J1&amp;J2'!$CA$9:$CW$470,20,FALSE)=0,"",VLOOKUP(D175,'J1&amp;J2'!$CA$9:$CW$470,20,FALSE))</f>
        <v/>
      </c>
      <c r="AD175" s="1278" t="str">
        <f t="shared" si="174"/>
        <v/>
      </c>
      <c r="AE175" s="1278" t="str">
        <f t="shared" si="175"/>
        <v/>
      </c>
      <c r="AF175" s="1278" t="str">
        <f>IF(VLOOKUP(D175,'J1&amp;J2'!$CA$9:$CW$470,21,FALSE)=0,"",VLOOKUP(D175,'J1&amp;J2'!$CA$9:$CW$470,21,FALSE))</f>
        <v/>
      </c>
      <c r="AG175" s="1278" t="str">
        <f t="shared" si="176"/>
        <v/>
      </c>
      <c r="AH175" s="1278" t="str">
        <f t="shared" si="177"/>
        <v/>
      </c>
      <c r="AI175" s="1278" t="str">
        <f>IF(VLOOKUP(D175,'J1&amp;J2'!$CA$9:$CW$470,22,FALSE)=0,"",VLOOKUP(D175,'J1&amp;J2'!$CA$9:$CW$470,22,FALSE))</f>
        <v/>
      </c>
      <c r="AJ175" s="1278" t="str">
        <f t="shared" si="178"/>
        <v/>
      </c>
      <c r="AK175" s="1278" t="str">
        <f t="shared" si="179"/>
        <v/>
      </c>
      <c r="AL175" s="874"/>
      <c r="AM175" s="945" t="str">
        <f t="shared" si="180"/>
        <v/>
      </c>
      <c r="AN175" s="944" t="str">
        <f>IF(AM175="","",IF(AM175=1,15,IF(AMJ175=2,12,IF(AND(AM64&gt;2,AM175&lt;13),13-AM175,0))))</f>
        <v/>
      </c>
      <c r="AO175" s="734" t="str">
        <f t="shared" si="181"/>
        <v/>
      </c>
      <c r="AP175" s="735" t="str">
        <f t="shared" si="182"/>
        <v/>
      </c>
      <c r="AQ175" s="736">
        <f t="shared" si="183"/>
        <v>0</v>
      </c>
      <c r="AR175" s="7"/>
    </row>
    <row r="176" spans="2:44" ht="12" customHeight="1" x14ac:dyDescent="0.4">
      <c r="B176" s="1275" t="s">
        <v>693</v>
      </c>
      <c r="C176" s="1275" t="s">
        <v>666</v>
      </c>
      <c r="D176" s="1276" t="s">
        <v>147</v>
      </c>
      <c r="E176" s="731" t="str">
        <f>IF(VLOOKUP(D176,'J1&amp;J2'!$CA$9:$CW$470,12,FALSE)=0,"",VLOOKUP(D176,'J1&amp;J2'!$CA$9:$CW$470,12,FALSE))</f>
        <v/>
      </c>
      <c r="F176" s="731" t="str">
        <f t="shared" si="158"/>
        <v/>
      </c>
      <c r="G176" s="731" t="str">
        <f t="shared" si="159"/>
        <v/>
      </c>
      <c r="H176" s="1277" t="str">
        <f>IF(VLOOKUP(D176,'J1&amp;J2'!$CA$9:$CW$470,13,FALSE)=0,"",VLOOKUP(D176,'J1&amp;J2'!$CA$9:$CW$470,13,FALSE))</f>
        <v/>
      </c>
      <c r="I176" s="1277" t="str">
        <f t="shared" si="160"/>
        <v/>
      </c>
      <c r="J176" s="1277" t="str">
        <f t="shared" si="161"/>
        <v/>
      </c>
      <c r="K176" s="1277" t="str">
        <f>IF(VLOOKUP(D176,'J1&amp;J2'!$CA$9:$CW$470,14,FALSE)=0,"",VLOOKUP(D176,'J1&amp;J2'!$CA$9:$CW$470,14,FALSE))</f>
        <v/>
      </c>
      <c r="L176" s="1277" t="str">
        <f t="shared" si="162"/>
        <v/>
      </c>
      <c r="M176" s="1277" t="str">
        <f t="shared" si="163"/>
        <v/>
      </c>
      <c r="N176" s="1277" t="str">
        <f>IF(VLOOKUP(D176,'J1&amp;J2'!$CA$9:$CW$470,15,FALSE)=0,"",VLOOKUP(D176,'J1&amp;J2'!$CA$9:$CW$470,15,FALSE))</f>
        <v/>
      </c>
      <c r="O176" s="1277" t="str">
        <f t="shared" si="164"/>
        <v/>
      </c>
      <c r="P176" s="1277" t="str">
        <f t="shared" si="165"/>
        <v/>
      </c>
      <c r="Q176" s="1277" t="str">
        <f>IF(VLOOKUP(D176,'J1&amp;J2'!$CA$9:$CW$470,16,FALSE)=0,"",VLOOKUP(D176,'J1&amp;J2'!$CA$9:$CW$470,16,FALSE))</f>
        <v/>
      </c>
      <c r="R176" s="1277" t="str">
        <f t="shared" si="166"/>
        <v/>
      </c>
      <c r="S176" s="1277" t="str">
        <f t="shared" si="167"/>
        <v/>
      </c>
      <c r="T176" s="1277" t="str">
        <f>IF(VLOOKUP(D176,'J1&amp;J2'!$CA$9:$CW$470,17,FALSE)=0,"",VLOOKUP(D176,'J1&amp;J2'!$CA$9:$CW$470,17,FALSE))</f>
        <v/>
      </c>
      <c r="U176" s="1277" t="str">
        <f t="shared" si="168"/>
        <v/>
      </c>
      <c r="V176" s="1277" t="str">
        <f t="shared" si="169"/>
        <v/>
      </c>
      <c r="W176" s="1277" t="str">
        <f>IF(VLOOKUP(D176,'J1&amp;J2'!$CA$9:$WV$470,18,FALSE)=0,"",VLOOKUP(D176,'J1&amp;J2'!$CA$9:$CW$470,18,FALSE))</f>
        <v/>
      </c>
      <c r="X176" s="1277" t="str">
        <f t="shared" si="170"/>
        <v/>
      </c>
      <c r="Y176" s="1277" t="str">
        <f t="shared" si="171"/>
        <v/>
      </c>
      <c r="Z176" s="1277" t="str">
        <f>IF(VLOOKUP(D176,'J1&amp;J2'!$CA$9:$CW$470,19,FALSE)=0,"",VLOOKUP(D176,'J1&amp;J2'!$CA$9:$CW$470,19,FALSE))</f>
        <v/>
      </c>
      <c r="AA176" s="1277" t="str">
        <f t="shared" si="172"/>
        <v/>
      </c>
      <c r="AB176" s="1277" t="str">
        <f t="shared" si="173"/>
        <v/>
      </c>
      <c r="AC176" s="1277" t="str">
        <f>IF(VLOOKUP(D176,'J1&amp;J2'!$CA$9:$CW$470,20,FALSE)=0,"",VLOOKUP(D176,'J1&amp;J2'!$CA$9:$CW$470,20,FALSE))</f>
        <v/>
      </c>
      <c r="AD176" s="1277" t="str">
        <f t="shared" si="174"/>
        <v/>
      </c>
      <c r="AE176" s="1277" t="str">
        <f t="shared" si="175"/>
        <v/>
      </c>
      <c r="AF176" s="1277" t="str">
        <f>IF(VLOOKUP(D176,'J1&amp;J2'!$CA$9:$CW$470,21,FALSE)=0,"",VLOOKUP(D176,'J1&amp;J2'!$CA$9:$CW$470,21,FALSE))</f>
        <v/>
      </c>
      <c r="AG176" s="1277" t="str">
        <f t="shared" si="176"/>
        <v/>
      </c>
      <c r="AH176" s="1277" t="str">
        <f t="shared" si="177"/>
        <v/>
      </c>
      <c r="AI176" s="1277" t="str">
        <f>IF(VLOOKUP(D176,'J1&amp;J2'!$CA$9:$CW$470,22,FALSE)=0,"",VLOOKUP(D176,'J1&amp;J2'!$CA$9:$CW$470,22,FALSE))</f>
        <v/>
      </c>
      <c r="AJ176" s="1277" t="str">
        <f t="shared" si="178"/>
        <v/>
      </c>
      <c r="AK176" s="1277" t="str">
        <f t="shared" si="179"/>
        <v/>
      </c>
      <c r="AL176" s="874"/>
      <c r="AM176" s="945" t="str">
        <f t="shared" si="180"/>
        <v/>
      </c>
      <c r="AN176" s="944" t="str">
        <f>IF(AM176="","",IF(AM176=1,15,IF(AMJ176=2,12,IF(AND(AM63&gt;2,AM176&lt;13),13-AM176,0))))</f>
        <v/>
      </c>
      <c r="AO176" s="734" t="str">
        <f t="shared" si="181"/>
        <v/>
      </c>
      <c r="AP176" s="735" t="str">
        <f t="shared" si="182"/>
        <v/>
      </c>
      <c r="AQ176" s="736">
        <f t="shared" si="183"/>
        <v>0</v>
      </c>
      <c r="AR176" s="7"/>
    </row>
    <row r="177" spans="2:44" ht="12" customHeight="1" x14ac:dyDescent="0.4">
      <c r="B177" s="1025" t="s">
        <v>703</v>
      </c>
      <c r="C177" s="1025" t="s">
        <v>666</v>
      </c>
      <c r="D177" s="1026" t="s">
        <v>702</v>
      </c>
      <c r="E177" s="1279" t="str">
        <f>IF(VLOOKUP(D177,'J1&amp;J2'!$CA$9:$CW$470,12,FALSE)=0,"",VLOOKUP(D177,'J1&amp;J2'!$CA$9:$CW$470,12,FALSE))</f>
        <v/>
      </c>
      <c r="F177" s="1279" t="str">
        <f t="shared" si="158"/>
        <v/>
      </c>
      <c r="G177" s="1279" t="str">
        <f t="shared" si="159"/>
        <v/>
      </c>
      <c r="H177" s="1278" t="str">
        <f>IF(VLOOKUP(D177,'J1&amp;J2'!$CA$9:$CW$470,13,FALSE)=0,"",VLOOKUP(D177,'J1&amp;J2'!$CA$9:$CW$470,13,FALSE))</f>
        <v/>
      </c>
      <c r="I177" s="1278" t="str">
        <f t="shared" si="160"/>
        <v/>
      </c>
      <c r="J177" s="1278" t="str">
        <f t="shared" si="161"/>
        <v/>
      </c>
      <c r="K177" s="1278" t="str">
        <f>IF(VLOOKUP(D177,'J1&amp;J2'!$CA$9:$CW$470,14,FALSE)=0,"",VLOOKUP(D177,'J1&amp;J2'!$CA$9:$CW$470,14,FALSE))</f>
        <v/>
      </c>
      <c r="L177" s="1278" t="str">
        <f t="shared" si="162"/>
        <v/>
      </c>
      <c r="M177" s="1278" t="str">
        <f t="shared" si="163"/>
        <v/>
      </c>
      <c r="N177" s="1278" t="str">
        <f>IF(VLOOKUP(D177,'J1&amp;J2'!$CA$9:$CW$470,15,FALSE)=0,"",VLOOKUP(D177,'J1&amp;J2'!$CA$9:$CW$470,15,FALSE))</f>
        <v/>
      </c>
      <c r="O177" s="1278" t="str">
        <f t="shared" si="164"/>
        <v/>
      </c>
      <c r="P177" s="1278" t="str">
        <f t="shared" si="165"/>
        <v/>
      </c>
      <c r="Q177" s="1278" t="str">
        <f>IF(VLOOKUP(D177,'J1&amp;J2'!$CA$9:$CW$470,16,FALSE)=0,"",VLOOKUP(D177,'J1&amp;J2'!$CA$9:$CW$470,16,FALSE))</f>
        <v/>
      </c>
      <c r="R177" s="1278" t="str">
        <f t="shared" si="166"/>
        <v/>
      </c>
      <c r="S177" s="1278" t="str">
        <f t="shared" si="167"/>
        <v/>
      </c>
      <c r="T177" s="1278" t="str">
        <f>IF(VLOOKUP(D177,'J1&amp;J2'!$CA$9:$CW$470,17,FALSE)=0,"",VLOOKUP(D177,'J1&amp;J2'!$CA$9:$CW$470,17,FALSE))</f>
        <v/>
      </c>
      <c r="U177" s="1278" t="str">
        <f t="shared" si="168"/>
        <v/>
      </c>
      <c r="V177" s="1278" t="str">
        <f t="shared" si="169"/>
        <v/>
      </c>
      <c r="W177" s="1278" t="str">
        <f>IF(VLOOKUP(D177,'J1&amp;J2'!$CA$9:$WV$470,18,FALSE)=0,"",VLOOKUP(D177,'J1&amp;J2'!$CA$9:$CW$470,18,FALSE))</f>
        <v/>
      </c>
      <c r="X177" s="1278" t="str">
        <f t="shared" si="170"/>
        <v/>
      </c>
      <c r="Y177" s="1278" t="str">
        <f t="shared" si="171"/>
        <v/>
      </c>
      <c r="Z177" s="1278" t="str">
        <f>IF(VLOOKUP(D177,'J1&amp;J2'!$CA$9:$CW$470,19,FALSE)=0,"",VLOOKUP(D177,'J1&amp;J2'!$CA$9:$CW$470,19,FALSE))</f>
        <v/>
      </c>
      <c r="AA177" s="1278" t="str">
        <f t="shared" si="172"/>
        <v/>
      </c>
      <c r="AB177" s="1278" t="str">
        <f t="shared" si="173"/>
        <v/>
      </c>
      <c r="AC177" s="1278" t="str">
        <f>IF(VLOOKUP(D177,'J1&amp;J2'!$CA$9:$CW$470,20,FALSE)=0,"",VLOOKUP(D177,'J1&amp;J2'!$CA$9:$CW$470,20,FALSE))</f>
        <v/>
      </c>
      <c r="AD177" s="1278" t="str">
        <f t="shared" si="174"/>
        <v/>
      </c>
      <c r="AE177" s="1278" t="str">
        <f t="shared" si="175"/>
        <v/>
      </c>
      <c r="AF177" s="1278" t="str">
        <f>IF(VLOOKUP(D177,'J1&amp;J2'!$CA$9:$CW$470,21,FALSE)=0,"",VLOOKUP(D177,'J1&amp;J2'!$CA$9:$CW$470,21,FALSE))</f>
        <v/>
      </c>
      <c r="AG177" s="1278" t="str">
        <f t="shared" si="176"/>
        <v/>
      </c>
      <c r="AH177" s="1278" t="str">
        <f t="shared" si="177"/>
        <v/>
      </c>
      <c r="AI177" s="1278" t="str">
        <f>IF(VLOOKUP(D177,'J1&amp;J2'!$CA$9:$CW$470,22,FALSE)=0,"",VLOOKUP(D177,'J1&amp;J2'!$CA$9:$CW$470,22,FALSE))</f>
        <v/>
      </c>
      <c r="AJ177" s="1278" t="str">
        <f t="shared" si="178"/>
        <v/>
      </c>
      <c r="AK177" s="1278" t="str">
        <f t="shared" si="179"/>
        <v/>
      </c>
      <c r="AL177" s="731"/>
      <c r="AM177" s="732" t="str">
        <f t="shared" si="180"/>
        <v/>
      </c>
      <c r="AN177" s="733" t="str">
        <f>IF(AM177="","",IF(AM177=1,15,IF(AMJ177=2,12,IF(AND(AM62&gt;2,AM177&lt;13),13-AM177,0))))</f>
        <v/>
      </c>
      <c r="AO177" s="734" t="str">
        <f t="shared" si="181"/>
        <v/>
      </c>
      <c r="AP177" s="735" t="str">
        <f t="shared" si="182"/>
        <v/>
      </c>
      <c r="AQ177" s="736">
        <f t="shared" si="183"/>
        <v>0</v>
      </c>
      <c r="AR177" s="7"/>
    </row>
    <row r="178" spans="2:44" ht="12" customHeight="1" x14ac:dyDescent="0.4">
      <c r="B178" s="1275" t="s">
        <v>707</v>
      </c>
      <c r="C178" s="1275" t="s">
        <v>666</v>
      </c>
      <c r="D178" s="1276" t="s">
        <v>706</v>
      </c>
      <c r="E178" s="731" t="str">
        <f>IF(VLOOKUP(D178,'J1&amp;J2'!$CA$9:$CW$470,12,FALSE)=0,"",VLOOKUP(D178,'J1&amp;J2'!$CA$9:$CW$470,12,FALSE))</f>
        <v/>
      </c>
      <c r="F178" s="731" t="str">
        <f t="shared" si="158"/>
        <v/>
      </c>
      <c r="G178" s="731" t="str">
        <f t="shared" si="159"/>
        <v/>
      </c>
      <c r="H178" s="1277">
        <f>IF(VLOOKUP(D178,'J1&amp;J2'!$CA$9:$CW$470,13,FALSE)=0,"",VLOOKUP(D178,'J1&amp;J2'!$CA$9:$CW$470,13,FALSE))</f>
        <v>97</v>
      </c>
      <c r="I178" s="1277">
        <f t="shared" si="160"/>
        <v>26</v>
      </c>
      <c r="J178" s="1277">
        <f t="shared" si="161"/>
        <v>0</v>
      </c>
      <c r="K178" s="1277" t="str">
        <f>IF(VLOOKUP(D178,'J1&amp;J2'!$CA$9:$CW$470,14,FALSE)=0,"",VLOOKUP(D178,'J1&amp;J2'!$CA$9:$CW$470,14,FALSE))</f>
        <v/>
      </c>
      <c r="L178" s="1277" t="str">
        <f t="shared" si="162"/>
        <v/>
      </c>
      <c r="M178" s="1277" t="str">
        <f t="shared" si="163"/>
        <v/>
      </c>
      <c r="N178" s="1277" t="str">
        <f>IF(VLOOKUP(D178,'J1&amp;J2'!$CA$9:$CW$470,15,FALSE)=0,"",VLOOKUP(D178,'J1&amp;J2'!$CA$9:$CW$470,15,FALSE))</f>
        <v/>
      </c>
      <c r="O178" s="1277" t="str">
        <f t="shared" si="164"/>
        <v/>
      </c>
      <c r="P178" s="1277" t="str">
        <f t="shared" si="165"/>
        <v/>
      </c>
      <c r="Q178" s="1277" t="str">
        <f>IF(VLOOKUP(D178,'J1&amp;J2'!$CA$9:$CW$470,16,FALSE)=0,"",VLOOKUP(D178,'J1&amp;J2'!$CA$9:$CW$470,16,FALSE))</f>
        <v/>
      </c>
      <c r="R178" s="1277" t="str">
        <f t="shared" si="166"/>
        <v/>
      </c>
      <c r="S178" s="1277" t="str">
        <f t="shared" si="167"/>
        <v/>
      </c>
      <c r="T178" s="1277" t="str">
        <f>IF(VLOOKUP(D178,'J1&amp;J2'!$CA$9:$CW$470,17,FALSE)=0,"",VLOOKUP(D178,'J1&amp;J2'!$CA$9:$CW$470,17,FALSE))</f>
        <v/>
      </c>
      <c r="U178" s="1277" t="str">
        <f t="shared" si="168"/>
        <v/>
      </c>
      <c r="V178" s="1277" t="str">
        <f t="shared" si="169"/>
        <v/>
      </c>
      <c r="W178" s="1277" t="str">
        <f>IF(VLOOKUP(D178,'J1&amp;J2'!$CA$9:$WV$470,18,FALSE)=0,"",VLOOKUP(D178,'J1&amp;J2'!$CA$9:$CW$470,18,FALSE))</f>
        <v/>
      </c>
      <c r="X178" s="1277" t="str">
        <f t="shared" si="170"/>
        <v/>
      </c>
      <c r="Y178" s="1277" t="str">
        <f t="shared" si="171"/>
        <v/>
      </c>
      <c r="Z178" s="1277" t="str">
        <f>IF(VLOOKUP(D178,'J1&amp;J2'!$CA$9:$CW$470,19,FALSE)=0,"",VLOOKUP(D178,'J1&amp;J2'!$CA$9:$CW$470,19,FALSE))</f>
        <v/>
      </c>
      <c r="AA178" s="1277" t="str">
        <f t="shared" si="172"/>
        <v/>
      </c>
      <c r="AB178" s="1277" t="str">
        <f t="shared" si="173"/>
        <v/>
      </c>
      <c r="AC178" s="1277" t="str">
        <f>IF(VLOOKUP(D178,'J1&amp;J2'!$CA$9:$CW$470,20,FALSE)=0,"",VLOOKUP(D178,'J1&amp;J2'!$CA$9:$CW$470,20,FALSE))</f>
        <v/>
      </c>
      <c r="AD178" s="1277" t="str">
        <f t="shared" si="174"/>
        <v/>
      </c>
      <c r="AE178" s="1277" t="str">
        <f t="shared" si="175"/>
        <v/>
      </c>
      <c r="AF178" s="1277" t="str">
        <f>IF(VLOOKUP(D178,'J1&amp;J2'!$CA$9:$CW$470,21,FALSE)=0,"",VLOOKUP(D178,'J1&amp;J2'!$CA$9:$CW$470,21,FALSE))</f>
        <v/>
      </c>
      <c r="AG178" s="1277" t="str">
        <f t="shared" si="176"/>
        <v/>
      </c>
      <c r="AH178" s="1277" t="str">
        <f t="shared" si="177"/>
        <v/>
      </c>
      <c r="AI178" s="1277" t="str">
        <f>IF(VLOOKUP(D178,'J1&amp;J2'!$CA$9:$CW$470,22,FALSE)=0,"",VLOOKUP(D178,'J1&amp;J2'!$CA$9:$CW$470,22,FALSE))</f>
        <v/>
      </c>
      <c r="AJ178" s="1277" t="str">
        <f t="shared" si="178"/>
        <v/>
      </c>
      <c r="AK178" s="1277" t="str">
        <f t="shared" si="179"/>
        <v/>
      </c>
      <c r="AL178" s="874"/>
      <c r="AM178" s="945" t="str">
        <f t="shared" si="180"/>
        <v/>
      </c>
      <c r="AN178" s="944" t="str">
        <f>IF(AM178="","",IF(AM178=1,15,IF(AMJ178=2,12,IF(AND(AM67&gt;2,AM178&lt;13),13-AM178,0))))</f>
        <v/>
      </c>
      <c r="AO178" s="734" t="str">
        <f t="shared" si="181"/>
        <v/>
      </c>
      <c r="AP178" s="735" t="str">
        <f t="shared" si="182"/>
        <v/>
      </c>
      <c r="AQ178" s="736">
        <f t="shared" si="183"/>
        <v>1</v>
      </c>
      <c r="AR178" s="7"/>
    </row>
    <row r="179" spans="2:44" ht="12" customHeight="1" x14ac:dyDescent="0.4">
      <c r="B179" s="1025" t="s">
        <v>712</v>
      </c>
      <c r="C179" s="1025" t="s">
        <v>666</v>
      </c>
      <c r="D179" s="1026" t="s">
        <v>711</v>
      </c>
      <c r="E179" s="1279" t="str">
        <f>IF(VLOOKUP(D179,'J1&amp;J2'!$CA$9:$CW$470,12,FALSE)=0,"",VLOOKUP(D179,'J1&amp;J2'!$CA$9:$CW$470,12,FALSE))</f>
        <v/>
      </c>
      <c r="F179" s="1279" t="str">
        <f t="shared" ref="F179:F210" si="184">IF(E179="","",RANK(E179,$E$132:$E$218,1))</f>
        <v/>
      </c>
      <c r="G179" s="1279" t="str">
        <f t="shared" si="159"/>
        <v/>
      </c>
      <c r="H179" s="1278" t="str">
        <f>IF(VLOOKUP(D179,'J1&amp;J2'!$CA$9:$CW$470,13,FALSE)=0,"",VLOOKUP(D179,'J1&amp;J2'!$CA$9:$CW$470,13,FALSE))</f>
        <v/>
      </c>
      <c r="I179" s="1278" t="str">
        <f t="shared" si="160"/>
        <v/>
      </c>
      <c r="J179" s="1278" t="str">
        <f t="shared" si="161"/>
        <v/>
      </c>
      <c r="K179" s="1278" t="str">
        <f>IF(VLOOKUP(D179,'J1&amp;J2'!$CA$9:$CW$470,14,FALSE)=0,"",VLOOKUP(D179,'J1&amp;J2'!$CA$9:$CW$470,14,FALSE))</f>
        <v/>
      </c>
      <c r="L179" s="1278" t="str">
        <f t="shared" si="162"/>
        <v/>
      </c>
      <c r="M179" s="1278" t="str">
        <f t="shared" si="163"/>
        <v/>
      </c>
      <c r="N179" s="1278" t="str">
        <f>IF(VLOOKUP(D179,'J1&amp;J2'!$CA$9:$CW$470,15,FALSE)=0,"",VLOOKUP(D179,'J1&amp;J2'!$CA$9:$CW$470,15,FALSE))</f>
        <v/>
      </c>
      <c r="O179" s="1278" t="str">
        <f t="shared" si="164"/>
        <v/>
      </c>
      <c r="P179" s="1278" t="str">
        <f t="shared" si="165"/>
        <v/>
      </c>
      <c r="Q179" s="1278" t="str">
        <f>IF(VLOOKUP(D179,'J1&amp;J2'!$CA$9:$CW$470,16,FALSE)=0,"",VLOOKUP(D179,'J1&amp;J2'!$CA$9:$CW$470,16,FALSE))</f>
        <v/>
      </c>
      <c r="R179" s="1278" t="str">
        <f t="shared" si="166"/>
        <v/>
      </c>
      <c r="S179" s="1278" t="str">
        <f t="shared" si="167"/>
        <v/>
      </c>
      <c r="T179" s="1278" t="str">
        <f>IF(VLOOKUP(D179,'J1&amp;J2'!$CA$9:$CW$470,17,FALSE)=0,"",VLOOKUP(D179,'J1&amp;J2'!$CA$9:$CW$470,17,FALSE))</f>
        <v/>
      </c>
      <c r="U179" s="1278" t="str">
        <f t="shared" si="168"/>
        <v/>
      </c>
      <c r="V179" s="1278" t="str">
        <f t="shared" si="169"/>
        <v/>
      </c>
      <c r="W179" s="1278" t="str">
        <f>IF(VLOOKUP(D179,'J1&amp;J2'!$CA$9:$WV$470,18,FALSE)=0,"",VLOOKUP(D179,'J1&amp;J2'!$CA$9:$CW$470,18,FALSE))</f>
        <v/>
      </c>
      <c r="X179" s="1278" t="str">
        <f t="shared" si="170"/>
        <v/>
      </c>
      <c r="Y179" s="1278" t="str">
        <f t="shared" si="171"/>
        <v/>
      </c>
      <c r="Z179" s="1278" t="str">
        <f>IF(VLOOKUP(D179,'J1&amp;J2'!$CA$9:$CW$470,19,FALSE)=0,"",VLOOKUP(D179,'J1&amp;J2'!$CA$9:$CW$470,19,FALSE))</f>
        <v/>
      </c>
      <c r="AA179" s="1278" t="str">
        <f t="shared" si="172"/>
        <v/>
      </c>
      <c r="AB179" s="1278" t="str">
        <f t="shared" si="173"/>
        <v/>
      </c>
      <c r="AC179" s="1278" t="str">
        <f>IF(VLOOKUP(D179,'J1&amp;J2'!$CA$9:$CW$470,20,FALSE)=0,"",VLOOKUP(D179,'J1&amp;J2'!$CA$9:$CW$470,20,FALSE))</f>
        <v/>
      </c>
      <c r="AD179" s="1278" t="str">
        <f t="shared" si="174"/>
        <v/>
      </c>
      <c r="AE179" s="1278" t="str">
        <f t="shared" si="175"/>
        <v/>
      </c>
      <c r="AF179" s="1278" t="str">
        <f>IF(VLOOKUP(D179,'J1&amp;J2'!$CA$9:$CW$470,21,FALSE)=0,"",VLOOKUP(D179,'J1&amp;J2'!$CA$9:$CW$470,21,FALSE))</f>
        <v/>
      </c>
      <c r="AG179" s="1278" t="str">
        <f t="shared" si="176"/>
        <v/>
      </c>
      <c r="AH179" s="1278" t="str">
        <f t="shared" si="177"/>
        <v/>
      </c>
      <c r="AI179" s="1278" t="str">
        <f>IF(VLOOKUP(D179,'J1&amp;J2'!$CA$9:$CW$470,22,FALSE)=0,"",VLOOKUP(D179,'J1&amp;J2'!$CA$9:$CW$470,22,FALSE))</f>
        <v/>
      </c>
      <c r="AJ179" s="1278" t="str">
        <f t="shared" si="178"/>
        <v/>
      </c>
      <c r="AK179" s="1278" t="str">
        <f t="shared" si="179"/>
        <v/>
      </c>
      <c r="AL179" s="731"/>
      <c r="AM179" s="732" t="str">
        <f t="shared" si="180"/>
        <v/>
      </c>
      <c r="AN179" s="733" t="str">
        <f>IF(AM179="","",IF(AM179=1,15,IF(AMJ179=2,12,IF(AND(AM64&gt;2,AM179&lt;13),13-AM179,0))))</f>
        <v/>
      </c>
      <c r="AO179" s="734" t="str">
        <f t="shared" si="181"/>
        <v/>
      </c>
      <c r="AP179" s="735" t="str">
        <f t="shared" si="182"/>
        <v/>
      </c>
      <c r="AQ179" s="736">
        <f t="shared" si="183"/>
        <v>0</v>
      </c>
      <c r="AR179" s="7"/>
    </row>
    <row r="180" spans="2:44" ht="12" customHeight="1" x14ac:dyDescent="0.4">
      <c r="B180" s="1275" t="s">
        <v>724</v>
      </c>
      <c r="C180" s="1275" t="s">
        <v>666</v>
      </c>
      <c r="D180" s="1276" t="s">
        <v>149</v>
      </c>
      <c r="E180" s="731" t="str">
        <f>IF(VLOOKUP(D180,'J1&amp;J2'!$CA$9:$CW$470,12,FALSE)=0,"",VLOOKUP(D180,'J1&amp;J2'!$CA$9:$CW$470,12,FALSE))</f>
        <v/>
      </c>
      <c r="F180" s="731" t="str">
        <f t="shared" si="184"/>
        <v/>
      </c>
      <c r="G180" s="731" t="str">
        <f t="shared" si="159"/>
        <v/>
      </c>
      <c r="H180" s="1277">
        <f>IF(VLOOKUP(D180,'J1&amp;J2'!$CA$9:$CW$470,13,FALSE)=0,"",VLOOKUP(D180,'J1&amp;J2'!$CA$9:$CW$470,13,FALSE))</f>
        <v>88</v>
      </c>
      <c r="I180" s="1277">
        <f t="shared" si="160"/>
        <v>17</v>
      </c>
      <c r="J180" s="1277">
        <f t="shared" si="161"/>
        <v>0</v>
      </c>
      <c r="K180" s="1277" t="str">
        <f>IF(VLOOKUP(D180,'J1&amp;J2'!$CA$9:$CW$470,14,FALSE)=0,"",VLOOKUP(D180,'J1&amp;J2'!$CA$9:$CW$470,14,FALSE))</f>
        <v/>
      </c>
      <c r="L180" s="1277" t="str">
        <f t="shared" si="162"/>
        <v/>
      </c>
      <c r="M180" s="1277" t="str">
        <f t="shared" si="163"/>
        <v/>
      </c>
      <c r="N180" s="1277" t="str">
        <f>IF(VLOOKUP(D180,'J1&amp;J2'!$CA$9:$CW$470,15,FALSE)=0,"",VLOOKUP(D180,'J1&amp;J2'!$CA$9:$CW$470,15,FALSE))</f>
        <v/>
      </c>
      <c r="O180" s="1277" t="str">
        <f t="shared" si="164"/>
        <v/>
      </c>
      <c r="P180" s="1277" t="str">
        <f t="shared" si="165"/>
        <v/>
      </c>
      <c r="Q180" s="1277" t="str">
        <f>IF(VLOOKUP(D180,'J1&amp;J2'!$CA$9:$CW$470,16,FALSE)=0,"",VLOOKUP(D180,'J1&amp;J2'!$CA$9:$CW$470,16,FALSE))</f>
        <v/>
      </c>
      <c r="R180" s="1277" t="str">
        <f t="shared" si="166"/>
        <v/>
      </c>
      <c r="S180" s="1277" t="str">
        <f t="shared" si="167"/>
        <v/>
      </c>
      <c r="T180" s="1277" t="str">
        <f>IF(VLOOKUP(D180,'J1&amp;J2'!$CA$9:$CW$470,17,FALSE)=0,"",VLOOKUP(D180,'J1&amp;J2'!$CA$9:$CW$470,17,FALSE))</f>
        <v/>
      </c>
      <c r="U180" s="1277" t="str">
        <f t="shared" si="168"/>
        <v/>
      </c>
      <c r="V180" s="1277" t="str">
        <f t="shared" si="169"/>
        <v/>
      </c>
      <c r="W180" s="1277" t="str">
        <f>IF(VLOOKUP(D180,'J1&amp;J2'!$CA$9:$WV$470,18,FALSE)=0,"",VLOOKUP(D180,'J1&amp;J2'!$CA$9:$CW$470,18,FALSE))</f>
        <v/>
      </c>
      <c r="X180" s="1277" t="str">
        <f t="shared" si="170"/>
        <v/>
      </c>
      <c r="Y180" s="1277" t="str">
        <f t="shared" si="171"/>
        <v/>
      </c>
      <c r="Z180" s="1277" t="str">
        <f>IF(VLOOKUP(D180,'J1&amp;J2'!$CA$9:$CW$470,19,FALSE)=0,"",VLOOKUP(D180,'J1&amp;J2'!$CA$9:$CW$470,19,FALSE))</f>
        <v/>
      </c>
      <c r="AA180" s="1277" t="str">
        <f t="shared" si="172"/>
        <v/>
      </c>
      <c r="AB180" s="1277" t="str">
        <f t="shared" si="173"/>
        <v/>
      </c>
      <c r="AC180" s="1277" t="str">
        <f>IF(VLOOKUP(D180,'J1&amp;J2'!$CA$9:$CW$470,20,FALSE)=0,"",VLOOKUP(D180,'J1&amp;J2'!$CA$9:$CW$470,20,FALSE))</f>
        <v/>
      </c>
      <c r="AD180" s="1277" t="str">
        <f t="shared" si="174"/>
        <v/>
      </c>
      <c r="AE180" s="1277" t="str">
        <f t="shared" si="175"/>
        <v/>
      </c>
      <c r="AF180" s="1277" t="str">
        <f>IF(VLOOKUP(D180,'J1&amp;J2'!$CA$9:$CW$470,21,FALSE)=0,"",VLOOKUP(D180,'J1&amp;J2'!$CA$9:$CW$470,21,FALSE))</f>
        <v/>
      </c>
      <c r="AG180" s="1277" t="str">
        <f t="shared" si="176"/>
        <v/>
      </c>
      <c r="AH180" s="1277" t="str">
        <f t="shared" si="177"/>
        <v/>
      </c>
      <c r="AI180" s="1277" t="str">
        <f>IF(VLOOKUP(D180,'J1&amp;J2'!$CA$9:$CW$470,22,FALSE)=0,"",VLOOKUP(D180,'J1&amp;J2'!$CA$9:$CW$470,22,FALSE))</f>
        <v/>
      </c>
      <c r="AJ180" s="1277" t="str">
        <f t="shared" si="178"/>
        <v/>
      </c>
      <c r="AK180" s="1277" t="str">
        <f t="shared" si="179"/>
        <v/>
      </c>
      <c r="AL180" s="731"/>
      <c r="AM180" s="732" t="str">
        <f t="shared" si="180"/>
        <v/>
      </c>
      <c r="AN180" s="733" t="str">
        <f>IF(AM180="","",IF(AM180=1,15,IF(AMJ180=2,12,IF(AND(#REF!&gt;2,AM180&lt;13),13-AM180,0))))</f>
        <v/>
      </c>
      <c r="AO180" s="734" t="str">
        <f t="shared" si="181"/>
        <v/>
      </c>
      <c r="AP180" s="735" t="str">
        <f t="shared" si="182"/>
        <v/>
      </c>
      <c r="AQ180" s="736">
        <f t="shared" si="183"/>
        <v>1</v>
      </c>
      <c r="AR180" s="7"/>
    </row>
    <row r="181" spans="2:44" ht="12" customHeight="1" x14ac:dyDescent="0.4">
      <c r="B181" s="1025" t="s">
        <v>728</v>
      </c>
      <c r="C181" s="1025" t="s">
        <v>666</v>
      </c>
      <c r="D181" s="1026" t="s">
        <v>727</v>
      </c>
      <c r="E181" s="1279" t="str">
        <f>IF(VLOOKUP(D181,'J1&amp;J2'!$CA$9:$CW$470,12,FALSE)=0,"",VLOOKUP(D181,'J1&amp;J2'!$CA$9:$CW$470,12,FALSE))</f>
        <v/>
      </c>
      <c r="F181" s="1279" t="str">
        <f t="shared" si="184"/>
        <v/>
      </c>
      <c r="G181" s="1279" t="str">
        <f t="shared" si="159"/>
        <v/>
      </c>
      <c r="H181" s="1278" t="str">
        <f>IF(VLOOKUP(D181,'J1&amp;J2'!$CA$9:$CW$470,13,FALSE)=0,"",VLOOKUP(D181,'J1&amp;J2'!$CA$9:$CW$470,13,FALSE))</f>
        <v/>
      </c>
      <c r="I181" s="1278" t="str">
        <f t="shared" si="160"/>
        <v/>
      </c>
      <c r="J181" s="1278" t="str">
        <f t="shared" si="161"/>
        <v/>
      </c>
      <c r="K181" s="1278" t="str">
        <f>IF(VLOOKUP(D181,'J1&amp;J2'!$CA$9:$CW$470,14,FALSE)=0,"",VLOOKUP(D181,'J1&amp;J2'!$CA$9:$CW$470,14,FALSE))</f>
        <v/>
      </c>
      <c r="L181" s="1278" t="str">
        <f t="shared" si="162"/>
        <v/>
      </c>
      <c r="M181" s="1278" t="str">
        <f t="shared" si="163"/>
        <v/>
      </c>
      <c r="N181" s="1278" t="str">
        <f>IF(VLOOKUP(D181,'J1&amp;J2'!$CA$9:$CW$470,15,FALSE)=0,"",VLOOKUP(D181,'J1&amp;J2'!$CA$9:$CW$470,15,FALSE))</f>
        <v/>
      </c>
      <c r="O181" s="1278" t="str">
        <f t="shared" si="164"/>
        <v/>
      </c>
      <c r="P181" s="1278" t="str">
        <f t="shared" si="165"/>
        <v/>
      </c>
      <c r="Q181" s="1278" t="str">
        <f>IF(VLOOKUP(D181,'J1&amp;J2'!$CA$9:$CW$470,16,FALSE)=0,"",VLOOKUP(D181,'J1&amp;J2'!$CA$9:$CW$470,16,FALSE))</f>
        <v/>
      </c>
      <c r="R181" s="1278" t="str">
        <f t="shared" si="166"/>
        <v/>
      </c>
      <c r="S181" s="1278" t="str">
        <f t="shared" si="167"/>
        <v/>
      </c>
      <c r="T181" s="1278" t="str">
        <f>IF(VLOOKUP(D181,'J1&amp;J2'!$CA$9:$CW$470,17,FALSE)=0,"",VLOOKUP(D181,'J1&amp;J2'!$CA$9:$CW$470,17,FALSE))</f>
        <v/>
      </c>
      <c r="U181" s="1278" t="str">
        <f t="shared" si="168"/>
        <v/>
      </c>
      <c r="V181" s="1278" t="str">
        <f t="shared" si="169"/>
        <v/>
      </c>
      <c r="W181" s="1278" t="str">
        <f>IF(VLOOKUP(D181,'J1&amp;J2'!$CA$9:$WV$470,18,FALSE)=0,"",VLOOKUP(D181,'J1&amp;J2'!$CA$9:$CW$470,18,FALSE))</f>
        <v/>
      </c>
      <c r="X181" s="1278" t="str">
        <f t="shared" si="170"/>
        <v/>
      </c>
      <c r="Y181" s="1278" t="str">
        <f t="shared" si="171"/>
        <v/>
      </c>
      <c r="Z181" s="1278" t="str">
        <f>IF(VLOOKUP(D181,'J1&amp;J2'!$CA$9:$CW$470,19,FALSE)=0,"",VLOOKUP(D181,'J1&amp;J2'!$CA$9:$CW$470,19,FALSE))</f>
        <v/>
      </c>
      <c r="AA181" s="1278" t="str">
        <f t="shared" si="172"/>
        <v/>
      </c>
      <c r="AB181" s="1278" t="str">
        <f t="shared" si="173"/>
        <v/>
      </c>
      <c r="AC181" s="1278" t="str">
        <f>IF(VLOOKUP(D181,'J1&amp;J2'!$CA$9:$CW$470,20,FALSE)=0,"",VLOOKUP(D181,'J1&amp;J2'!$CA$9:$CW$470,20,FALSE))</f>
        <v/>
      </c>
      <c r="AD181" s="1278" t="str">
        <f t="shared" si="174"/>
        <v/>
      </c>
      <c r="AE181" s="1278" t="str">
        <f t="shared" si="175"/>
        <v/>
      </c>
      <c r="AF181" s="1278" t="str">
        <f>IF(VLOOKUP(D181,'J1&amp;J2'!$CA$9:$CW$470,21,FALSE)=0,"",VLOOKUP(D181,'J1&amp;J2'!$CA$9:$CW$470,21,FALSE))</f>
        <v/>
      </c>
      <c r="AG181" s="1278" t="str">
        <f t="shared" si="176"/>
        <v/>
      </c>
      <c r="AH181" s="1278" t="str">
        <f t="shared" si="177"/>
        <v/>
      </c>
      <c r="AI181" s="1278" t="str">
        <f>IF(VLOOKUP(D181,'J1&amp;J2'!$CA$9:$CW$470,22,FALSE)=0,"",VLOOKUP(D181,'J1&amp;J2'!$CA$9:$CW$470,22,FALSE))</f>
        <v/>
      </c>
      <c r="AJ181" s="1278" t="str">
        <f t="shared" si="178"/>
        <v/>
      </c>
      <c r="AK181" s="1278" t="str">
        <f t="shared" si="179"/>
        <v/>
      </c>
      <c r="AL181" s="874"/>
      <c r="AM181" s="945" t="str">
        <f t="shared" si="180"/>
        <v/>
      </c>
      <c r="AN181" s="944" t="str">
        <f>IF(AM181="","",IF(AM181=1,15,IF(AMJ181=2,12,IF(AND(AM69&gt;2,AM181&lt;13),13-AM181,0))))</f>
        <v/>
      </c>
      <c r="AO181" s="734" t="str">
        <f t="shared" si="181"/>
        <v/>
      </c>
      <c r="AP181" s="735" t="str">
        <f t="shared" si="182"/>
        <v/>
      </c>
      <c r="AQ181" s="736">
        <f t="shared" si="183"/>
        <v>0</v>
      </c>
      <c r="AR181" s="7"/>
    </row>
    <row r="182" spans="2:44" ht="12" customHeight="1" x14ac:dyDescent="0.4">
      <c r="B182" s="1275" t="s">
        <v>734</v>
      </c>
      <c r="C182" s="1275" t="s">
        <v>731</v>
      </c>
      <c r="D182" s="1276" t="s">
        <v>733</v>
      </c>
      <c r="E182" s="731" t="str">
        <f>IF(VLOOKUP(D182,'J1&amp;J2'!$CA$9:$CW$470,12,FALSE)=0,"",VLOOKUP(D182,'J1&amp;J2'!$CA$9:$CW$470,12,FALSE))</f>
        <v/>
      </c>
      <c r="F182" s="731" t="str">
        <f t="shared" si="184"/>
        <v/>
      </c>
      <c r="G182" s="731" t="str">
        <f t="shared" si="159"/>
        <v/>
      </c>
      <c r="H182" s="1277" t="str">
        <f>IF(VLOOKUP(D182,'J1&amp;J2'!$CA$9:$CW$470,13,FALSE)=0,"",VLOOKUP(D182,'J1&amp;J2'!$CA$9:$CW$470,13,FALSE))</f>
        <v/>
      </c>
      <c r="I182" s="1277" t="str">
        <f t="shared" si="160"/>
        <v/>
      </c>
      <c r="J182" s="1277" t="str">
        <f t="shared" si="161"/>
        <v/>
      </c>
      <c r="K182" s="1277" t="str">
        <f>IF(VLOOKUP(D182,'J1&amp;J2'!$CA$9:$CW$470,14,FALSE)=0,"",VLOOKUP(D182,'J1&amp;J2'!$CA$9:$CW$470,14,FALSE))</f>
        <v/>
      </c>
      <c r="L182" s="1277" t="str">
        <f t="shared" si="162"/>
        <v/>
      </c>
      <c r="M182" s="1277" t="str">
        <f t="shared" si="163"/>
        <v/>
      </c>
      <c r="N182" s="1277" t="str">
        <f>IF(VLOOKUP(D182,'J1&amp;J2'!$CA$9:$CW$470,15,FALSE)=0,"",VLOOKUP(D182,'J1&amp;J2'!$CA$9:$CW$470,15,FALSE))</f>
        <v/>
      </c>
      <c r="O182" s="1277" t="str">
        <f t="shared" si="164"/>
        <v/>
      </c>
      <c r="P182" s="1277" t="str">
        <f t="shared" si="165"/>
        <v/>
      </c>
      <c r="Q182" s="1277" t="str">
        <f>IF(VLOOKUP(D182,'J1&amp;J2'!$CA$9:$CW$470,16,FALSE)=0,"",VLOOKUP(D182,'J1&amp;J2'!$CA$9:$CW$470,16,FALSE))</f>
        <v/>
      </c>
      <c r="R182" s="1277" t="str">
        <f t="shared" si="166"/>
        <v/>
      </c>
      <c r="S182" s="1277" t="str">
        <f t="shared" si="167"/>
        <v/>
      </c>
      <c r="T182" s="1277" t="str">
        <f>IF(VLOOKUP(D182,'J1&amp;J2'!$CA$9:$CW$470,17,FALSE)=0,"",VLOOKUP(D182,'J1&amp;J2'!$CA$9:$CW$470,17,FALSE))</f>
        <v/>
      </c>
      <c r="U182" s="1277" t="str">
        <f t="shared" si="168"/>
        <v/>
      </c>
      <c r="V182" s="1277" t="str">
        <f t="shared" si="169"/>
        <v/>
      </c>
      <c r="W182" s="1277" t="str">
        <f>IF(VLOOKUP(D182,'J1&amp;J2'!$CA$9:$WV$470,18,FALSE)=0,"",VLOOKUP(D182,'J1&amp;J2'!$CA$9:$CW$470,18,FALSE))</f>
        <v/>
      </c>
      <c r="X182" s="1277" t="str">
        <f t="shared" si="170"/>
        <v/>
      </c>
      <c r="Y182" s="1277" t="str">
        <f t="shared" si="171"/>
        <v/>
      </c>
      <c r="Z182" s="1277" t="str">
        <f>IF(VLOOKUP(D182,'J1&amp;J2'!$CA$9:$CW$470,19,FALSE)=0,"",VLOOKUP(D182,'J1&amp;J2'!$CA$9:$CW$470,19,FALSE))</f>
        <v/>
      </c>
      <c r="AA182" s="1277" t="str">
        <f t="shared" si="172"/>
        <v/>
      </c>
      <c r="AB182" s="1277" t="str">
        <f t="shared" si="173"/>
        <v/>
      </c>
      <c r="AC182" s="1277" t="str">
        <f>IF(VLOOKUP(D182,'J1&amp;J2'!$CA$9:$CW$470,20,FALSE)=0,"",VLOOKUP(D182,'J1&amp;J2'!$CA$9:$CW$470,20,FALSE))</f>
        <v/>
      </c>
      <c r="AD182" s="1277" t="str">
        <f t="shared" si="174"/>
        <v/>
      </c>
      <c r="AE182" s="1277" t="str">
        <f t="shared" si="175"/>
        <v/>
      </c>
      <c r="AF182" s="1277" t="str">
        <f>IF(VLOOKUP(D182,'J1&amp;J2'!$CA$9:$CW$470,21,FALSE)=0,"",VLOOKUP(D182,'J1&amp;J2'!$CA$9:$CW$470,21,FALSE))</f>
        <v/>
      </c>
      <c r="AG182" s="1277" t="str">
        <f t="shared" si="176"/>
        <v/>
      </c>
      <c r="AH182" s="1277" t="str">
        <f t="shared" si="177"/>
        <v/>
      </c>
      <c r="AI182" s="1277" t="str">
        <f>IF(VLOOKUP(D182,'J1&amp;J2'!$CA$9:$CW$470,22,FALSE)=0,"",VLOOKUP(D182,'J1&amp;J2'!$CA$9:$CW$470,22,FALSE))</f>
        <v/>
      </c>
      <c r="AJ182" s="1277" t="str">
        <f t="shared" si="178"/>
        <v/>
      </c>
      <c r="AK182" s="1277" t="str">
        <f t="shared" si="179"/>
        <v/>
      </c>
      <c r="AL182" s="731"/>
      <c r="AM182" s="732" t="str">
        <f t="shared" si="180"/>
        <v/>
      </c>
      <c r="AN182" s="733" t="str">
        <f>IF(AM182="","",IF(AM182=1,15,IF(AMJ182=2,12,IF(AND(AM67&gt;2,AM182&lt;13),13-AM182,0))))</f>
        <v/>
      </c>
      <c r="AO182" s="734" t="str">
        <f t="shared" si="181"/>
        <v/>
      </c>
      <c r="AP182" s="735" t="str">
        <f t="shared" si="182"/>
        <v/>
      </c>
      <c r="AQ182" s="736">
        <f t="shared" si="183"/>
        <v>0</v>
      </c>
      <c r="AR182" s="7"/>
    </row>
    <row r="183" spans="2:44" ht="12" customHeight="1" x14ac:dyDescent="0.4">
      <c r="B183" s="1025" t="s">
        <v>745</v>
      </c>
      <c r="C183" s="1025" t="s">
        <v>731</v>
      </c>
      <c r="D183" s="1026" t="s">
        <v>744</v>
      </c>
      <c r="E183" s="1279">
        <f>IF(VLOOKUP(D183,'J1&amp;J2'!$CA$9:$CW$470,12,FALSE)=0,"",VLOOKUP(D183,'J1&amp;J2'!$CA$9:$CW$470,12,FALSE))</f>
        <v>95</v>
      </c>
      <c r="F183" s="1279">
        <f t="shared" si="184"/>
        <v>25</v>
      </c>
      <c r="G183" s="1279">
        <f t="shared" si="159"/>
        <v>0</v>
      </c>
      <c r="H183" s="1278" t="str">
        <f>IF(VLOOKUP(D183,'J1&amp;J2'!$CA$9:$CW$470,13,FALSE)=0,"",VLOOKUP(D183,'J1&amp;J2'!$CA$9:$CW$470,13,FALSE))</f>
        <v/>
      </c>
      <c r="I183" s="1278" t="str">
        <f t="shared" si="160"/>
        <v/>
      </c>
      <c r="J183" s="1278" t="str">
        <f t="shared" si="161"/>
        <v/>
      </c>
      <c r="K183" s="1278" t="str">
        <f>IF(VLOOKUP(D183,'J1&amp;J2'!$CA$9:$CW$470,14,FALSE)=0,"",VLOOKUP(D183,'J1&amp;J2'!$CA$9:$CW$470,14,FALSE))</f>
        <v/>
      </c>
      <c r="L183" s="1278" t="str">
        <f t="shared" si="162"/>
        <v/>
      </c>
      <c r="M183" s="1278" t="str">
        <f t="shared" si="163"/>
        <v/>
      </c>
      <c r="N183" s="1278" t="str">
        <f>IF(VLOOKUP(D183,'J1&amp;J2'!$CA$9:$CW$470,15,FALSE)=0,"",VLOOKUP(D183,'J1&amp;J2'!$CA$9:$CW$470,15,FALSE))</f>
        <v/>
      </c>
      <c r="O183" s="1278" t="str">
        <f t="shared" si="164"/>
        <v/>
      </c>
      <c r="P183" s="1278" t="str">
        <f t="shared" si="165"/>
        <v/>
      </c>
      <c r="Q183" s="1278" t="str">
        <f>IF(VLOOKUP(D183,'J1&amp;J2'!$CA$9:$CW$470,16,FALSE)=0,"",VLOOKUP(D183,'J1&amp;J2'!$CA$9:$CW$470,16,FALSE))</f>
        <v/>
      </c>
      <c r="R183" s="1278" t="str">
        <f t="shared" si="166"/>
        <v/>
      </c>
      <c r="S183" s="1278" t="str">
        <f t="shared" si="167"/>
        <v/>
      </c>
      <c r="T183" s="1278" t="str">
        <f>IF(VLOOKUP(D183,'J1&amp;J2'!$CA$9:$CW$470,17,FALSE)=0,"",VLOOKUP(D183,'J1&amp;J2'!$CA$9:$CW$470,17,FALSE))</f>
        <v/>
      </c>
      <c r="U183" s="1278" t="str">
        <f t="shared" si="168"/>
        <v/>
      </c>
      <c r="V183" s="1278" t="str">
        <f t="shared" si="169"/>
        <v/>
      </c>
      <c r="W183" s="1278" t="str">
        <f>IF(VLOOKUP(D183,'J1&amp;J2'!$CA$9:$WV$470,18,FALSE)=0,"",VLOOKUP(D183,'J1&amp;J2'!$CA$9:$CW$470,18,FALSE))</f>
        <v/>
      </c>
      <c r="X183" s="1278" t="str">
        <f t="shared" si="170"/>
        <v/>
      </c>
      <c r="Y183" s="1278" t="str">
        <f t="shared" si="171"/>
        <v/>
      </c>
      <c r="Z183" s="1278" t="str">
        <f>IF(VLOOKUP(D183,'J1&amp;J2'!$CA$9:$CW$470,19,FALSE)=0,"",VLOOKUP(D183,'J1&amp;J2'!$CA$9:$CW$470,19,FALSE))</f>
        <v/>
      </c>
      <c r="AA183" s="1278" t="str">
        <f t="shared" si="172"/>
        <v/>
      </c>
      <c r="AB183" s="1278" t="str">
        <f t="shared" si="173"/>
        <v/>
      </c>
      <c r="AC183" s="1278" t="str">
        <f>IF(VLOOKUP(D183,'J1&amp;J2'!$CA$9:$CW$470,20,FALSE)=0,"",VLOOKUP(D183,'J1&amp;J2'!$CA$9:$CW$470,20,FALSE))</f>
        <v/>
      </c>
      <c r="AD183" s="1278" t="str">
        <f t="shared" si="174"/>
        <v/>
      </c>
      <c r="AE183" s="1278" t="str">
        <f t="shared" si="175"/>
        <v/>
      </c>
      <c r="AF183" s="1278" t="str">
        <f>IF(VLOOKUP(D183,'J1&amp;J2'!$CA$9:$CW$470,21,FALSE)=0,"",VLOOKUP(D183,'J1&amp;J2'!$CA$9:$CW$470,21,FALSE))</f>
        <v/>
      </c>
      <c r="AG183" s="1278" t="str">
        <f t="shared" si="176"/>
        <v/>
      </c>
      <c r="AH183" s="1278" t="str">
        <f t="shared" si="177"/>
        <v/>
      </c>
      <c r="AI183" s="1278" t="str">
        <f>IF(VLOOKUP(D183,'J1&amp;J2'!$CA$9:$CW$470,22,FALSE)=0,"",VLOOKUP(D183,'J1&amp;J2'!$CA$9:$CW$470,22,FALSE))</f>
        <v/>
      </c>
      <c r="AJ183" s="1278" t="str">
        <f t="shared" si="178"/>
        <v/>
      </c>
      <c r="AK183" s="1278" t="str">
        <f t="shared" si="179"/>
        <v/>
      </c>
      <c r="AL183" s="874"/>
      <c r="AM183" s="945" t="str">
        <f t="shared" si="180"/>
        <v/>
      </c>
      <c r="AN183" s="944" t="str">
        <f>IF(AM183="","",IF(AM183=1,15,IF(AMJ183=2,12,IF(AND(#REF!&gt;2,AM183&lt;13),13-AM183,0))))</f>
        <v/>
      </c>
      <c r="AO183" s="734" t="str">
        <f t="shared" si="181"/>
        <v/>
      </c>
      <c r="AP183" s="735" t="str">
        <f t="shared" si="182"/>
        <v/>
      </c>
      <c r="AQ183" s="736">
        <f t="shared" si="183"/>
        <v>1</v>
      </c>
      <c r="AR183" s="7"/>
    </row>
    <row r="184" spans="2:44" ht="12" customHeight="1" x14ac:dyDescent="0.4">
      <c r="B184" s="1275" t="s">
        <v>751</v>
      </c>
      <c r="C184" s="1275" t="s">
        <v>731</v>
      </c>
      <c r="D184" s="1276" t="s">
        <v>292</v>
      </c>
      <c r="E184" s="731" t="str">
        <f>IF(VLOOKUP(D184,'J1&amp;J2'!$CA$9:$CW$470,12,FALSE)=0,"",VLOOKUP(D184,'J1&amp;J2'!$CA$9:$CW$470,12,FALSE))</f>
        <v/>
      </c>
      <c r="F184" s="731" t="str">
        <f t="shared" si="184"/>
        <v/>
      </c>
      <c r="G184" s="731" t="str">
        <f t="shared" si="159"/>
        <v/>
      </c>
      <c r="H184" s="1277" t="str">
        <f>IF(VLOOKUP(D184,'J1&amp;J2'!$CA$9:$CW$470,13,FALSE)=0,"",VLOOKUP(D184,'J1&amp;J2'!$CA$9:$CW$470,13,FALSE))</f>
        <v/>
      </c>
      <c r="I184" s="1277" t="str">
        <f t="shared" si="160"/>
        <v/>
      </c>
      <c r="J184" s="1277" t="str">
        <f t="shared" si="161"/>
        <v/>
      </c>
      <c r="K184" s="1277" t="str">
        <f>IF(VLOOKUP(D184,'J1&amp;J2'!$CA$9:$CW$470,14,FALSE)=0,"",VLOOKUP(D184,'J1&amp;J2'!$CA$9:$CW$470,14,FALSE))</f>
        <v/>
      </c>
      <c r="L184" s="1277" t="str">
        <f t="shared" si="162"/>
        <v/>
      </c>
      <c r="M184" s="1277" t="str">
        <f t="shared" si="163"/>
        <v/>
      </c>
      <c r="N184" s="1277" t="str">
        <f>IF(VLOOKUP(D184,'J1&amp;J2'!$CA$9:$CW$470,15,FALSE)=0,"",VLOOKUP(D184,'J1&amp;J2'!$CA$9:$CW$470,15,FALSE))</f>
        <v/>
      </c>
      <c r="O184" s="1277" t="str">
        <f t="shared" si="164"/>
        <v/>
      </c>
      <c r="P184" s="1277" t="str">
        <f t="shared" si="165"/>
        <v/>
      </c>
      <c r="Q184" s="1277" t="str">
        <f>IF(VLOOKUP(D184,'J1&amp;J2'!$CA$9:$CW$470,16,FALSE)=0,"",VLOOKUP(D184,'J1&amp;J2'!$CA$9:$CW$470,16,FALSE))</f>
        <v/>
      </c>
      <c r="R184" s="1277" t="str">
        <f t="shared" si="166"/>
        <v/>
      </c>
      <c r="S184" s="1277" t="str">
        <f t="shared" si="167"/>
        <v/>
      </c>
      <c r="T184" s="1277" t="str">
        <f>IF(VLOOKUP(D184,'J1&amp;J2'!$CA$9:$CW$470,17,FALSE)=0,"",VLOOKUP(D184,'J1&amp;J2'!$CA$9:$CW$470,17,FALSE))</f>
        <v/>
      </c>
      <c r="U184" s="1277" t="str">
        <f t="shared" si="168"/>
        <v/>
      </c>
      <c r="V184" s="1277" t="str">
        <f t="shared" si="169"/>
        <v/>
      </c>
      <c r="W184" s="1277" t="str">
        <f>IF(VLOOKUP(D184,'J1&amp;J2'!$CA$9:$WV$470,18,FALSE)=0,"",VLOOKUP(D184,'J1&amp;J2'!$CA$9:$CW$470,18,FALSE))</f>
        <v/>
      </c>
      <c r="X184" s="1277" t="str">
        <f t="shared" si="170"/>
        <v/>
      </c>
      <c r="Y184" s="1277" t="str">
        <f t="shared" si="171"/>
        <v/>
      </c>
      <c r="Z184" s="1277" t="str">
        <f>IF(VLOOKUP(D184,'J1&amp;J2'!$CA$9:$CW$470,19,FALSE)=0,"",VLOOKUP(D184,'J1&amp;J2'!$CA$9:$CW$470,19,FALSE))</f>
        <v/>
      </c>
      <c r="AA184" s="1277" t="str">
        <f t="shared" si="172"/>
        <v/>
      </c>
      <c r="AB184" s="1277" t="str">
        <f t="shared" si="173"/>
        <v/>
      </c>
      <c r="AC184" s="1277" t="str">
        <f>IF(VLOOKUP(D184,'J1&amp;J2'!$CA$9:$CW$470,20,FALSE)=0,"",VLOOKUP(D184,'J1&amp;J2'!$CA$9:$CW$470,20,FALSE))</f>
        <v/>
      </c>
      <c r="AD184" s="1277" t="str">
        <f t="shared" si="174"/>
        <v/>
      </c>
      <c r="AE184" s="1277" t="str">
        <f t="shared" si="175"/>
        <v/>
      </c>
      <c r="AF184" s="1277" t="str">
        <f>IF(VLOOKUP(D184,'J1&amp;J2'!$CA$9:$CW$470,21,FALSE)=0,"",VLOOKUP(D184,'J1&amp;J2'!$CA$9:$CW$470,21,FALSE))</f>
        <v/>
      </c>
      <c r="AG184" s="1277" t="str">
        <f t="shared" si="176"/>
        <v/>
      </c>
      <c r="AH184" s="1277" t="str">
        <f t="shared" si="177"/>
        <v/>
      </c>
      <c r="AI184" s="1277" t="str">
        <f>IF(VLOOKUP(D184,'J1&amp;J2'!$CA$9:$CW$470,22,FALSE)=0,"",VLOOKUP(D184,'J1&amp;J2'!$CA$9:$CW$470,22,FALSE))</f>
        <v/>
      </c>
      <c r="AJ184" s="1277" t="str">
        <f t="shared" si="178"/>
        <v/>
      </c>
      <c r="AK184" s="1277" t="str">
        <f t="shared" si="179"/>
        <v/>
      </c>
      <c r="AL184" s="731"/>
      <c r="AM184" s="732" t="str">
        <f t="shared" si="180"/>
        <v/>
      </c>
      <c r="AN184" s="733" t="str">
        <f>IF(AM184="","",IF(AM184=1,15,IF(AMJ184=2,12,IF(AND(AM71&gt;2,AM184&lt;13),13-AM184,0))))</f>
        <v/>
      </c>
      <c r="AO184" s="734" t="str">
        <f t="shared" si="181"/>
        <v/>
      </c>
      <c r="AP184" s="735" t="str">
        <f t="shared" si="182"/>
        <v/>
      </c>
      <c r="AQ184" s="736">
        <f t="shared" si="183"/>
        <v>0</v>
      </c>
      <c r="AR184" s="7"/>
    </row>
    <row r="185" spans="2:44" ht="12" customHeight="1" x14ac:dyDescent="0.4">
      <c r="B185" s="1025" t="s">
        <v>756</v>
      </c>
      <c r="C185" s="1025" t="s">
        <v>731</v>
      </c>
      <c r="D185" s="1026" t="s">
        <v>294</v>
      </c>
      <c r="E185" s="1279" t="str">
        <f>IF(VLOOKUP(D185,'J1&amp;J2'!$CA$9:$CW$470,12,FALSE)=0,"",VLOOKUP(D185,'J1&amp;J2'!$CA$9:$CW$470,12,FALSE))</f>
        <v/>
      </c>
      <c r="F185" s="1279" t="str">
        <f t="shared" si="184"/>
        <v/>
      </c>
      <c r="G185" s="1279" t="str">
        <f t="shared" si="159"/>
        <v/>
      </c>
      <c r="H185" s="1278" t="str">
        <f>IF(VLOOKUP(D185,'J1&amp;J2'!$CA$9:$CW$470,13,FALSE)=0,"",VLOOKUP(D185,'J1&amp;J2'!$CA$9:$CW$470,13,FALSE))</f>
        <v/>
      </c>
      <c r="I185" s="1278" t="str">
        <f t="shared" si="160"/>
        <v/>
      </c>
      <c r="J185" s="1278" t="str">
        <f t="shared" si="161"/>
        <v/>
      </c>
      <c r="K185" s="1278" t="str">
        <f>IF(VLOOKUP(D185,'J1&amp;J2'!$CA$9:$CW$470,14,FALSE)=0,"",VLOOKUP(D185,'J1&amp;J2'!$CA$9:$CW$470,14,FALSE))</f>
        <v/>
      </c>
      <c r="L185" s="1278" t="str">
        <f t="shared" si="162"/>
        <v/>
      </c>
      <c r="M185" s="1278" t="str">
        <f t="shared" si="163"/>
        <v/>
      </c>
      <c r="N185" s="1278" t="str">
        <f>IF(VLOOKUP(D185,'J1&amp;J2'!$CA$9:$CW$470,15,FALSE)=0,"",VLOOKUP(D185,'J1&amp;J2'!$CA$9:$CW$470,15,FALSE))</f>
        <v/>
      </c>
      <c r="O185" s="1278" t="str">
        <f t="shared" si="164"/>
        <v/>
      </c>
      <c r="P185" s="1278" t="str">
        <f t="shared" si="165"/>
        <v/>
      </c>
      <c r="Q185" s="1278" t="str">
        <f>IF(VLOOKUP(D185,'J1&amp;J2'!$CA$9:$CW$470,16,FALSE)=0,"",VLOOKUP(D185,'J1&amp;J2'!$CA$9:$CW$470,16,FALSE))</f>
        <v/>
      </c>
      <c r="R185" s="1278" t="str">
        <f t="shared" si="166"/>
        <v/>
      </c>
      <c r="S185" s="1278" t="str">
        <f t="shared" si="167"/>
        <v/>
      </c>
      <c r="T185" s="1278" t="str">
        <f>IF(VLOOKUP(D185,'J1&amp;J2'!$CA$9:$CW$470,17,FALSE)=0,"",VLOOKUP(D185,'J1&amp;J2'!$CA$9:$CW$470,17,FALSE))</f>
        <v/>
      </c>
      <c r="U185" s="1278" t="str">
        <f t="shared" si="168"/>
        <v/>
      </c>
      <c r="V185" s="1278" t="str">
        <f t="shared" si="169"/>
        <v/>
      </c>
      <c r="W185" s="1278" t="str">
        <f>IF(VLOOKUP(D185,'J1&amp;J2'!$CA$9:$WV$470,18,FALSE)=0,"",VLOOKUP(D185,'J1&amp;J2'!$CA$9:$CW$470,18,FALSE))</f>
        <v/>
      </c>
      <c r="X185" s="1278" t="str">
        <f t="shared" si="170"/>
        <v/>
      </c>
      <c r="Y185" s="1278" t="str">
        <f t="shared" si="171"/>
        <v/>
      </c>
      <c r="Z185" s="1278" t="str">
        <f>IF(VLOOKUP(D185,'J1&amp;J2'!$CA$9:$CW$470,19,FALSE)=0,"",VLOOKUP(D185,'J1&amp;J2'!$CA$9:$CW$470,19,FALSE))</f>
        <v/>
      </c>
      <c r="AA185" s="1278" t="str">
        <f t="shared" si="172"/>
        <v/>
      </c>
      <c r="AB185" s="1278" t="str">
        <f t="shared" si="173"/>
        <v/>
      </c>
      <c r="AC185" s="1278" t="str">
        <f>IF(VLOOKUP(D185,'J1&amp;J2'!$CA$9:$CW$470,20,FALSE)=0,"",VLOOKUP(D185,'J1&amp;J2'!$CA$9:$CW$470,20,FALSE))</f>
        <v/>
      </c>
      <c r="AD185" s="1278" t="str">
        <f t="shared" si="174"/>
        <v/>
      </c>
      <c r="AE185" s="1278" t="str">
        <f t="shared" si="175"/>
        <v/>
      </c>
      <c r="AF185" s="1278" t="str">
        <f>IF(VLOOKUP(D185,'J1&amp;J2'!$CA$9:$CW$470,21,FALSE)=0,"",VLOOKUP(D185,'J1&amp;J2'!$CA$9:$CW$470,21,FALSE))</f>
        <v/>
      </c>
      <c r="AG185" s="1278" t="str">
        <f t="shared" si="176"/>
        <v/>
      </c>
      <c r="AH185" s="1278" t="str">
        <f t="shared" si="177"/>
        <v/>
      </c>
      <c r="AI185" s="1278" t="str">
        <f>IF(VLOOKUP(D185,'J1&amp;J2'!$CA$9:$CW$470,22,FALSE)=0,"",VLOOKUP(D185,'J1&amp;J2'!$CA$9:$CW$470,22,FALSE))</f>
        <v/>
      </c>
      <c r="AJ185" s="1278" t="str">
        <f t="shared" si="178"/>
        <v/>
      </c>
      <c r="AK185" s="1278" t="str">
        <f t="shared" si="179"/>
        <v/>
      </c>
      <c r="AL185" s="874"/>
      <c r="AM185" s="945" t="str">
        <f t="shared" si="180"/>
        <v/>
      </c>
      <c r="AN185" s="944" t="str">
        <f>IF(AM185="","",IF(AM185=1,15,IF(AMJ185=2,12,IF(AND(AM69&gt;2,AM185&lt;13),13-AM185,0))))</f>
        <v/>
      </c>
      <c r="AO185" s="734" t="str">
        <f t="shared" si="181"/>
        <v/>
      </c>
      <c r="AP185" s="735" t="str">
        <f t="shared" si="182"/>
        <v/>
      </c>
      <c r="AQ185" s="736">
        <f t="shared" si="183"/>
        <v>0</v>
      </c>
      <c r="AR185" s="7"/>
    </row>
    <row r="186" spans="2:44" ht="12" customHeight="1" x14ac:dyDescent="0.4">
      <c r="B186" s="1275" t="s">
        <v>760</v>
      </c>
      <c r="C186" s="1275" t="s">
        <v>731</v>
      </c>
      <c r="D186" s="1276" t="s">
        <v>759</v>
      </c>
      <c r="E186" s="731" t="str">
        <f>IF(VLOOKUP(D186,'J1&amp;J2'!$CA$9:$CW$470,12,FALSE)=0,"",VLOOKUP(D186,'J1&amp;J2'!$CA$9:$CW$470,12,FALSE))</f>
        <v/>
      </c>
      <c r="F186" s="731" t="str">
        <f t="shared" si="184"/>
        <v/>
      </c>
      <c r="G186" s="731" t="str">
        <f t="shared" si="159"/>
        <v/>
      </c>
      <c r="H186" s="1277" t="str">
        <f>IF(VLOOKUP(D186,'J1&amp;J2'!$CA$9:$CW$470,13,FALSE)=0,"",VLOOKUP(D186,'J1&amp;J2'!$CA$9:$CW$470,13,FALSE))</f>
        <v/>
      </c>
      <c r="I186" s="1277" t="str">
        <f t="shared" si="160"/>
        <v/>
      </c>
      <c r="J186" s="1277" t="str">
        <f t="shared" si="161"/>
        <v/>
      </c>
      <c r="K186" s="1277" t="str">
        <f>IF(VLOOKUP(D186,'J1&amp;J2'!$CA$9:$CW$470,14,FALSE)=0,"",VLOOKUP(D186,'J1&amp;J2'!$CA$9:$CW$470,14,FALSE))</f>
        <v/>
      </c>
      <c r="L186" s="1277" t="str">
        <f t="shared" si="162"/>
        <v/>
      </c>
      <c r="M186" s="1277" t="str">
        <f t="shared" si="163"/>
        <v/>
      </c>
      <c r="N186" s="1277" t="str">
        <f>IF(VLOOKUP(D186,'J1&amp;J2'!$CA$9:$CW$470,15,FALSE)=0,"",VLOOKUP(D186,'J1&amp;J2'!$CA$9:$CW$470,15,FALSE))</f>
        <v/>
      </c>
      <c r="O186" s="1277" t="str">
        <f t="shared" si="164"/>
        <v/>
      </c>
      <c r="P186" s="1277" t="str">
        <f t="shared" si="165"/>
        <v/>
      </c>
      <c r="Q186" s="1277" t="str">
        <f>IF(VLOOKUP(D186,'J1&amp;J2'!$CA$9:$CW$470,16,FALSE)=0,"",VLOOKUP(D186,'J1&amp;J2'!$CA$9:$CW$470,16,FALSE))</f>
        <v/>
      </c>
      <c r="R186" s="1277" t="str">
        <f t="shared" si="166"/>
        <v/>
      </c>
      <c r="S186" s="1277" t="str">
        <f t="shared" si="167"/>
        <v/>
      </c>
      <c r="T186" s="1277" t="str">
        <f>IF(VLOOKUP(D186,'J1&amp;J2'!$CA$9:$CW$470,17,FALSE)=0,"",VLOOKUP(D186,'J1&amp;J2'!$CA$9:$CW$470,17,FALSE))</f>
        <v/>
      </c>
      <c r="U186" s="1277" t="str">
        <f t="shared" si="168"/>
        <v/>
      </c>
      <c r="V186" s="1277" t="str">
        <f t="shared" si="169"/>
        <v/>
      </c>
      <c r="W186" s="1277" t="str">
        <f>IF(VLOOKUP(D186,'J1&amp;J2'!$CA$9:$WV$470,18,FALSE)=0,"",VLOOKUP(D186,'J1&amp;J2'!$CA$9:$CW$470,18,FALSE))</f>
        <v/>
      </c>
      <c r="X186" s="1277" t="str">
        <f t="shared" si="170"/>
        <v/>
      </c>
      <c r="Y186" s="1277" t="str">
        <f t="shared" si="171"/>
        <v/>
      </c>
      <c r="Z186" s="1277" t="str">
        <f>IF(VLOOKUP(D186,'J1&amp;J2'!$CA$9:$CW$470,19,FALSE)=0,"",VLOOKUP(D186,'J1&amp;J2'!$CA$9:$CW$470,19,FALSE))</f>
        <v/>
      </c>
      <c r="AA186" s="1277" t="str">
        <f t="shared" si="172"/>
        <v/>
      </c>
      <c r="AB186" s="1277" t="str">
        <f t="shared" si="173"/>
        <v/>
      </c>
      <c r="AC186" s="1277" t="str">
        <f>IF(VLOOKUP(D186,'J1&amp;J2'!$CA$9:$CW$470,20,FALSE)=0,"",VLOOKUP(D186,'J1&amp;J2'!$CA$9:$CW$470,20,FALSE))</f>
        <v/>
      </c>
      <c r="AD186" s="1277" t="str">
        <f t="shared" si="174"/>
        <v/>
      </c>
      <c r="AE186" s="1277" t="str">
        <f t="shared" si="175"/>
        <v/>
      </c>
      <c r="AF186" s="1277" t="str">
        <f>IF(VLOOKUP(D186,'J1&amp;J2'!$CA$9:$CW$470,21,FALSE)=0,"",VLOOKUP(D186,'J1&amp;J2'!$CA$9:$CW$470,21,FALSE))</f>
        <v/>
      </c>
      <c r="AG186" s="1277" t="str">
        <f t="shared" si="176"/>
        <v/>
      </c>
      <c r="AH186" s="1277" t="str">
        <f t="shared" si="177"/>
        <v/>
      </c>
      <c r="AI186" s="1277" t="str">
        <f>IF(VLOOKUP(D186,'J1&amp;J2'!$CA$9:$CW$470,22,FALSE)=0,"",VLOOKUP(D186,'J1&amp;J2'!$CA$9:$CW$470,22,FALSE))</f>
        <v/>
      </c>
      <c r="AJ186" s="1277" t="str">
        <f t="shared" si="178"/>
        <v/>
      </c>
      <c r="AK186" s="1277" t="str">
        <f t="shared" si="179"/>
        <v/>
      </c>
      <c r="AL186" s="731"/>
      <c r="AM186" s="732" t="str">
        <f t="shared" si="180"/>
        <v/>
      </c>
      <c r="AN186" s="733" t="str">
        <f>IF(AM186="","",IF(AM186=1,15,IF(AMJ186=2,12,IF(AND(AM70&gt;2,AM186&lt;13),13-AM186,0))))</f>
        <v/>
      </c>
      <c r="AO186" s="734" t="str">
        <f t="shared" si="181"/>
        <v/>
      </c>
      <c r="AP186" s="735" t="str">
        <f t="shared" si="182"/>
        <v/>
      </c>
      <c r="AQ186" s="736">
        <f t="shared" si="183"/>
        <v>0</v>
      </c>
      <c r="AR186" s="7"/>
    </row>
    <row r="187" spans="2:44" ht="12" customHeight="1" x14ac:dyDescent="0.4">
      <c r="B187" s="1025" t="s">
        <v>766</v>
      </c>
      <c r="C187" s="1025" t="s">
        <v>731</v>
      </c>
      <c r="D187" s="1026" t="s">
        <v>765</v>
      </c>
      <c r="E187" s="1279" t="str">
        <f>IF(VLOOKUP(D187,'J1&amp;J2'!$CA$9:$CW$470,12,FALSE)=0,"",VLOOKUP(D187,'J1&amp;J2'!$CA$9:$CW$470,12,FALSE))</f>
        <v/>
      </c>
      <c r="F187" s="1279" t="str">
        <f t="shared" si="184"/>
        <v/>
      </c>
      <c r="G187" s="1279" t="str">
        <f t="shared" si="159"/>
        <v/>
      </c>
      <c r="H187" s="1278" t="str">
        <f>IF(VLOOKUP(D187,'J1&amp;J2'!$CA$9:$CW$470,13,FALSE)=0,"",VLOOKUP(D187,'J1&amp;J2'!$CA$9:$CW$470,13,FALSE))</f>
        <v/>
      </c>
      <c r="I187" s="1278" t="str">
        <f t="shared" si="160"/>
        <v/>
      </c>
      <c r="J187" s="1278" t="str">
        <f t="shared" si="161"/>
        <v/>
      </c>
      <c r="K187" s="1278" t="str">
        <f>IF(VLOOKUP(D187,'J1&amp;J2'!$CA$9:$CW$470,14,FALSE)=0,"",VLOOKUP(D187,'J1&amp;J2'!$CA$9:$CW$470,14,FALSE))</f>
        <v/>
      </c>
      <c r="L187" s="1278" t="str">
        <f t="shared" si="162"/>
        <v/>
      </c>
      <c r="M187" s="1278" t="str">
        <f t="shared" si="163"/>
        <v/>
      </c>
      <c r="N187" s="1278" t="str">
        <f>IF(VLOOKUP(D187,'J1&amp;J2'!$CA$9:$CW$470,15,FALSE)=0,"",VLOOKUP(D187,'J1&amp;J2'!$CA$9:$CW$470,15,FALSE))</f>
        <v/>
      </c>
      <c r="O187" s="1278" t="str">
        <f t="shared" si="164"/>
        <v/>
      </c>
      <c r="P187" s="1278" t="str">
        <f t="shared" si="165"/>
        <v/>
      </c>
      <c r="Q187" s="1278" t="str">
        <f>IF(VLOOKUP(D187,'J1&amp;J2'!$CA$9:$CW$470,16,FALSE)=0,"",VLOOKUP(D187,'J1&amp;J2'!$CA$9:$CW$470,16,FALSE))</f>
        <v/>
      </c>
      <c r="R187" s="1278" t="str">
        <f t="shared" si="166"/>
        <v/>
      </c>
      <c r="S187" s="1278" t="str">
        <f t="shared" si="167"/>
        <v/>
      </c>
      <c r="T187" s="1278" t="str">
        <f>IF(VLOOKUP(D187,'J1&amp;J2'!$CA$9:$CW$470,17,FALSE)=0,"",VLOOKUP(D187,'J1&amp;J2'!$CA$9:$CW$470,17,FALSE))</f>
        <v/>
      </c>
      <c r="U187" s="1278" t="str">
        <f t="shared" si="168"/>
        <v/>
      </c>
      <c r="V187" s="1278" t="str">
        <f t="shared" si="169"/>
        <v/>
      </c>
      <c r="W187" s="1278" t="str">
        <f>IF(VLOOKUP(D187,'J1&amp;J2'!$CA$9:$WV$470,18,FALSE)=0,"",VLOOKUP(D187,'J1&amp;J2'!$CA$9:$CW$470,18,FALSE))</f>
        <v/>
      </c>
      <c r="X187" s="1278" t="str">
        <f t="shared" si="170"/>
        <v/>
      </c>
      <c r="Y187" s="1278" t="str">
        <f t="shared" si="171"/>
        <v/>
      </c>
      <c r="Z187" s="1278" t="str">
        <f>IF(VLOOKUP(D187,'J1&amp;J2'!$CA$9:$CW$470,19,FALSE)=0,"",VLOOKUP(D187,'J1&amp;J2'!$CA$9:$CW$470,19,FALSE))</f>
        <v/>
      </c>
      <c r="AA187" s="1278" t="str">
        <f t="shared" si="172"/>
        <v/>
      </c>
      <c r="AB187" s="1278" t="str">
        <f t="shared" si="173"/>
        <v/>
      </c>
      <c r="AC187" s="1278" t="str">
        <f>IF(VLOOKUP(D187,'J1&amp;J2'!$CA$9:$CW$470,20,FALSE)=0,"",VLOOKUP(D187,'J1&amp;J2'!$CA$9:$CW$470,20,FALSE))</f>
        <v/>
      </c>
      <c r="AD187" s="1278" t="str">
        <f t="shared" si="174"/>
        <v/>
      </c>
      <c r="AE187" s="1278" t="str">
        <f t="shared" si="175"/>
        <v/>
      </c>
      <c r="AF187" s="1278" t="str">
        <f>IF(VLOOKUP(D187,'J1&amp;J2'!$CA$9:$CW$470,21,FALSE)=0,"",VLOOKUP(D187,'J1&amp;J2'!$CA$9:$CW$470,21,FALSE))</f>
        <v/>
      </c>
      <c r="AG187" s="1278" t="str">
        <f t="shared" si="176"/>
        <v/>
      </c>
      <c r="AH187" s="1278" t="str">
        <f t="shared" si="177"/>
        <v/>
      </c>
      <c r="AI187" s="1278" t="str">
        <f>IF(VLOOKUP(D187,'J1&amp;J2'!$CA$9:$CW$470,22,FALSE)=0,"",VLOOKUP(D187,'J1&amp;J2'!$CA$9:$CW$470,22,FALSE))</f>
        <v/>
      </c>
      <c r="AJ187" s="1278" t="str">
        <f t="shared" si="178"/>
        <v/>
      </c>
      <c r="AK187" s="1278" t="str">
        <f t="shared" si="179"/>
        <v/>
      </c>
      <c r="AL187" s="874"/>
      <c r="AM187" s="945" t="str">
        <f t="shared" si="180"/>
        <v/>
      </c>
      <c r="AN187" s="944" t="str">
        <f>IF(AM187="","",IF(AM187=1,15,IF(AMJ187=2,12,IF(AND(AM74&gt;2,AM187&lt;13),13-AM187,0))))</f>
        <v/>
      </c>
      <c r="AO187" s="734" t="str">
        <f t="shared" si="181"/>
        <v/>
      </c>
      <c r="AP187" s="735" t="str">
        <f t="shared" si="182"/>
        <v/>
      </c>
      <c r="AQ187" s="736">
        <f t="shared" si="183"/>
        <v>0</v>
      </c>
      <c r="AR187" s="7"/>
    </row>
    <row r="188" spans="2:44" ht="12" customHeight="1" x14ac:dyDescent="0.4">
      <c r="B188" s="1275" t="s">
        <v>768</v>
      </c>
      <c r="C188" s="1275" t="s">
        <v>731</v>
      </c>
      <c r="D188" s="1276" t="s">
        <v>767</v>
      </c>
      <c r="E188" s="731" t="str">
        <f>IF(VLOOKUP(D188,'J1&amp;J2'!$CA$9:$CW$470,12,FALSE)=0,"",VLOOKUP(D188,'J1&amp;J2'!$CA$9:$CW$470,12,FALSE))</f>
        <v/>
      </c>
      <c r="F188" s="731" t="str">
        <f t="shared" si="184"/>
        <v/>
      </c>
      <c r="G188" s="731" t="str">
        <f t="shared" si="159"/>
        <v/>
      </c>
      <c r="H188" s="1277" t="str">
        <f>IF(VLOOKUP(D188,'J1&amp;J2'!$CA$9:$CW$470,13,FALSE)=0,"",VLOOKUP(D188,'J1&amp;J2'!$CA$9:$CW$470,13,FALSE))</f>
        <v/>
      </c>
      <c r="I188" s="1277" t="str">
        <f t="shared" si="160"/>
        <v/>
      </c>
      <c r="J188" s="1277" t="str">
        <f t="shared" si="161"/>
        <v/>
      </c>
      <c r="K188" s="1277" t="str">
        <f>IF(VLOOKUP(D188,'J1&amp;J2'!$CA$9:$CW$470,14,FALSE)=0,"",VLOOKUP(D188,'J1&amp;J2'!$CA$9:$CW$470,14,FALSE))</f>
        <v/>
      </c>
      <c r="L188" s="1277" t="str">
        <f t="shared" si="162"/>
        <v/>
      </c>
      <c r="M188" s="1277" t="str">
        <f t="shared" si="163"/>
        <v/>
      </c>
      <c r="N188" s="1277" t="str">
        <f>IF(VLOOKUP(D188,'J1&amp;J2'!$CA$9:$CW$470,15,FALSE)=0,"",VLOOKUP(D188,'J1&amp;J2'!$CA$9:$CW$470,15,FALSE))</f>
        <v/>
      </c>
      <c r="O188" s="1277" t="str">
        <f t="shared" si="164"/>
        <v/>
      </c>
      <c r="P188" s="1277" t="str">
        <f t="shared" si="165"/>
        <v/>
      </c>
      <c r="Q188" s="1277" t="str">
        <f>IF(VLOOKUP(D188,'J1&amp;J2'!$CA$9:$CW$470,16,FALSE)=0,"",VLOOKUP(D188,'J1&amp;J2'!$CA$9:$CW$470,16,FALSE))</f>
        <v/>
      </c>
      <c r="R188" s="1277" t="str">
        <f t="shared" si="166"/>
        <v/>
      </c>
      <c r="S188" s="1277" t="str">
        <f t="shared" si="167"/>
        <v/>
      </c>
      <c r="T188" s="1277" t="str">
        <f>IF(VLOOKUP(D188,'J1&amp;J2'!$CA$9:$CW$470,17,FALSE)=0,"",VLOOKUP(D188,'J1&amp;J2'!$CA$9:$CW$470,17,FALSE))</f>
        <v/>
      </c>
      <c r="U188" s="1277" t="str">
        <f t="shared" si="168"/>
        <v/>
      </c>
      <c r="V188" s="1277" t="str">
        <f t="shared" si="169"/>
        <v/>
      </c>
      <c r="W188" s="1277" t="str">
        <f>IF(VLOOKUP(D188,'J1&amp;J2'!$CA$9:$WV$470,18,FALSE)=0,"",VLOOKUP(D188,'J1&amp;J2'!$CA$9:$CW$470,18,FALSE))</f>
        <v/>
      </c>
      <c r="X188" s="1277" t="str">
        <f t="shared" si="170"/>
        <v/>
      </c>
      <c r="Y188" s="1277" t="str">
        <f t="shared" si="171"/>
        <v/>
      </c>
      <c r="Z188" s="1277" t="str">
        <f>IF(VLOOKUP(D188,'J1&amp;J2'!$CA$9:$CW$470,19,FALSE)=0,"",VLOOKUP(D188,'J1&amp;J2'!$CA$9:$CW$470,19,FALSE))</f>
        <v/>
      </c>
      <c r="AA188" s="1277" t="str">
        <f t="shared" si="172"/>
        <v/>
      </c>
      <c r="AB188" s="1277" t="str">
        <f t="shared" si="173"/>
        <v/>
      </c>
      <c r="AC188" s="1277" t="str">
        <f>IF(VLOOKUP(D188,'J1&amp;J2'!$CA$9:$CW$470,20,FALSE)=0,"",VLOOKUP(D188,'J1&amp;J2'!$CA$9:$CW$470,20,FALSE))</f>
        <v/>
      </c>
      <c r="AD188" s="1277" t="str">
        <f t="shared" si="174"/>
        <v/>
      </c>
      <c r="AE188" s="1277" t="str">
        <f t="shared" si="175"/>
        <v/>
      </c>
      <c r="AF188" s="1277" t="str">
        <f>IF(VLOOKUP(D188,'J1&amp;J2'!$CA$9:$CW$470,21,FALSE)=0,"",VLOOKUP(D188,'J1&amp;J2'!$CA$9:$CW$470,21,FALSE))</f>
        <v/>
      </c>
      <c r="AG188" s="1277" t="str">
        <f t="shared" si="176"/>
        <v/>
      </c>
      <c r="AH188" s="1277" t="str">
        <f t="shared" si="177"/>
        <v/>
      </c>
      <c r="AI188" s="1277" t="str">
        <f>IF(VLOOKUP(D188,'J1&amp;J2'!$CA$9:$CW$470,22,FALSE)=0,"",VLOOKUP(D188,'J1&amp;J2'!$CA$9:$CW$470,22,FALSE))</f>
        <v/>
      </c>
      <c r="AJ188" s="1277" t="str">
        <f t="shared" si="178"/>
        <v/>
      </c>
      <c r="AK188" s="1277" t="str">
        <f t="shared" si="179"/>
        <v/>
      </c>
      <c r="AL188" s="731"/>
      <c r="AM188" s="732" t="str">
        <f t="shared" si="180"/>
        <v/>
      </c>
      <c r="AN188" s="733" t="str">
        <f>IF(AM188="","",IF(AM188=1,15,IF(AMJ188=2,12,IF(AND(AM75&gt;2,AM188&lt;13),13-AM188,0))))</f>
        <v/>
      </c>
      <c r="AO188" s="734" t="str">
        <f t="shared" si="181"/>
        <v/>
      </c>
      <c r="AP188" s="735" t="str">
        <f t="shared" si="182"/>
        <v/>
      </c>
      <c r="AQ188" s="736">
        <f t="shared" si="183"/>
        <v>0</v>
      </c>
      <c r="AR188" s="7"/>
    </row>
    <row r="189" spans="2:44" ht="12" customHeight="1" x14ac:dyDescent="0.4">
      <c r="B189" s="1025" t="s">
        <v>776</v>
      </c>
      <c r="C189" s="1025" t="s">
        <v>731</v>
      </c>
      <c r="D189" s="1026" t="s">
        <v>775</v>
      </c>
      <c r="E189" s="1279" t="str">
        <f>IF(VLOOKUP(D189,'J1&amp;J2'!$CA$9:$CW$470,12,FALSE)=0,"",VLOOKUP(D189,'J1&amp;J2'!$CA$9:$CW$470,12,FALSE))</f>
        <v/>
      </c>
      <c r="F189" s="1279" t="str">
        <f t="shared" si="184"/>
        <v/>
      </c>
      <c r="G189" s="1279" t="str">
        <f t="shared" si="159"/>
        <v/>
      </c>
      <c r="H189" s="1278" t="str">
        <f>IF(VLOOKUP(D189,'J1&amp;J2'!$CA$9:$CW$470,13,FALSE)=0,"",VLOOKUP(D189,'J1&amp;J2'!$CA$9:$CW$470,13,FALSE))</f>
        <v/>
      </c>
      <c r="I189" s="1278" t="str">
        <f t="shared" si="160"/>
        <v/>
      </c>
      <c r="J189" s="1278" t="str">
        <f t="shared" si="161"/>
        <v/>
      </c>
      <c r="K189" s="1278" t="str">
        <f>IF(VLOOKUP(D189,'J1&amp;J2'!$CA$9:$CW$470,14,FALSE)=0,"",VLOOKUP(D189,'J1&amp;J2'!$CA$9:$CW$470,14,FALSE))</f>
        <v/>
      </c>
      <c r="L189" s="1278" t="str">
        <f t="shared" si="162"/>
        <v/>
      </c>
      <c r="M189" s="1278" t="str">
        <f t="shared" si="163"/>
        <v/>
      </c>
      <c r="N189" s="1278" t="str">
        <f>IF(VLOOKUP(D189,'J1&amp;J2'!$CA$9:$CW$470,15,FALSE)=0,"",VLOOKUP(D189,'J1&amp;J2'!$CA$9:$CW$470,15,FALSE))</f>
        <v/>
      </c>
      <c r="O189" s="1278" t="str">
        <f t="shared" si="164"/>
        <v/>
      </c>
      <c r="P189" s="1278" t="str">
        <f t="shared" si="165"/>
        <v/>
      </c>
      <c r="Q189" s="1278" t="str">
        <f>IF(VLOOKUP(D189,'J1&amp;J2'!$CA$9:$CW$470,16,FALSE)=0,"",VLOOKUP(D189,'J1&amp;J2'!$CA$9:$CW$470,16,FALSE))</f>
        <v/>
      </c>
      <c r="R189" s="1278" t="str">
        <f t="shared" si="166"/>
        <v/>
      </c>
      <c r="S189" s="1278" t="str">
        <f t="shared" si="167"/>
        <v/>
      </c>
      <c r="T189" s="1278" t="str">
        <f>IF(VLOOKUP(D189,'J1&amp;J2'!$CA$9:$CW$470,17,FALSE)=0,"",VLOOKUP(D189,'J1&amp;J2'!$CA$9:$CW$470,17,FALSE))</f>
        <v/>
      </c>
      <c r="U189" s="1278" t="str">
        <f t="shared" si="168"/>
        <v/>
      </c>
      <c r="V189" s="1278" t="str">
        <f t="shared" si="169"/>
        <v/>
      </c>
      <c r="W189" s="1278" t="str">
        <f>IF(VLOOKUP(D189,'J1&amp;J2'!$CA$9:$WV$470,18,FALSE)=0,"",VLOOKUP(D189,'J1&amp;J2'!$CA$9:$CW$470,18,FALSE))</f>
        <v/>
      </c>
      <c r="X189" s="1278" t="str">
        <f t="shared" si="170"/>
        <v/>
      </c>
      <c r="Y189" s="1278" t="str">
        <f t="shared" si="171"/>
        <v/>
      </c>
      <c r="Z189" s="1278" t="str">
        <f>IF(VLOOKUP(D189,'J1&amp;J2'!$CA$9:$CW$470,19,FALSE)=0,"",VLOOKUP(D189,'J1&amp;J2'!$CA$9:$CW$470,19,FALSE))</f>
        <v/>
      </c>
      <c r="AA189" s="1278" t="str">
        <f t="shared" si="172"/>
        <v/>
      </c>
      <c r="AB189" s="1278" t="str">
        <f t="shared" si="173"/>
        <v/>
      </c>
      <c r="AC189" s="1278" t="str">
        <f>IF(VLOOKUP(D189,'J1&amp;J2'!$CA$9:$CW$470,20,FALSE)=0,"",VLOOKUP(D189,'J1&amp;J2'!$CA$9:$CW$470,20,FALSE))</f>
        <v/>
      </c>
      <c r="AD189" s="1278" t="str">
        <f t="shared" si="174"/>
        <v/>
      </c>
      <c r="AE189" s="1278" t="str">
        <f t="shared" si="175"/>
        <v/>
      </c>
      <c r="AF189" s="1278" t="str">
        <f>IF(VLOOKUP(D189,'J1&amp;J2'!$CA$9:$CW$470,21,FALSE)=0,"",VLOOKUP(D189,'J1&amp;J2'!$CA$9:$CW$470,21,FALSE))</f>
        <v/>
      </c>
      <c r="AG189" s="1278" t="str">
        <f t="shared" si="176"/>
        <v/>
      </c>
      <c r="AH189" s="1278" t="str">
        <f t="shared" si="177"/>
        <v/>
      </c>
      <c r="AI189" s="1278" t="str">
        <f>IF(VLOOKUP(D189,'J1&amp;J2'!$CA$9:$CW$470,22,FALSE)=0,"",VLOOKUP(D189,'J1&amp;J2'!$CA$9:$CW$470,22,FALSE))</f>
        <v/>
      </c>
      <c r="AJ189" s="1278" t="str">
        <f t="shared" si="178"/>
        <v/>
      </c>
      <c r="AK189" s="1278" t="str">
        <f t="shared" si="179"/>
        <v/>
      </c>
      <c r="AL189" s="874"/>
      <c r="AM189" s="945" t="str">
        <f t="shared" si="180"/>
        <v/>
      </c>
      <c r="AN189" s="944" t="str">
        <f>IF(AM189="","",IF(AM189=1,15,IF(AMJ189=2,12,IF(AND(AM74&gt;2,AM189&lt;13),13-AM189,0))))</f>
        <v/>
      </c>
      <c r="AO189" s="734" t="str">
        <f t="shared" si="181"/>
        <v/>
      </c>
      <c r="AP189" s="735" t="str">
        <f t="shared" si="182"/>
        <v/>
      </c>
      <c r="AQ189" s="736">
        <f t="shared" si="183"/>
        <v>0</v>
      </c>
      <c r="AR189" s="7"/>
    </row>
    <row r="190" spans="2:44" ht="12" customHeight="1" x14ac:dyDescent="0.4">
      <c r="B190" s="1275" t="s">
        <v>779</v>
      </c>
      <c r="C190" s="1275" t="s">
        <v>731</v>
      </c>
      <c r="D190" s="1276" t="s">
        <v>778</v>
      </c>
      <c r="E190" s="731">
        <f>IF(VLOOKUP(D190,'J1&amp;J2'!$CA$9:$CW$470,12,FALSE)=0,"",VLOOKUP(D190,'J1&amp;J2'!$CA$9:$CW$470,12,FALSE))</f>
        <v>92</v>
      </c>
      <c r="F190" s="731">
        <f t="shared" si="184"/>
        <v>24</v>
      </c>
      <c r="G190" s="731">
        <f t="shared" si="159"/>
        <v>0</v>
      </c>
      <c r="H190" s="1277" t="str">
        <f>IF(VLOOKUP(D190,'J1&amp;J2'!$CA$9:$CW$470,13,FALSE)=0,"",VLOOKUP(D190,'J1&amp;J2'!$CA$9:$CW$470,13,FALSE))</f>
        <v/>
      </c>
      <c r="I190" s="1277" t="str">
        <f t="shared" si="160"/>
        <v/>
      </c>
      <c r="J190" s="1277" t="str">
        <f t="shared" si="161"/>
        <v/>
      </c>
      <c r="K190" s="1277">
        <f>IF(VLOOKUP(D190,'J1&amp;J2'!$CA$9:$CW$470,14,FALSE)=0,"",VLOOKUP(D190,'J1&amp;J2'!$CA$9:$CW$470,14,FALSE))</f>
        <v>91</v>
      </c>
      <c r="L190" s="1277">
        <f t="shared" si="162"/>
        <v>24</v>
      </c>
      <c r="M190" s="1277">
        <f t="shared" si="163"/>
        <v>0</v>
      </c>
      <c r="N190" s="1277" t="str">
        <f>IF(VLOOKUP(D190,'J1&amp;J2'!$CA$9:$CW$470,15,FALSE)=0,"",VLOOKUP(D190,'J1&amp;J2'!$CA$9:$CW$470,15,FALSE))</f>
        <v/>
      </c>
      <c r="O190" s="1277" t="str">
        <f t="shared" si="164"/>
        <v/>
      </c>
      <c r="P190" s="1277" t="str">
        <f t="shared" si="165"/>
        <v/>
      </c>
      <c r="Q190" s="1277" t="str">
        <f>IF(VLOOKUP(D190,'J1&amp;J2'!$CA$9:$CW$470,16,FALSE)=0,"",VLOOKUP(D190,'J1&amp;J2'!$CA$9:$CW$470,16,FALSE))</f>
        <v/>
      </c>
      <c r="R190" s="1277" t="str">
        <f t="shared" si="166"/>
        <v/>
      </c>
      <c r="S190" s="1277" t="str">
        <f t="shared" si="167"/>
        <v/>
      </c>
      <c r="T190" s="1277" t="str">
        <f>IF(VLOOKUP(D190,'J1&amp;J2'!$CA$9:$CW$470,17,FALSE)=0,"",VLOOKUP(D190,'J1&amp;J2'!$CA$9:$CW$470,17,FALSE))</f>
        <v/>
      </c>
      <c r="U190" s="1277" t="str">
        <f t="shared" si="168"/>
        <v/>
      </c>
      <c r="V190" s="1277" t="str">
        <f t="shared" si="169"/>
        <v/>
      </c>
      <c r="W190" s="1277" t="str">
        <f>IF(VLOOKUP(D190,'J1&amp;J2'!$CA$9:$WV$470,18,FALSE)=0,"",VLOOKUP(D190,'J1&amp;J2'!$CA$9:$CW$470,18,FALSE))</f>
        <v/>
      </c>
      <c r="X190" s="1277" t="str">
        <f t="shared" si="170"/>
        <v/>
      </c>
      <c r="Y190" s="1277" t="str">
        <f t="shared" si="171"/>
        <v/>
      </c>
      <c r="Z190" s="1277" t="str">
        <f>IF(VLOOKUP(D190,'J1&amp;J2'!$CA$9:$CW$470,19,FALSE)=0,"",VLOOKUP(D190,'J1&amp;J2'!$CA$9:$CW$470,19,FALSE))</f>
        <v/>
      </c>
      <c r="AA190" s="1277" t="str">
        <f t="shared" si="172"/>
        <v/>
      </c>
      <c r="AB190" s="1277" t="str">
        <f t="shared" si="173"/>
        <v/>
      </c>
      <c r="AC190" s="1277" t="str">
        <f>IF(VLOOKUP(D190,'J1&amp;J2'!$CA$9:$CW$470,20,FALSE)=0,"",VLOOKUP(D190,'J1&amp;J2'!$CA$9:$CW$470,20,FALSE))</f>
        <v/>
      </c>
      <c r="AD190" s="1277" t="str">
        <f t="shared" si="174"/>
        <v/>
      </c>
      <c r="AE190" s="1277" t="str">
        <f t="shared" si="175"/>
        <v/>
      </c>
      <c r="AF190" s="1277" t="str">
        <f>IF(VLOOKUP(D190,'J1&amp;J2'!$CA$9:$CW$470,21,FALSE)=0,"",VLOOKUP(D190,'J1&amp;J2'!$CA$9:$CW$470,21,FALSE))</f>
        <v/>
      </c>
      <c r="AG190" s="1277" t="str">
        <f t="shared" si="176"/>
        <v/>
      </c>
      <c r="AH190" s="1277" t="str">
        <f t="shared" si="177"/>
        <v/>
      </c>
      <c r="AI190" s="1277" t="str">
        <f>IF(VLOOKUP(D190,'J1&amp;J2'!$CA$9:$CW$470,22,FALSE)=0,"",VLOOKUP(D190,'J1&amp;J2'!$CA$9:$CW$470,22,FALSE))</f>
        <v/>
      </c>
      <c r="AJ190" s="1277" t="str">
        <f t="shared" si="178"/>
        <v/>
      </c>
      <c r="AK190" s="1277" t="str">
        <f t="shared" si="179"/>
        <v/>
      </c>
      <c r="AL190" s="731"/>
      <c r="AM190" s="732" t="str">
        <f t="shared" si="180"/>
        <v/>
      </c>
      <c r="AN190" s="733" t="str">
        <f>IF(AM190="","",IF(AM190=1,15,IF(AMJ190=2,12,IF(AND(AM78&gt;2,AM190&lt;13),13-AM190,0))))</f>
        <v/>
      </c>
      <c r="AO190" s="734" t="str">
        <f t="shared" si="181"/>
        <v/>
      </c>
      <c r="AP190" s="735" t="str">
        <f t="shared" si="182"/>
        <v/>
      </c>
      <c r="AQ190" s="736">
        <f t="shared" si="183"/>
        <v>2</v>
      </c>
      <c r="AR190" s="7"/>
    </row>
    <row r="191" spans="2:44" ht="12" customHeight="1" x14ac:dyDescent="0.4">
      <c r="B191" s="1025" t="s">
        <v>796</v>
      </c>
      <c r="C191" s="1025" t="s">
        <v>784</v>
      </c>
      <c r="D191" s="1026" t="s">
        <v>795</v>
      </c>
      <c r="E191" s="1279" t="str">
        <f>IF(VLOOKUP(D191,'J1&amp;J2'!$CA$9:$CW$470,12,FALSE)=0,"",VLOOKUP(D191,'J1&amp;J2'!$CA$9:$CW$470,12,FALSE))</f>
        <v/>
      </c>
      <c r="F191" s="1279" t="str">
        <f t="shared" si="184"/>
        <v/>
      </c>
      <c r="G191" s="1279" t="str">
        <f t="shared" si="159"/>
        <v/>
      </c>
      <c r="H191" s="1278" t="str">
        <f>IF(VLOOKUP(D191,'J1&amp;J2'!$CA$9:$CW$470,13,FALSE)=0,"",VLOOKUP(D191,'J1&amp;J2'!$CA$9:$CW$470,13,FALSE))</f>
        <v/>
      </c>
      <c r="I191" s="1278" t="str">
        <f t="shared" si="160"/>
        <v/>
      </c>
      <c r="J191" s="1278" t="str">
        <f t="shared" si="161"/>
        <v/>
      </c>
      <c r="K191" s="1278" t="str">
        <f>IF(VLOOKUP(D191,'J1&amp;J2'!$CA$9:$CW$470,14,FALSE)=0,"",VLOOKUP(D191,'J1&amp;J2'!$CA$9:$CW$470,14,FALSE))</f>
        <v/>
      </c>
      <c r="L191" s="1278" t="str">
        <f t="shared" si="162"/>
        <v/>
      </c>
      <c r="M191" s="1278" t="str">
        <f t="shared" si="163"/>
        <v/>
      </c>
      <c r="N191" s="1278" t="str">
        <f>IF(VLOOKUP(D191,'J1&amp;J2'!$CA$9:$CW$470,15,FALSE)=0,"",VLOOKUP(D191,'J1&amp;J2'!$CA$9:$CW$470,15,FALSE))</f>
        <v/>
      </c>
      <c r="O191" s="1278" t="str">
        <f t="shared" si="164"/>
        <v/>
      </c>
      <c r="P191" s="1278" t="str">
        <f t="shared" si="165"/>
        <v/>
      </c>
      <c r="Q191" s="1278" t="str">
        <f>IF(VLOOKUP(D191,'J1&amp;J2'!$CA$9:$CW$470,16,FALSE)=0,"",VLOOKUP(D191,'J1&amp;J2'!$CA$9:$CW$470,16,FALSE))</f>
        <v/>
      </c>
      <c r="R191" s="1278" t="str">
        <f t="shared" si="166"/>
        <v/>
      </c>
      <c r="S191" s="1278" t="str">
        <f t="shared" si="167"/>
        <v/>
      </c>
      <c r="T191" s="1278" t="str">
        <f>IF(VLOOKUP(D191,'J1&amp;J2'!$CA$9:$CW$470,17,FALSE)=0,"",VLOOKUP(D191,'J1&amp;J2'!$CA$9:$CW$470,17,FALSE))</f>
        <v/>
      </c>
      <c r="U191" s="1278" t="str">
        <f t="shared" si="168"/>
        <v/>
      </c>
      <c r="V191" s="1278" t="str">
        <f t="shared" si="169"/>
        <v/>
      </c>
      <c r="W191" s="1278" t="str">
        <f>IF(VLOOKUP(D191,'J1&amp;J2'!$CA$9:$WV$470,18,FALSE)=0,"",VLOOKUP(D191,'J1&amp;J2'!$CA$9:$CW$470,18,FALSE))</f>
        <v/>
      </c>
      <c r="X191" s="1278" t="str">
        <f t="shared" si="170"/>
        <v/>
      </c>
      <c r="Y191" s="1278" t="str">
        <f t="shared" si="171"/>
        <v/>
      </c>
      <c r="Z191" s="1278" t="str">
        <f>IF(VLOOKUP(D191,'J1&amp;J2'!$CA$9:$CW$470,19,FALSE)=0,"",VLOOKUP(D191,'J1&amp;J2'!$CA$9:$CW$470,19,FALSE))</f>
        <v/>
      </c>
      <c r="AA191" s="1278" t="str">
        <f t="shared" si="172"/>
        <v/>
      </c>
      <c r="AB191" s="1278" t="str">
        <f t="shared" si="173"/>
        <v/>
      </c>
      <c r="AC191" s="1278" t="str">
        <f>IF(VLOOKUP(D191,'J1&amp;J2'!$CA$9:$CW$470,20,FALSE)=0,"",VLOOKUP(D191,'J1&amp;J2'!$CA$9:$CW$470,20,FALSE))</f>
        <v/>
      </c>
      <c r="AD191" s="1278" t="str">
        <f t="shared" si="174"/>
        <v/>
      </c>
      <c r="AE191" s="1278" t="str">
        <f t="shared" si="175"/>
        <v/>
      </c>
      <c r="AF191" s="1278" t="str">
        <f>IF(VLOOKUP(D191,'J1&amp;J2'!$CA$9:$CW$470,21,FALSE)=0,"",VLOOKUP(D191,'J1&amp;J2'!$CA$9:$CW$470,21,FALSE))</f>
        <v/>
      </c>
      <c r="AG191" s="1278" t="str">
        <f t="shared" si="176"/>
        <v/>
      </c>
      <c r="AH191" s="1278" t="str">
        <f t="shared" si="177"/>
        <v/>
      </c>
      <c r="AI191" s="1278" t="str">
        <f>IF(VLOOKUP(D191,'J1&amp;J2'!$CA$9:$CW$470,22,FALSE)=0,"",VLOOKUP(D191,'J1&amp;J2'!$CA$9:$CW$470,22,FALSE))</f>
        <v/>
      </c>
      <c r="AJ191" s="1278" t="str">
        <f t="shared" si="178"/>
        <v/>
      </c>
      <c r="AK191" s="1278" t="str">
        <f t="shared" si="179"/>
        <v/>
      </c>
      <c r="AL191" s="874"/>
      <c r="AM191" s="945" t="str">
        <f t="shared" si="180"/>
        <v/>
      </c>
      <c r="AN191" s="944" t="str">
        <f>IF(AM191="","",IF(AM191=1,15,IF(AMJ191=2,12,IF(AND(AM78&gt;2,AM191&lt;13),13-AM191,0))))</f>
        <v/>
      </c>
      <c r="AO191" s="734" t="str">
        <f t="shared" si="181"/>
        <v/>
      </c>
      <c r="AP191" s="735" t="str">
        <f t="shared" si="182"/>
        <v/>
      </c>
      <c r="AQ191" s="736">
        <f t="shared" si="183"/>
        <v>0</v>
      </c>
      <c r="AR191" s="7"/>
    </row>
    <row r="192" spans="2:44" ht="12" customHeight="1" x14ac:dyDescent="0.4">
      <c r="B192" s="1275" t="s">
        <v>797</v>
      </c>
      <c r="C192" s="1275" t="s">
        <v>784</v>
      </c>
      <c r="D192" s="1276" t="s">
        <v>112</v>
      </c>
      <c r="E192" s="731" t="str">
        <f>IF(VLOOKUP(D192,'J1&amp;J2'!$CA$9:$CW$470,12,FALSE)=0,"",VLOOKUP(D192,'J1&amp;J2'!$CA$9:$CW$470,12,FALSE))</f>
        <v/>
      </c>
      <c r="F192" s="731" t="str">
        <f t="shared" si="184"/>
        <v/>
      </c>
      <c r="G192" s="731" t="str">
        <f t="shared" si="159"/>
        <v/>
      </c>
      <c r="H192" s="1277" t="str">
        <f>IF(VLOOKUP(D192,'J1&amp;J2'!$CA$9:$CW$470,13,FALSE)=0,"",VLOOKUP(D192,'J1&amp;J2'!$CA$9:$CW$470,13,FALSE))</f>
        <v/>
      </c>
      <c r="I192" s="1277" t="str">
        <f t="shared" si="160"/>
        <v/>
      </c>
      <c r="J192" s="1277" t="str">
        <f t="shared" si="161"/>
        <v/>
      </c>
      <c r="K192" s="1277" t="str">
        <f>IF(VLOOKUP(D192,'J1&amp;J2'!$CA$9:$CW$470,14,FALSE)=0,"",VLOOKUP(D192,'J1&amp;J2'!$CA$9:$CW$470,14,FALSE))</f>
        <v/>
      </c>
      <c r="L192" s="1277" t="str">
        <f t="shared" si="162"/>
        <v/>
      </c>
      <c r="M192" s="1277" t="str">
        <f t="shared" si="163"/>
        <v/>
      </c>
      <c r="N192" s="1277" t="str">
        <f>IF(VLOOKUP(D192,'J1&amp;J2'!$CA$9:$CW$470,15,FALSE)=0,"",VLOOKUP(D192,'J1&amp;J2'!$CA$9:$CW$470,15,FALSE))</f>
        <v/>
      </c>
      <c r="O192" s="1277" t="str">
        <f t="shared" si="164"/>
        <v/>
      </c>
      <c r="P192" s="1277" t="str">
        <f t="shared" si="165"/>
        <v/>
      </c>
      <c r="Q192" s="1277" t="str">
        <f>IF(VLOOKUP(D192,'J1&amp;J2'!$CA$9:$CW$470,16,FALSE)=0,"",VLOOKUP(D192,'J1&amp;J2'!$CA$9:$CW$470,16,FALSE))</f>
        <v/>
      </c>
      <c r="R192" s="1277" t="str">
        <f t="shared" si="166"/>
        <v/>
      </c>
      <c r="S192" s="1277" t="str">
        <f t="shared" si="167"/>
        <v/>
      </c>
      <c r="T192" s="1277" t="str">
        <f>IF(VLOOKUP(D192,'J1&amp;J2'!$CA$9:$CW$470,17,FALSE)=0,"",VLOOKUP(D192,'J1&amp;J2'!$CA$9:$CW$470,17,FALSE))</f>
        <v/>
      </c>
      <c r="U192" s="1277" t="str">
        <f t="shared" si="168"/>
        <v/>
      </c>
      <c r="V192" s="1277" t="str">
        <f t="shared" si="169"/>
        <v/>
      </c>
      <c r="W192" s="1277" t="str">
        <f>IF(VLOOKUP(D192,'J1&amp;J2'!$CA$9:$WV$470,18,FALSE)=0,"",VLOOKUP(D192,'J1&amp;J2'!$CA$9:$CW$470,18,FALSE))</f>
        <v/>
      </c>
      <c r="X192" s="1277" t="str">
        <f t="shared" si="170"/>
        <v/>
      </c>
      <c r="Y192" s="1277" t="str">
        <f t="shared" si="171"/>
        <v/>
      </c>
      <c r="Z192" s="1277" t="str">
        <f>IF(VLOOKUP(D192,'J1&amp;J2'!$CA$9:$CW$470,19,FALSE)=0,"",VLOOKUP(D192,'J1&amp;J2'!$CA$9:$CW$470,19,FALSE))</f>
        <v/>
      </c>
      <c r="AA192" s="1277" t="str">
        <f t="shared" si="172"/>
        <v/>
      </c>
      <c r="AB192" s="1277" t="str">
        <f t="shared" si="173"/>
        <v/>
      </c>
      <c r="AC192" s="1277" t="str">
        <f>IF(VLOOKUP(D192,'J1&amp;J2'!$CA$9:$CW$470,20,FALSE)=0,"",VLOOKUP(D192,'J1&amp;J2'!$CA$9:$CW$470,20,FALSE))</f>
        <v/>
      </c>
      <c r="AD192" s="1277" t="str">
        <f t="shared" si="174"/>
        <v/>
      </c>
      <c r="AE192" s="1277" t="str">
        <f t="shared" si="175"/>
        <v/>
      </c>
      <c r="AF192" s="1277" t="str">
        <f>IF(VLOOKUP(D192,'J1&amp;J2'!$CA$9:$CW$470,21,FALSE)=0,"",VLOOKUP(D192,'J1&amp;J2'!$CA$9:$CW$470,21,FALSE))</f>
        <v/>
      </c>
      <c r="AG192" s="1277" t="str">
        <f t="shared" si="176"/>
        <v/>
      </c>
      <c r="AH192" s="1277" t="str">
        <f t="shared" si="177"/>
        <v/>
      </c>
      <c r="AI192" s="1277" t="str">
        <f>IF(VLOOKUP(D192,'J1&amp;J2'!$CA$9:$CW$470,22,FALSE)=0,"",VLOOKUP(D192,'J1&amp;J2'!$CA$9:$CW$470,22,FALSE))</f>
        <v/>
      </c>
      <c r="AJ192" s="1277" t="str">
        <f t="shared" si="178"/>
        <v/>
      </c>
      <c r="AK192" s="1277" t="str">
        <f t="shared" si="179"/>
        <v/>
      </c>
      <c r="AL192" s="731"/>
      <c r="AM192" s="732" t="str">
        <f t="shared" si="180"/>
        <v/>
      </c>
      <c r="AN192" s="733" t="str">
        <f>IF(AM192="","",IF(AM192=1,15,IF(AMJ192=2,12,IF(AND(AM77&gt;2,AM192&lt;13),13-AM192,0))))</f>
        <v/>
      </c>
      <c r="AO192" s="734" t="str">
        <f t="shared" si="181"/>
        <v/>
      </c>
      <c r="AP192" s="735" t="str">
        <f t="shared" si="182"/>
        <v/>
      </c>
      <c r="AQ192" s="736">
        <f t="shared" si="183"/>
        <v>0</v>
      </c>
      <c r="AR192" s="7"/>
    </row>
    <row r="193" spans="2:44" ht="12" customHeight="1" x14ac:dyDescent="0.4">
      <c r="B193" s="1025" t="s">
        <v>1737</v>
      </c>
      <c r="C193" s="1025" t="s">
        <v>784</v>
      </c>
      <c r="D193" s="1026" t="s">
        <v>1735</v>
      </c>
      <c r="E193" s="1279" t="str">
        <f>IF(VLOOKUP(D193,'J1&amp;J2'!$CA$9:$CW$470,12,FALSE)=0,"",VLOOKUP(D193,'J1&amp;J2'!$CA$9:$CW$470,12,FALSE))</f>
        <v/>
      </c>
      <c r="F193" s="1279" t="str">
        <f t="shared" si="184"/>
        <v/>
      </c>
      <c r="G193" s="1279" t="str">
        <f t="shared" si="159"/>
        <v/>
      </c>
      <c r="H193" s="1278">
        <f>IF(VLOOKUP(D193,'J1&amp;J2'!$CA$9:$CW$470,13,FALSE)=0,"",VLOOKUP(D193,'J1&amp;J2'!$CA$9:$CW$470,13,FALSE))</f>
        <v>92</v>
      </c>
      <c r="I193" s="1278">
        <f t="shared" si="160"/>
        <v>21</v>
      </c>
      <c r="J193" s="1278">
        <f t="shared" si="161"/>
        <v>0</v>
      </c>
      <c r="K193" s="1278">
        <f>IF(VLOOKUP(D193,'J1&amp;J2'!$CA$9:$CW$470,14,FALSE)=0,"",VLOOKUP(D193,'J1&amp;J2'!$CA$9:$CW$470,14,FALSE))</f>
        <v>88</v>
      </c>
      <c r="L193" s="1278">
        <f t="shared" si="162"/>
        <v>17</v>
      </c>
      <c r="M193" s="1278">
        <f t="shared" si="163"/>
        <v>0</v>
      </c>
      <c r="N193" s="1278" t="str">
        <f>IF(VLOOKUP(D193,'J1&amp;J2'!$CA$9:$CW$470,15,FALSE)=0,"",VLOOKUP(D193,'J1&amp;J2'!$CA$9:$CW$470,15,FALSE))</f>
        <v/>
      </c>
      <c r="O193" s="1278" t="str">
        <f t="shared" si="164"/>
        <v/>
      </c>
      <c r="P193" s="1278" t="str">
        <f t="shared" si="165"/>
        <v/>
      </c>
      <c r="Q193" s="1278" t="str">
        <f>IF(VLOOKUP(D193,'J1&amp;J2'!$CA$9:$CW$470,16,FALSE)=0,"",VLOOKUP(D193,'J1&amp;J2'!$CA$9:$CW$470,16,FALSE))</f>
        <v/>
      </c>
      <c r="R193" s="1278" t="str">
        <f t="shared" si="166"/>
        <v/>
      </c>
      <c r="S193" s="1278" t="str">
        <f t="shared" si="167"/>
        <v/>
      </c>
      <c r="T193" s="1278" t="str">
        <f>IF(VLOOKUP(D193,'J1&amp;J2'!$CA$9:$CW$470,17,FALSE)=0,"",VLOOKUP(D193,'J1&amp;J2'!$CA$9:$CW$470,17,FALSE))</f>
        <v/>
      </c>
      <c r="U193" s="1278" t="str">
        <f t="shared" si="168"/>
        <v/>
      </c>
      <c r="V193" s="1278" t="str">
        <f t="shared" si="169"/>
        <v/>
      </c>
      <c r="W193" s="1278" t="str">
        <f>IF(VLOOKUP(D193,'J1&amp;J2'!$CA$9:$WV$470,18,FALSE)=0,"",VLOOKUP(D193,'J1&amp;J2'!$CA$9:$CW$470,18,FALSE))</f>
        <v/>
      </c>
      <c r="X193" s="1278" t="str">
        <f t="shared" si="170"/>
        <v/>
      </c>
      <c r="Y193" s="1278" t="str">
        <f t="shared" si="171"/>
        <v/>
      </c>
      <c r="Z193" s="1278" t="str">
        <f>IF(VLOOKUP(D193,'J1&amp;J2'!$CA$9:$CW$470,19,FALSE)=0,"",VLOOKUP(D193,'J1&amp;J2'!$CA$9:$CW$470,19,FALSE))</f>
        <v/>
      </c>
      <c r="AA193" s="1278" t="str">
        <f t="shared" si="172"/>
        <v/>
      </c>
      <c r="AB193" s="1278" t="str">
        <f t="shared" si="173"/>
        <v/>
      </c>
      <c r="AC193" s="1278" t="str">
        <f>IF(VLOOKUP(D193,'J1&amp;J2'!$CA$9:$CW$470,20,FALSE)=0,"",VLOOKUP(D193,'J1&amp;J2'!$CA$9:$CW$470,20,FALSE))</f>
        <v/>
      </c>
      <c r="AD193" s="1278" t="str">
        <f t="shared" si="174"/>
        <v/>
      </c>
      <c r="AE193" s="1278" t="str">
        <f t="shared" si="175"/>
        <v/>
      </c>
      <c r="AF193" s="1278" t="str">
        <f>IF(VLOOKUP(D193,'J1&amp;J2'!$CA$9:$CW$470,21,FALSE)=0,"",VLOOKUP(D193,'J1&amp;J2'!$CA$9:$CW$470,21,FALSE))</f>
        <v/>
      </c>
      <c r="AG193" s="1278" t="str">
        <f t="shared" si="176"/>
        <v/>
      </c>
      <c r="AH193" s="1278" t="str">
        <f t="shared" si="177"/>
        <v/>
      </c>
      <c r="AI193" s="1278" t="str">
        <f>IF(VLOOKUP(D193,'J1&amp;J2'!$CA$9:$CW$470,22,FALSE)=0,"",VLOOKUP(D193,'J1&amp;J2'!$CA$9:$CW$470,22,FALSE))</f>
        <v/>
      </c>
      <c r="AJ193" s="1278" t="str">
        <f t="shared" si="178"/>
        <v/>
      </c>
      <c r="AK193" s="1278" t="str">
        <f t="shared" si="179"/>
        <v/>
      </c>
      <c r="AL193" s="874"/>
      <c r="AM193" s="945" t="str">
        <f t="shared" si="180"/>
        <v/>
      </c>
      <c r="AN193" s="944" t="str">
        <f>IF(AM193="","",IF(AM193=1,15,IF(AMJ193=2,12,IF(AND(#REF!&gt;2,AM193&lt;13),13-AM193,0))))</f>
        <v/>
      </c>
      <c r="AO193" s="734" t="str">
        <f t="shared" si="181"/>
        <v/>
      </c>
      <c r="AP193" s="735" t="str">
        <f t="shared" si="182"/>
        <v/>
      </c>
      <c r="AQ193" s="736">
        <f t="shared" si="183"/>
        <v>2</v>
      </c>
      <c r="AR193" s="7"/>
    </row>
    <row r="194" spans="2:44" ht="12" customHeight="1" x14ac:dyDescent="0.4">
      <c r="B194" s="1275" t="s">
        <v>837</v>
      </c>
      <c r="C194" s="1275" t="s">
        <v>784</v>
      </c>
      <c r="D194" s="1276" t="s">
        <v>836</v>
      </c>
      <c r="E194" s="731" t="str">
        <f>IF(VLOOKUP(D194,'J1&amp;J2'!$CA$9:$CW$470,12,FALSE)=0,"",VLOOKUP(D194,'J1&amp;J2'!$CA$9:$CW$470,12,FALSE))</f>
        <v/>
      </c>
      <c r="F194" s="731" t="str">
        <f t="shared" si="184"/>
        <v/>
      </c>
      <c r="G194" s="731" t="str">
        <f t="shared" si="159"/>
        <v/>
      </c>
      <c r="H194" s="1277" t="str">
        <f>IF(VLOOKUP(D194,'J1&amp;J2'!$CA$9:$CW$470,13,FALSE)=0,"",VLOOKUP(D194,'J1&amp;J2'!$CA$9:$CW$470,13,FALSE))</f>
        <v/>
      </c>
      <c r="I194" s="1277" t="str">
        <f t="shared" si="160"/>
        <v/>
      </c>
      <c r="J194" s="1277" t="str">
        <f t="shared" si="161"/>
        <v/>
      </c>
      <c r="K194" s="1277" t="str">
        <f>IF(VLOOKUP(D194,'J1&amp;J2'!$CA$9:$CW$470,14,FALSE)=0,"",VLOOKUP(D194,'J1&amp;J2'!$CA$9:$CW$470,14,FALSE))</f>
        <v/>
      </c>
      <c r="L194" s="1277" t="str">
        <f t="shared" si="162"/>
        <v/>
      </c>
      <c r="M194" s="1277" t="str">
        <f t="shared" si="163"/>
        <v/>
      </c>
      <c r="N194" s="1277" t="str">
        <f>IF(VLOOKUP(D194,'J1&amp;J2'!$CA$9:$CW$470,15,FALSE)=0,"",VLOOKUP(D194,'J1&amp;J2'!$CA$9:$CW$470,15,FALSE))</f>
        <v/>
      </c>
      <c r="O194" s="1277" t="str">
        <f t="shared" si="164"/>
        <v/>
      </c>
      <c r="P194" s="1277" t="str">
        <f t="shared" si="165"/>
        <v/>
      </c>
      <c r="Q194" s="1277" t="str">
        <f>IF(VLOOKUP(D194,'J1&amp;J2'!$CA$9:$CW$470,16,FALSE)=0,"",VLOOKUP(D194,'J1&amp;J2'!$CA$9:$CW$470,16,FALSE))</f>
        <v/>
      </c>
      <c r="R194" s="1277" t="str">
        <f t="shared" si="166"/>
        <v/>
      </c>
      <c r="S194" s="1277" t="str">
        <f t="shared" si="167"/>
        <v/>
      </c>
      <c r="T194" s="1277" t="str">
        <f>IF(VLOOKUP(D194,'J1&amp;J2'!$CA$9:$CW$470,17,FALSE)=0,"",VLOOKUP(D194,'J1&amp;J2'!$CA$9:$CW$470,17,FALSE))</f>
        <v/>
      </c>
      <c r="U194" s="1277" t="str">
        <f t="shared" si="168"/>
        <v/>
      </c>
      <c r="V194" s="1277" t="str">
        <f t="shared" si="169"/>
        <v/>
      </c>
      <c r="W194" s="1277" t="str">
        <f>IF(VLOOKUP(D194,'J1&amp;J2'!$CA$9:$WV$470,18,FALSE)=0,"",VLOOKUP(D194,'J1&amp;J2'!$CA$9:$CW$470,18,FALSE))</f>
        <v/>
      </c>
      <c r="X194" s="1277" t="str">
        <f t="shared" si="170"/>
        <v/>
      </c>
      <c r="Y194" s="1277" t="str">
        <f t="shared" si="171"/>
        <v/>
      </c>
      <c r="Z194" s="1277" t="str">
        <f>IF(VLOOKUP(D194,'J1&amp;J2'!$CA$9:$CW$470,19,FALSE)=0,"",VLOOKUP(D194,'J1&amp;J2'!$CA$9:$CW$470,19,FALSE))</f>
        <v/>
      </c>
      <c r="AA194" s="1277" t="str">
        <f t="shared" si="172"/>
        <v/>
      </c>
      <c r="AB194" s="1277" t="str">
        <f t="shared" si="173"/>
        <v/>
      </c>
      <c r="AC194" s="1277" t="str">
        <f>IF(VLOOKUP(D194,'J1&amp;J2'!$CA$9:$CW$470,20,FALSE)=0,"",VLOOKUP(D194,'J1&amp;J2'!$CA$9:$CW$470,20,FALSE))</f>
        <v/>
      </c>
      <c r="AD194" s="1277" t="str">
        <f t="shared" si="174"/>
        <v/>
      </c>
      <c r="AE194" s="1277" t="str">
        <f t="shared" si="175"/>
        <v/>
      </c>
      <c r="AF194" s="1277" t="str">
        <f>IF(VLOOKUP(D194,'J1&amp;J2'!$CA$9:$CW$470,21,FALSE)=0,"",VLOOKUP(D194,'J1&amp;J2'!$CA$9:$CW$470,21,FALSE))</f>
        <v/>
      </c>
      <c r="AG194" s="1277" t="str">
        <f t="shared" si="176"/>
        <v/>
      </c>
      <c r="AH194" s="1277" t="str">
        <f t="shared" si="177"/>
        <v/>
      </c>
      <c r="AI194" s="1277" t="str">
        <f>IF(VLOOKUP(D194,'J1&amp;J2'!$CA$9:$CW$470,22,FALSE)=0,"",VLOOKUP(D194,'J1&amp;J2'!$CA$9:$CW$470,22,FALSE))</f>
        <v/>
      </c>
      <c r="AJ194" s="1277" t="str">
        <f t="shared" si="178"/>
        <v/>
      </c>
      <c r="AK194" s="1277" t="str">
        <f t="shared" si="179"/>
        <v/>
      </c>
      <c r="AL194" s="874"/>
      <c r="AM194" s="945" t="str">
        <f t="shared" si="180"/>
        <v/>
      </c>
      <c r="AN194" s="944" t="str">
        <f t="shared" ref="AN194:AN199" si="185">IF(AM194="","",IF(AM194=1,15,IF(AMJ194=2,12,IF(AND(AM81&gt;2,AM194&lt;13),13-AM194,0))))</f>
        <v/>
      </c>
      <c r="AO194" s="734" t="str">
        <f t="shared" si="181"/>
        <v/>
      </c>
      <c r="AP194" s="735" t="str">
        <f t="shared" si="182"/>
        <v/>
      </c>
      <c r="AQ194" s="736">
        <f t="shared" si="183"/>
        <v>0</v>
      </c>
      <c r="AR194" s="7"/>
    </row>
    <row r="195" spans="2:44" ht="12" customHeight="1" x14ac:dyDescent="0.4">
      <c r="B195" s="1025" t="s">
        <v>1743</v>
      </c>
      <c r="C195" s="1025" t="s">
        <v>784</v>
      </c>
      <c r="D195" s="1026" t="s">
        <v>1740</v>
      </c>
      <c r="E195" s="1279" t="str">
        <f>IF(VLOOKUP(D195,'J1&amp;J2'!$CA$9:$CW$470,12,FALSE)=0,"",VLOOKUP(D195,'J1&amp;J2'!$CA$9:$CW$470,12,FALSE))</f>
        <v/>
      </c>
      <c r="F195" s="1279" t="str">
        <f t="shared" si="184"/>
        <v/>
      </c>
      <c r="G195" s="1279" t="str">
        <f t="shared" si="159"/>
        <v/>
      </c>
      <c r="H195" s="1278" t="str">
        <f>IF(VLOOKUP(D195,'J1&amp;J2'!$CA$9:$CW$470,13,FALSE)=0,"",VLOOKUP(D195,'J1&amp;J2'!$CA$9:$CW$470,13,FALSE))</f>
        <v/>
      </c>
      <c r="I195" s="1278" t="str">
        <f t="shared" si="160"/>
        <v/>
      </c>
      <c r="J195" s="1278" t="str">
        <f t="shared" si="161"/>
        <v/>
      </c>
      <c r="K195" s="1278" t="str">
        <f>IF(VLOOKUP(D195,'J1&amp;J2'!$CA$9:$CW$470,14,FALSE)=0,"",VLOOKUP(D195,'J1&amp;J2'!$CA$9:$CW$470,14,FALSE))</f>
        <v/>
      </c>
      <c r="L195" s="1278" t="str">
        <f t="shared" si="162"/>
        <v/>
      </c>
      <c r="M195" s="1278" t="str">
        <f t="shared" si="163"/>
        <v/>
      </c>
      <c r="N195" s="1278" t="str">
        <f>IF(VLOOKUP(D195,'J1&amp;J2'!$CA$9:$CW$470,15,FALSE)=0,"",VLOOKUP(D195,'J1&amp;J2'!$CA$9:$CW$470,15,FALSE))</f>
        <v/>
      </c>
      <c r="O195" s="1278" t="str">
        <f t="shared" si="164"/>
        <v/>
      </c>
      <c r="P195" s="1278" t="str">
        <f t="shared" si="165"/>
        <v/>
      </c>
      <c r="Q195" s="1278" t="str">
        <f>IF(VLOOKUP(D195,'J1&amp;J2'!$CA$9:$CW$470,16,FALSE)=0,"",VLOOKUP(D195,'J1&amp;J2'!$CA$9:$CW$470,16,FALSE))</f>
        <v/>
      </c>
      <c r="R195" s="1278" t="str">
        <f t="shared" si="166"/>
        <v/>
      </c>
      <c r="S195" s="1278" t="str">
        <f t="shared" si="167"/>
        <v/>
      </c>
      <c r="T195" s="1278" t="str">
        <f>IF(VLOOKUP(D195,'J1&amp;J2'!$CA$9:$CW$470,17,FALSE)=0,"",VLOOKUP(D195,'J1&amp;J2'!$CA$9:$CW$470,17,FALSE))</f>
        <v/>
      </c>
      <c r="U195" s="1278" t="str">
        <f t="shared" si="168"/>
        <v/>
      </c>
      <c r="V195" s="1278" t="str">
        <f t="shared" si="169"/>
        <v/>
      </c>
      <c r="W195" s="1278" t="str">
        <f>IF(VLOOKUP(D195,'J1&amp;J2'!$CA$9:$WV$470,18,FALSE)=0,"",VLOOKUP(D195,'J1&amp;J2'!$CA$9:$CW$470,18,FALSE))</f>
        <v/>
      </c>
      <c r="X195" s="1278" t="str">
        <f t="shared" si="170"/>
        <v/>
      </c>
      <c r="Y195" s="1278" t="str">
        <f t="shared" si="171"/>
        <v/>
      </c>
      <c r="Z195" s="1278" t="str">
        <f>IF(VLOOKUP(D195,'J1&amp;J2'!$CA$9:$CW$470,19,FALSE)=0,"",VLOOKUP(D195,'J1&amp;J2'!$CA$9:$CW$470,19,FALSE))</f>
        <v/>
      </c>
      <c r="AA195" s="1278" t="str">
        <f t="shared" si="172"/>
        <v/>
      </c>
      <c r="AB195" s="1278" t="str">
        <f t="shared" si="173"/>
        <v/>
      </c>
      <c r="AC195" s="1278" t="str">
        <f>IF(VLOOKUP(D195,'J1&amp;J2'!$CA$9:$CW$470,20,FALSE)=0,"",VLOOKUP(D195,'J1&amp;J2'!$CA$9:$CW$470,20,FALSE))</f>
        <v/>
      </c>
      <c r="AD195" s="1278" t="str">
        <f t="shared" si="174"/>
        <v/>
      </c>
      <c r="AE195" s="1278" t="str">
        <f t="shared" si="175"/>
        <v/>
      </c>
      <c r="AF195" s="1278" t="str">
        <f>IF(VLOOKUP(D195,'J1&amp;J2'!$CA$9:$CW$470,21,FALSE)=0,"",VLOOKUP(D195,'J1&amp;J2'!$CA$9:$CW$470,21,FALSE))</f>
        <v/>
      </c>
      <c r="AG195" s="1278" t="str">
        <f t="shared" si="176"/>
        <v/>
      </c>
      <c r="AH195" s="1278" t="str">
        <f t="shared" si="177"/>
        <v/>
      </c>
      <c r="AI195" s="1278" t="str">
        <f>IF(VLOOKUP(D195,'J1&amp;J2'!$CA$9:$CW$470,22,FALSE)=0,"",VLOOKUP(D195,'J1&amp;J2'!$CA$9:$CW$470,22,FALSE))</f>
        <v/>
      </c>
      <c r="AJ195" s="1278" t="str">
        <f t="shared" si="178"/>
        <v/>
      </c>
      <c r="AK195" s="1278" t="str">
        <f t="shared" si="179"/>
        <v/>
      </c>
      <c r="AL195" s="731"/>
      <c r="AM195" s="732" t="str">
        <f t="shared" si="180"/>
        <v/>
      </c>
      <c r="AN195" s="733" t="str">
        <f t="shared" si="185"/>
        <v/>
      </c>
      <c r="AO195" s="734" t="str">
        <f t="shared" si="181"/>
        <v/>
      </c>
      <c r="AP195" s="735" t="str">
        <f t="shared" si="182"/>
        <v/>
      </c>
      <c r="AQ195" s="736">
        <f t="shared" si="183"/>
        <v>0</v>
      </c>
      <c r="AR195" s="7"/>
    </row>
    <row r="196" spans="2:44" ht="12" customHeight="1" x14ac:dyDescent="0.4">
      <c r="B196" s="1275" t="s">
        <v>843</v>
      </c>
      <c r="C196" s="1275" t="s">
        <v>784</v>
      </c>
      <c r="D196" s="1276" t="s">
        <v>119</v>
      </c>
      <c r="E196" s="731" t="str">
        <f>IF(VLOOKUP(D196,'J1&amp;J2'!$CA$9:$CW$470,12,FALSE)=0,"",VLOOKUP(D196,'J1&amp;J2'!$CA$9:$CW$470,12,FALSE))</f>
        <v/>
      </c>
      <c r="F196" s="731" t="str">
        <f t="shared" si="184"/>
        <v/>
      </c>
      <c r="G196" s="731" t="str">
        <f t="shared" ref="G196:G220" si="186">IF(F196="","",IF(F196=1,15,IF(F196=2,12,IF(AND(F196&gt;2,F196&lt;13),13-F196,0))))</f>
        <v/>
      </c>
      <c r="H196" s="1277" t="str">
        <f>IF(VLOOKUP(D196,'J1&amp;J2'!$CA$9:$CW$470,13,FALSE)=0,"",VLOOKUP(D196,'J1&amp;J2'!$CA$9:$CW$470,13,FALSE))</f>
        <v/>
      </c>
      <c r="I196" s="1277" t="str">
        <f t="shared" ref="I196:I220" si="187">IF(H196="","",RANK(H196,$H$132:$H$240,1))</f>
        <v/>
      </c>
      <c r="J196" s="1277" t="str">
        <f t="shared" ref="J196:J220" si="188">IF(I196="","",IF(I196=1,15,IF(I196=2,12,IF(AND(I196&gt;2,I196&lt;13),13-I196,0))))</f>
        <v/>
      </c>
      <c r="K196" s="1277">
        <f>IF(VLOOKUP(D196,'J1&amp;J2'!$CA$9:$CW$470,14,FALSE)=0,"",VLOOKUP(D196,'J1&amp;J2'!$CA$9:$CW$470,14,FALSE))</f>
        <v>88</v>
      </c>
      <c r="L196" s="1277">
        <f t="shared" ref="L196:L220" si="189">IF(K196="","",RANK(K196,$K$132:$K$240,1))</f>
        <v>17</v>
      </c>
      <c r="M196" s="1277">
        <f t="shared" ref="M196:M220" si="190">IF(L196="","",IF(L196=1,15,IF(L196=2,12,IF(AND(L196&gt;2,L196&lt;13),13-L196,0))))</f>
        <v>0</v>
      </c>
      <c r="N196" s="1277" t="str">
        <f>IF(VLOOKUP(D196,'J1&amp;J2'!$CA$9:$CW$470,15,FALSE)=0,"",VLOOKUP(D196,'J1&amp;J2'!$CA$9:$CW$470,15,FALSE))</f>
        <v/>
      </c>
      <c r="O196" s="1277" t="str">
        <f t="shared" ref="O196:O220" si="191">IF(N196="","",RANK(N196,$N$132:$N$240,1))</f>
        <v/>
      </c>
      <c r="P196" s="1277" t="str">
        <f t="shared" ref="P196:P220" si="192">IF(O196="","",IF(O196=1,15,IF(O196=2,12,IF(AND(O196&gt;2,O196&lt;13),13-O196,0))))</f>
        <v/>
      </c>
      <c r="Q196" s="1277" t="str">
        <f>IF(VLOOKUP(D196,'J1&amp;J2'!$CA$9:$CW$470,16,FALSE)=0,"",VLOOKUP(D196,'J1&amp;J2'!$CA$9:$CW$470,16,FALSE))</f>
        <v/>
      </c>
      <c r="R196" s="1277" t="str">
        <f t="shared" ref="R196:R220" si="193">IF(Q196="","",RANK(Q196,$Q$132:$Q$240,1))</f>
        <v/>
      </c>
      <c r="S196" s="1277" t="str">
        <f t="shared" ref="S196:S220" si="194">IF(R196="","",IF(R196=1,15,IF(R196=2,12,IF(AND(R196&gt;2,R196&lt;13),13-R196,0))))</f>
        <v/>
      </c>
      <c r="T196" s="1277" t="str">
        <f>IF(VLOOKUP(D196,'J1&amp;J2'!$CA$9:$CW$470,17,FALSE)=0,"",VLOOKUP(D196,'J1&amp;J2'!$CA$9:$CW$470,17,FALSE))</f>
        <v/>
      </c>
      <c r="U196" s="1277" t="str">
        <f t="shared" ref="U196:U220" si="195">IF(T196="","",RANK(T196,$T$132:$T$240,1))</f>
        <v/>
      </c>
      <c r="V196" s="1277" t="str">
        <f t="shared" ref="V196:V220" si="196">IF(U196="","",IF(U196=1,15,IF(U196=2,12,IF(AND(U196&gt;2,U196&lt;13),13-U196,0))))</f>
        <v/>
      </c>
      <c r="W196" s="1277" t="str">
        <f>IF(VLOOKUP(D196,'J1&amp;J2'!$CA$9:$WV$470,18,FALSE)=0,"",VLOOKUP(D196,'J1&amp;J2'!$CA$9:$CW$470,18,FALSE))</f>
        <v/>
      </c>
      <c r="X196" s="1277" t="str">
        <f t="shared" ref="X196:X220" si="197">IF(W196="","",RANK(W196,$W$132:$W$240,1))</f>
        <v/>
      </c>
      <c r="Y196" s="1277" t="str">
        <f t="shared" ref="Y196:Y220" si="198">IF(X196="","",IF(X196=1,15,IF(X196=2,12,IF(AND(X196&gt;2,X196&lt;13),13-X196,0))))</f>
        <v/>
      </c>
      <c r="Z196" s="1277" t="str">
        <f>IF(VLOOKUP(D196,'J1&amp;J2'!$CA$9:$CW$470,19,FALSE)=0,"",VLOOKUP(D196,'J1&amp;J2'!$CA$9:$CW$470,19,FALSE))</f>
        <v/>
      </c>
      <c r="AA196" s="1277" t="str">
        <f t="shared" ref="AA196:AA220" si="199">IF(Z196="","",RANK(Z196,$Z$132:$Z$240,1))</f>
        <v/>
      </c>
      <c r="AB196" s="1277" t="str">
        <f t="shared" ref="AB196:AB220" si="200">IF(AA196="","",IF(AA196=1,15,IF(AA196=2,12,IF(AND(AA196&gt;2,AA196&lt;13),13-AA196,0))))</f>
        <v/>
      </c>
      <c r="AC196" s="1277" t="str">
        <f>IF(VLOOKUP(D196,'J1&amp;J2'!$CA$9:$CW$470,20,FALSE)=0,"",VLOOKUP(D196,'J1&amp;J2'!$CA$9:$CW$470,20,FALSE))</f>
        <v/>
      </c>
      <c r="AD196" s="1277" t="str">
        <f t="shared" ref="AD196:AD220" si="201">IF(AC196="","",RANK(AC196,$AC$132:$AC$240,1))</f>
        <v/>
      </c>
      <c r="AE196" s="1277" t="str">
        <f t="shared" ref="AE196:AE220" si="202">IF(AD196="","",IF(AD196=1,15,IF(AD196=2,12,IF(AND(AD196&gt;2,AD196&lt;13),13-AD196,0))))</f>
        <v/>
      </c>
      <c r="AF196" s="1277" t="str">
        <f>IF(VLOOKUP(D196,'J1&amp;J2'!$CA$9:$CW$470,21,FALSE)=0,"",VLOOKUP(D196,'J1&amp;J2'!$CA$9:$CW$470,21,FALSE))</f>
        <v/>
      </c>
      <c r="AG196" s="1277" t="str">
        <f t="shared" ref="AG196:AG220" si="203">IF(AF196="","",RANK(AF196,$AF$132:$AF$240,1))</f>
        <v/>
      </c>
      <c r="AH196" s="1277" t="str">
        <f t="shared" ref="AH196:AH220" si="204">IF(AG196="","",IF(AG196=1,15,IF(AG196=2,12,IF(AND(AG196&gt;2,AG196&lt;13),13-AG196,0))))</f>
        <v/>
      </c>
      <c r="AI196" s="1277" t="str">
        <f>IF(VLOOKUP(D196,'J1&amp;J2'!$CA$9:$CW$470,22,FALSE)=0,"",VLOOKUP(D196,'J1&amp;J2'!$CA$9:$CW$470,22,FALSE))</f>
        <v/>
      </c>
      <c r="AJ196" s="1277" t="str">
        <f t="shared" ref="AJ196:AJ220" si="205">IF(AI196="","",RANK(AI196,$AI$132:$AI$240,1))</f>
        <v/>
      </c>
      <c r="AK196" s="1277" t="str">
        <f t="shared" ref="AK196:AK220" si="206">IF(AJ196="","",IF(AJ196=1,15,IF(AJ196=2,12,IF(AND(AJ196&gt;2,AJ196&lt;13),13-AJ196,0))))</f>
        <v/>
      </c>
      <c r="AL196" s="874"/>
      <c r="AM196" s="945" t="str">
        <f t="shared" ref="AM196:AM220" si="207">IF(AL196="","",RANK(AL196,$AL$132:$AL$240,1))</f>
        <v/>
      </c>
      <c r="AN196" s="944" t="str">
        <f t="shared" si="185"/>
        <v/>
      </c>
      <c r="AO196" s="734" t="str">
        <f t="shared" ref="AO196:AO220" si="208">IF(SUM(G196,J196,M196,P196,S196,V196,Y196,AB196,AE196,AH196,AK196,AN196)&lt;&gt;0,SUM(G196,J196,M196,P196,S196,V196,Y196,AB196,AE196,AH196,AK196,AN196),"")</f>
        <v/>
      </c>
      <c r="AP196" s="735" t="str">
        <f t="shared" ref="AP196:AP220" si="209">IF(AO196="","",RANK(AO196,AO$132:AO$220,0))</f>
        <v/>
      </c>
      <c r="AQ196" s="736">
        <f t="shared" ref="AQ196:AQ220" si="210">COUNT(E196,H196,K196,N196,Q196,T196,W196,Z196,AC196,AF196,AI196,AL196,"&lt;&gt;")</f>
        <v>1</v>
      </c>
      <c r="AR196" s="7"/>
    </row>
    <row r="197" spans="2:44" ht="12" customHeight="1" x14ac:dyDescent="0.4">
      <c r="B197" s="1025" t="s">
        <v>853</v>
      </c>
      <c r="C197" s="1025" t="s">
        <v>338</v>
      </c>
      <c r="D197" s="1026" t="s">
        <v>852</v>
      </c>
      <c r="E197" s="1279" t="str">
        <f>IF(VLOOKUP(D197,'J1&amp;J2'!$CA$9:$CW$470,12,FALSE)=0,"",VLOOKUP(D197,'J1&amp;J2'!$CA$9:$CW$470,12,FALSE))</f>
        <v/>
      </c>
      <c r="F197" s="1279" t="str">
        <f t="shared" si="184"/>
        <v/>
      </c>
      <c r="G197" s="1279" t="str">
        <f t="shared" si="186"/>
        <v/>
      </c>
      <c r="H197" s="1278" t="str">
        <f>IF(VLOOKUP(D197,'J1&amp;J2'!$CA$9:$CW$470,13,FALSE)=0,"",VLOOKUP(D197,'J1&amp;J2'!$CA$9:$CW$470,13,FALSE))</f>
        <v/>
      </c>
      <c r="I197" s="1278" t="str">
        <f t="shared" si="187"/>
        <v/>
      </c>
      <c r="J197" s="1278" t="str">
        <f t="shared" si="188"/>
        <v/>
      </c>
      <c r="K197" s="1278" t="str">
        <f>IF(VLOOKUP(D197,'J1&amp;J2'!$CA$9:$CW$470,14,FALSE)=0,"",VLOOKUP(D197,'J1&amp;J2'!$CA$9:$CW$470,14,FALSE))</f>
        <v/>
      </c>
      <c r="L197" s="1278" t="str">
        <f t="shared" si="189"/>
        <v/>
      </c>
      <c r="M197" s="1278" t="str">
        <f t="shared" si="190"/>
        <v/>
      </c>
      <c r="N197" s="1278" t="str">
        <f>IF(VLOOKUP(D197,'J1&amp;J2'!$CA$9:$CW$470,15,FALSE)=0,"",VLOOKUP(D197,'J1&amp;J2'!$CA$9:$CW$470,15,FALSE))</f>
        <v/>
      </c>
      <c r="O197" s="1278" t="str">
        <f t="shared" si="191"/>
        <v/>
      </c>
      <c r="P197" s="1278" t="str">
        <f t="shared" si="192"/>
        <v/>
      </c>
      <c r="Q197" s="1278" t="str">
        <f>IF(VLOOKUP(D197,'J1&amp;J2'!$CA$9:$CW$470,16,FALSE)=0,"",VLOOKUP(D197,'J1&amp;J2'!$CA$9:$CW$470,16,FALSE))</f>
        <v/>
      </c>
      <c r="R197" s="1278" t="str">
        <f t="shared" si="193"/>
        <v/>
      </c>
      <c r="S197" s="1278" t="str">
        <f t="shared" si="194"/>
        <v/>
      </c>
      <c r="T197" s="1278" t="str">
        <f>IF(VLOOKUP(D197,'J1&amp;J2'!$CA$9:$CW$470,17,FALSE)=0,"",VLOOKUP(D197,'J1&amp;J2'!$CA$9:$CW$470,17,FALSE))</f>
        <v/>
      </c>
      <c r="U197" s="1278" t="str">
        <f t="shared" si="195"/>
        <v/>
      </c>
      <c r="V197" s="1278" t="str">
        <f t="shared" si="196"/>
        <v/>
      </c>
      <c r="W197" s="1278" t="str">
        <f>IF(VLOOKUP(D197,'J1&amp;J2'!$CA$9:$WV$470,18,FALSE)=0,"",VLOOKUP(D197,'J1&amp;J2'!$CA$9:$CW$470,18,FALSE))</f>
        <v/>
      </c>
      <c r="X197" s="1278" t="str">
        <f t="shared" si="197"/>
        <v/>
      </c>
      <c r="Y197" s="1278" t="str">
        <f t="shared" si="198"/>
        <v/>
      </c>
      <c r="Z197" s="1278" t="str">
        <f>IF(VLOOKUP(D197,'J1&amp;J2'!$CA$9:$CW$470,19,FALSE)=0,"",VLOOKUP(D197,'J1&amp;J2'!$CA$9:$CW$470,19,FALSE))</f>
        <v/>
      </c>
      <c r="AA197" s="1278" t="str">
        <f t="shared" si="199"/>
        <v/>
      </c>
      <c r="AB197" s="1278" t="str">
        <f t="shared" si="200"/>
        <v/>
      </c>
      <c r="AC197" s="1278" t="str">
        <f>IF(VLOOKUP(D197,'J1&amp;J2'!$CA$9:$CW$470,20,FALSE)=0,"",VLOOKUP(D197,'J1&amp;J2'!$CA$9:$CW$470,20,FALSE))</f>
        <v/>
      </c>
      <c r="AD197" s="1278" t="str">
        <f t="shared" si="201"/>
        <v/>
      </c>
      <c r="AE197" s="1278" t="str">
        <f t="shared" si="202"/>
        <v/>
      </c>
      <c r="AF197" s="1278" t="str">
        <f>IF(VLOOKUP(D197,'J1&amp;J2'!$CA$9:$CW$470,21,FALSE)=0,"",VLOOKUP(D197,'J1&amp;J2'!$CA$9:$CW$470,21,FALSE))</f>
        <v/>
      </c>
      <c r="AG197" s="1278" t="str">
        <f t="shared" si="203"/>
        <v/>
      </c>
      <c r="AH197" s="1278" t="str">
        <f t="shared" si="204"/>
        <v/>
      </c>
      <c r="AI197" s="1278" t="str">
        <f>IF(VLOOKUP(D197,'J1&amp;J2'!$CA$9:$CW$470,22,FALSE)=0,"",VLOOKUP(D197,'J1&amp;J2'!$CA$9:$CW$470,22,FALSE))</f>
        <v/>
      </c>
      <c r="AJ197" s="1278" t="str">
        <f t="shared" si="205"/>
        <v/>
      </c>
      <c r="AK197" s="1278" t="str">
        <f t="shared" si="206"/>
        <v/>
      </c>
      <c r="AL197" s="731"/>
      <c r="AM197" s="732" t="str">
        <f t="shared" si="207"/>
        <v/>
      </c>
      <c r="AN197" s="733" t="str">
        <f t="shared" si="185"/>
        <v/>
      </c>
      <c r="AO197" s="734" t="str">
        <f t="shared" si="208"/>
        <v/>
      </c>
      <c r="AP197" s="735" t="str">
        <f t="shared" si="209"/>
        <v/>
      </c>
      <c r="AQ197" s="736">
        <f t="shared" si="210"/>
        <v>0</v>
      </c>
      <c r="AR197" s="7"/>
    </row>
    <row r="198" spans="2:44" ht="12" customHeight="1" x14ac:dyDescent="0.4">
      <c r="B198" s="1275" t="s">
        <v>864</v>
      </c>
      <c r="C198" s="1275" t="s">
        <v>338</v>
      </c>
      <c r="D198" s="1276" t="s">
        <v>863</v>
      </c>
      <c r="E198" s="731">
        <f>IF(VLOOKUP(D198,'J1&amp;J2'!$CA$9:$CW$470,12,FALSE)=0,"",VLOOKUP(D198,'J1&amp;J2'!$CA$9:$CW$470,12,FALSE))</f>
        <v>86</v>
      </c>
      <c r="F198" s="731">
        <f t="shared" si="184"/>
        <v>23</v>
      </c>
      <c r="G198" s="731">
        <f t="shared" si="186"/>
        <v>0</v>
      </c>
      <c r="H198" s="1277">
        <f>IF(VLOOKUP(D198,'J1&amp;J2'!$CA$9:$CW$470,13,FALSE)=0,"",VLOOKUP(D198,'J1&amp;J2'!$CA$9:$CW$470,13,FALSE))</f>
        <v>85</v>
      </c>
      <c r="I198" s="1277">
        <f t="shared" si="187"/>
        <v>14</v>
      </c>
      <c r="J198" s="1277">
        <f t="shared" si="188"/>
        <v>0</v>
      </c>
      <c r="K198" s="1277">
        <f>IF(VLOOKUP(D198,'J1&amp;J2'!$CA$9:$CW$470,14,FALSE)=0,"",VLOOKUP(D198,'J1&amp;J2'!$CA$9:$CW$470,14,FALSE))</f>
        <v>88</v>
      </c>
      <c r="L198" s="1277">
        <f t="shared" si="189"/>
        <v>17</v>
      </c>
      <c r="M198" s="1277">
        <f t="shared" si="190"/>
        <v>0</v>
      </c>
      <c r="N198" s="1277" t="str">
        <f>IF(VLOOKUP(D198,'J1&amp;J2'!$CA$9:$CW$470,15,FALSE)=0,"",VLOOKUP(D198,'J1&amp;J2'!$CA$9:$CW$470,15,FALSE))</f>
        <v/>
      </c>
      <c r="O198" s="1277" t="str">
        <f t="shared" si="191"/>
        <v/>
      </c>
      <c r="P198" s="1277" t="str">
        <f t="shared" si="192"/>
        <v/>
      </c>
      <c r="Q198" s="1277" t="str">
        <f>IF(VLOOKUP(D198,'J1&amp;J2'!$CA$9:$CW$470,16,FALSE)=0,"",VLOOKUP(D198,'J1&amp;J2'!$CA$9:$CW$470,16,FALSE))</f>
        <v/>
      </c>
      <c r="R198" s="1277" t="str">
        <f t="shared" si="193"/>
        <v/>
      </c>
      <c r="S198" s="1277" t="str">
        <f t="shared" si="194"/>
        <v/>
      </c>
      <c r="T198" s="1277" t="str">
        <f>IF(VLOOKUP(D198,'J1&amp;J2'!$CA$9:$CW$470,17,FALSE)=0,"",VLOOKUP(D198,'J1&amp;J2'!$CA$9:$CW$470,17,FALSE))</f>
        <v/>
      </c>
      <c r="U198" s="1277" t="str">
        <f t="shared" si="195"/>
        <v/>
      </c>
      <c r="V198" s="1277" t="str">
        <f t="shared" si="196"/>
        <v/>
      </c>
      <c r="W198" s="1277" t="str">
        <f>IF(VLOOKUP(D198,'J1&amp;J2'!$CA$9:$WV$470,18,FALSE)=0,"",VLOOKUP(D198,'J1&amp;J2'!$CA$9:$CW$470,18,FALSE))</f>
        <v/>
      </c>
      <c r="X198" s="1277" t="str">
        <f t="shared" si="197"/>
        <v/>
      </c>
      <c r="Y198" s="1277" t="str">
        <f t="shared" si="198"/>
        <v/>
      </c>
      <c r="Z198" s="1277" t="str">
        <f>IF(VLOOKUP(D198,'J1&amp;J2'!$CA$9:$CW$470,19,FALSE)=0,"",VLOOKUP(D198,'J1&amp;J2'!$CA$9:$CW$470,19,FALSE))</f>
        <v/>
      </c>
      <c r="AA198" s="1277" t="str">
        <f t="shared" si="199"/>
        <v/>
      </c>
      <c r="AB198" s="1277" t="str">
        <f t="shared" si="200"/>
        <v/>
      </c>
      <c r="AC198" s="1277" t="str">
        <f>IF(VLOOKUP(D198,'J1&amp;J2'!$CA$9:$CW$470,20,FALSE)=0,"",VLOOKUP(D198,'J1&amp;J2'!$CA$9:$CW$470,20,FALSE))</f>
        <v/>
      </c>
      <c r="AD198" s="1277" t="str">
        <f t="shared" si="201"/>
        <v/>
      </c>
      <c r="AE198" s="1277" t="str">
        <f t="shared" si="202"/>
        <v/>
      </c>
      <c r="AF198" s="1277" t="str">
        <f>IF(VLOOKUP(D198,'J1&amp;J2'!$CA$9:$CW$470,21,FALSE)=0,"",VLOOKUP(D198,'J1&amp;J2'!$CA$9:$CW$470,21,FALSE))</f>
        <v/>
      </c>
      <c r="AG198" s="1277" t="str">
        <f t="shared" si="203"/>
        <v/>
      </c>
      <c r="AH198" s="1277" t="str">
        <f t="shared" si="204"/>
        <v/>
      </c>
      <c r="AI198" s="1277" t="str">
        <f>IF(VLOOKUP(D198,'J1&amp;J2'!$CA$9:$CW$470,22,FALSE)=0,"",VLOOKUP(D198,'J1&amp;J2'!$CA$9:$CW$470,22,FALSE))</f>
        <v/>
      </c>
      <c r="AJ198" s="1277" t="str">
        <f t="shared" si="205"/>
        <v/>
      </c>
      <c r="AK198" s="1277" t="str">
        <f t="shared" si="206"/>
        <v/>
      </c>
      <c r="AL198" s="874"/>
      <c r="AM198" s="945" t="str">
        <f t="shared" si="207"/>
        <v/>
      </c>
      <c r="AN198" s="944" t="str">
        <f t="shared" si="185"/>
        <v/>
      </c>
      <c r="AO198" s="734" t="str">
        <f t="shared" si="208"/>
        <v/>
      </c>
      <c r="AP198" s="735" t="str">
        <f t="shared" si="209"/>
        <v/>
      </c>
      <c r="AQ198" s="736">
        <f t="shared" si="210"/>
        <v>3</v>
      </c>
      <c r="AR198" s="7"/>
    </row>
    <row r="199" spans="2:44" ht="12" customHeight="1" x14ac:dyDescent="0.4">
      <c r="B199" s="1025" t="s">
        <v>868</v>
      </c>
      <c r="C199" s="1025" t="s">
        <v>338</v>
      </c>
      <c r="D199" s="1026" t="s">
        <v>867</v>
      </c>
      <c r="E199" s="1279" t="str">
        <f>IF(VLOOKUP(D199,'J1&amp;J2'!$CA$9:$CW$470,12,FALSE)=0,"",VLOOKUP(D199,'J1&amp;J2'!$CA$9:$CW$470,12,FALSE))</f>
        <v/>
      </c>
      <c r="F199" s="1279" t="str">
        <f t="shared" si="184"/>
        <v/>
      </c>
      <c r="G199" s="1279" t="str">
        <f t="shared" si="186"/>
        <v/>
      </c>
      <c r="H199" s="1278" t="str">
        <f>IF(VLOOKUP(D199,'J1&amp;J2'!$CA$9:$CW$470,13,FALSE)=0,"",VLOOKUP(D199,'J1&amp;J2'!$CA$9:$CW$470,13,FALSE))</f>
        <v/>
      </c>
      <c r="I199" s="1278" t="str">
        <f t="shared" si="187"/>
        <v/>
      </c>
      <c r="J199" s="1278" t="str">
        <f t="shared" si="188"/>
        <v/>
      </c>
      <c r="K199" s="1278" t="str">
        <f>IF(VLOOKUP(D199,'J1&amp;J2'!$CA$9:$CW$470,14,FALSE)=0,"",VLOOKUP(D199,'J1&amp;J2'!$CA$9:$CW$470,14,FALSE))</f>
        <v/>
      </c>
      <c r="L199" s="1278" t="str">
        <f t="shared" si="189"/>
        <v/>
      </c>
      <c r="M199" s="1278" t="str">
        <f t="shared" si="190"/>
        <v/>
      </c>
      <c r="N199" s="1278" t="str">
        <f>IF(VLOOKUP(D199,'J1&amp;J2'!$CA$9:$CW$470,15,FALSE)=0,"",VLOOKUP(D199,'J1&amp;J2'!$CA$9:$CW$470,15,FALSE))</f>
        <v/>
      </c>
      <c r="O199" s="1278" t="str">
        <f t="shared" si="191"/>
        <v/>
      </c>
      <c r="P199" s="1278" t="str">
        <f t="shared" si="192"/>
        <v/>
      </c>
      <c r="Q199" s="1278" t="str">
        <f>IF(VLOOKUP(D199,'J1&amp;J2'!$CA$9:$CW$470,16,FALSE)=0,"",VLOOKUP(D199,'J1&amp;J2'!$CA$9:$CW$470,16,FALSE))</f>
        <v/>
      </c>
      <c r="R199" s="1278" t="str">
        <f t="shared" si="193"/>
        <v/>
      </c>
      <c r="S199" s="1278" t="str">
        <f t="shared" si="194"/>
        <v/>
      </c>
      <c r="T199" s="1278" t="str">
        <f>IF(VLOOKUP(D199,'J1&amp;J2'!$CA$9:$CW$470,17,FALSE)=0,"",VLOOKUP(D199,'J1&amp;J2'!$CA$9:$CW$470,17,FALSE))</f>
        <v/>
      </c>
      <c r="U199" s="1278" t="str">
        <f t="shared" si="195"/>
        <v/>
      </c>
      <c r="V199" s="1278" t="str">
        <f t="shared" si="196"/>
        <v/>
      </c>
      <c r="W199" s="1278" t="str">
        <f>IF(VLOOKUP(D199,'J1&amp;J2'!$CA$9:$WV$470,18,FALSE)=0,"",VLOOKUP(D199,'J1&amp;J2'!$CA$9:$CW$470,18,FALSE))</f>
        <v/>
      </c>
      <c r="X199" s="1278" t="str">
        <f t="shared" si="197"/>
        <v/>
      </c>
      <c r="Y199" s="1278" t="str">
        <f t="shared" si="198"/>
        <v/>
      </c>
      <c r="Z199" s="1278" t="str">
        <f>IF(VLOOKUP(D199,'J1&amp;J2'!$CA$9:$CW$470,19,FALSE)=0,"",VLOOKUP(D199,'J1&amp;J2'!$CA$9:$CW$470,19,FALSE))</f>
        <v/>
      </c>
      <c r="AA199" s="1278" t="str">
        <f t="shared" si="199"/>
        <v/>
      </c>
      <c r="AB199" s="1278" t="str">
        <f t="shared" si="200"/>
        <v/>
      </c>
      <c r="AC199" s="1278" t="str">
        <f>IF(VLOOKUP(D199,'J1&amp;J2'!$CA$9:$CW$470,20,FALSE)=0,"",VLOOKUP(D199,'J1&amp;J2'!$CA$9:$CW$470,20,FALSE))</f>
        <v/>
      </c>
      <c r="AD199" s="1278" t="str">
        <f t="shared" si="201"/>
        <v/>
      </c>
      <c r="AE199" s="1278" t="str">
        <f t="shared" si="202"/>
        <v/>
      </c>
      <c r="AF199" s="1278" t="str">
        <f>IF(VLOOKUP(D199,'J1&amp;J2'!$CA$9:$CW$470,21,FALSE)=0,"",VLOOKUP(D199,'J1&amp;J2'!$CA$9:$CW$470,21,FALSE))</f>
        <v/>
      </c>
      <c r="AG199" s="1278" t="str">
        <f t="shared" si="203"/>
        <v/>
      </c>
      <c r="AH199" s="1278" t="str">
        <f t="shared" si="204"/>
        <v/>
      </c>
      <c r="AI199" s="1278" t="str">
        <f>IF(VLOOKUP(D199,'J1&amp;J2'!$CA$9:$CW$470,22,FALSE)=0,"",VLOOKUP(D199,'J1&amp;J2'!$CA$9:$CW$470,22,FALSE))</f>
        <v/>
      </c>
      <c r="AJ199" s="1278" t="str">
        <f t="shared" si="205"/>
        <v/>
      </c>
      <c r="AK199" s="1278" t="str">
        <f t="shared" si="206"/>
        <v/>
      </c>
      <c r="AL199" s="731"/>
      <c r="AM199" s="732" t="str">
        <f t="shared" si="207"/>
        <v/>
      </c>
      <c r="AN199" s="733" t="str">
        <f t="shared" si="185"/>
        <v/>
      </c>
      <c r="AO199" s="734" t="str">
        <f t="shared" si="208"/>
        <v/>
      </c>
      <c r="AP199" s="735" t="str">
        <f t="shared" si="209"/>
        <v/>
      </c>
      <c r="AQ199" s="736">
        <f t="shared" si="210"/>
        <v>0</v>
      </c>
      <c r="AR199" s="7"/>
    </row>
    <row r="200" spans="2:44" ht="12" customHeight="1" x14ac:dyDescent="0.4">
      <c r="B200" s="1275" t="s">
        <v>874</v>
      </c>
      <c r="C200" s="1275" t="s">
        <v>338</v>
      </c>
      <c r="D200" s="1276" t="s">
        <v>873</v>
      </c>
      <c r="E200" s="731" t="str">
        <f>IF(VLOOKUP(D200,'J1&amp;J2'!$CA$9:$CW$470,12,FALSE)=0,"",VLOOKUP(D200,'J1&amp;J2'!$CA$9:$CW$470,12,FALSE))</f>
        <v/>
      </c>
      <c r="F200" s="731" t="str">
        <f t="shared" si="184"/>
        <v/>
      </c>
      <c r="G200" s="731" t="str">
        <f t="shared" si="186"/>
        <v/>
      </c>
      <c r="H200" s="1277" t="str">
        <f>IF(VLOOKUP(D200,'J1&amp;J2'!$CA$9:$CW$470,13,FALSE)=0,"",VLOOKUP(D200,'J1&amp;J2'!$CA$9:$CW$470,13,FALSE))</f>
        <v/>
      </c>
      <c r="I200" s="1277" t="str">
        <f t="shared" si="187"/>
        <v/>
      </c>
      <c r="J200" s="1277" t="str">
        <f t="shared" si="188"/>
        <v/>
      </c>
      <c r="K200" s="1277" t="str">
        <f>IF(VLOOKUP(D200,'J1&amp;J2'!$CA$9:$CW$470,14,FALSE)=0,"",VLOOKUP(D200,'J1&amp;J2'!$CA$9:$CW$470,14,FALSE))</f>
        <v/>
      </c>
      <c r="L200" s="1277" t="str">
        <f t="shared" si="189"/>
        <v/>
      </c>
      <c r="M200" s="1277" t="str">
        <f t="shared" si="190"/>
        <v/>
      </c>
      <c r="N200" s="1277" t="str">
        <f>IF(VLOOKUP(D200,'J1&amp;J2'!$CA$9:$CW$470,15,FALSE)=0,"",VLOOKUP(D200,'J1&amp;J2'!$CA$9:$CW$470,15,FALSE))</f>
        <v/>
      </c>
      <c r="O200" s="1277" t="str">
        <f t="shared" si="191"/>
        <v/>
      </c>
      <c r="P200" s="1277" t="str">
        <f t="shared" si="192"/>
        <v/>
      </c>
      <c r="Q200" s="1277" t="str">
        <f>IF(VLOOKUP(D200,'J1&amp;J2'!$CA$9:$CW$470,16,FALSE)=0,"",VLOOKUP(D200,'J1&amp;J2'!$CA$9:$CW$470,16,FALSE))</f>
        <v/>
      </c>
      <c r="R200" s="1277" t="str">
        <f t="shared" si="193"/>
        <v/>
      </c>
      <c r="S200" s="1277" t="str">
        <f t="shared" si="194"/>
        <v/>
      </c>
      <c r="T200" s="1277" t="str">
        <f>IF(VLOOKUP(D200,'J1&amp;J2'!$CA$9:$CW$470,17,FALSE)=0,"",VLOOKUP(D200,'J1&amp;J2'!$CA$9:$CW$470,17,FALSE))</f>
        <v/>
      </c>
      <c r="U200" s="1277" t="str">
        <f t="shared" si="195"/>
        <v/>
      </c>
      <c r="V200" s="1277" t="str">
        <f t="shared" si="196"/>
        <v/>
      </c>
      <c r="W200" s="1277" t="str">
        <f>IF(VLOOKUP(D200,'J1&amp;J2'!$CA$9:$WV$470,18,FALSE)=0,"",VLOOKUP(D200,'J1&amp;J2'!$CA$9:$CW$470,18,FALSE))</f>
        <v/>
      </c>
      <c r="X200" s="1277" t="str">
        <f t="shared" si="197"/>
        <v/>
      </c>
      <c r="Y200" s="1277" t="str">
        <f t="shared" si="198"/>
        <v/>
      </c>
      <c r="Z200" s="1277" t="str">
        <f>IF(VLOOKUP(D200,'J1&amp;J2'!$CA$9:$CW$470,19,FALSE)=0,"",VLOOKUP(D200,'J1&amp;J2'!$CA$9:$CW$470,19,FALSE))</f>
        <v/>
      </c>
      <c r="AA200" s="1277" t="str">
        <f t="shared" si="199"/>
        <v/>
      </c>
      <c r="AB200" s="1277" t="str">
        <f t="shared" si="200"/>
        <v/>
      </c>
      <c r="AC200" s="1277" t="str">
        <f>IF(VLOOKUP(D200,'J1&amp;J2'!$CA$9:$CW$470,20,FALSE)=0,"",VLOOKUP(D200,'J1&amp;J2'!$CA$9:$CW$470,20,FALSE))</f>
        <v/>
      </c>
      <c r="AD200" s="1277" t="str">
        <f t="shared" si="201"/>
        <v/>
      </c>
      <c r="AE200" s="1277" t="str">
        <f t="shared" si="202"/>
        <v/>
      </c>
      <c r="AF200" s="1277" t="str">
        <f>IF(VLOOKUP(D200,'J1&amp;J2'!$CA$9:$CW$470,21,FALSE)=0,"",VLOOKUP(D200,'J1&amp;J2'!$CA$9:$CW$470,21,FALSE))</f>
        <v/>
      </c>
      <c r="AG200" s="1277" t="str">
        <f t="shared" si="203"/>
        <v/>
      </c>
      <c r="AH200" s="1277" t="str">
        <f t="shared" si="204"/>
        <v/>
      </c>
      <c r="AI200" s="1277" t="str">
        <f>IF(VLOOKUP(D200,'J1&amp;J2'!$CA$9:$CW$470,22,FALSE)=0,"",VLOOKUP(D200,'J1&amp;J2'!$CA$9:$CW$470,22,FALSE))</f>
        <v/>
      </c>
      <c r="AJ200" s="1277" t="str">
        <f t="shared" si="205"/>
        <v/>
      </c>
      <c r="AK200" s="1277" t="str">
        <f t="shared" si="206"/>
        <v/>
      </c>
      <c r="AL200" s="874"/>
      <c r="AM200" s="945" t="str">
        <f t="shared" si="207"/>
        <v/>
      </c>
      <c r="AN200" s="944" t="str">
        <f>IF(AM200="","",IF(AM200=1,15,IF(AMJ200=2,12,IF(AND(#REF!&gt;2,AM200&lt;13),13-AM200,0))))</f>
        <v/>
      </c>
      <c r="AO200" s="734" t="str">
        <f t="shared" si="208"/>
        <v/>
      </c>
      <c r="AP200" s="735" t="str">
        <f t="shared" si="209"/>
        <v/>
      </c>
      <c r="AQ200" s="736">
        <f t="shared" si="210"/>
        <v>0</v>
      </c>
      <c r="AR200" s="7"/>
    </row>
    <row r="201" spans="2:44" ht="12" customHeight="1" x14ac:dyDescent="0.4">
      <c r="B201" s="1025" t="s">
        <v>897</v>
      </c>
      <c r="C201" s="1025" t="s">
        <v>338</v>
      </c>
      <c r="D201" s="1026" t="s">
        <v>896</v>
      </c>
      <c r="E201" s="1279" t="str">
        <f>IF(VLOOKUP(D201,'J1&amp;J2'!$CA$9:$CW$470,12,FALSE)=0,"",VLOOKUP(D201,'J1&amp;J2'!$CA$9:$CW$470,12,FALSE))</f>
        <v/>
      </c>
      <c r="F201" s="1279" t="str">
        <f t="shared" si="184"/>
        <v/>
      </c>
      <c r="G201" s="1279" t="str">
        <f t="shared" si="186"/>
        <v/>
      </c>
      <c r="H201" s="1278" t="str">
        <f>IF(VLOOKUP(D201,'J1&amp;J2'!$CA$9:$CW$470,13,FALSE)=0,"",VLOOKUP(D201,'J1&amp;J2'!$CA$9:$CW$470,13,FALSE))</f>
        <v/>
      </c>
      <c r="I201" s="1278" t="str">
        <f t="shared" si="187"/>
        <v/>
      </c>
      <c r="J201" s="1278" t="str">
        <f t="shared" si="188"/>
        <v/>
      </c>
      <c r="K201" s="1278" t="str">
        <f>IF(VLOOKUP(D201,'J1&amp;J2'!$CA$9:$CW$470,14,FALSE)=0,"",VLOOKUP(D201,'J1&amp;J2'!$CA$9:$CW$470,14,FALSE))</f>
        <v/>
      </c>
      <c r="L201" s="1278" t="str">
        <f t="shared" si="189"/>
        <v/>
      </c>
      <c r="M201" s="1278" t="str">
        <f t="shared" si="190"/>
        <v/>
      </c>
      <c r="N201" s="1278" t="str">
        <f>IF(VLOOKUP(D201,'J1&amp;J2'!$CA$9:$CW$470,15,FALSE)=0,"",VLOOKUP(D201,'J1&amp;J2'!$CA$9:$CW$470,15,FALSE))</f>
        <v/>
      </c>
      <c r="O201" s="1278" t="str">
        <f t="shared" si="191"/>
        <v/>
      </c>
      <c r="P201" s="1278" t="str">
        <f t="shared" si="192"/>
        <v/>
      </c>
      <c r="Q201" s="1278" t="str">
        <f>IF(VLOOKUP(D201,'J1&amp;J2'!$CA$9:$CW$470,16,FALSE)=0,"",VLOOKUP(D201,'J1&amp;J2'!$CA$9:$CW$470,16,FALSE))</f>
        <v/>
      </c>
      <c r="R201" s="1278" t="str">
        <f t="shared" si="193"/>
        <v/>
      </c>
      <c r="S201" s="1278" t="str">
        <f t="shared" si="194"/>
        <v/>
      </c>
      <c r="T201" s="1278" t="str">
        <f>IF(VLOOKUP(D201,'J1&amp;J2'!$CA$9:$CW$470,17,FALSE)=0,"",VLOOKUP(D201,'J1&amp;J2'!$CA$9:$CW$470,17,FALSE))</f>
        <v/>
      </c>
      <c r="U201" s="1278" t="str">
        <f t="shared" si="195"/>
        <v/>
      </c>
      <c r="V201" s="1278" t="str">
        <f t="shared" si="196"/>
        <v/>
      </c>
      <c r="W201" s="1278" t="str">
        <f>IF(VLOOKUP(D201,'J1&amp;J2'!$CA$9:$WV$470,18,FALSE)=0,"",VLOOKUP(D201,'J1&amp;J2'!$CA$9:$CW$470,18,FALSE))</f>
        <v/>
      </c>
      <c r="X201" s="1278" t="str">
        <f t="shared" si="197"/>
        <v/>
      </c>
      <c r="Y201" s="1278" t="str">
        <f t="shared" si="198"/>
        <v/>
      </c>
      <c r="Z201" s="1278" t="str">
        <f>IF(VLOOKUP(D201,'J1&amp;J2'!$CA$9:$CW$470,19,FALSE)=0,"",VLOOKUP(D201,'J1&amp;J2'!$CA$9:$CW$470,19,FALSE))</f>
        <v/>
      </c>
      <c r="AA201" s="1278" t="str">
        <f t="shared" si="199"/>
        <v/>
      </c>
      <c r="AB201" s="1278" t="str">
        <f t="shared" si="200"/>
        <v/>
      </c>
      <c r="AC201" s="1278" t="str">
        <f>IF(VLOOKUP(D201,'J1&amp;J2'!$CA$9:$CW$470,20,FALSE)=0,"",VLOOKUP(D201,'J1&amp;J2'!$CA$9:$CW$470,20,FALSE))</f>
        <v/>
      </c>
      <c r="AD201" s="1278" t="str">
        <f t="shared" si="201"/>
        <v/>
      </c>
      <c r="AE201" s="1278" t="str">
        <f t="shared" si="202"/>
        <v/>
      </c>
      <c r="AF201" s="1278" t="str">
        <f>IF(VLOOKUP(D201,'J1&amp;J2'!$CA$9:$CW$470,21,FALSE)=0,"",VLOOKUP(D201,'J1&amp;J2'!$CA$9:$CW$470,21,FALSE))</f>
        <v/>
      </c>
      <c r="AG201" s="1278" t="str">
        <f t="shared" si="203"/>
        <v/>
      </c>
      <c r="AH201" s="1278" t="str">
        <f t="shared" si="204"/>
        <v/>
      </c>
      <c r="AI201" s="1278" t="str">
        <f>IF(VLOOKUP(D201,'J1&amp;J2'!$CA$9:$CW$470,22,FALSE)=0,"",VLOOKUP(D201,'J1&amp;J2'!$CA$9:$CW$470,22,FALSE))</f>
        <v/>
      </c>
      <c r="AJ201" s="1278" t="str">
        <f t="shared" si="205"/>
        <v/>
      </c>
      <c r="AK201" s="1278" t="str">
        <f t="shared" si="206"/>
        <v/>
      </c>
      <c r="AL201" s="731"/>
      <c r="AM201" s="732" t="str">
        <f t="shared" si="207"/>
        <v/>
      </c>
      <c r="AN201" s="733" t="str">
        <f>IF(AM201="","",IF(AM201=1,15,IF(AMJ201=2,12,IF(AND(AM87&gt;2,AM201&lt;13),13-AM201,0))))</f>
        <v/>
      </c>
      <c r="AO201" s="734" t="str">
        <f t="shared" si="208"/>
        <v/>
      </c>
      <c r="AP201" s="735" t="str">
        <f t="shared" si="209"/>
        <v/>
      </c>
      <c r="AQ201" s="736">
        <f t="shared" si="210"/>
        <v>0</v>
      </c>
      <c r="AR201" s="7"/>
    </row>
    <row r="202" spans="2:44" ht="12" customHeight="1" x14ac:dyDescent="0.4">
      <c r="B202" s="1275" t="s">
        <v>910</v>
      </c>
      <c r="C202" s="1275" t="s">
        <v>338</v>
      </c>
      <c r="D202" s="1276" t="s">
        <v>909</v>
      </c>
      <c r="E202" s="731" t="str">
        <f>IF(VLOOKUP(D202,'J1&amp;J2'!$CA$9:$CW$470,12,FALSE)=0,"",VLOOKUP(D202,'J1&amp;J2'!$CA$9:$CW$470,12,FALSE))</f>
        <v/>
      </c>
      <c r="F202" s="731" t="str">
        <f t="shared" si="184"/>
        <v/>
      </c>
      <c r="G202" s="731" t="str">
        <f t="shared" si="186"/>
        <v/>
      </c>
      <c r="H202" s="1277" t="str">
        <f>IF(VLOOKUP(D202,'J1&amp;J2'!$CA$9:$CW$470,13,FALSE)=0,"",VLOOKUP(D202,'J1&amp;J2'!$CA$9:$CW$470,13,FALSE))</f>
        <v/>
      </c>
      <c r="I202" s="1277" t="str">
        <f t="shared" si="187"/>
        <v/>
      </c>
      <c r="J202" s="1277" t="str">
        <f t="shared" si="188"/>
        <v/>
      </c>
      <c r="K202" s="1277" t="str">
        <f>IF(VLOOKUP(D202,'J1&amp;J2'!$CA$9:$CW$470,14,FALSE)=0,"",VLOOKUP(D202,'J1&amp;J2'!$CA$9:$CW$470,14,FALSE))</f>
        <v/>
      </c>
      <c r="L202" s="1277" t="str">
        <f t="shared" si="189"/>
        <v/>
      </c>
      <c r="M202" s="1277" t="str">
        <f t="shared" si="190"/>
        <v/>
      </c>
      <c r="N202" s="1277" t="str">
        <f>IF(VLOOKUP(D202,'J1&amp;J2'!$CA$9:$CW$470,15,FALSE)=0,"",VLOOKUP(D202,'J1&amp;J2'!$CA$9:$CW$470,15,FALSE))</f>
        <v/>
      </c>
      <c r="O202" s="1277" t="str">
        <f t="shared" si="191"/>
        <v/>
      </c>
      <c r="P202" s="1277" t="str">
        <f t="shared" si="192"/>
        <v/>
      </c>
      <c r="Q202" s="1277" t="str">
        <f>IF(VLOOKUP(D202,'J1&amp;J2'!$CA$9:$CW$470,16,FALSE)=0,"",VLOOKUP(D202,'J1&amp;J2'!$CA$9:$CW$470,16,FALSE))</f>
        <v/>
      </c>
      <c r="R202" s="1277" t="str">
        <f t="shared" si="193"/>
        <v/>
      </c>
      <c r="S202" s="1277" t="str">
        <f t="shared" si="194"/>
        <v/>
      </c>
      <c r="T202" s="1277" t="str">
        <f>IF(VLOOKUP(D202,'J1&amp;J2'!$CA$9:$CW$470,17,FALSE)=0,"",VLOOKUP(D202,'J1&amp;J2'!$CA$9:$CW$470,17,FALSE))</f>
        <v/>
      </c>
      <c r="U202" s="1277" t="str">
        <f t="shared" si="195"/>
        <v/>
      </c>
      <c r="V202" s="1277" t="str">
        <f t="shared" si="196"/>
        <v/>
      </c>
      <c r="W202" s="1277" t="str">
        <f>IF(VLOOKUP(D202,'J1&amp;J2'!$CA$9:$WV$470,18,FALSE)=0,"",VLOOKUP(D202,'J1&amp;J2'!$CA$9:$CW$470,18,FALSE))</f>
        <v/>
      </c>
      <c r="X202" s="1277" t="str">
        <f t="shared" si="197"/>
        <v/>
      </c>
      <c r="Y202" s="1277" t="str">
        <f t="shared" si="198"/>
        <v/>
      </c>
      <c r="Z202" s="1277" t="str">
        <f>IF(VLOOKUP(D202,'J1&amp;J2'!$CA$9:$CW$470,19,FALSE)=0,"",VLOOKUP(D202,'J1&amp;J2'!$CA$9:$CW$470,19,FALSE))</f>
        <v/>
      </c>
      <c r="AA202" s="1277" t="str">
        <f t="shared" si="199"/>
        <v/>
      </c>
      <c r="AB202" s="1277" t="str">
        <f t="shared" si="200"/>
        <v/>
      </c>
      <c r="AC202" s="1277" t="str">
        <f>IF(VLOOKUP(D202,'J1&amp;J2'!$CA$9:$CW$470,20,FALSE)=0,"",VLOOKUP(D202,'J1&amp;J2'!$CA$9:$CW$470,20,FALSE))</f>
        <v/>
      </c>
      <c r="AD202" s="1277" t="str">
        <f t="shared" si="201"/>
        <v/>
      </c>
      <c r="AE202" s="1277" t="str">
        <f t="shared" si="202"/>
        <v/>
      </c>
      <c r="AF202" s="1277" t="str">
        <f>IF(VLOOKUP(D202,'J1&amp;J2'!$CA$9:$CW$470,21,FALSE)=0,"",VLOOKUP(D202,'J1&amp;J2'!$CA$9:$CW$470,21,FALSE))</f>
        <v/>
      </c>
      <c r="AG202" s="1277" t="str">
        <f t="shared" si="203"/>
        <v/>
      </c>
      <c r="AH202" s="1277" t="str">
        <f t="shared" si="204"/>
        <v/>
      </c>
      <c r="AI202" s="1277" t="str">
        <f>IF(VLOOKUP(D202,'J1&amp;J2'!$CA$9:$CW$470,22,FALSE)=0,"",VLOOKUP(D202,'J1&amp;J2'!$CA$9:$CW$470,22,FALSE))</f>
        <v/>
      </c>
      <c r="AJ202" s="1277" t="str">
        <f t="shared" si="205"/>
        <v/>
      </c>
      <c r="AK202" s="1277" t="str">
        <f t="shared" si="206"/>
        <v/>
      </c>
      <c r="AL202" s="874"/>
      <c r="AM202" s="945" t="str">
        <f t="shared" si="207"/>
        <v/>
      </c>
      <c r="AN202" s="944" t="str">
        <f>IF(AM202="","",IF(AM202=1,15,IF(AMJ202=2,12,IF(AND(AM88&gt;2,AM202&lt;13),13-AM202,0))))</f>
        <v/>
      </c>
      <c r="AO202" s="734" t="str">
        <f t="shared" si="208"/>
        <v/>
      </c>
      <c r="AP202" s="735" t="str">
        <f t="shared" si="209"/>
        <v/>
      </c>
      <c r="AQ202" s="736">
        <f t="shared" si="210"/>
        <v>0</v>
      </c>
      <c r="AR202" s="7"/>
    </row>
    <row r="203" spans="2:44" ht="12" customHeight="1" x14ac:dyDescent="0.4">
      <c r="B203" s="1025" t="s">
        <v>925</v>
      </c>
      <c r="C203" s="1025" t="s">
        <v>338</v>
      </c>
      <c r="D203" s="1026" t="s">
        <v>924</v>
      </c>
      <c r="E203" s="1279" t="str">
        <f>IF(VLOOKUP(D203,'J1&amp;J2'!$CA$9:$CW$470,12,FALSE)=0,"",VLOOKUP(D203,'J1&amp;J2'!$CA$9:$CW$470,12,FALSE))</f>
        <v/>
      </c>
      <c r="F203" s="1279" t="str">
        <f t="shared" si="184"/>
        <v/>
      </c>
      <c r="G203" s="1279" t="str">
        <f t="shared" si="186"/>
        <v/>
      </c>
      <c r="H203" s="1278" t="str">
        <f>IF(VLOOKUP(D203,'J1&amp;J2'!$CA$9:$CW$470,13,FALSE)=0,"",VLOOKUP(D203,'J1&amp;J2'!$CA$9:$CW$470,13,FALSE))</f>
        <v/>
      </c>
      <c r="I203" s="1278" t="str">
        <f t="shared" si="187"/>
        <v/>
      </c>
      <c r="J203" s="1278" t="str">
        <f t="shared" si="188"/>
        <v/>
      </c>
      <c r="K203" s="1278" t="str">
        <f>IF(VLOOKUP(D203,'J1&amp;J2'!$CA$9:$CW$470,14,FALSE)=0,"",VLOOKUP(D203,'J1&amp;J2'!$CA$9:$CW$470,14,FALSE))</f>
        <v/>
      </c>
      <c r="L203" s="1278" t="str">
        <f t="shared" si="189"/>
        <v/>
      </c>
      <c r="M203" s="1278" t="str">
        <f t="shared" si="190"/>
        <v/>
      </c>
      <c r="N203" s="1278" t="str">
        <f>IF(VLOOKUP(D203,'J1&amp;J2'!$CA$9:$CW$470,15,FALSE)=0,"",VLOOKUP(D203,'J1&amp;J2'!$CA$9:$CW$470,15,FALSE))</f>
        <v/>
      </c>
      <c r="O203" s="1278" t="str">
        <f t="shared" si="191"/>
        <v/>
      </c>
      <c r="P203" s="1278" t="str">
        <f t="shared" si="192"/>
        <v/>
      </c>
      <c r="Q203" s="1278" t="str">
        <f>IF(VLOOKUP(D203,'J1&amp;J2'!$CA$9:$CW$470,16,FALSE)=0,"",VLOOKUP(D203,'J1&amp;J2'!$CA$9:$CW$470,16,FALSE))</f>
        <v/>
      </c>
      <c r="R203" s="1278" t="str">
        <f t="shared" si="193"/>
        <v/>
      </c>
      <c r="S203" s="1278" t="str">
        <f t="shared" si="194"/>
        <v/>
      </c>
      <c r="T203" s="1278" t="str">
        <f>IF(VLOOKUP(D203,'J1&amp;J2'!$CA$9:$CW$470,17,FALSE)=0,"",VLOOKUP(D203,'J1&amp;J2'!$CA$9:$CW$470,17,FALSE))</f>
        <v/>
      </c>
      <c r="U203" s="1278" t="str">
        <f t="shared" si="195"/>
        <v/>
      </c>
      <c r="V203" s="1278" t="str">
        <f t="shared" si="196"/>
        <v/>
      </c>
      <c r="W203" s="1278" t="str">
        <f>IF(VLOOKUP(D203,'J1&amp;J2'!$CA$9:$WV$470,18,FALSE)=0,"",VLOOKUP(D203,'J1&amp;J2'!$CA$9:$CW$470,18,FALSE))</f>
        <v/>
      </c>
      <c r="X203" s="1278" t="str">
        <f t="shared" si="197"/>
        <v/>
      </c>
      <c r="Y203" s="1278" t="str">
        <f t="shared" si="198"/>
        <v/>
      </c>
      <c r="Z203" s="1278" t="str">
        <f>IF(VLOOKUP(D203,'J1&amp;J2'!$CA$9:$CW$470,19,FALSE)=0,"",VLOOKUP(D203,'J1&amp;J2'!$CA$9:$CW$470,19,FALSE))</f>
        <v/>
      </c>
      <c r="AA203" s="1278" t="str">
        <f t="shared" si="199"/>
        <v/>
      </c>
      <c r="AB203" s="1278" t="str">
        <f t="shared" si="200"/>
        <v/>
      </c>
      <c r="AC203" s="1278" t="str">
        <f>IF(VLOOKUP(D203,'J1&amp;J2'!$CA$9:$CW$470,20,FALSE)=0,"",VLOOKUP(D203,'J1&amp;J2'!$CA$9:$CW$470,20,FALSE))</f>
        <v/>
      </c>
      <c r="AD203" s="1278" t="str">
        <f t="shared" si="201"/>
        <v/>
      </c>
      <c r="AE203" s="1278" t="str">
        <f t="shared" si="202"/>
        <v/>
      </c>
      <c r="AF203" s="1278" t="str">
        <f>IF(VLOOKUP(D203,'J1&amp;J2'!$CA$9:$CW$470,21,FALSE)=0,"",VLOOKUP(D203,'J1&amp;J2'!$CA$9:$CW$470,21,FALSE))</f>
        <v/>
      </c>
      <c r="AG203" s="1278" t="str">
        <f t="shared" si="203"/>
        <v/>
      </c>
      <c r="AH203" s="1278" t="str">
        <f t="shared" si="204"/>
        <v/>
      </c>
      <c r="AI203" s="1278" t="str">
        <f>IF(VLOOKUP(D203,'J1&amp;J2'!$CA$9:$CW$470,22,FALSE)=0,"",VLOOKUP(D203,'J1&amp;J2'!$CA$9:$CW$470,22,FALSE))</f>
        <v/>
      </c>
      <c r="AJ203" s="1278" t="str">
        <f t="shared" si="205"/>
        <v/>
      </c>
      <c r="AK203" s="1278" t="str">
        <f t="shared" si="206"/>
        <v/>
      </c>
      <c r="AL203" s="731"/>
      <c r="AM203" s="732" t="str">
        <f t="shared" si="207"/>
        <v/>
      </c>
      <c r="AN203" s="733" t="str">
        <f>IF(AM203="","",IF(AM203=1,15,IF(AMJ203=2,12,IF(AND(AM89&gt;2,AM203&lt;13),13-AM203,0))))</f>
        <v/>
      </c>
      <c r="AO203" s="734" t="str">
        <f t="shared" si="208"/>
        <v/>
      </c>
      <c r="AP203" s="735" t="str">
        <f t="shared" si="209"/>
        <v/>
      </c>
      <c r="AQ203" s="736">
        <f t="shared" si="210"/>
        <v>0</v>
      </c>
      <c r="AR203" s="7"/>
    </row>
    <row r="204" spans="2:44" ht="12" customHeight="1" x14ac:dyDescent="0.4">
      <c r="B204" s="1275" t="s">
        <v>927</v>
      </c>
      <c r="C204" s="1275" t="s">
        <v>338</v>
      </c>
      <c r="D204" s="1276" t="s">
        <v>926</v>
      </c>
      <c r="E204" s="731" t="str">
        <f>IF(VLOOKUP(D204,'J1&amp;J2'!$CA$9:$CW$470,12,FALSE)=0,"",VLOOKUP(D204,'J1&amp;J2'!$CA$9:$CW$470,12,FALSE))</f>
        <v/>
      </c>
      <c r="F204" s="731" t="str">
        <f t="shared" si="184"/>
        <v/>
      </c>
      <c r="G204" s="731" t="str">
        <f t="shared" si="186"/>
        <v/>
      </c>
      <c r="H204" s="1277" t="str">
        <f>IF(VLOOKUP(D204,'J1&amp;J2'!$CA$9:$CW$470,13,FALSE)=0,"",VLOOKUP(D204,'J1&amp;J2'!$CA$9:$CW$470,13,FALSE))</f>
        <v/>
      </c>
      <c r="I204" s="1277" t="str">
        <f t="shared" si="187"/>
        <v/>
      </c>
      <c r="J204" s="1277" t="str">
        <f t="shared" si="188"/>
        <v/>
      </c>
      <c r="K204" s="1277" t="str">
        <f>IF(VLOOKUP(D204,'J1&amp;J2'!$CA$9:$CW$470,14,FALSE)=0,"",VLOOKUP(D204,'J1&amp;J2'!$CA$9:$CW$470,14,FALSE))</f>
        <v/>
      </c>
      <c r="L204" s="1277" t="str">
        <f t="shared" si="189"/>
        <v/>
      </c>
      <c r="M204" s="1277" t="str">
        <f t="shared" si="190"/>
        <v/>
      </c>
      <c r="N204" s="1277" t="str">
        <f>IF(VLOOKUP(D204,'J1&amp;J2'!$CA$9:$CW$470,15,FALSE)=0,"",VLOOKUP(D204,'J1&amp;J2'!$CA$9:$CW$470,15,FALSE))</f>
        <v/>
      </c>
      <c r="O204" s="1277" t="str">
        <f t="shared" si="191"/>
        <v/>
      </c>
      <c r="P204" s="1277" t="str">
        <f t="shared" si="192"/>
        <v/>
      </c>
      <c r="Q204" s="1277" t="str">
        <f>IF(VLOOKUP(D204,'J1&amp;J2'!$CA$9:$CW$470,16,FALSE)=0,"",VLOOKUP(D204,'J1&amp;J2'!$CA$9:$CW$470,16,FALSE))</f>
        <v/>
      </c>
      <c r="R204" s="1277" t="str">
        <f t="shared" si="193"/>
        <v/>
      </c>
      <c r="S204" s="1277" t="str">
        <f t="shared" si="194"/>
        <v/>
      </c>
      <c r="T204" s="1277" t="str">
        <f>IF(VLOOKUP(D204,'J1&amp;J2'!$CA$9:$CW$470,17,FALSE)=0,"",VLOOKUP(D204,'J1&amp;J2'!$CA$9:$CW$470,17,FALSE))</f>
        <v/>
      </c>
      <c r="U204" s="1277" t="str">
        <f t="shared" si="195"/>
        <v/>
      </c>
      <c r="V204" s="1277" t="str">
        <f t="shared" si="196"/>
        <v/>
      </c>
      <c r="W204" s="1277" t="str">
        <f>IF(VLOOKUP(D204,'J1&amp;J2'!$CA$9:$WV$470,18,FALSE)=0,"",VLOOKUP(D204,'J1&amp;J2'!$CA$9:$CW$470,18,FALSE))</f>
        <v/>
      </c>
      <c r="X204" s="1277" t="str">
        <f t="shared" si="197"/>
        <v/>
      </c>
      <c r="Y204" s="1277" t="str">
        <f t="shared" si="198"/>
        <v/>
      </c>
      <c r="Z204" s="1277" t="str">
        <f>IF(VLOOKUP(D204,'J1&amp;J2'!$CA$9:$CW$470,19,FALSE)=0,"",VLOOKUP(D204,'J1&amp;J2'!$CA$9:$CW$470,19,FALSE))</f>
        <v/>
      </c>
      <c r="AA204" s="1277" t="str">
        <f t="shared" si="199"/>
        <v/>
      </c>
      <c r="AB204" s="1277" t="str">
        <f t="shared" si="200"/>
        <v/>
      </c>
      <c r="AC204" s="1277" t="str">
        <f>IF(VLOOKUP(D204,'J1&amp;J2'!$CA$9:$CW$470,20,FALSE)=0,"",VLOOKUP(D204,'J1&amp;J2'!$CA$9:$CW$470,20,FALSE))</f>
        <v/>
      </c>
      <c r="AD204" s="1277" t="str">
        <f t="shared" si="201"/>
        <v/>
      </c>
      <c r="AE204" s="1277" t="str">
        <f t="shared" si="202"/>
        <v/>
      </c>
      <c r="AF204" s="1277" t="str">
        <f>IF(VLOOKUP(D204,'J1&amp;J2'!$CA$9:$CW$470,21,FALSE)=0,"",VLOOKUP(D204,'J1&amp;J2'!$CA$9:$CW$470,21,FALSE))</f>
        <v/>
      </c>
      <c r="AG204" s="1277" t="str">
        <f t="shared" si="203"/>
        <v/>
      </c>
      <c r="AH204" s="1277" t="str">
        <f t="shared" si="204"/>
        <v/>
      </c>
      <c r="AI204" s="1277" t="str">
        <f>IF(VLOOKUP(D204,'J1&amp;J2'!$CA$9:$CW$470,22,FALSE)=0,"",VLOOKUP(D204,'J1&amp;J2'!$CA$9:$CW$470,22,FALSE))</f>
        <v/>
      </c>
      <c r="AJ204" s="1277" t="str">
        <f t="shared" si="205"/>
        <v/>
      </c>
      <c r="AK204" s="1277" t="str">
        <f t="shared" si="206"/>
        <v/>
      </c>
      <c r="AL204" s="874"/>
      <c r="AM204" s="945" t="str">
        <f t="shared" si="207"/>
        <v/>
      </c>
      <c r="AN204" s="944" t="str">
        <f>IF(AM204="","",IF(AM204=1,15,IF(AMJ204=2,12,IF(AND(#REF!&gt;2,AM204&lt;13),13-AM204,0))))</f>
        <v/>
      </c>
      <c r="AO204" s="734" t="str">
        <f t="shared" si="208"/>
        <v/>
      </c>
      <c r="AP204" s="735" t="str">
        <f t="shared" si="209"/>
        <v/>
      </c>
      <c r="AQ204" s="736">
        <f t="shared" si="210"/>
        <v>0</v>
      </c>
      <c r="AR204" s="7"/>
    </row>
    <row r="205" spans="2:44" ht="12" customHeight="1" x14ac:dyDescent="0.4">
      <c r="B205" s="1025" t="s">
        <v>935</v>
      </c>
      <c r="C205" s="1025" t="s">
        <v>338</v>
      </c>
      <c r="D205" s="1026" t="s">
        <v>934</v>
      </c>
      <c r="E205" s="1279" t="str">
        <f>IF(VLOOKUP(D205,'J1&amp;J2'!$CA$9:$CW$470,12,FALSE)=0,"",VLOOKUP(D205,'J1&amp;J2'!$CA$9:$CW$470,12,FALSE))</f>
        <v/>
      </c>
      <c r="F205" s="1279" t="str">
        <f t="shared" si="184"/>
        <v/>
      </c>
      <c r="G205" s="1279" t="str">
        <f t="shared" si="186"/>
        <v/>
      </c>
      <c r="H205" s="1278" t="str">
        <f>IF(VLOOKUP(D205,'J1&amp;J2'!$CA$9:$CW$470,13,FALSE)=0,"",VLOOKUP(D205,'J1&amp;J2'!$CA$9:$CW$470,13,FALSE))</f>
        <v/>
      </c>
      <c r="I205" s="1278" t="str">
        <f t="shared" si="187"/>
        <v/>
      </c>
      <c r="J205" s="1278" t="str">
        <f t="shared" si="188"/>
        <v/>
      </c>
      <c r="K205" s="1278" t="str">
        <f>IF(VLOOKUP(D205,'J1&amp;J2'!$CA$9:$CW$470,14,FALSE)=0,"",VLOOKUP(D205,'J1&amp;J2'!$CA$9:$CW$470,14,FALSE))</f>
        <v/>
      </c>
      <c r="L205" s="1278" t="str">
        <f t="shared" si="189"/>
        <v/>
      </c>
      <c r="M205" s="1278" t="str">
        <f t="shared" si="190"/>
        <v/>
      </c>
      <c r="N205" s="1278" t="str">
        <f>IF(VLOOKUP(D205,'J1&amp;J2'!$CA$9:$CW$470,15,FALSE)=0,"",VLOOKUP(D205,'J1&amp;J2'!$CA$9:$CW$470,15,FALSE))</f>
        <v/>
      </c>
      <c r="O205" s="1278" t="str">
        <f t="shared" si="191"/>
        <v/>
      </c>
      <c r="P205" s="1278" t="str">
        <f t="shared" si="192"/>
        <v/>
      </c>
      <c r="Q205" s="1278" t="str">
        <f>IF(VLOOKUP(D205,'J1&amp;J2'!$CA$9:$CW$470,16,FALSE)=0,"",VLOOKUP(D205,'J1&amp;J2'!$CA$9:$CW$470,16,FALSE))</f>
        <v/>
      </c>
      <c r="R205" s="1278" t="str">
        <f t="shared" si="193"/>
        <v/>
      </c>
      <c r="S205" s="1278" t="str">
        <f t="shared" si="194"/>
        <v/>
      </c>
      <c r="T205" s="1278" t="str">
        <f>IF(VLOOKUP(D205,'J1&amp;J2'!$CA$9:$CW$470,17,FALSE)=0,"",VLOOKUP(D205,'J1&amp;J2'!$CA$9:$CW$470,17,FALSE))</f>
        <v/>
      </c>
      <c r="U205" s="1278" t="str">
        <f t="shared" si="195"/>
        <v/>
      </c>
      <c r="V205" s="1278" t="str">
        <f t="shared" si="196"/>
        <v/>
      </c>
      <c r="W205" s="1278" t="str">
        <f>IF(VLOOKUP(D205,'J1&amp;J2'!$CA$9:$WV$470,18,FALSE)=0,"",VLOOKUP(D205,'J1&amp;J2'!$CA$9:$CW$470,18,FALSE))</f>
        <v/>
      </c>
      <c r="X205" s="1278" t="str">
        <f t="shared" si="197"/>
        <v/>
      </c>
      <c r="Y205" s="1278" t="str">
        <f t="shared" si="198"/>
        <v/>
      </c>
      <c r="Z205" s="1278" t="str">
        <f>IF(VLOOKUP(D205,'J1&amp;J2'!$CA$9:$CW$470,19,FALSE)=0,"",VLOOKUP(D205,'J1&amp;J2'!$CA$9:$CW$470,19,FALSE))</f>
        <v/>
      </c>
      <c r="AA205" s="1278" t="str">
        <f t="shared" si="199"/>
        <v/>
      </c>
      <c r="AB205" s="1278" t="str">
        <f t="shared" si="200"/>
        <v/>
      </c>
      <c r="AC205" s="1278" t="str">
        <f>IF(VLOOKUP(D205,'J1&amp;J2'!$CA$9:$CW$470,20,FALSE)=0,"",VLOOKUP(D205,'J1&amp;J2'!$CA$9:$CW$470,20,FALSE))</f>
        <v/>
      </c>
      <c r="AD205" s="1278" t="str">
        <f t="shared" si="201"/>
        <v/>
      </c>
      <c r="AE205" s="1278" t="str">
        <f t="shared" si="202"/>
        <v/>
      </c>
      <c r="AF205" s="1278" t="str">
        <f>IF(VLOOKUP(D205,'J1&amp;J2'!$CA$9:$CW$470,21,FALSE)=0,"",VLOOKUP(D205,'J1&amp;J2'!$CA$9:$CW$470,21,FALSE))</f>
        <v/>
      </c>
      <c r="AG205" s="1278" t="str">
        <f t="shared" si="203"/>
        <v/>
      </c>
      <c r="AH205" s="1278" t="str">
        <f t="shared" si="204"/>
        <v/>
      </c>
      <c r="AI205" s="1278" t="str">
        <f>IF(VLOOKUP(D205,'J1&amp;J2'!$CA$9:$CW$470,22,FALSE)=0,"",VLOOKUP(D205,'J1&amp;J2'!$CA$9:$CW$470,22,FALSE))</f>
        <v/>
      </c>
      <c r="AJ205" s="1278" t="str">
        <f t="shared" si="205"/>
        <v/>
      </c>
      <c r="AK205" s="1278" t="str">
        <f t="shared" si="206"/>
        <v/>
      </c>
      <c r="AL205" s="731"/>
      <c r="AM205" s="732" t="str">
        <f t="shared" si="207"/>
        <v/>
      </c>
      <c r="AN205" s="733" t="str">
        <f>IF(AM205="","",IF(AM205=1,15,IF(AMJ205=2,12,IF(AND(AM91&gt;2,AM205&lt;13),13-AM205,0))))</f>
        <v/>
      </c>
      <c r="AO205" s="734" t="str">
        <f t="shared" si="208"/>
        <v/>
      </c>
      <c r="AP205" s="735" t="str">
        <f t="shared" si="209"/>
        <v/>
      </c>
      <c r="AQ205" s="736">
        <f t="shared" si="210"/>
        <v>0</v>
      </c>
      <c r="AR205" s="7"/>
    </row>
    <row r="206" spans="2:44" ht="12" customHeight="1" x14ac:dyDescent="0.4">
      <c r="B206" s="1275" t="s">
        <v>941</v>
      </c>
      <c r="C206" s="1275" t="s">
        <v>338</v>
      </c>
      <c r="D206" s="1276" t="s">
        <v>940</v>
      </c>
      <c r="E206" s="731">
        <f>IF(VLOOKUP(D206,'J1&amp;J2'!$CA$9:$CW$470,12,FALSE)=0,"",VLOOKUP(D206,'J1&amp;J2'!$CA$9:$CW$470,12,FALSE))</f>
        <v>81</v>
      </c>
      <c r="F206" s="731">
        <f t="shared" si="184"/>
        <v>14</v>
      </c>
      <c r="G206" s="731">
        <f t="shared" si="186"/>
        <v>0</v>
      </c>
      <c r="H206" s="1277" t="str">
        <f>IF(VLOOKUP(D206,'J1&amp;J2'!$CA$9:$CW$470,13,FALSE)=0,"",VLOOKUP(D206,'J1&amp;J2'!$CA$9:$CW$470,13,FALSE))</f>
        <v/>
      </c>
      <c r="I206" s="1277" t="str">
        <f t="shared" si="187"/>
        <v/>
      </c>
      <c r="J206" s="1277" t="str">
        <f t="shared" si="188"/>
        <v/>
      </c>
      <c r="K206" s="1277" t="str">
        <f>IF(VLOOKUP(D206,'J1&amp;J2'!$CA$9:$CW$470,14,FALSE)=0,"",VLOOKUP(D206,'J1&amp;J2'!$CA$9:$CW$470,14,FALSE))</f>
        <v/>
      </c>
      <c r="L206" s="1277" t="str">
        <f t="shared" si="189"/>
        <v/>
      </c>
      <c r="M206" s="1277" t="str">
        <f t="shared" si="190"/>
        <v/>
      </c>
      <c r="N206" s="1277" t="str">
        <f>IF(VLOOKUP(D206,'J1&amp;J2'!$CA$9:$CW$470,15,FALSE)=0,"",VLOOKUP(D206,'J1&amp;J2'!$CA$9:$CW$470,15,FALSE))</f>
        <v/>
      </c>
      <c r="O206" s="1277" t="str">
        <f t="shared" si="191"/>
        <v/>
      </c>
      <c r="P206" s="1277" t="str">
        <f t="shared" si="192"/>
        <v/>
      </c>
      <c r="Q206" s="1277" t="str">
        <f>IF(VLOOKUP(D206,'J1&amp;J2'!$CA$9:$CW$470,16,FALSE)=0,"",VLOOKUP(D206,'J1&amp;J2'!$CA$9:$CW$470,16,FALSE))</f>
        <v/>
      </c>
      <c r="R206" s="1277" t="str">
        <f t="shared" si="193"/>
        <v/>
      </c>
      <c r="S206" s="1277" t="str">
        <f t="shared" si="194"/>
        <v/>
      </c>
      <c r="T206" s="1277" t="str">
        <f>IF(VLOOKUP(D206,'J1&amp;J2'!$CA$9:$CW$470,17,FALSE)=0,"",VLOOKUP(D206,'J1&amp;J2'!$CA$9:$CW$470,17,FALSE))</f>
        <v/>
      </c>
      <c r="U206" s="1277" t="str">
        <f t="shared" si="195"/>
        <v/>
      </c>
      <c r="V206" s="1277" t="str">
        <f t="shared" si="196"/>
        <v/>
      </c>
      <c r="W206" s="1277" t="str">
        <f>IF(VLOOKUP(D206,'J1&amp;J2'!$CA$9:$WV$470,18,FALSE)=0,"",VLOOKUP(D206,'J1&amp;J2'!$CA$9:$CW$470,18,FALSE))</f>
        <v/>
      </c>
      <c r="X206" s="1277" t="str">
        <f t="shared" si="197"/>
        <v/>
      </c>
      <c r="Y206" s="1277" t="str">
        <f t="shared" si="198"/>
        <v/>
      </c>
      <c r="Z206" s="1277" t="str">
        <f>IF(VLOOKUP(D206,'J1&amp;J2'!$CA$9:$CW$470,19,FALSE)=0,"",VLOOKUP(D206,'J1&amp;J2'!$CA$9:$CW$470,19,FALSE))</f>
        <v/>
      </c>
      <c r="AA206" s="1277" t="str">
        <f t="shared" si="199"/>
        <v/>
      </c>
      <c r="AB206" s="1277" t="str">
        <f t="shared" si="200"/>
        <v/>
      </c>
      <c r="AC206" s="1277" t="str">
        <f>IF(VLOOKUP(D206,'J1&amp;J2'!$CA$9:$CW$470,20,FALSE)=0,"",VLOOKUP(D206,'J1&amp;J2'!$CA$9:$CW$470,20,FALSE))</f>
        <v/>
      </c>
      <c r="AD206" s="1277" t="str">
        <f t="shared" si="201"/>
        <v/>
      </c>
      <c r="AE206" s="1277" t="str">
        <f t="shared" si="202"/>
        <v/>
      </c>
      <c r="AF206" s="1277" t="str">
        <f>IF(VLOOKUP(D206,'J1&amp;J2'!$CA$9:$CW$470,21,FALSE)=0,"",VLOOKUP(D206,'J1&amp;J2'!$CA$9:$CW$470,21,FALSE))</f>
        <v/>
      </c>
      <c r="AG206" s="1277" t="str">
        <f t="shared" si="203"/>
        <v/>
      </c>
      <c r="AH206" s="1277" t="str">
        <f t="shared" si="204"/>
        <v/>
      </c>
      <c r="AI206" s="1277" t="str">
        <f>IF(VLOOKUP(D206,'J1&amp;J2'!$CA$9:$CW$470,22,FALSE)=0,"",VLOOKUP(D206,'J1&amp;J2'!$CA$9:$CW$470,22,FALSE))</f>
        <v/>
      </c>
      <c r="AJ206" s="1277" t="str">
        <f t="shared" si="205"/>
        <v/>
      </c>
      <c r="AK206" s="1277" t="str">
        <f t="shared" si="206"/>
        <v/>
      </c>
      <c r="AL206" s="874"/>
      <c r="AM206" s="945" t="str">
        <f t="shared" si="207"/>
        <v/>
      </c>
      <c r="AN206" s="944" t="str">
        <f>IF(AM206="","",IF(AM206=1,15,IF(AMJ206=2,12,IF(AND(AM92&gt;2,AM206&lt;13),13-AM206,0))))</f>
        <v/>
      </c>
      <c r="AO206" s="734" t="str">
        <f t="shared" si="208"/>
        <v/>
      </c>
      <c r="AP206" s="735" t="str">
        <f t="shared" si="209"/>
        <v/>
      </c>
      <c r="AQ206" s="736">
        <f t="shared" si="210"/>
        <v>1</v>
      </c>
      <c r="AR206" s="7"/>
    </row>
    <row r="207" spans="2:44" ht="12" customHeight="1" x14ac:dyDescent="0.4">
      <c r="B207" s="1025" t="s">
        <v>959</v>
      </c>
      <c r="C207" s="1025" t="s">
        <v>338</v>
      </c>
      <c r="D207" s="1026" t="s">
        <v>958</v>
      </c>
      <c r="E207" s="1279" t="str">
        <f>IF(VLOOKUP(D207,'J1&amp;J2'!$CA$9:$CW$470,12,FALSE)=0,"",VLOOKUP(D207,'J1&amp;J2'!$CA$9:$CW$470,12,FALSE))</f>
        <v/>
      </c>
      <c r="F207" s="1279" t="str">
        <f t="shared" si="184"/>
        <v/>
      </c>
      <c r="G207" s="1279" t="str">
        <f t="shared" si="186"/>
        <v/>
      </c>
      <c r="H207" s="1278" t="str">
        <f>IF(VLOOKUP(D207,'J1&amp;J2'!$CA$9:$CW$470,13,FALSE)=0,"",VLOOKUP(D207,'J1&amp;J2'!$CA$9:$CW$470,13,FALSE))</f>
        <v/>
      </c>
      <c r="I207" s="1278" t="str">
        <f t="shared" si="187"/>
        <v/>
      </c>
      <c r="J207" s="1278" t="str">
        <f t="shared" si="188"/>
        <v/>
      </c>
      <c r="K207" s="1278" t="str">
        <f>IF(VLOOKUP(D207,'J1&amp;J2'!$CA$9:$CW$470,14,FALSE)=0,"",VLOOKUP(D207,'J1&amp;J2'!$CA$9:$CW$470,14,FALSE))</f>
        <v/>
      </c>
      <c r="L207" s="1278" t="str">
        <f t="shared" si="189"/>
        <v/>
      </c>
      <c r="M207" s="1278" t="str">
        <f t="shared" si="190"/>
        <v/>
      </c>
      <c r="N207" s="1278" t="str">
        <f>IF(VLOOKUP(D207,'J1&amp;J2'!$CA$9:$CW$470,15,FALSE)=0,"",VLOOKUP(D207,'J1&amp;J2'!$CA$9:$CW$470,15,FALSE))</f>
        <v/>
      </c>
      <c r="O207" s="1278" t="str">
        <f t="shared" si="191"/>
        <v/>
      </c>
      <c r="P207" s="1278" t="str">
        <f t="shared" si="192"/>
        <v/>
      </c>
      <c r="Q207" s="1278" t="str">
        <f>IF(VLOOKUP(D207,'J1&amp;J2'!$CA$9:$CW$470,16,FALSE)=0,"",VLOOKUP(D207,'J1&amp;J2'!$CA$9:$CW$470,16,FALSE))</f>
        <v/>
      </c>
      <c r="R207" s="1278" t="str">
        <f t="shared" si="193"/>
        <v/>
      </c>
      <c r="S207" s="1278" t="str">
        <f t="shared" si="194"/>
        <v/>
      </c>
      <c r="T207" s="1278" t="str">
        <f>IF(VLOOKUP(D207,'J1&amp;J2'!$CA$9:$CW$470,17,FALSE)=0,"",VLOOKUP(D207,'J1&amp;J2'!$CA$9:$CW$470,17,FALSE))</f>
        <v/>
      </c>
      <c r="U207" s="1278" t="str">
        <f t="shared" si="195"/>
        <v/>
      </c>
      <c r="V207" s="1278" t="str">
        <f t="shared" si="196"/>
        <v/>
      </c>
      <c r="W207" s="1278" t="str">
        <f>IF(VLOOKUP(D207,'J1&amp;J2'!$CA$9:$WV$470,18,FALSE)=0,"",VLOOKUP(D207,'J1&amp;J2'!$CA$9:$CW$470,18,FALSE))</f>
        <v/>
      </c>
      <c r="X207" s="1278" t="str">
        <f t="shared" si="197"/>
        <v/>
      </c>
      <c r="Y207" s="1278" t="str">
        <f t="shared" si="198"/>
        <v/>
      </c>
      <c r="Z207" s="1278" t="str">
        <f>IF(VLOOKUP(D207,'J1&amp;J2'!$CA$9:$CW$470,19,FALSE)=0,"",VLOOKUP(D207,'J1&amp;J2'!$CA$9:$CW$470,19,FALSE))</f>
        <v/>
      </c>
      <c r="AA207" s="1278" t="str">
        <f t="shared" si="199"/>
        <v/>
      </c>
      <c r="AB207" s="1278" t="str">
        <f t="shared" si="200"/>
        <v/>
      </c>
      <c r="AC207" s="1278" t="str">
        <f>IF(VLOOKUP(D207,'J1&amp;J2'!$CA$9:$CW$470,20,FALSE)=0,"",VLOOKUP(D207,'J1&amp;J2'!$CA$9:$CW$470,20,FALSE))</f>
        <v/>
      </c>
      <c r="AD207" s="1278" t="str">
        <f t="shared" si="201"/>
        <v/>
      </c>
      <c r="AE207" s="1278" t="str">
        <f t="shared" si="202"/>
        <v/>
      </c>
      <c r="AF207" s="1278" t="str">
        <f>IF(VLOOKUP(D207,'J1&amp;J2'!$CA$9:$CW$470,21,FALSE)=0,"",VLOOKUP(D207,'J1&amp;J2'!$CA$9:$CW$470,21,FALSE))</f>
        <v/>
      </c>
      <c r="AG207" s="1278" t="str">
        <f t="shared" si="203"/>
        <v/>
      </c>
      <c r="AH207" s="1278" t="str">
        <f t="shared" si="204"/>
        <v/>
      </c>
      <c r="AI207" s="1278" t="str">
        <f>IF(VLOOKUP(D207,'J1&amp;J2'!$CA$9:$CW$470,22,FALSE)=0,"",VLOOKUP(D207,'J1&amp;J2'!$CA$9:$CW$470,22,FALSE))</f>
        <v/>
      </c>
      <c r="AJ207" s="1278" t="str">
        <f t="shared" si="205"/>
        <v/>
      </c>
      <c r="AK207" s="1278" t="str">
        <f t="shared" si="206"/>
        <v/>
      </c>
      <c r="AL207" s="731"/>
      <c r="AM207" s="732" t="str">
        <f t="shared" si="207"/>
        <v/>
      </c>
      <c r="AN207" s="733" t="str">
        <f>IF(AM207="","",IF(AM207=1,15,IF(AMJ207=2,12,IF(AND(AM92&gt;2,AM207&lt;13),13-AM207,0))))</f>
        <v/>
      </c>
      <c r="AO207" s="734" t="str">
        <f t="shared" si="208"/>
        <v/>
      </c>
      <c r="AP207" s="735" t="str">
        <f t="shared" si="209"/>
        <v/>
      </c>
      <c r="AQ207" s="736">
        <f t="shared" si="210"/>
        <v>0</v>
      </c>
      <c r="AR207" s="7"/>
    </row>
    <row r="208" spans="2:44" ht="12" customHeight="1" x14ac:dyDescent="0.4">
      <c r="B208" s="1275" t="s">
        <v>969</v>
      </c>
      <c r="C208" s="1275" t="s">
        <v>338</v>
      </c>
      <c r="D208" s="1276" t="s">
        <v>968</v>
      </c>
      <c r="E208" s="731" t="str">
        <f>IF(VLOOKUP(D208,'J1&amp;J2'!$CA$9:$CW$470,12,FALSE)=0,"",VLOOKUP(D208,'J1&amp;J2'!$CA$9:$CW$470,12,FALSE))</f>
        <v/>
      </c>
      <c r="F208" s="731" t="str">
        <f t="shared" si="184"/>
        <v/>
      </c>
      <c r="G208" s="731" t="str">
        <f t="shared" si="186"/>
        <v/>
      </c>
      <c r="H208" s="1277" t="str">
        <f>IF(VLOOKUP(D208,'J1&amp;J2'!$CA$9:$CW$470,13,FALSE)=0,"",VLOOKUP(D208,'J1&amp;J2'!$CA$9:$CW$470,13,FALSE))</f>
        <v/>
      </c>
      <c r="I208" s="1277" t="str">
        <f t="shared" si="187"/>
        <v/>
      </c>
      <c r="J208" s="1277" t="str">
        <f t="shared" si="188"/>
        <v/>
      </c>
      <c r="K208" s="1277" t="str">
        <f>IF(VLOOKUP(D208,'J1&amp;J2'!$CA$9:$CW$470,14,FALSE)=0,"",VLOOKUP(D208,'J1&amp;J2'!$CA$9:$CW$470,14,FALSE))</f>
        <v/>
      </c>
      <c r="L208" s="1277" t="str">
        <f t="shared" si="189"/>
        <v/>
      </c>
      <c r="M208" s="1277" t="str">
        <f t="shared" si="190"/>
        <v/>
      </c>
      <c r="N208" s="1277" t="str">
        <f>IF(VLOOKUP(D208,'J1&amp;J2'!$CA$9:$CW$470,15,FALSE)=0,"",VLOOKUP(D208,'J1&amp;J2'!$CA$9:$CW$470,15,FALSE))</f>
        <v/>
      </c>
      <c r="O208" s="1277" t="str">
        <f t="shared" si="191"/>
        <v/>
      </c>
      <c r="P208" s="1277" t="str">
        <f t="shared" si="192"/>
        <v/>
      </c>
      <c r="Q208" s="1277" t="str">
        <f>IF(VLOOKUP(D208,'J1&amp;J2'!$CA$9:$CW$470,16,FALSE)=0,"",VLOOKUP(D208,'J1&amp;J2'!$CA$9:$CW$470,16,FALSE))</f>
        <v/>
      </c>
      <c r="R208" s="1277" t="str">
        <f t="shared" si="193"/>
        <v/>
      </c>
      <c r="S208" s="1277" t="str">
        <f t="shared" si="194"/>
        <v/>
      </c>
      <c r="T208" s="1277" t="str">
        <f>IF(VLOOKUP(D208,'J1&amp;J2'!$CA$9:$CW$470,17,FALSE)=0,"",VLOOKUP(D208,'J1&amp;J2'!$CA$9:$CW$470,17,FALSE))</f>
        <v/>
      </c>
      <c r="U208" s="1277" t="str">
        <f t="shared" si="195"/>
        <v/>
      </c>
      <c r="V208" s="1277" t="str">
        <f t="shared" si="196"/>
        <v/>
      </c>
      <c r="W208" s="1277" t="str">
        <f>IF(VLOOKUP(D208,'J1&amp;J2'!$CA$9:$WV$470,18,FALSE)=0,"",VLOOKUP(D208,'J1&amp;J2'!$CA$9:$CW$470,18,FALSE))</f>
        <v/>
      </c>
      <c r="X208" s="1277" t="str">
        <f t="shared" si="197"/>
        <v/>
      </c>
      <c r="Y208" s="1277" t="str">
        <f t="shared" si="198"/>
        <v/>
      </c>
      <c r="Z208" s="1277" t="str">
        <f>IF(VLOOKUP(D208,'J1&amp;J2'!$CA$9:$CW$470,19,FALSE)=0,"",VLOOKUP(D208,'J1&amp;J2'!$CA$9:$CW$470,19,FALSE))</f>
        <v/>
      </c>
      <c r="AA208" s="1277" t="str">
        <f t="shared" si="199"/>
        <v/>
      </c>
      <c r="AB208" s="1277" t="str">
        <f t="shared" si="200"/>
        <v/>
      </c>
      <c r="AC208" s="1277" t="str">
        <f>IF(VLOOKUP(D208,'J1&amp;J2'!$CA$9:$CW$470,20,FALSE)=0,"",VLOOKUP(D208,'J1&amp;J2'!$CA$9:$CW$470,20,FALSE))</f>
        <v/>
      </c>
      <c r="AD208" s="1277" t="str">
        <f t="shared" si="201"/>
        <v/>
      </c>
      <c r="AE208" s="1277" t="str">
        <f t="shared" si="202"/>
        <v/>
      </c>
      <c r="AF208" s="1277" t="str">
        <f>IF(VLOOKUP(D208,'J1&amp;J2'!$CA$9:$CW$470,21,FALSE)=0,"",VLOOKUP(D208,'J1&amp;J2'!$CA$9:$CW$470,21,FALSE))</f>
        <v/>
      </c>
      <c r="AG208" s="1277" t="str">
        <f t="shared" si="203"/>
        <v/>
      </c>
      <c r="AH208" s="1277" t="str">
        <f t="shared" si="204"/>
        <v/>
      </c>
      <c r="AI208" s="1277" t="str">
        <f>IF(VLOOKUP(D208,'J1&amp;J2'!$CA$9:$CW$470,22,FALSE)=0,"",VLOOKUP(D208,'J1&amp;J2'!$CA$9:$CW$470,22,FALSE))</f>
        <v/>
      </c>
      <c r="AJ208" s="1277" t="str">
        <f t="shared" si="205"/>
        <v/>
      </c>
      <c r="AK208" s="1277" t="str">
        <f t="shared" si="206"/>
        <v/>
      </c>
      <c r="AL208" s="874"/>
      <c r="AM208" s="945" t="str">
        <f t="shared" si="207"/>
        <v/>
      </c>
      <c r="AN208" s="944" t="str">
        <f>IF(AM208="","",IF(AM208=1,15,IF(AMJ208=2,12,IF(AND(AM93&gt;2,AM208&lt;13),13-AM208,0))))</f>
        <v/>
      </c>
      <c r="AO208" s="734" t="str">
        <f t="shared" si="208"/>
        <v/>
      </c>
      <c r="AP208" s="735" t="str">
        <f t="shared" si="209"/>
        <v/>
      </c>
      <c r="AQ208" s="736">
        <f t="shared" si="210"/>
        <v>0</v>
      </c>
      <c r="AR208" s="7"/>
    </row>
    <row r="209" spans="2:44" ht="12" customHeight="1" x14ac:dyDescent="0.4">
      <c r="B209" s="1025" t="s">
        <v>973</v>
      </c>
      <c r="C209" s="1025" t="s">
        <v>338</v>
      </c>
      <c r="D209" s="1026" t="s">
        <v>972</v>
      </c>
      <c r="E209" s="1279" t="str">
        <f>IF(VLOOKUP(D209,'J1&amp;J2'!$CA$9:$CW$470,12,FALSE)=0,"",VLOOKUP(D209,'J1&amp;J2'!$CA$9:$CW$470,12,FALSE))</f>
        <v/>
      </c>
      <c r="F209" s="1279" t="str">
        <f t="shared" si="184"/>
        <v/>
      </c>
      <c r="G209" s="1279" t="str">
        <f t="shared" si="186"/>
        <v/>
      </c>
      <c r="H209" s="1278" t="str">
        <f>IF(VLOOKUP(D209,'J1&amp;J2'!$CA$9:$CW$470,13,FALSE)=0,"",VLOOKUP(D209,'J1&amp;J2'!$CA$9:$CW$470,13,FALSE))</f>
        <v/>
      </c>
      <c r="I209" s="1278" t="str">
        <f t="shared" si="187"/>
        <v/>
      </c>
      <c r="J209" s="1278" t="str">
        <f t="shared" si="188"/>
        <v/>
      </c>
      <c r="K209" s="1278" t="str">
        <f>IF(VLOOKUP(D209,'J1&amp;J2'!$CA$9:$CW$470,14,FALSE)=0,"",VLOOKUP(D209,'J1&amp;J2'!$CA$9:$CW$470,14,FALSE))</f>
        <v/>
      </c>
      <c r="L209" s="1278" t="str">
        <f t="shared" si="189"/>
        <v/>
      </c>
      <c r="M209" s="1278" t="str">
        <f t="shared" si="190"/>
        <v/>
      </c>
      <c r="N209" s="1278" t="str">
        <f>IF(VLOOKUP(D209,'J1&amp;J2'!$CA$9:$CW$470,15,FALSE)=0,"",VLOOKUP(D209,'J1&amp;J2'!$CA$9:$CW$470,15,FALSE))</f>
        <v/>
      </c>
      <c r="O209" s="1278" t="str">
        <f t="shared" si="191"/>
        <v/>
      </c>
      <c r="P209" s="1278" t="str">
        <f t="shared" si="192"/>
        <v/>
      </c>
      <c r="Q209" s="1278" t="str">
        <f>IF(VLOOKUP(D209,'J1&amp;J2'!$CA$9:$CW$470,16,FALSE)=0,"",VLOOKUP(D209,'J1&amp;J2'!$CA$9:$CW$470,16,FALSE))</f>
        <v/>
      </c>
      <c r="R209" s="1278" t="str">
        <f t="shared" si="193"/>
        <v/>
      </c>
      <c r="S209" s="1278" t="str">
        <f t="shared" si="194"/>
        <v/>
      </c>
      <c r="T209" s="1278" t="str">
        <f>IF(VLOOKUP(D209,'J1&amp;J2'!$CA$9:$CW$470,17,FALSE)=0,"",VLOOKUP(D209,'J1&amp;J2'!$CA$9:$CW$470,17,FALSE))</f>
        <v/>
      </c>
      <c r="U209" s="1278" t="str">
        <f t="shared" si="195"/>
        <v/>
      </c>
      <c r="V209" s="1278" t="str">
        <f t="shared" si="196"/>
        <v/>
      </c>
      <c r="W209" s="1278" t="str">
        <f>IF(VLOOKUP(D209,'J1&amp;J2'!$CA$9:$WV$470,18,FALSE)=0,"",VLOOKUP(D209,'J1&amp;J2'!$CA$9:$CW$470,18,FALSE))</f>
        <v/>
      </c>
      <c r="X209" s="1278" t="str">
        <f t="shared" si="197"/>
        <v/>
      </c>
      <c r="Y209" s="1278" t="str">
        <f t="shared" si="198"/>
        <v/>
      </c>
      <c r="Z209" s="1278" t="str">
        <f>IF(VLOOKUP(D209,'J1&amp;J2'!$CA$9:$CW$470,19,FALSE)=0,"",VLOOKUP(D209,'J1&amp;J2'!$CA$9:$CW$470,19,FALSE))</f>
        <v/>
      </c>
      <c r="AA209" s="1278" t="str">
        <f t="shared" si="199"/>
        <v/>
      </c>
      <c r="AB209" s="1278" t="str">
        <f t="shared" si="200"/>
        <v/>
      </c>
      <c r="AC209" s="1278" t="str">
        <f>IF(VLOOKUP(D209,'J1&amp;J2'!$CA$9:$CW$470,20,FALSE)=0,"",VLOOKUP(D209,'J1&amp;J2'!$CA$9:$CW$470,20,FALSE))</f>
        <v/>
      </c>
      <c r="AD209" s="1278" t="str">
        <f t="shared" si="201"/>
        <v/>
      </c>
      <c r="AE209" s="1278" t="str">
        <f t="shared" si="202"/>
        <v/>
      </c>
      <c r="AF209" s="1278" t="str">
        <f>IF(VLOOKUP(D209,'J1&amp;J2'!$CA$9:$CW$470,21,FALSE)=0,"",VLOOKUP(D209,'J1&amp;J2'!$CA$9:$CW$470,21,FALSE))</f>
        <v/>
      </c>
      <c r="AG209" s="1278" t="str">
        <f t="shared" si="203"/>
        <v/>
      </c>
      <c r="AH209" s="1278" t="str">
        <f t="shared" si="204"/>
        <v/>
      </c>
      <c r="AI209" s="1278" t="str">
        <f>IF(VLOOKUP(D209,'J1&amp;J2'!$CA$9:$CW$470,22,FALSE)=0,"",VLOOKUP(D209,'J1&amp;J2'!$CA$9:$CW$470,22,FALSE))</f>
        <v/>
      </c>
      <c r="AJ209" s="1278" t="str">
        <f t="shared" si="205"/>
        <v/>
      </c>
      <c r="AK209" s="1278" t="str">
        <f t="shared" si="206"/>
        <v/>
      </c>
      <c r="AL209" s="731"/>
      <c r="AM209" s="732" t="str">
        <f t="shared" si="207"/>
        <v/>
      </c>
      <c r="AN209" s="733" t="str">
        <f>IF(AM209="","",IF(AM209=1,15,IF(AMJ209=2,12,IF(AND(AM94&gt;2,AM209&lt;13),13-AM209,0))))</f>
        <v/>
      </c>
      <c r="AO209" s="734" t="str">
        <f t="shared" si="208"/>
        <v/>
      </c>
      <c r="AP209" s="735" t="str">
        <f t="shared" si="209"/>
        <v/>
      </c>
      <c r="AQ209" s="736">
        <f t="shared" si="210"/>
        <v>0</v>
      </c>
      <c r="AR209" s="7"/>
    </row>
    <row r="210" spans="2:44" ht="12" customHeight="1" x14ac:dyDescent="0.4">
      <c r="B210" s="1275" t="s">
        <v>1910</v>
      </c>
      <c r="C210" s="1275" t="s">
        <v>984</v>
      </c>
      <c r="D210" s="1276" t="s">
        <v>990</v>
      </c>
      <c r="E210" s="731" t="str">
        <f>IF(VLOOKUP(D210,'J1&amp;J2'!$CA$9:$CW$470,12,FALSE)=0,"",VLOOKUP(D210,'J1&amp;J2'!$CA$9:$CW$470,12,FALSE))</f>
        <v/>
      </c>
      <c r="F210" s="731" t="str">
        <f t="shared" si="184"/>
        <v/>
      </c>
      <c r="G210" s="731" t="str">
        <f t="shared" si="186"/>
        <v/>
      </c>
      <c r="H210" s="1277" t="str">
        <f>IF(VLOOKUP(D210,'J1&amp;J2'!$CA$9:$CW$470,13,FALSE)=0,"",VLOOKUP(D210,'J1&amp;J2'!$CA$9:$CW$470,13,FALSE))</f>
        <v/>
      </c>
      <c r="I210" s="1277" t="str">
        <f t="shared" si="187"/>
        <v/>
      </c>
      <c r="J210" s="1277" t="str">
        <f t="shared" si="188"/>
        <v/>
      </c>
      <c r="K210" s="1277">
        <f>IF(VLOOKUP(D210,'J1&amp;J2'!$CA$9:$CW$470,14,FALSE)=0,"",VLOOKUP(D210,'J1&amp;J2'!$CA$9:$CW$470,14,FALSE))</f>
        <v>87</v>
      </c>
      <c r="L210" s="1277">
        <f t="shared" si="189"/>
        <v>16</v>
      </c>
      <c r="M210" s="1277">
        <f t="shared" si="190"/>
        <v>0</v>
      </c>
      <c r="N210" s="1277" t="str">
        <f>IF(VLOOKUP(D210,'J1&amp;J2'!$CA$9:$CW$470,15,FALSE)=0,"",VLOOKUP(D210,'J1&amp;J2'!$CA$9:$CW$470,15,FALSE))</f>
        <v/>
      </c>
      <c r="O210" s="1277" t="str">
        <f t="shared" si="191"/>
        <v/>
      </c>
      <c r="P210" s="1277" t="str">
        <f t="shared" si="192"/>
        <v/>
      </c>
      <c r="Q210" s="1277" t="str">
        <f>IF(VLOOKUP(D210,'J1&amp;J2'!$CA$9:$CW$470,16,FALSE)=0,"",VLOOKUP(D210,'J1&amp;J2'!$CA$9:$CW$470,16,FALSE))</f>
        <v/>
      </c>
      <c r="R210" s="1277" t="str">
        <f t="shared" si="193"/>
        <v/>
      </c>
      <c r="S210" s="1277" t="str">
        <f t="shared" si="194"/>
        <v/>
      </c>
      <c r="T210" s="1277" t="str">
        <f>IF(VLOOKUP(D210,'J1&amp;J2'!$CA$9:$CW$470,17,FALSE)=0,"",VLOOKUP(D210,'J1&amp;J2'!$CA$9:$CW$470,17,FALSE))</f>
        <v/>
      </c>
      <c r="U210" s="1277" t="str">
        <f t="shared" si="195"/>
        <v/>
      </c>
      <c r="V210" s="1277" t="str">
        <f t="shared" si="196"/>
        <v/>
      </c>
      <c r="W210" s="1277" t="str">
        <f>IF(VLOOKUP(D210,'J1&amp;J2'!$CA$9:$WV$470,18,FALSE)=0,"",VLOOKUP(D210,'J1&amp;J2'!$CA$9:$CW$470,18,FALSE))</f>
        <v/>
      </c>
      <c r="X210" s="1277" t="str">
        <f t="shared" si="197"/>
        <v/>
      </c>
      <c r="Y210" s="1277" t="str">
        <f t="shared" si="198"/>
        <v/>
      </c>
      <c r="Z210" s="1277" t="str">
        <f>IF(VLOOKUP(D210,'J1&amp;J2'!$CA$9:$CW$470,19,FALSE)=0,"",VLOOKUP(D210,'J1&amp;J2'!$CA$9:$CW$470,19,FALSE))</f>
        <v/>
      </c>
      <c r="AA210" s="1277" t="str">
        <f t="shared" si="199"/>
        <v/>
      </c>
      <c r="AB210" s="1277" t="str">
        <f t="shared" si="200"/>
        <v/>
      </c>
      <c r="AC210" s="1277" t="str">
        <f>IF(VLOOKUP(D210,'J1&amp;J2'!$CA$9:$CW$470,20,FALSE)=0,"",VLOOKUP(D210,'J1&amp;J2'!$CA$9:$CW$470,20,FALSE))</f>
        <v/>
      </c>
      <c r="AD210" s="1277" t="str">
        <f t="shared" si="201"/>
        <v/>
      </c>
      <c r="AE210" s="1277" t="str">
        <f t="shared" si="202"/>
        <v/>
      </c>
      <c r="AF210" s="1277" t="str">
        <f>IF(VLOOKUP(D210,'J1&amp;J2'!$CA$9:$CW$470,21,FALSE)=0,"",VLOOKUP(D210,'J1&amp;J2'!$CA$9:$CW$470,21,FALSE))</f>
        <v/>
      </c>
      <c r="AG210" s="1277" t="str">
        <f t="shared" si="203"/>
        <v/>
      </c>
      <c r="AH210" s="1277" t="str">
        <f t="shared" si="204"/>
        <v/>
      </c>
      <c r="AI210" s="1277" t="str">
        <f>IF(VLOOKUP(D210,'J1&amp;J2'!$CA$9:$CW$470,22,FALSE)=0,"",VLOOKUP(D210,'J1&amp;J2'!$CA$9:$CW$470,22,FALSE))</f>
        <v/>
      </c>
      <c r="AJ210" s="1277" t="str">
        <f t="shared" si="205"/>
        <v/>
      </c>
      <c r="AK210" s="1277" t="str">
        <f t="shared" si="206"/>
        <v/>
      </c>
      <c r="AL210" s="874"/>
      <c r="AM210" s="945" t="str">
        <f t="shared" si="207"/>
        <v/>
      </c>
      <c r="AN210" s="944" t="str">
        <f>IF(AM210="","",IF(AM210=1,15,IF(AMJ210=2,12,IF(AND(AM94&gt;2,AM210&lt;13),13-AM210,0))))</f>
        <v/>
      </c>
      <c r="AO210" s="734" t="str">
        <f t="shared" si="208"/>
        <v/>
      </c>
      <c r="AP210" s="735" t="str">
        <f t="shared" si="209"/>
        <v/>
      </c>
      <c r="AQ210" s="736">
        <f t="shared" si="210"/>
        <v>1</v>
      </c>
      <c r="AR210" s="7"/>
    </row>
    <row r="211" spans="2:44" ht="12" customHeight="1" x14ac:dyDescent="0.4">
      <c r="B211" s="1025" t="s">
        <v>1003</v>
      </c>
      <c r="C211" s="1025" t="s">
        <v>984</v>
      </c>
      <c r="D211" s="1026" t="s">
        <v>279</v>
      </c>
      <c r="E211" s="1279" t="str">
        <f>IF(VLOOKUP(D211,'J1&amp;J2'!$CA$9:$CW$470,12,FALSE)=0,"",VLOOKUP(D211,'J1&amp;J2'!$CA$9:$CW$470,12,FALSE))</f>
        <v/>
      </c>
      <c r="F211" s="1279" t="str">
        <f t="shared" ref="F211:F219" si="211">IF(E211="","",RANK(E211,$E$132:$E$218,1))</f>
        <v/>
      </c>
      <c r="G211" s="1279" t="str">
        <f t="shared" si="186"/>
        <v/>
      </c>
      <c r="H211" s="1278" t="str">
        <f>IF(VLOOKUP(D211,'J1&amp;J2'!$CA$9:$CW$470,13,FALSE)=0,"",VLOOKUP(D211,'J1&amp;J2'!$CA$9:$CW$470,13,FALSE))</f>
        <v/>
      </c>
      <c r="I211" s="1278" t="str">
        <f t="shared" si="187"/>
        <v/>
      </c>
      <c r="J211" s="1278" t="str">
        <f t="shared" si="188"/>
        <v/>
      </c>
      <c r="K211" s="1278" t="str">
        <f>IF(VLOOKUP(D211,'J1&amp;J2'!$CA$9:$CW$470,14,FALSE)=0,"",VLOOKUP(D211,'J1&amp;J2'!$CA$9:$CW$470,14,FALSE))</f>
        <v/>
      </c>
      <c r="L211" s="1278" t="str">
        <f t="shared" si="189"/>
        <v/>
      </c>
      <c r="M211" s="1278" t="str">
        <f t="shared" si="190"/>
        <v/>
      </c>
      <c r="N211" s="1278" t="str">
        <f>IF(VLOOKUP(D211,'J1&amp;J2'!$CA$9:$CW$470,15,FALSE)=0,"",VLOOKUP(D211,'J1&amp;J2'!$CA$9:$CW$470,15,FALSE))</f>
        <v/>
      </c>
      <c r="O211" s="1278" t="str">
        <f t="shared" si="191"/>
        <v/>
      </c>
      <c r="P211" s="1278" t="str">
        <f t="shared" si="192"/>
        <v/>
      </c>
      <c r="Q211" s="1278" t="str">
        <f>IF(VLOOKUP(D211,'J1&amp;J2'!$CA$9:$CW$470,16,FALSE)=0,"",VLOOKUP(D211,'J1&amp;J2'!$CA$9:$CW$470,16,FALSE))</f>
        <v/>
      </c>
      <c r="R211" s="1278" t="str">
        <f t="shared" si="193"/>
        <v/>
      </c>
      <c r="S211" s="1278" t="str">
        <f t="shared" si="194"/>
        <v/>
      </c>
      <c r="T211" s="1278" t="str">
        <f>IF(VLOOKUP(D211,'J1&amp;J2'!$CA$9:$CW$470,17,FALSE)=0,"",VLOOKUP(D211,'J1&amp;J2'!$CA$9:$CW$470,17,FALSE))</f>
        <v/>
      </c>
      <c r="U211" s="1278" t="str">
        <f t="shared" si="195"/>
        <v/>
      </c>
      <c r="V211" s="1278" t="str">
        <f t="shared" si="196"/>
        <v/>
      </c>
      <c r="W211" s="1278" t="str">
        <f>IF(VLOOKUP(D211,'J1&amp;J2'!$CA$9:$WV$470,18,FALSE)=0,"",VLOOKUP(D211,'J1&amp;J2'!$CA$9:$CW$470,18,FALSE))</f>
        <v/>
      </c>
      <c r="X211" s="1278" t="str">
        <f t="shared" si="197"/>
        <v/>
      </c>
      <c r="Y211" s="1278" t="str">
        <f t="shared" si="198"/>
        <v/>
      </c>
      <c r="Z211" s="1278" t="str">
        <f>IF(VLOOKUP(D211,'J1&amp;J2'!$CA$9:$CW$470,19,FALSE)=0,"",VLOOKUP(D211,'J1&amp;J2'!$CA$9:$CW$470,19,FALSE))</f>
        <v/>
      </c>
      <c r="AA211" s="1278" t="str">
        <f t="shared" si="199"/>
        <v/>
      </c>
      <c r="AB211" s="1278" t="str">
        <f t="shared" si="200"/>
        <v/>
      </c>
      <c r="AC211" s="1278" t="str">
        <f>IF(VLOOKUP(D211,'J1&amp;J2'!$CA$9:$CW$470,20,FALSE)=0,"",VLOOKUP(D211,'J1&amp;J2'!$CA$9:$CW$470,20,FALSE))</f>
        <v/>
      </c>
      <c r="AD211" s="1278" t="str">
        <f t="shared" si="201"/>
        <v/>
      </c>
      <c r="AE211" s="1278" t="str">
        <f t="shared" si="202"/>
        <v/>
      </c>
      <c r="AF211" s="1278" t="str">
        <f>IF(VLOOKUP(D211,'J1&amp;J2'!$CA$9:$CW$470,21,FALSE)=0,"",VLOOKUP(D211,'J1&amp;J2'!$CA$9:$CW$470,21,FALSE))</f>
        <v/>
      </c>
      <c r="AG211" s="1278" t="str">
        <f t="shared" si="203"/>
        <v/>
      </c>
      <c r="AH211" s="1278" t="str">
        <f t="shared" si="204"/>
        <v/>
      </c>
      <c r="AI211" s="1278" t="str">
        <f>IF(VLOOKUP(D211,'J1&amp;J2'!$CA$9:$CW$470,22,FALSE)=0,"",VLOOKUP(D211,'J1&amp;J2'!$CA$9:$CW$470,22,FALSE))</f>
        <v/>
      </c>
      <c r="AJ211" s="1278" t="str">
        <f t="shared" si="205"/>
        <v/>
      </c>
      <c r="AK211" s="1278" t="str">
        <f t="shared" si="206"/>
        <v/>
      </c>
      <c r="AL211" s="731"/>
      <c r="AM211" s="732" t="str">
        <f t="shared" si="207"/>
        <v/>
      </c>
      <c r="AN211" s="733" t="str">
        <f>IF(AM211="","",IF(AM211=1,15,IF(AMJ211=2,12,IF(AND(AM95&gt;2,AM211&lt;13),13-AM211,0))))</f>
        <v/>
      </c>
      <c r="AO211" s="734" t="str">
        <f t="shared" si="208"/>
        <v/>
      </c>
      <c r="AP211" s="735" t="str">
        <f t="shared" si="209"/>
        <v/>
      </c>
      <c r="AQ211" s="736">
        <f t="shared" si="210"/>
        <v>0</v>
      </c>
      <c r="AR211" s="7"/>
    </row>
    <row r="212" spans="2:44" ht="12" customHeight="1" x14ac:dyDescent="0.4">
      <c r="B212" s="1275" t="s">
        <v>1911</v>
      </c>
      <c r="C212" s="1275" t="s">
        <v>984</v>
      </c>
      <c r="D212" s="1276" t="s">
        <v>1893</v>
      </c>
      <c r="E212" s="731" t="str">
        <f>IF(VLOOKUP(D212,'J1&amp;J2'!$CA$9:$CW$470,12,FALSE)=0,"",VLOOKUP(D212,'J1&amp;J2'!$CA$9:$CW$470,12,FALSE))</f>
        <v/>
      </c>
      <c r="F212" s="731" t="str">
        <f t="shared" si="211"/>
        <v/>
      </c>
      <c r="G212" s="731" t="str">
        <f t="shared" si="186"/>
        <v/>
      </c>
      <c r="H212" s="1277" t="str">
        <f>IF(VLOOKUP(D212,'J1&amp;J2'!$CA$9:$CW$470,13,FALSE)=0,"",VLOOKUP(D212,'J1&amp;J2'!$CA$9:$CW$470,13,FALSE))</f>
        <v/>
      </c>
      <c r="I212" s="1277" t="str">
        <f t="shared" si="187"/>
        <v/>
      </c>
      <c r="J212" s="1277" t="str">
        <f t="shared" si="188"/>
        <v/>
      </c>
      <c r="K212" s="1277" t="str">
        <f>IF(VLOOKUP(D212,'J1&amp;J2'!$CA$9:$CW$470,14,FALSE)=0,"",VLOOKUP(D212,'J1&amp;J2'!$CA$9:$CW$470,14,FALSE))</f>
        <v/>
      </c>
      <c r="L212" s="1277" t="str">
        <f t="shared" si="189"/>
        <v/>
      </c>
      <c r="M212" s="1277" t="str">
        <f t="shared" si="190"/>
        <v/>
      </c>
      <c r="N212" s="1277" t="str">
        <f>IF(VLOOKUP(D212,'J1&amp;J2'!$CA$9:$CW$470,15,FALSE)=0,"",VLOOKUP(D212,'J1&amp;J2'!$CA$9:$CW$470,15,FALSE))</f>
        <v/>
      </c>
      <c r="O212" s="1277" t="str">
        <f t="shared" si="191"/>
        <v/>
      </c>
      <c r="P212" s="1277" t="str">
        <f t="shared" si="192"/>
        <v/>
      </c>
      <c r="Q212" s="1277" t="str">
        <f>IF(VLOOKUP(D212,'J1&amp;J2'!$CA$9:$CW$470,16,FALSE)=0,"",VLOOKUP(D212,'J1&amp;J2'!$CA$9:$CW$470,16,FALSE))</f>
        <v/>
      </c>
      <c r="R212" s="1277" t="str">
        <f t="shared" si="193"/>
        <v/>
      </c>
      <c r="S212" s="1277" t="str">
        <f t="shared" si="194"/>
        <v/>
      </c>
      <c r="T212" s="1277" t="str">
        <f>IF(VLOOKUP(D212,'J1&amp;J2'!$CA$9:$CW$470,17,FALSE)=0,"",VLOOKUP(D212,'J1&amp;J2'!$CA$9:$CW$470,17,FALSE))</f>
        <v/>
      </c>
      <c r="U212" s="1277" t="str">
        <f t="shared" si="195"/>
        <v/>
      </c>
      <c r="V212" s="1277" t="str">
        <f t="shared" si="196"/>
        <v/>
      </c>
      <c r="W212" s="1277" t="str">
        <f>IF(VLOOKUP(D212,'J1&amp;J2'!$CA$9:$WV$470,18,FALSE)=0,"",VLOOKUP(D212,'J1&amp;J2'!$CA$9:$CW$470,18,FALSE))</f>
        <v/>
      </c>
      <c r="X212" s="1277" t="str">
        <f t="shared" si="197"/>
        <v/>
      </c>
      <c r="Y212" s="1277" t="str">
        <f t="shared" si="198"/>
        <v/>
      </c>
      <c r="Z212" s="1277" t="str">
        <f>IF(VLOOKUP(D212,'J1&amp;J2'!$CA$9:$CW$470,19,FALSE)=0,"",VLOOKUP(D212,'J1&amp;J2'!$CA$9:$CW$470,19,FALSE))</f>
        <v/>
      </c>
      <c r="AA212" s="1277" t="str">
        <f t="shared" si="199"/>
        <v/>
      </c>
      <c r="AB212" s="1277" t="str">
        <f t="shared" si="200"/>
        <v/>
      </c>
      <c r="AC212" s="1277" t="str">
        <f>IF(VLOOKUP(D212,'J1&amp;J2'!$CA$9:$CW$470,20,FALSE)=0,"",VLOOKUP(D212,'J1&amp;J2'!$CA$9:$CW$470,20,FALSE))</f>
        <v/>
      </c>
      <c r="AD212" s="1277" t="str">
        <f t="shared" si="201"/>
        <v/>
      </c>
      <c r="AE212" s="1277" t="str">
        <f t="shared" si="202"/>
        <v/>
      </c>
      <c r="AF212" s="1277" t="str">
        <f>IF(VLOOKUP(D212,'J1&amp;J2'!$CA$9:$CW$470,21,FALSE)=0,"",VLOOKUP(D212,'J1&amp;J2'!$CA$9:$CW$470,21,FALSE))</f>
        <v/>
      </c>
      <c r="AG212" s="1277" t="str">
        <f t="shared" si="203"/>
        <v/>
      </c>
      <c r="AH212" s="1277" t="str">
        <f t="shared" si="204"/>
        <v/>
      </c>
      <c r="AI212" s="1277" t="str">
        <f>IF(VLOOKUP(D212,'J1&amp;J2'!$CA$9:$CW$470,22,FALSE)=0,"",VLOOKUP(D212,'J1&amp;J2'!$CA$9:$CW$470,22,FALSE))</f>
        <v/>
      </c>
      <c r="AJ212" s="1277" t="str">
        <f t="shared" si="205"/>
        <v/>
      </c>
      <c r="AK212" s="1277" t="str">
        <f t="shared" si="206"/>
        <v/>
      </c>
      <c r="AL212" s="874"/>
      <c r="AM212" s="945" t="str">
        <f t="shared" si="207"/>
        <v/>
      </c>
      <c r="AN212" s="944" t="str">
        <f>IF(AM212="","",IF(AM212=1,15,IF(AMJ212=2,12,IF(AND(AM97&gt;2,AM212&lt;13),13-AM212,0))))</f>
        <v/>
      </c>
      <c r="AO212" s="734" t="str">
        <f t="shared" si="208"/>
        <v/>
      </c>
      <c r="AP212" s="735" t="str">
        <f t="shared" si="209"/>
        <v/>
      </c>
      <c r="AQ212" s="736">
        <f t="shared" si="210"/>
        <v>0</v>
      </c>
      <c r="AR212" s="7"/>
    </row>
    <row r="213" spans="2:44" ht="12" customHeight="1" x14ac:dyDescent="0.4">
      <c r="B213" s="1025" t="s">
        <v>1915</v>
      </c>
      <c r="C213" s="1025" t="s">
        <v>1006</v>
      </c>
      <c r="D213" s="1026" t="s">
        <v>1895</v>
      </c>
      <c r="E213" s="1279" t="str">
        <f>IF(VLOOKUP(D213,'J1&amp;J2'!$CA$9:$CW$470,12,FALSE)=0,"",VLOOKUP(D213,'J1&amp;J2'!$CA$9:$CW$470,12,FALSE))</f>
        <v/>
      </c>
      <c r="F213" s="1279" t="str">
        <f t="shared" si="211"/>
        <v/>
      </c>
      <c r="G213" s="1279" t="str">
        <f t="shared" si="186"/>
        <v/>
      </c>
      <c r="H213" s="1278" t="str">
        <f>IF(VLOOKUP(D213,'J1&amp;J2'!$CA$9:$CW$470,13,FALSE)=0,"",VLOOKUP(D213,'J1&amp;J2'!$CA$9:$CW$470,13,FALSE))</f>
        <v/>
      </c>
      <c r="I213" s="1278" t="str">
        <f t="shared" si="187"/>
        <v/>
      </c>
      <c r="J213" s="1278" t="str">
        <f t="shared" si="188"/>
        <v/>
      </c>
      <c r="K213" s="1278" t="str">
        <f>IF(VLOOKUP(D213,'J1&amp;J2'!$CA$9:$CW$470,14,FALSE)=0,"",VLOOKUP(D213,'J1&amp;J2'!$CA$9:$CW$470,14,FALSE))</f>
        <v/>
      </c>
      <c r="L213" s="1278" t="str">
        <f t="shared" si="189"/>
        <v/>
      </c>
      <c r="M213" s="1278" t="str">
        <f t="shared" si="190"/>
        <v/>
      </c>
      <c r="N213" s="1278" t="str">
        <f>IF(VLOOKUP(D213,'J1&amp;J2'!$CA$9:$CW$470,15,FALSE)=0,"",VLOOKUP(D213,'J1&amp;J2'!$CA$9:$CW$470,15,FALSE))</f>
        <v/>
      </c>
      <c r="O213" s="1278" t="str">
        <f t="shared" si="191"/>
        <v/>
      </c>
      <c r="P213" s="1278" t="str">
        <f t="shared" si="192"/>
        <v/>
      </c>
      <c r="Q213" s="1278" t="str">
        <f>IF(VLOOKUP(D213,'J1&amp;J2'!$CA$9:$CW$470,16,FALSE)=0,"",VLOOKUP(D213,'J1&amp;J2'!$CA$9:$CW$470,16,FALSE))</f>
        <v/>
      </c>
      <c r="R213" s="1278" t="str">
        <f t="shared" si="193"/>
        <v/>
      </c>
      <c r="S213" s="1278" t="str">
        <f t="shared" si="194"/>
        <v/>
      </c>
      <c r="T213" s="1278" t="str">
        <f>IF(VLOOKUP(D213,'J1&amp;J2'!$CA$9:$CW$470,17,FALSE)=0,"",VLOOKUP(D213,'J1&amp;J2'!$CA$9:$CW$470,17,FALSE))</f>
        <v/>
      </c>
      <c r="U213" s="1278" t="str">
        <f t="shared" si="195"/>
        <v/>
      </c>
      <c r="V213" s="1278" t="str">
        <f t="shared" si="196"/>
        <v/>
      </c>
      <c r="W213" s="1278" t="str">
        <f>IF(VLOOKUP(D213,'J1&amp;J2'!$CA$9:$WV$470,18,FALSE)=0,"",VLOOKUP(D213,'J1&amp;J2'!$CA$9:$CW$470,18,FALSE))</f>
        <v/>
      </c>
      <c r="X213" s="1278" t="str">
        <f t="shared" si="197"/>
        <v/>
      </c>
      <c r="Y213" s="1278" t="str">
        <f t="shared" si="198"/>
        <v/>
      </c>
      <c r="Z213" s="1278" t="str">
        <f>IF(VLOOKUP(D213,'J1&amp;J2'!$CA$9:$CW$470,19,FALSE)=0,"",VLOOKUP(D213,'J1&amp;J2'!$CA$9:$CW$470,19,FALSE))</f>
        <v/>
      </c>
      <c r="AA213" s="1278" t="str">
        <f t="shared" si="199"/>
        <v/>
      </c>
      <c r="AB213" s="1278" t="str">
        <f t="shared" si="200"/>
        <v/>
      </c>
      <c r="AC213" s="1278" t="str">
        <f>IF(VLOOKUP(D213,'J1&amp;J2'!$CA$9:$CW$470,20,FALSE)=0,"",VLOOKUP(D213,'J1&amp;J2'!$CA$9:$CW$470,20,FALSE))</f>
        <v/>
      </c>
      <c r="AD213" s="1278" t="str">
        <f t="shared" si="201"/>
        <v/>
      </c>
      <c r="AE213" s="1278" t="str">
        <f t="shared" si="202"/>
        <v/>
      </c>
      <c r="AF213" s="1278" t="str">
        <f>IF(VLOOKUP(D213,'J1&amp;J2'!$CA$9:$CW$470,21,FALSE)=0,"",VLOOKUP(D213,'J1&amp;J2'!$CA$9:$CW$470,21,FALSE))</f>
        <v/>
      </c>
      <c r="AG213" s="1278" t="str">
        <f t="shared" si="203"/>
        <v/>
      </c>
      <c r="AH213" s="1278" t="str">
        <f t="shared" si="204"/>
        <v/>
      </c>
      <c r="AI213" s="1278" t="str">
        <f>IF(VLOOKUP(D213,'J1&amp;J2'!$CA$9:$CW$470,22,FALSE)=0,"",VLOOKUP(D213,'J1&amp;J2'!$CA$9:$CW$470,22,FALSE))</f>
        <v/>
      </c>
      <c r="AJ213" s="1278" t="str">
        <f t="shared" si="205"/>
        <v/>
      </c>
      <c r="AK213" s="1278" t="str">
        <f t="shared" si="206"/>
        <v/>
      </c>
      <c r="AL213" s="731"/>
      <c r="AM213" s="732" t="str">
        <f t="shared" si="207"/>
        <v/>
      </c>
      <c r="AN213" s="733" t="str">
        <f>IF(AM213="","",IF(AM213=1,15,IF(AMJ213=2,12,IF(AND(#REF!&gt;2,AM213&lt;13),13-AM213,0))))</f>
        <v/>
      </c>
      <c r="AO213" s="734" t="str">
        <f t="shared" si="208"/>
        <v/>
      </c>
      <c r="AP213" s="735" t="str">
        <f t="shared" si="209"/>
        <v/>
      </c>
      <c r="AQ213" s="736">
        <f t="shared" si="210"/>
        <v>0</v>
      </c>
      <c r="AR213" s="7"/>
    </row>
    <row r="214" spans="2:44" ht="12" customHeight="1" x14ac:dyDescent="0.4">
      <c r="B214" s="1275" t="s">
        <v>1036</v>
      </c>
      <c r="C214" s="1275" t="s">
        <v>1006</v>
      </c>
      <c r="D214" s="1276" t="s">
        <v>1035</v>
      </c>
      <c r="E214" s="731" t="str">
        <f>IF(VLOOKUP(D214,'J1&amp;J2'!$CA$9:$CW$470,12,FALSE)=0,"",VLOOKUP(D214,'J1&amp;J2'!$CA$9:$CW$470,12,FALSE))</f>
        <v/>
      </c>
      <c r="F214" s="731" t="str">
        <f t="shared" si="211"/>
        <v/>
      </c>
      <c r="G214" s="731" t="str">
        <f t="shared" si="186"/>
        <v/>
      </c>
      <c r="H214" s="1277" t="str">
        <f>IF(VLOOKUP(D214,'J1&amp;J2'!$CA$9:$CW$470,13,FALSE)=0,"",VLOOKUP(D214,'J1&amp;J2'!$CA$9:$CW$470,13,FALSE))</f>
        <v/>
      </c>
      <c r="I214" s="1277" t="str">
        <f t="shared" si="187"/>
        <v/>
      </c>
      <c r="J214" s="1277" t="str">
        <f t="shared" si="188"/>
        <v/>
      </c>
      <c r="K214" s="1277" t="str">
        <f>IF(VLOOKUP(D214,'J1&amp;J2'!$CA$9:$CW$470,14,FALSE)=0,"",VLOOKUP(D214,'J1&amp;J2'!$CA$9:$CW$470,14,FALSE))</f>
        <v/>
      </c>
      <c r="L214" s="1277" t="str">
        <f t="shared" si="189"/>
        <v/>
      </c>
      <c r="M214" s="1277" t="str">
        <f t="shared" si="190"/>
        <v/>
      </c>
      <c r="N214" s="1277" t="str">
        <f>IF(VLOOKUP(D214,'J1&amp;J2'!$CA$9:$CW$470,15,FALSE)=0,"",VLOOKUP(D214,'J1&amp;J2'!$CA$9:$CW$470,15,FALSE))</f>
        <v/>
      </c>
      <c r="O214" s="1277" t="str">
        <f t="shared" si="191"/>
        <v/>
      </c>
      <c r="P214" s="1277" t="str">
        <f t="shared" si="192"/>
        <v/>
      </c>
      <c r="Q214" s="1277" t="str">
        <f>IF(VLOOKUP(D214,'J1&amp;J2'!$CA$9:$CW$470,16,FALSE)=0,"",VLOOKUP(D214,'J1&amp;J2'!$CA$9:$CW$470,16,FALSE))</f>
        <v/>
      </c>
      <c r="R214" s="1277" t="str">
        <f t="shared" si="193"/>
        <v/>
      </c>
      <c r="S214" s="1277" t="str">
        <f t="shared" si="194"/>
        <v/>
      </c>
      <c r="T214" s="1277" t="str">
        <f>IF(VLOOKUP(D214,'J1&amp;J2'!$CA$9:$CW$470,17,FALSE)=0,"",VLOOKUP(D214,'J1&amp;J2'!$CA$9:$CW$470,17,FALSE))</f>
        <v/>
      </c>
      <c r="U214" s="1277" t="str">
        <f t="shared" si="195"/>
        <v/>
      </c>
      <c r="V214" s="1277" t="str">
        <f t="shared" si="196"/>
        <v/>
      </c>
      <c r="W214" s="1277" t="str">
        <f>IF(VLOOKUP(D214,'J1&amp;J2'!$CA$9:$WV$470,18,FALSE)=0,"",VLOOKUP(D214,'J1&amp;J2'!$CA$9:$CW$470,18,FALSE))</f>
        <v/>
      </c>
      <c r="X214" s="1277" t="str">
        <f t="shared" si="197"/>
        <v/>
      </c>
      <c r="Y214" s="1277" t="str">
        <f t="shared" si="198"/>
        <v/>
      </c>
      <c r="Z214" s="1277" t="str">
        <f>IF(VLOOKUP(D214,'J1&amp;J2'!$CA$9:$CW$470,19,FALSE)=0,"",VLOOKUP(D214,'J1&amp;J2'!$CA$9:$CW$470,19,FALSE))</f>
        <v/>
      </c>
      <c r="AA214" s="1277" t="str">
        <f t="shared" si="199"/>
        <v/>
      </c>
      <c r="AB214" s="1277" t="str">
        <f t="shared" si="200"/>
        <v/>
      </c>
      <c r="AC214" s="1277" t="str">
        <f>IF(VLOOKUP(D214,'J1&amp;J2'!$CA$9:$CW$470,20,FALSE)=0,"",VLOOKUP(D214,'J1&amp;J2'!$CA$9:$CW$470,20,FALSE))</f>
        <v/>
      </c>
      <c r="AD214" s="1277" t="str">
        <f t="shared" si="201"/>
        <v/>
      </c>
      <c r="AE214" s="1277" t="str">
        <f t="shared" si="202"/>
        <v/>
      </c>
      <c r="AF214" s="1277" t="str">
        <f>IF(VLOOKUP(D214,'J1&amp;J2'!$CA$9:$CW$470,21,FALSE)=0,"",VLOOKUP(D214,'J1&amp;J2'!$CA$9:$CW$470,21,FALSE))</f>
        <v/>
      </c>
      <c r="AG214" s="1277" t="str">
        <f t="shared" si="203"/>
        <v/>
      </c>
      <c r="AH214" s="1277" t="str">
        <f t="shared" si="204"/>
        <v/>
      </c>
      <c r="AI214" s="1277" t="str">
        <f>IF(VLOOKUP(D214,'J1&amp;J2'!$CA$9:$CW$470,22,FALSE)=0,"",VLOOKUP(D214,'J1&amp;J2'!$CA$9:$CW$470,22,FALSE))</f>
        <v/>
      </c>
      <c r="AJ214" s="1277" t="str">
        <f t="shared" si="205"/>
        <v/>
      </c>
      <c r="AK214" s="1277" t="str">
        <f t="shared" si="206"/>
        <v/>
      </c>
      <c r="AL214" s="874"/>
      <c r="AM214" s="945" t="str">
        <f t="shared" si="207"/>
        <v/>
      </c>
      <c r="AN214" s="944" t="str">
        <f>IF(AM214="","",IF(AM214=1,15,IF(AMJ214=2,12,IF(AND(#REF!&gt;2,AM214&lt;13),13-AM214,0))))</f>
        <v/>
      </c>
      <c r="AO214" s="734" t="str">
        <f t="shared" si="208"/>
        <v/>
      </c>
      <c r="AP214" s="735" t="str">
        <f t="shared" si="209"/>
        <v/>
      </c>
      <c r="AQ214" s="736">
        <f t="shared" si="210"/>
        <v>0</v>
      </c>
      <c r="AR214" s="7"/>
    </row>
    <row r="215" spans="2:44" ht="12" customHeight="1" x14ac:dyDescent="0.4">
      <c r="B215" s="1025" t="s">
        <v>1038</v>
      </c>
      <c r="C215" s="1025" t="s">
        <v>1006</v>
      </c>
      <c r="D215" s="1026" t="s">
        <v>1037</v>
      </c>
      <c r="E215" s="1279" t="str">
        <f>IF(VLOOKUP(D215,'J1&amp;J2'!$CA$9:$CW$470,12,FALSE)=0,"",VLOOKUP(D215,'J1&amp;J2'!$CA$9:$CW$470,12,FALSE))</f>
        <v/>
      </c>
      <c r="F215" s="1279" t="str">
        <f t="shared" si="211"/>
        <v/>
      </c>
      <c r="G215" s="1279" t="str">
        <f t="shared" si="186"/>
        <v/>
      </c>
      <c r="H215" s="1278" t="str">
        <f>IF(VLOOKUP(D215,'J1&amp;J2'!$CA$9:$CW$470,13,FALSE)=0,"",VLOOKUP(D215,'J1&amp;J2'!$CA$9:$CW$470,13,FALSE))</f>
        <v/>
      </c>
      <c r="I215" s="1278" t="str">
        <f t="shared" si="187"/>
        <v/>
      </c>
      <c r="J215" s="1278" t="str">
        <f t="shared" si="188"/>
        <v/>
      </c>
      <c r="K215" s="1278" t="str">
        <f>IF(VLOOKUP(D215,'J1&amp;J2'!$CA$9:$CW$470,14,FALSE)=0,"",VLOOKUP(D215,'J1&amp;J2'!$CA$9:$CW$470,14,FALSE))</f>
        <v/>
      </c>
      <c r="L215" s="1278" t="str">
        <f t="shared" si="189"/>
        <v/>
      </c>
      <c r="M215" s="1278" t="str">
        <f t="shared" si="190"/>
        <v/>
      </c>
      <c r="N215" s="1278" t="str">
        <f>IF(VLOOKUP(D215,'J1&amp;J2'!$CA$9:$CW$470,15,FALSE)=0,"",VLOOKUP(D215,'J1&amp;J2'!$CA$9:$CW$470,15,FALSE))</f>
        <v/>
      </c>
      <c r="O215" s="1278" t="str">
        <f t="shared" si="191"/>
        <v/>
      </c>
      <c r="P215" s="1278" t="str">
        <f t="shared" si="192"/>
        <v/>
      </c>
      <c r="Q215" s="1278" t="str">
        <f>IF(VLOOKUP(D215,'J1&amp;J2'!$CA$9:$CW$470,16,FALSE)=0,"",VLOOKUP(D215,'J1&amp;J2'!$CA$9:$CW$470,16,FALSE))</f>
        <v/>
      </c>
      <c r="R215" s="1278" t="str">
        <f t="shared" si="193"/>
        <v/>
      </c>
      <c r="S215" s="1278" t="str">
        <f t="shared" si="194"/>
        <v/>
      </c>
      <c r="T215" s="1278" t="str">
        <f>IF(VLOOKUP(D215,'J1&amp;J2'!$CA$9:$CW$470,17,FALSE)=0,"",VLOOKUP(D215,'J1&amp;J2'!$CA$9:$CW$470,17,FALSE))</f>
        <v/>
      </c>
      <c r="U215" s="1278" t="str">
        <f t="shared" si="195"/>
        <v/>
      </c>
      <c r="V215" s="1278" t="str">
        <f t="shared" si="196"/>
        <v/>
      </c>
      <c r="W215" s="1278" t="str">
        <f>IF(VLOOKUP(D215,'J1&amp;J2'!$CA$9:$WV$470,18,FALSE)=0,"",VLOOKUP(D215,'J1&amp;J2'!$CA$9:$CW$470,18,FALSE))</f>
        <v/>
      </c>
      <c r="X215" s="1278" t="str">
        <f t="shared" si="197"/>
        <v/>
      </c>
      <c r="Y215" s="1278" t="str">
        <f t="shared" si="198"/>
        <v/>
      </c>
      <c r="Z215" s="1278" t="str">
        <f>IF(VLOOKUP(D215,'J1&amp;J2'!$CA$9:$CW$470,19,FALSE)=0,"",VLOOKUP(D215,'J1&amp;J2'!$CA$9:$CW$470,19,FALSE))</f>
        <v/>
      </c>
      <c r="AA215" s="1278" t="str">
        <f t="shared" si="199"/>
        <v/>
      </c>
      <c r="AB215" s="1278" t="str">
        <f t="shared" si="200"/>
        <v/>
      </c>
      <c r="AC215" s="1278" t="str">
        <f>IF(VLOOKUP(D215,'J1&amp;J2'!$CA$9:$CW$470,20,FALSE)=0,"",VLOOKUP(D215,'J1&amp;J2'!$CA$9:$CW$470,20,FALSE))</f>
        <v/>
      </c>
      <c r="AD215" s="1278" t="str">
        <f t="shared" si="201"/>
        <v/>
      </c>
      <c r="AE215" s="1278" t="str">
        <f t="shared" si="202"/>
        <v/>
      </c>
      <c r="AF215" s="1278" t="str">
        <f>IF(VLOOKUP(D215,'J1&amp;J2'!$CA$9:$CW$470,21,FALSE)=0,"",VLOOKUP(D215,'J1&amp;J2'!$CA$9:$CW$470,21,FALSE))</f>
        <v/>
      </c>
      <c r="AG215" s="1278" t="str">
        <f t="shared" si="203"/>
        <v/>
      </c>
      <c r="AH215" s="1278" t="str">
        <f t="shared" si="204"/>
        <v/>
      </c>
      <c r="AI215" s="1278" t="str">
        <f>IF(VLOOKUP(D215,'J1&amp;J2'!$CA$9:$CW$470,22,FALSE)=0,"",VLOOKUP(D215,'J1&amp;J2'!$CA$9:$CW$470,22,FALSE))</f>
        <v/>
      </c>
      <c r="AJ215" s="1278" t="str">
        <f t="shared" si="205"/>
        <v/>
      </c>
      <c r="AK215" s="1278" t="str">
        <f t="shared" si="206"/>
        <v/>
      </c>
      <c r="AL215" s="731"/>
      <c r="AM215" s="732" t="str">
        <f t="shared" si="207"/>
        <v/>
      </c>
      <c r="AN215" s="733" t="str">
        <f>IF(AM215="","",IF(AM215=1,15,IF(AMJ215=2,12,IF(AND(#REF!&gt;2,AM215&lt;13),13-AM215,0))))</f>
        <v/>
      </c>
      <c r="AO215" s="734" t="str">
        <f t="shared" si="208"/>
        <v/>
      </c>
      <c r="AP215" s="735" t="str">
        <f t="shared" si="209"/>
        <v/>
      </c>
      <c r="AQ215" s="736">
        <f t="shared" si="210"/>
        <v>0</v>
      </c>
      <c r="AR215" s="7"/>
    </row>
    <row r="216" spans="2:44" ht="12" customHeight="1" x14ac:dyDescent="0.4">
      <c r="B216" s="1275" t="s">
        <v>1056</v>
      </c>
      <c r="C216" s="1275" t="s">
        <v>1006</v>
      </c>
      <c r="D216" s="1276" t="s">
        <v>1055</v>
      </c>
      <c r="E216" s="731" t="str">
        <f>IF(VLOOKUP(D216,'J1&amp;J2'!$CA$9:$CW$470,12,FALSE)=0,"",VLOOKUP(D216,'J1&amp;J2'!$CA$9:$CW$470,12,FALSE))</f>
        <v/>
      </c>
      <c r="F216" s="731" t="str">
        <f t="shared" si="211"/>
        <v/>
      </c>
      <c r="G216" s="731" t="str">
        <f t="shared" si="186"/>
        <v/>
      </c>
      <c r="H216" s="1277" t="str">
        <f>IF(VLOOKUP(D216,'J1&amp;J2'!$CA$9:$CW$470,13,FALSE)=0,"",VLOOKUP(D216,'J1&amp;J2'!$CA$9:$CW$470,13,FALSE))</f>
        <v/>
      </c>
      <c r="I216" s="1277" t="str">
        <f t="shared" si="187"/>
        <v/>
      </c>
      <c r="J216" s="1277" t="str">
        <f t="shared" si="188"/>
        <v/>
      </c>
      <c r="K216" s="1277" t="str">
        <f>IF(VLOOKUP(D216,'J1&amp;J2'!$CA$9:$CW$470,14,FALSE)=0,"",VLOOKUP(D216,'J1&amp;J2'!$CA$9:$CW$470,14,FALSE))</f>
        <v/>
      </c>
      <c r="L216" s="1277" t="str">
        <f t="shared" si="189"/>
        <v/>
      </c>
      <c r="M216" s="1277" t="str">
        <f t="shared" si="190"/>
        <v/>
      </c>
      <c r="N216" s="1277" t="str">
        <f>IF(VLOOKUP(D216,'J1&amp;J2'!$CA$9:$CW$470,15,FALSE)=0,"",VLOOKUP(D216,'J1&amp;J2'!$CA$9:$CW$470,15,FALSE))</f>
        <v/>
      </c>
      <c r="O216" s="1277" t="str">
        <f t="shared" si="191"/>
        <v/>
      </c>
      <c r="P216" s="1277" t="str">
        <f t="shared" si="192"/>
        <v/>
      </c>
      <c r="Q216" s="1277" t="str">
        <f>IF(VLOOKUP(D216,'J1&amp;J2'!$CA$9:$CW$470,16,FALSE)=0,"",VLOOKUP(D216,'J1&amp;J2'!$CA$9:$CW$470,16,FALSE))</f>
        <v/>
      </c>
      <c r="R216" s="1277" t="str">
        <f t="shared" si="193"/>
        <v/>
      </c>
      <c r="S216" s="1277" t="str">
        <f t="shared" si="194"/>
        <v/>
      </c>
      <c r="T216" s="1277" t="str">
        <f>IF(VLOOKUP(D216,'J1&amp;J2'!$CA$9:$CW$470,17,FALSE)=0,"",VLOOKUP(D216,'J1&amp;J2'!$CA$9:$CW$470,17,FALSE))</f>
        <v/>
      </c>
      <c r="U216" s="1277" t="str">
        <f t="shared" si="195"/>
        <v/>
      </c>
      <c r="V216" s="1277" t="str">
        <f t="shared" si="196"/>
        <v/>
      </c>
      <c r="W216" s="1277" t="str">
        <f>IF(VLOOKUP(D216,'J1&amp;J2'!$CA$9:$WV$470,18,FALSE)=0,"",VLOOKUP(D216,'J1&amp;J2'!$CA$9:$CW$470,18,FALSE))</f>
        <v/>
      </c>
      <c r="X216" s="1277" t="str">
        <f t="shared" si="197"/>
        <v/>
      </c>
      <c r="Y216" s="1277" t="str">
        <f t="shared" si="198"/>
        <v/>
      </c>
      <c r="Z216" s="1277" t="str">
        <f>IF(VLOOKUP(D216,'J1&amp;J2'!$CA$9:$CW$470,19,FALSE)=0,"",VLOOKUP(D216,'J1&amp;J2'!$CA$9:$CW$470,19,FALSE))</f>
        <v/>
      </c>
      <c r="AA216" s="1277" t="str">
        <f t="shared" si="199"/>
        <v/>
      </c>
      <c r="AB216" s="1277" t="str">
        <f t="shared" si="200"/>
        <v/>
      </c>
      <c r="AC216" s="1277" t="str">
        <f>IF(VLOOKUP(D216,'J1&amp;J2'!$CA$9:$CW$470,20,FALSE)=0,"",VLOOKUP(D216,'J1&amp;J2'!$CA$9:$CW$470,20,FALSE))</f>
        <v/>
      </c>
      <c r="AD216" s="1277" t="str">
        <f t="shared" si="201"/>
        <v/>
      </c>
      <c r="AE216" s="1277" t="str">
        <f t="shared" si="202"/>
        <v/>
      </c>
      <c r="AF216" s="1277" t="str">
        <f>IF(VLOOKUP(D216,'J1&amp;J2'!$CA$9:$CW$470,21,FALSE)=0,"",VLOOKUP(D216,'J1&amp;J2'!$CA$9:$CW$470,21,FALSE))</f>
        <v/>
      </c>
      <c r="AG216" s="1277" t="str">
        <f t="shared" si="203"/>
        <v/>
      </c>
      <c r="AH216" s="1277" t="str">
        <f t="shared" si="204"/>
        <v/>
      </c>
      <c r="AI216" s="1277" t="str">
        <f>IF(VLOOKUP(D216,'J1&amp;J2'!$CA$9:$CW$470,22,FALSE)=0,"",VLOOKUP(D216,'J1&amp;J2'!$CA$9:$CW$470,22,FALSE))</f>
        <v/>
      </c>
      <c r="AJ216" s="1277" t="str">
        <f t="shared" si="205"/>
        <v/>
      </c>
      <c r="AK216" s="1277" t="str">
        <f t="shared" si="206"/>
        <v/>
      </c>
      <c r="AL216" s="874"/>
      <c r="AM216" s="945" t="str">
        <f t="shared" si="207"/>
        <v/>
      </c>
      <c r="AN216" s="944" t="str">
        <f>IF(AM216="","",IF(AM216=1,15,IF(AMJ216=2,12,IF(AND(#REF!&gt;2,AM216&lt;13),13-AM216,0))))</f>
        <v/>
      </c>
      <c r="AO216" s="734" t="str">
        <f t="shared" si="208"/>
        <v/>
      </c>
      <c r="AP216" s="735" t="str">
        <f t="shared" si="209"/>
        <v/>
      </c>
      <c r="AQ216" s="736">
        <f t="shared" si="210"/>
        <v>0</v>
      </c>
      <c r="AR216" s="7"/>
    </row>
    <row r="217" spans="2:44" ht="12" customHeight="1" x14ac:dyDescent="0.4">
      <c r="B217" s="1025" t="s">
        <v>1060</v>
      </c>
      <c r="C217" s="1025" t="s">
        <v>1006</v>
      </c>
      <c r="D217" s="1026" t="s">
        <v>1059</v>
      </c>
      <c r="E217" s="1279">
        <f>IF(VLOOKUP(D217,'J1&amp;J2'!$CA$9:$CW$470,12,FALSE)=0,"",VLOOKUP(D217,'J1&amp;J2'!$CA$9:$CW$470,12,FALSE))</f>
        <v>83</v>
      </c>
      <c r="F217" s="1279">
        <f t="shared" si="211"/>
        <v>20</v>
      </c>
      <c r="G217" s="1279">
        <f t="shared" si="186"/>
        <v>0</v>
      </c>
      <c r="H217" s="1278">
        <f>IF(VLOOKUP(D217,'J1&amp;J2'!$CA$9:$CW$470,13,FALSE)=0,"",VLOOKUP(D217,'J1&amp;J2'!$CA$9:$CW$470,13,FALSE))</f>
        <v>88</v>
      </c>
      <c r="I217" s="1278">
        <f t="shared" si="187"/>
        <v>17</v>
      </c>
      <c r="J217" s="1278">
        <f t="shared" si="188"/>
        <v>0</v>
      </c>
      <c r="K217" s="1278" t="str">
        <f>IF(VLOOKUP(D217,'J1&amp;J2'!$CA$9:$CW$470,14,FALSE)=0,"",VLOOKUP(D217,'J1&amp;J2'!$CA$9:$CW$470,14,FALSE))</f>
        <v/>
      </c>
      <c r="L217" s="1278" t="str">
        <f t="shared" si="189"/>
        <v/>
      </c>
      <c r="M217" s="1278" t="str">
        <f t="shared" si="190"/>
        <v/>
      </c>
      <c r="N217" s="1278">
        <f>IF(VLOOKUP(D217,'J1&amp;J2'!$CA$9:$CW$470,15,FALSE)=0,"",VLOOKUP(D217,'J1&amp;J2'!$CA$9:$CW$470,15,FALSE))</f>
        <v>90</v>
      </c>
      <c r="O217" s="1278">
        <f t="shared" si="191"/>
        <v>15</v>
      </c>
      <c r="P217" s="1278">
        <f t="shared" si="192"/>
        <v>0</v>
      </c>
      <c r="Q217" s="1278" t="str">
        <f>IF(VLOOKUP(D217,'J1&amp;J2'!$CA$9:$CW$470,16,FALSE)=0,"",VLOOKUP(D217,'J1&amp;J2'!$CA$9:$CW$470,16,FALSE))</f>
        <v/>
      </c>
      <c r="R217" s="1278" t="str">
        <f t="shared" si="193"/>
        <v/>
      </c>
      <c r="S217" s="1278" t="str">
        <f t="shared" si="194"/>
        <v/>
      </c>
      <c r="T217" s="1278" t="str">
        <f>IF(VLOOKUP(D217,'J1&amp;J2'!$CA$9:$CW$470,17,FALSE)=0,"",VLOOKUP(D217,'J1&amp;J2'!$CA$9:$CW$470,17,FALSE))</f>
        <v/>
      </c>
      <c r="U217" s="1278" t="str">
        <f t="shared" si="195"/>
        <v/>
      </c>
      <c r="V217" s="1278" t="str">
        <f t="shared" si="196"/>
        <v/>
      </c>
      <c r="W217" s="1278" t="str">
        <f>IF(VLOOKUP(D217,'J1&amp;J2'!$CA$9:$WV$470,18,FALSE)=0,"",VLOOKUP(D217,'J1&amp;J2'!$CA$9:$CW$470,18,FALSE))</f>
        <v/>
      </c>
      <c r="X217" s="1278" t="str">
        <f t="shared" si="197"/>
        <v/>
      </c>
      <c r="Y217" s="1278" t="str">
        <f t="shared" si="198"/>
        <v/>
      </c>
      <c r="Z217" s="1278" t="str">
        <f>IF(VLOOKUP(D217,'J1&amp;J2'!$CA$9:$CW$470,19,FALSE)=0,"",VLOOKUP(D217,'J1&amp;J2'!$CA$9:$CW$470,19,FALSE))</f>
        <v/>
      </c>
      <c r="AA217" s="1278" t="str">
        <f t="shared" si="199"/>
        <v/>
      </c>
      <c r="AB217" s="1278" t="str">
        <f t="shared" si="200"/>
        <v/>
      </c>
      <c r="AC217" s="1278" t="str">
        <f>IF(VLOOKUP(D217,'J1&amp;J2'!$CA$9:$CW$470,20,FALSE)=0,"",VLOOKUP(D217,'J1&amp;J2'!$CA$9:$CW$470,20,FALSE))</f>
        <v/>
      </c>
      <c r="AD217" s="1278" t="str">
        <f t="shared" si="201"/>
        <v/>
      </c>
      <c r="AE217" s="1278" t="str">
        <f t="shared" si="202"/>
        <v/>
      </c>
      <c r="AF217" s="1278" t="str">
        <f>IF(VLOOKUP(D217,'J1&amp;J2'!$CA$9:$CW$470,21,FALSE)=0,"",VLOOKUP(D217,'J1&amp;J2'!$CA$9:$CW$470,21,FALSE))</f>
        <v/>
      </c>
      <c r="AG217" s="1278" t="str">
        <f t="shared" si="203"/>
        <v/>
      </c>
      <c r="AH217" s="1278" t="str">
        <f t="shared" si="204"/>
        <v/>
      </c>
      <c r="AI217" s="1278" t="str">
        <f>IF(VLOOKUP(D217,'J1&amp;J2'!$CA$9:$CW$470,22,FALSE)=0,"",VLOOKUP(D217,'J1&amp;J2'!$CA$9:$CW$470,22,FALSE))</f>
        <v/>
      </c>
      <c r="AJ217" s="1278" t="str">
        <f t="shared" si="205"/>
        <v/>
      </c>
      <c r="AK217" s="1278" t="str">
        <f t="shared" si="206"/>
        <v/>
      </c>
      <c r="AL217" s="731"/>
      <c r="AM217" s="732" t="str">
        <f t="shared" si="207"/>
        <v/>
      </c>
      <c r="AN217" s="733" t="str">
        <f>IF(AM217="","",IF(AM217=1,15,IF(AMJ217=2,12,IF(AND(#REF!&gt;2,AM217&lt;13),13-AM217,0))))</f>
        <v/>
      </c>
      <c r="AO217" s="734" t="str">
        <f t="shared" si="208"/>
        <v/>
      </c>
      <c r="AP217" s="735" t="str">
        <f t="shared" si="209"/>
        <v/>
      </c>
      <c r="AQ217" s="736">
        <f t="shared" si="210"/>
        <v>3</v>
      </c>
      <c r="AR217" s="7"/>
    </row>
    <row r="218" spans="2:44" ht="12" customHeight="1" x14ac:dyDescent="0.4">
      <c r="B218" s="1275" t="s">
        <v>1298</v>
      </c>
      <c r="C218" s="1275" t="s">
        <v>1006</v>
      </c>
      <c r="D218" s="1276" t="s">
        <v>1297</v>
      </c>
      <c r="E218" s="731" t="str">
        <f>IF(VLOOKUP(D218,'J1&amp;J2'!$CA$9:$CW$470,12,FALSE)=0,"",VLOOKUP(D218,'J1&amp;J2'!$CA$9:$CW$470,12,FALSE))</f>
        <v/>
      </c>
      <c r="F218" s="731" t="str">
        <f t="shared" si="211"/>
        <v/>
      </c>
      <c r="G218" s="731" t="str">
        <f t="shared" si="186"/>
        <v/>
      </c>
      <c r="H218" s="1277" t="str">
        <f>IF(VLOOKUP(D218,'J1&amp;J2'!$CA$9:$CW$470,13,FALSE)=0,"",VLOOKUP(D218,'J1&amp;J2'!$CA$9:$CW$470,13,FALSE))</f>
        <v/>
      </c>
      <c r="I218" s="1277" t="str">
        <f t="shared" si="187"/>
        <v/>
      </c>
      <c r="J218" s="1277" t="str">
        <f t="shared" si="188"/>
        <v/>
      </c>
      <c r="K218" s="1277" t="str">
        <f>IF(VLOOKUP(D218,'J1&amp;J2'!$CA$9:$CW$470,14,FALSE)=0,"",VLOOKUP(D218,'J1&amp;J2'!$CA$9:$CW$470,14,FALSE))</f>
        <v/>
      </c>
      <c r="L218" s="1277" t="str">
        <f t="shared" si="189"/>
        <v/>
      </c>
      <c r="M218" s="1277" t="str">
        <f t="shared" si="190"/>
        <v/>
      </c>
      <c r="N218" s="1277" t="str">
        <f>IF(VLOOKUP(D218,'J1&amp;J2'!$CA$9:$CW$470,15,FALSE)=0,"",VLOOKUP(D218,'J1&amp;J2'!$CA$9:$CW$470,15,FALSE))</f>
        <v/>
      </c>
      <c r="O218" s="1277" t="str">
        <f t="shared" si="191"/>
        <v/>
      </c>
      <c r="P218" s="1277" t="str">
        <f t="shared" si="192"/>
        <v/>
      </c>
      <c r="Q218" s="1277" t="str">
        <f>IF(VLOOKUP(D218,'J1&amp;J2'!$CA$9:$CW$470,16,FALSE)=0,"",VLOOKUP(D218,'J1&amp;J2'!$CA$9:$CW$470,16,FALSE))</f>
        <v/>
      </c>
      <c r="R218" s="1277" t="str">
        <f t="shared" si="193"/>
        <v/>
      </c>
      <c r="S218" s="1277" t="str">
        <f t="shared" si="194"/>
        <v/>
      </c>
      <c r="T218" s="1277" t="str">
        <f>IF(VLOOKUP(D218,'J1&amp;J2'!$CA$9:$CW$470,17,FALSE)=0,"",VLOOKUP(D218,'J1&amp;J2'!$CA$9:$CW$470,17,FALSE))</f>
        <v/>
      </c>
      <c r="U218" s="1277" t="str">
        <f t="shared" si="195"/>
        <v/>
      </c>
      <c r="V218" s="1277" t="str">
        <f t="shared" si="196"/>
        <v/>
      </c>
      <c r="W218" s="1277" t="str">
        <f>IF(VLOOKUP(D218,'J1&amp;J2'!$CA$9:$WV$470,18,FALSE)=0,"",VLOOKUP(D218,'J1&amp;J2'!$CA$9:$CW$470,18,FALSE))</f>
        <v/>
      </c>
      <c r="X218" s="1277" t="str">
        <f t="shared" si="197"/>
        <v/>
      </c>
      <c r="Y218" s="1277" t="str">
        <f t="shared" si="198"/>
        <v/>
      </c>
      <c r="Z218" s="1277" t="str">
        <f>IF(VLOOKUP(D218,'J1&amp;J2'!$CA$9:$CW$470,19,FALSE)=0,"",VLOOKUP(D218,'J1&amp;J2'!$CA$9:$CW$470,19,FALSE))</f>
        <v/>
      </c>
      <c r="AA218" s="1277" t="str">
        <f t="shared" si="199"/>
        <v/>
      </c>
      <c r="AB218" s="1277" t="str">
        <f t="shared" si="200"/>
        <v/>
      </c>
      <c r="AC218" s="1277" t="str">
        <f>IF(VLOOKUP(D218,'J1&amp;J2'!$CA$9:$CW$470,20,FALSE)=0,"",VLOOKUP(D218,'J1&amp;J2'!$CA$9:$CW$470,20,FALSE))</f>
        <v/>
      </c>
      <c r="AD218" s="1277" t="str">
        <f t="shared" si="201"/>
        <v/>
      </c>
      <c r="AE218" s="1277" t="str">
        <f t="shared" si="202"/>
        <v/>
      </c>
      <c r="AF218" s="1277" t="str">
        <f>IF(VLOOKUP(D218,'J1&amp;J2'!$CA$9:$CW$470,21,FALSE)=0,"",VLOOKUP(D218,'J1&amp;J2'!$CA$9:$CW$470,21,FALSE))</f>
        <v/>
      </c>
      <c r="AG218" s="1277" t="str">
        <f t="shared" si="203"/>
        <v/>
      </c>
      <c r="AH218" s="1277" t="str">
        <f t="shared" si="204"/>
        <v/>
      </c>
      <c r="AI218" s="1277" t="str">
        <f>IF(VLOOKUP(D218,'J1&amp;J2'!$CA$9:$CW$470,22,FALSE)=0,"",VLOOKUP(D218,'J1&amp;J2'!$CA$9:$CW$470,22,FALSE))</f>
        <v/>
      </c>
      <c r="AJ218" s="1277" t="str">
        <f t="shared" si="205"/>
        <v/>
      </c>
      <c r="AK218" s="1277" t="str">
        <f t="shared" si="206"/>
        <v/>
      </c>
      <c r="AL218" s="874"/>
      <c r="AM218" s="945" t="str">
        <f t="shared" si="207"/>
        <v/>
      </c>
      <c r="AN218" s="944" t="str">
        <f>IF(AM218="","",IF(AM218=1,15,IF(AMJ218=2,12,IF(AND(#REF!&gt;2,AM218&lt;13),13-AM218,0))))</f>
        <v/>
      </c>
      <c r="AO218" s="734" t="str">
        <f t="shared" si="208"/>
        <v/>
      </c>
      <c r="AP218" s="735" t="str">
        <f t="shared" si="209"/>
        <v/>
      </c>
      <c r="AQ218" s="736">
        <f t="shared" si="210"/>
        <v>0</v>
      </c>
      <c r="AR218" s="7"/>
    </row>
    <row r="219" spans="2:44" ht="12" customHeight="1" x14ac:dyDescent="0.4">
      <c r="B219" s="1025" t="s">
        <v>1067</v>
      </c>
      <c r="C219" s="1025" t="s">
        <v>1006</v>
      </c>
      <c r="D219" s="1026" t="s">
        <v>1066</v>
      </c>
      <c r="E219" s="1279" t="str">
        <f>IF(VLOOKUP(D219,'J1&amp;J2'!$CA$9:$CW$470,12,FALSE)=0,"",VLOOKUP(D219,'J1&amp;J2'!$CA$9:$CW$470,12,FALSE))</f>
        <v/>
      </c>
      <c r="F219" s="1279" t="str">
        <f t="shared" si="211"/>
        <v/>
      </c>
      <c r="G219" s="1279" t="str">
        <f t="shared" si="186"/>
        <v/>
      </c>
      <c r="H219" s="1278" t="str">
        <f>IF(VLOOKUP(D219,'J1&amp;J2'!$CA$9:$CW$470,13,FALSE)=0,"",VLOOKUP(D219,'J1&amp;J2'!$CA$9:$CW$470,13,FALSE))</f>
        <v/>
      </c>
      <c r="I219" s="1278" t="str">
        <f t="shared" si="187"/>
        <v/>
      </c>
      <c r="J219" s="1278" t="str">
        <f t="shared" si="188"/>
        <v/>
      </c>
      <c r="K219" s="1278" t="str">
        <f>IF(VLOOKUP(D219,'J1&amp;J2'!$CA$9:$CW$470,14,FALSE)=0,"",VLOOKUP(D219,'J1&amp;J2'!$CA$9:$CW$470,14,FALSE))</f>
        <v/>
      </c>
      <c r="L219" s="1278" t="str">
        <f t="shared" si="189"/>
        <v/>
      </c>
      <c r="M219" s="1278" t="str">
        <f t="shared" si="190"/>
        <v/>
      </c>
      <c r="N219" s="1278" t="str">
        <f>IF(VLOOKUP(D219,'J1&amp;J2'!$CA$9:$CW$470,15,FALSE)=0,"",VLOOKUP(D219,'J1&amp;J2'!$CA$9:$CW$470,15,FALSE))</f>
        <v/>
      </c>
      <c r="O219" s="1278" t="str">
        <f t="shared" si="191"/>
        <v/>
      </c>
      <c r="P219" s="1278" t="str">
        <f t="shared" si="192"/>
        <v/>
      </c>
      <c r="Q219" s="1278" t="str">
        <f>IF(VLOOKUP(D219,'J1&amp;J2'!$CA$9:$CW$470,16,FALSE)=0,"",VLOOKUP(D219,'J1&amp;J2'!$CA$9:$CW$470,16,FALSE))</f>
        <v/>
      </c>
      <c r="R219" s="1278" t="str">
        <f t="shared" si="193"/>
        <v/>
      </c>
      <c r="S219" s="1278" t="str">
        <f t="shared" si="194"/>
        <v/>
      </c>
      <c r="T219" s="1278" t="str">
        <f>IF(VLOOKUP(D219,'J1&amp;J2'!$CA$9:$CW$470,17,FALSE)=0,"",VLOOKUP(D219,'J1&amp;J2'!$CA$9:$CW$470,17,FALSE))</f>
        <v/>
      </c>
      <c r="U219" s="1278" t="str">
        <f t="shared" si="195"/>
        <v/>
      </c>
      <c r="V219" s="1278" t="str">
        <f t="shared" si="196"/>
        <v/>
      </c>
      <c r="W219" s="1278" t="str">
        <f>IF(VLOOKUP(D219,'J1&amp;J2'!$CA$9:$WV$470,18,FALSE)=0,"",VLOOKUP(D219,'J1&amp;J2'!$CA$9:$CW$470,18,FALSE))</f>
        <v/>
      </c>
      <c r="X219" s="1278" t="str">
        <f t="shared" si="197"/>
        <v/>
      </c>
      <c r="Y219" s="1278" t="str">
        <f t="shared" si="198"/>
        <v/>
      </c>
      <c r="Z219" s="1278" t="str">
        <f>IF(VLOOKUP(D219,'J1&amp;J2'!$CA$9:$CW$470,19,FALSE)=0,"",VLOOKUP(D219,'J1&amp;J2'!$CA$9:$CW$470,19,FALSE))</f>
        <v/>
      </c>
      <c r="AA219" s="1278" t="str">
        <f t="shared" si="199"/>
        <v/>
      </c>
      <c r="AB219" s="1278" t="str">
        <f t="shared" si="200"/>
        <v/>
      </c>
      <c r="AC219" s="1278" t="str">
        <f>IF(VLOOKUP(D219,'J1&amp;J2'!$CA$9:$CW$470,20,FALSE)=0,"",VLOOKUP(D219,'J1&amp;J2'!$CA$9:$CW$470,20,FALSE))</f>
        <v/>
      </c>
      <c r="AD219" s="1278" t="str">
        <f t="shared" si="201"/>
        <v/>
      </c>
      <c r="AE219" s="1278" t="str">
        <f t="shared" si="202"/>
        <v/>
      </c>
      <c r="AF219" s="1278" t="str">
        <f>IF(VLOOKUP(D219,'J1&amp;J2'!$CA$9:$CW$470,21,FALSE)=0,"",VLOOKUP(D219,'J1&amp;J2'!$CA$9:$CW$470,21,FALSE))</f>
        <v/>
      </c>
      <c r="AG219" s="1278" t="str">
        <f t="shared" si="203"/>
        <v/>
      </c>
      <c r="AH219" s="1278" t="str">
        <f t="shared" si="204"/>
        <v/>
      </c>
      <c r="AI219" s="1278" t="str">
        <f>IF(VLOOKUP(D219,'J1&amp;J2'!$CA$9:$CW$470,22,FALSE)=0,"",VLOOKUP(D219,'J1&amp;J2'!$CA$9:$CW$470,22,FALSE))</f>
        <v/>
      </c>
      <c r="AJ219" s="1278" t="str">
        <f t="shared" si="205"/>
        <v/>
      </c>
      <c r="AK219" s="1278" t="str">
        <f t="shared" si="206"/>
        <v/>
      </c>
      <c r="AL219" s="731"/>
      <c r="AM219" s="732" t="str">
        <f t="shared" si="207"/>
        <v/>
      </c>
      <c r="AN219" s="733" t="str">
        <f>IF(AM219="","",IF(AM219=1,15,IF(AMJ219=2,12,IF(AND(#REF!&gt;2,AM219&lt;13),13-AM219,0))))</f>
        <v/>
      </c>
      <c r="AO219" s="734" t="str">
        <f t="shared" si="208"/>
        <v/>
      </c>
      <c r="AP219" s="735" t="str">
        <f t="shared" si="209"/>
        <v/>
      </c>
      <c r="AQ219" s="736">
        <f t="shared" si="210"/>
        <v>0</v>
      </c>
      <c r="AR219" s="7"/>
    </row>
    <row r="220" spans="2:44" ht="12" customHeight="1" thickBot="1" x14ac:dyDescent="0.45">
      <c r="B220" s="1275" t="s">
        <v>2034</v>
      </c>
      <c r="C220" s="1275" t="s">
        <v>784</v>
      </c>
      <c r="D220" s="1276" t="s">
        <v>134</v>
      </c>
      <c r="E220" s="731" t="str">
        <f>IF(VLOOKUP(D220,'J1&amp;J2'!$CA$9:$CW$470,12,FALSE)=0,"",VLOOKUP(D220,'J1&amp;J2'!$CA$9:$CW$470,12,FALSE))</f>
        <v/>
      </c>
      <c r="F220" s="731" t="str">
        <f>IF(E220="","",RANK(E220,$E$132:$E$240,1))</f>
        <v/>
      </c>
      <c r="G220" s="731" t="str">
        <f t="shared" si="186"/>
        <v/>
      </c>
      <c r="H220" s="1277" t="str">
        <f>IF(VLOOKUP(D220,'J1&amp;J2'!$CA$9:$CW$470,13,FALSE)=0,"",VLOOKUP(D220,'J1&amp;J2'!$CA$9:$CW$470,13,FALSE))</f>
        <v/>
      </c>
      <c r="I220" s="1277" t="str">
        <f t="shared" si="187"/>
        <v/>
      </c>
      <c r="J220" s="1277" t="str">
        <f t="shared" si="188"/>
        <v/>
      </c>
      <c r="K220" s="1277">
        <f>IF(VLOOKUP(D220,'J1&amp;J2'!$CA$9:$CW$470,14,FALSE)=0,"",VLOOKUP(D220,'J1&amp;J2'!$CA$9:$CW$470,14,FALSE))</f>
        <v>89</v>
      </c>
      <c r="L220" s="1277">
        <f t="shared" si="189"/>
        <v>21</v>
      </c>
      <c r="M220" s="1277">
        <f t="shared" si="190"/>
        <v>0</v>
      </c>
      <c r="N220" s="1277" t="str">
        <f>IF(VLOOKUP(D220,'J1&amp;J2'!$CA$9:$CW$470,15,FALSE)=0,"",VLOOKUP(D220,'J1&amp;J2'!$CA$9:$CW$470,15,FALSE))</f>
        <v/>
      </c>
      <c r="O220" s="1277" t="str">
        <f t="shared" si="191"/>
        <v/>
      </c>
      <c r="P220" s="1277" t="str">
        <f t="shared" si="192"/>
        <v/>
      </c>
      <c r="Q220" s="1277" t="str">
        <f>IF(VLOOKUP(D220,'J1&amp;J2'!$CA$9:$CW$470,16,FALSE)=0,"",VLOOKUP(D220,'J1&amp;J2'!$CA$9:$CW$470,16,FALSE))</f>
        <v/>
      </c>
      <c r="R220" s="1277" t="str">
        <f t="shared" si="193"/>
        <v/>
      </c>
      <c r="S220" s="1277" t="str">
        <f t="shared" si="194"/>
        <v/>
      </c>
      <c r="T220" s="1277" t="str">
        <f>IF(VLOOKUP(D220,'J1&amp;J2'!$CA$9:$CW$470,17,FALSE)=0,"",VLOOKUP(D220,'J1&amp;J2'!$CA$9:$CW$470,17,FALSE))</f>
        <v/>
      </c>
      <c r="U220" s="1277" t="str">
        <f t="shared" si="195"/>
        <v/>
      </c>
      <c r="V220" s="1277" t="str">
        <f t="shared" si="196"/>
        <v/>
      </c>
      <c r="W220" s="1277" t="str">
        <f>IF(VLOOKUP(D220,'J1&amp;J2'!$CA$9:$WV$470,18,FALSE)=0,"",VLOOKUP(D220,'J1&amp;J2'!$CA$9:$CW$470,18,FALSE))</f>
        <v/>
      </c>
      <c r="X220" s="1277" t="str">
        <f t="shared" si="197"/>
        <v/>
      </c>
      <c r="Y220" s="1277" t="str">
        <f t="shared" si="198"/>
        <v/>
      </c>
      <c r="Z220" s="1277" t="str">
        <f>IF(VLOOKUP(D220,'J1&amp;J2'!$CA$9:$CW$470,19,FALSE)=0,"",VLOOKUP(D220,'J1&amp;J2'!$CA$9:$CW$470,19,FALSE))</f>
        <v/>
      </c>
      <c r="AA220" s="1277" t="str">
        <f t="shared" si="199"/>
        <v/>
      </c>
      <c r="AB220" s="1277" t="str">
        <f t="shared" si="200"/>
        <v/>
      </c>
      <c r="AC220" s="1277" t="str">
        <f>IF(VLOOKUP(D220,'J1&amp;J2'!$CA$9:$CW$470,20,FALSE)=0,"",VLOOKUP(D220,'J1&amp;J2'!$CA$9:$CW$470,20,FALSE))</f>
        <v/>
      </c>
      <c r="AD220" s="1277" t="str">
        <f t="shared" si="201"/>
        <v/>
      </c>
      <c r="AE220" s="1277" t="str">
        <f t="shared" si="202"/>
        <v/>
      </c>
      <c r="AF220" s="1277" t="str">
        <f>IF(VLOOKUP(D220,'J1&amp;J2'!$CA$9:$CW$470,21,FALSE)=0,"",VLOOKUP(D220,'J1&amp;J2'!$CA$9:$CW$470,21,FALSE))</f>
        <v/>
      </c>
      <c r="AG220" s="1277" t="str">
        <f t="shared" si="203"/>
        <v/>
      </c>
      <c r="AH220" s="1277" t="str">
        <f t="shared" si="204"/>
        <v/>
      </c>
      <c r="AI220" s="1277" t="str">
        <f>IF(VLOOKUP(D220,'J1&amp;J2'!$CA$9:$CW$470,22,FALSE)=0,"",VLOOKUP(D220,'J1&amp;J2'!$CA$9:$CW$470,22,FALSE))</f>
        <v/>
      </c>
      <c r="AJ220" s="1277" t="str">
        <f t="shared" si="205"/>
        <v/>
      </c>
      <c r="AK220" s="1277" t="str">
        <f t="shared" si="206"/>
        <v/>
      </c>
      <c r="AL220" s="731"/>
      <c r="AM220" s="732" t="str">
        <f t="shared" si="207"/>
        <v/>
      </c>
      <c r="AN220" s="733" t="str">
        <f>IF(AM220="","",IF(AM220=1,15,IF(AMJ220=2,12,IF(AND(#REF!&gt;2,AM220&lt;13),13-AM220,0))))</f>
        <v/>
      </c>
      <c r="AO220" s="734" t="str">
        <f t="shared" si="208"/>
        <v/>
      </c>
      <c r="AP220" s="735" t="str">
        <f t="shared" si="209"/>
        <v/>
      </c>
      <c r="AQ220" s="736">
        <f t="shared" si="210"/>
        <v>1</v>
      </c>
      <c r="AR220" s="7"/>
    </row>
    <row r="221" spans="2:44" ht="12" hidden="1" customHeight="1" x14ac:dyDescent="0.4">
      <c r="B221" s="1025"/>
      <c r="C221" s="1025"/>
      <c r="D221" s="1026"/>
      <c r="E221" s="1279"/>
      <c r="F221" s="1279" t="str">
        <f t="shared" ref="F221:F240" si="212">IF(E221="","",RANK(E221,$E$132:$E$240,1))</f>
        <v/>
      </c>
      <c r="G221" s="1279" t="str">
        <f t="shared" ref="G221:G227" si="213">IF(F221="","",IF(F221=1,15,IF(F221=2,12,IF(AND(F221&gt;2,F221&lt;13),13-F221,0))))</f>
        <v/>
      </c>
      <c r="H221" s="1278"/>
      <c r="I221" s="1278" t="str">
        <f t="shared" ref="I221:I227" si="214">IF(H221="","",RANK(H221,$H$132:$H$240,1))</f>
        <v/>
      </c>
      <c r="J221" s="1278" t="str">
        <f t="shared" ref="J221:J227" si="215">IF(I221="","",IF(I221=1,15,IF(I221=2,12,IF(AND(I221&gt;2,I221&lt;13),13-I221,0))))</f>
        <v/>
      </c>
      <c r="K221" s="1278"/>
      <c r="L221" s="1278" t="str">
        <f t="shared" ref="L221:L227" si="216">IF(K221="","",RANK(K221,$K$132:$K$240,1))</f>
        <v/>
      </c>
      <c r="M221" s="1278" t="str">
        <f t="shared" ref="M221:M227" si="217">IF(L221="","",IF(L221=1,15,IF(L221=2,12,IF(AND(L221&gt;2,L221&lt;13),13-L221,0))))</f>
        <v/>
      </c>
      <c r="N221" s="1278"/>
      <c r="O221" s="1278" t="str">
        <f t="shared" ref="O221:O227" si="218">IF(N221="","",RANK(N221,$N$132:$N$240,1))</f>
        <v/>
      </c>
      <c r="P221" s="1278" t="str">
        <f t="shared" ref="P221:P227" si="219">IF(O221="","",IF(O221=1,15,IF(O221=2,12,IF(AND(O221&gt;2,O221&lt;13),13-O221,0))))</f>
        <v/>
      </c>
      <c r="Q221" s="1278"/>
      <c r="R221" s="1278" t="str">
        <f t="shared" ref="R221:R227" si="220">IF(Q221="","",RANK(Q221,$Q$132:$Q$240,1))</f>
        <v/>
      </c>
      <c r="S221" s="1278" t="str">
        <f t="shared" ref="S221:S227" si="221">IF(R221="","",IF(R221=1,15,IF(R221=2,12,IF(AND(R221&gt;2,R221&lt;13),13-R221,0))))</f>
        <v/>
      </c>
      <c r="T221" s="1277" t="e">
        <f>IF(VLOOKUP(D221,'J1&amp;J2'!$CA$9:$CW$470,17,FALSE)=0,"",VLOOKUP(D221,'J1&amp;J2'!$CA$9:$CW$470,17,FALSE))</f>
        <v>#N/A</v>
      </c>
      <c r="U221" s="1278" t="e">
        <f t="shared" ref="U221:U227" si="222">IF(T221="","",RANK(T221,$T$132:$T$240,1))</f>
        <v>#N/A</v>
      </c>
      <c r="V221" s="1278" t="e">
        <f t="shared" ref="V221:V227" si="223">IF(U221="","",IF(U221=1,15,IF(U221=2,12,IF(AND(U221&gt;2,U221&lt;13),13-U221,0))))</f>
        <v>#N/A</v>
      </c>
      <c r="W221" s="1278"/>
      <c r="X221" s="1278" t="str">
        <f t="shared" ref="X221:X227" si="224">IF(W221="","",RANK(W221,$W$132:$W$240,1))</f>
        <v/>
      </c>
      <c r="Y221" s="1278" t="str">
        <f t="shared" ref="Y221:Y227" si="225">IF(X221="","",IF(X221=1,15,IF(X221=2,12,IF(AND(X221&gt;2,X221&lt;13),13-X221,0))))</f>
        <v/>
      </c>
      <c r="Z221" s="1277" t="e">
        <f>IF(VLOOKUP(D221,'J1&amp;J2'!$CA$9:$CW$470,19,FALSE)=0,"",VLOOKUP(D221,'J1&amp;J2'!$CA$9:$CW$470,19,FALSE))</f>
        <v>#N/A</v>
      </c>
      <c r="AA221" s="1278" t="e">
        <f t="shared" ref="AA221:AA227" si="226">IF(Z221="","",RANK(Z221,$Z$132:$Z$240,1))</f>
        <v>#N/A</v>
      </c>
      <c r="AB221" s="1278" t="e">
        <f t="shared" ref="AB221:AB227" si="227">IF(AA221="","",IF(AA221=1,15,IF(AA221=2,12,IF(AND(AA221&gt;2,AA221&lt;13),13-AA221,0))))</f>
        <v>#N/A</v>
      </c>
      <c r="AC221" s="1278"/>
      <c r="AD221" s="1278" t="str">
        <f t="shared" ref="AD221:AD227" si="228">IF(AC221="","",RANK(AC221,$AC$132:$AC$240,1))</f>
        <v/>
      </c>
      <c r="AE221" s="1278" t="str">
        <f t="shared" ref="AE221:AE227" si="229">IF(AD221="","",IF(AD221=1,15,IF(AD221=2,12,IF(AND(AD221&gt;2,AD221&lt;13),13-AD221,0))))</f>
        <v/>
      </c>
      <c r="AF221" s="1277" t="e">
        <f>IF(VLOOKUP(D221,'J1&amp;J2'!$CA$9:$CW$470,21,FALSE)=0,"",VLOOKUP(D221,'J1&amp;J2'!$CA$9:$CW$470,21,FALSE))</f>
        <v>#N/A</v>
      </c>
      <c r="AG221" s="1278" t="e">
        <f t="shared" ref="AG221:AG227" si="230">IF(AF221="","",RANK(AF221,$AF$132:$AF$240,1))</f>
        <v>#N/A</v>
      </c>
      <c r="AH221" s="1278" t="e">
        <f t="shared" ref="AH221:AH227" si="231">IF(AG221="","",IF(AG221=1,15,IF(AG221=2,12,IF(AND(AG221&gt;2,AG221&lt;13),13-AG221,0))))</f>
        <v>#N/A</v>
      </c>
      <c r="AI221" s="1278"/>
      <c r="AJ221" s="1278" t="str">
        <f t="shared" ref="AJ221:AJ227" si="232">IF(AI221="","",RANK(AI221,$AI$132:$AI$240,1))</f>
        <v/>
      </c>
      <c r="AK221" s="1278" t="str">
        <f t="shared" ref="AK221:AK227" si="233">IF(AJ221="","",IF(AJ221=1,15,IF(AJ221=2,12,IF(AND(AJ221&gt;2,AJ221&lt;13),13-AJ221,0))))</f>
        <v/>
      </c>
      <c r="AL221" s="874"/>
      <c r="AM221" s="945" t="str">
        <f t="shared" ref="AM221:AM227" si="234">IF(AL221="","",RANK(AL221,$AL$132:$AL$240,1))</f>
        <v/>
      </c>
      <c r="AN221" s="944" t="str">
        <f>IF(AM221="","",IF(AM221=1,15,IF(AMJ221=2,12,IF(AND(#REF!&gt;2,AM221&lt;13),13-AM221,0))))</f>
        <v/>
      </c>
      <c r="AO221" s="734" t="e">
        <f t="shared" ref="AO221:AO227" si="235">IF(SUM(G221,J221,M221,P221,S221,V221,Y221,AB221,AE221,AH221,AK221,AN221)&lt;&gt;0,SUM(G221,J221,M221,P221,S221,V221,Y221,AB221,AE221,AH221,AK221,AN221),"")</f>
        <v>#N/A</v>
      </c>
      <c r="AP221" s="735" t="e">
        <f t="shared" ref="AP221:AP227" si="236">IF(AO221="","",RANK(AO221,AO$132:AO$218,0))</f>
        <v>#N/A</v>
      </c>
      <c r="AQ221" s="736">
        <f t="shared" ref="AQ221:AQ227" si="237">COUNT(E221,H221,K221,N221,Q221,T221,W221,Z221,AC221,AF221,AI221,AL221,"&lt;&gt;")</f>
        <v>0</v>
      </c>
      <c r="AR221" s="7"/>
    </row>
    <row r="222" spans="2:44" ht="12" hidden="1" customHeight="1" x14ac:dyDescent="0.4">
      <c r="B222" s="1275"/>
      <c r="C222" s="1275"/>
      <c r="D222" s="1276"/>
      <c r="E222" s="731"/>
      <c r="F222" s="731" t="str">
        <f t="shared" si="212"/>
        <v/>
      </c>
      <c r="G222" s="731" t="str">
        <f t="shared" si="213"/>
        <v/>
      </c>
      <c r="H222" s="1277"/>
      <c r="I222" s="1277" t="str">
        <f t="shared" si="214"/>
        <v/>
      </c>
      <c r="J222" s="1277" t="str">
        <f t="shared" si="215"/>
        <v/>
      </c>
      <c r="K222" s="1277"/>
      <c r="L222" s="1277" t="str">
        <f t="shared" si="216"/>
        <v/>
      </c>
      <c r="M222" s="1277" t="str">
        <f t="shared" si="217"/>
        <v/>
      </c>
      <c r="N222" s="1277"/>
      <c r="O222" s="1277" t="str">
        <f t="shared" si="218"/>
        <v/>
      </c>
      <c r="P222" s="1277" t="str">
        <f t="shared" si="219"/>
        <v/>
      </c>
      <c r="Q222" s="1277"/>
      <c r="R222" s="1277" t="str">
        <f t="shared" si="220"/>
        <v/>
      </c>
      <c r="S222" s="1277" t="str">
        <f t="shared" si="221"/>
        <v/>
      </c>
      <c r="T222" s="1277" t="e">
        <f>IF(VLOOKUP(D222,'J1&amp;J2'!$CA$9:$CW$470,17,FALSE)=0,"",VLOOKUP(D222,'J1&amp;J2'!$CA$9:$CW$470,17,FALSE))</f>
        <v>#N/A</v>
      </c>
      <c r="U222" s="1277" t="e">
        <f t="shared" si="222"/>
        <v>#N/A</v>
      </c>
      <c r="V222" s="1277" t="e">
        <f t="shared" si="223"/>
        <v>#N/A</v>
      </c>
      <c r="W222" s="1277"/>
      <c r="X222" s="1277" t="str">
        <f t="shared" si="224"/>
        <v/>
      </c>
      <c r="Y222" s="1277" t="str">
        <f t="shared" si="225"/>
        <v/>
      </c>
      <c r="Z222" s="1277" t="e">
        <f>IF(VLOOKUP(D222,'J1&amp;J2'!$CA$9:$CW$470,19,FALSE)=0,"",VLOOKUP(D222,'J1&amp;J2'!$CA$9:$CW$470,19,FALSE))</f>
        <v>#N/A</v>
      </c>
      <c r="AA222" s="1277" t="e">
        <f t="shared" si="226"/>
        <v>#N/A</v>
      </c>
      <c r="AB222" s="1277" t="e">
        <f t="shared" si="227"/>
        <v>#N/A</v>
      </c>
      <c r="AC222" s="1277"/>
      <c r="AD222" s="1277" t="str">
        <f t="shared" si="228"/>
        <v/>
      </c>
      <c r="AE222" s="1277" t="str">
        <f t="shared" si="229"/>
        <v/>
      </c>
      <c r="AF222" s="1277" t="e">
        <f>IF(VLOOKUP(D222,'J1&amp;J2'!$CA$9:$CW$470,21,FALSE)=0,"",VLOOKUP(D222,'J1&amp;J2'!$CA$9:$CW$470,21,FALSE))</f>
        <v>#N/A</v>
      </c>
      <c r="AG222" s="1277" t="e">
        <f t="shared" si="230"/>
        <v>#N/A</v>
      </c>
      <c r="AH222" s="1277" t="e">
        <f t="shared" si="231"/>
        <v>#N/A</v>
      </c>
      <c r="AI222" s="1277"/>
      <c r="AJ222" s="1277" t="str">
        <f t="shared" si="232"/>
        <v/>
      </c>
      <c r="AK222" s="1277" t="str">
        <f t="shared" si="233"/>
        <v/>
      </c>
      <c r="AL222" s="731"/>
      <c r="AM222" s="732" t="str">
        <f t="shared" si="234"/>
        <v/>
      </c>
      <c r="AN222" s="733" t="str">
        <f>IF(AM222="","",IF(AM222=1,15,IF(AMJ222=2,12,IF(AND(#REF!&gt;2,AM222&lt;13),13-AM222,0))))</f>
        <v/>
      </c>
      <c r="AO222" s="734" t="e">
        <f t="shared" si="235"/>
        <v>#N/A</v>
      </c>
      <c r="AP222" s="735" t="e">
        <f t="shared" si="236"/>
        <v>#N/A</v>
      </c>
      <c r="AQ222" s="736">
        <f t="shared" si="237"/>
        <v>0</v>
      </c>
      <c r="AR222" s="7"/>
    </row>
    <row r="223" spans="2:44" ht="12" hidden="1" customHeight="1" x14ac:dyDescent="0.4">
      <c r="B223" s="1025"/>
      <c r="C223" s="1025"/>
      <c r="D223" s="1026"/>
      <c r="E223" s="1279"/>
      <c r="F223" s="1279" t="str">
        <f t="shared" si="212"/>
        <v/>
      </c>
      <c r="G223" s="1279" t="str">
        <f t="shared" si="213"/>
        <v/>
      </c>
      <c r="H223" s="1278"/>
      <c r="I223" s="1278" t="str">
        <f t="shared" si="214"/>
        <v/>
      </c>
      <c r="J223" s="1278" t="str">
        <f t="shared" si="215"/>
        <v/>
      </c>
      <c r="K223" s="1278"/>
      <c r="L223" s="1278" t="str">
        <f t="shared" si="216"/>
        <v/>
      </c>
      <c r="M223" s="1278" t="str">
        <f t="shared" si="217"/>
        <v/>
      </c>
      <c r="N223" s="1278"/>
      <c r="O223" s="1278" t="str">
        <f t="shared" si="218"/>
        <v/>
      </c>
      <c r="P223" s="1278" t="str">
        <f t="shared" si="219"/>
        <v/>
      </c>
      <c r="Q223" s="1278"/>
      <c r="R223" s="1278" t="str">
        <f t="shared" si="220"/>
        <v/>
      </c>
      <c r="S223" s="1278" t="str">
        <f t="shared" si="221"/>
        <v/>
      </c>
      <c r="T223" s="1277" t="e">
        <f>IF(VLOOKUP(D223,'J1&amp;J2'!$CA$9:$CW$470,17,FALSE)=0,"",VLOOKUP(D223,'J1&amp;J2'!$CA$9:$CW$470,17,FALSE))</f>
        <v>#N/A</v>
      </c>
      <c r="U223" s="1278" t="e">
        <f t="shared" si="222"/>
        <v>#N/A</v>
      </c>
      <c r="V223" s="1278" t="e">
        <f t="shared" si="223"/>
        <v>#N/A</v>
      </c>
      <c r="W223" s="1278"/>
      <c r="X223" s="1278" t="str">
        <f t="shared" si="224"/>
        <v/>
      </c>
      <c r="Y223" s="1278" t="str">
        <f t="shared" si="225"/>
        <v/>
      </c>
      <c r="Z223" s="1277" t="e">
        <f>IF(VLOOKUP(D223,'J1&amp;J2'!$CA$9:$CW$470,19,FALSE)=0,"",VLOOKUP(D223,'J1&amp;J2'!$CA$9:$CW$470,19,FALSE))</f>
        <v>#N/A</v>
      </c>
      <c r="AA223" s="1278" t="e">
        <f t="shared" si="226"/>
        <v>#N/A</v>
      </c>
      <c r="AB223" s="1278" t="e">
        <f t="shared" si="227"/>
        <v>#N/A</v>
      </c>
      <c r="AC223" s="1278"/>
      <c r="AD223" s="1278" t="str">
        <f t="shared" si="228"/>
        <v/>
      </c>
      <c r="AE223" s="1278" t="str">
        <f t="shared" si="229"/>
        <v/>
      </c>
      <c r="AF223" s="1277" t="e">
        <f>IF(VLOOKUP(D223,'J1&amp;J2'!$CA$9:$CW$470,21,FALSE)=0,"",VLOOKUP(D223,'J1&amp;J2'!$CA$9:$CW$470,21,FALSE))</f>
        <v>#N/A</v>
      </c>
      <c r="AG223" s="1278" t="e">
        <f t="shared" si="230"/>
        <v>#N/A</v>
      </c>
      <c r="AH223" s="1278" t="e">
        <f t="shared" si="231"/>
        <v>#N/A</v>
      </c>
      <c r="AI223" s="1278"/>
      <c r="AJ223" s="1278" t="str">
        <f t="shared" si="232"/>
        <v/>
      </c>
      <c r="AK223" s="1278" t="str">
        <f t="shared" si="233"/>
        <v/>
      </c>
      <c r="AL223" s="874"/>
      <c r="AM223" s="945" t="str">
        <f t="shared" si="234"/>
        <v/>
      </c>
      <c r="AN223" s="944" t="str">
        <f>IF(AM223="","",IF(AM223=1,15,IF(AMJ223=2,12,IF(AND(#REF!&gt;2,AM223&lt;13),13-AM223,0))))</f>
        <v/>
      </c>
      <c r="AO223" s="734" t="e">
        <f t="shared" si="235"/>
        <v>#N/A</v>
      </c>
      <c r="AP223" s="735" t="e">
        <f t="shared" si="236"/>
        <v>#N/A</v>
      </c>
      <c r="AQ223" s="736">
        <f t="shared" si="237"/>
        <v>0</v>
      </c>
      <c r="AR223" s="7"/>
    </row>
    <row r="224" spans="2:44" ht="10.15" hidden="1" customHeight="1" x14ac:dyDescent="0.4">
      <c r="B224" s="1275"/>
      <c r="C224" s="1275"/>
      <c r="D224" s="1276"/>
      <c r="E224" s="731"/>
      <c r="F224" s="731" t="str">
        <f t="shared" si="212"/>
        <v/>
      </c>
      <c r="G224" s="731" t="str">
        <f t="shared" si="213"/>
        <v/>
      </c>
      <c r="H224" s="1277"/>
      <c r="I224" s="1277" t="str">
        <f t="shared" si="214"/>
        <v/>
      </c>
      <c r="J224" s="1277" t="str">
        <f t="shared" si="215"/>
        <v/>
      </c>
      <c r="K224" s="1277"/>
      <c r="L224" s="1277" t="str">
        <f t="shared" si="216"/>
        <v/>
      </c>
      <c r="M224" s="1277" t="str">
        <f t="shared" si="217"/>
        <v/>
      </c>
      <c r="N224" s="1277"/>
      <c r="O224" s="1277" t="str">
        <f t="shared" si="218"/>
        <v/>
      </c>
      <c r="P224" s="1277" t="str">
        <f t="shared" si="219"/>
        <v/>
      </c>
      <c r="Q224" s="1277"/>
      <c r="R224" s="1277" t="str">
        <f t="shared" si="220"/>
        <v/>
      </c>
      <c r="S224" s="1277" t="str">
        <f t="shared" si="221"/>
        <v/>
      </c>
      <c r="T224" s="1277" t="e">
        <f>IF(VLOOKUP(D224,'J1&amp;J2'!$CA$9:$CW$470,17,FALSE)=0,"",VLOOKUP(D224,'J1&amp;J2'!$CA$9:$CW$470,17,FALSE))</f>
        <v>#N/A</v>
      </c>
      <c r="U224" s="1277" t="e">
        <f t="shared" si="222"/>
        <v>#N/A</v>
      </c>
      <c r="V224" s="1277" t="e">
        <f t="shared" si="223"/>
        <v>#N/A</v>
      </c>
      <c r="W224" s="1277"/>
      <c r="X224" s="1277" t="str">
        <f t="shared" si="224"/>
        <v/>
      </c>
      <c r="Y224" s="1277" t="str">
        <f t="shared" si="225"/>
        <v/>
      </c>
      <c r="Z224" s="1277" t="e">
        <f>IF(VLOOKUP(D224,'J1&amp;J2'!$CA$9:$CW$470,19,FALSE)=0,"",VLOOKUP(D224,'J1&amp;J2'!$CA$9:$CW$470,19,FALSE))</f>
        <v>#N/A</v>
      </c>
      <c r="AA224" s="1277" t="e">
        <f t="shared" si="226"/>
        <v>#N/A</v>
      </c>
      <c r="AB224" s="1277" t="e">
        <f t="shared" si="227"/>
        <v>#N/A</v>
      </c>
      <c r="AC224" s="1277"/>
      <c r="AD224" s="1277" t="str">
        <f t="shared" si="228"/>
        <v/>
      </c>
      <c r="AE224" s="1277" t="str">
        <f t="shared" si="229"/>
        <v/>
      </c>
      <c r="AF224" s="1277" t="e">
        <f>IF(VLOOKUP(D224,'J1&amp;J2'!$CA$9:$CW$470,21,FALSE)=0,"",VLOOKUP(D224,'J1&amp;J2'!$CA$9:$CW$470,21,FALSE))</f>
        <v>#N/A</v>
      </c>
      <c r="AG224" s="1277" t="e">
        <f t="shared" si="230"/>
        <v>#N/A</v>
      </c>
      <c r="AH224" s="1277" t="e">
        <f t="shared" si="231"/>
        <v>#N/A</v>
      </c>
      <c r="AI224" s="1277"/>
      <c r="AJ224" s="1277" t="str">
        <f t="shared" si="232"/>
        <v/>
      </c>
      <c r="AK224" s="1277" t="str">
        <f t="shared" si="233"/>
        <v/>
      </c>
      <c r="AL224" s="731"/>
      <c r="AM224" s="732" t="str">
        <f t="shared" si="234"/>
        <v/>
      </c>
      <c r="AN224" s="733" t="str">
        <f>IF(AM224="","",IF(AM224=1,15,IF(AMJ224=2,12,IF(AND(#REF!&gt;2,AM224&lt;13),13-AM224,0))))</f>
        <v/>
      </c>
      <c r="AO224" s="734" t="e">
        <f t="shared" si="235"/>
        <v>#N/A</v>
      </c>
      <c r="AP224" s="735" t="e">
        <f t="shared" si="236"/>
        <v>#N/A</v>
      </c>
      <c r="AQ224" s="736">
        <f t="shared" si="237"/>
        <v>0</v>
      </c>
      <c r="AR224" s="7"/>
    </row>
    <row r="225" spans="2:44" ht="12" hidden="1" customHeight="1" x14ac:dyDescent="0.4">
      <c r="B225" s="1025"/>
      <c r="C225" s="1025"/>
      <c r="D225" s="1026"/>
      <c r="E225" s="1279"/>
      <c r="F225" s="1279" t="str">
        <f t="shared" si="212"/>
        <v/>
      </c>
      <c r="G225" s="1279" t="str">
        <f t="shared" si="213"/>
        <v/>
      </c>
      <c r="H225" s="1278"/>
      <c r="I225" s="1278" t="str">
        <f t="shared" si="214"/>
        <v/>
      </c>
      <c r="J225" s="1278" t="str">
        <f t="shared" si="215"/>
        <v/>
      </c>
      <c r="K225" s="1278"/>
      <c r="L225" s="1278" t="str">
        <f t="shared" si="216"/>
        <v/>
      </c>
      <c r="M225" s="1278" t="str">
        <f t="shared" si="217"/>
        <v/>
      </c>
      <c r="N225" s="1278"/>
      <c r="O225" s="1278" t="str">
        <f t="shared" si="218"/>
        <v/>
      </c>
      <c r="P225" s="1278" t="str">
        <f t="shared" si="219"/>
        <v/>
      </c>
      <c r="Q225" s="1278"/>
      <c r="R225" s="1278" t="str">
        <f t="shared" si="220"/>
        <v/>
      </c>
      <c r="S225" s="1278" t="str">
        <f t="shared" si="221"/>
        <v/>
      </c>
      <c r="T225" s="1277" t="e">
        <f>IF(VLOOKUP(D225,'J1&amp;J2'!$CA$9:$CW$470,17,FALSE)=0,"",VLOOKUP(D225,'J1&amp;J2'!$CA$9:$CW$470,17,FALSE))</f>
        <v>#N/A</v>
      </c>
      <c r="U225" s="1278" t="e">
        <f t="shared" si="222"/>
        <v>#N/A</v>
      </c>
      <c r="V225" s="1278" t="e">
        <f t="shared" si="223"/>
        <v>#N/A</v>
      </c>
      <c r="W225" s="1278"/>
      <c r="X225" s="1278" t="str">
        <f t="shared" si="224"/>
        <v/>
      </c>
      <c r="Y225" s="1278" t="str">
        <f t="shared" si="225"/>
        <v/>
      </c>
      <c r="Z225" s="1277" t="e">
        <f>IF(VLOOKUP(D225,'J1&amp;J2'!$CA$9:$CW$470,19,FALSE)=0,"",VLOOKUP(D225,'J1&amp;J2'!$CA$9:$CW$470,19,FALSE))</f>
        <v>#N/A</v>
      </c>
      <c r="AA225" s="1278" t="e">
        <f t="shared" si="226"/>
        <v>#N/A</v>
      </c>
      <c r="AB225" s="1278" t="e">
        <f t="shared" si="227"/>
        <v>#N/A</v>
      </c>
      <c r="AC225" s="1278"/>
      <c r="AD225" s="1278" t="str">
        <f t="shared" si="228"/>
        <v/>
      </c>
      <c r="AE225" s="1278" t="str">
        <f t="shared" si="229"/>
        <v/>
      </c>
      <c r="AF225" s="1277" t="e">
        <f>IF(VLOOKUP(D225,'J1&amp;J2'!$CA$9:$CW$470,21,FALSE)=0,"",VLOOKUP(D225,'J1&amp;J2'!$CA$9:$CW$470,21,FALSE))</f>
        <v>#N/A</v>
      </c>
      <c r="AG225" s="1278" t="e">
        <f t="shared" si="230"/>
        <v>#N/A</v>
      </c>
      <c r="AH225" s="1278" t="e">
        <f t="shared" si="231"/>
        <v>#N/A</v>
      </c>
      <c r="AI225" s="1278"/>
      <c r="AJ225" s="1278" t="str">
        <f t="shared" si="232"/>
        <v/>
      </c>
      <c r="AK225" s="1278" t="str">
        <f t="shared" si="233"/>
        <v/>
      </c>
      <c r="AL225" s="874"/>
      <c r="AM225" s="945" t="str">
        <f t="shared" si="234"/>
        <v/>
      </c>
      <c r="AN225" s="944" t="str">
        <f>IF(AM225="","",IF(AM225=1,15,IF(AMJ225=2,12,IF(AND(AM108&gt;2,AM225&lt;13),13-AM225,0))))</f>
        <v/>
      </c>
      <c r="AO225" s="734" t="e">
        <f t="shared" si="235"/>
        <v>#N/A</v>
      </c>
      <c r="AP225" s="735" t="e">
        <f t="shared" si="236"/>
        <v>#N/A</v>
      </c>
      <c r="AQ225" s="736">
        <f t="shared" si="237"/>
        <v>0</v>
      </c>
      <c r="AR225" s="7"/>
    </row>
    <row r="226" spans="2:44" ht="12" hidden="1" customHeight="1" x14ac:dyDescent="0.4">
      <c r="B226" s="1275"/>
      <c r="C226" s="1275"/>
      <c r="D226" s="1276"/>
      <c r="E226" s="731"/>
      <c r="F226" s="731" t="str">
        <f t="shared" si="212"/>
        <v/>
      </c>
      <c r="G226" s="731" t="str">
        <f t="shared" si="213"/>
        <v/>
      </c>
      <c r="H226" s="1277"/>
      <c r="I226" s="1277" t="str">
        <f t="shared" si="214"/>
        <v/>
      </c>
      <c r="J226" s="1277" t="str">
        <f t="shared" si="215"/>
        <v/>
      </c>
      <c r="K226" s="1277"/>
      <c r="L226" s="1277" t="str">
        <f t="shared" si="216"/>
        <v/>
      </c>
      <c r="M226" s="1277" t="str">
        <f t="shared" si="217"/>
        <v/>
      </c>
      <c r="N226" s="1277"/>
      <c r="O226" s="1277" t="str">
        <f t="shared" si="218"/>
        <v/>
      </c>
      <c r="P226" s="1277" t="str">
        <f t="shared" si="219"/>
        <v/>
      </c>
      <c r="Q226" s="1277"/>
      <c r="R226" s="1277" t="str">
        <f t="shared" si="220"/>
        <v/>
      </c>
      <c r="S226" s="1277" t="str">
        <f t="shared" si="221"/>
        <v/>
      </c>
      <c r="T226" s="1277" t="e">
        <f>IF(VLOOKUP(D226,'J1&amp;J2'!$CA$9:$CW$470,17,FALSE)=0,"",VLOOKUP(D226,'J1&amp;J2'!$CA$9:$CW$470,17,FALSE))</f>
        <v>#N/A</v>
      </c>
      <c r="U226" s="1277" t="e">
        <f t="shared" si="222"/>
        <v>#N/A</v>
      </c>
      <c r="V226" s="1277" t="e">
        <f t="shared" si="223"/>
        <v>#N/A</v>
      </c>
      <c r="W226" s="1277"/>
      <c r="X226" s="1277" t="str">
        <f t="shared" si="224"/>
        <v/>
      </c>
      <c r="Y226" s="1277" t="str">
        <f t="shared" si="225"/>
        <v/>
      </c>
      <c r="Z226" s="1277" t="e">
        <f>IF(VLOOKUP(D226,'J1&amp;J2'!$CA$9:$CW$470,19,FALSE)=0,"",VLOOKUP(D226,'J1&amp;J2'!$CA$9:$CW$470,19,FALSE))</f>
        <v>#N/A</v>
      </c>
      <c r="AA226" s="1277" t="e">
        <f t="shared" si="226"/>
        <v>#N/A</v>
      </c>
      <c r="AB226" s="1277" t="e">
        <f t="shared" si="227"/>
        <v>#N/A</v>
      </c>
      <c r="AC226" s="1277"/>
      <c r="AD226" s="1277" t="str">
        <f t="shared" si="228"/>
        <v/>
      </c>
      <c r="AE226" s="1277" t="str">
        <f t="shared" si="229"/>
        <v/>
      </c>
      <c r="AF226" s="1277" t="e">
        <f>IF(VLOOKUP(D226,'J1&amp;J2'!$CA$9:$CW$470,21,FALSE)=0,"",VLOOKUP(D226,'J1&amp;J2'!$CA$9:$CW$470,21,FALSE))</f>
        <v>#N/A</v>
      </c>
      <c r="AG226" s="1277" t="e">
        <f t="shared" si="230"/>
        <v>#N/A</v>
      </c>
      <c r="AH226" s="1277" t="e">
        <f t="shared" si="231"/>
        <v>#N/A</v>
      </c>
      <c r="AI226" s="1277"/>
      <c r="AJ226" s="1277" t="str">
        <f t="shared" si="232"/>
        <v/>
      </c>
      <c r="AK226" s="1277" t="str">
        <f t="shared" si="233"/>
        <v/>
      </c>
      <c r="AL226" s="731"/>
      <c r="AM226" s="732" t="str">
        <f t="shared" si="234"/>
        <v/>
      </c>
      <c r="AN226" s="733" t="str">
        <f>IF(AM226="","",IF(AM226=1,15,IF(AMJ226=2,12,IF(AND(AM109&gt;2,AM226&lt;13),13-AM226,0))))</f>
        <v/>
      </c>
      <c r="AO226" s="734" t="e">
        <f t="shared" si="235"/>
        <v>#N/A</v>
      </c>
      <c r="AP226" s="735" t="e">
        <f t="shared" si="236"/>
        <v>#N/A</v>
      </c>
      <c r="AQ226" s="736">
        <f t="shared" si="237"/>
        <v>0</v>
      </c>
      <c r="AR226" s="7"/>
    </row>
    <row r="227" spans="2:44" ht="12" hidden="1" customHeight="1" x14ac:dyDescent="0.4">
      <c r="B227" s="1025"/>
      <c r="C227" s="1025"/>
      <c r="D227" s="1026"/>
      <c r="E227" s="1279"/>
      <c r="F227" s="1279" t="str">
        <f t="shared" si="212"/>
        <v/>
      </c>
      <c r="G227" s="1279" t="str">
        <f t="shared" si="213"/>
        <v/>
      </c>
      <c r="H227" s="1278"/>
      <c r="I227" s="1278" t="str">
        <f t="shared" si="214"/>
        <v/>
      </c>
      <c r="J227" s="1278" t="str">
        <f t="shared" si="215"/>
        <v/>
      </c>
      <c r="K227" s="1278"/>
      <c r="L227" s="1278" t="str">
        <f t="shared" si="216"/>
        <v/>
      </c>
      <c r="M227" s="1278" t="str">
        <f t="shared" si="217"/>
        <v/>
      </c>
      <c r="N227" s="1278"/>
      <c r="O227" s="1278" t="str">
        <f t="shared" si="218"/>
        <v/>
      </c>
      <c r="P227" s="1278" t="str">
        <f t="shared" si="219"/>
        <v/>
      </c>
      <c r="Q227" s="1278"/>
      <c r="R227" s="1278" t="str">
        <f t="shared" si="220"/>
        <v/>
      </c>
      <c r="S227" s="1278" t="str">
        <f t="shared" si="221"/>
        <v/>
      </c>
      <c r="T227" s="1277" t="e">
        <f>IF(VLOOKUP(D227,'J1&amp;J2'!$CA$9:$CW$470,17,FALSE)=0,"",VLOOKUP(D227,'J1&amp;J2'!$CA$9:$CW$470,17,FALSE))</f>
        <v>#N/A</v>
      </c>
      <c r="U227" s="1278" t="e">
        <f t="shared" si="222"/>
        <v>#N/A</v>
      </c>
      <c r="V227" s="1278" t="e">
        <f t="shared" si="223"/>
        <v>#N/A</v>
      </c>
      <c r="W227" s="1278"/>
      <c r="X227" s="1278" t="str">
        <f t="shared" si="224"/>
        <v/>
      </c>
      <c r="Y227" s="1278" t="str">
        <f t="shared" si="225"/>
        <v/>
      </c>
      <c r="Z227" s="1277" t="e">
        <f>IF(VLOOKUP(D227,'J1&amp;J2'!$CA$9:$CW$470,19,FALSE)=0,"",VLOOKUP(D227,'J1&amp;J2'!$CA$9:$CW$470,19,FALSE))</f>
        <v>#N/A</v>
      </c>
      <c r="AA227" s="1278" t="e">
        <f t="shared" si="226"/>
        <v>#N/A</v>
      </c>
      <c r="AB227" s="1278" t="e">
        <f t="shared" si="227"/>
        <v>#N/A</v>
      </c>
      <c r="AC227" s="1278"/>
      <c r="AD227" s="1278" t="str">
        <f t="shared" si="228"/>
        <v/>
      </c>
      <c r="AE227" s="1278" t="str">
        <f t="shared" si="229"/>
        <v/>
      </c>
      <c r="AF227" s="1277" t="e">
        <f>IF(VLOOKUP(D227,'J1&amp;J2'!$CA$9:$CW$470,21,FALSE)=0,"",VLOOKUP(D227,'J1&amp;J2'!$CA$9:$CW$470,21,FALSE))</f>
        <v>#N/A</v>
      </c>
      <c r="AG227" s="1278" t="e">
        <f t="shared" si="230"/>
        <v>#N/A</v>
      </c>
      <c r="AH227" s="1278" t="e">
        <f t="shared" si="231"/>
        <v>#N/A</v>
      </c>
      <c r="AI227" s="1278"/>
      <c r="AJ227" s="1278" t="str">
        <f t="shared" si="232"/>
        <v/>
      </c>
      <c r="AK227" s="1278" t="str">
        <f t="shared" si="233"/>
        <v/>
      </c>
      <c r="AL227" s="874"/>
      <c r="AM227" s="945" t="str">
        <f t="shared" si="234"/>
        <v/>
      </c>
      <c r="AN227" s="944" t="str">
        <f>IF(AM227="","",IF(AM227=1,15,IF(AMJ227=2,12,IF(AND(AM110&gt;2,AM227&lt;13),13-AM227,0))))</f>
        <v/>
      </c>
      <c r="AO227" s="734" t="e">
        <f t="shared" si="235"/>
        <v>#N/A</v>
      </c>
      <c r="AP227" s="735" t="e">
        <f t="shared" si="236"/>
        <v>#N/A</v>
      </c>
      <c r="AQ227" s="736">
        <f t="shared" si="237"/>
        <v>0</v>
      </c>
      <c r="AR227" s="7"/>
    </row>
    <row r="228" spans="2:44" ht="12" hidden="1" customHeight="1" x14ac:dyDescent="0.4">
      <c r="B228" s="1275"/>
      <c r="C228" s="1275"/>
      <c r="D228" s="1276"/>
      <c r="E228" s="731"/>
      <c r="F228" s="731" t="str">
        <f t="shared" si="212"/>
        <v/>
      </c>
      <c r="G228" s="731" t="str">
        <f t="shared" ref="G228:G240" si="238">IF(F228="","",IF(F228=1,15,IF(F228=2,12,IF(AND(F228&gt;2,F228&lt;13),13-F228,0))))</f>
        <v/>
      </c>
      <c r="H228" s="1277"/>
      <c r="I228" s="1277" t="str">
        <f t="shared" ref="I228:I240" si="239">IF(H228="","",RANK(H228,$H$132:$H$240,1))</f>
        <v/>
      </c>
      <c r="J228" s="1277" t="str">
        <f t="shared" ref="J228:J240" si="240">IF(I228="","",IF(I228=1,15,IF(I228=2,12,IF(AND(I228&gt;2,I228&lt;13),13-I228,0))))</f>
        <v/>
      </c>
      <c r="K228" s="1277"/>
      <c r="L228" s="1277" t="str">
        <f t="shared" ref="L228:L240" si="241">IF(K228="","",RANK(K228,$K$132:$K$240,1))</f>
        <v/>
      </c>
      <c r="M228" s="1277" t="str">
        <f t="shared" ref="M228:M240" si="242">IF(L228="","",IF(L228=1,15,IF(L228=2,12,IF(AND(L228&gt;2,L228&lt;13),13-L228,0))))</f>
        <v/>
      </c>
      <c r="N228" s="1277"/>
      <c r="O228" s="1277" t="str">
        <f t="shared" ref="O228:O240" si="243">IF(N228="","",RANK(N228,$N$132:$N$240,1))</f>
        <v/>
      </c>
      <c r="P228" s="1277" t="str">
        <f t="shared" ref="P228:P240" si="244">IF(O228="","",IF(O228=1,15,IF(O228=2,12,IF(AND(O228&gt;2,O228&lt;13),13-O228,0))))</f>
        <v/>
      </c>
      <c r="Q228" s="1277"/>
      <c r="R228" s="1277" t="str">
        <f t="shared" ref="R228:R240" si="245">IF(Q228="","",RANK(Q228,$Q$132:$Q$240,1))</f>
        <v/>
      </c>
      <c r="S228" s="1277" t="str">
        <f t="shared" ref="S228:S240" si="246">IF(R228="","",IF(R228=1,15,IF(R228=2,12,IF(AND(R228&gt;2,R228&lt;13),13-R228,0))))</f>
        <v/>
      </c>
      <c r="T228" s="1277" t="e">
        <f>IF(VLOOKUP(D228,'J1&amp;J2'!$CA$9:$CW$470,17,FALSE)=0,"",VLOOKUP(D228,'J1&amp;J2'!$CA$9:$CW$470,17,FALSE))</f>
        <v>#N/A</v>
      </c>
      <c r="U228" s="1277" t="e">
        <f t="shared" ref="U228:U240" si="247">IF(T228="","",RANK(T228,$T$132:$T$240,1))</f>
        <v>#N/A</v>
      </c>
      <c r="V228" s="1277" t="e">
        <f t="shared" ref="V228:V240" si="248">IF(U228="","",IF(U228=1,15,IF(U228=2,12,IF(AND(U228&gt;2,U228&lt;13),13-U228,0))))</f>
        <v>#N/A</v>
      </c>
      <c r="W228" s="1277"/>
      <c r="X228" s="1277" t="str">
        <f t="shared" ref="X228:X240" si="249">IF(W228="","",RANK(W228,$W$132:$W$240,1))</f>
        <v/>
      </c>
      <c r="Y228" s="1277" t="str">
        <f t="shared" ref="Y228:Y240" si="250">IF(X228="","",IF(X228=1,15,IF(X228=2,12,IF(AND(X228&gt;2,X228&lt;13),13-X228,0))))</f>
        <v/>
      </c>
      <c r="Z228" s="1277" t="e">
        <f>IF(VLOOKUP(D228,'J1&amp;J2'!$CA$9:$CW$470,19,FALSE)=0,"",VLOOKUP(D228,'J1&amp;J2'!$CA$9:$CW$470,19,FALSE))</f>
        <v>#N/A</v>
      </c>
      <c r="AA228" s="1277" t="e">
        <f t="shared" ref="AA228:AA240" si="251">IF(Z228="","",RANK(Z228,$Z$132:$Z$240,1))</f>
        <v>#N/A</v>
      </c>
      <c r="AB228" s="1277" t="e">
        <f t="shared" ref="AB228:AB240" si="252">IF(AA228="","",IF(AA228=1,15,IF(AA228=2,12,IF(AND(AA228&gt;2,AA228&lt;13),13-AA228,0))))</f>
        <v>#N/A</v>
      </c>
      <c r="AC228" s="1277"/>
      <c r="AD228" s="1277" t="str">
        <f t="shared" ref="AD228:AD240" si="253">IF(AC228="","",RANK(AC228,$AC$132:$AC$240,1))</f>
        <v/>
      </c>
      <c r="AE228" s="1277" t="str">
        <f t="shared" ref="AE228:AE240" si="254">IF(AD228="","",IF(AD228=1,15,IF(AD228=2,12,IF(AND(AD228&gt;2,AD228&lt;13),13-AD228,0))))</f>
        <v/>
      </c>
      <c r="AF228" s="1277" t="e">
        <f>IF(VLOOKUP(D228,'J1&amp;J2'!$CA$9:$CW$470,21,FALSE)=0,"",VLOOKUP(D228,'J1&amp;J2'!$CA$9:$CW$470,21,FALSE))</f>
        <v>#N/A</v>
      </c>
      <c r="AG228" s="1277" t="e">
        <f t="shared" ref="AG228:AG240" si="255">IF(AF228="","",RANK(AF228,$AF$132:$AF$240,1))</f>
        <v>#N/A</v>
      </c>
      <c r="AH228" s="1277" t="e">
        <f t="shared" ref="AH228:AH240" si="256">IF(AG228="","",IF(AG228=1,15,IF(AG228=2,12,IF(AND(AG228&gt;2,AG228&lt;13),13-AG228,0))))</f>
        <v>#N/A</v>
      </c>
      <c r="AI228" s="1277"/>
      <c r="AJ228" s="1277" t="str">
        <f t="shared" ref="AJ228:AJ240" si="257">IF(AI228="","",RANK(AI228,$AI$132:$AI$240,1))</f>
        <v/>
      </c>
      <c r="AK228" s="1277" t="str">
        <f t="shared" ref="AK228:AK240" si="258">IF(AJ228="","",IF(AJ228=1,15,IF(AJ228=2,12,IF(AND(AJ228&gt;2,AJ228&lt;13),13-AJ228,0))))</f>
        <v/>
      </c>
      <c r="AL228" s="731"/>
      <c r="AM228" s="732" t="str">
        <f t="shared" ref="AM228:AM240" si="259">IF(AL228="","",RANK(AL228,$AL$132:$AL$240,1))</f>
        <v/>
      </c>
      <c r="AN228" s="733" t="str">
        <f>IF(AM228="","",IF(AM228=1,15,IF(AMJ228=2,12,IF(AND(AM118&gt;2,AM228&lt;13),13-AM228,0))))</f>
        <v/>
      </c>
      <c r="AO228" s="734" t="e">
        <f t="shared" ref="AO228:AO240" si="260">IF(SUM(G228,J228,M228,P228,S228,V228,Y228,AB228,AE228,AH228,AK228,AN228)&lt;&gt;0,SUM(G228,J228,M228,P228,S228,V228,Y228,AB228,AE228,AH228,AK228,AN228),"")</f>
        <v>#N/A</v>
      </c>
      <c r="AP228" s="735" t="e">
        <f t="shared" ref="AP228:AP239" si="261">IF(AO228="","",RANK(AO228,AO$132:AO$218,0))</f>
        <v>#N/A</v>
      </c>
      <c r="AQ228" s="736">
        <f t="shared" ref="AQ228:AQ240" si="262">COUNT(E228,H228,K228,N228,Q228,T228,W228,Z228,AC228,AF228,AI228,AL228,"&lt;&gt;")</f>
        <v>0</v>
      </c>
      <c r="AR228" s="7"/>
    </row>
    <row r="229" spans="2:44" ht="12" hidden="1" customHeight="1" x14ac:dyDescent="0.4">
      <c r="B229" s="1025"/>
      <c r="C229" s="1025"/>
      <c r="D229" s="1026"/>
      <c r="E229" s="1279"/>
      <c r="F229" s="1279" t="str">
        <f t="shared" si="212"/>
        <v/>
      </c>
      <c r="G229" s="1279" t="str">
        <f t="shared" si="238"/>
        <v/>
      </c>
      <c r="H229" s="1278"/>
      <c r="I229" s="1278" t="str">
        <f t="shared" si="239"/>
        <v/>
      </c>
      <c r="J229" s="1278" t="str">
        <f t="shared" si="240"/>
        <v/>
      </c>
      <c r="K229" s="1278"/>
      <c r="L229" s="1278" t="str">
        <f t="shared" si="241"/>
        <v/>
      </c>
      <c r="M229" s="1278" t="str">
        <f t="shared" si="242"/>
        <v/>
      </c>
      <c r="N229" s="1278"/>
      <c r="O229" s="1278" t="str">
        <f t="shared" si="243"/>
        <v/>
      </c>
      <c r="P229" s="1278" t="str">
        <f t="shared" si="244"/>
        <v/>
      </c>
      <c r="Q229" s="1278"/>
      <c r="R229" s="1278" t="str">
        <f t="shared" si="245"/>
        <v/>
      </c>
      <c r="S229" s="1278" t="str">
        <f t="shared" si="246"/>
        <v/>
      </c>
      <c r="T229" s="1277" t="e">
        <f>IF(VLOOKUP(D229,'J1&amp;J2'!$CA$9:$CW$470,17,FALSE)=0,"",VLOOKUP(D229,'J1&amp;J2'!$CA$9:$CW$470,17,FALSE))</f>
        <v>#N/A</v>
      </c>
      <c r="U229" s="1278" t="e">
        <f t="shared" si="247"/>
        <v>#N/A</v>
      </c>
      <c r="V229" s="1278" t="e">
        <f t="shared" si="248"/>
        <v>#N/A</v>
      </c>
      <c r="W229" s="1278"/>
      <c r="X229" s="1278" t="str">
        <f t="shared" si="249"/>
        <v/>
      </c>
      <c r="Y229" s="1278" t="str">
        <f t="shared" si="250"/>
        <v/>
      </c>
      <c r="Z229" s="1277" t="e">
        <f>IF(VLOOKUP(D229,'J1&amp;J2'!$CA$9:$CW$470,19,FALSE)=0,"",VLOOKUP(D229,'J1&amp;J2'!$CA$9:$CW$470,19,FALSE))</f>
        <v>#N/A</v>
      </c>
      <c r="AA229" s="1278" t="e">
        <f t="shared" si="251"/>
        <v>#N/A</v>
      </c>
      <c r="AB229" s="1278" t="e">
        <f t="shared" si="252"/>
        <v>#N/A</v>
      </c>
      <c r="AC229" s="1278"/>
      <c r="AD229" s="1278" t="str">
        <f t="shared" si="253"/>
        <v/>
      </c>
      <c r="AE229" s="1278" t="str">
        <f t="shared" si="254"/>
        <v/>
      </c>
      <c r="AF229" s="1277" t="e">
        <f>IF(VLOOKUP(D229,'J1&amp;J2'!$CA$9:$CW$470,21,FALSE)=0,"",VLOOKUP(D229,'J1&amp;J2'!$CA$9:$CW$470,21,FALSE))</f>
        <v>#N/A</v>
      </c>
      <c r="AG229" s="1278" t="e">
        <f t="shared" si="255"/>
        <v>#N/A</v>
      </c>
      <c r="AH229" s="1278" t="e">
        <f t="shared" si="256"/>
        <v>#N/A</v>
      </c>
      <c r="AI229" s="1278"/>
      <c r="AJ229" s="1278" t="str">
        <f t="shared" si="257"/>
        <v/>
      </c>
      <c r="AK229" s="1278" t="str">
        <f t="shared" si="258"/>
        <v/>
      </c>
      <c r="AL229" s="874"/>
      <c r="AM229" s="945" t="str">
        <f t="shared" si="259"/>
        <v/>
      </c>
      <c r="AN229" s="944" t="str">
        <f>IF(AM229="","",IF(AM229=1,15,IF(AMJ229=2,12,IF(AND(AM125&gt;2,AM229&lt;13),13-AM229,0))))</f>
        <v/>
      </c>
      <c r="AO229" s="734" t="e">
        <f t="shared" si="260"/>
        <v>#N/A</v>
      </c>
      <c r="AP229" s="735" t="e">
        <f t="shared" si="261"/>
        <v>#N/A</v>
      </c>
      <c r="AQ229" s="736">
        <f t="shared" si="262"/>
        <v>0</v>
      </c>
      <c r="AR229" s="7"/>
    </row>
    <row r="230" spans="2:44" ht="12" hidden="1" customHeight="1" x14ac:dyDescent="0.4">
      <c r="B230" s="1275"/>
      <c r="C230" s="1275"/>
      <c r="D230" s="1276"/>
      <c r="E230" s="731"/>
      <c r="F230" s="731" t="str">
        <f t="shared" si="212"/>
        <v/>
      </c>
      <c r="G230" s="731" t="str">
        <f t="shared" si="238"/>
        <v/>
      </c>
      <c r="H230" s="1277"/>
      <c r="I230" s="1277" t="str">
        <f t="shared" si="239"/>
        <v/>
      </c>
      <c r="J230" s="1277" t="str">
        <f t="shared" si="240"/>
        <v/>
      </c>
      <c r="K230" s="1277"/>
      <c r="L230" s="1277" t="str">
        <f t="shared" si="241"/>
        <v/>
      </c>
      <c r="M230" s="1277" t="str">
        <f t="shared" si="242"/>
        <v/>
      </c>
      <c r="N230" s="1277"/>
      <c r="O230" s="1277" t="str">
        <f t="shared" si="243"/>
        <v/>
      </c>
      <c r="P230" s="1277" t="str">
        <f t="shared" si="244"/>
        <v/>
      </c>
      <c r="Q230" s="1277"/>
      <c r="R230" s="1277" t="str">
        <f t="shared" si="245"/>
        <v/>
      </c>
      <c r="S230" s="1277" t="str">
        <f t="shared" si="246"/>
        <v/>
      </c>
      <c r="T230" s="1277" t="e">
        <f>IF(VLOOKUP(D230,'J1&amp;J2'!$CA$9:$CW$470,17,FALSE)=0,"",VLOOKUP(D230,'J1&amp;J2'!$CA$9:$CW$470,17,FALSE))</f>
        <v>#N/A</v>
      </c>
      <c r="U230" s="1277" t="e">
        <f t="shared" si="247"/>
        <v>#N/A</v>
      </c>
      <c r="V230" s="1277" t="e">
        <f t="shared" si="248"/>
        <v>#N/A</v>
      </c>
      <c r="W230" s="1277"/>
      <c r="X230" s="1277" t="str">
        <f t="shared" si="249"/>
        <v/>
      </c>
      <c r="Y230" s="1277" t="str">
        <f t="shared" si="250"/>
        <v/>
      </c>
      <c r="Z230" s="1277" t="e">
        <f>IF(VLOOKUP(D230,'J1&amp;J2'!$CA$9:$CW$470,19,FALSE)=0,"",VLOOKUP(D230,'J1&amp;J2'!$CA$9:$CW$470,19,FALSE))</f>
        <v>#N/A</v>
      </c>
      <c r="AA230" s="1277" t="e">
        <f t="shared" si="251"/>
        <v>#N/A</v>
      </c>
      <c r="AB230" s="1277" t="e">
        <f t="shared" si="252"/>
        <v>#N/A</v>
      </c>
      <c r="AC230" s="1277"/>
      <c r="AD230" s="1277" t="str">
        <f t="shared" si="253"/>
        <v/>
      </c>
      <c r="AE230" s="1277" t="str">
        <f t="shared" si="254"/>
        <v/>
      </c>
      <c r="AF230" s="1277" t="e">
        <f>IF(VLOOKUP(D230,'J1&amp;J2'!$CA$9:$CW$470,21,FALSE)=0,"",VLOOKUP(D230,'J1&amp;J2'!$CA$9:$CW$470,21,FALSE))</f>
        <v>#N/A</v>
      </c>
      <c r="AG230" s="1277" t="e">
        <f t="shared" si="255"/>
        <v>#N/A</v>
      </c>
      <c r="AH230" s="1277" t="e">
        <f t="shared" si="256"/>
        <v>#N/A</v>
      </c>
      <c r="AI230" s="1277"/>
      <c r="AJ230" s="1277" t="str">
        <f t="shared" si="257"/>
        <v/>
      </c>
      <c r="AK230" s="1277" t="str">
        <f t="shared" si="258"/>
        <v/>
      </c>
      <c r="AL230" s="731"/>
      <c r="AM230" s="732" t="str">
        <f t="shared" si="259"/>
        <v/>
      </c>
      <c r="AN230" s="733" t="str">
        <f>IF(AM230="","",IF(AM230=1,15,IF(AMJ230=2,12,IF(AND(AM125&gt;2,AM230&lt;13),13-AM230,0))))</f>
        <v/>
      </c>
      <c r="AO230" s="734" t="e">
        <f t="shared" si="260"/>
        <v>#N/A</v>
      </c>
      <c r="AP230" s="735" t="e">
        <f t="shared" si="261"/>
        <v>#N/A</v>
      </c>
      <c r="AQ230" s="736">
        <f t="shared" si="262"/>
        <v>0</v>
      </c>
      <c r="AR230" s="7"/>
    </row>
    <row r="231" spans="2:44" ht="12" hidden="1" customHeight="1" x14ac:dyDescent="0.4">
      <c r="B231" s="1025"/>
      <c r="C231" s="1025"/>
      <c r="D231" s="1026"/>
      <c r="E231" s="1279"/>
      <c r="F231" s="1279" t="str">
        <f t="shared" si="212"/>
        <v/>
      </c>
      <c r="G231" s="1279" t="str">
        <f t="shared" si="238"/>
        <v/>
      </c>
      <c r="H231" s="1278"/>
      <c r="I231" s="1278" t="str">
        <f t="shared" si="239"/>
        <v/>
      </c>
      <c r="J231" s="1278" t="str">
        <f t="shared" si="240"/>
        <v/>
      </c>
      <c r="K231" s="1278"/>
      <c r="L231" s="1278" t="str">
        <f t="shared" si="241"/>
        <v/>
      </c>
      <c r="M231" s="1278" t="str">
        <f t="shared" si="242"/>
        <v/>
      </c>
      <c r="N231" s="1278"/>
      <c r="O231" s="1278" t="str">
        <f t="shared" si="243"/>
        <v/>
      </c>
      <c r="P231" s="1278" t="str">
        <f t="shared" si="244"/>
        <v/>
      </c>
      <c r="Q231" s="1278"/>
      <c r="R231" s="1278" t="str">
        <f t="shared" si="245"/>
        <v/>
      </c>
      <c r="S231" s="1278" t="str">
        <f t="shared" si="246"/>
        <v/>
      </c>
      <c r="T231" s="1277" t="e">
        <f>IF(VLOOKUP(D231,'J1&amp;J2'!$CA$9:$CW$470,17,FALSE)=0,"",VLOOKUP(D231,'J1&amp;J2'!$CA$9:$CW$470,17,FALSE))</f>
        <v>#N/A</v>
      </c>
      <c r="U231" s="1278" t="e">
        <f t="shared" si="247"/>
        <v>#N/A</v>
      </c>
      <c r="V231" s="1278" t="e">
        <f t="shared" si="248"/>
        <v>#N/A</v>
      </c>
      <c r="W231" s="1278"/>
      <c r="X231" s="1278" t="str">
        <f t="shared" si="249"/>
        <v/>
      </c>
      <c r="Y231" s="1278" t="str">
        <f t="shared" si="250"/>
        <v/>
      </c>
      <c r="Z231" s="1277" t="e">
        <f>IF(VLOOKUP(D231,'J1&amp;J2'!$CA$9:$CW$470,19,FALSE)=0,"",VLOOKUP(D231,'J1&amp;J2'!$CA$9:$CW$470,19,FALSE))</f>
        <v>#N/A</v>
      </c>
      <c r="AA231" s="1278" t="e">
        <f t="shared" si="251"/>
        <v>#N/A</v>
      </c>
      <c r="AB231" s="1278" t="e">
        <f t="shared" si="252"/>
        <v>#N/A</v>
      </c>
      <c r="AC231" s="1278"/>
      <c r="AD231" s="1278" t="str">
        <f t="shared" si="253"/>
        <v/>
      </c>
      <c r="AE231" s="1278" t="str">
        <f t="shared" si="254"/>
        <v/>
      </c>
      <c r="AF231" s="1277" t="e">
        <f>IF(VLOOKUP(D231,'J1&amp;J2'!$CA$9:$CW$470,21,FALSE)=0,"",VLOOKUP(D231,'J1&amp;J2'!$CA$9:$CW$470,21,FALSE))</f>
        <v>#N/A</v>
      </c>
      <c r="AG231" s="1278" t="e">
        <f t="shared" si="255"/>
        <v>#N/A</v>
      </c>
      <c r="AH231" s="1278" t="e">
        <f t="shared" si="256"/>
        <v>#N/A</v>
      </c>
      <c r="AI231" s="1278"/>
      <c r="AJ231" s="1278" t="str">
        <f t="shared" si="257"/>
        <v/>
      </c>
      <c r="AK231" s="1278" t="str">
        <f t="shared" si="258"/>
        <v/>
      </c>
      <c r="AL231" s="874"/>
      <c r="AM231" s="945" t="str">
        <f t="shared" si="259"/>
        <v/>
      </c>
      <c r="AN231" s="944" t="str">
        <f>IF(AM231="","",IF(AM231=1,15,IF(AMJ231=2,12,IF(AND(AM126&gt;2,AM231&lt;13),13-AM231,0))))</f>
        <v/>
      </c>
      <c r="AO231" s="734" t="e">
        <f t="shared" si="260"/>
        <v>#N/A</v>
      </c>
      <c r="AP231" s="735" t="e">
        <f t="shared" si="261"/>
        <v>#N/A</v>
      </c>
      <c r="AQ231" s="736">
        <f t="shared" si="262"/>
        <v>0</v>
      </c>
      <c r="AR231" s="7"/>
    </row>
    <row r="232" spans="2:44" ht="12" hidden="1" customHeight="1" x14ac:dyDescent="0.4">
      <c r="B232" s="1275"/>
      <c r="C232" s="1275"/>
      <c r="D232" s="1276"/>
      <c r="E232" s="731"/>
      <c r="F232" s="731" t="str">
        <f t="shared" si="212"/>
        <v/>
      </c>
      <c r="G232" s="731" t="str">
        <f t="shared" si="238"/>
        <v/>
      </c>
      <c r="H232" s="1277"/>
      <c r="I232" s="1277" t="str">
        <f t="shared" si="239"/>
        <v/>
      </c>
      <c r="J232" s="1277" t="str">
        <f t="shared" si="240"/>
        <v/>
      </c>
      <c r="K232" s="1277"/>
      <c r="L232" s="1277" t="str">
        <f t="shared" si="241"/>
        <v/>
      </c>
      <c r="M232" s="1277" t="str">
        <f t="shared" si="242"/>
        <v/>
      </c>
      <c r="N232" s="1277"/>
      <c r="O232" s="1277" t="str">
        <f t="shared" si="243"/>
        <v/>
      </c>
      <c r="P232" s="1277" t="str">
        <f t="shared" si="244"/>
        <v/>
      </c>
      <c r="Q232" s="1277"/>
      <c r="R232" s="1277" t="str">
        <f t="shared" si="245"/>
        <v/>
      </c>
      <c r="S232" s="1277" t="str">
        <f t="shared" si="246"/>
        <v/>
      </c>
      <c r="T232" s="1277" t="e">
        <f>IF(VLOOKUP(D232,'J1&amp;J2'!$CA$9:$CW$470,17,FALSE)=0,"",VLOOKUP(D232,'J1&amp;J2'!$CA$9:$CW$470,17,FALSE))</f>
        <v>#N/A</v>
      </c>
      <c r="U232" s="1277" t="e">
        <f t="shared" si="247"/>
        <v>#N/A</v>
      </c>
      <c r="V232" s="1277" t="e">
        <f t="shared" si="248"/>
        <v>#N/A</v>
      </c>
      <c r="W232" s="1277"/>
      <c r="X232" s="1277" t="str">
        <f t="shared" si="249"/>
        <v/>
      </c>
      <c r="Y232" s="1277" t="str">
        <f t="shared" si="250"/>
        <v/>
      </c>
      <c r="Z232" s="1277" t="e">
        <f>IF(VLOOKUP(D232,'J1&amp;J2'!$CA$9:$CW$470,19,FALSE)=0,"",VLOOKUP(D232,'J1&amp;J2'!$CA$9:$CW$470,19,FALSE))</f>
        <v>#N/A</v>
      </c>
      <c r="AA232" s="1277" t="e">
        <f t="shared" si="251"/>
        <v>#N/A</v>
      </c>
      <c r="AB232" s="1277" t="e">
        <f t="shared" si="252"/>
        <v>#N/A</v>
      </c>
      <c r="AC232" s="1277"/>
      <c r="AD232" s="1277" t="str">
        <f t="shared" si="253"/>
        <v/>
      </c>
      <c r="AE232" s="1277" t="str">
        <f t="shared" si="254"/>
        <v/>
      </c>
      <c r="AF232" s="1277" t="e">
        <f>IF(VLOOKUP(D232,'J1&amp;J2'!$CA$9:$CW$470,21,FALSE)=0,"",VLOOKUP(D232,'J1&amp;J2'!$CA$9:$CW$470,21,FALSE))</f>
        <v>#N/A</v>
      </c>
      <c r="AG232" s="1277" t="e">
        <f t="shared" si="255"/>
        <v>#N/A</v>
      </c>
      <c r="AH232" s="1277" t="e">
        <f t="shared" si="256"/>
        <v>#N/A</v>
      </c>
      <c r="AI232" s="1277"/>
      <c r="AJ232" s="1277" t="str">
        <f t="shared" si="257"/>
        <v/>
      </c>
      <c r="AK232" s="1277" t="str">
        <f t="shared" si="258"/>
        <v/>
      </c>
      <c r="AL232" s="731"/>
      <c r="AM232" s="732" t="str">
        <f t="shared" si="259"/>
        <v/>
      </c>
      <c r="AN232" s="733" t="str">
        <f>IF(AM232="","",IF(AM232=1,15,IF(AMJ232=2,12,IF(AND(AM128&gt;2,AM232&lt;13),13-AM232,0))))</f>
        <v/>
      </c>
      <c r="AO232" s="734" t="e">
        <f t="shared" si="260"/>
        <v>#N/A</v>
      </c>
      <c r="AP232" s="735" t="e">
        <f t="shared" si="261"/>
        <v>#N/A</v>
      </c>
      <c r="AQ232" s="736">
        <f t="shared" si="262"/>
        <v>0</v>
      </c>
      <c r="AR232" s="7"/>
    </row>
    <row r="233" spans="2:44" ht="12" hidden="1" customHeight="1" x14ac:dyDescent="0.4">
      <c r="B233" s="1025"/>
      <c r="C233" s="1025"/>
      <c r="D233" s="1026"/>
      <c r="E233" s="1279"/>
      <c r="F233" s="1279" t="str">
        <f t="shared" si="212"/>
        <v/>
      </c>
      <c r="G233" s="1279" t="str">
        <f t="shared" si="238"/>
        <v/>
      </c>
      <c r="H233" s="1278"/>
      <c r="I233" s="1278" t="str">
        <f t="shared" si="239"/>
        <v/>
      </c>
      <c r="J233" s="1278" t="str">
        <f t="shared" si="240"/>
        <v/>
      </c>
      <c r="K233" s="1278"/>
      <c r="L233" s="1278" t="str">
        <f t="shared" si="241"/>
        <v/>
      </c>
      <c r="M233" s="1278" t="str">
        <f t="shared" si="242"/>
        <v/>
      </c>
      <c r="N233" s="1278"/>
      <c r="O233" s="1278" t="str">
        <f t="shared" si="243"/>
        <v/>
      </c>
      <c r="P233" s="1278" t="str">
        <f t="shared" si="244"/>
        <v/>
      </c>
      <c r="Q233" s="1278"/>
      <c r="R233" s="1278" t="str">
        <f t="shared" si="245"/>
        <v/>
      </c>
      <c r="S233" s="1278" t="str">
        <f t="shared" si="246"/>
        <v/>
      </c>
      <c r="T233" s="1277" t="e">
        <f>IF(VLOOKUP(D233,'J1&amp;J2'!$CA$9:$CW$470,17,FALSE)=0,"",VLOOKUP(D233,'J1&amp;J2'!$CA$9:$CW$470,17,FALSE))</f>
        <v>#N/A</v>
      </c>
      <c r="U233" s="1278" t="e">
        <f t="shared" si="247"/>
        <v>#N/A</v>
      </c>
      <c r="V233" s="1278" t="e">
        <f t="shared" si="248"/>
        <v>#N/A</v>
      </c>
      <c r="W233" s="1278"/>
      <c r="X233" s="1278" t="str">
        <f t="shared" si="249"/>
        <v/>
      </c>
      <c r="Y233" s="1278" t="str">
        <f t="shared" si="250"/>
        <v/>
      </c>
      <c r="Z233" s="1277" t="e">
        <f>IF(VLOOKUP(D233,'J1&amp;J2'!$CA$9:$CW$470,19,FALSE)=0,"",VLOOKUP(D233,'J1&amp;J2'!$CA$9:$CW$470,19,FALSE))</f>
        <v>#N/A</v>
      </c>
      <c r="AA233" s="1278" t="e">
        <f t="shared" si="251"/>
        <v>#N/A</v>
      </c>
      <c r="AB233" s="1278" t="e">
        <f t="shared" si="252"/>
        <v>#N/A</v>
      </c>
      <c r="AC233" s="1278"/>
      <c r="AD233" s="1278" t="str">
        <f t="shared" si="253"/>
        <v/>
      </c>
      <c r="AE233" s="1278" t="str">
        <f t="shared" si="254"/>
        <v/>
      </c>
      <c r="AF233" s="1277" t="e">
        <f>IF(VLOOKUP(D233,'J1&amp;J2'!$CA$9:$CW$470,21,FALSE)=0,"",VLOOKUP(D233,'J1&amp;J2'!$CA$9:$CW$470,21,FALSE))</f>
        <v>#N/A</v>
      </c>
      <c r="AG233" s="1278" t="e">
        <f t="shared" si="255"/>
        <v>#N/A</v>
      </c>
      <c r="AH233" s="1278" t="e">
        <f t="shared" si="256"/>
        <v>#N/A</v>
      </c>
      <c r="AI233" s="1278"/>
      <c r="AJ233" s="1278" t="str">
        <f t="shared" si="257"/>
        <v/>
      </c>
      <c r="AK233" s="1278" t="str">
        <f t="shared" si="258"/>
        <v/>
      </c>
      <c r="AL233" s="874"/>
      <c r="AM233" s="945" t="str">
        <f t="shared" si="259"/>
        <v/>
      </c>
      <c r="AN233" s="944" t="str">
        <f>IF(AM233="","",IF(AM233=1,15,IF(AMJ233=2,12,IF(AND(AM129&gt;2,AM233&lt;13),13-AM233,0))))</f>
        <v/>
      </c>
      <c r="AO233" s="734" t="e">
        <f t="shared" si="260"/>
        <v>#N/A</v>
      </c>
      <c r="AP233" s="735" t="e">
        <f t="shared" si="261"/>
        <v>#N/A</v>
      </c>
      <c r="AQ233" s="736">
        <f t="shared" si="262"/>
        <v>0</v>
      </c>
      <c r="AR233" s="7"/>
    </row>
    <row r="234" spans="2:44" ht="12" hidden="1" customHeight="1" x14ac:dyDescent="0.4">
      <c r="B234" s="1275"/>
      <c r="C234" s="1275"/>
      <c r="D234" s="1276"/>
      <c r="E234" s="731"/>
      <c r="F234" s="731" t="str">
        <f t="shared" si="212"/>
        <v/>
      </c>
      <c r="G234" s="731" t="str">
        <f t="shared" si="238"/>
        <v/>
      </c>
      <c r="H234" s="1277"/>
      <c r="I234" s="1277" t="str">
        <f t="shared" si="239"/>
        <v/>
      </c>
      <c r="J234" s="1277" t="str">
        <f t="shared" si="240"/>
        <v/>
      </c>
      <c r="K234" s="1277"/>
      <c r="L234" s="1277" t="str">
        <f t="shared" si="241"/>
        <v/>
      </c>
      <c r="M234" s="1277" t="str">
        <f t="shared" si="242"/>
        <v/>
      </c>
      <c r="N234" s="1277"/>
      <c r="O234" s="1277" t="str">
        <f t="shared" si="243"/>
        <v/>
      </c>
      <c r="P234" s="1277" t="str">
        <f t="shared" si="244"/>
        <v/>
      </c>
      <c r="Q234" s="1277"/>
      <c r="R234" s="1277" t="str">
        <f t="shared" si="245"/>
        <v/>
      </c>
      <c r="S234" s="1277" t="str">
        <f t="shared" si="246"/>
        <v/>
      </c>
      <c r="T234" s="1277" t="e">
        <f>IF(VLOOKUP(D234,'J1&amp;J2'!$CA$9:$CW$470,17,FALSE)=0,"",VLOOKUP(D234,'J1&amp;J2'!$CA$9:$CW$470,17,FALSE))</f>
        <v>#N/A</v>
      </c>
      <c r="U234" s="1277" t="e">
        <f t="shared" si="247"/>
        <v>#N/A</v>
      </c>
      <c r="V234" s="1277" t="e">
        <f t="shared" si="248"/>
        <v>#N/A</v>
      </c>
      <c r="W234" s="1277"/>
      <c r="X234" s="1277" t="str">
        <f t="shared" si="249"/>
        <v/>
      </c>
      <c r="Y234" s="1277" t="str">
        <f t="shared" si="250"/>
        <v/>
      </c>
      <c r="Z234" s="1277" t="e">
        <f>IF(VLOOKUP(D234,'J1&amp;J2'!$CA$9:$CW$470,19,FALSE)=0,"",VLOOKUP(D234,'J1&amp;J2'!$CA$9:$CW$470,19,FALSE))</f>
        <v>#N/A</v>
      </c>
      <c r="AA234" s="1277" t="e">
        <f t="shared" si="251"/>
        <v>#N/A</v>
      </c>
      <c r="AB234" s="1277" t="e">
        <f t="shared" si="252"/>
        <v>#N/A</v>
      </c>
      <c r="AC234" s="1277"/>
      <c r="AD234" s="1277" t="str">
        <f t="shared" si="253"/>
        <v/>
      </c>
      <c r="AE234" s="1277" t="str">
        <f t="shared" si="254"/>
        <v/>
      </c>
      <c r="AF234" s="1277" t="e">
        <f>IF(VLOOKUP(D234,'J1&amp;J2'!$CA$9:$CW$470,21,FALSE)=0,"",VLOOKUP(D234,'J1&amp;J2'!$CA$9:$CW$470,21,FALSE))</f>
        <v>#N/A</v>
      </c>
      <c r="AG234" s="1277" t="e">
        <f t="shared" si="255"/>
        <v>#N/A</v>
      </c>
      <c r="AH234" s="1277" t="e">
        <f t="shared" si="256"/>
        <v>#N/A</v>
      </c>
      <c r="AI234" s="1277"/>
      <c r="AJ234" s="1277" t="str">
        <f t="shared" si="257"/>
        <v/>
      </c>
      <c r="AK234" s="1277" t="str">
        <f t="shared" si="258"/>
        <v/>
      </c>
      <c r="AL234" s="731"/>
      <c r="AM234" s="732" t="str">
        <f t="shared" si="259"/>
        <v/>
      </c>
      <c r="AN234" s="733" t="str">
        <f>IF(AM234="","",IF(AM234=1,15,IF(AMJ234=2,12,IF(AND(AM130&gt;2,AM234&lt;13),13-AM234,0))))</f>
        <v/>
      </c>
      <c r="AO234" s="734" t="e">
        <f t="shared" si="260"/>
        <v>#N/A</v>
      </c>
      <c r="AP234" s="735" t="e">
        <f t="shared" si="261"/>
        <v>#N/A</v>
      </c>
      <c r="AQ234" s="736">
        <f t="shared" si="262"/>
        <v>0</v>
      </c>
      <c r="AR234" s="7"/>
    </row>
    <row r="235" spans="2:44" ht="12" hidden="1" customHeight="1" x14ac:dyDescent="0.4">
      <c r="B235" s="1025"/>
      <c r="C235" s="1025"/>
      <c r="D235" s="1026"/>
      <c r="E235" s="1279"/>
      <c r="F235" s="1279" t="str">
        <f t="shared" si="212"/>
        <v/>
      </c>
      <c r="G235" s="1279" t="str">
        <f t="shared" si="238"/>
        <v/>
      </c>
      <c r="H235" s="1278"/>
      <c r="I235" s="1278" t="str">
        <f t="shared" si="239"/>
        <v/>
      </c>
      <c r="J235" s="1278" t="str">
        <f t="shared" si="240"/>
        <v/>
      </c>
      <c r="K235" s="1278"/>
      <c r="L235" s="1278" t="str">
        <f t="shared" si="241"/>
        <v/>
      </c>
      <c r="M235" s="1278" t="str">
        <f t="shared" si="242"/>
        <v/>
      </c>
      <c r="N235" s="1278"/>
      <c r="O235" s="1278" t="str">
        <f t="shared" si="243"/>
        <v/>
      </c>
      <c r="P235" s="1278" t="str">
        <f t="shared" si="244"/>
        <v/>
      </c>
      <c r="Q235" s="1278"/>
      <c r="R235" s="1278" t="str">
        <f t="shared" si="245"/>
        <v/>
      </c>
      <c r="S235" s="1278" t="str">
        <f t="shared" si="246"/>
        <v/>
      </c>
      <c r="T235" s="1277" t="e">
        <f>IF(VLOOKUP(D235,'J1&amp;J2'!$CA$9:$CW$470,17,FALSE)=0,"",VLOOKUP(D235,'J1&amp;J2'!$CA$9:$CW$470,17,FALSE))</f>
        <v>#N/A</v>
      </c>
      <c r="U235" s="1278" t="e">
        <f t="shared" si="247"/>
        <v>#N/A</v>
      </c>
      <c r="V235" s="1278" t="e">
        <f t="shared" si="248"/>
        <v>#N/A</v>
      </c>
      <c r="W235" s="1278"/>
      <c r="X235" s="1278" t="str">
        <f t="shared" si="249"/>
        <v/>
      </c>
      <c r="Y235" s="1278" t="str">
        <f t="shared" si="250"/>
        <v/>
      </c>
      <c r="Z235" s="1277" t="e">
        <f>IF(VLOOKUP(D235,'J1&amp;J2'!$CA$9:$CW$470,19,FALSE)=0,"",VLOOKUP(D235,'J1&amp;J2'!$CA$9:$CW$470,19,FALSE))</f>
        <v>#N/A</v>
      </c>
      <c r="AA235" s="1278" t="e">
        <f t="shared" si="251"/>
        <v>#N/A</v>
      </c>
      <c r="AB235" s="1278" t="e">
        <f t="shared" si="252"/>
        <v>#N/A</v>
      </c>
      <c r="AC235" s="1278"/>
      <c r="AD235" s="1278" t="str">
        <f t="shared" si="253"/>
        <v/>
      </c>
      <c r="AE235" s="1278" t="str">
        <f t="shared" si="254"/>
        <v/>
      </c>
      <c r="AF235" s="1277" t="e">
        <f>IF(VLOOKUP(D235,'J1&amp;J2'!$CA$9:$CW$470,21,FALSE)=0,"",VLOOKUP(D235,'J1&amp;J2'!$CA$9:$CW$470,21,FALSE))</f>
        <v>#N/A</v>
      </c>
      <c r="AG235" s="1278" t="e">
        <f t="shared" si="255"/>
        <v>#N/A</v>
      </c>
      <c r="AH235" s="1278" t="e">
        <f t="shared" si="256"/>
        <v>#N/A</v>
      </c>
      <c r="AI235" s="1278"/>
      <c r="AJ235" s="1278" t="str">
        <f t="shared" si="257"/>
        <v/>
      </c>
      <c r="AK235" s="1278" t="str">
        <f t="shared" si="258"/>
        <v/>
      </c>
      <c r="AL235" s="874"/>
      <c r="AM235" s="945" t="str">
        <f t="shared" si="259"/>
        <v/>
      </c>
      <c r="AN235" s="944" t="str">
        <f t="shared" ref="AN235:AN240" si="263">IF(AM235="","",IF(AM235=1,15,IF(AMJ235=2,12,IF(AND(AM132&gt;2,AM235&lt;13),13-AM235,0))))</f>
        <v/>
      </c>
      <c r="AO235" s="734" t="e">
        <f t="shared" si="260"/>
        <v>#N/A</v>
      </c>
      <c r="AP235" s="735" t="e">
        <f t="shared" si="261"/>
        <v>#N/A</v>
      </c>
      <c r="AQ235" s="736">
        <f t="shared" si="262"/>
        <v>0</v>
      </c>
      <c r="AR235" s="7"/>
    </row>
    <row r="236" spans="2:44" ht="12" hidden="1" customHeight="1" x14ac:dyDescent="0.4">
      <c r="B236" s="1275"/>
      <c r="C236" s="1275"/>
      <c r="D236" s="1276"/>
      <c r="E236" s="731"/>
      <c r="F236" s="731" t="str">
        <f t="shared" si="212"/>
        <v/>
      </c>
      <c r="G236" s="731" t="str">
        <f t="shared" si="238"/>
        <v/>
      </c>
      <c r="H236" s="1277"/>
      <c r="I236" s="1277" t="str">
        <f t="shared" si="239"/>
        <v/>
      </c>
      <c r="J236" s="1277" t="str">
        <f t="shared" si="240"/>
        <v/>
      </c>
      <c r="K236" s="1277"/>
      <c r="L236" s="1277" t="str">
        <f t="shared" si="241"/>
        <v/>
      </c>
      <c r="M236" s="1277" t="str">
        <f t="shared" si="242"/>
        <v/>
      </c>
      <c r="N236" s="1277"/>
      <c r="O236" s="1277" t="str">
        <f t="shared" si="243"/>
        <v/>
      </c>
      <c r="P236" s="1277" t="str">
        <f t="shared" si="244"/>
        <v/>
      </c>
      <c r="Q236" s="1277"/>
      <c r="R236" s="1277" t="str">
        <f t="shared" si="245"/>
        <v/>
      </c>
      <c r="S236" s="1277" t="str">
        <f t="shared" si="246"/>
        <v/>
      </c>
      <c r="T236" s="1277" t="e">
        <f>IF(VLOOKUP(D236,'J1&amp;J2'!$CA$9:$CW$470,17,FALSE)=0,"",VLOOKUP(D236,'J1&amp;J2'!$CA$9:$CW$470,17,FALSE))</f>
        <v>#N/A</v>
      </c>
      <c r="U236" s="1277" t="e">
        <f t="shared" si="247"/>
        <v>#N/A</v>
      </c>
      <c r="V236" s="1277" t="e">
        <f t="shared" si="248"/>
        <v>#N/A</v>
      </c>
      <c r="W236" s="1277"/>
      <c r="X236" s="1277" t="str">
        <f t="shared" si="249"/>
        <v/>
      </c>
      <c r="Y236" s="1277" t="str">
        <f t="shared" si="250"/>
        <v/>
      </c>
      <c r="Z236" s="1277" t="e">
        <f>IF(VLOOKUP(D236,'J1&amp;J2'!$CA$9:$CW$470,19,FALSE)=0,"",VLOOKUP(D236,'J1&amp;J2'!$CA$9:$CW$470,19,FALSE))</f>
        <v>#N/A</v>
      </c>
      <c r="AA236" s="1277" t="e">
        <f t="shared" si="251"/>
        <v>#N/A</v>
      </c>
      <c r="AB236" s="1277" t="e">
        <f t="shared" si="252"/>
        <v>#N/A</v>
      </c>
      <c r="AC236" s="1277"/>
      <c r="AD236" s="1277" t="str">
        <f t="shared" si="253"/>
        <v/>
      </c>
      <c r="AE236" s="1277" t="str">
        <f t="shared" si="254"/>
        <v/>
      </c>
      <c r="AF236" s="1277" t="e">
        <f>IF(VLOOKUP(D236,'J1&amp;J2'!$CA$9:$CW$470,21,FALSE)=0,"",VLOOKUP(D236,'J1&amp;J2'!$CA$9:$CW$470,21,FALSE))</f>
        <v>#N/A</v>
      </c>
      <c r="AG236" s="1277" t="e">
        <f t="shared" si="255"/>
        <v>#N/A</v>
      </c>
      <c r="AH236" s="1277" t="e">
        <f t="shared" si="256"/>
        <v>#N/A</v>
      </c>
      <c r="AI236" s="1277"/>
      <c r="AJ236" s="1277" t="str">
        <f t="shared" si="257"/>
        <v/>
      </c>
      <c r="AK236" s="1277" t="str">
        <f t="shared" si="258"/>
        <v/>
      </c>
      <c r="AL236" s="731"/>
      <c r="AM236" s="732" t="str">
        <f t="shared" si="259"/>
        <v/>
      </c>
      <c r="AN236" s="733" t="str">
        <f t="shared" si="263"/>
        <v/>
      </c>
      <c r="AO236" s="734" t="e">
        <f t="shared" si="260"/>
        <v>#N/A</v>
      </c>
      <c r="AP236" s="735" t="e">
        <f t="shared" si="261"/>
        <v>#N/A</v>
      </c>
      <c r="AQ236" s="736">
        <f t="shared" si="262"/>
        <v>0</v>
      </c>
      <c r="AR236" s="7"/>
    </row>
    <row r="237" spans="2:44" ht="12" hidden="1" customHeight="1" x14ac:dyDescent="0.4">
      <c r="B237" s="1025"/>
      <c r="C237" s="1025"/>
      <c r="D237" s="1026"/>
      <c r="E237" s="1279"/>
      <c r="F237" s="1279" t="str">
        <f t="shared" si="212"/>
        <v/>
      </c>
      <c r="G237" s="1279" t="str">
        <f t="shared" si="238"/>
        <v/>
      </c>
      <c r="H237" s="1278"/>
      <c r="I237" s="1278" t="str">
        <f t="shared" si="239"/>
        <v/>
      </c>
      <c r="J237" s="1278" t="str">
        <f t="shared" si="240"/>
        <v/>
      </c>
      <c r="K237" s="1278"/>
      <c r="L237" s="1278" t="str">
        <f t="shared" si="241"/>
        <v/>
      </c>
      <c r="M237" s="1278" t="str">
        <f t="shared" si="242"/>
        <v/>
      </c>
      <c r="N237" s="1278"/>
      <c r="O237" s="1278" t="str">
        <f t="shared" si="243"/>
        <v/>
      </c>
      <c r="P237" s="1278" t="str">
        <f t="shared" si="244"/>
        <v/>
      </c>
      <c r="Q237" s="1278"/>
      <c r="R237" s="1278" t="str">
        <f t="shared" si="245"/>
        <v/>
      </c>
      <c r="S237" s="1278" t="str">
        <f t="shared" si="246"/>
        <v/>
      </c>
      <c r="T237" s="1277" t="e">
        <f>IF(VLOOKUP(D237,'J1&amp;J2'!$CA$9:$CW$470,17,FALSE)=0,"",VLOOKUP(D237,'J1&amp;J2'!$CA$9:$CW$470,17,FALSE))</f>
        <v>#N/A</v>
      </c>
      <c r="U237" s="1278" t="e">
        <f t="shared" si="247"/>
        <v>#N/A</v>
      </c>
      <c r="V237" s="1278" t="e">
        <f t="shared" si="248"/>
        <v>#N/A</v>
      </c>
      <c r="W237" s="1278"/>
      <c r="X237" s="1278" t="str">
        <f t="shared" si="249"/>
        <v/>
      </c>
      <c r="Y237" s="1278" t="str">
        <f t="shared" si="250"/>
        <v/>
      </c>
      <c r="Z237" s="1277" t="e">
        <f>IF(VLOOKUP(D237,'J1&amp;J2'!$CA$9:$CW$470,19,FALSE)=0,"",VLOOKUP(D237,'J1&amp;J2'!$CA$9:$CW$470,19,FALSE))</f>
        <v>#N/A</v>
      </c>
      <c r="AA237" s="1278" t="e">
        <f t="shared" si="251"/>
        <v>#N/A</v>
      </c>
      <c r="AB237" s="1278" t="e">
        <f t="shared" si="252"/>
        <v>#N/A</v>
      </c>
      <c r="AC237" s="1278"/>
      <c r="AD237" s="1278" t="str">
        <f t="shared" si="253"/>
        <v/>
      </c>
      <c r="AE237" s="1278" t="str">
        <f t="shared" si="254"/>
        <v/>
      </c>
      <c r="AF237" s="1277" t="e">
        <f>IF(VLOOKUP(D237,'J1&amp;J2'!$CA$9:$CW$470,21,FALSE)=0,"",VLOOKUP(D237,'J1&amp;J2'!$CA$9:$CW$470,21,FALSE))</f>
        <v>#N/A</v>
      </c>
      <c r="AG237" s="1278" t="e">
        <f t="shared" si="255"/>
        <v>#N/A</v>
      </c>
      <c r="AH237" s="1278" t="e">
        <f t="shared" si="256"/>
        <v>#N/A</v>
      </c>
      <c r="AI237" s="1278"/>
      <c r="AJ237" s="1278" t="str">
        <f t="shared" si="257"/>
        <v/>
      </c>
      <c r="AK237" s="1278" t="str">
        <f t="shared" si="258"/>
        <v/>
      </c>
      <c r="AL237" s="874"/>
      <c r="AM237" s="945" t="str">
        <f t="shared" si="259"/>
        <v/>
      </c>
      <c r="AN237" s="944" t="str">
        <f t="shared" si="263"/>
        <v/>
      </c>
      <c r="AO237" s="734" t="e">
        <f t="shared" si="260"/>
        <v>#N/A</v>
      </c>
      <c r="AP237" s="735" t="e">
        <f t="shared" si="261"/>
        <v>#N/A</v>
      </c>
      <c r="AQ237" s="736">
        <f t="shared" si="262"/>
        <v>0</v>
      </c>
      <c r="AR237" s="7"/>
    </row>
    <row r="238" spans="2:44" ht="12" hidden="1" customHeight="1" x14ac:dyDescent="0.4">
      <c r="B238" s="1275"/>
      <c r="C238" s="1275"/>
      <c r="D238" s="1276"/>
      <c r="E238" s="731"/>
      <c r="F238" s="731" t="str">
        <f t="shared" si="212"/>
        <v/>
      </c>
      <c r="G238" s="731" t="str">
        <f t="shared" si="238"/>
        <v/>
      </c>
      <c r="H238" s="1277"/>
      <c r="I238" s="1277" t="str">
        <f t="shared" si="239"/>
        <v/>
      </c>
      <c r="J238" s="1277" t="str">
        <f t="shared" si="240"/>
        <v/>
      </c>
      <c r="K238" s="1277"/>
      <c r="L238" s="1277" t="str">
        <f t="shared" si="241"/>
        <v/>
      </c>
      <c r="M238" s="1277" t="str">
        <f t="shared" si="242"/>
        <v/>
      </c>
      <c r="N238" s="1277"/>
      <c r="O238" s="1277" t="str">
        <f t="shared" si="243"/>
        <v/>
      </c>
      <c r="P238" s="1277" t="str">
        <f t="shared" si="244"/>
        <v/>
      </c>
      <c r="Q238" s="1277"/>
      <c r="R238" s="1277" t="str">
        <f t="shared" si="245"/>
        <v/>
      </c>
      <c r="S238" s="1277" t="str">
        <f t="shared" si="246"/>
        <v/>
      </c>
      <c r="T238" s="1277" t="e">
        <f>IF(VLOOKUP(D238,'J1&amp;J2'!$CA$9:$CW$470,17,FALSE)=0,"",VLOOKUP(D238,'J1&amp;J2'!$CA$9:$CW$470,17,FALSE))</f>
        <v>#N/A</v>
      </c>
      <c r="U238" s="1277" t="e">
        <f t="shared" si="247"/>
        <v>#N/A</v>
      </c>
      <c r="V238" s="1277" t="e">
        <f t="shared" si="248"/>
        <v>#N/A</v>
      </c>
      <c r="W238" s="1277"/>
      <c r="X238" s="1277" t="str">
        <f t="shared" si="249"/>
        <v/>
      </c>
      <c r="Y238" s="1277" t="str">
        <f t="shared" si="250"/>
        <v/>
      </c>
      <c r="Z238" s="1277" t="e">
        <f>IF(VLOOKUP(D238,'J1&amp;J2'!$CA$9:$CW$470,19,FALSE)=0,"",VLOOKUP(D238,'J1&amp;J2'!$CA$9:$CW$470,19,FALSE))</f>
        <v>#N/A</v>
      </c>
      <c r="AA238" s="1277" t="e">
        <f t="shared" si="251"/>
        <v>#N/A</v>
      </c>
      <c r="AB238" s="1277" t="e">
        <f t="shared" si="252"/>
        <v>#N/A</v>
      </c>
      <c r="AC238" s="1277"/>
      <c r="AD238" s="1277" t="str">
        <f t="shared" si="253"/>
        <v/>
      </c>
      <c r="AE238" s="1277" t="str">
        <f t="shared" si="254"/>
        <v/>
      </c>
      <c r="AF238" s="1277" t="e">
        <f>IF(VLOOKUP(D238,'J1&amp;J2'!$CA$9:$CW$470,21,FALSE)=0,"",VLOOKUP(D238,'J1&amp;J2'!$CA$9:$CW$470,21,FALSE))</f>
        <v>#N/A</v>
      </c>
      <c r="AG238" s="1277" t="e">
        <f t="shared" si="255"/>
        <v>#N/A</v>
      </c>
      <c r="AH238" s="1277" t="e">
        <f t="shared" si="256"/>
        <v>#N/A</v>
      </c>
      <c r="AI238" s="1277"/>
      <c r="AJ238" s="1277" t="str">
        <f t="shared" si="257"/>
        <v/>
      </c>
      <c r="AK238" s="1277" t="str">
        <f t="shared" si="258"/>
        <v/>
      </c>
      <c r="AL238" s="731"/>
      <c r="AM238" s="732" t="str">
        <f t="shared" si="259"/>
        <v/>
      </c>
      <c r="AN238" s="733" t="str">
        <f t="shared" si="263"/>
        <v/>
      </c>
      <c r="AO238" s="734" t="e">
        <f t="shared" si="260"/>
        <v>#N/A</v>
      </c>
      <c r="AP238" s="735" t="e">
        <f t="shared" si="261"/>
        <v>#N/A</v>
      </c>
      <c r="AQ238" s="736">
        <f t="shared" si="262"/>
        <v>0</v>
      </c>
      <c r="AR238" s="7"/>
    </row>
    <row r="239" spans="2:44" ht="12" hidden="1" customHeight="1" x14ac:dyDescent="0.4">
      <c r="B239" s="1025"/>
      <c r="C239" s="1025"/>
      <c r="D239" s="1026"/>
      <c r="E239" s="1279"/>
      <c r="F239" s="1279" t="str">
        <f t="shared" si="212"/>
        <v/>
      </c>
      <c r="G239" s="1279" t="str">
        <f t="shared" si="238"/>
        <v/>
      </c>
      <c r="H239" s="1278"/>
      <c r="I239" s="1278" t="str">
        <f t="shared" si="239"/>
        <v/>
      </c>
      <c r="J239" s="1278" t="str">
        <f t="shared" si="240"/>
        <v/>
      </c>
      <c r="K239" s="1278"/>
      <c r="L239" s="1278" t="str">
        <f t="shared" si="241"/>
        <v/>
      </c>
      <c r="M239" s="1278" t="str">
        <f t="shared" si="242"/>
        <v/>
      </c>
      <c r="N239" s="1278"/>
      <c r="O239" s="1278" t="str">
        <f t="shared" si="243"/>
        <v/>
      </c>
      <c r="P239" s="1278" t="str">
        <f t="shared" si="244"/>
        <v/>
      </c>
      <c r="Q239" s="1278"/>
      <c r="R239" s="1278" t="str">
        <f t="shared" si="245"/>
        <v/>
      </c>
      <c r="S239" s="1278" t="str">
        <f t="shared" si="246"/>
        <v/>
      </c>
      <c r="T239" s="1277" t="e">
        <f>IF(VLOOKUP(D239,'J1&amp;J2'!$CA$9:$CW$470,17,FALSE)=0,"",VLOOKUP(D239,'J1&amp;J2'!$CA$9:$CW$470,17,FALSE))</f>
        <v>#N/A</v>
      </c>
      <c r="U239" s="1278" t="e">
        <f t="shared" si="247"/>
        <v>#N/A</v>
      </c>
      <c r="V239" s="1278" t="e">
        <f t="shared" si="248"/>
        <v>#N/A</v>
      </c>
      <c r="W239" s="1278"/>
      <c r="X239" s="1278" t="str">
        <f t="shared" si="249"/>
        <v/>
      </c>
      <c r="Y239" s="1278" t="str">
        <f t="shared" si="250"/>
        <v/>
      </c>
      <c r="Z239" s="1277" t="e">
        <f>IF(VLOOKUP(D239,'J1&amp;J2'!$CA$9:$CW$470,19,FALSE)=0,"",VLOOKUP(D239,'J1&amp;J2'!$CA$9:$CW$470,19,FALSE))</f>
        <v>#N/A</v>
      </c>
      <c r="AA239" s="1278" t="e">
        <f t="shared" si="251"/>
        <v>#N/A</v>
      </c>
      <c r="AB239" s="1278" t="e">
        <f t="shared" si="252"/>
        <v>#N/A</v>
      </c>
      <c r="AC239" s="1278"/>
      <c r="AD239" s="1278" t="str">
        <f t="shared" si="253"/>
        <v/>
      </c>
      <c r="AE239" s="1278" t="str">
        <f t="shared" si="254"/>
        <v/>
      </c>
      <c r="AF239" s="1277" t="e">
        <f>IF(VLOOKUP(D239,'J1&amp;J2'!$CA$9:$CW$470,21,FALSE)=0,"",VLOOKUP(D239,'J1&amp;J2'!$CA$9:$CW$470,21,FALSE))</f>
        <v>#N/A</v>
      </c>
      <c r="AG239" s="1278" t="e">
        <f t="shared" si="255"/>
        <v>#N/A</v>
      </c>
      <c r="AH239" s="1278" t="e">
        <f t="shared" si="256"/>
        <v>#N/A</v>
      </c>
      <c r="AI239" s="1278"/>
      <c r="AJ239" s="1278" t="str">
        <f t="shared" si="257"/>
        <v/>
      </c>
      <c r="AK239" s="1278" t="str">
        <f t="shared" si="258"/>
        <v/>
      </c>
      <c r="AL239" s="874"/>
      <c r="AM239" s="945" t="str">
        <f t="shared" si="259"/>
        <v/>
      </c>
      <c r="AN239" s="944" t="str">
        <f t="shared" si="263"/>
        <v/>
      </c>
      <c r="AO239" s="734" t="e">
        <f t="shared" si="260"/>
        <v>#N/A</v>
      </c>
      <c r="AP239" s="735" t="e">
        <f t="shared" si="261"/>
        <v>#N/A</v>
      </c>
      <c r="AQ239" s="736">
        <f t="shared" si="262"/>
        <v>0</v>
      </c>
      <c r="AR239" s="7"/>
    </row>
    <row r="240" spans="2:44" ht="12" hidden="1" customHeight="1" thickBot="1" x14ac:dyDescent="0.45">
      <c r="B240" s="1275"/>
      <c r="C240" s="1275"/>
      <c r="D240" s="1276"/>
      <c r="E240" s="1279"/>
      <c r="F240" s="1279" t="str">
        <f t="shared" si="212"/>
        <v/>
      </c>
      <c r="G240" s="1279" t="str">
        <f t="shared" si="238"/>
        <v/>
      </c>
      <c r="H240" s="1278"/>
      <c r="I240" s="1278" t="str">
        <f t="shared" si="239"/>
        <v/>
      </c>
      <c r="J240" s="1278" t="str">
        <f t="shared" si="240"/>
        <v/>
      </c>
      <c r="K240" s="1278"/>
      <c r="L240" s="1278" t="str">
        <f t="shared" si="241"/>
        <v/>
      </c>
      <c r="M240" s="1278" t="str">
        <f t="shared" si="242"/>
        <v/>
      </c>
      <c r="N240" s="1278"/>
      <c r="O240" s="1278" t="str">
        <f t="shared" si="243"/>
        <v/>
      </c>
      <c r="P240" s="1278" t="str">
        <f t="shared" si="244"/>
        <v/>
      </c>
      <c r="Q240" s="1278"/>
      <c r="R240" s="1278" t="str">
        <f t="shared" si="245"/>
        <v/>
      </c>
      <c r="S240" s="1278" t="str">
        <f t="shared" si="246"/>
        <v/>
      </c>
      <c r="T240" s="1277" t="e">
        <f>IF(VLOOKUP(D240,'J1&amp;J2'!$CA$9:$CW$470,17,FALSE)=0,"",VLOOKUP(D240,'J1&amp;J2'!$CA$9:$CW$470,17,FALSE))</f>
        <v>#N/A</v>
      </c>
      <c r="U240" s="1278" t="e">
        <f t="shared" si="247"/>
        <v>#N/A</v>
      </c>
      <c r="V240" s="1278" t="e">
        <f t="shared" si="248"/>
        <v>#N/A</v>
      </c>
      <c r="W240" s="1278"/>
      <c r="X240" s="1278" t="str">
        <f t="shared" si="249"/>
        <v/>
      </c>
      <c r="Y240" s="1278" t="str">
        <f t="shared" si="250"/>
        <v/>
      </c>
      <c r="Z240" s="1277" t="e">
        <f>IF(VLOOKUP(D240,'J1&amp;J2'!$CA$9:$CW$470,19,FALSE)=0,"",VLOOKUP(D240,'J1&amp;J2'!$CA$9:$CW$470,19,FALSE))</f>
        <v>#N/A</v>
      </c>
      <c r="AA240" s="1278" t="e">
        <f t="shared" si="251"/>
        <v>#N/A</v>
      </c>
      <c r="AB240" s="1278" t="e">
        <f t="shared" si="252"/>
        <v>#N/A</v>
      </c>
      <c r="AC240" s="1278"/>
      <c r="AD240" s="1278" t="str">
        <f t="shared" si="253"/>
        <v/>
      </c>
      <c r="AE240" s="1278" t="str">
        <f t="shared" si="254"/>
        <v/>
      </c>
      <c r="AF240" s="1277" t="e">
        <f>IF(VLOOKUP(D240,'J1&amp;J2'!$CA$9:$CW$470,21,FALSE)=0,"",VLOOKUP(D240,'J1&amp;J2'!$CA$9:$CW$470,21,FALSE))</f>
        <v>#N/A</v>
      </c>
      <c r="AG240" s="1278" t="e">
        <f t="shared" si="255"/>
        <v>#N/A</v>
      </c>
      <c r="AH240" s="1278" t="e">
        <f t="shared" si="256"/>
        <v>#N/A</v>
      </c>
      <c r="AI240" s="1278"/>
      <c r="AJ240" s="1278" t="str">
        <f t="shared" si="257"/>
        <v/>
      </c>
      <c r="AK240" s="1278" t="str">
        <f t="shared" si="258"/>
        <v/>
      </c>
      <c r="AL240" s="731"/>
      <c r="AM240" s="732" t="str">
        <f t="shared" si="259"/>
        <v/>
      </c>
      <c r="AN240" s="733" t="str">
        <f t="shared" si="263"/>
        <v/>
      </c>
      <c r="AO240" s="734" t="e">
        <f t="shared" si="260"/>
        <v>#N/A</v>
      </c>
      <c r="AP240" s="735" t="e">
        <f>IF(AO240="","",RANK(AO240,AO$132:AO$240,0))</f>
        <v>#N/A</v>
      </c>
      <c r="AQ240" s="736">
        <f t="shared" si="262"/>
        <v>0</v>
      </c>
      <c r="AR240" s="7"/>
    </row>
    <row r="241" spans="2:44" ht="12" customHeight="1" x14ac:dyDescent="0.4">
      <c r="B241" s="737"/>
      <c r="C241" s="737"/>
      <c r="D241" s="738"/>
      <c r="E241" s="739"/>
      <c r="F241" s="739"/>
      <c r="G241" s="739"/>
      <c r="H241" s="739"/>
      <c r="I241" s="739"/>
      <c r="J241" s="739"/>
      <c r="K241" s="739"/>
      <c r="L241" s="739"/>
      <c r="M241" s="872"/>
      <c r="N241" s="956"/>
      <c r="O241" s="872"/>
      <c r="P241" s="739"/>
      <c r="Q241" s="739"/>
      <c r="R241" s="739"/>
      <c r="S241" s="739"/>
      <c r="T241" s="739"/>
      <c r="U241" s="739"/>
      <c r="V241" s="739"/>
      <c r="W241" s="739"/>
      <c r="X241" s="739"/>
      <c r="Y241" s="739"/>
      <c r="Z241" s="739"/>
      <c r="AA241" s="739"/>
      <c r="AB241" s="739"/>
      <c r="AC241" s="739"/>
      <c r="AD241" s="739"/>
      <c r="AE241" s="739"/>
      <c r="AF241" s="739"/>
      <c r="AG241" s="739"/>
      <c r="AH241" s="739"/>
      <c r="AI241" s="739"/>
      <c r="AJ241" s="739"/>
      <c r="AK241" s="739"/>
      <c r="AL241" s="872"/>
      <c r="AM241" s="872"/>
      <c r="AN241" s="872"/>
      <c r="AO241" s="739"/>
      <c r="AP241" s="740"/>
      <c r="AQ241" s="741"/>
      <c r="AR241" s="7"/>
    </row>
    <row r="242" spans="2:44" ht="12" customHeight="1" x14ac:dyDescent="0.5">
      <c r="B242" s="718"/>
      <c r="C242" s="718"/>
      <c r="D242" s="742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2:44" ht="15.75" customHeight="1" thickBot="1" x14ac:dyDescent="0.45">
      <c r="B243" s="2001" t="s">
        <v>1208</v>
      </c>
      <c r="C243" s="1547"/>
      <c r="D243" s="1547"/>
      <c r="E243" s="1547"/>
      <c r="F243" s="1547"/>
      <c r="G243" s="1547"/>
      <c r="H243" s="1547"/>
      <c r="I243" s="1547"/>
      <c r="J243" s="1547"/>
      <c r="K243" s="1547"/>
      <c r="L243" s="1547"/>
      <c r="M243" s="1547"/>
      <c r="N243" s="1547"/>
      <c r="O243" s="1547"/>
      <c r="P243" s="1547"/>
      <c r="Q243" s="1547"/>
      <c r="R243" s="1547"/>
      <c r="S243" s="1547"/>
      <c r="T243" s="1547"/>
      <c r="U243" s="1547"/>
      <c r="V243" s="1547"/>
      <c r="W243" s="1547"/>
      <c r="X243" s="1547"/>
      <c r="Y243" s="1547"/>
      <c r="Z243" s="1547"/>
      <c r="AA243" s="1547"/>
      <c r="AB243" s="1547"/>
      <c r="AC243" s="1547"/>
      <c r="AD243" s="1547"/>
      <c r="AE243" s="1547"/>
      <c r="AF243" s="1547"/>
      <c r="AG243" s="1547"/>
      <c r="AH243" s="1547"/>
      <c r="AI243" s="1547"/>
      <c r="AJ243" s="1547"/>
      <c r="AK243" s="1547"/>
      <c r="AL243" s="1548"/>
      <c r="AM243" s="1548"/>
      <c r="AN243" s="1548"/>
      <c r="AO243" s="1547"/>
      <c r="AP243" s="1549"/>
      <c r="AQ243" s="743"/>
      <c r="AR243" s="7"/>
    </row>
    <row r="244" spans="2:44" ht="13.5" customHeight="1" x14ac:dyDescent="0.4">
      <c r="B244" s="2002" t="s">
        <v>1175</v>
      </c>
      <c r="C244" s="744"/>
      <c r="D244" s="745"/>
      <c r="E244" s="2003" t="s">
        <v>64</v>
      </c>
      <c r="F244" s="1978"/>
      <c r="G244" s="1979"/>
      <c r="H244" s="2003" t="s">
        <v>319</v>
      </c>
      <c r="I244" s="1978"/>
      <c r="J244" s="1983"/>
      <c r="K244" s="2003" t="s">
        <v>318</v>
      </c>
      <c r="L244" s="1978"/>
      <c r="M244" s="1983"/>
      <c r="N244" s="2003" t="s">
        <v>187</v>
      </c>
      <c r="O244" s="1978"/>
      <c r="P244" s="1983"/>
      <c r="Q244" s="2003" t="s">
        <v>320</v>
      </c>
      <c r="R244" s="1978"/>
      <c r="S244" s="1983"/>
      <c r="T244" s="2003" t="s">
        <v>176</v>
      </c>
      <c r="U244" s="1978"/>
      <c r="V244" s="1983"/>
      <c r="W244" s="2003" t="s">
        <v>165</v>
      </c>
      <c r="X244" s="1978"/>
      <c r="Y244" s="1983"/>
      <c r="Z244" s="2003" t="s">
        <v>321</v>
      </c>
      <c r="AA244" s="1978"/>
      <c r="AB244" s="1983"/>
      <c r="AC244" s="2003" t="s">
        <v>140</v>
      </c>
      <c r="AD244" s="1978"/>
      <c r="AE244" s="1983"/>
      <c r="AF244" s="2003" t="s">
        <v>323</v>
      </c>
      <c r="AG244" s="1978"/>
      <c r="AH244" s="1983"/>
      <c r="AI244" s="2003" t="s">
        <v>324</v>
      </c>
      <c r="AJ244" s="1978"/>
      <c r="AK244" s="1983"/>
      <c r="AL244" s="1953" t="s">
        <v>322</v>
      </c>
      <c r="AM244" s="1954"/>
      <c r="AN244" s="1955"/>
      <c r="AO244" s="1972" t="s">
        <v>336</v>
      </c>
      <c r="AP244" s="1973" t="s">
        <v>1209</v>
      </c>
      <c r="AQ244" s="2004" t="s">
        <v>1177</v>
      </c>
      <c r="AR244" s="7"/>
    </row>
    <row r="245" spans="2:44" ht="12" customHeight="1" x14ac:dyDescent="0.4">
      <c r="B245" s="1603"/>
      <c r="C245" s="746"/>
      <c r="D245" s="747"/>
      <c r="E245" s="1980"/>
      <c r="F245" s="1981"/>
      <c r="G245" s="1982"/>
      <c r="H245" s="1984"/>
      <c r="I245" s="1985"/>
      <c r="J245" s="1986"/>
      <c r="K245" s="1984"/>
      <c r="L245" s="1985"/>
      <c r="M245" s="1986"/>
      <c r="N245" s="1984"/>
      <c r="O245" s="1985"/>
      <c r="P245" s="1986"/>
      <c r="Q245" s="1984"/>
      <c r="R245" s="1985"/>
      <c r="S245" s="1986"/>
      <c r="T245" s="1984"/>
      <c r="U245" s="1985"/>
      <c r="V245" s="1986"/>
      <c r="W245" s="1984"/>
      <c r="X245" s="1985"/>
      <c r="Y245" s="1986"/>
      <c r="Z245" s="1984"/>
      <c r="AA245" s="1985"/>
      <c r="AB245" s="1986"/>
      <c r="AC245" s="1984"/>
      <c r="AD245" s="1985"/>
      <c r="AE245" s="1986"/>
      <c r="AF245" s="1984"/>
      <c r="AG245" s="1985"/>
      <c r="AH245" s="1986"/>
      <c r="AI245" s="1984"/>
      <c r="AJ245" s="1985"/>
      <c r="AK245" s="1986"/>
      <c r="AL245" s="1956"/>
      <c r="AM245" s="1957"/>
      <c r="AN245" s="1958"/>
      <c r="AO245" s="1969"/>
      <c r="AP245" s="1969"/>
      <c r="AQ245" s="1969"/>
      <c r="AR245" s="7"/>
    </row>
    <row r="246" spans="2:44" ht="30" customHeight="1" thickBot="1" x14ac:dyDescent="0.45">
      <c r="B246" s="748"/>
      <c r="C246" s="746"/>
      <c r="D246" s="747"/>
      <c r="E246" s="1959" t="s">
        <v>1178</v>
      </c>
      <c r="F246" s="1960"/>
      <c r="G246" s="1988"/>
      <c r="H246" s="1959" t="s">
        <v>1178</v>
      </c>
      <c r="I246" s="1960"/>
      <c r="J246" s="1961"/>
      <c r="K246" s="1959" t="s">
        <v>1178</v>
      </c>
      <c r="L246" s="1960"/>
      <c r="M246" s="1961"/>
      <c r="N246" s="1959" t="s">
        <v>1178</v>
      </c>
      <c r="O246" s="1960"/>
      <c r="P246" s="1961"/>
      <c r="Q246" s="1959" t="s">
        <v>1178</v>
      </c>
      <c r="R246" s="1960"/>
      <c r="S246" s="1961"/>
      <c r="T246" s="1959" t="s">
        <v>1178</v>
      </c>
      <c r="U246" s="1960"/>
      <c r="V246" s="1961"/>
      <c r="W246" s="1959" t="s">
        <v>1178</v>
      </c>
      <c r="X246" s="1960"/>
      <c r="Y246" s="1961"/>
      <c r="Z246" s="1959" t="s">
        <v>1178</v>
      </c>
      <c r="AA246" s="1960"/>
      <c r="AB246" s="1961"/>
      <c r="AC246" s="1959" t="s">
        <v>1178</v>
      </c>
      <c r="AD246" s="1960"/>
      <c r="AE246" s="1961"/>
      <c r="AF246" s="1959" t="s">
        <v>1178</v>
      </c>
      <c r="AG246" s="1960"/>
      <c r="AH246" s="1961"/>
      <c r="AI246" s="1959" t="s">
        <v>1178</v>
      </c>
      <c r="AJ246" s="1960"/>
      <c r="AK246" s="1961"/>
      <c r="AL246" s="1959" t="s">
        <v>1178</v>
      </c>
      <c r="AM246" s="1960"/>
      <c r="AN246" s="1961"/>
      <c r="AO246" s="1970"/>
      <c r="AP246" s="1970"/>
      <c r="AQ246" s="1970"/>
      <c r="AR246" s="7"/>
    </row>
    <row r="247" spans="2:44" ht="12" customHeight="1" x14ac:dyDescent="0.4">
      <c r="B247" s="749" t="s">
        <v>1179</v>
      </c>
      <c r="C247" s="750" t="s">
        <v>1</v>
      </c>
      <c r="D247" s="751" t="s">
        <v>1180</v>
      </c>
      <c r="E247" s="752" t="s">
        <v>1181</v>
      </c>
      <c r="F247" s="753" t="s">
        <v>1210</v>
      </c>
      <c r="G247" s="754" t="s">
        <v>1183</v>
      </c>
      <c r="H247" s="752" t="s">
        <v>1181</v>
      </c>
      <c r="I247" s="753" t="s">
        <v>1211</v>
      </c>
      <c r="J247" s="754" t="s">
        <v>1183</v>
      </c>
      <c r="K247" s="752" t="s">
        <v>1181</v>
      </c>
      <c r="L247" s="753" t="s">
        <v>1212</v>
      </c>
      <c r="M247" s="754" t="s">
        <v>1183</v>
      </c>
      <c r="N247" s="752" t="s">
        <v>1181</v>
      </c>
      <c r="O247" s="753" t="s">
        <v>1213</v>
      </c>
      <c r="P247" s="754" t="s">
        <v>1183</v>
      </c>
      <c r="Q247" s="752" t="s">
        <v>1181</v>
      </c>
      <c r="R247" s="753" t="s">
        <v>1214</v>
      </c>
      <c r="S247" s="754" t="s">
        <v>1183</v>
      </c>
      <c r="T247" s="752" t="s">
        <v>1181</v>
      </c>
      <c r="U247" s="753" t="s">
        <v>1215</v>
      </c>
      <c r="V247" s="754" t="s">
        <v>1183</v>
      </c>
      <c r="W247" s="752" t="s">
        <v>1181</v>
      </c>
      <c r="X247" s="753" t="s">
        <v>1216</v>
      </c>
      <c r="Y247" s="754" t="s">
        <v>1183</v>
      </c>
      <c r="Z247" s="752" t="s">
        <v>1181</v>
      </c>
      <c r="AA247" s="753" t="s">
        <v>1217</v>
      </c>
      <c r="AB247" s="754" t="s">
        <v>1183</v>
      </c>
      <c r="AC247" s="752" t="s">
        <v>1181</v>
      </c>
      <c r="AD247" s="753" t="s">
        <v>1218</v>
      </c>
      <c r="AE247" s="754" t="s">
        <v>1183</v>
      </c>
      <c r="AF247" s="752" t="s">
        <v>1181</v>
      </c>
      <c r="AG247" s="753" t="s">
        <v>1219</v>
      </c>
      <c r="AH247" s="754" t="s">
        <v>1183</v>
      </c>
      <c r="AI247" s="752" t="s">
        <v>1181</v>
      </c>
      <c r="AJ247" s="753" t="s">
        <v>1220</v>
      </c>
      <c r="AK247" s="754" t="s">
        <v>1183</v>
      </c>
      <c r="AL247" s="752" t="s">
        <v>1181</v>
      </c>
      <c r="AM247" s="753" t="s">
        <v>1182</v>
      </c>
      <c r="AN247" s="754" t="s">
        <v>1183</v>
      </c>
      <c r="AO247" s="755"/>
      <c r="AP247" s="756"/>
      <c r="AQ247" s="755"/>
      <c r="AR247" s="7"/>
    </row>
    <row r="248" spans="2:44" ht="12" customHeight="1" x14ac:dyDescent="0.4">
      <c r="B248" s="757" t="s">
        <v>2037</v>
      </c>
      <c r="C248" s="758" t="s">
        <v>984</v>
      </c>
      <c r="D248" s="759" t="s">
        <v>2032</v>
      </c>
      <c r="E248" s="1280" t="str">
        <f>IF(VLOOKUP(D248,'J1&amp;J2'!$CA$9:$CW$470,12,FALSE)=0,"",VLOOKUP(D248,'J1&amp;J2'!$CA$9:$CW$470,12,FALSE))</f>
        <v/>
      </c>
      <c r="F248" s="760" t="str">
        <f t="shared" ref="F248:F279" si="264">IF(E248="","",RANK(E248,$E$248:$E$371,1))</f>
        <v/>
      </c>
      <c r="G248" s="1213" t="str">
        <f t="shared" ref="G248:G279" si="265">IF(F248="","",IF(F248=1,15,IF(F248=2,12,IF(AND(F248&gt;2,F248&lt;13),13-F248,0))))</f>
        <v/>
      </c>
      <c r="H248" s="1280">
        <f>IF(VLOOKUP(D248,'J1&amp;J2'!$CA$9:$CW$470,13,FALSE)=0,"",VLOOKUP(D248,'J1&amp;J2'!$CA$9:$CW$470,13,FALSE))</f>
        <v>77</v>
      </c>
      <c r="I248" s="1280">
        <f t="shared" ref="I248:I279" si="266">IF(H248="","",RANK(H248,$H$248:$H$347,1))</f>
        <v>1</v>
      </c>
      <c r="J248" s="1213">
        <f t="shared" ref="J248:J279" si="267">IF(I248="","",IF(I248=1,15,IF(I248=2,12,IF(AND(I248&gt;2,I248&lt;13),13-I248,0))))</f>
        <v>15</v>
      </c>
      <c r="K248" s="1280">
        <f>IF(VLOOKUP(D248,'J1&amp;J2'!$CA$9:$CW$470,14,FALSE)=0,"",VLOOKUP(D248,'J1&amp;J2'!$CA$9:$CW$470,14,FALSE))</f>
        <v>72</v>
      </c>
      <c r="L248" s="760">
        <f t="shared" ref="L248:L279" si="268">IF(K248="","",RANK(K248,$K$248:$K$347,1))</f>
        <v>1</v>
      </c>
      <c r="M248" s="1213">
        <f t="shared" ref="M248:M279" si="269">IF(L248="","",IF(L248=1,15,IF(L248=2,12,IF(AND(L248&gt;2,L248&lt;13),13-L248,0))))</f>
        <v>15</v>
      </c>
      <c r="N248" s="1280" t="str">
        <f>IF(VLOOKUP(D248,'J1&amp;J2'!$CA$9:$CW$470,15,FALSE)=0,"",VLOOKUP(D248,'J1&amp;J2'!$CA$9:$CW$470,15,FALSE))</f>
        <v/>
      </c>
      <c r="O248" s="760" t="str">
        <f t="shared" ref="O248:O279" si="270">IF(N248="","",RANK(N248,$N$248:$N$371,1))</f>
        <v/>
      </c>
      <c r="P248" s="1213" t="str">
        <f t="shared" ref="P248:P279" si="271">IF(O248="","",IF(O248=1,15,IF(O248=2,12,IF(AND(O248&gt;2,O248&lt;13),13-O248,0))))</f>
        <v/>
      </c>
      <c r="Q248" s="1280" t="str">
        <f>IF(VLOOKUP(D248,'J1&amp;J2'!$CA$9:$CW$470,16,FALSE)=0,"",VLOOKUP(D248,'J1&amp;J2'!$CA$9:$CW$470,16,FALSE))</f>
        <v/>
      </c>
      <c r="R248" s="760" t="str">
        <f t="shared" ref="R248:R279" si="272">IF(Q248="","",RANK(Q248,$Q$248:$Q$371,1))</f>
        <v/>
      </c>
      <c r="S248" s="1213" t="str">
        <f t="shared" ref="S248:S279" si="273">IF(R248="","",IF(R248=1,15,IF(R248=2,12,IF(AND(R248&gt;2,R248&lt;13),13-R248,0))))</f>
        <v/>
      </c>
      <c r="T248" s="1280" t="str">
        <f>IF(VLOOKUP(D248,'J1&amp;J2'!$CA$9:$CW$470,17,FALSE)=0,"",VLOOKUP(D248,'J1&amp;J2'!$CA$9:$CW$470,17,FALSE))</f>
        <v/>
      </c>
      <c r="U248" s="760" t="str">
        <f t="shared" ref="U248:U279" si="274">IF(T248="","",RANK(T248,$T$248:$T$371,1))</f>
        <v/>
      </c>
      <c r="V248" s="1213" t="str">
        <f t="shared" ref="V248:V279" si="275">IF(U248="","",IF(U248=1,15,IF(U248=2,12,IF(AND(U248&gt;2,U248&lt;13),13-U248,0))))</f>
        <v/>
      </c>
      <c r="W248" s="1280" t="str">
        <f>IF(VLOOKUP(D248,'J1&amp;J2'!$CA$9:$CW$470,18,FALSE)=0,"",VLOOKUP(D248,'J1&amp;J2'!$CA$9:$CW$470,18,FALSE))</f>
        <v/>
      </c>
      <c r="X248" s="760" t="str">
        <f t="shared" ref="X248:X279" si="276">IF(W248="","",RANK(W248,$W$248:$W$371,1))</f>
        <v/>
      </c>
      <c r="Y248" s="1213" t="str">
        <f t="shared" ref="Y248:Y279" si="277">IF(X248="","",IF(X248=1,15,IF(X248=2,12,IF(AND(X248&gt;2,X248&lt;13),13-X248,0))))</f>
        <v/>
      </c>
      <c r="Z248" s="1280" t="str">
        <f>IF(VLOOKUP(D248,'J1&amp;J2'!$CA$9:$WV$470,19,FALSE)=0,"",VLOOKUP(D248,'J1&amp;J2'!$CA$9:$CW$470,19,FALSE))</f>
        <v/>
      </c>
      <c r="AA248" s="760" t="str">
        <f t="shared" ref="AA248:AA279" si="278">IF(Z248="","",RANK(Z248,$Z$248:$Z$371,1))</f>
        <v/>
      </c>
      <c r="AB248" s="1213" t="str">
        <f t="shared" ref="AB248:AB279" si="279">IF(AA248="","",IF(AA248=1,15,IF(AA248=2,12,IF(AND(AA248&gt;2,AA248&lt;13),13-AA248,0))))</f>
        <v/>
      </c>
      <c r="AC248" s="1280" t="str">
        <f>IF(VLOOKUP(D248,'J1&amp;J2'!$CA$9:$CW$470,20,FALSE)=0,"",VLOOKUP(D248,'J1&amp;J2'!$CA$9:$CW$470,20,FALSE))</f>
        <v/>
      </c>
      <c r="AD248" s="760" t="str">
        <f t="shared" ref="AD248:AD279" si="280">IF(AC248="","",RANK(AC248,$AC$248:$AC$371,1))</f>
        <v/>
      </c>
      <c r="AE248" s="1213" t="str">
        <f t="shared" ref="AE248:AE279" si="281">IF(AD248="","",IF(AD248=1,15,IF(AD248=2,12,IF(AND(AD248&gt;2,AD248&lt;13),13-AD248,0))))</f>
        <v/>
      </c>
      <c r="AF248" s="1280" t="str">
        <f>IF(VLOOKUP(D248,'J1&amp;J2'!$CA$9:$CW$470,21,FALSE)=0,"",VLOOKUP(D248,'J1&amp;J2'!$CA$9:$CW$470,21,FALSE))</f>
        <v/>
      </c>
      <c r="AG248" s="760" t="str">
        <f t="shared" ref="AG248:AG279" si="282">IF(AF248="","",RANK(AF248,$AF$248:$AF$371,1))</f>
        <v/>
      </c>
      <c r="AH248" s="1213" t="str">
        <f t="shared" ref="AH248:AH279" si="283">IF(AG248="","",IF(AG248=1,15,IF(AG248=2,12,IF(AND(AG248&gt;2,AG248&lt;13),13-AG248,0))))</f>
        <v/>
      </c>
      <c r="AI248" s="1280" t="str">
        <f>IF(VLOOKUP(D248,'J1&amp;J2'!$CA$9:$CW$470,22,FALSE)=0,"",VLOOKUP(D248,'J1&amp;J2'!$CA$9:$CW$470,22,FALSE))</f>
        <v/>
      </c>
      <c r="AJ248" s="760" t="str">
        <f t="shared" ref="AJ248:AJ279" si="284">IF(AI248="","",RANK(AI248,$AI$248:$AI$371,1))</f>
        <v/>
      </c>
      <c r="AK248" s="1213" t="str">
        <f t="shared" ref="AK248:AK279" si="285">IF(AJ248="","",IF(AJ248=1,15,IF(AJ248=2,12,IF(AND(AJ248&gt;2,AJ248&lt;13),13-AJ248,0))))</f>
        <v/>
      </c>
      <c r="AL248" s="760"/>
      <c r="AM248" s="1213"/>
      <c r="AN248" s="761"/>
      <c r="AO248" s="762">
        <f t="shared" ref="AO248:AO279" si="286">IF(SUM(G248,J248,M248,P248,S248,V248,Y248,AB248,AE248,AH248,AK248,AN248)&lt;&gt;0,SUM(G248,J248,M248,P248,S248,V248,Y248,AB248,AE248,AH248,AK248,AN248),"")</f>
        <v>30</v>
      </c>
      <c r="AP248" s="763">
        <f t="shared" ref="AP248:AP279" si="287">IF(AO248="","",RANK(AO248,AO$248:AO$347,0))</f>
        <v>1</v>
      </c>
      <c r="AQ248" s="764">
        <f t="shared" ref="AQ248:AQ279" si="288">COUNT(E248,H248,K248,N248,Q248,T248,W248,Z248,AC248,AF248,AI248,AL248,"&lt;&gt;")</f>
        <v>2</v>
      </c>
      <c r="AR248" s="7"/>
    </row>
    <row r="249" spans="2:44" ht="12" customHeight="1" x14ac:dyDescent="0.4">
      <c r="B249" s="765" t="s">
        <v>679</v>
      </c>
      <c r="C249" s="766" t="s">
        <v>666</v>
      </c>
      <c r="D249" s="767" t="s">
        <v>678</v>
      </c>
      <c r="E249" s="1281">
        <f>IF(VLOOKUP(D249,'J1&amp;J2'!$CA$9:$CW$470,12,FALSE)=0,"",VLOOKUP(D249,'J1&amp;J2'!$CA$9:$CW$470,12,FALSE))</f>
        <v>79</v>
      </c>
      <c r="F249" s="1214">
        <f t="shared" si="264"/>
        <v>1</v>
      </c>
      <c r="G249" s="1215">
        <f t="shared" si="265"/>
        <v>15</v>
      </c>
      <c r="H249" s="1281">
        <f>IF(VLOOKUP(D249,'J1&amp;J2'!$CA$9:$CW$470,13,FALSE)=0,"",VLOOKUP(D249,'J1&amp;J2'!$CA$9:$CW$470,13,FALSE))</f>
        <v>88</v>
      </c>
      <c r="I249" s="1281">
        <f t="shared" si="266"/>
        <v>4</v>
      </c>
      <c r="J249" s="1215">
        <f t="shared" si="267"/>
        <v>9</v>
      </c>
      <c r="K249" s="1281" t="str">
        <f>IF(VLOOKUP(D249,'J1&amp;J2'!$CA$9:$CW$470,14,FALSE)=0,"",VLOOKUP(D249,'J1&amp;J2'!$CA$9:$CW$470,14,FALSE))</f>
        <v/>
      </c>
      <c r="L249" s="1214" t="str">
        <f t="shared" si="268"/>
        <v/>
      </c>
      <c r="M249" s="1215" t="str">
        <f t="shared" si="269"/>
        <v/>
      </c>
      <c r="N249" s="1281" t="str">
        <f>IF(VLOOKUP(D249,'J1&amp;J2'!$CA$9:$CW$470,15,FALSE)=0,"",VLOOKUP(D249,'J1&amp;J2'!$CA$9:$CW$470,15,FALSE))</f>
        <v/>
      </c>
      <c r="O249" s="1214" t="str">
        <f t="shared" si="270"/>
        <v/>
      </c>
      <c r="P249" s="1215" t="str">
        <f t="shared" si="271"/>
        <v/>
      </c>
      <c r="Q249" s="1281" t="str">
        <f>IF(VLOOKUP(D249,'J1&amp;J2'!$CA$9:$CW$470,16,FALSE)=0,"",VLOOKUP(D249,'J1&amp;J2'!$CA$9:$CW$470,16,FALSE))</f>
        <v/>
      </c>
      <c r="R249" s="1214" t="str">
        <f t="shared" si="272"/>
        <v/>
      </c>
      <c r="S249" s="1215" t="str">
        <f t="shared" si="273"/>
        <v/>
      </c>
      <c r="T249" s="1281" t="str">
        <f>IF(VLOOKUP(D249,'J1&amp;J2'!$CA$9:$CW$470,17,FALSE)=0,"",VLOOKUP(D249,'J1&amp;J2'!$CA$9:$CW$470,17,FALSE))</f>
        <v/>
      </c>
      <c r="U249" s="1214" t="str">
        <f t="shared" si="274"/>
        <v/>
      </c>
      <c r="V249" s="1215" t="str">
        <f t="shared" si="275"/>
        <v/>
      </c>
      <c r="W249" s="1281" t="str">
        <f>IF(VLOOKUP(D249,'J1&amp;J2'!$CA$9:$CW$470,18,FALSE)=0,"",VLOOKUP(D249,'J1&amp;J2'!$CA$9:$CW$470,18,FALSE))</f>
        <v/>
      </c>
      <c r="X249" s="1214" t="str">
        <f t="shared" si="276"/>
        <v/>
      </c>
      <c r="Y249" s="1215" t="str">
        <f t="shared" si="277"/>
        <v/>
      </c>
      <c r="Z249" s="1281" t="str">
        <f>IF(VLOOKUP(D249,'J1&amp;J2'!$CA$9:$WV$470,19,FALSE)=0,"",VLOOKUP(D249,'J1&amp;J2'!$CA$9:$CW$470,19,FALSE))</f>
        <v/>
      </c>
      <c r="AA249" s="1214" t="str">
        <f t="shared" si="278"/>
        <v/>
      </c>
      <c r="AB249" s="1215" t="str">
        <f t="shared" si="279"/>
        <v/>
      </c>
      <c r="AC249" s="1281" t="str">
        <f>IF(VLOOKUP(D249,'J1&amp;J2'!$CA$9:$CW$470,20,FALSE)=0,"",VLOOKUP(D249,'J1&amp;J2'!$CA$9:$CW$470,20,FALSE))</f>
        <v/>
      </c>
      <c r="AD249" s="1214" t="str">
        <f t="shared" si="280"/>
        <v/>
      </c>
      <c r="AE249" s="1215" t="str">
        <f t="shared" si="281"/>
        <v/>
      </c>
      <c r="AF249" s="1281" t="str">
        <f>IF(VLOOKUP(D249,'J1&amp;J2'!$CA$9:$CW$470,21,FALSE)=0,"",VLOOKUP(D249,'J1&amp;J2'!$CA$9:$CW$470,21,FALSE))</f>
        <v/>
      </c>
      <c r="AG249" s="1214" t="str">
        <f t="shared" si="282"/>
        <v/>
      </c>
      <c r="AH249" s="1215" t="str">
        <f t="shared" si="283"/>
        <v/>
      </c>
      <c r="AI249" s="1281" t="str">
        <f>IF(VLOOKUP(D249,'J1&amp;J2'!$CA$9:$CW$470,22,FALSE)=0,"",VLOOKUP(D249,'J1&amp;J2'!$CA$9:$CW$470,22,FALSE))</f>
        <v/>
      </c>
      <c r="AJ249" s="1214" t="str">
        <f t="shared" si="284"/>
        <v/>
      </c>
      <c r="AK249" s="1215" t="str">
        <f t="shared" si="285"/>
        <v/>
      </c>
      <c r="AL249" s="1214"/>
      <c r="AM249" s="1215" t="str">
        <f t="shared" ref="AM249:AM280" si="289">IF(AL249="","",RANK(AL249,$AL$248:$AL$350,1))</f>
        <v/>
      </c>
      <c r="AN249" s="768" t="str">
        <f t="shared" ref="AN249:AN280" si="290">IF(AM249="","",IF(AM249=1,15,IF(AM249=2,12,IF(AND(AM249&gt;2,AM249&lt;13),13-AM249,0))))</f>
        <v/>
      </c>
      <c r="AO249" s="762">
        <f t="shared" si="286"/>
        <v>24</v>
      </c>
      <c r="AP249" s="763">
        <f t="shared" si="287"/>
        <v>2</v>
      </c>
      <c r="AQ249" s="764">
        <f t="shared" si="288"/>
        <v>2</v>
      </c>
      <c r="AR249" s="7"/>
    </row>
    <row r="250" spans="2:44" ht="12" customHeight="1" x14ac:dyDescent="0.4">
      <c r="B250" s="757" t="s">
        <v>824</v>
      </c>
      <c r="C250" s="758" t="s">
        <v>784</v>
      </c>
      <c r="D250" s="759" t="s">
        <v>823</v>
      </c>
      <c r="E250" s="1280">
        <f>IF(VLOOKUP(D250,'J1&amp;J2'!$CA$9:$CW$470,12,FALSE)=0,"",VLOOKUP(D250,'J1&amp;J2'!$CA$9:$CW$470,12,FALSE))</f>
        <v>100</v>
      </c>
      <c r="F250" s="760">
        <f t="shared" si="264"/>
        <v>3</v>
      </c>
      <c r="G250" s="1213">
        <f t="shared" si="265"/>
        <v>10</v>
      </c>
      <c r="H250" s="1280">
        <f>IF(VLOOKUP(D250,'J1&amp;J2'!$CA$9:$CW$470,13,FALSE)=0,"",VLOOKUP(D250,'J1&amp;J2'!$CA$9:$CW$470,13,FALSE))</f>
        <v>105</v>
      </c>
      <c r="I250" s="1280">
        <f t="shared" si="266"/>
        <v>8</v>
      </c>
      <c r="J250" s="1213">
        <f t="shared" si="267"/>
        <v>5</v>
      </c>
      <c r="K250" s="1280">
        <f>IF(VLOOKUP(D250,'J1&amp;J2'!$CA$9:$CW$470,14,FALSE)=0,"",VLOOKUP(D250,'J1&amp;J2'!$CA$9:$CW$470,14,FALSE))</f>
        <v>95</v>
      </c>
      <c r="L250" s="760">
        <f t="shared" si="268"/>
        <v>4</v>
      </c>
      <c r="M250" s="1213">
        <f t="shared" si="269"/>
        <v>9</v>
      </c>
      <c r="N250" s="1280" t="str">
        <f>IF(VLOOKUP(D250,'J1&amp;J2'!$CA$9:$CW$470,15,FALSE)=0,"",VLOOKUP(D250,'J1&amp;J2'!$CA$9:$CW$470,15,FALSE))</f>
        <v/>
      </c>
      <c r="O250" s="760" t="str">
        <f t="shared" si="270"/>
        <v/>
      </c>
      <c r="P250" s="1213" t="str">
        <f t="shared" si="271"/>
        <v/>
      </c>
      <c r="Q250" s="1280" t="str">
        <f>IF(VLOOKUP(D250,'J1&amp;J2'!$CA$9:$CW$470,16,FALSE)=0,"",VLOOKUP(D250,'J1&amp;J2'!$CA$9:$CW$470,16,FALSE))</f>
        <v/>
      </c>
      <c r="R250" s="760" t="str">
        <f t="shared" si="272"/>
        <v/>
      </c>
      <c r="S250" s="1213" t="str">
        <f t="shared" si="273"/>
        <v/>
      </c>
      <c r="T250" s="1280" t="str">
        <f>IF(VLOOKUP(D250,'J1&amp;J2'!$CA$9:$CW$470,17,FALSE)=0,"",VLOOKUP(D250,'J1&amp;J2'!$CA$9:$CW$470,17,FALSE))</f>
        <v/>
      </c>
      <c r="U250" s="760" t="str">
        <f t="shared" si="274"/>
        <v/>
      </c>
      <c r="V250" s="1213" t="str">
        <f t="shared" si="275"/>
        <v/>
      </c>
      <c r="W250" s="1280" t="str">
        <f>IF(VLOOKUP(D250,'J1&amp;J2'!$CA$9:$CW$470,18,FALSE)=0,"",VLOOKUP(D250,'J1&amp;J2'!$CA$9:$CW$470,18,FALSE))</f>
        <v/>
      </c>
      <c r="X250" s="760" t="str">
        <f t="shared" si="276"/>
        <v/>
      </c>
      <c r="Y250" s="1213" t="str">
        <f t="shared" si="277"/>
        <v/>
      </c>
      <c r="Z250" s="1280" t="str">
        <f>IF(VLOOKUP(D250,'J1&amp;J2'!$CA$9:$WV$470,19,FALSE)=0,"",VLOOKUP(D250,'J1&amp;J2'!$CA$9:$CW$470,19,FALSE))</f>
        <v/>
      </c>
      <c r="AA250" s="760" t="str">
        <f t="shared" si="278"/>
        <v/>
      </c>
      <c r="AB250" s="1213" t="str">
        <f t="shared" si="279"/>
        <v/>
      </c>
      <c r="AC250" s="1280" t="str">
        <f>IF(VLOOKUP(D250,'J1&amp;J2'!$CA$9:$CW$470,20,FALSE)=0,"",VLOOKUP(D250,'J1&amp;J2'!$CA$9:$CW$470,20,FALSE))</f>
        <v/>
      </c>
      <c r="AD250" s="760" t="str">
        <f t="shared" si="280"/>
        <v/>
      </c>
      <c r="AE250" s="1213" t="str">
        <f t="shared" si="281"/>
        <v/>
      </c>
      <c r="AF250" s="1280" t="str">
        <f>IF(VLOOKUP(D250,'J1&amp;J2'!$CA$9:$CW$470,21,FALSE)=0,"",VLOOKUP(D250,'J1&amp;J2'!$CA$9:$CW$470,21,FALSE))</f>
        <v/>
      </c>
      <c r="AG250" s="760" t="str">
        <f t="shared" si="282"/>
        <v/>
      </c>
      <c r="AH250" s="1213" t="str">
        <f t="shared" si="283"/>
        <v/>
      </c>
      <c r="AI250" s="1280" t="str">
        <f>IF(VLOOKUP(D250,'J1&amp;J2'!$CA$9:$CW$470,22,FALSE)=0,"",VLOOKUP(D250,'J1&amp;J2'!$CA$9:$CW$470,22,FALSE))</f>
        <v/>
      </c>
      <c r="AJ250" s="760" t="str">
        <f t="shared" si="284"/>
        <v/>
      </c>
      <c r="AK250" s="1213" t="str">
        <f t="shared" si="285"/>
        <v/>
      </c>
      <c r="AL250" s="760"/>
      <c r="AM250" s="1213" t="str">
        <f t="shared" si="289"/>
        <v/>
      </c>
      <c r="AN250" s="761" t="str">
        <f t="shared" si="290"/>
        <v/>
      </c>
      <c r="AO250" s="762">
        <f t="shared" si="286"/>
        <v>24</v>
      </c>
      <c r="AP250" s="763">
        <f t="shared" si="287"/>
        <v>2</v>
      </c>
      <c r="AQ250" s="764">
        <f t="shared" si="288"/>
        <v>3</v>
      </c>
      <c r="AR250" s="7"/>
    </row>
    <row r="251" spans="2:44" ht="12" customHeight="1" x14ac:dyDescent="0.4">
      <c r="B251" s="765" t="s">
        <v>783</v>
      </c>
      <c r="C251" s="766" t="s">
        <v>731</v>
      </c>
      <c r="D251" s="767" t="s">
        <v>782</v>
      </c>
      <c r="E251" s="1281" t="str">
        <f>IF(VLOOKUP(D251,'J1&amp;J2'!$CA$9:$CW$470,12,FALSE)=0,"",VLOOKUP(D251,'J1&amp;J2'!$CA$9:$CW$470,12,FALSE))</f>
        <v/>
      </c>
      <c r="F251" s="1214" t="str">
        <f t="shared" si="264"/>
        <v/>
      </c>
      <c r="G251" s="1215" t="str">
        <f t="shared" si="265"/>
        <v/>
      </c>
      <c r="H251" s="1281">
        <f>IF(VLOOKUP(D251,'J1&amp;J2'!$CA$9:$CW$470,13,FALSE)=0,"",VLOOKUP(D251,'J1&amp;J2'!$CA$9:$CW$470,13,FALSE))</f>
        <v>87</v>
      </c>
      <c r="I251" s="1281">
        <f t="shared" si="266"/>
        <v>3</v>
      </c>
      <c r="J251" s="1215">
        <f t="shared" si="267"/>
        <v>10</v>
      </c>
      <c r="K251" s="1281">
        <f>IF(VLOOKUP(D251,'J1&amp;J2'!$CA$9:$CW$470,14,FALSE)=0,"",VLOOKUP(D251,'J1&amp;J2'!$CA$9:$CW$470,14,FALSE))</f>
        <v>90</v>
      </c>
      <c r="L251" s="1214">
        <f t="shared" si="268"/>
        <v>2</v>
      </c>
      <c r="M251" s="1215">
        <f t="shared" si="269"/>
        <v>12</v>
      </c>
      <c r="N251" s="1281" t="str">
        <f>IF(VLOOKUP(D251,'J1&amp;J2'!$CA$9:$CW$470,15,FALSE)=0,"",VLOOKUP(D251,'J1&amp;J2'!$CA$9:$CW$470,15,FALSE))</f>
        <v/>
      </c>
      <c r="O251" s="1214" t="str">
        <f t="shared" si="270"/>
        <v/>
      </c>
      <c r="P251" s="1215" t="str">
        <f t="shared" si="271"/>
        <v/>
      </c>
      <c r="Q251" s="1281" t="str">
        <f>IF(VLOOKUP(D251,'J1&amp;J2'!$CA$9:$CW$470,16,FALSE)=0,"",VLOOKUP(D251,'J1&amp;J2'!$CA$9:$CW$470,16,FALSE))</f>
        <v/>
      </c>
      <c r="R251" s="1214" t="str">
        <f t="shared" si="272"/>
        <v/>
      </c>
      <c r="S251" s="1215" t="str">
        <f t="shared" si="273"/>
        <v/>
      </c>
      <c r="T251" s="1281" t="str">
        <f>IF(VLOOKUP(D251,'J1&amp;J2'!$CA$9:$CW$470,17,FALSE)=0,"",VLOOKUP(D251,'J1&amp;J2'!$CA$9:$CW$470,17,FALSE))</f>
        <v/>
      </c>
      <c r="U251" s="1214" t="str">
        <f t="shared" si="274"/>
        <v/>
      </c>
      <c r="V251" s="1215" t="str">
        <f t="shared" si="275"/>
        <v/>
      </c>
      <c r="W251" s="1281" t="str">
        <f>IF(VLOOKUP(D251,'J1&amp;J2'!$CA$9:$CW$470,18,FALSE)=0,"",VLOOKUP(D251,'J1&amp;J2'!$CA$9:$CW$470,18,FALSE))</f>
        <v/>
      </c>
      <c r="X251" s="1214" t="str">
        <f t="shared" si="276"/>
        <v/>
      </c>
      <c r="Y251" s="1215" t="str">
        <f t="shared" si="277"/>
        <v/>
      </c>
      <c r="Z251" s="1281" t="str">
        <f>IF(VLOOKUP(D251,'J1&amp;J2'!$CA$9:$WV$470,19,FALSE)=0,"",VLOOKUP(D251,'J1&amp;J2'!$CA$9:$CW$470,19,FALSE))</f>
        <v/>
      </c>
      <c r="AA251" s="1214" t="str">
        <f t="shared" si="278"/>
        <v/>
      </c>
      <c r="AB251" s="1215" t="str">
        <f t="shared" si="279"/>
        <v/>
      </c>
      <c r="AC251" s="1281" t="str">
        <f>IF(VLOOKUP(D251,'J1&amp;J2'!$CA$9:$CW$470,20,FALSE)=0,"",VLOOKUP(D251,'J1&amp;J2'!$CA$9:$CW$470,20,FALSE))</f>
        <v/>
      </c>
      <c r="AD251" s="1214" t="str">
        <f t="shared" si="280"/>
        <v/>
      </c>
      <c r="AE251" s="1215" t="str">
        <f t="shared" si="281"/>
        <v/>
      </c>
      <c r="AF251" s="1281" t="str">
        <f>IF(VLOOKUP(D251,'J1&amp;J2'!$CA$9:$CW$470,21,FALSE)=0,"",VLOOKUP(D251,'J1&amp;J2'!$CA$9:$CW$470,21,FALSE))</f>
        <v/>
      </c>
      <c r="AG251" s="1214" t="str">
        <f t="shared" si="282"/>
        <v/>
      </c>
      <c r="AH251" s="1215" t="str">
        <f t="shared" si="283"/>
        <v/>
      </c>
      <c r="AI251" s="1281" t="str">
        <f>IF(VLOOKUP(D251,'J1&amp;J2'!$CA$9:$CW$470,22,FALSE)=0,"",VLOOKUP(D251,'J1&amp;J2'!$CA$9:$CW$470,22,FALSE))</f>
        <v/>
      </c>
      <c r="AJ251" s="1214" t="str">
        <f t="shared" si="284"/>
        <v/>
      </c>
      <c r="AK251" s="1215" t="str">
        <f t="shared" si="285"/>
        <v/>
      </c>
      <c r="AL251" s="760"/>
      <c r="AM251" s="1213" t="str">
        <f t="shared" si="289"/>
        <v/>
      </c>
      <c r="AN251" s="761" t="str">
        <f t="shared" si="290"/>
        <v/>
      </c>
      <c r="AO251" s="762">
        <f t="shared" si="286"/>
        <v>22</v>
      </c>
      <c r="AP251" s="763">
        <f t="shared" si="287"/>
        <v>4</v>
      </c>
      <c r="AQ251" s="764">
        <f t="shared" si="288"/>
        <v>2</v>
      </c>
      <c r="AR251" s="7"/>
    </row>
    <row r="252" spans="2:44" ht="12" customHeight="1" x14ac:dyDescent="0.4">
      <c r="B252" s="757" t="s">
        <v>449</v>
      </c>
      <c r="C252" s="758" t="s">
        <v>432</v>
      </c>
      <c r="D252" s="759" t="s">
        <v>448</v>
      </c>
      <c r="E252" s="1280" t="str">
        <f>IF(VLOOKUP(D252,'J1&amp;J2'!$CA$9:$CW$470,12,FALSE)=0,"",VLOOKUP(D252,'J1&amp;J2'!$CA$9:$CW$470,12,FALSE))</f>
        <v/>
      </c>
      <c r="F252" s="760" t="str">
        <f t="shared" si="264"/>
        <v/>
      </c>
      <c r="G252" s="1213" t="str">
        <f t="shared" si="265"/>
        <v/>
      </c>
      <c r="H252" s="1280">
        <f>IF(VLOOKUP(D252,'J1&amp;J2'!$CA$9:$CW$470,13,FALSE)=0,"",VLOOKUP(D252,'J1&amp;J2'!$CA$9:$CW$470,13,FALSE))</f>
        <v>92</v>
      </c>
      <c r="I252" s="1280">
        <f t="shared" si="266"/>
        <v>6</v>
      </c>
      <c r="J252" s="1213">
        <f t="shared" si="267"/>
        <v>7</v>
      </c>
      <c r="K252" s="1280" t="str">
        <f>IF(VLOOKUP(D252,'J1&amp;J2'!$CA$9:$CW$470,14,FALSE)=0,"",VLOOKUP(D252,'J1&amp;J2'!$CA$9:$CW$470,14,FALSE))</f>
        <v/>
      </c>
      <c r="L252" s="760" t="str">
        <f t="shared" si="268"/>
        <v/>
      </c>
      <c r="M252" s="1213" t="str">
        <f t="shared" si="269"/>
        <v/>
      </c>
      <c r="N252" s="1280">
        <f>IF(VLOOKUP(D252,'J1&amp;J2'!$CA$9:$CW$470,15,FALSE)=0,"",VLOOKUP(D252,'J1&amp;J2'!$CA$9:$CW$470,15,FALSE))</f>
        <v>83</v>
      </c>
      <c r="O252" s="760">
        <f t="shared" si="270"/>
        <v>1</v>
      </c>
      <c r="P252" s="1213">
        <f t="shared" si="271"/>
        <v>15</v>
      </c>
      <c r="Q252" s="1280" t="str">
        <f>IF(VLOOKUP(D252,'J1&amp;J2'!$CA$9:$CW$470,16,FALSE)=0,"",VLOOKUP(D252,'J1&amp;J2'!$CA$9:$CW$470,16,FALSE))</f>
        <v/>
      </c>
      <c r="R252" s="760" t="str">
        <f t="shared" si="272"/>
        <v/>
      </c>
      <c r="S252" s="1213" t="str">
        <f t="shared" si="273"/>
        <v/>
      </c>
      <c r="T252" s="1280" t="str">
        <f>IF(VLOOKUP(D252,'J1&amp;J2'!$CA$9:$CW$470,17,FALSE)=0,"",VLOOKUP(D252,'J1&amp;J2'!$CA$9:$CW$470,17,FALSE))</f>
        <v/>
      </c>
      <c r="U252" s="760" t="str">
        <f t="shared" si="274"/>
        <v/>
      </c>
      <c r="V252" s="1213" t="str">
        <f t="shared" si="275"/>
        <v/>
      </c>
      <c r="W252" s="1280" t="str">
        <f>IF(VLOOKUP(D252,'J1&amp;J2'!$CA$9:$CW$470,18,FALSE)=0,"",VLOOKUP(D252,'J1&amp;J2'!$CA$9:$CW$470,18,FALSE))</f>
        <v/>
      </c>
      <c r="X252" s="760" t="str">
        <f t="shared" si="276"/>
        <v/>
      </c>
      <c r="Y252" s="1213" t="str">
        <f t="shared" si="277"/>
        <v/>
      </c>
      <c r="Z252" s="1280" t="str">
        <f>IF(VLOOKUP(D252,'J1&amp;J2'!$CA$9:$WV$470,19,FALSE)=0,"",VLOOKUP(D252,'J1&amp;J2'!$CA$9:$CW$470,19,FALSE))</f>
        <v/>
      </c>
      <c r="AA252" s="760" t="str">
        <f t="shared" si="278"/>
        <v/>
      </c>
      <c r="AB252" s="1213" t="str">
        <f t="shared" si="279"/>
        <v/>
      </c>
      <c r="AC252" s="1280" t="str">
        <f>IF(VLOOKUP(D252,'J1&amp;J2'!$CA$9:$CW$470,20,FALSE)=0,"",VLOOKUP(D252,'J1&amp;J2'!$CA$9:$CW$470,20,FALSE))</f>
        <v/>
      </c>
      <c r="AD252" s="760" t="str">
        <f t="shared" si="280"/>
        <v/>
      </c>
      <c r="AE252" s="1213" t="str">
        <f t="shared" si="281"/>
        <v/>
      </c>
      <c r="AF252" s="1280" t="str">
        <f>IF(VLOOKUP(D252,'J1&amp;J2'!$CA$9:$CW$470,21,FALSE)=0,"",VLOOKUP(D252,'J1&amp;J2'!$CA$9:$CW$470,21,FALSE))</f>
        <v/>
      </c>
      <c r="AG252" s="760" t="str">
        <f t="shared" si="282"/>
        <v/>
      </c>
      <c r="AH252" s="1213" t="str">
        <f t="shared" si="283"/>
        <v/>
      </c>
      <c r="AI252" s="1280" t="str">
        <f>IF(VLOOKUP(D252,'J1&amp;J2'!$CA$9:$CW$470,22,FALSE)=0,"",VLOOKUP(D252,'J1&amp;J2'!$CA$9:$CW$470,22,FALSE))</f>
        <v/>
      </c>
      <c r="AJ252" s="760" t="str">
        <f t="shared" si="284"/>
        <v/>
      </c>
      <c r="AK252" s="1213" t="str">
        <f t="shared" si="285"/>
        <v/>
      </c>
      <c r="AL252" s="760"/>
      <c r="AM252" s="1213" t="str">
        <f t="shared" si="289"/>
        <v/>
      </c>
      <c r="AN252" s="761" t="str">
        <f t="shared" si="290"/>
        <v/>
      </c>
      <c r="AO252" s="762">
        <f t="shared" si="286"/>
        <v>22</v>
      </c>
      <c r="AP252" s="763">
        <f t="shared" si="287"/>
        <v>4</v>
      </c>
      <c r="AQ252" s="764">
        <f t="shared" si="288"/>
        <v>2</v>
      </c>
      <c r="AR252" s="7"/>
    </row>
    <row r="253" spans="2:44" ht="12" customHeight="1" x14ac:dyDescent="0.4">
      <c r="B253" s="765" t="s">
        <v>1303</v>
      </c>
      <c r="C253" s="766" t="s">
        <v>731</v>
      </c>
      <c r="D253" s="767" t="s">
        <v>1293</v>
      </c>
      <c r="E253" s="1281" t="str">
        <f>IF(VLOOKUP(D253,'J1&amp;J2'!$CA$9:$CW$470,12,FALSE)=0,"",VLOOKUP(D253,'J1&amp;J2'!$CA$9:$CW$470,12,FALSE))</f>
        <v/>
      </c>
      <c r="F253" s="1214" t="str">
        <f t="shared" si="264"/>
        <v/>
      </c>
      <c r="G253" s="1215" t="str">
        <f t="shared" si="265"/>
        <v/>
      </c>
      <c r="H253" s="1281">
        <f>IF(VLOOKUP(D253,'J1&amp;J2'!$CA$9:$CW$470,13,FALSE)=0,"",VLOOKUP(D253,'J1&amp;J2'!$CA$9:$CW$470,13,FALSE))</f>
        <v>88</v>
      </c>
      <c r="I253" s="1281">
        <f t="shared" si="266"/>
        <v>4</v>
      </c>
      <c r="J253" s="1215">
        <f t="shared" si="267"/>
        <v>9</v>
      </c>
      <c r="K253" s="1281">
        <f>IF(VLOOKUP(D253,'J1&amp;J2'!$CA$9:$CW$470,14,FALSE)=0,"",VLOOKUP(D253,'J1&amp;J2'!$CA$9:$CW$470,14,FALSE))</f>
        <v>96</v>
      </c>
      <c r="L253" s="1214">
        <f t="shared" si="268"/>
        <v>5</v>
      </c>
      <c r="M253" s="1215">
        <f t="shared" si="269"/>
        <v>8</v>
      </c>
      <c r="N253" s="1281" t="str">
        <f>IF(VLOOKUP(D253,'J1&amp;J2'!$CA$9:$CW$470,15,FALSE)=0,"",VLOOKUP(D253,'J1&amp;J2'!$CA$9:$CW$470,15,FALSE))</f>
        <v/>
      </c>
      <c r="O253" s="1214" t="str">
        <f t="shared" si="270"/>
        <v/>
      </c>
      <c r="P253" s="1215" t="str">
        <f t="shared" si="271"/>
        <v/>
      </c>
      <c r="Q253" s="1281" t="str">
        <f>IF(VLOOKUP(D253,'J1&amp;J2'!$CA$9:$CW$470,16,FALSE)=0,"",VLOOKUP(D253,'J1&amp;J2'!$CA$9:$CW$470,16,FALSE))</f>
        <v/>
      </c>
      <c r="R253" s="1214" t="str">
        <f t="shared" si="272"/>
        <v/>
      </c>
      <c r="S253" s="1215" t="str">
        <f t="shared" si="273"/>
        <v/>
      </c>
      <c r="T253" s="1281" t="str">
        <f>IF(VLOOKUP(D253,'J1&amp;J2'!$CA$9:$CW$470,17,FALSE)=0,"",VLOOKUP(D253,'J1&amp;J2'!$CA$9:$CW$470,17,FALSE))</f>
        <v/>
      </c>
      <c r="U253" s="1214" t="str">
        <f t="shared" si="274"/>
        <v/>
      </c>
      <c r="V253" s="1215" t="str">
        <f t="shared" si="275"/>
        <v/>
      </c>
      <c r="W253" s="1281" t="str">
        <f>IF(VLOOKUP(D253,'J1&amp;J2'!$CA$9:$CW$470,18,FALSE)=0,"",VLOOKUP(D253,'J1&amp;J2'!$CA$9:$CW$470,18,FALSE))</f>
        <v/>
      </c>
      <c r="X253" s="1214" t="str">
        <f t="shared" si="276"/>
        <v/>
      </c>
      <c r="Y253" s="1215" t="str">
        <f t="shared" si="277"/>
        <v/>
      </c>
      <c r="Z253" s="1281" t="str">
        <f>IF(VLOOKUP(D253,'J1&amp;J2'!$CA$9:$WV$470,19,FALSE)=0,"",VLOOKUP(D253,'J1&amp;J2'!$CA$9:$CW$470,19,FALSE))</f>
        <v/>
      </c>
      <c r="AA253" s="1214" t="str">
        <f t="shared" si="278"/>
        <v/>
      </c>
      <c r="AB253" s="1215" t="str">
        <f t="shared" si="279"/>
        <v/>
      </c>
      <c r="AC253" s="1281" t="str">
        <f>IF(VLOOKUP(D253,'J1&amp;J2'!$CA$9:$CW$470,20,FALSE)=0,"",VLOOKUP(D253,'J1&amp;J2'!$CA$9:$CW$470,20,FALSE))</f>
        <v/>
      </c>
      <c r="AD253" s="1214" t="str">
        <f t="shared" si="280"/>
        <v/>
      </c>
      <c r="AE253" s="1215" t="str">
        <f t="shared" si="281"/>
        <v/>
      </c>
      <c r="AF253" s="1281" t="str">
        <f>IF(VLOOKUP(D253,'J1&amp;J2'!$CA$9:$CW$470,21,FALSE)=0,"",VLOOKUP(D253,'J1&amp;J2'!$CA$9:$CW$470,21,FALSE))</f>
        <v/>
      </c>
      <c r="AG253" s="1214" t="str">
        <f t="shared" si="282"/>
        <v/>
      </c>
      <c r="AH253" s="1215" t="str">
        <f t="shared" si="283"/>
        <v/>
      </c>
      <c r="AI253" s="1281" t="str">
        <f>IF(VLOOKUP(D253,'J1&amp;J2'!$CA$9:$CW$470,22,FALSE)=0,"",VLOOKUP(D253,'J1&amp;J2'!$CA$9:$CW$470,22,FALSE))</f>
        <v/>
      </c>
      <c r="AJ253" s="1214" t="str">
        <f t="shared" si="284"/>
        <v/>
      </c>
      <c r="AK253" s="1215" t="str">
        <f t="shared" si="285"/>
        <v/>
      </c>
      <c r="AL253" s="760"/>
      <c r="AM253" s="1213" t="str">
        <f t="shared" si="289"/>
        <v/>
      </c>
      <c r="AN253" s="761" t="str">
        <f t="shared" si="290"/>
        <v/>
      </c>
      <c r="AO253" s="762">
        <f t="shared" si="286"/>
        <v>17</v>
      </c>
      <c r="AP253" s="763">
        <f t="shared" si="287"/>
        <v>6</v>
      </c>
      <c r="AQ253" s="764">
        <f t="shared" si="288"/>
        <v>2</v>
      </c>
      <c r="AR253" s="7"/>
    </row>
    <row r="254" spans="2:44" ht="12" customHeight="1" x14ac:dyDescent="0.4">
      <c r="B254" s="757" t="s">
        <v>1026</v>
      </c>
      <c r="C254" s="758" t="s">
        <v>1006</v>
      </c>
      <c r="D254" s="759" t="s">
        <v>1025</v>
      </c>
      <c r="E254" s="1280" t="str">
        <f>IF(VLOOKUP(D254,'J1&amp;J2'!$CA$9:$CW$470,12,FALSE)=0,"",VLOOKUP(D254,'J1&amp;J2'!$CA$9:$CW$470,12,FALSE))</f>
        <v/>
      </c>
      <c r="F254" s="760" t="str">
        <f t="shared" si="264"/>
        <v/>
      </c>
      <c r="G254" s="1213" t="str">
        <f t="shared" si="265"/>
        <v/>
      </c>
      <c r="H254" s="1280">
        <f>IF(VLOOKUP(D254,'J1&amp;J2'!$CA$9:$CW$470,13,FALSE)=0,"",VLOOKUP(D254,'J1&amp;J2'!$CA$9:$CW$470,13,FALSE))</f>
        <v>77</v>
      </c>
      <c r="I254" s="1280">
        <f t="shared" si="266"/>
        <v>1</v>
      </c>
      <c r="J254" s="1213">
        <f t="shared" si="267"/>
        <v>15</v>
      </c>
      <c r="K254" s="1280" t="str">
        <f>IF(VLOOKUP(D254,'J1&amp;J2'!$CA$9:$CW$470,14,FALSE)=0,"",VLOOKUP(D254,'J1&amp;J2'!$CA$9:$CW$470,14,FALSE))</f>
        <v/>
      </c>
      <c r="L254" s="760" t="str">
        <f t="shared" si="268"/>
        <v/>
      </c>
      <c r="M254" s="1213" t="str">
        <f t="shared" si="269"/>
        <v/>
      </c>
      <c r="N254" s="1280" t="str">
        <f>IF(VLOOKUP(D254,'J1&amp;J2'!$CA$9:$CW$470,15,FALSE)=0,"",VLOOKUP(D254,'J1&amp;J2'!$CA$9:$CW$470,15,FALSE))</f>
        <v/>
      </c>
      <c r="O254" s="760" t="str">
        <f t="shared" si="270"/>
        <v/>
      </c>
      <c r="P254" s="1213" t="str">
        <f t="shared" si="271"/>
        <v/>
      </c>
      <c r="Q254" s="1280" t="str">
        <f>IF(VLOOKUP(D254,'J1&amp;J2'!$CA$9:$CW$470,16,FALSE)=0,"",VLOOKUP(D254,'J1&amp;J2'!$CA$9:$CW$470,16,FALSE))</f>
        <v/>
      </c>
      <c r="R254" s="760" t="str">
        <f t="shared" si="272"/>
        <v/>
      </c>
      <c r="S254" s="1213" t="str">
        <f t="shared" si="273"/>
        <v/>
      </c>
      <c r="T254" s="1280" t="str">
        <f>IF(VLOOKUP(D254,'J1&amp;J2'!$CA$9:$CW$470,17,FALSE)=0,"",VLOOKUP(D254,'J1&amp;J2'!$CA$9:$CW$470,17,FALSE))</f>
        <v/>
      </c>
      <c r="U254" s="760" t="str">
        <f t="shared" si="274"/>
        <v/>
      </c>
      <c r="V254" s="1213" t="str">
        <f t="shared" si="275"/>
        <v/>
      </c>
      <c r="W254" s="1280" t="str">
        <f>IF(VLOOKUP(D254,'J1&amp;J2'!$CA$9:$CW$470,18,FALSE)=0,"",VLOOKUP(D254,'J1&amp;J2'!$CA$9:$CW$470,18,FALSE))</f>
        <v/>
      </c>
      <c r="X254" s="760" t="str">
        <f t="shared" si="276"/>
        <v/>
      </c>
      <c r="Y254" s="1213" t="str">
        <f t="shared" si="277"/>
        <v/>
      </c>
      <c r="Z254" s="1280" t="str">
        <f>IF(VLOOKUP(D254,'J1&amp;J2'!$CA$9:$WV$470,19,FALSE)=0,"",VLOOKUP(D254,'J1&amp;J2'!$CA$9:$CW$470,19,FALSE))</f>
        <v/>
      </c>
      <c r="AA254" s="760" t="str">
        <f t="shared" si="278"/>
        <v/>
      </c>
      <c r="AB254" s="1213" t="str">
        <f t="shared" si="279"/>
        <v/>
      </c>
      <c r="AC254" s="1280" t="str">
        <f>IF(VLOOKUP(D254,'J1&amp;J2'!$CA$9:$CW$470,20,FALSE)=0,"",VLOOKUP(D254,'J1&amp;J2'!$CA$9:$CW$470,20,FALSE))</f>
        <v/>
      </c>
      <c r="AD254" s="760" t="str">
        <f t="shared" si="280"/>
        <v/>
      </c>
      <c r="AE254" s="1213" t="str">
        <f t="shared" si="281"/>
        <v/>
      </c>
      <c r="AF254" s="1280" t="str">
        <f>IF(VLOOKUP(D254,'J1&amp;J2'!$CA$9:$CW$470,21,FALSE)=0,"",VLOOKUP(D254,'J1&amp;J2'!$CA$9:$CW$470,21,FALSE))</f>
        <v/>
      </c>
      <c r="AG254" s="760" t="str">
        <f t="shared" si="282"/>
        <v/>
      </c>
      <c r="AH254" s="1213" t="str">
        <f t="shared" si="283"/>
        <v/>
      </c>
      <c r="AI254" s="1280" t="str">
        <f>IF(VLOOKUP(D254,'J1&amp;J2'!$CA$9:$CW$470,22,FALSE)=0,"",VLOOKUP(D254,'J1&amp;J2'!$CA$9:$CW$470,22,FALSE))</f>
        <v/>
      </c>
      <c r="AJ254" s="760" t="str">
        <f t="shared" si="284"/>
        <v/>
      </c>
      <c r="AK254" s="1213" t="str">
        <f t="shared" si="285"/>
        <v/>
      </c>
      <c r="AL254" s="760"/>
      <c r="AM254" s="1213" t="str">
        <f t="shared" si="289"/>
        <v/>
      </c>
      <c r="AN254" s="761" t="str">
        <f t="shared" si="290"/>
        <v/>
      </c>
      <c r="AO254" s="762">
        <f t="shared" si="286"/>
        <v>15</v>
      </c>
      <c r="AP254" s="763">
        <f t="shared" si="287"/>
        <v>7</v>
      </c>
      <c r="AQ254" s="764">
        <f t="shared" si="288"/>
        <v>1</v>
      </c>
      <c r="AR254" s="7"/>
    </row>
    <row r="255" spans="2:44" ht="12" customHeight="1" x14ac:dyDescent="0.4">
      <c r="B255" s="765" t="s">
        <v>720</v>
      </c>
      <c r="C255" s="766" t="s">
        <v>666</v>
      </c>
      <c r="D255" s="767" t="s">
        <v>719</v>
      </c>
      <c r="E255" s="1281" t="str">
        <f>IF(VLOOKUP(D255,'J1&amp;J2'!$CA$9:$CW$470,12,FALSE)=0,"",VLOOKUP(D255,'J1&amp;J2'!$CA$9:$CW$470,12,FALSE))</f>
        <v/>
      </c>
      <c r="F255" s="1214" t="str">
        <f t="shared" si="264"/>
        <v/>
      </c>
      <c r="G255" s="1215" t="str">
        <f t="shared" si="265"/>
        <v/>
      </c>
      <c r="H255" s="1281" t="str">
        <f>IF(VLOOKUP(D255,'J1&amp;J2'!$CA$9:$CW$470,13,FALSE)=0,"",VLOOKUP(D255,'J1&amp;J2'!$CA$9:$CW$470,13,FALSE))</f>
        <v/>
      </c>
      <c r="I255" s="1281" t="str">
        <f t="shared" si="266"/>
        <v/>
      </c>
      <c r="J255" s="1215" t="str">
        <f t="shared" si="267"/>
        <v/>
      </c>
      <c r="K255" s="1281" t="str">
        <f>IF(VLOOKUP(D255,'J1&amp;J2'!$CA$9:$CW$470,14,FALSE)=0,"",VLOOKUP(D255,'J1&amp;J2'!$CA$9:$CW$470,14,FALSE))</f>
        <v/>
      </c>
      <c r="L255" s="1214" t="str">
        <f t="shared" si="268"/>
        <v/>
      </c>
      <c r="M255" s="1215" t="str">
        <f t="shared" si="269"/>
        <v/>
      </c>
      <c r="N255" s="1281">
        <f>IF(VLOOKUP(D255,'J1&amp;J2'!$CA$9:$CW$470,15,FALSE)=0,"",VLOOKUP(D255,'J1&amp;J2'!$CA$9:$CW$470,15,FALSE))</f>
        <v>83</v>
      </c>
      <c r="O255" s="1214">
        <f t="shared" si="270"/>
        <v>1</v>
      </c>
      <c r="P255" s="1215">
        <f t="shared" si="271"/>
        <v>15</v>
      </c>
      <c r="Q255" s="1281" t="str">
        <f>IF(VLOOKUP(D255,'J1&amp;J2'!$CA$9:$CW$470,16,FALSE)=0,"",VLOOKUP(D255,'J1&amp;J2'!$CA$9:$CW$470,16,FALSE))</f>
        <v/>
      </c>
      <c r="R255" s="1214" t="str">
        <f t="shared" si="272"/>
        <v/>
      </c>
      <c r="S255" s="1215" t="str">
        <f t="shared" si="273"/>
        <v/>
      </c>
      <c r="T255" s="1281" t="str">
        <f>IF(VLOOKUP(D255,'J1&amp;J2'!$CA$9:$CW$470,17,FALSE)=0,"",VLOOKUP(D255,'J1&amp;J2'!$CA$9:$CW$470,17,FALSE))</f>
        <v/>
      </c>
      <c r="U255" s="1214" t="str">
        <f t="shared" si="274"/>
        <v/>
      </c>
      <c r="V255" s="1215" t="str">
        <f t="shared" si="275"/>
        <v/>
      </c>
      <c r="W255" s="1281" t="str">
        <f>IF(VLOOKUP(D255,'J1&amp;J2'!$CA$9:$CW$470,18,FALSE)=0,"",VLOOKUP(D255,'J1&amp;J2'!$CA$9:$CW$470,18,FALSE))</f>
        <v/>
      </c>
      <c r="X255" s="1214" t="str">
        <f t="shared" si="276"/>
        <v/>
      </c>
      <c r="Y255" s="1215" t="str">
        <f t="shared" si="277"/>
        <v/>
      </c>
      <c r="Z255" s="1281" t="str">
        <f>IF(VLOOKUP(D255,'J1&amp;J2'!$CA$9:$WV$470,19,FALSE)=0,"",VLOOKUP(D255,'J1&amp;J2'!$CA$9:$CW$470,19,FALSE))</f>
        <v/>
      </c>
      <c r="AA255" s="1214" t="str">
        <f t="shared" si="278"/>
        <v/>
      </c>
      <c r="AB255" s="1215" t="str">
        <f t="shared" si="279"/>
        <v/>
      </c>
      <c r="AC255" s="1281" t="str">
        <f>IF(VLOOKUP(D255,'J1&amp;J2'!$CA$9:$CW$470,20,FALSE)=0,"",VLOOKUP(D255,'J1&amp;J2'!$CA$9:$CW$470,20,FALSE))</f>
        <v/>
      </c>
      <c r="AD255" s="1214" t="str">
        <f t="shared" si="280"/>
        <v/>
      </c>
      <c r="AE255" s="1215" t="str">
        <f t="shared" si="281"/>
        <v/>
      </c>
      <c r="AF255" s="1281" t="str">
        <f>IF(VLOOKUP(D255,'J1&amp;J2'!$CA$9:$CW$470,21,FALSE)=0,"",VLOOKUP(D255,'J1&amp;J2'!$CA$9:$CW$470,21,FALSE))</f>
        <v/>
      </c>
      <c r="AG255" s="1214" t="str">
        <f t="shared" si="282"/>
        <v/>
      </c>
      <c r="AH255" s="1215" t="str">
        <f t="shared" si="283"/>
        <v/>
      </c>
      <c r="AI255" s="1281" t="str">
        <f>IF(VLOOKUP(D255,'J1&amp;J2'!$CA$9:$CW$470,22,FALSE)=0,"",VLOOKUP(D255,'J1&amp;J2'!$CA$9:$CW$470,22,FALSE))</f>
        <v/>
      </c>
      <c r="AJ255" s="1214" t="str">
        <f t="shared" si="284"/>
        <v/>
      </c>
      <c r="AK255" s="1215" t="str">
        <f t="shared" si="285"/>
        <v/>
      </c>
      <c r="AL255" s="1214"/>
      <c r="AM255" s="1215" t="str">
        <f t="shared" si="289"/>
        <v/>
      </c>
      <c r="AN255" s="768" t="str">
        <f t="shared" si="290"/>
        <v/>
      </c>
      <c r="AO255" s="762">
        <f t="shared" si="286"/>
        <v>15</v>
      </c>
      <c r="AP255" s="763">
        <f t="shared" si="287"/>
        <v>7</v>
      </c>
      <c r="AQ255" s="764">
        <f t="shared" si="288"/>
        <v>1</v>
      </c>
      <c r="AR255" s="7"/>
    </row>
    <row r="256" spans="2:44" ht="12" customHeight="1" x14ac:dyDescent="0.4">
      <c r="B256" s="757" t="s">
        <v>1274</v>
      </c>
      <c r="C256" s="758" t="s">
        <v>1006</v>
      </c>
      <c r="D256" s="759" t="s">
        <v>1273</v>
      </c>
      <c r="E256" s="1280">
        <f>IF(VLOOKUP(D256,'J1&amp;J2'!$CA$9:$CW$470,12,FALSE)=0,"",VLOOKUP(D256,'J1&amp;J2'!$CA$9:$CW$470,12,FALSE))</f>
        <v>82</v>
      </c>
      <c r="F256" s="760">
        <f t="shared" si="264"/>
        <v>2</v>
      </c>
      <c r="G256" s="1213">
        <f t="shared" si="265"/>
        <v>12</v>
      </c>
      <c r="H256" s="1280" t="str">
        <f>IF(VLOOKUP(D256,'J1&amp;J2'!$CA$9:$CW$470,13,FALSE)=0,"",VLOOKUP(D256,'J1&amp;J2'!$CA$9:$CW$470,13,FALSE))</f>
        <v/>
      </c>
      <c r="I256" s="1280" t="str">
        <f t="shared" si="266"/>
        <v/>
      </c>
      <c r="J256" s="1213" t="str">
        <f t="shared" si="267"/>
        <v/>
      </c>
      <c r="K256" s="1280" t="str">
        <f>IF(VLOOKUP(D256,'J1&amp;J2'!$CA$9:$CW$470,14,FALSE)=0,"",VLOOKUP(D256,'J1&amp;J2'!$CA$9:$CW$470,14,FALSE))</f>
        <v/>
      </c>
      <c r="L256" s="760" t="str">
        <f t="shared" si="268"/>
        <v/>
      </c>
      <c r="M256" s="1213" t="str">
        <f t="shared" si="269"/>
        <v/>
      </c>
      <c r="N256" s="1280" t="str">
        <f>IF(VLOOKUP(D256,'J1&amp;J2'!$CA$9:$CW$470,15,FALSE)=0,"",VLOOKUP(D256,'J1&amp;J2'!$CA$9:$CW$470,15,FALSE))</f>
        <v/>
      </c>
      <c r="O256" s="760" t="str">
        <f t="shared" si="270"/>
        <v/>
      </c>
      <c r="P256" s="1213" t="str">
        <f t="shared" si="271"/>
        <v/>
      </c>
      <c r="Q256" s="1280" t="str">
        <f>IF(VLOOKUP(D256,'J1&amp;J2'!$CA$9:$CW$470,16,FALSE)=0,"",VLOOKUP(D256,'J1&amp;J2'!$CA$9:$CW$470,16,FALSE))</f>
        <v/>
      </c>
      <c r="R256" s="760" t="str">
        <f t="shared" si="272"/>
        <v/>
      </c>
      <c r="S256" s="1213" t="str">
        <f t="shared" si="273"/>
        <v/>
      </c>
      <c r="T256" s="1280" t="str">
        <f>IF(VLOOKUP(D256,'J1&amp;J2'!$CA$9:$CW$470,17,FALSE)=0,"",VLOOKUP(D256,'J1&amp;J2'!$CA$9:$CW$470,17,FALSE))</f>
        <v/>
      </c>
      <c r="U256" s="760" t="str">
        <f t="shared" si="274"/>
        <v/>
      </c>
      <c r="V256" s="1213" t="str">
        <f t="shared" si="275"/>
        <v/>
      </c>
      <c r="W256" s="1280" t="str">
        <f>IF(VLOOKUP(D256,'J1&amp;J2'!$CA$9:$CW$470,18,FALSE)=0,"",VLOOKUP(D256,'J1&amp;J2'!$CA$9:$CW$470,18,FALSE))</f>
        <v/>
      </c>
      <c r="X256" s="760" t="str">
        <f t="shared" si="276"/>
        <v/>
      </c>
      <c r="Y256" s="1213" t="str">
        <f t="shared" si="277"/>
        <v/>
      </c>
      <c r="Z256" s="1280" t="str">
        <f>IF(VLOOKUP(D256,'J1&amp;J2'!$CA$9:$WV$470,19,FALSE)=0,"",VLOOKUP(D256,'J1&amp;J2'!$CA$9:$CW$470,19,FALSE))</f>
        <v/>
      </c>
      <c r="AA256" s="760" t="str">
        <f t="shared" si="278"/>
        <v/>
      </c>
      <c r="AB256" s="1213" t="str">
        <f t="shared" si="279"/>
        <v/>
      </c>
      <c r="AC256" s="1280" t="str">
        <f>IF(VLOOKUP(D256,'J1&amp;J2'!$CA$9:$CW$470,20,FALSE)=0,"",VLOOKUP(D256,'J1&amp;J2'!$CA$9:$CW$470,20,FALSE))</f>
        <v/>
      </c>
      <c r="AD256" s="760" t="str">
        <f t="shared" si="280"/>
        <v/>
      </c>
      <c r="AE256" s="1213" t="str">
        <f t="shared" si="281"/>
        <v/>
      </c>
      <c r="AF256" s="1280" t="str">
        <f>IF(VLOOKUP(D256,'J1&amp;J2'!$CA$9:$CW$470,21,FALSE)=0,"",VLOOKUP(D256,'J1&amp;J2'!$CA$9:$CW$470,21,FALSE))</f>
        <v/>
      </c>
      <c r="AG256" s="760" t="str">
        <f t="shared" si="282"/>
        <v/>
      </c>
      <c r="AH256" s="1213" t="str">
        <f t="shared" si="283"/>
        <v/>
      </c>
      <c r="AI256" s="1280" t="str">
        <f>IF(VLOOKUP(D256,'J1&amp;J2'!$CA$9:$CW$470,22,FALSE)=0,"",VLOOKUP(D256,'J1&amp;J2'!$CA$9:$CW$470,22,FALSE))</f>
        <v/>
      </c>
      <c r="AJ256" s="760" t="str">
        <f t="shared" si="284"/>
        <v/>
      </c>
      <c r="AK256" s="1213" t="str">
        <f t="shared" si="285"/>
        <v/>
      </c>
      <c r="AL256" s="1214"/>
      <c r="AM256" s="1215" t="str">
        <f t="shared" si="289"/>
        <v/>
      </c>
      <c r="AN256" s="768" t="str">
        <f t="shared" si="290"/>
        <v/>
      </c>
      <c r="AO256" s="762">
        <f t="shared" si="286"/>
        <v>12</v>
      </c>
      <c r="AP256" s="763">
        <f t="shared" si="287"/>
        <v>9</v>
      </c>
      <c r="AQ256" s="764">
        <f t="shared" si="288"/>
        <v>1</v>
      </c>
      <c r="AR256" s="7"/>
    </row>
    <row r="257" spans="2:44" ht="12" customHeight="1" x14ac:dyDescent="0.4">
      <c r="B257" s="765" t="s">
        <v>920</v>
      </c>
      <c r="C257" s="766" t="s">
        <v>338</v>
      </c>
      <c r="D257" s="767" t="s">
        <v>919</v>
      </c>
      <c r="E257" s="1281" t="str">
        <f>IF(VLOOKUP(D257,'J1&amp;J2'!$CA$9:$CW$470,12,FALSE)=0,"",VLOOKUP(D257,'J1&amp;J2'!$CA$9:$CW$470,12,FALSE))</f>
        <v/>
      </c>
      <c r="F257" s="1214" t="str">
        <f t="shared" si="264"/>
        <v/>
      </c>
      <c r="G257" s="1215" t="str">
        <f t="shared" si="265"/>
        <v/>
      </c>
      <c r="H257" s="1281">
        <f>IF(VLOOKUP(D257,'J1&amp;J2'!$CA$9:$CW$470,13,FALSE)=0,"",VLOOKUP(D257,'J1&amp;J2'!$CA$9:$CW$470,13,FALSE))</f>
        <v>120</v>
      </c>
      <c r="I257" s="1281">
        <f t="shared" si="266"/>
        <v>11</v>
      </c>
      <c r="J257" s="1215">
        <f t="shared" si="267"/>
        <v>2</v>
      </c>
      <c r="K257" s="1281" t="str">
        <f>IF(VLOOKUP(D257,'J1&amp;J2'!$CA$9:$CW$470,14,FALSE)=0,"",VLOOKUP(D257,'J1&amp;J2'!$CA$9:$CW$470,14,FALSE))</f>
        <v/>
      </c>
      <c r="L257" s="1214" t="str">
        <f t="shared" si="268"/>
        <v/>
      </c>
      <c r="M257" s="1215" t="str">
        <f t="shared" si="269"/>
        <v/>
      </c>
      <c r="N257" s="1281">
        <f>IF(VLOOKUP(D257,'J1&amp;J2'!$CA$9:$CW$470,15,FALSE)=0,"",VLOOKUP(D257,'J1&amp;J2'!$CA$9:$CW$470,15,FALSE))</f>
        <v>111</v>
      </c>
      <c r="O257" s="1214">
        <f t="shared" si="270"/>
        <v>4</v>
      </c>
      <c r="P257" s="1215">
        <f t="shared" si="271"/>
        <v>9</v>
      </c>
      <c r="Q257" s="1281" t="str">
        <f>IF(VLOOKUP(D257,'J1&amp;J2'!$CA$9:$CW$470,16,FALSE)=0,"",VLOOKUP(D257,'J1&amp;J2'!$CA$9:$CW$470,16,FALSE))</f>
        <v/>
      </c>
      <c r="R257" s="1214" t="str">
        <f t="shared" si="272"/>
        <v/>
      </c>
      <c r="S257" s="1215" t="str">
        <f t="shared" si="273"/>
        <v/>
      </c>
      <c r="T257" s="1281" t="str">
        <f>IF(VLOOKUP(D257,'J1&amp;J2'!$CA$9:$CW$470,17,FALSE)=0,"",VLOOKUP(D257,'J1&amp;J2'!$CA$9:$CW$470,17,FALSE))</f>
        <v/>
      </c>
      <c r="U257" s="1214" t="str">
        <f t="shared" si="274"/>
        <v/>
      </c>
      <c r="V257" s="1215" t="str">
        <f t="shared" si="275"/>
        <v/>
      </c>
      <c r="W257" s="1281" t="str">
        <f>IF(VLOOKUP(D257,'J1&amp;J2'!$CA$9:$CW$470,18,FALSE)=0,"",VLOOKUP(D257,'J1&amp;J2'!$CA$9:$CW$470,18,FALSE))</f>
        <v/>
      </c>
      <c r="X257" s="1214" t="str">
        <f t="shared" si="276"/>
        <v/>
      </c>
      <c r="Y257" s="1215" t="str">
        <f t="shared" si="277"/>
        <v/>
      </c>
      <c r="Z257" s="1281" t="str">
        <f>IF(VLOOKUP(D257,'J1&amp;J2'!$CA$9:$WV$470,19,FALSE)=0,"",VLOOKUP(D257,'J1&amp;J2'!$CA$9:$CW$470,19,FALSE))</f>
        <v/>
      </c>
      <c r="AA257" s="1214" t="str">
        <f t="shared" si="278"/>
        <v/>
      </c>
      <c r="AB257" s="1215" t="str">
        <f t="shared" si="279"/>
        <v/>
      </c>
      <c r="AC257" s="1281" t="str">
        <f>IF(VLOOKUP(D257,'J1&amp;J2'!$CA$9:$CW$470,20,FALSE)=0,"",VLOOKUP(D257,'J1&amp;J2'!$CA$9:$CW$470,20,FALSE))</f>
        <v/>
      </c>
      <c r="AD257" s="1214" t="str">
        <f t="shared" si="280"/>
        <v/>
      </c>
      <c r="AE257" s="1215" t="str">
        <f t="shared" si="281"/>
        <v/>
      </c>
      <c r="AF257" s="1281" t="str">
        <f>IF(VLOOKUP(D257,'J1&amp;J2'!$CA$9:$CW$470,21,FALSE)=0,"",VLOOKUP(D257,'J1&amp;J2'!$CA$9:$CW$470,21,FALSE))</f>
        <v/>
      </c>
      <c r="AG257" s="1214" t="str">
        <f t="shared" si="282"/>
        <v/>
      </c>
      <c r="AH257" s="1215" t="str">
        <f t="shared" si="283"/>
        <v/>
      </c>
      <c r="AI257" s="1281" t="str">
        <f>IF(VLOOKUP(D257,'J1&amp;J2'!$CA$9:$CW$470,22,FALSE)=0,"",VLOOKUP(D257,'J1&amp;J2'!$CA$9:$CW$470,22,FALSE))</f>
        <v/>
      </c>
      <c r="AJ257" s="1214" t="str">
        <f t="shared" si="284"/>
        <v/>
      </c>
      <c r="AK257" s="1215" t="str">
        <f t="shared" si="285"/>
        <v/>
      </c>
      <c r="AL257" s="1214"/>
      <c r="AM257" s="1215" t="str">
        <f t="shared" si="289"/>
        <v/>
      </c>
      <c r="AN257" s="768" t="str">
        <f t="shared" si="290"/>
        <v/>
      </c>
      <c r="AO257" s="762">
        <f t="shared" si="286"/>
        <v>11</v>
      </c>
      <c r="AP257" s="763">
        <f t="shared" si="287"/>
        <v>10</v>
      </c>
      <c r="AQ257" s="764">
        <f t="shared" si="288"/>
        <v>2</v>
      </c>
      <c r="AR257" s="7"/>
    </row>
    <row r="258" spans="2:44" ht="12" customHeight="1" x14ac:dyDescent="0.4">
      <c r="B258" s="757" t="s">
        <v>781</v>
      </c>
      <c r="C258" s="758" t="s">
        <v>731</v>
      </c>
      <c r="D258" s="759" t="s">
        <v>780</v>
      </c>
      <c r="E258" s="1280" t="str">
        <f>IF(VLOOKUP(D258,'J1&amp;J2'!$CA$9:$CW$470,12,FALSE)=0,"",VLOOKUP(D258,'J1&amp;J2'!$CA$9:$CW$470,12,FALSE))</f>
        <v/>
      </c>
      <c r="F258" s="760" t="str">
        <f t="shared" si="264"/>
        <v/>
      </c>
      <c r="G258" s="1213" t="str">
        <f t="shared" si="265"/>
        <v/>
      </c>
      <c r="H258" s="1280" t="str">
        <f>IF(VLOOKUP(D258,'J1&amp;J2'!$CA$9:$CW$470,13,FALSE)=0,"",VLOOKUP(D258,'J1&amp;J2'!$CA$9:$CW$470,13,FALSE))</f>
        <v/>
      </c>
      <c r="I258" s="1280" t="str">
        <f t="shared" si="266"/>
        <v/>
      </c>
      <c r="J258" s="1213" t="str">
        <f t="shared" si="267"/>
        <v/>
      </c>
      <c r="K258" s="1280" t="str">
        <f>IF(VLOOKUP(D258,'J1&amp;J2'!$CA$9:$CW$470,14,FALSE)=0,"",VLOOKUP(D258,'J1&amp;J2'!$CA$9:$CW$470,14,FALSE))</f>
        <v/>
      </c>
      <c r="L258" s="760" t="str">
        <f t="shared" si="268"/>
        <v/>
      </c>
      <c r="M258" s="1213" t="str">
        <f t="shared" si="269"/>
        <v/>
      </c>
      <c r="N258" s="1280">
        <f>IF(VLOOKUP(D258,'J1&amp;J2'!$CA$9:$CW$470,15,FALSE)=0,"",VLOOKUP(D258,'J1&amp;J2'!$CA$9:$CW$470,15,FALSE))</f>
        <v>86</v>
      </c>
      <c r="O258" s="760">
        <f t="shared" si="270"/>
        <v>3</v>
      </c>
      <c r="P258" s="1213">
        <f t="shared" si="271"/>
        <v>10</v>
      </c>
      <c r="Q258" s="1280" t="str">
        <f>IF(VLOOKUP(D258,'J1&amp;J2'!$CA$9:$CW$470,16,FALSE)=0,"",VLOOKUP(D258,'J1&amp;J2'!$CA$9:$CW$470,16,FALSE))</f>
        <v/>
      </c>
      <c r="R258" s="760" t="str">
        <f t="shared" si="272"/>
        <v/>
      </c>
      <c r="S258" s="1213" t="str">
        <f t="shared" si="273"/>
        <v/>
      </c>
      <c r="T258" s="1280" t="str">
        <f>IF(VLOOKUP(D258,'J1&amp;J2'!$CA$9:$CW$470,17,FALSE)=0,"",VLOOKUP(D258,'J1&amp;J2'!$CA$9:$CW$470,17,FALSE))</f>
        <v/>
      </c>
      <c r="U258" s="760" t="str">
        <f t="shared" si="274"/>
        <v/>
      </c>
      <c r="V258" s="1213" t="str">
        <f t="shared" si="275"/>
        <v/>
      </c>
      <c r="W258" s="1280" t="str">
        <f>IF(VLOOKUP(D258,'J1&amp;J2'!$CA$9:$CW$470,18,FALSE)=0,"",VLOOKUP(D258,'J1&amp;J2'!$CA$9:$CW$470,18,FALSE))</f>
        <v/>
      </c>
      <c r="X258" s="760" t="str">
        <f t="shared" si="276"/>
        <v/>
      </c>
      <c r="Y258" s="1213" t="str">
        <f t="shared" si="277"/>
        <v/>
      </c>
      <c r="Z258" s="1280" t="str">
        <f>IF(VLOOKUP(D258,'J1&amp;J2'!$CA$9:$WV$470,19,FALSE)=0,"",VLOOKUP(D258,'J1&amp;J2'!$CA$9:$CW$470,19,FALSE))</f>
        <v/>
      </c>
      <c r="AA258" s="760" t="str">
        <f t="shared" si="278"/>
        <v/>
      </c>
      <c r="AB258" s="1213" t="str">
        <f t="shared" si="279"/>
        <v/>
      </c>
      <c r="AC258" s="1280" t="str">
        <f>IF(VLOOKUP(D258,'J1&amp;J2'!$CA$9:$CW$470,20,FALSE)=0,"",VLOOKUP(D258,'J1&amp;J2'!$CA$9:$CW$470,20,FALSE))</f>
        <v/>
      </c>
      <c r="AD258" s="760" t="str">
        <f t="shared" si="280"/>
        <v/>
      </c>
      <c r="AE258" s="1213" t="str">
        <f t="shared" si="281"/>
        <v/>
      </c>
      <c r="AF258" s="1280" t="str">
        <f>IF(VLOOKUP(D258,'J1&amp;J2'!$CA$9:$CW$470,21,FALSE)=0,"",VLOOKUP(D258,'J1&amp;J2'!$CA$9:$CW$470,21,FALSE))</f>
        <v/>
      </c>
      <c r="AG258" s="760" t="str">
        <f t="shared" si="282"/>
        <v/>
      </c>
      <c r="AH258" s="1213" t="str">
        <f t="shared" si="283"/>
        <v/>
      </c>
      <c r="AI258" s="1280" t="str">
        <f>IF(VLOOKUP(D258,'J1&amp;J2'!$CA$9:$CW$470,22,FALSE)=0,"",VLOOKUP(D258,'J1&amp;J2'!$CA$9:$CW$470,22,FALSE))</f>
        <v/>
      </c>
      <c r="AJ258" s="760" t="str">
        <f t="shared" si="284"/>
        <v/>
      </c>
      <c r="AK258" s="1213" t="str">
        <f t="shared" si="285"/>
        <v/>
      </c>
      <c r="AL258" s="1214"/>
      <c r="AM258" s="1215" t="str">
        <f t="shared" si="289"/>
        <v/>
      </c>
      <c r="AN258" s="768" t="str">
        <f t="shared" si="290"/>
        <v/>
      </c>
      <c r="AO258" s="762">
        <f t="shared" si="286"/>
        <v>10</v>
      </c>
      <c r="AP258" s="763">
        <f t="shared" si="287"/>
        <v>11</v>
      </c>
      <c r="AQ258" s="764">
        <f t="shared" si="288"/>
        <v>1</v>
      </c>
      <c r="AR258" s="7"/>
    </row>
    <row r="259" spans="2:44" ht="12" customHeight="1" x14ac:dyDescent="0.4">
      <c r="B259" s="765" t="s">
        <v>1810</v>
      </c>
      <c r="C259" s="766" t="s">
        <v>984</v>
      </c>
      <c r="D259" s="767" t="s">
        <v>1329</v>
      </c>
      <c r="E259" s="1281" t="str">
        <f>IF(VLOOKUP(D259,'J1&amp;J2'!$CA$9:$CW$470,12,FALSE)=0,"",VLOOKUP(D259,'J1&amp;J2'!$CA$9:$CW$470,12,FALSE))</f>
        <v/>
      </c>
      <c r="F259" s="1214" t="str">
        <f t="shared" si="264"/>
        <v/>
      </c>
      <c r="G259" s="1215" t="str">
        <f t="shared" si="265"/>
        <v/>
      </c>
      <c r="H259" s="1281" t="str">
        <f>IF(VLOOKUP(D259,'J1&amp;J2'!$CA$9:$CW$470,13,FALSE)=0,"",VLOOKUP(D259,'J1&amp;J2'!$CA$9:$CW$470,13,FALSE))</f>
        <v/>
      </c>
      <c r="I259" s="1281" t="str">
        <f t="shared" si="266"/>
        <v/>
      </c>
      <c r="J259" s="1215" t="str">
        <f t="shared" si="267"/>
        <v/>
      </c>
      <c r="K259" s="1281">
        <f>IF(VLOOKUP(D259,'J1&amp;J2'!$CA$9:$CW$470,14,FALSE)=0,"",VLOOKUP(D259,'J1&amp;J2'!$CA$9:$CW$470,14,FALSE))</f>
        <v>93</v>
      </c>
      <c r="L259" s="1214">
        <f t="shared" si="268"/>
        <v>3</v>
      </c>
      <c r="M259" s="1215">
        <f t="shared" si="269"/>
        <v>10</v>
      </c>
      <c r="N259" s="1281" t="str">
        <f>IF(VLOOKUP(D259,'J1&amp;J2'!$CA$9:$CW$470,15,FALSE)=0,"",VLOOKUP(D259,'J1&amp;J2'!$CA$9:$CW$470,15,FALSE))</f>
        <v/>
      </c>
      <c r="O259" s="1214" t="str">
        <f t="shared" si="270"/>
        <v/>
      </c>
      <c r="P259" s="1215" t="str">
        <f t="shared" si="271"/>
        <v/>
      </c>
      <c r="Q259" s="1281" t="str">
        <f>IF(VLOOKUP(D259,'J1&amp;J2'!$CA$9:$CW$470,16,FALSE)=0,"",VLOOKUP(D259,'J1&amp;J2'!$CA$9:$CW$470,16,FALSE))</f>
        <v/>
      </c>
      <c r="R259" s="1214" t="str">
        <f t="shared" si="272"/>
        <v/>
      </c>
      <c r="S259" s="1215" t="str">
        <f t="shared" si="273"/>
        <v/>
      </c>
      <c r="T259" s="1281" t="str">
        <f>IF(VLOOKUP(D259,'J1&amp;J2'!$CA$9:$CW$470,17,FALSE)=0,"",VLOOKUP(D259,'J1&amp;J2'!$CA$9:$CW$470,17,FALSE))</f>
        <v/>
      </c>
      <c r="U259" s="1214" t="str">
        <f t="shared" si="274"/>
        <v/>
      </c>
      <c r="V259" s="1215" t="str">
        <f t="shared" si="275"/>
        <v/>
      </c>
      <c r="W259" s="1281" t="str">
        <f>IF(VLOOKUP(D259,'J1&amp;J2'!$CA$9:$CW$470,18,FALSE)=0,"",VLOOKUP(D259,'J1&amp;J2'!$CA$9:$CW$470,18,FALSE))</f>
        <v/>
      </c>
      <c r="X259" s="1214" t="str">
        <f t="shared" si="276"/>
        <v/>
      </c>
      <c r="Y259" s="1215" t="str">
        <f t="shared" si="277"/>
        <v/>
      </c>
      <c r="Z259" s="1281" t="str">
        <f>IF(VLOOKUP(D259,'J1&amp;J2'!$CA$9:$WV$470,19,FALSE)=0,"",VLOOKUP(D259,'J1&amp;J2'!$CA$9:$CW$470,19,FALSE))</f>
        <v/>
      </c>
      <c r="AA259" s="1214" t="str">
        <f t="shared" si="278"/>
        <v/>
      </c>
      <c r="AB259" s="1215" t="str">
        <f t="shared" si="279"/>
        <v/>
      </c>
      <c r="AC259" s="1281" t="str">
        <f>IF(VLOOKUP(D259,'J1&amp;J2'!$CA$9:$CW$470,20,FALSE)=0,"",VLOOKUP(D259,'J1&amp;J2'!$CA$9:$CW$470,20,FALSE))</f>
        <v/>
      </c>
      <c r="AD259" s="1214" t="str">
        <f t="shared" si="280"/>
        <v/>
      </c>
      <c r="AE259" s="1215" t="str">
        <f t="shared" si="281"/>
        <v/>
      </c>
      <c r="AF259" s="1281" t="str">
        <f>IF(VLOOKUP(D259,'J1&amp;J2'!$CA$9:$CW$470,21,FALSE)=0,"",VLOOKUP(D259,'J1&amp;J2'!$CA$9:$CW$470,21,FALSE))</f>
        <v/>
      </c>
      <c r="AG259" s="1214" t="str">
        <f t="shared" si="282"/>
        <v/>
      </c>
      <c r="AH259" s="1215" t="str">
        <f t="shared" si="283"/>
        <v/>
      </c>
      <c r="AI259" s="1281" t="str">
        <f>IF(VLOOKUP(D259,'J1&amp;J2'!$CA$9:$CW$470,22,FALSE)=0,"",VLOOKUP(D259,'J1&amp;J2'!$CA$9:$CW$470,22,FALSE))</f>
        <v/>
      </c>
      <c r="AJ259" s="1214" t="str">
        <f t="shared" si="284"/>
        <v/>
      </c>
      <c r="AK259" s="1215" t="str">
        <f t="shared" si="285"/>
        <v/>
      </c>
      <c r="AL259" s="1214"/>
      <c r="AM259" s="1215" t="str">
        <f t="shared" si="289"/>
        <v/>
      </c>
      <c r="AN259" s="768" t="str">
        <f t="shared" si="290"/>
        <v/>
      </c>
      <c r="AO259" s="762">
        <f t="shared" si="286"/>
        <v>10</v>
      </c>
      <c r="AP259" s="763">
        <f t="shared" si="287"/>
        <v>11</v>
      </c>
      <c r="AQ259" s="764">
        <f t="shared" si="288"/>
        <v>1</v>
      </c>
      <c r="AR259" s="7"/>
    </row>
    <row r="260" spans="2:44" ht="12" customHeight="1" x14ac:dyDescent="0.4">
      <c r="B260" s="757" t="s">
        <v>1902</v>
      </c>
      <c r="C260" s="758" t="s">
        <v>666</v>
      </c>
      <c r="D260" s="759" t="s">
        <v>1884</v>
      </c>
      <c r="E260" s="1280" t="str">
        <f>IF(VLOOKUP(D260,'J1&amp;J2'!$CA$9:$CW$470,12,FALSE)=0,"",VLOOKUP(D260,'J1&amp;J2'!$CA$9:$CW$470,12,FALSE))</f>
        <v/>
      </c>
      <c r="F260" s="760" t="str">
        <f t="shared" si="264"/>
        <v/>
      </c>
      <c r="G260" s="1213" t="str">
        <f t="shared" si="265"/>
        <v/>
      </c>
      <c r="H260" s="1280" t="str">
        <f>IF(VLOOKUP(D260,'J1&amp;J2'!$CA$9:$CW$470,13,FALSE)=0,"",VLOOKUP(D260,'J1&amp;J2'!$CA$9:$CW$470,13,FALSE))</f>
        <v/>
      </c>
      <c r="I260" s="1280" t="str">
        <f t="shared" si="266"/>
        <v/>
      </c>
      <c r="J260" s="1213" t="str">
        <f t="shared" si="267"/>
        <v/>
      </c>
      <c r="K260" s="1280" t="str">
        <f>IF(VLOOKUP(D260,'J1&amp;J2'!$CA$9:$CW$470,14,FALSE)=0,"",VLOOKUP(D260,'J1&amp;J2'!$CA$9:$CW$470,14,FALSE))</f>
        <v/>
      </c>
      <c r="L260" s="760" t="str">
        <f t="shared" si="268"/>
        <v/>
      </c>
      <c r="M260" s="1213" t="str">
        <f t="shared" si="269"/>
        <v/>
      </c>
      <c r="N260" s="1280">
        <f>IF(VLOOKUP(D260,'J1&amp;J2'!$CA$9:$CW$470,15,FALSE)=0,"",VLOOKUP(D260,'J1&amp;J2'!$CA$9:$CW$470,15,FALSE))</f>
        <v>126</v>
      </c>
      <c r="O260" s="760">
        <f t="shared" si="270"/>
        <v>5</v>
      </c>
      <c r="P260" s="1213">
        <f t="shared" si="271"/>
        <v>8</v>
      </c>
      <c r="Q260" s="1280" t="str">
        <f>IF(VLOOKUP(D260,'J1&amp;J2'!$CA$9:$CW$470,16,FALSE)=0,"",VLOOKUP(D260,'J1&amp;J2'!$CA$9:$CW$470,16,FALSE))</f>
        <v/>
      </c>
      <c r="R260" s="760" t="str">
        <f t="shared" si="272"/>
        <v/>
      </c>
      <c r="S260" s="1213" t="str">
        <f t="shared" si="273"/>
        <v/>
      </c>
      <c r="T260" s="1280" t="str">
        <f>IF(VLOOKUP(D260,'J1&amp;J2'!$CA$9:$CW$470,17,FALSE)=0,"",VLOOKUP(D260,'J1&amp;J2'!$CA$9:$CW$470,17,FALSE))</f>
        <v/>
      </c>
      <c r="U260" s="760" t="str">
        <f t="shared" si="274"/>
        <v/>
      </c>
      <c r="V260" s="1213" t="str">
        <f t="shared" si="275"/>
        <v/>
      </c>
      <c r="W260" s="1280" t="str">
        <f>IF(VLOOKUP(D260,'J1&amp;J2'!$CA$9:$CW$470,18,FALSE)=0,"",VLOOKUP(D260,'J1&amp;J2'!$CA$9:$CW$470,18,FALSE))</f>
        <v/>
      </c>
      <c r="X260" s="760" t="str">
        <f t="shared" si="276"/>
        <v/>
      </c>
      <c r="Y260" s="1213" t="str">
        <f t="shared" si="277"/>
        <v/>
      </c>
      <c r="Z260" s="1280" t="str">
        <f>IF(VLOOKUP(D260,'J1&amp;J2'!$CA$9:$WV$470,19,FALSE)=0,"",VLOOKUP(D260,'J1&amp;J2'!$CA$9:$CW$470,19,FALSE))</f>
        <v/>
      </c>
      <c r="AA260" s="760" t="str">
        <f t="shared" si="278"/>
        <v/>
      </c>
      <c r="AB260" s="1213" t="str">
        <f t="shared" si="279"/>
        <v/>
      </c>
      <c r="AC260" s="1280" t="str">
        <f>IF(VLOOKUP(D260,'J1&amp;J2'!$CA$9:$CW$470,20,FALSE)=0,"",VLOOKUP(D260,'J1&amp;J2'!$CA$9:$CW$470,20,FALSE))</f>
        <v/>
      </c>
      <c r="AD260" s="760" t="str">
        <f t="shared" si="280"/>
        <v/>
      </c>
      <c r="AE260" s="1213" t="str">
        <f t="shared" si="281"/>
        <v/>
      </c>
      <c r="AF260" s="1280" t="str">
        <f>IF(VLOOKUP(D260,'J1&amp;J2'!$CA$9:$CW$470,21,FALSE)=0,"",VLOOKUP(D260,'J1&amp;J2'!$CA$9:$CW$470,21,FALSE))</f>
        <v/>
      </c>
      <c r="AG260" s="760" t="str">
        <f t="shared" si="282"/>
        <v/>
      </c>
      <c r="AH260" s="1213" t="str">
        <f t="shared" si="283"/>
        <v/>
      </c>
      <c r="AI260" s="1280" t="str">
        <f>IF(VLOOKUP(D260,'J1&amp;J2'!$CA$9:$CW$470,22,FALSE)=0,"",VLOOKUP(D260,'J1&amp;J2'!$CA$9:$CW$470,22,FALSE))</f>
        <v/>
      </c>
      <c r="AJ260" s="760" t="str">
        <f t="shared" si="284"/>
        <v/>
      </c>
      <c r="AK260" s="1213" t="str">
        <f t="shared" si="285"/>
        <v/>
      </c>
      <c r="AL260" s="1214"/>
      <c r="AM260" s="1215" t="str">
        <f t="shared" si="289"/>
        <v/>
      </c>
      <c r="AN260" s="768" t="str">
        <f t="shared" si="290"/>
        <v/>
      </c>
      <c r="AO260" s="762">
        <f t="shared" si="286"/>
        <v>8</v>
      </c>
      <c r="AP260" s="763">
        <f t="shared" si="287"/>
        <v>13</v>
      </c>
      <c r="AQ260" s="764">
        <f t="shared" si="288"/>
        <v>1</v>
      </c>
      <c r="AR260" s="7"/>
    </row>
    <row r="261" spans="2:44" ht="12" customHeight="1" x14ac:dyDescent="0.4">
      <c r="B261" s="765" t="s">
        <v>1712</v>
      </c>
      <c r="C261" s="766" t="s">
        <v>784</v>
      </c>
      <c r="D261" s="767" t="s">
        <v>1710</v>
      </c>
      <c r="E261" s="1281" t="str">
        <f>IF(VLOOKUP(D261,'J1&amp;J2'!$CA$9:$CW$470,12,FALSE)=0,"",VLOOKUP(D261,'J1&amp;J2'!$CA$9:$CW$470,12,FALSE))</f>
        <v/>
      </c>
      <c r="F261" s="1214" t="str">
        <f t="shared" si="264"/>
        <v/>
      </c>
      <c r="G261" s="1215" t="str">
        <f t="shared" si="265"/>
        <v/>
      </c>
      <c r="H261" s="1281" t="str">
        <f>IF(VLOOKUP(D261,'J1&amp;J2'!$CA$9:$CW$470,13,FALSE)=0,"",VLOOKUP(D261,'J1&amp;J2'!$CA$9:$CW$470,13,FALSE))</f>
        <v/>
      </c>
      <c r="I261" s="1281" t="str">
        <f t="shared" si="266"/>
        <v/>
      </c>
      <c r="J261" s="1215" t="str">
        <f t="shared" si="267"/>
        <v/>
      </c>
      <c r="K261" s="1281">
        <f>IF(VLOOKUP(D261,'J1&amp;J2'!$CA$9:$CW$470,14,FALSE)=0,"",VLOOKUP(D261,'J1&amp;J2'!$CA$9:$CW$470,14,FALSE))</f>
        <v>999</v>
      </c>
      <c r="L261" s="1214">
        <f t="shared" si="268"/>
        <v>6</v>
      </c>
      <c r="M261" s="1215">
        <f t="shared" si="269"/>
        <v>7</v>
      </c>
      <c r="N261" s="1281" t="str">
        <f>IF(VLOOKUP(D261,'J1&amp;J2'!$CA$9:$CW$470,15,FALSE)=0,"",VLOOKUP(D261,'J1&amp;J2'!$CA$9:$CW$470,15,FALSE))</f>
        <v/>
      </c>
      <c r="O261" s="1214" t="str">
        <f t="shared" si="270"/>
        <v/>
      </c>
      <c r="P261" s="1215" t="str">
        <f t="shared" si="271"/>
        <v/>
      </c>
      <c r="Q261" s="1281" t="str">
        <f>IF(VLOOKUP(D261,'J1&amp;J2'!$CA$9:$CW$470,16,FALSE)=0,"",VLOOKUP(D261,'J1&amp;J2'!$CA$9:$CW$470,16,FALSE))</f>
        <v/>
      </c>
      <c r="R261" s="1214" t="str">
        <f t="shared" si="272"/>
        <v/>
      </c>
      <c r="S261" s="1215" t="str">
        <f t="shared" si="273"/>
        <v/>
      </c>
      <c r="T261" s="1281" t="str">
        <f>IF(VLOOKUP(D261,'J1&amp;J2'!$CA$9:$CW$470,17,FALSE)=0,"",VLOOKUP(D261,'J1&amp;J2'!$CA$9:$CW$470,17,FALSE))</f>
        <v/>
      </c>
      <c r="U261" s="1214" t="str">
        <f t="shared" si="274"/>
        <v/>
      </c>
      <c r="V261" s="1215" t="str">
        <f t="shared" si="275"/>
        <v/>
      </c>
      <c r="W261" s="1281" t="str">
        <f>IF(VLOOKUP(D261,'J1&amp;J2'!$CA$9:$CW$470,18,FALSE)=0,"",VLOOKUP(D261,'J1&amp;J2'!$CA$9:$CW$470,18,FALSE))</f>
        <v/>
      </c>
      <c r="X261" s="1214" t="str">
        <f t="shared" si="276"/>
        <v/>
      </c>
      <c r="Y261" s="1215" t="str">
        <f t="shared" si="277"/>
        <v/>
      </c>
      <c r="Z261" s="1281" t="str">
        <f>IF(VLOOKUP(D261,'J1&amp;J2'!$CA$9:$WV$470,19,FALSE)=0,"",VLOOKUP(D261,'J1&amp;J2'!$CA$9:$CW$470,19,FALSE))</f>
        <v/>
      </c>
      <c r="AA261" s="1214" t="str">
        <f t="shared" si="278"/>
        <v/>
      </c>
      <c r="AB261" s="1215" t="str">
        <f t="shared" si="279"/>
        <v/>
      </c>
      <c r="AC261" s="1281" t="str">
        <f>IF(VLOOKUP(D261,'J1&amp;J2'!$CA$9:$CW$470,20,FALSE)=0,"",VLOOKUP(D261,'J1&amp;J2'!$CA$9:$CW$470,20,FALSE))</f>
        <v/>
      </c>
      <c r="AD261" s="1214" t="str">
        <f t="shared" si="280"/>
        <v/>
      </c>
      <c r="AE261" s="1215" t="str">
        <f t="shared" si="281"/>
        <v/>
      </c>
      <c r="AF261" s="1281" t="str">
        <f>IF(VLOOKUP(D261,'J1&amp;J2'!$CA$9:$CW$470,21,FALSE)=0,"",VLOOKUP(D261,'J1&amp;J2'!$CA$9:$CW$470,21,FALSE))</f>
        <v/>
      </c>
      <c r="AG261" s="1214" t="str">
        <f t="shared" si="282"/>
        <v/>
      </c>
      <c r="AH261" s="1215" t="str">
        <f t="shared" si="283"/>
        <v/>
      </c>
      <c r="AI261" s="1281" t="str">
        <f>IF(VLOOKUP(D261,'J1&amp;J2'!$CA$9:$CW$470,22,FALSE)=0,"",VLOOKUP(D261,'J1&amp;J2'!$CA$9:$CW$470,22,FALSE))</f>
        <v/>
      </c>
      <c r="AJ261" s="1214" t="str">
        <f t="shared" si="284"/>
        <v/>
      </c>
      <c r="AK261" s="1215" t="str">
        <f t="shared" si="285"/>
        <v/>
      </c>
      <c r="AL261" s="1214"/>
      <c r="AM261" s="1215" t="str">
        <f t="shared" si="289"/>
        <v/>
      </c>
      <c r="AN261" s="768" t="str">
        <f t="shared" si="290"/>
        <v/>
      </c>
      <c r="AO261" s="762">
        <f t="shared" si="286"/>
        <v>7</v>
      </c>
      <c r="AP261" s="763">
        <f t="shared" si="287"/>
        <v>14</v>
      </c>
      <c r="AQ261" s="764">
        <f t="shared" si="288"/>
        <v>1</v>
      </c>
      <c r="AR261" s="7"/>
    </row>
    <row r="262" spans="2:44" ht="12" customHeight="1" x14ac:dyDescent="0.4">
      <c r="B262" s="757" t="s">
        <v>1070</v>
      </c>
      <c r="C262" s="758" t="s">
        <v>1006</v>
      </c>
      <c r="D262" s="759" t="s">
        <v>1069</v>
      </c>
      <c r="E262" s="1280" t="str">
        <f>IF(VLOOKUP(D262,'J1&amp;J2'!$CA$9:$CW$470,12,FALSE)=0,"",VLOOKUP(D262,'J1&amp;J2'!$CA$9:$CW$470,12,FALSE))</f>
        <v/>
      </c>
      <c r="F262" s="760" t="str">
        <f t="shared" si="264"/>
        <v/>
      </c>
      <c r="G262" s="1213" t="str">
        <f t="shared" si="265"/>
        <v/>
      </c>
      <c r="H262" s="1280">
        <f>IF(VLOOKUP(D262,'J1&amp;J2'!$CA$9:$CW$470,13,FALSE)=0,"",VLOOKUP(D262,'J1&amp;J2'!$CA$9:$CW$470,13,FALSE))</f>
        <v>99</v>
      </c>
      <c r="I262" s="1280">
        <f t="shared" si="266"/>
        <v>7</v>
      </c>
      <c r="J262" s="1213">
        <f t="shared" si="267"/>
        <v>6</v>
      </c>
      <c r="K262" s="1280" t="str">
        <f>IF(VLOOKUP(D262,'J1&amp;J2'!$CA$9:$CW$470,14,FALSE)=0,"",VLOOKUP(D262,'J1&amp;J2'!$CA$9:$CW$470,14,FALSE))</f>
        <v/>
      </c>
      <c r="L262" s="760" t="str">
        <f t="shared" si="268"/>
        <v/>
      </c>
      <c r="M262" s="1213" t="str">
        <f t="shared" si="269"/>
        <v/>
      </c>
      <c r="N262" s="1280" t="str">
        <f>IF(VLOOKUP(D262,'J1&amp;J2'!$CA$9:$CW$470,15,FALSE)=0,"",VLOOKUP(D262,'J1&amp;J2'!$CA$9:$CW$470,15,FALSE))</f>
        <v/>
      </c>
      <c r="O262" s="760" t="str">
        <f t="shared" si="270"/>
        <v/>
      </c>
      <c r="P262" s="1213" t="str">
        <f t="shared" si="271"/>
        <v/>
      </c>
      <c r="Q262" s="1280" t="str">
        <f>IF(VLOOKUP(D262,'J1&amp;J2'!$CA$9:$CW$470,16,FALSE)=0,"",VLOOKUP(D262,'J1&amp;J2'!$CA$9:$CW$470,16,FALSE))</f>
        <v/>
      </c>
      <c r="R262" s="760" t="str">
        <f t="shared" si="272"/>
        <v/>
      </c>
      <c r="S262" s="1213" t="str">
        <f t="shared" si="273"/>
        <v/>
      </c>
      <c r="T262" s="1280" t="str">
        <f>IF(VLOOKUP(D262,'J1&amp;J2'!$CA$9:$CW$470,17,FALSE)=0,"",VLOOKUP(D262,'J1&amp;J2'!$CA$9:$CW$470,17,FALSE))</f>
        <v/>
      </c>
      <c r="U262" s="760" t="str">
        <f t="shared" si="274"/>
        <v/>
      </c>
      <c r="V262" s="1213" t="str">
        <f t="shared" si="275"/>
        <v/>
      </c>
      <c r="W262" s="1280" t="str">
        <f>IF(VLOOKUP(D262,'J1&amp;J2'!$CA$9:$CW$470,18,FALSE)=0,"",VLOOKUP(D262,'J1&amp;J2'!$CA$9:$CW$470,18,FALSE))</f>
        <v/>
      </c>
      <c r="X262" s="760" t="str">
        <f t="shared" si="276"/>
        <v/>
      </c>
      <c r="Y262" s="1213" t="str">
        <f t="shared" si="277"/>
        <v/>
      </c>
      <c r="Z262" s="1280" t="str">
        <f>IF(VLOOKUP(D262,'J1&amp;J2'!$CA$9:$WV$470,19,FALSE)=0,"",VLOOKUP(D262,'J1&amp;J2'!$CA$9:$CW$470,19,FALSE))</f>
        <v/>
      </c>
      <c r="AA262" s="760" t="str">
        <f t="shared" si="278"/>
        <v/>
      </c>
      <c r="AB262" s="1213" t="str">
        <f t="shared" si="279"/>
        <v/>
      </c>
      <c r="AC262" s="1280" t="str">
        <f>IF(VLOOKUP(D262,'J1&amp;J2'!$CA$9:$CW$470,20,FALSE)=0,"",VLOOKUP(D262,'J1&amp;J2'!$CA$9:$CW$470,20,FALSE))</f>
        <v/>
      </c>
      <c r="AD262" s="760" t="str">
        <f t="shared" si="280"/>
        <v/>
      </c>
      <c r="AE262" s="1213" t="str">
        <f t="shared" si="281"/>
        <v/>
      </c>
      <c r="AF262" s="1280" t="str">
        <f>IF(VLOOKUP(D262,'J1&amp;J2'!$CA$9:$CW$470,21,FALSE)=0,"",VLOOKUP(D262,'J1&amp;J2'!$CA$9:$CW$470,21,FALSE))</f>
        <v/>
      </c>
      <c r="AG262" s="760" t="str">
        <f t="shared" si="282"/>
        <v/>
      </c>
      <c r="AH262" s="1213" t="str">
        <f t="shared" si="283"/>
        <v/>
      </c>
      <c r="AI262" s="1280" t="str">
        <f>IF(VLOOKUP(D262,'J1&amp;J2'!$CA$9:$CW$470,22,FALSE)=0,"",VLOOKUP(D262,'J1&amp;J2'!$CA$9:$CW$470,22,FALSE))</f>
        <v/>
      </c>
      <c r="AJ262" s="760" t="str">
        <f t="shared" si="284"/>
        <v/>
      </c>
      <c r="AK262" s="1213" t="str">
        <f t="shared" si="285"/>
        <v/>
      </c>
      <c r="AL262" s="1214"/>
      <c r="AM262" s="1215" t="str">
        <f t="shared" si="289"/>
        <v/>
      </c>
      <c r="AN262" s="768" t="str">
        <f t="shared" si="290"/>
        <v/>
      </c>
      <c r="AO262" s="762">
        <f t="shared" si="286"/>
        <v>6</v>
      </c>
      <c r="AP262" s="763">
        <f t="shared" si="287"/>
        <v>15</v>
      </c>
      <c r="AQ262" s="764">
        <f t="shared" si="288"/>
        <v>1</v>
      </c>
      <c r="AR262" s="7"/>
    </row>
    <row r="263" spans="2:44" ht="12" customHeight="1" x14ac:dyDescent="0.4">
      <c r="B263" s="765" t="s">
        <v>535</v>
      </c>
      <c r="C263" s="766" t="s">
        <v>530</v>
      </c>
      <c r="D263" s="767" t="s">
        <v>175</v>
      </c>
      <c r="E263" s="1281" t="str">
        <f>IF(VLOOKUP(D263,'J1&amp;J2'!$CA$9:$CW$470,12,FALSE)=0,"",VLOOKUP(D263,'J1&amp;J2'!$CA$9:$CW$470,12,FALSE))</f>
        <v/>
      </c>
      <c r="F263" s="1214" t="str">
        <f t="shared" si="264"/>
        <v/>
      </c>
      <c r="G263" s="1215" t="str">
        <f t="shared" si="265"/>
        <v/>
      </c>
      <c r="H263" s="1281">
        <f>IF(VLOOKUP(D263,'J1&amp;J2'!$CA$9:$CW$470,13,FALSE)=0,"",VLOOKUP(D263,'J1&amp;J2'!$CA$9:$CW$470,13,FALSE))</f>
        <v>106</v>
      </c>
      <c r="I263" s="1281">
        <f t="shared" si="266"/>
        <v>9</v>
      </c>
      <c r="J263" s="1215">
        <f t="shared" si="267"/>
        <v>4</v>
      </c>
      <c r="K263" s="1281" t="str">
        <f>IF(VLOOKUP(D263,'J1&amp;J2'!$CA$9:$CW$470,14,FALSE)=0,"",VLOOKUP(D263,'J1&amp;J2'!$CA$9:$CW$470,14,FALSE))</f>
        <v/>
      </c>
      <c r="L263" s="1214" t="str">
        <f t="shared" si="268"/>
        <v/>
      </c>
      <c r="M263" s="1215" t="str">
        <f t="shared" si="269"/>
        <v/>
      </c>
      <c r="N263" s="1281" t="str">
        <f>IF(VLOOKUP(D263,'J1&amp;J2'!$CA$9:$CW$470,15,FALSE)=0,"",VLOOKUP(D263,'J1&amp;J2'!$CA$9:$CW$470,15,FALSE))</f>
        <v/>
      </c>
      <c r="O263" s="1214" t="str">
        <f t="shared" si="270"/>
        <v/>
      </c>
      <c r="P263" s="1215" t="str">
        <f t="shared" si="271"/>
        <v/>
      </c>
      <c r="Q263" s="1281" t="str">
        <f>IF(VLOOKUP(D263,'J1&amp;J2'!$CA$9:$CW$470,16,FALSE)=0,"",VLOOKUP(D263,'J1&amp;J2'!$CA$9:$CW$470,16,FALSE))</f>
        <v/>
      </c>
      <c r="R263" s="1214" t="str">
        <f t="shared" si="272"/>
        <v/>
      </c>
      <c r="S263" s="1215" t="str">
        <f t="shared" si="273"/>
        <v/>
      </c>
      <c r="T263" s="1281" t="str">
        <f>IF(VLOOKUP(D263,'J1&amp;J2'!$CA$9:$CW$470,17,FALSE)=0,"",VLOOKUP(D263,'J1&amp;J2'!$CA$9:$CW$470,17,FALSE))</f>
        <v/>
      </c>
      <c r="U263" s="1214" t="str">
        <f t="shared" si="274"/>
        <v/>
      </c>
      <c r="V263" s="1215" t="str">
        <f t="shared" si="275"/>
        <v/>
      </c>
      <c r="W263" s="1281" t="str">
        <f>IF(VLOOKUP(D263,'J1&amp;J2'!$CA$9:$CW$470,18,FALSE)=0,"",VLOOKUP(D263,'J1&amp;J2'!$CA$9:$CW$470,18,FALSE))</f>
        <v/>
      </c>
      <c r="X263" s="1214" t="str">
        <f t="shared" si="276"/>
        <v/>
      </c>
      <c r="Y263" s="1215" t="str">
        <f t="shared" si="277"/>
        <v/>
      </c>
      <c r="Z263" s="1281" t="str">
        <f>IF(VLOOKUP(D263,'J1&amp;J2'!$CA$9:$WV$470,19,FALSE)=0,"",VLOOKUP(D263,'J1&amp;J2'!$CA$9:$CW$470,19,FALSE))</f>
        <v/>
      </c>
      <c r="AA263" s="1214" t="str">
        <f t="shared" si="278"/>
        <v/>
      </c>
      <c r="AB263" s="1215" t="str">
        <f t="shared" si="279"/>
        <v/>
      </c>
      <c r="AC263" s="1281" t="str">
        <f>IF(VLOOKUP(D263,'J1&amp;J2'!$CA$9:$CW$470,20,FALSE)=0,"",VLOOKUP(D263,'J1&amp;J2'!$CA$9:$CW$470,20,FALSE))</f>
        <v/>
      </c>
      <c r="AD263" s="1214" t="str">
        <f t="shared" si="280"/>
        <v/>
      </c>
      <c r="AE263" s="1215" t="str">
        <f t="shared" si="281"/>
        <v/>
      </c>
      <c r="AF263" s="1281" t="str">
        <f>IF(VLOOKUP(D263,'J1&amp;J2'!$CA$9:$CW$470,21,FALSE)=0,"",VLOOKUP(D263,'J1&amp;J2'!$CA$9:$CW$470,21,FALSE))</f>
        <v/>
      </c>
      <c r="AG263" s="1214" t="str">
        <f t="shared" si="282"/>
        <v/>
      </c>
      <c r="AH263" s="1215" t="str">
        <f t="shared" si="283"/>
        <v/>
      </c>
      <c r="AI263" s="1281" t="str">
        <f>IF(VLOOKUP(D263,'J1&amp;J2'!$CA$9:$CW$470,22,FALSE)=0,"",VLOOKUP(D263,'J1&amp;J2'!$CA$9:$CW$470,22,FALSE))</f>
        <v/>
      </c>
      <c r="AJ263" s="1214" t="str">
        <f t="shared" si="284"/>
        <v/>
      </c>
      <c r="AK263" s="1215" t="str">
        <f t="shared" si="285"/>
        <v/>
      </c>
      <c r="AL263" s="760"/>
      <c r="AM263" s="1213" t="str">
        <f t="shared" si="289"/>
        <v/>
      </c>
      <c r="AN263" s="761" t="str">
        <f t="shared" si="290"/>
        <v/>
      </c>
      <c r="AO263" s="762">
        <f t="shared" si="286"/>
        <v>4</v>
      </c>
      <c r="AP263" s="763">
        <f t="shared" si="287"/>
        <v>16</v>
      </c>
      <c r="AQ263" s="764">
        <f t="shared" si="288"/>
        <v>1</v>
      </c>
      <c r="AR263" s="7"/>
    </row>
    <row r="264" spans="2:44" ht="12" customHeight="1" x14ac:dyDescent="0.4">
      <c r="B264" s="757" t="s">
        <v>1032</v>
      </c>
      <c r="C264" s="758" t="s">
        <v>1006</v>
      </c>
      <c r="D264" s="759" t="s">
        <v>1031</v>
      </c>
      <c r="E264" s="1280" t="str">
        <f>IF(VLOOKUP(D264,'J1&amp;J2'!$CA$9:$CW$470,12,FALSE)=0,"",VLOOKUP(D264,'J1&amp;J2'!$CA$9:$CW$470,12,FALSE))</f>
        <v/>
      </c>
      <c r="F264" s="760" t="str">
        <f t="shared" si="264"/>
        <v/>
      </c>
      <c r="G264" s="1213" t="str">
        <f t="shared" si="265"/>
        <v/>
      </c>
      <c r="H264" s="1280">
        <f>IF(VLOOKUP(D264,'J1&amp;J2'!$CA$9:$CW$470,13,FALSE)=0,"",VLOOKUP(D264,'J1&amp;J2'!$CA$9:$CW$470,13,FALSE))</f>
        <v>115</v>
      </c>
      <c r="I264" s="1280">
        <f t="shared" si="266"/>
        <v>10</v>
      </c>
      <c r="J264" s="1213">
        <f t="shared" si="267"/>
        <v>3</v>
      </c>
      <c r="K264" s="1280" t="str">
        <f>IF(VLOOKUP(D264,'J1&amp;J2'!$CA$9:$CW$470,14,FALSE)=0,"",VLOOKUP(D264,'J1&amp;J2'!$CA$9:$CW$470,14,FALSE))</f>
        <v/>
      </c>
      <c r="L264" s="760" t="str">
        <f t="shared" si="268"/>
        <v/>
      </c>
      <c r="M264" s="1213" t="str">
        <f t="shared" si="269"/>
        <v/>
      </c>
      <c r="N264" s="1280" t="str">
        <f>IF(VLOOKUP(D264,'J1&amp;J2'!$CA$9:$CW$470,15,FALSE)=0,"",VLOOKUP(D264,'J1&amp;J2'!$CA$9:$CW$470,15,FALSE))</f>
        <v/>
      </c>
      <c r="O264" s="760" t="str">
        <f t="shared" si="270"/>
        <v/>
      </c>
      <c r="P264" s="1213" t="str">
        <f t="shared" si="271"/>
        <v/>
      </c>
      <c r="Q264" s="1280" t="str">
        <f>IF(VLOOKUP(D264,'J1&amp;J2'!$CA$9:$CW$470,16,FALSE)=0,"",VLOOKUP(D264,'J1&amp;J2'!$CA$9:$CW$470,16,FALSE))</f>
        <v/>
      </c>
      <c r="R264" s="760" t="str">
        <f t="shared" si="272"/>
        <v/>
      </c>
      <c r="S264" s="1213" t="str">
        <f t="shared" si="273"/>
        <v/>
      </c>
      <c r="T264" s="1280" t="str">
        <f>IF(VLOOKUP(D264,'J1&amp;J2'!$CA$9:$CW$470,17,FALSE)=0,"",VLOOKUP(D264,'J1&amp;J2'!$CA$9:$CW$470,17,FALSE))</f>
        <v/>
      </c>
      <c r="U264" s="760" t="str">
        <f t="shared" si="274"/>
        <v/>
      </c>
      <c r="V264" s="1213" t="str">
        <f t="shared" si="275"/>
        <v/>
      </c>
      <c r="W264" s="1280" t="str">
        <f>IF(VLOOKUP(D264,'J1&amp;J2'!$CA$9:$CW$470,18,FALSE)=0,"",VLOOKUP(D264,'J1&amp;J2'!$CA$9:$CW$470,18,FALSE))</f>
        <v/>
      </c>
      <c r="X264" s="760" t="str">
        <f t="shared" si="276"/>
        <v/>
      </c>
      <c r="Y264" s="1213" t="str">
        <f t="shared" si="277"/>
        <v/>
      </c>
      <c r="Z264" s="1280" t="str">
        <f>IF(VLOOKUP(D264,'J1&amp;J2'!$CA$9:$WV$470,19,FALSE)=0,"",VLOOKUP(D264,'J1&amp;J2'!$CA$9:$CW$470,19,FALSE))</f>
        <v/>
      </c>
      <c r="AA264" s="760" t="str">
        <f t="shared" si="278"/>
        <v/>
      </c>
      <c r="AB264" s="1213" t="str">
        <f t="shared" si="279"/>
        <v/>
      </c>
      <c r="AC264" s="1280" t="str">
        <f>IF(VLOOKUP(D264,'J1&amp;J2'!$CA$9:$CW$470,20,FALSE)=0,"",VLOOKUP(D264,'J1&amp;J2'!$CA$9:$CW$470,20,FALSE))</f>
        <v/>
      </c>
      <c r="AD264" s="760" t="str">
        <f t="shared" si="280"/>
        <v/>
      </c>
      <c r="AE264" s="1213" t="str">
        <f t="shared" si="281"/>
        <v/>
      </c>
      <c r="AF264" s="1280" t="str">
        <f>IF(VLOOKUP(D264,'J1&amp;J2'!$CA$9:$CW$470,21,FALSE)=0,"",VLOOKUP(D264,'J1&amp;J2'!$CA$9:$CW$470,21,FALSE))</f>
        <v/>
      </c>
      <c r="AG264" s="760" t="str">
        <f t="shared" si="282"/>
        <v/>
      </c>
      <c r="AH264" s="1213" t="str">
        <f t="shared" si="283"/>
        <v/>
      </c>
      <c r="AI264" s="1280" t="str">
        <f>IF(VLOOKUP(D264,'J1&amp;J2'!$CA$9:$CW$470,22,FALSE)=0,"",VLOOKUP(D264,'J1&amp;J2'!$CA$9:$CW$470,22,FALSE))</f>
        <v/>
      </c>
      <c r="AJ264" s="760" t="str">
        <f t="shared" si="284"/>
        <v/>
      </c>
      <c r="AK264" s="1213" t="str">
        <f t="shared" si="285"/>
        <v/>
      </c>
      <c r="AL264" s="760"/>
      <c r="AM264" s="1213" t="str">
        <f t="shared" si="289"/>
        <v/>
      </c>
      <c r="AN264" s="761" t="str">
        <f t="shared" si="290"/>
        <v/>
      </c>
      <c r="AO264" s="762">
        <f t="shared" si="286"/>
        <v>3</v>
      </c>
      <c r="AP264" s="763">
        <f t="shared" si="287"/>
        <v>17</v>
      </c>
      <c r="AQ264" s="764">
        <f t="shared" si="288"/>
        <v>1</v>
      </c>
      <c r="AR264" s="7"/>
    </row>
    <row r="265" spans="2:44" ht="12" customHeight="1" x14ac:dyDescent="0.4">
      <c r="B265" s="765" t="s">
        <v>431</v>
      </c>
      <c r="C265" s="766" t="s">
        <v>432</v>
      </c>
      <c r="D265" s="767" t="s">
        <v>430</v>
      </c>
      <c r="E265" s="1281" t="str">
        <f>IF(VLOOKUP(D265,'J1&amp;J2'!$CA$9:$CW$470,12,FALSE)=0,"",VLOOKUP(D265,'J1&amp;J2'!$CA$9:$CW$470,12,FALSE))</f>
        <v/>
      </c>
      <c r="F265" s="1214" t="str">
        <f t="shared" si="264"/>
        <v/>
      </c>
      <c r="G265" s="1215" t="str">
        <f t="shared" si="265"/>
        <v/>
      </c>
      <c r="H265" s="1281" t="str">
        <f>IF(VLOOKUP(D265,'J1&amp;J2'!$CA$9:$CW$470,13,FALSE)=0,"",VLOOKUP(D265,'J1&amp;J2'!$CA$9:$CW$470,13,FALSE))</f>
        <v/>
      </c>
      <c r="I265" s="1281" t="str">
        <f t="shared" si="266"/>
        <v/>
      </c>
      <c r="J265" s="1215" t="str">
        <f t="shared" si="267"/>
        <v/>
      </c>
      <c r="K265" s="1281" t="str">
        <f>IF(VLOOKUP(D265,'J1&amp;J2'!$CA$9:$CW$470,14,FALSE)=0,"",VLOOKUP(D265,'J1&amp;J2'!$CA$9:$CW$470,14,FALSE))</f>
        <v/>
      </c>
      <c r="L265" s="1214" t="str">
        <f t="shared" si="268"/>
        <v/>
      </c>
      <c r="M265" s="1215" t="str">
        <f t="shared" si="269"/>
        <v/>
      </c>
      <c r="N265" s="1281" t="str">
        <f>IF(VLOOKUP(D265,'J1&amp;J2'!$CA$9:$CW$470,15,FALSE)=0,"",VLOOKUP(D265,'J1&amp;J2'!$CA$9:$CW$470,15,FALSE))</f>
        <v/>
      </c>
      <c r="O265" s="1214" t="str">
        <f t="shared" si="270"/>
        <v/>
      </c>
      <c r="P265" s="1215" t="str">
        <f t="shared" si="271"/>
        <v/>
      </c>
      <c r="Q265" s="1281" t="str">
        <f>IF(VLOOKUP(D265,'J1&amp;J2'!$CA$9:$CW$470,16,FALSE)=0,"",VLOOKUP(D265,'J1&amp;J2'!$CA$9:$CW$470,16,FALSE))</f>
        <v/>
      </c>
      <c r="R265" s="1214" t="str">
        <f t="shared" si="272"/>
        <v/>
      </c>
      <c r="S265" s="1215" t="str">
        <f t="shared" si="273"/>
        <v/>
      </c>
      <c r="T265" s="1281" t="str">
        <f>IF(VLOOKUP(D265,'J1&amp;J2'!$CA$9:$CW$470,17,FALSE)=0,"",VLOOKUP(D265,'J1&amp;J2'!$CA$9:$CW$470,17,FALSE))</f>
        <v/>
      </c>
      <c r="U265" s="1214" t="str">
        <f t="shared" si="274"/>
        <v/>
      </c>
      <c r="V265" s="1215" t="str">
        <f t="shared" si="275"/>
        <v/>
      </c>
      <c r="W265" s="1281" t="str">
        <f>IF(VLOOKUP(D265,'J1&amp;J2'!$CA$9:$CW$470,18,FALSE)=0,"",VLOOKUP(D265,'J1&amp;J2'!$CA$9:$CW$470,18,FALSE))</f>
        <v/>
      </c>
      <c r="X265" s="1214" t="str">
        <f t="shared" si="276"/>
        <v/>
      </c>
      <c r="Y265" s="1215" t="str">
        <f t="shared" si="277"/>
        <v/>
      </c>
      <c r="Z265" s="1281" t="str">
        <f>IF(VLOOKUP(D265,'J1&amp;J2'!$CA$9:$WV$470,19,FALSE)=0,"",VLOOKUP(D265,'J1&amp;J2'!$CA$9:$CW$470,19,FALSE))</f>
        <v/>
      </c>
      <c r="AA265" s="1214" t="str">
        <f t="shared" si="278"/>
        <v/>
      </c>
      <c r="AB265" s="1215" t="str">
        <f t="shared" si="279"/>
        <v/>
      </c>
      <c r="AC265" s="1281" t="str">
        <f>IF(VLOOKUP(D265,'J1&amp;J2'!$CA$9:$CW$470,20,FALSE)=0,"",VLOOKUP(D265,'J1&amp;J2'!$CA$9:$CW$470,20,FALSE))</f>
        <v/>
      </c>
      <c r="AD265" s="1214" t="str">
        <f t="shared" si="280"/>
        <v/>
      </c>
      <c r="AE265" s="1215" t="str">
        <f t="shared" si="281"/>
        <v/>
      </c>
      <c r="AF265" s="1281" t="str">
        <f>IF(VLOOKUP(D265,'J1&amp;J2'!$CA$9:$CW$470,21,FALSE)=0,"",VLOOKUP(D265,'J1&amp;J2'!$CA$9:$CW$470,21,FALSE))</f>
        <v/>
      </c>
      <c r="AG265" s="1214" t="str">
        <f t="shared" si="282"/>
        <v/>
      </c>
      <c r="AH265" s="1215" t="str">
        <f t="shared" si="283"/>
        <v/>
      </c>
      <c r="AI265" s="1281" t="str">
        <f>IF(VLOOKUP(D265,'J1&amp;J2'!$CA$9:$CW$470,22,FALSE)=0,"",VLOOKUP(D265,'J1&amp;J2'!$CA$9:$CW$470,22,FALSE))</f>
        <v/>
      </c>
      <c r="AJ265" s="1214" t="str">
        <f t="shared" si="284"/>
        <v/>
      </c>
      <c r="AK265" s="1215" t="str">
        <f t="shared" si="285"/>
        <v/>
      </c>
      <c r="AL265" s="760"/>
      <c r="AM265" s="1213" t="str">
        <f t="shared" si="289"/>
        <v/>
      </c>
      <c r="AN265" s="761" t="str">
        <f t="shared" si="290"/>
        <v/>
      </c>
      <c r="AO265" s="762" t="str">
        <f t="shared" si="286"/>
        <v/>
      </c>
      <c r="AP265" s="763" t="str">
        <f t="shared" si="287"/>
        <v/>
      </c>
      <c r="AQ265" s="764">
        <f t="shared" si="288"/>
        <v>0</v>
      </c>
      <c r="AR265" s="7"/>
    </row>
    <row r="266" spans="2:44" ht="12" customHeight="1" x14ac:dyDescent="0.4">
      <c r="B266" s="757" t="s">
        <v>438</v>
      </c>
      <c r="C266" s="758" t="s">
        <v>432</v>
      </c>
      <c r="D266" s="759" t="s">
        <v>437</v>
      </c>
      <c r="E266" s="1280" t="str">
        <f>IF(VLOOKUP(D266,'J1&amp;J2'!$CA$9:$CW$470,12,FALSE)=0,"",VLOOKUP(D266,'J1&amp;J2'!$CA$9:$CW$470,12,FALSE))</f>
        <v/>
      </c>
      <c r="F266" s="760" t="str">
        <f t="shared" si="264"/>
        <v/>
      </c>
      <c r="G266" s="1213" t="str">
        <f t="shared" si="265"/>
        <v/>
      </c>
      <c r="H266" s="1280" t="str">
        <f>IF(VLOOKUP(D266,'J1&amp;J2'!$CA$9:$CW$470,13,FALSE)=0,"",VLOOKUP(D266,'J1&amp;J2'!$CA$9:$CW$470,13,FALSE))</f>
        <v/>
      </c>
      <c r="I266" s="1280" t="str">
        <f t="shared" si="266"/>
        <v/>
      </c>
      <c r="J266" s="1213" t="str">
        <f t="shared" si="267"/>
        <v/>
      </c>
      <c r="K266" s="1280" t="str">
        <f>IF(VLOOKUP(D266,'J1&amp;J2'!$CA$9:$CW$470,14,FALSE)=0,"",VLOOKUP(D266,'J1&amp;J2'!$CA$9:$CW$470,14,FALSE))</f>
        <v/>
      </c>
      <c r="L266" s="760" t="str">
        <f t="shared" si="268"/>
        <v/>
      </c>
      <c r="M266" s="1213" t="str">
        <f t="shared" si="269"/>
        <v/>
      </c>
      <c r="N266" s="1280" t="str">
        <f>IF(VLOOKUP(D266,'J1&amp;J2'!$CA$9:$CW$470,15,FALSE)=0,"",VLOOKUP(D266,'J1&amp;J2'!$CA$9:$CW$470,15,FALSE))</f>
        <v/>
      </c>
      <c r="O266" s="760" t="str">
        <f t="shared" si="270"/>
        <v/>
      </c>
      <c r="P266" s="1213" t="str">
        <f t="shared" si="271"/>
        <v/>
      </c>
      <c r="Q266" s="1280" t="str">
        <f>IF(VLOOKUP(D266,'J1&amp;J2'!$CA$9:$CW$470,16,FALSE)=0,"",VLOOKUP(D266,'J1&amp;J2'!$CA$9:$CW$470,16,FALSE))</f>
        <v/>
      </c>
      <c r="R266" s="760" t="str">
        <f t="shared" si="272"/>
        <v/>
      </c>
      <c r="S266" s="1213" t="str">
        <f t="shared" si="273"/>
        <v/>
      </c>
      <c r="T266" s="1280" t="str">
        <f>IF(VLOOKUP(D266,'J1&amp;J2'!$CA$9:$CW$470,17,FALSE)=0,"",VLOOKUP(D266,'J1&amp;J2'!$CA$9:$CW$470,17,FALSE))</f>
        <v/>
      </c>
      <c r="U266" s="760" t="str">
        <f t="shared" si="274"/>
        <v/>
      </c>
      <c r="V266" s="1213" t="str">
        <f t="shared" si="275"/>
        <v/>
      </c>
      <c r="W266" s="1280" t="str">
        <f>IF(VLOOKUP(D266,'J1&amp;J2'!$CA$9:$CW$470,18,FALSE)=0,"",VLOOKUP(D266,'J1&amp;J2'!$CA$9:$CW$470,18,FALSE))</f>
        <v/>
      </c>
      <c r="X266" s="760" t="str">
        <f t="shared" si="276"/>
        <v/>
      </c>
      <c r="Y266" s="1213" t="str">
        <f t="shared" si="277"/>
        <v/>
      </c>
      <c r="Z266" s="1280" t="str">
        <f>IF(VLOOKUP(D266,'J1&amp;J2'!$CA$9:$WV$470,19,FALSE)=0,"",VLOOKUP(D266,'J1&amp;J2'!$CA$9:$CW$470,19,FALSE))</f>
        <v/>
      </c>
      <c r="AA266" s="760" t="str">
        <f t="shared" si="278"/>
        <v/>
      </c>
      <c r="AB266" s="1213" t="str">
        <f t="shared" si="279"/>
        <v/>
      </c>
      <c r="AC266" s="1280" t="str">
        <f>IF(VLOOKUP(D266,'J1&amp;J2'!$CA$9:$CW$470,20,FALSE)=0,"",VLOOKUP(D266,'J1&amp;J2'!$CA$9:$CW$470,20,FALSE))</f>
        <v/>
      </c>
      <c r="AD266" s="760" t="str">
        <f t="shared" si="280"/>
        <v/>
      </c>
      <c r="AE266" s="1213" t="str">
        <f t="shared" si="281"/>
        <v/>
      </c>
      <c r="AF266" s="1280" t="str">
        <f>IF(VLOOKUP(D266,'J1&amp;J2'!$CA$9:$CW$470,21,FALSE)=0,"",VLOOKUP(D266,'J1&amp;J2'!$CA$9:$CW$470,21,FALSE))</f>
        <v/>
      </c>
      <c r="AG266" s="760" t="str">
        <f t="shared" si="282"/>
        <v/>
      </c>
      <c r="AH266" s="1213" t="str">
        <f t="shared" si="283"/>
        <v/>
      </c>
      <c r="AI266" s="1280" t="str">
        <f>IF(VLOOKUP(D266,'J1&amp;J2'!$CA$9:$CW$470,22,FALSE)=0,"",VLOOKUP(D266,'J1&amp;J2'!$CA$9:$CW$470,22,FALSE))</f>
        <v/>
      </c>
      <c r="AJ266" s="760" t="str">
        <f t="shared" si="284"/>
        <v/>
      </c>
      <c r="AK266" s="1213" t="str">
        <f t="shared" si="285"/>
        <v/>
      </c>
      <c r="AL266" s="1214"/>
      <c r="AM266" s="1215" t="str">
        <f t="shared" si="289"/>
        <v/>
      </c>
      <c r="AN266" s="768" t="str">
        <f t="shared" si="290"/>
        <v/>
      </c>
      <c r="AO266" s="762" t="str">
        <f t="shared" si="286"/>
        <v/>
      </c>
      <c r="AP266" s="763" t="str">
        <f t="shared" si="287"/>
        <v/>
      </c>
      <c r="AQ266" s="764">
        <f t="shared" si="288"/>
        <v>0</v>
      </c>
      <c r="AR266" s="7"/>
    </row>
    <row r="267" spans="2:44" ht="12" customHeight="1" x14ac:dyDescent="0.4">
      <c r="B267" s="765" t="s">
        <v>1475</v>
      </c>
      <c r="C267" s="766" t="s">
        <v>432</v>
      </c>
      <c r="D267" s="767" t="s">
        <v>1473</v>
      </c>
      <c r="E267" s="1281" t="str">
        <f>IF(VLOOKUP(D267,'J1&amp;J2'!$CA$9:$CW$470,12,FALSE)=0,"",VLOOKUP(D267,'J1&amp;J2'!$CA$9:$CW$470,12,FALSE))</f>
        <v/>
      </c>
      <c r="F267" s="1214" t="str">
        <f t="shared" si="264"/>
        <v/>
      </c>
      <c r="G267" s="1215" t="str">
        <f t="shared" si="265"/>
        <v/>
      </c>
      <c r="H267" s="1281" t="str">
        <f>IF(VLOOKUP(D267,'J1&amp;J2'!$CA$9:$CW$470,13,FALSE)=0,"",VLOOKUP(D267,'J1&amp;J2'!$CA$9:$CW$470,13,FALSE))</f>
        <v/>
      </c>
      <c r="I267" s="1281" t="str">
        <f t="shared" si="266"/>
        <v/>
      </c>
      <c r="J267" s="1215" t="str">
        <f t="shared" si="267"/>
        <v/>
      </c>
      <c r="K267" s="1281" t="str">
        <f>IF(VLOOKUP(D267,'J1&amp;J2'!$CA$9:$CW$470,14,FALSE)=0,"",VLOOKUP(D267,'J1&amp;J2'!$CA$9:$CW$470,14,FALSE))</f>
        <v/>
      </c>
      <c r="L267" s="1214" t="str">
        <f t="shared" si="268"/>
        <v/>
      </c>
      <c r="M267" s="1215" t="str">
        <f t="shared" si="269"/>
        <v/>
      </c>
      <c r="N267" s="1281" t="str">
        <f>IF(VLOOKUP(D267,'J1&amp;J2'!$CA$9:$CW$470,15,FALSE)=0,"",VLOOKUP(D267,'J1&amp;J2'!$CA$9:$CW$470,15,FALSE))</f>
        <v/>
      </c>
      <c r="O267" s="1214" t="str">
        <f t="shared" si="270"/>
        <v/>
      </c>
      <c r="P267" s="1215" t="str">
        <f t="shared" si="271"/>
        <v/>
      </c>
      <c r="Q267" s="1281" t="str">
        <f>IF(VLOOKUP(D267,'J1&amp;J2'!$CA$9:$CW$470,16,FALSE)=0,"",VLOOKUP(D267,'J1&amp;J2'!$CA$9:$CW$470,16,FALSE))</f>
        <v/>
      </c>
      <c r="R267" s="1214" t="str">
        <f t="shared" si="272"/>
        <v/>
      </c>
      <c r="S267" s="1215" t="str">
        <f t="shared" si="273"/>
        <v/>
      </c>
      <c r="T267" s="1281" t="str">
        <f>IF(VLOOKUP(D267,'J1&amp;J2'!$CA$9:$CW$470,17,FALSE)=0,"",VLOOKUP(D267,'J1&amp;J2'!$CA$9:$CW$470,17,FALSE))</f>
        <v/>
      </c>
      <c r="U267" s="1214" t="str">
        <f t="shared" si="274"/>
        <v/>
      </c>
      <c r="V267" s="1215" t="str">
        <f t="shared" si="275"/>
        <v/>
      </c>
      <c r="W267" s="1281" t="str">
        <f>IF(VLOOKUP(D267,'J1&amp;J2'!$CA$9:$CW$470,18,FALSE)=0,"",VLOOKUP(D267,'J1&amp;J2'!$CA$9:$CW$470,18,FALSE))</f>
        <v/>
      </c>
      <c r="X267" s="1214" t="str">
        <f t="shared" si="276"/>
        <v/>
      </c>
      <c r="Y267" s="1215" t="str">
        <f t="shared" si="277"/>
        <v/>
      </c>
      <c r="Z267" s="1281" t="str">
        <f>IF(VLOOKUP(D267,'J1&amp;J2'!$CA$9:$WV$470,19,FALSE)=0,"",VLOOKUP(D267,'J1&amp;J2'!$CA$9:$CW$470,19,FALSE))</f>
        <v/>
      </c>
      <c r="AA267" s="1214" t="str">
        <f t="shared" si="278"/>
        <v/>
      </c>
      <c r="AB267" s="1215" t="str">
        <f t="shared" si="279"/>
        <v/>
      </c>
      <c r="AC267" s="1281" t="str">
        <f>IF(VLOOKUP(D267,'J1&amp;J2'!$CA$9:$CW$470,20,FALSE)=0,"",VLOOKUP(D267,'J1&amp;J2'!$CA$9:$CW$470,20,FALSE))</f>
        <v/>
      </c>
      <c r="AD267" s="1214" t="str">
        <f t="shared" si="280"/>
        <v/>
      </c>
      <c r="AE267" s="1215" t="str">
        <f t="shared" si="281"/>
        <v/>
      </c>
      <c r="AF267" s="1281" t="str">
        <f>IF(VLOOKUP(D267,'J1&amp;J2'!$CA$9:$CW$470,21,FALSE)=0,"",VLOOKUP(D267,'J1&amp;J2'!$CA$9:$CW$470,21,FALSE))</f>
        <v/>
      </c>
      <c r="AG267" s="1214" t="str">
        <f t="shared" si="282"/>
        <v/>
      </c>
      <c r="AH267" s="1215" t="str">
        <f t="shared" si="283"/>
        <v/>
      </c>
      <c r="AI267" s="1281" t="str">
        <f>IF(VLOOKUP(D267,'J1&amp;J2'!$CA$9:$CW$470,22,FALSE)=0,"",VLOOKUP(D267,'J1&amp;J2'!$CA$9:$CW$470,22,FALSE))</f>
        <v/>
      </c>
      <c r="AJ267" s="1214" t="str">
        <f t="shared" si="284"/>
        <v/>
      </c>
      <c r="AK267" s="1215" t="str">
        <f t="shared" si="285"/>
        <v/>
      </c>
      <c r="AL267" s="760"/>
      <c r="AM267" s="1213" t="str">
        <f t="shared" si="289"/>
        <v/>
      </c>
      <c r="AN267" s="761" t="str">
        <f t="shared" si="290"/>
        <v/>
      </c>
      <c r="AO267" s="762" t="str">
        <f t="shared" si="286"/>
        <v/>
      </c>
      <c r="AP267" s="763" t="str">
        <f t="shared" si="287"/>
        <v/>
      </c>
      <c r="AQ267" s="764">
        <f t="shared" si="288"/>
        <v>0</v>
      </c>
      <c r="AR267" s="7"/>
    </row>
    <row r="268" spans="2:44" ht="12" customHeight="1" x14ac:dyDescent="0.4">
      <c r="B268" s="757" t="s">
        <v>1480</v>
      </c>
      <c r="C268" s="758" t="s">
        <v>432</v>
      </c>
      <c r="D268" s="759" t="s">
        <v>1478</v>
      </c>
      <c r="E268" s="1280" t="str">
        <f>IF(VLOOKUP(D268,'J1&amp;J2'!$CA$9:$CW$470,12,FALSE)=0,"",VLOOKUP(D268,'J1&amp;J2'!$CA$9:$CW$470,12,FALSE))</f>
        <v/>
      </c>
      <c r="F268" s="760" t="str">
        <f t="shared" si="264"/>
        <v/>
      </c>
      <c r="G268" s="1213" t="str">
        <f t="shared" si="265"/>
        <v/>
      </c>
      <c r="H268" s="1280" t="str">
        <f>IF(VLOOKUP(D268,'J1&amp;J2'!$CA$9:$CW$470,13,FALSE)=0,"",VLOOKUP(D268,'J1&amp;J2'!$CA$9:$CW$470,13,FALSE))</f>
        <v/>
      </c>
      <c r="I268" s="1280" t="str">
        <f t="shared" si="266"/>
        <v/>
      </c>
      <c r="J268" s="1213" t="str">
        <f t="shared" si="267"/>
        <v/>
      </c>
      <c r="K268" s="1280" t="str">
        <f>IF(VLOOKUP(D268,'J1&amp;J2'!$CA$9:$CW$470,14,FALSE)=0,"",VLOOKUP(D268,'J1&amp;J2'!$CA$9:$CW$470,14,FALSE))</f>
        <v/>
      </c>
      <c r="L268" s="760" t="str">
        <f t="shared" si="268"/>
        <v/>
      </c>
      <c r="M268" s="1213" t="str">
        <f t="shared" si="269"/>
        <v/>
      </c>
      <c r="N268" s="1280" t="str">
        <f>IF(VLOOKUP(D268,'J1&amp;J2'!$CA$9:$CW$470,15,FALSE)=0,"",VLOOKUP(D268,'J1&amp;J2'!$CA$9:$CW$470,15,FALSE))</f>
        <v/>
      </c>
      <c r="O268" s="760" t="str">
        <f t="shared" si="270"/>
        <v/>
      </c>
      <c r="P268" s="1213" t="str">
        <f t="shared" si="271"/>
        <v/>
      </c>
      <c r="Q268" s="1280" t="str">
        <f>IF(VLOOKUP(D268,'J1&amp;J2'!$CA$9:$CW$470,16,FALSE)=0,"",VLOOKUP(D268,'J1&amp;J2'!$CA$9:$CW$470,16,FALSE))</f>
        <v/>
      </c>
      <c r="R268" s="760" t="str">
        <f t="shared" si="272"/>
        <v/>
      </c>
      <c r="S268" s="1213" t="str">
        <f t="shared" si="273"/>
        <v/>
      </c>
      <c r="T268" s="1280" t="str">
        <f>IF(VLOOKUP(D268,'J1&amp;J2'!$CA$9:$CW$470,17,FALSE)=0,"",VLOOKUP(D268,'J1&amp;J2'!$CA$9:$CW$470,17,FALSE))</f>
        <v/>
      </c>
      <c r="U268" s="760" t="str">
        <f t="shared" si="274"/>
        <v/>
      </c>
      <c r="V268" s="1213" t="str">
        <f t="shared" si="275"/>
        <v/>
      </c>
      <c r="W268" s="1280" t="str">
        <f>IF(VLOOKUP(D268,'J1&amp;J2'!$CA$9:$CW$470,18,FALSE)=0,"",VLOOKUP(D268,'J1&amp;J2'!$CA$9:$CW$470,18,FALSE))</f>
        <v/>
      </c>
      <c r="X268" s="760" t="str">
        <f t="shared" si="276"/>
        <v/>
      </c>
      <c r="Y268" s="1213" t="str">
        <f t="shared" si="277"/>
        <v/>
      </c>
      <c r="Z268" s="1280" t="str">
        <f>IF(VLOOKUP(D268,'J1&amp;J2'!$CA$9:$WV$470,19,FALSE)=0,"",VLOOKUP(D268,'J1&amp;J2'!$CA$9:$CW$470,19,FALSE))</f>
        <v/>
      </c>
      <c r="AA268" s="760" t="str">
        <f t="shared" si="278"/>
        <v/>
      </c>
      <c r="AB268" s="1213" t="str">
        <f t="shared" si="279"/>
        <v/>
      </c>
      <c r="AC268" s="1280" t="str">
        <f>IF(VLOOKUP(D268,'J1&amp;J2'!$CA$9:$CW$470,20,FALSE)=0,"",VLOOKUP(D268,'J1&amp;J2'!$CA$9:$CW$470,20,FALSE))</f>
        <v/>
      </c>
      <c r="AD268" s="760" t="str">
        <f t="shared" si="280"/>
        <v/>
      </c>
      <c r="AE268" s="1213" t="str">
        <f t="shared" si="281"/>
        <v/>
      </c>
      <c r="AF268" s="1280" t="str">
        <f>IF(VLOOKUP(D268,'J1&amp;J2'!$CA$9:$CW$470,21,FALSE)=0,"",VLOOKUP(D268,'J1&amp;J2'!$CA$9:$CW$470,21,FALSE))</f>
        <v/>
      </c>
      <c r="AG268" s="760" t="str">
        <f t="shared" si="282"/>
        <v/>
      </c>
      <c r="AH268" s="1213" t="str">
        <f t="shared" si="283"/>
        <v/>
      </c>
      <c r="AI268" s="1280" t="str">
        <f>IF(VLOOKUP(D268,'J1&amp;J2'!$CA$9:$CW$470,22,FALSE)=0,"",VLOOKUP(D268,'J1&amp;J2'!$CA$9:$CW$470,22,FALSE))</f>
        <v/>
      </c>
      <c r="AJ268" s="760" t="str">
        <f t="shared" si="284"/>
        <v/>
      </c>
      <c r="AK268" s="1213" t="str">
        <f t="shared" si="285"/>
        <v/>
      </c>
      <c r="AL268" s="1214"/>
      <c r="AM268" s="1215" t="str">
        <f t="shared" si="289"/>
        <v/>
      </c>
      <c r="AN268" s="768" t="str">
        <f t="shared" si="290"/>
        <v/>
      </c>
      <c r="AO268" s="762" t="str">
        <f t="shared" si="286"/>
        <v/>
      </c>
      <c r="AP268" s="763" t="str">
        <f t="shared" si="287"/>
        <v/>
      </c>
      <c r="AQ268" s="764">
        <f t="shared" si="288"/>
        <v>0</v>
      </c>
      <c r="AR268" s="7"/>
    </row>
    <row r="269" spans="2:44" ht="12" customHeight="1" x14ac:dyDescent="0.4">
      <c r="B269" s="765" t="s">
        <v>451</v>
      </c>
      <c r="C269" s="766" t="s">
        <v>432</v>
      </c>
      <c r="D269" s="767" t="s">
        <v>450</v>
      </c>
      <c r="E269" s="1281" t="str">
        <f>IF(VLOOKUP(D269,'J1&amp;J2'!$CA$9:$CW$470,12,FALSE)=0,"",VLOOKUP(D269,'J1&amp;J2'!$CA$9:$CW$470,12,FALSE))</f>
        <v/>
      </c>
      <c r="F269" s="1214" t="str">
        <f t="shared" si="264"/>
        <v/>
      </c>
      <c r="G269" s="1215" t="str">
        <f t="shared" si="265"/>
        <v/>
      </c>
      <c r="H269" s="1281" t="str">
        <f>IF(VLOOKUP(D269,'J1&amp;J2'!$CA$9:$CW$470,13,FALSE)=0,"",VLOOKUP(D269,'J1&amp;J2'!$CA$9:$CW$470,13,FALSE))</f>
        <v/>
      </c>
      <c r="I269" s="1281" t="str">
        <f t="shared" si="266"/>
        <v/>
      </c>
      <c r="J269" s="1215" t="str">
        <f t="shared" si="267"/>
        <v/>
      </c>
      <c r="K269" s="1281" t="str">
        <f>IF(VLOOKUP(D269,'J1&amp;J2'!$CA$9:$CW$470,14,FALSE)=0,"",VLOOKUP(D269,'J1&amp;J2'!$CA$9:$CW$470,14,FALSE))</f>
        <v/>
      </c>
      <c r="L269" s="1214" t="str">
        <f t="shared" si="268"/>
        <v/>
      </c>
      <c r="M269" s="1215" t="str">
        <f t="shared" si="269"/>
        <v/>
      </c>
      <c r="N269" s="1281" t="str">
        <f>IF(VLOOKUP(D269,'J1&amp;J2'!$CA$9:$CW$470,15,FALSE)=0,"",VLOOKUP(D269,'J1&amp;J2'!$CA$9:$CW$470,15,FALSE))</f>
        <v/>
      </c>
      <c r="O269" s="1214" t="str">
        <f t="shared" si="270"/>
        <v/>
      </c>
      <c r="P269" s="1215" t="str">
        <f t="shared" si="271"/>
        <v/>
      </c>
      <c r="Q269" s="1281" t="str">
        <f>IF(VLOOKUP(D269,'J1&amp;J2'!$CA$9:$CW$470,16,FALSE)=0,"",VLOOKUP(D269,'J1&amp;J2'!$CA$9:$CW$470,16,FALSE))</f>
        <v/>
      </c>
      <c r="R269" s="1214" t="str">
        <f t="shared" si="272"/>
        <v/>
      </c>
      <c r="S269" s="1215" t="str">
        <f t="shared" si="273"/>
        <v/>
      </c>
      <c r="T269" s="1281" t="str">
        <f>IF(VLOOKUP(D269,'J1&amp;J2'!$CA$9:$CW$470,17,FALSE)=0,"",VLOOKUP(D269,'J1&amp;J2'!$CA$9:$CW$470,17,FALSE))</f>
        <v/>
      </c>
      <c r="U269" s="1214" t="str">
        <f t="shared" si="274"/>
        <v/>
      </c>
      <c r="V269" s="1215" t="str">
        <f t="shared" si="275"/>
        <v/>
      </c>
      <c r="W269" s="1281" t="str">
        <f>IF(VLOOKUP(D269,'J1&amp;J2'!$CA$9:$CW$470,18,FALSE)=0,"",VLOOKUP(D269,'J1&amp;J2'!$CA$9:$CW$470,18,FALSE))</f>
        <v/>
      </c>
      <c r="X269" s="1214" t="str">
        <f t="shared" si="276"/>
        <v/>
      </c>
      <c r="Y269" s="1215" t="str">
        <f t="shared" si="277"/>
        <v/>
      </c>
      <c r="Z269" s="1281" t="str">
        <f>IF(VLOOKUP(D269,'J1&amp;J2'!$CA$9:$WV$470,19,FALSE)=0,"",VLOOKUP(D269,'J1&amp;J2'!$CA$9:$CW$470,19,FALSE))</f>
        <v/>
      </c>
      <c r="AA269" s="1214" t="str">
        <f t="shared" si="278"/>
        <v/>
      </c>
      <c r="AB269" s="1215" t="str">
        <f t="shared" si="279"/>
        <v/>
      </c>
      <c r="AC269" s="1281" t="str">
        <f>IF(VLOOKUP(D269,'J1&amp;J2'!$CA$9:$CW$470,20,FALSE)=0,"",VLOOKUP(D269,'J1&amp;J2'!$CA$9:$CW$470,20,FALSE))</f>
        <v/>
      </c>
      <c r="AD269" s="1214" t="str">
        <f t="shared" si="280"/>
        <v/>
      </c>
      <c r="AE269" s="1215" t="str">
        <f t="shared" si="281"/>
        <v/>
      </c>
      <c r="AF269" s="1281" t="str">
        <f>IF(VLOOKUP(D269,'J1&amp;J2'!$CA$9:$CW$470,21,FALSE)=0,"",VLOOKUP(D269,'J1&amp;J2'!$CA$9:$CW$470,21,FALSE))</f>
        <v/>
      </c>
      <c r="AG269" s="1214" t="str">
        <f t="shared" si="282"/>
        <v/>
      </c>
      <c r="AH269" s="1215" t="str">
        <f t="shared" si="283"/>
        <v/>
      </c>
      <c r="AI269" s="1281" t="str">
        <f>IF(VLOOKUP(D269,'J1&amp;J2'!$CA$9:$CW$470,22,FALSE)=0,"",VLOOKUP(D269,'J1&amp;J2'!$CA$9:$CW$470,22,FALSE))</f>
        <v/>
      </c>
      <c r="AJ269" s="1214" t="str">
        <f t="shared" si="284"/>
        <v/>
      </c>
      <c r="AK269" s="1215" t="str">
        <f t="shared" si="285"/>
        <v/>
      </c>
      <c r="AL269" s="1214"/>
      <c r="AM269" s="1215" t="str">
        <f t="shared" si="289"/>
        <v/>
      </c>
      <c r="AN269" s="768" t="str">
        <f t="shared" si="290"/>
        <v/>
      </c>
      <c r="AO269" s="762" t="str">
        <f t="shared" si="286"/>
        <v/>
      </c>
      <c r="AP269" s="763" t="str">
        <f t="shared" si="287"/>
        <v/>
      </c>
      <c r="AQ269" s="764">
        <f t="shared" si="288"/>
        <v>0</v>
      </c>
      <c r="AR269" s="7"/>
    </row>
    <row r="270" spans="2:44" ht="12" customHeight="1" x14ac:dyDescent="0.4">
      <c r="B270" s="757" t="s">
        <v>453</v>
      </c>
      <c r="C270" s="758" t="s">
        <v>432</v>
      </c>
      <c r="D270" s="759" t="s">
        <v>452</v>
      </c>
      <c r="E270" s="1280" t="str">
        <f>IF(VLOOKUP(D270,'J1&amp;J2'!$CA$9:$CW$470,12,FALSE)=0,"",VLOOKUP(D270,'J1&amp;J2'!$CA$9:$CW$470,12,FALSE))</f>
        <v/>
      </c>
      <c r="F270" s="760" t="str">
        <f t="shared" si="264"/>
        <v/>
      </c>
      <c r="G270" s="1213" t="str">
        <f t="shared" si="265"/>
        <v/>
      </c>
      <c r="H270" s="1280" t="str">
        <f>IF(VLOOKUP(D270,'J1&amp;J2'!$CA$9:$CW$470,13,FALSE)=0,"",VLOOKUP(D270,'J1&amp;J2'!$CA$9:$CW$470,13,FALSE))</f>
        <v/>
      </c>
      <c r="I270" s="1280" t="str">
        <f t="shared" si="266"/>
        <v/>
      </c>
      <c r="J270" s="1213" t="str">
        <f t="shared" si="267"/>
        <v/>
      </c>
      <c r="K270" s="1280" t="str">
        <f>IF(VLOOKUP(D270,'J1&amp;J2'!$CA$9:$CW$470,14,FALSE)=0,"",VLOOKUP(D270,'J1&amp;J2'!$CA$9:$CW$470,14,FALSE))</f>
        <v/>
      </c>
      <c r="L270" s="760" t="str">
        <f t="shared" si="268"/>
        <v/>
      </c>
      <c r="M270" s="1213" t="str">
        <f t="shared" si="269"/>
        <v/>
      </c>
      <c r="N270" s="1280" t="str">
        <f>IF(VLOOKUP(D270,'J1&amp;J2'!$CA$9:$CW$470,15,FALSE)=0,"",VLOOKUP(D270,'J1&amp;J2'!$CA$9:$CW$470,15,FALSE))</f>
        <v/>
      </c>
      <c r="O270" s="760" t="str">
        <f t="shared" si="270"/>
        <v/>
      </c>
      <c r="P270" s="1213" t="str">
        <f t="shared" si="271"/>
        <v/>
      </c>
      <c r="Q270" s="1280" t="str">
        <f>IF(VLOOKUP(D270,'J1&amp;J2'!$CA$9:$CW$470,16,FALSE)=0,"",VLOOKUP(D270,'J1&amp;J2'!$CA$9:$CW$470,16,FALSE))</f>
        <v/>
      </c>
      <c r="R270" s="760" t="str">
        <f t="shared" si="272"/>
        <v/>
      </c>
      <c r="S270" s="1213" t="str">
        <f t="shared" si="273"/>
        <v/>
      </c>
      <c r="T270" s="1280" t="str">
        <f>IF(VLOOKUP(D270,'J1&amp;J2'!$CA$9:$CW$470,17,FALSE)=0,"",VLOOKUP(D270,'J1&amp;J2'!$CA$9:$CW$470,17,FALSE))</f>
        <v/>
      </c>
      <c r="U270" s="760" t="str">
        <f t="shared" si="274"/>
        <v/>
      </c>
      <c r="V270" s="1213" t="str">
        <f t="shared" si="275"/>
        <v/>
      </c>
      <c r="W270" s="1280" t="str">
        <f>IF(VLOOKUP(D270,'J1&amp;J2'!$CA$9:$CW$470,18,FALSE)=0,"",VLOOKUP(D270,'J1&amp;J2'!$CA$9:$CW$470,18,FALSE))</f>
        <v/>
      </c>
      <c r="X270" s="760" t="str">
        <f t="shared" si="276"/>
        <v/>
      </c>
      <c r="Y270" s="1213" t="str">
        <f t="shared" si="277"/>
        <v/>
      </c>
      <c r="Z270" s="1280" t="str">
        <f>IF(VLOOKUP(D270,'J1&amp;J2'!$CA$9:$WV$470,19,FALSE)=0,"",VLOOKUP(D270,'J1&amp;J2'!$CA$9:$CW$470,19,FALSE))</f>
        <v/>
      </c>
      <c r="AA270" s="760" t="str">
        <f t="shared" si="278"/>
        <v/>
      </c>
      <c r="AB270" s="1213" t="str">
        <f t="shared" si="279"/>
        <v/>
      </c>
      <c r="AC270" s="1280" t="str">
        <f>IF(VLOOKUP(D270,'J1&amp;J2'!$CA$9:$CW$470,20,FALSE)=0,"",VLOOKUP(D270,'J1&amp;J2'!$CA$9:$CW$470,20,FALSE))</f>
        <v/>
      </c>
      <c r="AD270" s="760" t="str">
        <f t="shared" si="280"/>
        <v/>
      </c>
      <c r="AE270" s="1213" t="str">
        <f t="shared" si="281"/>
        <v/>
      </c>
      <c r="AF270" s="1280" t="str">
        <f>IF(VLOOKUP(D270,'J1&amp;J2'!$CA$9:$CW$470,21,FALSE)=0,"",VLOOKUP(D270,'J1&amp;J2'!$CA$9:$CW$470,21,FALSE))</f>
        <v/>
      </c>
      <c r="AG270" s="760" t="str">
        <f t="shared" si="282"/>
        <v/>
      </c>
      <c r="AH270" s="1213" t="str">
        <f t="shared" si="283"/>
        <v/>
      </c>
      <c r="AI270" s="1280" t="str">
        <f>IF(VLOOKUP(D270,'J1&amp;J2'!$CA$9:$CW$470,22,FALSE)=0,"",VLOOKUP(D270,'J1&amp;J2'!$CA$9:$CW$470,22,FALSE))</f>
        <v/>
      </c>
      <c r="AJ270" s="760" t="str">
        <f t="shared" si="284"/>
        <v/>
      </c>
      <c r="AK270" s="1213" t="str">
        <f t="shared" si="285"/>
        <v/>
      </c>
      <c r="AL270" s="760"/>
      <c r="AM270" s="1213" t="str">
        <f t="shared" si="289"/>
        <v/>
      </c>
      <c r="AN270" s="761" t="str">
        <f t="shared" si="290"/>
        <v/>
      </c>
      <c r="AO270" s="762" t="str">
        <f t="shared" si="286"/>
        <v/>
      </c>
      <c r="AP270" s="763" t="str">
        <f t="shared" si="287"/>
        <v/>
      </c>
      <c r="AQ270" s="764">
        <f t="shared" si="288"/>
        <v>0</v>
      </c>
      <c r="AR270" s="7"/>
    </row>
    <row r="271" spans="2:44" ht="12" customHeight="1" x14ac:dyDescent="0.4">
      <c r="B271" s="765" t="s">
        <v>461</v>
      </c>
      <c r="C271" s="766" t="s">
        <v>432</v>
      </c>
      <c r="D271" s="767" t="s">
        <v>460</v>
      </c>
      <c r="E271" s="1281" t="str">
        <f>IF(VLOOKUP(D271,'J1&amp;J2'!$CA$9:$CW$470,12,FALSE)=0,"",VLOOKUP(D271,'J1&amp;J2'!$CA$9:$CW$470,12,FALSE))</f>
        <v/>
      </c>
      <c r="F271" s="1214" t="str">
        <f t="shared" si="264"/>
        <v/>
      </c>
      <c r="G271" s="1215" t="str">
        <f t="shared" si="265"/>
        <v/>
      </c>
      <c r="H271" s="1281" t="str">
        <f>IF(VLOOKUP(D271,'J1&amp;J2'!$CA$9:$CW$470,13,FALSE)=0,"",VLOOKUP(D271,'J1&amp;J2'!$CA$9:$CW$470,13,FALSE))</f>
        <v/>
      </c>
      <c r="I271" s="1281" t="str">
        <f t="shared" si="266"/>
        <v/>
      </c>
      <c r="J271" s="1215" t="str">
        <f t="shared" si="267"/>
        <v/>
      </c>
      <c r="K271" s="1281" t="str">
        <f>IF(VLOOKUP(D271,'J1&amp;J2'!$CA$9:$CW$470,14,FALSE)=0,"",VLOOKUP(D271,'J1&amp;J2'!$CA$9:$CW$470,14,FALSE))</f>
        <v/>
      </c>
      <c r="L271" s="1214" t="str">
        <f t="shared" si="268"/>
        <v/>
      </c>
      <c r="M271" s="1215" t="str">
        <f t="shared" si="269"/>
        <v/>
      </c>
      <c r="N271" s="1281" t="str">
        <f>IF(VLOOKUP(D271,'J1&amp;J2'!$CA$9:$CW$470,15,FALSE)=0,"",VLOOKUP(D271,'J1&amp;J2'!$CA$9:$CW$470,15,FALSE))</f>
        <v/>
      </c>
      <c r="O271" s="1214" t="str">
        <f t="shared" si="270"/>
        <v/>
      </c>
      <c r="P271" s="1215" t="str">
        <f t="shared" si="271"/>
        <v/>
      </c>
      <c r="Q271" s="1281" t="str">
        <f>IF(VLOOKUP(D271,'J1&amp;J2'!$CA$9:$CW$470,16,FALSE)=0,"",VLOOKUP(D271,'J1&amp;J2'!$CA$9:$CW$470,16,FALSE))</f>
        <v/>
      </c>
      <c r="R271" s="1214" t="str">
        <f t="shared" si="272"/>
        <v/>
      </c>
      <c r="S271" s="1215" t="str">
        <f t="shared" si="273"/>
        <v/>
      </c>
      <c r="T271" s="1281" t="str">
        <f>IF(VLOOKUP(D271,'J1&amp;J2'!$CA$9:$CW$470,17,FALSE)=0,"",VLOOKUP(D271,'J1&amp;J2'!$CA$9:$CW$470,17,FALSE))</f>
        <v/>
      </c>
      <c r="U271" s="1214" t="str">
        <f t="shared" si="274"/>
        <v/>
      </c>
      <c r="V271" s="1215" t="str">
        <f t="shared" si="275"/>
        <v/>
      </c>
      <c r="W271" s="1281" t="str">
        <f>IF(VLOOKUP(D271,'J1&amp;J2'!$CA$9:$CW$470,18,FALSE)=0,"",VLOOKUP(D271,'J1&amp;J2'!$CA$9:$CW$470,18,FALSE))</f>
        <v/>
      </c>
      <c r="X271" s="1214" t="str">
        <f t="shared" si="276"/>
        <v/>
      </c>
      <c r="Y271" s="1215" t="str">
        <f t="shared" si="277"/>
        <v/>
      </c>
      <c r="Z271" s="1281" t="str">
        <f>IF(VLOOKUP(D271,'J1&amp;J2'!$CA$9:$WV$470,19,FALSE)=0,"",VLOOKUP(D271,'J1&amp;J2'!$CA$9:$CW$470,19,FALSE))</f>
        <v/>
      </c>
      <c r="AA271" s="1214" t="str">
        <f t="shared" si="278"/>
        <v/>
      </c>
      <c r="AB271" s="1215" t="str">
        <f t="shared" si="279"/>
        <v/>
      </c>
      <c r="AC271" s="1281" t="str">
        <f>IF(VLOOKUP(D271,'J1&amp;J2'!$CA$9:$CW$470,20,FALSE)=0,"",VLOOKUP(D271,'J1&amp;J2'!$CA$9:$CW$470,20,FALSE))</f>
        <v/>
      </c>
      <c r="AD271" s="1214" t="str">
        <f t="shared" si="280"/>
        <v/>
      </c>
      <c r="AE271" s="1215" t="str">
        <f t="shared" si="281"/>
        <v/>
      </c>
      <c r="AF271" s="1281" t="str">
        <f>IF(VLOOKUP(D271,'J1&amp;J2'!$CA$9:$CW$470,21,FALSE)=0,"",VLOOKUP(D271,'J1&amp;J2'!$CA$9:$CW$470,21,FALSE))</f>
        <v/>
      </c>
      <c r="AG271" s="1214" t="str">
        <f t="shared" si="282"/>
        <v/>
      </c>
      <c r="AH271" s="1215" t="str">
        <f t="shared" si="283"/>
        <v/>
      </c>
      <c r="AI271" s="1281" t="str">
        <f>IF(VLOOKUP(D271,'J1&amp;J2'!$CA$9:$CW$470,22,FALSE)=0,"",VLOOKUP(D271,'J1&amp;J2'!$CA$9:$CW$470,22,FALSE))</f>
        <v/>
      </c>
      <c r="AJ271" s="1214" t="str">
        <f t="shared" si="284"/>
        <v/>
      </c>
      <c r="AK271" s="1215" t="str">
        <f t="shared" si="285"/>
        <v/>
      </c>
      <c r="AL271" s="1214"/>
      <c r="AM271" s="1215" t="str">
        <f t="shared" si="289"/>
        <v/>
      </c>
      <c r="AN271" s="768" t="str">
        <f t="shared" si="290"/>
        <v/>
      </c>
      <c r="AO271" s="762" t="str">
        <f t="shared" si="286"/>
        <v/>
      </c>
      <c r="AP271" s="763" t="str">
        <f t="shared" si="287"/>
        <v/>
      </c>
      <c r="AQ271" s="764">
        <f t="shared" si="288"/>
        <v>0</v>
      </c>
      <c r="AR271" s="7"/>
    </row>
    <row r="272" spans="2:44" ht="12" customHeight="1" x14ac:dyDescent="0.4">
      <c r="B272" s="757" t="s">
        <v>1498</v>
      </c>
      <c r="C272" s="758" t="s">
        <v>432</v>
      </c>
      <c r="D272" s="759" t="s">
        <v>1495</v>
      </c>
      <c r="E272" s="1280" t="str">
        <f>IF(VLOOKUP(D272,'J1&amp;J2'!$CA$9:$CW$470,12,FALSE)=0,"",VLOOKUP(D272,'J1&amp;J2'!$CA$9:$CW$470,12,FALSE))</f>
        <v/>
      </c>
      <c r="F272" s="760" t="str">
        <f t="shared" si="264"/>
        <v/>
      </c>
      <c r="G272" s="1213" t="str">
        <f t="shared" si="265"/>
        <v/>
      </c>
      <c r="H272" s="1280" t="str">
        <f>IF(VLOOKUP(D272,'J1&amp;J2'!$CA$9:$CW$470,13,FALSE)=0,"",VLOOKUP(D272,'J1&amp;J2'!$CA$9:$CW$470,13,FALSE))</f>
        <v/>
      </c>
      <c r="I272" s="1280" t="str">
        <f t="shared" si="266"/>
        <v/>
      </c>
      <c r="J272" s="1213" t="str">
        <f t="shared" si="267"/>
        <v/>
      </c>
      <c r="K272" s="1280" t="str">
        <f>IF(VLOOKUP(D272,'J1&amp;J2'!$CA$9:$CW$470,14,FALSE)=0,"",VLOOKUP(D272,'J1&amp;J2'!$CA$9:$CW$470,14,FALSE))</f>
        <v/>
      </c>
      <c r="L272" s="760" t="str">
        <f t="shared" si="268"/>
        <v/>
      </c>
      <c r="M272" s="1213" t="str">
        <f t="shared" si="269"/>
        <v/>
      </c>
      <c r="N272" s="1280" t="str">
        <f>IF(VLOOKUP(D272,'J1&amp;J2'!$CA$9:$CW$470,15,FALSE)=0,"",VLOOKUP(D272,'J1&amp;J2'!$CA$9:$CW$470,15,FALSE))</f>
        <v/>
      </c>
      <c r="O272" s="760" t="str">
        <f t="shared" si="270"/>
        <v/>
      </c>
      <c r="P272" s="1213" t="str">
        <f t="shared" si="271"/>
        <v/>
      </c>
      <c r="Q272" s="1280" t="str">
        <f>IF(VLOOKUP(D272,'J1&amp;J2'!$CA$9:$CW$470,16,FALSE)=0,"",VLOOKUP(D272,'J1&amp;J2'!$CA$9:$CW$470,16,FALSE))</f>
        <v/>
      </c>
      <c r="R272" s="760" t="str">
        <f t="shared" si="272"/>
        <v/>
      </c>
      <c r="S272" s="1213" t="str">
        <f t="shared" si="273"/>
        <v/>
      </c>
      <c r="T272" s="1280" t="str">
        <f>IF(VLOOKUP(D272,'J1&amp;J2'!$CA$9:$CW$470,17,FALSE)=0,"",VLOOKUP(D272,'J1&amp;J2'!$CA$9:$CW$470,17,FALSE))</f>
        <v/>
      </c>
      <c r="U272" s="760" t="str">
        <f t="shared" si="274"/>
        <v/>
      </c>
      <c r="V272" s="1213" t="str">
        <f t="shared" si="275"/>
        <v/>
      </c>
      <c r="W272" s="1280" t="str">
        <f>IF(VLOOKUP(D272,'J1&amp;J2'!$CA$9:$CW$470,18,FALSE)=0,"",VLOOKUP(D272,'J1&amp;J2'!$CA$9:$CW$470,18,FALSE))</f>
        <v/>
      </c>
      <c r="X272" s="760" t="str">
        <f t="shared" si="276"/>
        <v/>
      </c>
      <c r="Y272" s="1213" t="str">
        <f t="shared" si="277"/>
        <v/>
      </c>
      <c r="Z272" s="1280" t="str">
        <f>IF(VLOOKUP(D272,'J1&amp;J2'!$CA$9:$WV$470,19,FALSE)=0,"",VLOOKUP(D272,'J1&amp;J2'!$CA$9:$CW$470,19,FALSE))</f>
        <v/>
      </c>
      <c r="AA272" s="760" t="str">
        <f t="shared" si="278"/>
        <v/>
      </c>
      <c r="AB272" s="1213" t="str">
        <f t="shared" si="279"/>
        <v/>
      </c>
      <c r="AC272" s="1280" t="str">
        <f>IF(VLOOKUP(D272,'J1&amp;J2'!$CA$9:$CW$470,20,FALSE)=0,"",VLOOKUP(D272,'J1&amp;J2'!$CA$9:$CW$470,20,FALSE))</f>
        <v/>
      </c>
      <c r="AD272" s="760" t="str">
        <f t="shared" si="280"/>
        <v/>
      </c>
      <c r="AE272" s="1213" t="str">
        <f t="shared" si="281"/>
        <v/>
      </c>
      <c r="AF272" s="1280" t="str">
        <f>IF(VLOOKUP(D272,'J1&amp;J2'!$CA$9:$CW$470,21,FALSE)=0,"",VLOOKUP(D272,'J1&amp;J2'!$CA$9:$CW$470,21,FALSE))</f>
        <v/>
      </c>
      <c r="AG272" s="760" t="str">
        <f t="shared" si="282"/>
        <v/>
      </c>
      <c r="AH272" s="1213" t="str">
        <f t="shared" si="283"/>
        <v/>
      </c>
      <c r="AI272" s="1280" t="str">
        <f>IF(VLOOKUP(D272,'J1&amp;J2'!$CA$9:$CW$470,22,FALSE)=0,"",VLOOKUP(D272,'J1&amp;J2'!$CA$9:$CW$470,22,FALSE))</f>
        <v/>
      </c>
      <c r="AJ272" s="760" t="str">
        <f t="shared" si="284"/>
        <v/>
      </c>
      <c r="AK272" s="1213" t="str">
        <f t="shared" si="285"/>
        <v/>
      </c>
      <c r="AL272" s="760"/>
      <c r="AM272" s="1213" t="str">
        <f t="shared" si="289"/>
        <v/>
      </c>
      <c r="AN272" s="761" t="str">
        <f t="shared" si="290"/>
        <v/>
      </c>
      <c r="AO272" s="762" t="str">
        <f t="shared" si="286"/>
        <v/>
      </c>
      <c r="AP272" s="763" t="str">
        <f t="shared" si="287"/>
        <v/>
      </c>
      <c r="AQ272" s="764">
        <f t="shared" si="288"/>
        <v>0</v>
      </c>
      <c r="AR272" s="7"/>
    </row>
    <row r="273" spans="2:44" ht="12" customHeight="1" x14ac:dyDescent="0.4">
      <c r="B273" s="765" t="s">
        <v>465</v>
      </c>
      <c r="C273" s="766" t="s">
        <v>432</v>
      </c>
      <c r="D273" s="767" t="s">
        <v>464</v>
      </c>
      <c r="E273" s="1281" t="str">
        <f>IF(VLOOKUP(D273,'J1&amp;J2'!$CA$9:$CW$470,12,FALSE)=0,"",VLOOKUP(D273,'J1&amp;J2'!$CA$9:$CW$470,12,FALSE))</f>
        <v/>
      </c>
      <c r="F273" s="1214" t="str">
        <f t="shared" si="264"/>
        <v/>
      </c>
      <c r="G273" s="1215" t="str">
        <f t="shared" si="265"/>
        <v/>
      </c>
      <c r="H273" s="1281" t="str">
        <f>IF(VLOOKUP(D273,'J1&amp;J2'!$CA$9:$CW$470,13,FALSE)=0,"",VLOOKUP(D273,'J1&amp;J2'!$CA$9:$CW$470,13,FALSE))</f>
        <v/>
      </c>
      <c r="I273" s="1281" t="str">
        <f t="shared" si="266"/>
        <v/>
      </c>
      <c r="J273" s="1215" t="str">
        <f t="shared" si="267"/>
        <v/>
      </c>
      <c r="K273" s="1281" t="str">
        <f>IF(VLOOKUP(D273,'J1&amp;J2'!$CA$9:$CW$470,14,FALSE)=0,"",VLOOKUP(D273,'J1&amp;J2'!$CA$9:$CW$470,14,FALSE))</f>
        <v/>
      </c>
      <c r="L273" s="1214" t="str">
        <f t="shared" si="268"/>
        <v/>
      </c>
      <c r="M273" s="1215" t="str">
        <f t="shared" si="269"/>
        <v/>
      </c>
      <c r="N273" s="1281" t="str">
        <f>IF(VLOOKUP(D273,'J1&amp;J2'!$CA$9:$CW$470,15,FALSE)=0,"",VLOOKUP(D273,'J1&amp;J2'!$CA$9:$CW$470,15,FALSE))</f>
        <v/>
      </c>
      <c r="O273" s="1214" t="str">
        <f t="shared" si="270"/>
        <v/>
      </c>
      <c r="P273" s="1215" t="str">
        <f t="shared" si="271"/>
        <v/>
      </c>
      <c r="Q273" s="1281" t="str">
        <f>IF(VLOOKUP(D273,'J1&amp;J2'!$CA$9:$CW$470,16,FALSE)=0,"",VLOOKUP(D273,'J1&amp;J2'!$CA$9:$CW$470,16,FALSE))</f>
        <v/>
      </c>
      <c r="R273" s="1214" t="str">
        <f t="shared" si="272"/>
        <v/>
      </c>
      <c r="S273" s="1215" t="str">
        <f t="shared" si="273"/>
        <v/>
      </c>
      <c r="T273" s="1281" t="str">
        <f>IF(VLOOKUP(D273,'J1&amp;J2'!$CA$9:$CW$470,17,FALSE)=0,"",VLOOKUP(D273,'J1&amp;J2'!$CA$9:$CW$470,17,FALSE))</f>
        <v/>
      </c>
      <c r="U273" s="1214" t="str">
        <f t="shared" si="274"/>
        <v/>
      </c>
      <c r="V273" s="1215" t="str">
        <f t="shared" si="275"/>
        <v/>
      </c>
      <c r="W273" s="1281" t="str">
        <f>IF(VLOOKUP(D273,'J1&amp;J2'!$CA$9:$CW$470,18,FALSE)=0,"",VLOOKUP(D273,'J1&amp;J2'!$CA$9:$CW$470,18,FALSE))</f>
        <v/>
      </c>
      <c r="X273" s="1214" t="str">
        <f t="shared" si="276"/>
        <v/>
      </c>
      <c r="Y273" s="1215" t="str">
        <f t="shared" si="277"/>
        <v/>
      </c>
      <c r="Z273" s="1281" t="str">
        <f>IF(VLOOKUP(D273,'J1&amp;J2'!$CA$9:$WV$470,19,FALSE)=0,"",VLOOKUP(D273,'J1&amp;J2'!$CA$9:$CW$470,19,FALSE))</f>
        <v/>
      </c>
      <c r="AA273" s="1214" t="str">
        <f t="shared" si="278"/>
        <v/>
      </c>
      <c r="AB273" s="1215" t="str">
        <f t="shared" si="279"/>
        <v/>
      </c>
      <c r="AC273" s="1281" t="str">
        <f>IF(VLOOKUP(D273,'J1&amp;J2'!$CA$9:$CW$470,20,FALSE)=0,"",VLOOKUP(D273,'J1&amp;J2'!$CA$9:$CW$470,20,FALSE))</f>
        <v/>
      </c>
      <c r="AD273" s="1214" t="str">
        <f t="shared" si="280"/>
        <v/>
      </c>
      <c r="AE273" s="1215" t="str">
        <f t="shared" si="281"/>
        <v/>
      </c>
      <c r="AF273" s="1281" t="str">
        <f>IF(VLOOKUP(D273,'J1&amp;J2'!$CA$9:$CW$470,21,FALSE)=0,"",VLOOKUP(D273,'J1&amp;J2'!$CA$9:$CW$470,21,FALSE))</f>
        <v/>
      </c>
      <c r="AG273" s="1214" t="str">
        <f t="shared" si="282"/>
        <v/>
      </c>
      <c r="AH273" s="1215" t="str">
        <f t="shared" si="283"/>
        <v/>
      </c>
      <c r="AI273" s="1281" t="str">
        <f>IF(VLOOKUP(D273,'J1&amp;J2'!$CA$9:$CW$470,22,FALSE)=0,"",VLOOKUP(D273,'J1&amp;J2'!$CA$9:$CW$470,22,FALSE))</f>
        <v/>
      </c>
      <c r="AJ273" s="1214" t="str">
        <f t="shared" si="284"/>
        <v/>
      </c>
      <c r="AK273" s="1215" t="str">
        <f t="shared" si="285"/>
        <v/>
      </c>
      <c r="AL273" s="1214"/>
      <c r="AM273" s="1215" t="str">
        <f t="shared" si="289"/>
        <v/>
      </c>
      <c r="AN273" s="768" t="str">
        <f t="shared" si="290"/>
        <v/>
      </c>
      <c r="AO273" s="762" t="str">
        <f t="shared" si="286"/>
        <v/>
      </c>
      <c r="AP273" s="763" t="str">
        <f t="shared" si="287"/>
        <v/>
      </c>
      <c r="AQ273" s="764">
        <f t="shared" si="288"/>
        <v>0</v>
      </c>
      <c r="AR273" s="7"/>
    </row>
    <row r="274" spans="2:44" ht="12" customHeight="1" x14ac:dyDescent="0.4">
      <c r="B274" s="757" t="s">
        <v>1263</v>
      </c>
      <c r="C274" s="758" t="s">
        <v>432</v>
      </c>
      <c r="D274" s="759" t="s">
        <v>1262</v>
      </c>
      <c r="E274" s="1280" t="str">
        <f>IF(VLOOKUP(D274,'J1&amp;J2'!$CA$9:$CW$470,12,FALSE)=0,"",VLOOKUP(D274,'J1&amp;J2'!$CA$9:$CW$470,12,FALSE))</f>
        <v/>
      </c>
      <c r="F274" s="760" t="str">
        <f t="shared" si="264"/>
        <v/>
      </c>
      <c r="G274" s="1213" t="str">
        <f t="shared" si="265"/>
        <v/>
      </c>
      <c r="H274" s="1280" t="str">
        <f>IF(VLOOKUP(D274,'J1&amp;J2'!$CA$9:$CW$470,13,FALSE)=0,"",VLOOKUP(D274,'J1&amp;J2'!$CA$9:$CW$470,13,FALSE))</f>
        <v/>
      </c>
      <c r="I274" s="1280" t="str">
        <f t="shared" si="266"/>
        <v/>
      </c>
      <c r="J274" s="1213" t="str">
        <f t="shared" si="267"/>
        <v/>
      </c>
      <c r="K274" s="1280" t="str">
        <f>IF(VLOOKUP(D274,'J1&amp;J2'!$CA$9:$CW$470,14,FALSE)=0,"",VLOOKUP(D274,'J1&amp;J2'!$CA$9:$CW$470,14,FALSE))</f>
        <v/>
      </c>
      <c r="L274" s="760" t="str">
        <f t="shared" si="268"/>
        <v/>
      </c>
      <c r="M274" s="1213" t="str">
        <f t="shared" si="269"/>
        <v/>
      </c>
      <c r="N274" s="1280" t="str">
        <f>IF(VLOOKUP(D274,'J1&amp;J2'!$CA$9:$CW$470,15,FALSE)=0,"",VLOOKUP(D274,'J1&amp;J2'!$CA$9:$CW$470,15,FALSE))</f>
        <v/>
      </c>
      <c r="O274" s="760" t="str">
        <f t="shared" si="270"/>
        <v/>
      </c>
      <c r="P274" s="1213" t="str">
        <f t="shared" si="271"/>
        <v/>
      </c>
      <c r="Q274" s="1280" t="str">
        <f>IF(VLOOKUP(D274,'J1&amp;J2'!$CA$9:$CW$470,16,FALSE)=0,"",VLOOKUP(D274,'J1&amp;J2'!$CA$9:$CW$470,16,FALSE))</f>
        <v/>
      </c>
      <c r="R274" s="760" t="str">
        <f t="shared" si="272"/>
        <v/>
      </c>
      <c r="S274" s="1213" t="str">
        <f t="shared" si="273"/>
        <v/>
      </c>
      <c r="T274" s="1280" t="str">
        <f>IF(VLOOKUP(D274,'J1&amp;J2'!$CA$9:$CW$470,17,FALSE)=0,"",VLOOKUP(D274,'J1&amp;J2'!$CA$9:$CW$470,17,FALSE))</f>
        <v/>
      </c>
      <c r="U274" s="760" t="str">
        <f t="shared" si="274"/>
        <v/>
      </c>
      <c r="V274" s="1213" t="str">
        <f t="shared" si="275"/>
        <v/>
      </c>
      <c r="W274" s="1280" t="str">
        <f>IF(VLOOKUP(D274,'J1&amp;J2'!$CA$9:$CW$470,18,FALSE)=0,"",VLOOKUP(D274,'J1&amp;J2'!$CA$9:$CW$470,18,FALSE))</f>
        <v/>
      </c>
      <c r="X274" s="760" t="str">
        <f t="shared" si="276"/>
        <v/>
      </c>
      <c r="Y274" s="1213" t="str">
        <f t="shared" si="277"/>
        <v/>
      </c>
      <c r="Z274" s="1280" t="str">
        <f>IF(VLOOKUP(D274,'J1&amp;J2'!$CA$9:$WV$470,19,FALSE)=0,"",VLOOKUP(D274,'J1&amp;J2'!$CA$9:$CW$470,19,FALSE))</f>
        <v/>
      </c>
      <c r="AA274" s="760" t="str">
        <f t="shared" si="278"/>
        <v/>
      </c>
      <c r="AB274" s="1213" t="str">
        <f t="shared" si="279"/>
        <v/>
      </c>
      <c r="AC274" s="1280" t="str">
        <f>IF(VLOOKUP(D274,'J1&amp;J2'!$CA$9:$CW$470,20,FALSE)=0,"",VLOOKUP(D274,'J1&amp;J2'!$CA$9:$CW$470,20,FALSE))</f>
        <v/>
      </c>
      <c r="AD274" s="760" t="str">
        <f t="shared" si="280"/>
        <v/>
      </c>
      <c r="AE274" s="1213" t="str">
        <f t="shared" si="281"/>
        <v/>
      </c>
      <c r="AF274" s="1280" t="str">
        <f>IF(VLOOKUP(D274,'J1&amp;J2'!$CA$9:$CW$470,21,FALSE)=0,"",VLOOKUP(D274,'J1&amp;J2'!$CA$9:$CW$470,21,FALSE))</f>
        <v/>
      </c>
      <c r="AG274" s="760" t="str">
        <f t="shared" si="282"/>
        <v/>
      </c>
      <c r="AH274" s="1213" t="str">
        <f t="shared" si="283"/>
        <v/>
      </c>
      <c r="AI274" s="1280" t="str">
        <f>IF(VLOOKUP(D274,'J1&amp;J2'!$CA$9:$CW$470,22,FALSE)=0,"",VLOOKUP(D274,'J1&amp;J2'!$CA$9:$CW$470,22,FALSE))</f>
        <v/>
      </c>
      <c r="AJ274" s="760" t="str">
        <f t="shared" si="284"/>
        <v/>
      </c>
      <c r="AK274" s="1213" t="str">
        <f t="shared" si="285"/>
        <v/>
      </c>
      <c r="AL274" s="760"/>
      <c r="AM274" s="1213" t="str">
        <f t="shared" si="289"/>
        <v/>
      </c>
      <c r="AN274" s="761" t="str">
        <f t="shared" si="290"/>
        <v/>
      </c>
      <c r="AO274" s="762" t="str">
        <f t="shared" si="286"/>
        <v/>
      </c>
      <c r="AP274" s="763" t="str">
        <f t="shared" si="287"/>
        <v/>
      </c>
      <c r="AQ274" s="764">
        <f t="shared" si="288"/>
        <v>0</v>
      </c>
      <c r="AR274" s="7"/>
    </row>
    <row r="275" spans="2:44" ht="12" customHeight="1" x14ac:dyDescent="0.4">
      <c r="B275" s="765" t="s">
        <v>467</v>
      </c>
      <c r="C275" s="766" t="s">
        <v>432</v>
      </c>
      <c r="D275" s="767" t="s">
        <v>466</v>
      </c>
      <c r="E275" s="1281" t="str">
        <f>IF(VLOOKUP(D275,'J1&amp;J2'!$CA$9:$CW$470,12,FALSE)=0,"",VLOOKUP(D275,'J1&amp;J2'!$CA$9:$CW$470,12,FALSE))</f>
        <v/>
      </c>
      <c r="F275" s="1214" t="str">
        <f t="shared" si="264"/>
        <v/>
      </c>
      <c r="G275" s="1215" t="str">
        <f t="shared" si="265"/>
        <v/>
      </c>
      <c r="H275" s="1281" t="str">
        <f>IF(VLOOKUP(D275,'J1&amp;J2'!$CA$9:$CW$470,13,FALSE)=0,"",VLOOKUP(D275,'J1&amp;J2'!$CA$9:$CW$470,13,FALSE))</f>
        <v/>
      </c>
      <c r="I275" s="1281" t="str">
        <f t="shared" si="266"/>
        <v/>
      </c>
      <c r="J275" s="1215" t="str">
        <f t="shared" si="267"/>
        <v/>
      </c>
      <c r="K275" s="1281" t="str">
        <f>IF(VLOOKUP(D275,'J1&amp;J2'!$CA$9:$CW$470,14,FALSE)=0,"",VLOOKUP(D275,'J1&amp;J2'!$CA$9:$CW$470,14,FALSE))</f>
        <v/>
      </c>
      <c r="L275" s="1214" t="str">
        <f t="shared" si="268"/>
        <v/>
      </c>
      <c r="M275" s="1215" t="str">
        <f t="shared" si="269"/>
        <v/>
      </c>
      <c r="N275" s="1281" t="str">
        <f>IF(VLOOKUP(D275,'J1&amp;J2'!$CA$9:$CW$470,15,FALSE)=0,"",VLOOKUP(D275,'J1&amp;J2'!$CA$9:$CW$470,15,FALSE))</f>
        <v/>
      </c>
      <c r="O275" s="1214" t="str">
        <f t="shared" si="270"/>
        <v/>
      </c>
      <c r="P275" s="1215" t="str">
        <f t="shared" si="271"/>
        <v/>
      </c>
      <c r="Q275" s="1281" t="str">
        <f>IF(VLOOKUP(D275,'J1&amp;J2'!$CA$9:$CW$470,16,FALSE)=0,"",VLOOKUP(D275,'J1&amp;J2'!$CA$9:$CW$470,16,FALSE))</f>
        <v/>
      </c>
      <c r="R275" s="1214" t="str">
        <f t="shared" si="272"/>
        <v/>
      </c>
      <c r="S275" s="1215" t="str">
        <f t="shared" si="273"/>
        <v/>
      </c>
      <c r="T275" s="1281" t="str">
        <f>IF(VLOOKUP(D275,'J1&amp;J2'!$CA$9:$CW$470,17,FALSE)=0,"",VLOOKUP(D275,'J1&amp;J2'!$CA$9:$CW$470,17,FALSE))</f>
        <v/>
      </c>
      <c r="U275" s="1214" t="str">
        <f t="shared" si="274"/>
        <v/>
      </c>
      <c r="V275" s="1215" t="str">
        <f t="shared" si="275"/>
        <v/>
      </c>
      <c r="W275" s="1281" t="str">
        <f>IF(VLOOKUP(D275,'J1&amp;J2'!$CA$9:$CW$470,18,FALSE)=0,"",VLOOKUP(D275,'J1&amp;J2'!$CA$9:$CW$470,18,FALSE))</f>
        <v/>
      </c>
      <c r="X275" s="1214" t="str">
        <f t="shared" si="276"/>
        <v/>
      </c>
      <c r="Y275" s="1215" t="str">
        <f t="shared" si="277"/>
        <v/>
      </c>
      <c r="Z275" s="1281" t="str">
        <f>IF(VLOOKUP(D275,'J1&amp;J2'!$CA$9:$WV$470,19,FALSE)=0,"",VLOOKUP(D275,'J1&amp;J2'!$CA$9:$CW$470,19,FALSE))</f>
        <v/>
      </c>
      <c r="AA275" s="1214" t="str">
        <f t="shared" si="278"/>
        <v/>
      </c>
      <c r="AB275" s="1215" t="str">
        <f t="shared" si="279"/>
        <v/>
      </c>
      <c r="AC275" s="1281" t="str">
        <f>IF(VLOOKUP(D275,'J1&amp;J2'!$CA$9:$CW$470,20,FALSE)=0,"",VLOOKUP(D275,'J1&amp;J2'!$CA$9:$CW$470,20,FALSE))</f>
        <v/>
      </c>
      <c r="AD275" s="1214" t="str">
        <f t="shared" si="280"/>
        <v/>
      </c>
      <c r="AE275" s="1215" t="str">
        <f t="shared" si="281"/>
        <v/>
      </c>
      <c r="AF275" s="1281" t="str">
        <f>IF(VLOOKUP(D275,'J1&amp;J2'!$CA$9:$CW$470,21,FALSE)=0,"",VLOOKUP(D275,'J1&amp;J2'!$CA$9:$CW$470,21,FALSE))</f>
        <v/>
      </c>
      <c r="AG275" s="1214" t="str">
        <f t="shared" si="282"/>
        <v/>
      </c>
      <c r="AH275" s="1215" t="str">
        <f t="shared" si="283"/>
        <v/>
      </c>
      <c r="AI275" s="1281" t="str">
        <f>IF(VLOOKUP(D275,'J1&amp;J2'!$CA$9:$CW$470,22,FALSE)=0,"",VLOOKUP(D275,'J1&amp;J2'!$CA$9:$CW$470,22,FALSE))</f>
        <v/>
      </c>
      <c r="AJ275" s="1214" t="str">
        <f t="shared" si="284"/>
        <v/>
      </c>
      <c r="AK275" s="1215" t="str">
        <f t="shared" si="285"/>
        <v/>
      </c>
      <c r="AL275" s="1214"/>
      <c r="AM275" s="1215" t="str">
        <f t="shared" si="289"/>
        <v/>
      </c>
      <c r="AN275" s="768" t="str">
        <f t="shared" si="290"/>
        <v/>
      </c>
      <c r="AO275" s="762" t="str">
        <f t="shared" si="286"/>
        <v/>
      </c>
      <c r="AP275" s="763" t="str">
        <f t="shared" si="287"/>
        <v/>
      </c>
      <c r="AQ275" s="764">
        <f t="shared" si="288"/>
        <v>0</v>
      </c>
      <c r="AR275" s="7"/>
    </row>
    <row r="276" spans="2:44" ht="12" customHeight="1" x14ac:dyDescent="0.4">
      <c r="B276" s="757" t="s">
        <v>471</v>
      </c>
      <c r="C276" s="758" t="s">
        <v>432</v>
      </c>
      <c r="D276" s="759" t="s">
        <v>470</v>
      </c>
      <c r="E276" s="1280" t="str">
        <f>IF(VLOOKUP(D276,'J1&amp;J2'!$CA$9:$CW$470,12,FALSE)=0,"",VLOOKUP(D276,'J1&amp;J2'!$CA$9:$CW$470,12,FALSE))</f>
        <v/>
      </c>
      <c r="F276" s="760" t="str">
        <f t="shared" si="264"/>
        <v/>
      </c>
      <c r="G276" s="1213" t="str">
        <f t="shared" si="265"/>
        <v/>
      </c>
      <c r="H276" s="1280" t="str">
        <f>IF(VLOOKUP(D276,'J1&amp;J2'!$CA$9:$CW$470,13,FALSE)=0,"",VLOOKUP(D276,'J1&amp;J2'!$CA$9:$CW$470,13,FALSE))</f>
        <v/>
      </c>
      <c r="I276" s="1280" t="str">
        <f t="shared" si="266"/>
        <v/>
      </c>
      <c r="J276" s="1213" t="str">
        <f t="shared" si="267"/>
        <v/>
      </c>
      <c r="K276" s="1280" t="str">
        <f>IF(VLOOKUP(D276,'J1&amp;J2'!$CA$9:$CW$470,14,FALSE)=0,"",VLOOKUP(D276,'J1&amp;J2'!$CA$9:$CW$470,14,FALSE))</f>
        <v/>
      </c>
      <c r="L276" s="760" t="str">
        <f t="shared" si="268"/>
        <v/>
      </c>
      <c r="M276" s="1213" t="str">
        <f t="shared" si="269"/>
        <v/>
      </c>
      <c r="N276" s="1280" t="str">
        <f>IF(VLOOKUP(D276,'J1&amp;J2'!$CA$9:$CW$470,15,FALSE)=0,"",VLOOKUP(D276,'J1&amp;J2'!$CA$9:$CW$470,15,FALSE))</f>
        <v/>
      </c>
      <c r="O276" s="760" t="str">
        <f t="shared" si="270"/>
        <v/>
      </c>
      <c r="P276" s="1213" t="str">
        <f t="shared" si="271"/>
        <v/>
      </c>
      <c r="Q276" s="1280" t="str">
        <f>IF(VLOOKUP(D276,'J1&amp;J2'!$CA$9:$CW$470,16,FALSE)=0,"",VLOOKUP(D276,'J1&amp;J2'!$CA$9:$CW$470,16,FALSE))</f>
        <v/>
      </c>
      <c r="R276" s="760" t="str">
        <f t="shared" si="272"/>
        <v/>
      </c>
      <c r="S276" s="1213" t="str">
        <f t="shared" si="273"/>
        <v/>
      </c>
      <c r="T276" s="1280" t="str">
        <f>IF(VLOOKUP(D276,'J1&amp;J2'!$CA$9:$CW$470,17,FALSE)=0,"",VLOOKUP(D276,'J1&amp;J2'!$CA$9:$CW$470,17,FALSE))</f>
        <v/>
      </c>
      <c r="U276" s="760" t="str">
        <f t="shared" si="274"/>
        <v/>
      </c>
      <c r="V276" s="1213" t="str">
        <f t="shared" si="275"/>
        <v/>
      </c>
      <c r="W276" s="1280" t="str">
        <f>IF(VLOOKUP(D276,'J1&amp;J2'!$CA$9:$CW$470,18,FALSE)=0,"",VLOOKUP(D276,'J1&amp;J2'!$CA$9:$CW$470,18,FALSE))</f>
        <v/>
      </c>
      <c r="X276" s="760" t="str">
        <f t="shared" si="276"/>
        <v/>
      </c>
      <c r="Y276" s="1213" t="str">
        <f t="shared" si="277"/>
        <v/>
      </c>
      <c r="Z276" s="1280" t="str">
        <f>IF(VLOOKUP(D276,'J1&amp;J2'!$CA$9:$WV$470,19,FALSE)=0,"",VLOOKUP(D276,'J1&amp;J2'!$CA$9:$CW$470,19,FALSE))</f>
        <v/>
      </c>
      <c r="AA276" s="760" t="str">
        <f t="shared" si="278"/>
        <v/>
      </c>
      <c r="AB276" s="1213" t="str">
        <f t="shared" si="279"/>
        <v/>
      </c>
      <c r="AC276" s="1280" t="str">
        <f>IF(VLOOKUP(D276,'J1&amp;J2'!$CA$9:$CW$470,20,FALSE)=0,"",VLOOKUP(D276,'J1&amp;J2'!$CA$9:$CW$470,20,FALSE))</f>
        <v/>
      </c>
      <c r="AD276" s="760" t="str">
        <f t="shared" si="280"/>
        <v/>
      </c>
      <c r="AE276" s="1213" t="str">
        <f t="shared" si="281"/>
        <v/>
      </c>
      <c r="AF276" s="1280" t="str">
        <f>IF(VLOOKUP(D276,'J1&amp;J2'!$CA$9:$CW$470,21,FALSE)=0,"",VLOOKUP(D276,'J1&amp;J2'!$CA$9:$CW$470,21,FALSE))</f>
        <v/>
      </c>
      <c r="AG276" s="760" t="str">
        <f t="shared" si="282"/>
        <v/>
      </c>
      <c r="AH276" s="1213" t="str">
        <f t="shared" si="283"/>
        <v/>
      </c>
      <c r="AI276" s="1280" t="str">
        <f>IF(VLOOKUP(D276,'J1&amp;J2'!$CA$9:$CW$470,22,FALSE)=0,"",VLOOKUP(D276,'J1&amp;J2'!$CA$9:$CW$470,22,FALSE))</f>
        <v/>
      </c>
      <c r="AJ276" s="760" t="str">
        <f t="shared" si="284"/>
        <v/>
      </c>
      <c r="AK276" s="1213" t="str">
        <f t="shared" si="285"/>
        <v/>
      </c>
      <c r="AL276" s="760"/>
      <c r="AM276" s="1213" t="str">
        <f t="shared" si="289"/>
        <v/>
      </c>
      <c r="AN276" s="761" t="str">
        <f t="shared" si="290"/>
        <v/>
      </c>
      <c r="AO276" s="762" t="str">
        <f t="shared" si="286"/>
        <v/>
      </c>
      <c r="AP276" s="763" t="str">
        <f t="shared" si="287"/>
        <v/>
      </c>
      <c r="AQ276" s="764">
        <f t="shared" si="288"/>
        <v>0</v>
      </c>
      <c r="AR276" s="7"/>
    </row>
    <row r="277" spans="2:44" ht="12" customHeight="1" x14ac:dyDescent="0.4">
      <c r="B277" s="765" t="s">
        <v>1514</v>
      </c>
      <c r="C277" s="766" t="s">
        <v>432</v>
      </c>
      <c r="D277" s="767" t="s">
        <v>1512</v>
      </c>
      <c r="E277" s="1281" t="str">
        <f>IF(VLOOKUP(D277,'J1&amp;J2'!$CA$9:$CW$470,12,FALSE)=0,"",VLOOKUP(D277,'J1&amp;J2'!$CA$9:$CW$470,12,FALSE))</f>
        <v/>
      </c>
      <c r="F277" s="1214" t="str">
        <f t="shared" si="264"/>
        <v/>
      </c>
      <c r="G277" s="1215" t="str">
        <f t="shared" si="265"/>
        <v/>
      </c>
      <c r="H277" s="1281" t="str">
        <f>IF(VLOOKUP(D277,'J1&amp;J2'!$CA$9:$CW$470,13,FALSE)=0,"",VLOOKUP(D277,'J1&amp;J2'!$CA$9:$CW$470,13,FALSE))</f>
        <v/>
      </c>
      <c r="I277" s="1281" t="str">
        <f t="shared" si="266"/>
        <v/>
      </c>
      <c r="J277" s="1215" t="str">
        <f t="shared" si="267"/>
        <v/>
      </c>
      <c r="K277" s="1281" t="str">
        <f>IF(VLOOKUP(D277,'J1&amp;J2'!$CA$9:$CW$470,14,FALSE)=0,"",VLOOKUP(D277,'J1&amp;J2'!$CA$9:$CW$470,14,FALSE))</f>
        <v/>
      </c>
      <c r="L277" s="1214" t="str">
        <f t="shared" si="268"/>
        <v/>
      </c>
      <c r="M277" s="1215" t="str">
        <f t="shared" si="269"/>
        <v/>
      </c>
      <c r="N277" s="1281" t="str">
        <f>IF(VLOOKUP(D277,'J1&amp;J2'!$CA$9:$CW$470,15,FALSE)=0,"",VLOOKUP(D277,'J1&amp;J2'!$CA$9:$CW$470,15,FALSE))</f>
        <v/>
      </c>
      <c r="O277" s="1214" t="str">
        <f t="shared" si="270"/>
        <v/>
      </c>
      <c r="P277" s="1215" t="str">
        <f t="shared" si="271"/>
        <v/>
      </c>
      <c r="Q277" s="1281" t="str">
        <f>IF(VLOOKUP(D277,'J1&amp;J2'!$CA$9:$CW$470,16,FALSE)=0,"",VLOOKUP(D277,'J1&amp;J2'!$CA$9:$CW$470,16,FALSE))</f>
        <v/>
      </c>
      <c r="R277" s="1214" t="str">
        <f t="shared" si="272"/>
        <v/>
      </c>
      <c r="S277" s="1215" t="str">
        <f t="shared" si="273"/>
        <v/>
      </c>
      <c r="T277" s="1281" t="str">
        <f>IF(VLOOKUP(D277,'J1&amp;J2'!$CA$9:$CW$470,17,FALSE)=0,"",VLOOKUP(D277,'J1&amp;J2'!$CA$9:$CW$470,17,FALSE))</f>
        <v/>
      </c>
      <c r="U277" s="1214" t="str">
        <f t="shared" si="274"/>
        <v/>
      </c>
      <c r="V277" s="1215" t="str">
        <f t="shared" si="275"/>
        <v/>
      </c>
      <c r="W277" s="1281" t="str">
        <f>IF(VLOOKUP(D277,'J1&amp;J2'!$CA$9:$CW$470,18,FALSE)=0,"",VLOOKUP(D277,'J1&amp;J2'!$CA$9:$CW$470,18,FALSE))</f>
        <v/>
      </c>
      <c r="X277" s="1214" t="str">
        <f t="shared" si="276"/>
        <v/>
      </c>
      <c r="Y277" s="1215" t="str">
        <f t="shared" si="277"/>
        <v/>
      </c>
      <c r="Z277" s="1281" t="str">
        <f>IF(VLOOKUP(D277,'J1&amp;J2'!$CA$9:$WV$470,19,FALSE)=0,"",VLOOKUP(D277,'J1&amp;J2'!$CA$9:$CW$470,19,FALSE))</f>
        <v/>
      </c>
      <c r="AA277" s="1214" t="str">
        <f t="shared" si="278"/>
        <v/>
      </c>
      <c r="AB277" s="1215" t="str">
        <f t="shared" si="279"/>
        <v/>
      </c>
      <c r="AC277" s="1281" t="str">
        <f>IF(VLOOKUP(D277,'J1&amp;J2'!$CA$9:$CW$470,20,FALSE)=0,"",VLOOKUP(D277,'J1&amp;J2'!$CA$9:$CW$470,20,FALSE))</f>
        <v/>
      </c>
      <c r="AD277" s="1214" t="str">
        <f t="shared" si="280"/>
        <v/>
      </c>
      <c r="AE277" s="1215" t="str">
        <f t="shared" si="281"/>
        <v/>
      </c>
      <c r="AF277" s="1281" t="str">
        <f>IF(VLOOKUP(D277,'J1&amp;J2'!$CA$9:$CW$470,21,FALSE)=0,"",VLOOKUP(D277,'J1&amp;J2'!$CA$9:$CW$470,21,FALSE))</f>
        <v/>
      </c>
      <c r="AG277" s="1214" t="str">
        <f t="shared" si="282"/>
        <v/>
      </c>
      <c r="AH277" s="1215" t="str">
        <f t="shared" si="283"/>
        <v/>
      </c>
      <c r="AI277" s="1281" t="str">
        <f>IF(VLOOKUP(D277,'J1&amp;J2'!$CA$9:$CW$470,22,FALSE)=0,"",VLOOKUP(D277,'J1&amp;J2'!$CA$9:$CW$470,22,FALSE))</f>
        <v/>
      </c>
      <c r="AJ277" s="1214" t="str">
        <f t="shared" si="284"/>
        <v/>
      </c>
      <c r="AK277" s="1215" t="str">
        <f t="shared" si="285"/>
        <v/>
      </c>
      <c r="AL277" s="1214"/>
      <c r="AM277" s="1215" t="str">
        <f t="shared" si="289"/>
        <v/>
      </c>
      <c r="AN277" s="768" t="str">
        <f t="shared" si="290"/>
        <v/>
      </c>
      <c r="AO277" s="762" t="str">
        <f t="shared" si="286"/>
        <v/>
      </c>
      <c r="AP277" s="763" t="str">
        <f t="shared" si="287"/>
        <v/>
      </c>
      <c r="AQ277" s="764">
        <f t="shared" si="288"/>
        <v>0</v>
      </c>
      <c r="AR277" s="7"/>
    </row>
    <row r="278" spans="2:44" ht="12" customHeight="1" x14ac:dyDescent="0.4">
      <c r="B278" s="757" t="s">
        <v>1221</v>
      </c>
      <c r="C278" s="758" t="s">
        <v>432</v>
      </c>
      <c r="D278" s="759" t="s">
        <v>473</v>
      </c>
      <c r="E278" s="1280" t="str">
        <f>IF(VLOOKUP(D278,'J1&amp;J2'!$CA$9:$CW$470,12,FALSE)=0,"",VLOOKUP(D278,'J1&amp;J2'!$CA$9:$CW$470,12,FALSE))</f>
        <v/>
      </c>
      <c r="F278" s="760" t="str">
        <f t="shared" si="264"/>
        <v/>
      </c>
      <c r="G278" s="1213" t="str">
        <f t="shared" si="265"/>
        <v/>
      </c>
      <c r="H278" s="1280" t="str">
        <f>IF(VLOOKUP(D278,'J1&amp;J2'!$CA$9:$CW$470,13,FALSE)=0,"",VLOOKUP(D278,'J1&amp;J2'!$CA$9:$CW$470,13,FALSE))</f>
        <v/>
      </c>
      <c r="I278" s="1280" t="str">
        <f t="shared" si="266"/>
        <v/>
      </c>
      <c r="J278" s="1213" t="str">
        <f t="shared" si="267"/>
        <v/>
      </c>
      <c r="K278" s="1280" t="str">
        <f>IF(VLOOKUP(D278,'J1&amp;J2'!$CA$9:$CW$470,14,FALSE)=0,"",VLOOKUP(D278,'J1&amp;J2'!$CA$9:$CW$470,14,FALSE))</f>
        <v/>
      </c>
      <c r="L278" s="760" t="str">
        <f t="shared" si="268"/>
        <v/>
      </c>
      <c r="M278" s="1213" t="str">
        <f t="shared" si="269"/>
        <v/>
      </c>
      <c r="N278" s="1280" t="str">
        <f>IF(VLOOKUP(D278,'J1&amp;J2'!$CA$9:$CW$470,15,FALSE)=0,"",VLOOKUP(D278,'J1&amp;J2'!$CA$9:$CW$470,15,FALSE))</f>
        <v/>
      </c>
      <c r="O278" s="760" t="str">
        <f t="shared" si="270"/>
        <v/>
      </c>
      <c r="P278" s="1213" t="str">
        <f t="shared" si="271"/>
        <v/>
      </c>
      <c r="Q278" s="1280" t="str">
        <f>IF(VLOOKUP(D278,'J1&amp;J2'!$CA$9:$CW$470,16,FALSE)=0,"",VLOOKUP(D278,'J1&amp;J2'!$CA$9:$CW$470,16,FALSE))</f>
        <v/>
      </c>
      <c r="R278" s="760" t="str">
        <f t="shared" si="272"/>
        <v/>
      </c>
      <c r="S278" s="1213" t="str">
        <f t="shared" si="273"/>
        <v/>
      </c>
      <c r="T278" s="1280" t="str">
        <f>IF(VLOOKUP(D278,'J1&amp;J2'!$CA$9:$CW$470,17,FALSE)=0,"",VLOOKUP(D278,'J1&amp;J2'!$CA$9:$CW$470,17,FALSE))</f>
        <v/>
      </c>
      <c r="U278" s="760" t="str">
        <f t="shared" si="274"/>
        <v/>
      </c>
      <c r="V278" s="1213" t="str">
        <f t="shared" si="275"/>
        <v/>
      </c>
      <c r="W278" s="1280" t="str">
        <f>IF(VLOOKUP(D278,'J1&amp;J2'!$CA$9:$CW$470,18,FALSE)=0,"",VLOOKUP(D278,'J1&amp;J2'!$CA$9:$CW$470,18,FALSE))</f>
        <v/>
      </c>
      <c r="X278" s="760" t="str">
        <f t="shared" si="276"/>
        <v/>
      </c>
      <c r="Y278" s="1213" t="str">
        <f t="shared" si="277"/>
        <v/>
      </c>
      <c r="Z278" s="1280" t="str">
        <f>IF(VLOOKUP(D278,'J1&amp;J2'!$CA$9:$WV$470,19,FALSE)=0,"",VLOOKUP(D278,'J1&amp;J2'!$CA$9:$CW$470,19,FALSE))</f>
        <v/>
      </c>
      <c r="AA278" s="760" t="str">
        <f t="shared" si="278"/>
        <v/>
      </c>
      <c r="AB278" s="1213" t="str">
        <f t="shared" si="279"/>
        <v/>
      </c>
      <c r="AC278" s="1280" t="str">
        <f>IF(VLOOKUP(D278,'J1&amp;J2'!$CA$9:$CW$470,20,FALSE)=0,"",VLOOKUP(D278,'J1&amp;J2'!$CA$9:$CW$470,20,FALSE))</f>
        <v/>
      </c>
      <c r="AD278" s="760" t="str">
        <f t="shared" si="280"/>
        <v/>
      </c>
      <c r="AE278" s="1213" t="str">
        <f t="shared" si="281"/>
        <v/>
      </c>
      <c r="AF278" s="1280" t="str">
        <f>IF(VLOOKUP(D278,'J1&amp;J2'!$CA$9:$CW$470,21,FALSE)=0,"",VLOOKUP(D278,'J1&amp;J2'!$CA$9:$CW$470,21,FALSE))</f>
        <v/>
      </c>
      <c r="AG278" s="760" t="str">
        <f t="shared" si="282"/>
        <v/>
      </c>
      <c r="AH278" s="1213" t="str">
        <f t="shared" si="283"/>
        <v/>
      </c>
      <c r="AI278" s="1280" t="str">
        <f>IF(VLOOKUP(D278,'J1&amp;J2'!$CA$9:$CW$470,22,FALSE)=0,"",VLOOKUP(D278,'J1&amp;J2'!$CA$9:$CW$470,22,FALSE))</f>
        <v/>
      </c>
      <c r="AJ278" s="760" t="str">
        <f t="shared" si="284"/>
        <v/>
      </c>
      <c r="AK278" s="1213" t="str">
        <f t="shared" si="285"/>
        <v/>
      </c>
      <c r="AL278" s="760"/>
      <c r="AM278" s="1213" t="str">
        <f t="shared" si="289"/>
        <v/>
      </c>
      <c r="AN278" s="761" t="str">
        <f t="shared" si="290"/>
        <v/>
      </c>
      <c r="AO278" s="762" t="str">
        <f t="shared" si="286"/>
        <v/>
      </c>
      <c r="AP278" s="763" t="str">
        <f t="shared" si="287"/>
        <v/>
      </c>
      <c r="AQ278" s="764">
        <f t="shared" si="288"/>
        <v>0</v>
      </c>
      <c r="AR278" s="7"/>
    </row>
    <row r="279" spans="2:44" ht="12" customHeight="1" x14ac:dyDescent="0.4">
      <c r="B279" s="765" t="s">
        <v>481</v>
      </c>
      <c r="C279" s="766" t="s">
        <v>432</v>
      </c>
      <c r="D279" s="767" t="s">
        <v>480</v>
      </c>
      <c r="E279" s="1281" t="str">
        <f>IF(VLOOKUP(D279,'J1&amp;J2'!$CA$9:$CW$470,12,FALSE)=0,"",VLOOKUP(D279,'J1&amp;J2'!$CA$9:$CW$470,12,FALSE))</f>
        <v/>
      </c>
      <c r="F279" s="1214" t="str">
        <f t="shared" si="264"/>
        <v/>
      </c>
      <c r="G279" s="1215" t="str">
        <f t="shared" si="265"/>
        <v/>
      </c>
      <c r="H279" s="1281" t="str">
        <f>IF(VLOOKUP(D279,'J1&amp;J2'!$CA$9:$CW$470,13,FALSE)=0,"",VLOOKUP(D279,'J1&amp;J2'!$CA$9:$CW$470,13,FALSE))</f>
        <v/>
      </c>
      <c r="I279" s="1281" t="str">
        <f t="shared" si="266"/>
        <v/>
      </c>
      <c r="J279" s="1215" t="str">
        <f t="shared" si="267"/>
        <v/>
      </c>
      <c r="K279" s="1281" t="str">
        <f>IF(VLOOKUP(D279,'J1&amp;J2'!$CA$9:$CW$470,14,FALSE)=0,"",VLOOKUP(D279,'J1&amp;J2'!$CA$9:$CW$470,14,FALSE))</f>
        <v/>
      </c>
      <c r="L279" s="1214" t="str">
        <f t="shared" si="268"/>
        <v/>
      </c>
      <c r="M279" s="1215" t="str">
        <f t="shared" si="269"/>
        <v/>
      </c>
      <c r="N279" s="1281" t="str">
        <f>IF(VLOOKUP(D279,'J1&amp;J2'!$CA$9:$CW$470,15,FALSE)=0,"",VLOOKUP(D279,'J1&amp;J2'!$CA$9:$CW$470,15,FALSE))</f>
        <v/>
      </c>
      <c r="O279" s="1214" t="str">
        <f t="shared" si="270"/>
        <v/>
      </c>
      <c r="P279" s="1215" t="str">
        <f t="shared" si="271"/>
        <v/>
      </c>
      <c r="Q279" s="1281" t="str">
        <f>IF(VLOOKUP(D279,'J1&amp;J2'!$CA$9:$CW$470,16,FALSE)=0,"",VLOOKUP(D279,'J1&amp;J2'!$CA$9:$CW$470,16,FALSE))</f>
        <v/>
      </c>
      <c r="R279" s="1214" t="str">
        <f t="shared" si="272"/>
        <v/>
      </c>
      <c r="S279" s="1215" t="str">
        <f t="shared" si="273"/>
        <v/>
      </c>
      <c r="T279" s="1281" t="str">
        <f>IF(VLOOKUP(D279,'J1&amp;J2'!$CA$9:$CW$470,17,FALSE)=0,"",VLOOKUP(D279,'J1&amp;J2'!$CA$9:$CW$470,17,FALSE))</f>
        <v/>
      </c>
      <c r="U279" s="1214" t="str">
        <f t="shared" si="274"/>
        <v/>
      </c>
      <c r="V279" s="1215" t="str">
        <f t="shared" si="275"/>
        <v/>
      </c>
      <c r="W279" s="1281" t="str">
        <f>IF(VLOOKUP(D279,'J1&amp;J2'!$CA$9:$CW$470,18,FALSE)=0,"",VLOOKUP(D279,'J1&amp;J2'!$CA$9:$CW$470,18,FALSE))</f>
        <v/>
      </c>
      <c r="X279" s="1214" t="str">
        <f t="shared" si="276"/>
        <v/>
      </c>
      <c r="Y279" s="1215" t="str">
        <f t="shared" si="277"/>
        <v/>
      </c>
      <c r="Z279" s="1281" t="str">
        <f>IF(VLOOKUP(D279,'J1&amp;J2'!$CA$9:$WV$470,19,FALSE)=0,"",VLOOKUP(D279,'J1&amp;J2'!$CA$9:$CW$470,19,FALSE))</f>
        <v/>
      </c>
      <c r="AA279" s="1214" t="str">
        <f t="shared" si="278"/>
        <v/>
      </c>
      <c r="AB279" s="1215" t="str">
        <f t="shared" si="279"/>
        <v/>
      </c>
      <c r="AC279" s="1281" t="str">
        <f>IF(VLOOKUP(D279,'J1&amp;J2'!$CA$9:$CW$470,20,FALSE)=0,"",VLOOKUP(D279,'J1&amp;J2'!$CA$9:$CW$470,20,FALSE))</f>
        <v/>
      </c>
      <c r="AD279" s="1214" t="str">
        <f t="shared" si="280"/>
        <v/>
      </c>
      <c r="AE279" s="1215" t="str">
        <f t="shared" si="281"/>
        <v/>
      </c>
      <c r="AF279" s="1281" t="str">
        <f>IF(VLOOKUP(D279,'J1&amp;J2'!$CA$9:$CW$470,21,FALSE)=0,"",VLOOKUP(D279,'J1&amp;J2'!$CA$9:$CW$470,21,FALSE))</f>
        <v/>
      </c>
      <c r="AG279" s="1214" t="str">
        <f t="shared" si="282"/>
        <v/>
      </c>
      <c r="AH279" s="1215" t="str">
        <f t="shared" si="283"/>
        <v/>
      </c>
      <c r="AI279" s="1281" t="str">
        <f>IF(VLOOKUP(D279,'J1&amp;J2'!$CA$9:$CW$470,22,FALSE)=0,"",VLOOKUP(D279,'J1&amp;J2'!$CA$9:$CW$470,22,FALSE))</f>
        <v/>
      </c>
      <c r="AJ279" s="1214" t="str">
        <f t="shared" si="284"/>
        <v/>
      </c>
      <c r="AK279" s="1215" t="str">
        <f t="shared" si="285"/>
        <v/>
      </c>
      <c r="AL279" s="1214"/>
      <c r="AM279" s="1215" t="str">
        <f t="shared" si="289"/>
        <v/>
      </c>
      <c r="AN279" s="768" t="str">
        <f t="shared" si="290"/>
        <v/>
      </c>
      <c r="AO279" s="762" t="str">
        <f t="shared" si="286"/>
        <v/>
      </c>
      <c r="AP279" s="763" t="str">
        <f t="shared" si="287"/>
        <v/>
      </c>
      <c r="AQ279" s="764">
        <f t="shared" si="288"/>
        <v>0</v>
      </c>
      <c r="AR279" s="7"/>
    </row>
    <row r="280" spans="2:44" ht="12" customHeight="1" x14ac:dyDescent="0.4">
      <c r="B280" s="757" t="s">
        <v>486</v>
      </c>
      <c r="C280" s="758" t="s">
        <v>432</v>
      </c>
      <c r="D280" s="759" t="s">
        <v>485</v>
      </c>
      <c r="E280" s="1280" t="str">
        <f>IF(VLOOKUP(D280,'J1&amp;J2'!$CA$9:$CW$470,12,FALSE)=0,"",VLOOKUP(D280,'J1&amp;J2'!$CA$9:$CW$470,12,FALSE))</f>
        <v/>
      </c>
      <c r="F280" s="760" t="str">
        <f t="shared" ref="F280:F311" si="291">IF(E280="","",RANK(E280,$E$248:$E$371,1))</f>
        <v/>
      </c>
      <c r="G280" s="1213" t="str">
        <f t="shared" ref="G280:G311" si="292">IF(F280="","",IF(F280=1,15,IF(F280=2,12,IF(AND(F280&gt;2,F280&lt;13),13-F280,0))))</f>
        <v/>
      </c>
      <c r="H280" s="1280" t="str">
        <f>IF(VLOOKUP(D280,'J1&amp;J2'!$CA$9:$CW$470,13,FALSE)=0,"",VLOOKUP(D280,'J1&amp;J2'!$CA$9:$CW$470,13,FALSE))</f>
        <v/>
      </c>
      <c r="I280" s="1280" t="str">
        <f t="shared" ref="I280:I311" si="293">IF(H280="","",RANK(H280,$H$248:$H$347,1))</f>
        <v/>
      </c>
      <c r="J280" s="1213" t="str">
        <f t="shared" ref="J280:J311" si="294">IF(I280="","",IF(I280=1,15,IF(I280=2,12,IF(AND(I280&gt;2,I280&lt;13),13-I280,0))))</f>
        <v/>
      </c>
      <c r="K280" s="1280" t="str">
        <f>IF(VLOOKUP(D280,'J1&amp;J2'!$CA$9:$CW$470,14,FALSE)=0,"",VLOOKUP(D280,'J1&amp;J2'!$CA$9:$CW$470,14,FALSE))</f>
        <v/>
      </c>
      <c r="L280" s="760" t="str">
        <f t="shared" ref="L280:L311" si="295">IF(K280="","",RANK(K280,$K$248:$K$347,1))</f>
        <v/>
      </c>
      <c r="M280" s="1213" t="str">
        <f t="shared" ref="M280:M311" si="296">IF(L280="","",IF(L280=1,15,IF(L280=2,12,IF(AND(L280&gt;2,L280&lt;13),13-L280,0))))</f>
        <v/>
      </c>
      <c r="N280" s="1280" t="str">
        <f>IF(VLOOKUP(D280,'J1&amp;J2'!$CA$9:$CW$470,15,FALSE)=0,"",VLOOKUP(D280,'J1&amp;J2'!$CA$9:$CW$470,15,FALSE))</f>
        <v/>
      </c>
      <c r="O280" s="760" t="str">
        <f t="shared" ref="O280:O311" si="297">IF(N280="","",RANK(N280,$N$248:$N$371,1))</f>
        <v/>
      </c>
      <c r="P280" s="1213" t="str">
        <f t="shared" ref="P280:P311" si="298">IF(O280="","",IF(O280=1,15,IF(O280=2,12,IF(AND(O280&gt;2,O280&lt;13),13-O280,0))))</f>
        <v/>
      </c>
      <c r="Q280" s="1280" t="str">
        <f>IF(VLOOKUP(D280,'J1&amp;J2'!$CA$9:$CW$470,16,FALSE)=0,"",VLOOKUP(D280,'J1&amp;J2'!$CA$9:$CW$470,16,FALSE))</f>
        <v/>
      </c>
      <c r="R280" s="760" t="str">
        <f t="shared" ref="R280:R311" si="299">IF(Q280="","",RANK(Q280,$Q$248:$Q$371,1))</f>
        <v/>
      </c>
      <c r="S280" s="1213" t="str">
        <f t="shared" ref="S280:S311" si="300">IF(R280="","",IF(R280=1,15,IF(R280=2,12,IF(AND(R280&gt;2,R280&lt;13),13-R280,0))))</f>
        <v/>
      </c>
      <c r="T280" s="1280" t="str">
        <f>IF(VLOOKUP(D280,'J1&amp;J2'!$CA$9:$CW$470,17,FALSE)=0,"",VLOOKUP(D280,'J1&amp;J2'!$CA$9:$CW$470,17,FALSE))</f>
        <v/>
      </c>
      <c r="U280" s="760" t="str">
        <f t="shared" ref="U280:U311" si="301">IF(T280="","",RANK(T280,$T$248:$T$371,1))</f>
        <v/>
      </c>
      <c r="V280" s="1213" t="str">
        <f t="shared" ref="V280:V311" si="302">IF(U280="","",IF(U280=1,15,IF(U280=2,12,IF(AND(U280&gt;2,U280&lt;13),13-U280,0))))</f>
        <v/>
      </c>
      <c r="W280" s="1280" t="str">
        <f>IF(VLOOKUP(D280,'J1&amp;J2'!$CA$9:$CW$470,18,FALSE)=0,"",VLOOKUP(D280,'J1&amp;J2'!$CA$9:$CW$470,18,FALSE))</f>
        <v/>
      </c>
      <c r="X280" s="760" t="str">
        <f t="shared" ref="X280:X311" si="303">IF(W280="","",RANK(W280,$W$248:$W$371,1))</f>
        <v/>
      </c>
      <c r="Y280" s="1213" t="str">
        <f t="shared" ref="Y280:Y311" si="304">IF(X280="","",IF(X280=1,15,IF(X280=2,12,IF(AND(X280&gt;2,X280&lt;13),13-X280,0))))</f>
        <v/>
      </c>
      <c r="Z280" s="1280" t="str">
        <f>IF(VLOOKUP(D280,'J1&amp;J2'!$CA$9:$WV$470,19,FALSE)=0,"",VLOOKUP(D280,'J1&amp;J2'!$CA$9:$CW$470,19,FALSE))</f>
        <v/>
      </c>
      <c r="AA280" s="760" t="str">
        <f t="shared" ref="AA280:AA311" si="305">IF(Z280="","",RANK(Z280,$Z$248:$Z$371,1))</f>
        <v/>
      </c>
      <c r="AB280" s="1213" t="str">
        <f t="shared" ref="AB280:AB311" si="306">IF(AA280="","",IF(AA280=1,15,IF(AA280=2,12,IF(AND(AA280&gt;2,AA280&lt;13),13-AA280,0))))</f>
        <v/>
      </c>
      <c r="AC280" s="1280" t="str">
        <f>IF(VLOOKUP(D280,'J1&amp;J2'!$CA$9:$CW$470,20,FALSE)=0,"",VLOOKUP(D280,'J1&amp;J2'!$CA$9:$CW$470,20,FALSE))</f>
        <v/>
      </c>
      <c r="AD280" s="760" t="str">
        <f t="shared" ref="AD280:AD311" si="307">IF(AC280="","",RANK(AC280,$AC$248:$AC$371,1))</f>
        <v/>
      </c>
      <c r="AE280" s="1213" t="str">
        <f t="shared" ref="AE280:AE311" si="308">IF(AD280="","",IF(AD280=1,15,IF(AD280=2,12,IF(AND(AD280&gt;2,AD280&lt;13),13-AD280,0))))</f>
        <v/>
      </c>
      <c r="AF280" s="1280" t="str">
        <f>IF(VLOOKUP(D280,'J1&amp;J2'!$CA$9:$CW$470,21,FALSE)=0,"",VLOOKUP(D280,'J1&amp;J2'!$CA$9:$CW$470,21,FALSE))</f>
        <v/>
      </c>
      <c r="AG280" s="760" t="str">
        <f t="shared" ref="AG280:AG311" si="309">IF(AF280="","",RANK(AF280,$AF$248:$AF$371,1))</f>
        <v/>
      </c>
      <c r="AH280" s="1213" t="str">
        <f t="shared" ref="AH280:AH311" si="310">IF(AG280="","",IF(AG280=1,15,IF(AG280=2,12,IF(AND(AG280&gt;2,AG280&lt;13),13-AG280,0))))</f>
        <v/>
      </c>
      <c r="AI280" s="1280" t="str">
        <f>IF(VLOOKUP(D280,'J1&amp;J2'!$CA$9:$CW$470,22,FALSE)=0,"",VLOOKUP(D280,'J1&amp;J2'!$CA$9:$CW$470,22,FALSE))</f>
        <v/>
      </c>
      <c r="AJ280" s="760" t="str">
        <f t="shared" ref="AJ280:AJ311" si="311">IF(AI280="","",RANK(AI280,$AI$248:$AI$371,1))</f>
        <v/>
      </c>
      <c r="AK280" s="1213" t="str">
        <f t="shared" ref="AK280:AK311" si="312">IF(AJ280="","",IF(AJ280=1,15,IF(AJ280=2,12,IF(AND(AJ280&gt;2,AJ280&lt;13),13-AJ280,0))))</f>
        <v/>
      </c>
      <c r="AL280" s="760"/>
      <c r="AM280" s="1213" t="str">
        <f t="shared" si="289"/>
        <v/>
      </c>
      <c r="AN280" s="761" t="str">
        <f t="shared" si="290"/>
        <v/>
      </c>
      <c r="AO280" s="762" t="str">
        <f t="shared" ref="AO280:AO311" si="313">IF(SUM(G280,J280,M280,P280,S280,V280,Y280,AB280,AE280,AH280,AK280,AN280)&lt;&gt;0,SUM(G280,J280,M280,P280,S280,V280,Y280,AB280,AE280,AH280,AK280,AN280),"")</f>
        <v/>
      </c>
      <c r="AP280" s="763" t="str">
        <f t="shared" ref="AP280:AP311" si="314">IF(AO280="","",RANK(AO280,AO$248:AO$347,0))</f>
        <v/>
      </c>
      <c r="AQ280" s="764">
        <f t="shared" ref="AQ280:AQ311" si="315">COUNT(E280,H280,K280,N280,Q280,T280,W280,Z280,AC280,AF280,AI280,AL280,"&lt;&gt;")</f>
        <v>0</v>
      </c>
      <c r="AR280" s="7"/>
    </row>
    <row r="281" spans="2:44" ht="12" customHeight="1" x14ac:dyDescent="0.4">
      <c r="B281" s="765" t="s">
        <v>488</v>
      </c>
      <c r="C281" s="766" t="s">
        <v>432</v>
      </c>
      <c r="D281" s="767" t="s">
        <v>487</v>
      </c>
      <c r="E281" s="1281" t="str">
        <f>IF(VLOOKUP(D281,'J1&amp;J2'!$CA$9:$CW$470,12,FALSE)=0,"",VLOOKUP(D281,'J1&amp;J2'!$CA$9:$CW$470,12,FALSE))</f>
        <v/>
      </c>
      <c r="F281" s="1214" t="str">
        <f t="shared" si="291"/>
        <v/>
      </c>
      <c r="G281" s="1215" t="str">
        <f t="shared" si="292"/>
        <v/>
      </c>
      <c r="H281" s="1281" t="str">
        <f>IF(VLOOKUP(D281,'J1&amp;J2'!$CA$9:$CW$470,13,FALSE)=0,"",VLOOKUP(D281,'J1&amp;J2'!$CA$9:$CW$470,13,FALSE))</f>
        <v/>
      </c>
      <c r="I281" s="1281" t="str">
        <f t="shared" si="293"/>
        <v/>
      </c>
      <c r="J281" s="1215" t="str">
        <f t="shared" si="294"/>
        <v/>
      </c>
      <c r="K281" s="1281" t="str">
        <f>IF(VLOOKUP(D281,'J1&amp;J2'!$CA$9:$CW$470,14,FALSE)=0,"",VLOOKUP(D281,'J1&amp;J2'!$CA$9:$CW$470,14,FALSE))</f>
        <v/>
      </c>
      <c r="L281" s="1214" t="str">
        <f t="shared" si="295"/>
        <v/>
      </c>
      <c r="M281" s="1215" t="str">
        <f t="shared" si="296"/>
        <v/>
      </c>
      <c r="N281" s="1281" t="str">
        <f>IF(VLOOKUP(D281,'J1&amp;J2'!$CA$9:$CW$470,15,FALSE)=0,"",VLOOKUP(D281,'J1&amp;J2'!$CA$9:$CW$470,15,FALSE))</f>
        <v/>
      </c>
      <c r="O281" s="1214" t="str">
        <f t="shared" si="297"/>
        <v/>
      </c>
      <c r="P281" s="1215" t="str">
        <f t="shared" si="298"/>
        <v/>
      </c>
      <c r="Q281" s="1281" t="str">
        <f>IF(VLOOKUP(D281,'J1&amp;J2'!$CA$9:$CW$470,16,FALSE)=0,"",VLOOKUP(D281,'J1&amp;J2'!$CA$9:$CW$470,16,FALSE))</f>
        <v/>
      </c>
      <c r="R281" s="1214" t="str">
        <f t="shared" si="299"/>
        <v/>
      </c>
      <c r="S281" s="1215" t="str">
        <f t="shared" si="300"/>
        <v/>
      </c>
      <c r="T281" s="1281" t="str">
        <f>IF(VLOOKUP(D281,'J1&amp;J2'!$CA$9:$CW$470,17,FALSE)=0,"",VLOOKUP(D281,'J1&amp;J2'!$CA$9:$CW$470,17,FALSE))</f>
        <v/>
      </c>
      <c r="U281" s="1214" t="str">
        <f t="shared" si="301"/>
        <v/>
      </c>
      <c r="V281" s="1215" t="str">
        <f t="shared" si="302"/>
        <v/>
      </c>
      <c r="W281" s="1281" t="str">
        <f>IF(VLOOKUP(D281,'J1&amp;J2'!$CA$9:$CW$470,18,FALSE)=0,"",VLOOKUP(D281,'J1&amp;J2'!$CA$9:$CW$470,18,FALSE))</f>
        <v/>
      </c>
      <c r="X281" s="1214" t="str">
        <f t="shared" si="303"/>
        <v/>
      </c>
      <c r="Y281" s="1215" t="str">
        <f t="shared" si="304"/>
        <v/>
      </c>
      <c r="Z281" s="1281" t="str">
        <f>IF(VLOOKUP(D281,'J1&amp;J2'!$CA$9:$WV$470,19,FALSE)=0,"",VLOOKUP(D281,'J1&amp;J2'!$CA$9:$CW$470,19,FALSE))</f>
        <v/>
      </c>
      <c r="AA281" s="1214" t="str">
        <f t="shared" si="305"/>
        <v/>
      </c>
      <c r="AB281" s="1215" t="str">
        <f t="shared" si="306"/>
        <v/>
      </c>
      <c r="AC281" s="1281" t="str">
        <f>IF(VLOOKUP(D281,'J1&amp;J2'!$CA$9:$CW$470,20,FALSE)=0,"",VLOOKUP(D281,'J1&amp;J2'!$CA$9:$CW$470,20,FALSE))</f>
        <v/>
      </c>
      <c r="AD281" s="1214" t="str">
        <f t="shared" si="307"/>
        <v/>
      </c>
      <c r="AE281" s="1215" t="str">
        <f t="shared" si="308"/>
        <v/>
      </c>
      <c r="AF281" s="1281" t="str">
        <f>IF(VLOOKUP(D281,'J1&amp;J2'!$CA$9:$CW$470,21,FALSE)=0,"",VLOOKUP(D281,'J1&amp;J2'!$CA$9:$CW$470,21,FALSE))</f>
        <v/>
      </c>
      <c r="AG281" s="1214" t="str">
        <f t="shared" si="309"/>
        <v/>
      </c>
      <c r="AH281" s="1215" t="str">
        <f t="shared" si="310"/>
        <v/>
      </c>
      <c r="AI281" s="1281" t="str">
        <f>IF(VLOOKUP(D281,'J1&amp;J2'!$CA$9:$CW$470,22,FALSE)=0,"",VLOOKUP(D281,'J1&amp;J2'!$CA$9:$CW$470,22,FALSE))</f>
        <v/>
      </c>
      <c r="AJ281" s="1214" t="str">
        <f t="shared" si="311"/>
        <v/>
      </c>
      <c r="AK281" s="1215" t="str">
        <f t="shared" si="312"/>
        <v/>
      </c>
      <c r="AL281" s="1214"/>
      <c r="AM281" s="1215" t="str">
        <f t="shared" ref="AM281:AM312" si="316">IF(AL281="","",RANK(AL281,$AL$248:$AL$350,1))</f>
        <v/>
      </c>
      <c r="AN281" s="768" t="str">
        <f t="shared" ref="AN281:AN312" si="317">IF(AM281="","",IF(AM281=1,15,IF(AM281=2,12,IF(AND(AM281&gt;2,AM281&lt;13),13-AM281,0))))</f>
        <v/>
      </c>
      <c r="AO281" s="762" t="str">
        <f t="shared" si="313"/>
        <v/>
      </c>
      <c r="AP281" s="763" t="str">
        <f t="shared" si="314"/>
        <v/>
      </c>
      <c r="AQ281" s="764">
        <f t="shared" si="315"/>
        <v>0</v>
      </c>
      <c r="AR281" s="7"/>
    </row>
    <row r="282" spans="2:44" ht="12" customHeight="1" x14ac:dyDescent="0.4">
      <c r="B282" s="757" t="s">
        <v>490</v>
      </c>
      <c r="C282" s="758" t="s">
        <v>432</v>
      </c>
      <c r="D282" s="759" t="s">
        <v>489</v>
      </c>
      <c r="E282" s="1280" t="str">
        <f>IF(VLOOKUP(D282,'J1&amp;J2'!$CA$9:$CW$470,12,FALSE)=0,"",VLOOKUP(D282,'J1&amp;J2'!$CA$9:$CW$470,12,FALSE))</f>
        <v/>
      </c>
      <c r="F282" s="760" t="str">
        <f t="shared" si="291"/>
        <v/>
      </c>
      <c r="G282" s="1213" t="str">
        <f t="shared" si="292"/>
        <v/>
      </c>
      <c r="H282" s="1280" t="str">
        <f>IF(VLOOKUP(D282,'J1&amp;J2'!$CA$9:$CW$470,13,FALSE)=0,"",VLOOKUP(D282,'J1&amp;J2'!$CA$9:$CW$470,13,FALSE))</f>
        <v/>
      </c>
      <c r="I282" s="1280" t="str">
        <f t="shared" si="293"/>
        <v/>
      </c>
      <c r="J282" s="1213" t="str">
        <f t="shared" si="294"/>
        <v/>
      </c>
      <c r="K282" s="1280" t="str">
        <f>IF(VLOOKUP(D282,'J1&amp;J2'!$CA$9:$CW$470,14,FALSE)=0,"",VLOOKUP(D282,'J1&amp;J2'!$CA$9:$CW$470,14,FALSE))</f>
        <v/>
      </c>
      <c r="L282" s="760" t="str">
        <f t="shared" si="295"/>
        <v/>
      </c>
      <c r="M282" s="1213" t="str">
        <f t="shared" si="296"/>
        <v/>
      </c>
      <c r="N282" s="1280" t="str">
        <f>IF(VLOOKUP(D282,'J1&amp;J2'!$CA$9:$CW$470,15,FALSE)=0,"",VLOOKUP(D282,'J1&amp;J2'!$CA$9:$CW$470,15,FALSE))</f>
        <v/>
      </c>
      <c r="O282" s="760" t="str">
        <f t="shared" si="297"/>
        <v/>
      </c>
      <c r="P282" s="1213" t="str">
        <f t="shared" si="298"/>
        <v/>
      </c>
      <c r="Q282" s="1280" t="str">
        <f>IF(VLOOKUP(D282,'J1&amp;J2'!$CA$9:$CW$470,16,FALSE)=0,"",VLOOKUP(D282,'J1&amp;J2'!$CA$9:$CW$470,16,FALSE))</f>
        <v/>
      </c>
      <c r="R282" s="760" t="str">
        <f t="shared" si="299"/>
        <v/>
      </c>
      <c r="S282" s="1213" t="str">
        <f t="shared" si="300"/>
        <v/>
      </c>
      <c r="T282" s="1280" t="str">
        <f>IF(VLOOKUP(D282,'J1&amp;J2'!$CA$9:$CW$470,17,FALSE)=0,"",VLOOKUP(D282,'J1&amp;J2'!$CA$9:$CW$470,17,FALSE))</f>
        <v/>
      </c>
      <c r="U282" s="760" t="str">
        <f t="shared" si="301"/>
        <v/>
      </c>
      <c r="V282" s="1213" t="str">
        <f t="shared" si="302"/>
        <v/>
      </c>
      <c r="W282" s="1280" t="str">
        <f>IF(VLOOKUP(D282,'J1&amp;J2'!$CA$9:$CW$470,18,FALSE)=0,"",VLOOKUP(D282,'J1&amp;J2'!$CA$9:$CW$470,18,FALSE))</f>
        <v/>
      </c>
      <c r="X282" s="760" t="str">
        <f t="shared" si="303"/>
        <v/>
      </c>
      <c r="Y282" s="1213" t="str">
        <f t="shared" si="304"/>
        <v/>
      </c>
      <c r="Z282" s="1280" t="str">
        <f>IF(VLOOKUP(D282,'J1&amp;J2'!$CA$9:$WV$470,19,FALSE)=0,"",VLOOKUP(D282,'J1&amp;J2'!$CA$9:$CW$470,19,FALSE))</f>
        <v/>
      </c>
      <c r="AA282" s="760" t="str">
        <f t="shared" si="305"/>
        <v/>
      </c>
      <c r="AB282" s="1213" t="str">
        <f t="shared" si="306"/>
        <v/>
      </c>
      <c r="AC282" s="1280" t="str">
        <f>IF(VLOOKUP(D282,'J1&amp;J2'!$CA$9:$CW$470,20,FALSE)=0,"",VLOOKUP(D282,'J1&amp;J2'!$CA$9:$CW$470,20,FALSE))</f>
        <v/>
      </c>
      <c r="AD282" s="760" t="str">
        <f t="shared" si="307"/>
        <v/>
      </c>
      <c r="AE282" s="1213" t="str">
        <f t="shared" si="308"/>
        <v/>
      </c>
      <c r="AF282" s="1280" t="str">
        <f>IF(VLOOKUP(D282,'J1&amp;J2'!$CA$9:$CW$470,21,FALSE)=0,"",VLOOKUP(D282,'J1&amp;J2'!$CA$9:$CW$470,21,FALSE))</f>
        <v/>
      </c>
      <c r="AG282" s="760" t="str">
        <f t="shared" si="309"/>
        <v/>
      </c>
      <c r="AH282" s="1213" t="str">
        <f t="shared" si="310"/>
        <v/>
      </c>
      <c r="AI282" s="1280" t="str">
        <f>IF(VLOOKUP(D282,'J1&amp;J2'!$CA$9:$CW$470,22,FALSE)=0,"",VLOOKUP(D282,'J1&amp;J2'!$CA$9:$CW$470,22,FALSE))</f>
        <v/>
      </c>
      <c r="AJ282" s="760" t="str">
        <f t="shared" si="311"/>
        <v/>
      </c>
      <c r="AK282" s="1213" t="str">
        <f t="shared" si="312"/>
        <v/>
      </c>
      <c r="AL282" s="760"/>
      <c r="AM282" s="1213" t="str">
        <f t="shared" si="316"/>
        <v/>
      </c>
      <c r="AN282" s="761" t="str">
        <f t="shared" si="317"/>
        <v/>
      </c>
      <c r="AO282" s="762" t="str">
        <f t="shared" si="313"/>
        <v/>
      </c>
      <c r="AP282" s="763" t="str">
        <f t="shared" si="314"/>
        <v/>
      </c>
      <c r="AQ282" s="764">
        <f t="shared" si="315"/>
        <v>0</v>
      </c>
      <c r="AR282" s="7"/>
    </row>
    <row r="283" spans="2:44" ht="12" customHeight="1" x14ac:dyDescent="0.4">
      <c r="B283" s="765" t="s">
        <v>505</v>
      </c>
      <c r="C283" s="766" t="s">
        <v>432</v>
      </c>
      <c r="D283" s="767" t="s">
        <v>504</v>
      </c>
      <c r="E283" s="1281" t="str">
        <f>IF(VLOOKUP(D283,'J1&amp;J2'!$CA$9:$CW$470,12,FALSE)=0,"",VLOOKUP(D283,'J1&amp;J2'!$CA$9:$CW$470,12,FALSE))</f>
        <v/>
      </c>
      <c r="F283" s="1214" t="str">
        <f t="shared" si="291"/>
        <v/>
      </c>
      <c r="G283" s="1215" t="str">
        <f t="shared" si="292"/>
        <v/>
      </c>
      <c r="H283" s="1281" t="str">
        <f>IF(VLOOKUP(D283,'J1&amp;J2'!$CA$9:$CW$470,13,FALSE)=0,"",VLOOKUP(D283,'J1&amp;J2'!$CA$9:$CW$470,13,FALSE))</f>
        <v/>
      </c>
      <c r="I283" s="1281" t="str">
        <f t="shared" si="293"/>
        <v/>
      </c>
      <c r="J283" s="1215" t="str">
        <f t="shared" si="294"/>
        <v/>
      </c>
      <c r="K283" s="1281" t="str">
        <f>IF(VLOOKUP(D283,'J1&amp;J2'!$CA$9:$CW$470,14,FALSE)=0,"",VLOOKUP(D283,'J1&amp;J2'!$CA$9:$CW$470,14,FALSE))</f>
        <v/>
      </c>
      <c r="L283" s="1214" t="str">
        <f t="shared" si="295"/>
        <v/>
      </c>
      <c r="M283" s="1215" t="str">
        <f t="shared" si="296"/>
        <v/>
      </c>
      <c r="N283" s="1281" t="str">
        <f>IF(VLOOKUP(D283,'J1&amp;J2'!$CA$9:$CW$470,15,FALSE)=0,"",VLOOKUP(D283,'J1&amp;J2'!$CA$9:$CW$470,15,FALSE))</f>
        <v/>
      </c>
      <c r="O283" s="1214" t="str">
        <f t="shared" si="297"/>
        <v/>
      </c>
      <c r="P283" s="1215" t="str">
        <f t="shared" si="298"/>
        <v/>
      </c>
      <c r="Q283" s="1281" t="str">
        <f>IF(VLOOKUP(D283,'J1&amp;J2'!$CA$9:$CW$470,16,FALSE)=0,"",VLOOKUP(D283,'J1&amp;J2'!$CA$9:$CW$470,16,FALSE))</f>
        <v/>
      </c>
      <c r="R283" s="1214" t="str">
        <f t="shared" si="299"/>
        <v/>
      </c>
      <c r="S283" s="1215" t="str">
        <f t="shared" si="300"/>
        <v/>
      </c>
      <c r="T283" s="1281" t="str">
        <f>IF(VLOOKUP(D283,'J1&amp;J2'!$CA$9:$CW$470,17,FALSE)=0,"",VLOOKUP(D283,'J1&amp;J2'!$CA$9:$CW$470,17,FALSE))</f>
        <v/>
      </c>
      <c r="U283" s="1214" t="str">
        <f t="shared" si="301"/>
        <v/>
      </c>
      <c r="V283" s="1215" t="str">
        <f t="shared" si="302"/>
        <v/>
      </c>
      <c r="W283" s="1281" t="str">
        <f>IF(VLOOKUP(D283,'J1&amp;J2'!$CA$9:$CW$470,18,FALSE)=0,"",VLOOKUP(D283,'J1&amp;J2'!$CA$9:$CW$470,18,FALSE))</f>
        <v/>
      </c>
      <c r="X283" s="1214" t="str">
        <f t="shared" si="303"/>
        <v/>
      </c>
      <c r="Y283" s="1215" t="str">
        <f t="shared" si="304"/>
        <v/>
      </c>
      <c r="Z283" s="1281" t="str">
        <f>IF(VLOOKUP(D283,'J1&amp;J2'!$CA$9:$WV$470,19,FALSE)=0,"",VLOOKUP(D283,'J1&amp;J2'!$CA$9:$CW$470,19,FALSE))</f>
        <v/>
      </c>
      <c r="AA283" s="1214" t="str">
        <f t="shared" si="305"/>
        <v/>
      </c>
      <c r="AB283" s="1215" t="str">
        <f t="shared" si="306"/>
        <v/>
      </c>
      <c r="AC283" s="1281" t="str">
        <f>IF(VLOOKUP(D283,'J1&amp;J2'!$CA$9:$CW$470,20,FALSE)=0,"",VLOOKUP(D283,'J1&amp;J2'!$CA$9:$CW$470,20,FALSE))</f>
        <v/>
      </c>
      <c r="AD283" s="1214" t="str">
        <f t="shared" si="307"/>
        <v/>
      </c>
      <c r="AE283" s="1215" t="str">
        <f t="shared" si="308"/>
        <v/>
      </c>
      <c r="AF283" s="1281" t="str">
        <f>IF(VLOOKUP(D283,'J1&amp;J2'!$CA$9:$CW$470,21,FALSE)=0,"",VLOOKUP(D283,'J1&amp;J2'!$CA$9:$CW$470,21,FALSE))</f>
        <v/>
      </c>
      <c r="AG283" s="1214" t="str">
        <f t="shared" si="309"/>
        <v/>
      </c>
      <c r="AH283" s="1215" t="str">
        <f t="shared" si="310"/>
        <v/>
      </c>
      <c r="AI283" s="1281" t="str">
        <f>IF(VLOOKUP(D283,'J1&amp;J2'!$CA$9:$CW$470,22,FALSE)=0,"",VLOOKUP(D283,'J1&amp;J2'!$CA$9:$CW$470,22,FALSE))</f>
        <v/>
      </c>
      <c r="AJ283" s="1214" t="str">
        <f t="shared" si="311"/>
        <v/>
      </c>
      <c r="AK283" s="1215" t="str">
        <f t="shared" si="312"/>
        <v/>
      </c>
      <c r="AL283" s="1214"/>
      <c r="AM283" s="1215" t="str">
        <f t="shared" si="316"/>
        <v/>
      </c>
      <c r="AN283" s="768" t="str">
        <f t="shared" si="317"/>
        <v/>
      </c>
      <c r="AO283" s="762" t="str">
        <f t="shared" si="313"/>
        <v/>
      </c>
      <c r="AP283" s="763" t="str">
        <f t="shared" si="314"/>
        <v/>
      </c>
      <c r="AQ283" s="764">
        <f t="shared" si="315"/>
        <v>0</v>
      </c>
      <c r="AR283" s="7"/>
    </row>
    <row r="284" spans="2:44" ht="12" customHeight="1" x14ac:dyDescent="0.4">
      <c r="B284" s="757" t="s">
        <v>508</v>
      </c>
      <c r="C284" s="758" t="s">
        <v>432</v>
      </c>
      <c r="D284" s="759" t="s">
        <v>507</v>
      </c>
      <c r="E284" s="1280" t="str">
        <f>IF(VLOOKUP(D284,'J1&amp;J2'!$CA$9:$CW$470,12,FALSE)=0,"",VLOOKUP(D284,'J1&amp;J2'!$CA$9:$CW$470,12,FALSE))</f>
        <v/>
      </c>
      <c r="F284" s="760" t="str">
        <f t="shared" si="291"/>
        <v/>
      </c>
      <c r="G284" s="1213" t="str">
        <f t="shared" si="292"/>
        <v/>
      </c>
      <c r="H284" s="1280" t="str">
        <f>IF(VLOOKUP(D284,'J1&amp;J2'!$CA$9:$CW$470,13,FALSE)=0,"",VLOOKUP(D284,'J1&amp;J2'!$CA$9:$CW$470,13,FALSE))</f>
        <v/>
      </c>
      <c r="I284" s="1280" t="str">
        <f t="shared" si="293"/>
        <v/>
      </c>
      <c r="J284" s="1213" t="str">
        <f t="shared" si="294"/>
        <v/>
      </c>
      <c r="K284" s="1280" t="str">
        <f>IF(VLOOKUP(D284,'J1&amp;J2'!$CA$9:$CW$470,14,FALSE)=0,"",VLOOKUP(D284,'J1&amp;J2'!$CA$9:$CW$470,14,FALSE))</f>
        <v/>
      </c>
      <c r="L284" s="760" t="str">
        <f t="shared" si="295"/>
        <v/>
      </c>
      <c r="M284" s="1213" t="str">
        <f t="shared" si="296"/>
        <v/>
      </c>
      <c r="N284" s="1280" t="str">
        <f>IF(VLOOKUP(D284,'J1&amp;J2'!$CA$9:$CW$470,15,FALSE)=0,"",VLOOKUP(D284,'J1&amp;J2'!$CA$9:$CW$470,15,FALSE))</f>
        <v/>
      </c>
      <c r="O284" s="760" t="str">
        <f t="shared" si="297"/>
        <v/>
      </c>
      <c r="P284" s="1213" t="str">
        <f t="shared" si="298"/>
        <v/>
      </c>
      <c r="Q284" s="1280" t="str">
        <f>IF(VLOOKUP(D284,'J1&amp;J2'!$CA$9:$CW$470,16,FALSE)=0,"",VLOOKUP(D284,'J1&amp;J2'!$CA$9:$CW$470,16,FALSE))</f>
        <v/>
      </c>
      <c r="R284" s="760" t="str">
        <f t="shared" si="299"/>
        <v/>
      </c>
      <c r="S284" s="1213" t="str">
        <f t="shared" si="300"/>
        <v/>
      </c>
      <c r="T284" s="1280" t="str">
        <f>IF(VLOOKUP(D284,'J1&amp;J2'!$CA$9:$CW$470,17,FALSE)=0,"",VLOOKUP(D284,'J1&amp;J2'!$CA$9:$CW$470,17,FALSE))</f>
        <v/>
      </c>
      <c r="U284" s="760" t="str">
        <f t="shared" si="301"/>
        <v/>
      </c>
      <c r="V284" s="1213" t="str">
        <f t="shared" si="302"/>
        <v/>
      </c>
      <c r="W284" s="1280" t="str">
        <f>IF(VLOOKUP(D284,'J1&amp;J2'!$CA$9:$CW$470,18,FALSE)=0,"",VLOOKUP(D284,'J1&amp;J2'!$CA$9:$CW$470,18,FALSE))</f>
        <v/>
      </c>
      <c r="X284" s="760" t="str">
        <f t="shared" si="303"/>
        <v/>
      </c>
      <c r="Y284" s="1213" t="str">
        <f t="shared" si="304"/>
        <v/>
      </c>
      <c r="Z284" s="1280" t="str">
        <f>IF(VLOOKUP(D284,'J1&amp;J2'!$CA$9:$WV$470,19,FALSE)=0,"",VLOOKUP(D284,'J1&amp;J2'!$CA$9:$CW$470,19,FALSE))</f>
        <v/>
      </c>
      <c r="AA284" s="760" t="str">
        <f t="shared" si="305"/>
        <v/>
      </c>
      <c r="AB284" s="1213" t="str">
        <f t="shared" si="306"/>
        <v/>
      </c>
      <c r="AC284" s="1280" t="str">
        <f>IF(VLOOKUP(D284,'J1&amp;J2'!$CA$9:$CW$470,20,FALSE)=0,"",VLOOKUP(D284,'J1&amp;J2'!$CA$9:$CW$470,20,FALSE))</f>
        <v/>
      </c>
      <c r="AD284" s="760" t="str">
        <f t="shared" si="307"/>
        <v/>
      </c>
      <c r="AE284" s="1213" t="str">
        <f t="shared" si="308"/>
        <v/>
      </c>
      <c r="AF284" s="1280" t="str">
        <f>IF(VLOOKUP(D284,'J1&amp;J2'!$CA$9:$CW$470,21,FALSE)=0,"",VLOOKUP(D284,'J1&amp;J2'!$CA$9:$CW$470,21,FALSE))</f>
        <v/>
      </c>
      <c r="AG284" s="760" t="str">
        <f t="shared" si="309"/>
        <v/>
      </c>
      <c r="AH284" s="1213" t="str">
        <f t="shared" si="310"/>
        <v/>
      </c>
      <c r="AI284" s="1280" t="str">
        <f>IF(VLOOKUP(D284,'J1&amp;J2'!$CA$9:$CW$470,22,FALSE)=0,"",VLOOKUP(D284,'J1&amp;J2'!$CA$9:$CW$470,22,FALSE))</f>
        <v/>
      </c>
      <c r="AJ284" s="760" t="str">
        <f t="shared" si="311"/>
        <v/>
      </c>
      <c r="AK284" s="1213" t="str">
        <f t="shared" si="312"/>
        <v/>
      </c>
      <c r="AL284" s="760"/>
      <c r="AM284" s="1213" t="str">
        <f t="shared" si="316"/>
        <v/>
      </c>
      <c r="AN284" s="761" t="str">
        <f t="shared" si="317"/>
        <v/>
      </c>
      <c r="AO284" s="762" t="str">
        <f t="shared" si="313"/>
        <v/>
      </c>
      <c r="AP284" s="763" t="str">
        <f t="shared" si="314"/>
        <v/>
      </c>
      <c r="AQ284" s="764">
        <f t="shared" si="315"/>
        <v>0</v>
      </c>
      <c r="AR284" s="7"/>
    </row>
    <row r="285" spans="2:44" ht="12" customHeight="1" x14ac:dyDescent="0.4">
      <c r="B285" s="765" t="s">
        <v>512</v>
      </c>
      <c r="C285" s="766" t="s">
        <v>432</v>
      </c>
      <c r="D285" s="767" t="s">
        <v>511</v>
      </c>
      <c r="E285" s="1281" t="str">
        <f>IF(VLOOKUP(D285,'J1&amp;J2'!$CA$9:$CW$470,12,FALSE)=0,"",VLOOKUP(D285,'J1&amp;J2'!$CA$9:$CW$470,12,FALSE))</f>
        <v/>
      </c>
      <c r="F285" s="1214" t="str">
        <f t="shared" si="291"/>
        <v/>
      </c>
      <c r="G285" s="1215" t="str">
        <f t="shared" si="292"/>
        <v/>
      </c>
      <c r="H285" s="1281" t="str">
        <f>IF(VLOOKUP(D285,'J1&amp;J2'!$CA$9:$CW$470,13,FALSE)=0,"",VLOOKUP(D285,'J1&amp;J2'!$CA$9:$CW$470,13,FALSE))</f>
        <v/>
      </c>
      <c r="I285" s="1281" t="str">
        <f t="shared" si="293"/>
        <v/>
      </c>
      <c r="J285" s="1215" t="str">
        <f t="shared" si="294"/>
        <v/>
      </c>
      <c r="K285" s="1281" t="str">
        <f>IF(VLOOKUP(D285,'J1&amp;J2'!$CA$9:$CW$470,14,FALSE)=0,"",VLOOKUP(D285,'J1&amp;J2'!$CA$9:$CW$470,14,FALSE))</f>
        <v/>
      </c>
      <c r="L285" s="1214" t="str">
        <f t="shared" si="295"/>
        <v/>
      </c>
      <c r="M285" s="1215" t="str">
        <f t="shared" si="296"/>
        <v/>
      </c>
      <c r="N285" s="1281" t="str">
        <f>IF(VLOOKUP(D285,'J1&amp;J2'!$CA$9:$CW$470,15,FALSE)=0,"",VLOOKUP(D285,'J1&amp;J2'!$CA$9:$CW$470,15,FALSE))</f>
        <v/>
      </c>
      <c r="O285" s="1214" t="str">
        <f t="shared" si="297"/>
        <v/>
      </c>
      <c r="P285" s="1215" t="str">
        <f t="shared" si="298"/>
        <v/>
      </c>
      <c r="Q285" s="1281" t="str">
        <f>IF(VLOOKUP(D285,'J1&amp;J2'!$CA$9:$CW$470,16,FALSE)=0,"",VLOOKUP(D285,'J1&amp;J2'!$CA$9:$CW$470,16,FALSE))</f>
        <v/>
      </c>
      <c r="R285" s="1214" t="str">
        <f t="shared" si="299"/>
        <v/>
      </c>
      <c r="S285" s="1215" t="str">
        <f t="shared" si="300"/>
        <v/>
      </c>
      <c r="T285" s="1281" t="str">
        <f>IF(VLOOKUP(D285,'J1&amp;J2'!$CA$9:$CW$470,17,FALSE)=0,"",VLOOKUP(D285,'J1&amp;J2'!$CA$9:$CW$470,17,FALSE))</f>
        <v/>
      </c>
      <c r="U285" s="1214" t="str">
        <f t="shared" si="301"/>
        <v/>
      </c>
      <c r="V285" s="1215" t="str">
        <f t="shared" si="302"/>
        <v/>
      </c>
      <c r="W285" s="1281" t="str">
        <f>IF(VLOOKUP(D285,'J1&amp;J2'!$CA$9:$CW$470,18,FALSE)=0,"",VLOOKUP(D285,'J1&amp;J2'!$CA$9:$CW$470,18,FALSE))</f>
        <v/>
      </c>
      <c r="X285" s="1214" t="str">
        <f t="shared" si="303"/>
        <v/>
      </c>
      <c r="Y285" s="1215" t="str">
        <f t="shared" si="304"/>
        <v/>
      </c>
      <c r="Z285" s="1281" t="str">
        <f>IF(VLOOKUP(D285,'J1&amp;J2'!$CA$9:$WV$470,19,FALSE)=0,"",VLOOKUP(D285,'J1&amp;J2'!$CA$9:$CW$470,19,FALSE))</f>
        <v/>
      </c>
      <c r="AA285" s="1214" t="str">
        <f t="shared" si="305"/>
        <v/>
      </c>
      <c r="AB285" s="1215" t="str">
        <f t="shared" si="306"/>
        <v/>
      </c>
      <c r="AC285" s="1281" t="str">
        <f>IF(VLOOKUP(D285,'J1&amp;J2'!$CA$9:$CW$470,20,FALSE)=0,"",VLOOKUP(D285,'J1&amp;J2'!$CA$9:$CW$470,20,FALSE))</f>
        <v/>
      </c>
      <c r="AD285" s="1214" t="str">
        <f t="shared" si="307"/>
        <v/>
      </c>
      <c r="AE285" s="1215" t="str">
        <f t="shared" si="308"/>
        <v/>
      </c>
      <c r="AF285" s="1281" t="str">
        <f>IF(VLOOKUP(D285,'J1&amp;J2'!$CA$9:$CW$470,21,FALSE)=0,"",VLOOKUP(D285,'J1&amp;J2'!$CA$9:$CW$470,21,FALSE))</f>
        <v/>
      </c>
      <c r="AG285" s="1214" t="str">
        <f t="shared" si="309"/>
        <v/>
      </c>
      <c r="AH285" s="1215" t="str">
        <f t="shared" si="310"/>
        <v/>
      </c>
      <c r="AI285" s="1281" t="str">
        <f>IF(VLOOKUP(D285,'J1&amp;J2'!$CA$9:$CW$470,22,FALSE)=0,"",VLOOKUP(D285,'J1&amp;J2'!$CA$9:$CW$470,22,FALSE))</f>
        <v/>
      </c>
      <c r="AJ285" s="1214" t="str">
        <f t="shared" si="311"/>
        <v/>
      </c>
      <c r="AK285" s="1215" t="str">
        <f t="shared" si="312"/>
        <v/>
      </c>
      <c r="AL285" s="1214"/>
      <c r="AM285" s="1215" t="str">
        <f t="shared" si="316"/>
        <v/>
      </c>
      <c r="AN285" s="768" t="str">
        <f t="shared" si="317"/>
        <v/>
      </c>
      <c r="AO285" s="762" t="str">
        <f t="shared" si="313"/>
        <v/>
      </c>
      <c r="AP285" s="763" t="str">
        <f t="shared" si="314"/>
        <v/>
      </c>
      <c r="AQ285" s="764">
        <f t="shared" si="315"/>
        <v>0</v>
      </c>
      <c r="AR285" s="7"/>
    </row>
    <row r="286" spans="2:44" ht="12" customHeight="1" x14ac:dyDescent="0.4">
      <c r="B286" s="757" t="s">
        <v>514</v>
      </c>
      <c r="C286" s="758" t="s">
        <v>432</v>
      </c>
      <c r="D286" s="759" t="s">
        <v>513</v>
      </c>
      <c r="E286" s="1280" t="str">
        <f>IF(VLOOKUP(D286,'J1&amp;J2'!$CA$9:$CW$470,12,FALSE)=0,"",VLOOKUP(D286,'J1&amp;J2'!$CA$9:$CW$470,12,FALSE))</f>
        <v/>
      </c>
      <c r="F286" s="760" t="str">
        <f t="shared" si="291"/>
        <v/>
      </c>
      <c r="G286" s="1213" t="str">
        <f t="shared" si="292"/>
        <v/>
      </c>
      <c r="H286" s="1280" t="str">
        <f>IF(VLOOKUP(D286,'J1&amp;J2'!$CA$9:$CW$470,13,FALSE)=0,"",VLOOKUP(D286,'J1&amp;J2'!$CA$9:$CW$470,13,FALSE))</f>
        <v/>
      </c>
      <c r="I286" s="1280" t="str">
        <f t="shared" si="293"/>
        <v/>
      </c>
      <c r="J286" s="1213" t="str">
        <f t="shared" si="294"/>
        <v/>
      </c>
      <c r="K286" s="1280" t="str">
        <f>IF(VLOOKUP(D286,'J1&amp;J2'!$CA$9:$CW$470,14,FALSE)=0,"",VLOOKUP(D286,'J1&amp;J2'!$CA$9:$CW$470,14,FALSE))</f>
        <v/>
      </c>
      <c r="L286" s="760" t="str">
        <f t="shared" si="295"/>
        <v/>
      </c>
      <c r="M286" s="1213" t="str">
        <f t="shared" si="296"/>
        <v/>
      </c>
      <c r="N286" s="1280" t="str">
        <f>IF(VLOOKUP(D286,'J1&amp;J2'!$CA$9:$CW$470,15,FALSE)=0,"",VLOOKUP(D286,'J1&amp;J2'!$CA$9:$CW$470,15,FALSE))</f>
        <v/>
      </c>
      <c r="O286" s="760" t="str">
        <f t="shared" si="297"/>
        <v/>
      </c>
      <c r="P286" s="1213" t="str">
        <f t="shared" si="298"/>
        <v/>
      </c>
      <c r="Q286" s="1280" t="str">
        <f>IF(VLOOKUP(D286,'J1&amp;J2'!$CA$9:$CW$470,16,FALSE)=0,"",VLOOKUP(D286,'J1&amp;J2'!$CA$9:$CW$470,16,FALSE))</f>
        <v/>
      </c>
      <c r="R286" s="760" t="str">
        <f t="shared" si="299"/>
        <v/>
      </c>
      <c r="S286" s="1213" t="str">
        <f t="shared" si="300"/>
        <v/>
      </c>
      <c r="T286" s="1280" t="str">
        <f>IF(VLOOKUP(D286,'J1&amp;J2'!$CA$9:$CW$470,17,FALSE)=0,"",VLOOKUP(D286,'J1&amp;J2'!$CA$9:$CW$470,17,FALSE))</f>
        <v/>
      </c>
      <c r="U286" s="760" t="str">
        <f t="shared" si="301"/>
        <v/>
      </c>
      <c r="V286" s="1213" t="str">
        <f t="shared" si="302"/>
        <v/>
      </c>
      <c r="W286" s="1280" t="str">
        <f>IF(VLOOKUP(D286,'J1&amp;J2'!$CA$9:$CW$470,18,FALSE)=0,"",VLOOKUP(D286,'J1&amp;J2'!$CA$9:$CW$470,18,FALSE))</f>
        <v/>
      </c>
      <c r="X286" s="760" t="str">
        <f t="shared" si="303"/>
        <v/>
      </c>
      <c r="Y286" s="1213" t="str">
        <f t="shared" si="304"/>
        <v/>
      </c>
      <c r="Z286" s="1280" t="str">
        <f>IF(VLOOKUP(D286,'J1&amp;J2'!$CA$9:$WV$470,19,FALSE)=0,"",VLOOKUP(D286,'J1&amp;J2'!$CA$9:$CW$470,19,FALSE))</f>
        <v/>
      </c>
      <c r="AA286" s="760" t="str">
        <f t="shared" si="305"/>
        <v/>
      </c>
      <c r="AB286" s="1213" t="str">
        <f t="shared" si="306"/>
        <v/>
      </c>
      <c r="AC286" s="1280" t="str">
        <f>IF(VLOOKUP(D286,'J1&amp;J2'!$CA$9:$CW$470,20,FALSE)=0,"",VLOOKUP(D286,'J1&amp;J2'!$CA$9:$CW$470,20,FALSE))</f>
        <v/>
      </c>
      <c r="AD286" s="760" t="str">
        <f t="shared" si="307"/>
        <v/>
      </c>
      <c r="AE286" s="1213" t="str">
        <f t="shared" si="308"/>
        <v/>
      </c>
      <c r="AF286" s="1280" t="str">
        <f>IF(VLOOKUP(D286,'J1&amp;J2'!$CA$9:$CW$470,21,FALSE)=0,"",VLOOKUP(D286,'J1&amp;J2'!$CA$9:$CW$470,21,FALSE))</f>
        <v/>
      </c>
      <c r="AG286" s="760" t="str">
        <f t="shared" si="309"/>
        <v/>
      </c>
      <c r="AH286" s="1213" t="str">
        <f t="shared" si="310"/>
        <v/>
      </c>
      <c r="AI286" s="1280" t="str">
        <f>IF(VLOOKUP(D286,'J1&amp;J2'!$CA$9:$CW$470,22,FALSE)=0,"",VLOOKUP(D286,'J1&amp;J2'!$CA$9:$CW$470,22,FALSE))</f>
        <v/>
      </c>
      <c r="AJ286" s="760" t="str">
        <f t="shared" si="311"/>
        <v/>
      </c>
      <c r="AK286" s="1213" t="str">
        <f t="shared" si="312"/>
        <v/>
      </c>
      <c r="AL286" s="760"/>
      <c r="AM286" s="1213" t="str">
        <f t="shared" si="316"/>
        <v/>
      </c>
      <c r="AN286" s="761" t="str">
        <f t="shared" si="317"/>
        <v/>
      </c>
      <c r="AO286" s="762" t="str">
        <f t="shared" si="313"/>
        <v/>
      </c>
      <c r="AP286" s="763" t="str">
        <f t="shared" si="314"/>
        <v/>
      </c>
      <c r="AQ286" s="764">
        <f t="shared" si="315"/>
        <v>0</v>
      </c>
      <c r="AR286" s="7"/>
    </row>
    <row r="287" spans="2:44" ht="12" customHeight="1" x14ac:dyDescent="0.4">
      <c r="B287" s="765" t="s">
        <v>527</v>
      </c>
      <c r="C287" s="766" t="s">
        <v>432</v>
      </c>
      <c r="D287" s="767" t="s">
        <v>526</v>
      </c>
      <c r="E287" s="1281" t="str">
        <f>IF(VLOOKUP(D287,'J1&amp;J2'!$CA$9:$CW$470,12,FALSE)=0,"",VLOOKUP(D287,'J1&amp;J2'!$CA$9:$CW$470,12,FALSE))</f>
        <v/>
      </c>
      <c r="F287" s="1214" t="str">
        <f t="shared" si="291"/>
        <v/>
      </c>
      <c r="G287" s="1215" t="str">
        <f t="shared" si="292"/>
        <v/>
      </c>
      <c r="H287" s="1281" t="str">
        <f>IF(VLOOKUP(D287,'J1&amp;J2'!$CA$9:$CW$470,13,FALSE)=0,"",VLOOKUP(D287,'J1&amp;J2'!$CA$9:$CW$470,13,FALSE))</f>
        <v/>
      </c>
      <c r="I287" s="1281" t="str">
        <f t="shared" si="293"/>
        <v/>
      </c>
      <c r="J287" s="1215" t="str">
        <f t="shared" si="294"/>
        <v/>
      </c>
      <c r="K287" s="1281" t="str">
        <f>IF(VLOOKUP(D287,'J1&amp;J2'!$CA$9:$CW$470,14,FALSE)=0,"",VLOOKUP(D287,'J1&amp;J2'!$CA$9:$CW$470,14,FALSE))</f>
        <v/>
      </c>
      <c r="L287" s="1214" t="str">
        <f t="shared" si="295"/>
        <v/>
      </c>
      <c r="M287" s="1215" t="str">
        <f t="shared" si="296"/>
        <v/>
      </c>
      <c r="N287" s="1281" t="str">
        <f>IF(VLOOKUP(D287,'J1&amp;J2'!$CA$9:$CW$470,15,FALSE)=0,"",VLOOKUP(D287,'J1&amp;J2'!$CA$9:$CW$470,15,FALSE))</f>
        <v/>
      </c>
      <c r="O287" s="1214" t="str">
        <f t="shared" si="297"/>
        <v/>
      </c>
      <c r="P287" s="1215" t="str">
        <f t="shared" si="298"/>
        <v/>
      </c>
      <c r="Q287" s="1281" t="str">
        <f>IF(VLOOKUP(D287,'J1&amp;J2'!$CA$9:$CW$470,16,FALSE)=0,"",VLOOKUP(D287,'J1&amp;J2'!$CA$9:$CW$470,16,FALSE))</f>
        <v/>
      </c>
      <c r="R287" s="1214" t="str">
        <f t="shared" si="299"/>
        <v/>
      </c>
      <c r="S287" s="1215" t="str">
        <f t="shared" si="300"/>
        <v/>
      </c>
      <c r="T287" s="1281" t="str">
        <f>IF(VLOOKUP(D287,'J1&amp;J2'!$CA$9:$CW$470,17,FALSE)=0,"",VLOOKUP(D287,'J1&amp;J2'!$CA$9:$CW$470,17,FALSE))</f>
        <v/>
      </c>
      <c r="U287" s="1214" t="str">
        <f t="shared" si="301"/>
        <v/>
      </c>
      <c r="V287" s="1215" t="str">
        <f t="shared" si="302"/>
        <v/>
      </c>
      <c r="W287" s="1281" t="str">
        <f>IF(VLOOKUP(D287,'J1&amp;J2'!$CA$9:$CW$470,18,FALSE)=0,"",VLOOKUP(D287,'J1&amp;J2'!$CA$9:$CW$470,18,FALSE))</f>
        <v/>
      </c>
      <c r="X287" s="1214" t="str">
        <f t="shared" si="303"/>
        <v/>
      </c>
      <c r="Y287" s="1215" t="str">
        <f t="shared" si="304"/>
        <v/>
      </c>
      <c r="Z287" s="1281" t="str">
        <f>IF(VLOOKUP(D287,'J1&amp;J2'!$CA$9:$WV$470,19,FALSE)=0,"",VLOOKUP(D287,'J1&amp;J2'!$CA$9:$CW$470,19,FALSE))</f>
        <v/>
      </c>
      <c r="AA287" s="1214" t="str">
        <f t="shared" si="305"/>
        <v/>
      </c>
      <c r="AB287" s="1215" t="str">
        <f t="shared" si="306"/>
        <v/>
      </c>
      <c r="AC287" s="1281" t="str">
        <f>IF(VLOOKUP(D287,'J1&amp;J2'!$CA$9:$CW$470,20,FALSE)=0,"",VLOOKUP(D287,'J1&amp;J2'!$CA$9:$CW$470,20,FALSE))</f>
        <v/>
      </c>
      <c r="AD287" s="1214" t="str">
        <f t="shared" si="307"/>
        <v/>
      </c>
      <c r="AE287" s="1215" t="str">
        <f t="shared" si="308"/>
        <v/>
      </c>
      <c r="AF287" s="1281" t="str">
        <f>IF(VLOOKUP(D287,'J1&amp;J2'!$CA$9:$CW$470,21,FALSE)=0,"",VLOOKUP(D287,'J1&amp;J2'!$CA$9:$CW$470,21,FALSE))</f>
        <v/>
      </c>
      <c r="AG287" s="1214" t="str">
        <f t="shared" si="309"/>
        <v/>
      </c>
      <c r="AH287" s="1215" t="str">
        <f t="shared" si="310"/>
        <v/>
      </c>
      <c r="AI287" s="1281" t="str">
        <f>IF(VLOOKUP(D287,'J1&amp;J2'!$CA$9:$CW$470,22,FALSE)=0,"",VLOOKUP(D287,'J1&amp;J2'!$CA$9:$CW$470,22,FALSE))</f>
        <v/>
      </c>
      <c r="AJ287" s="1214" t="str">
        <f t="shared" si="311"/>
        <v/>
      </c>
      <c r="AK287" s="1215" t="str">
        <f t="shared" si="312"/>
        <v/>
      </c>
      <c r="AL287" s="1214"/>
      <c r="AM287" s="1215" t="str">
        <f t="shared" si="316"/>
        <v/>
      </c>
      <c r="AN287" s="768" t="str">
        <f t="shared" si="317"/>
        <v/>
      </c>
      <c r="AO287" s="762" t="str">
        <f t="shared" si="313"/>
        <v/>
      </c>
      <c r="AP287" s="763" t="str">
        <f t="shared" si="314"/>
        <v/>
      </c>
      <c r="AQ287" s="764">
        <f t="shared" si="315"/>
        <v>0</v>
      </c>
      <c r="AR287" s="7"/>
    </row>
    <row r="288" spans="2:44" ht="12" customHeight="1" x14ac:dyDescent="0.4">
      <c r="B288" s="757" t="s">
        <v>1898</v>
      </c>
      <c r="C288" s="758" t="s">
        <v>530</v>
      </c>
      <c r="D288" s="759" t="s">
        <v>1880</v>
      </c>
      <c r="E288" s="1280" t="str">
        <f>IF(VLOOKUP(D288,'J1&amp;J2'!$CA$9:$CW$470,12,FALSE)=0,"",VLOOKUP(D288,'J1&amp;J2'!$CA$9:$CW$470,12,FALSE))</f>
        <v/>
      </c>
      <c r="F288" s="760" t="str">
        <f t="shared" si="291"/>
        <v/>
      </c>
      <c r="G288" s="1213" t="str">
        <f t="shared" si="292"/>
        <v/>
      </c>
      <c r="H288" s="1280" t="str">
        <f>IF(VLOOKUP(D288,'J1&amp;J2'!$CA$9:$CW$470,13,FALSE)=0,"",VLOOKUP(D288,'J1&amp;J2'!$CA$9:$CW$470,13,FALSE))</f>
        <v/>
      </c>
      <c r="I288" s="1280" t="str">
        <f t="shared" si="293"/>
        <v/>
      </c>
      <c r="J288" s="1213" t="str">
        <f t="shared" si="294"/>
        <v/>
      </c>
      <c r="K288" s="1280" t="str">
        <f>IF(VLOOKUP(D288,'J1&amp;J2'!$CA$9:$CW$470,14,FALSE)=0,"",VLOOKUP(D288,'J1&amp;J2'!$CA$9:$CW$470,14,FALSE))</f>
        <v/>
      </c>
      <c r="L288" s="760" t="str">
        <f t="shared" si="295"/>
        <v/>
      </c>
      <c r="M288" s="1213" t="str">
        <f t="shared" si="296"/>
        <v/>
      </c>
      <c r="N288" s="1280" t="str">
        <f>IF(VLOOKUP(D288,'J1&amp;J2'!$CA$9:$CW$470,15,FALSE)=0,"",VLOOKUP(D288,'J1&amp;J2'!$CA$9:$CW$470,15,FALSE))</f>
        <v/>
      </c>
      <c r="O288" s="760" t="str">
        <f t="shared" si="297"/>
        <v/>
      </c>
      <c r="P288" s="1213" t="str">
        <f t="shared" si="298"/>
        <v/>
      </c>
      <c r="Q288" s="1280" t="str">
        <f>IF(VLOOKUP(D288,'J1&amp;J2'!$CA$9:$CW$470,16,FALSE)=0,"",VLOOKUP(D288,'J1&amp;J2'!$CA$9:$CW$470,16,FALSE))</f>
        <v/>
      </c>
      <c r="R288" s="760" t="str">
        <f t="shared" si="299"/>
        <v/>
      </c>
      <c r="S288" s="1213" t="str">
        <f t="shared" si="300"/>
        <v/>
      </c>
      <c r="T288" s="1280" t="str">
        <f>IF(VLOOKUP(D288,'J1&amp;J2'!$CA$9:$CW$470,17,FALSE)=0,"",VLOOKUP(D288,'J1&amp;J2'!$CA$9:$CW$470,17,FALSE))</f>
        <v/>
      </c>
      <c r="U288" s="760" t="str">
        <f t="shared" si="301"/>
        <v/>
      </c>
      <c r="V288" s="1213" t="str">
        <f t="shared" si="302"/>
        <v/>
      </c>
      <c r="W288" s="1280" t="str">
        <f>IF(VLOOKUP(D288,'J1&amp;J2'!$CA$9:$CW$470,18,FALSE)=0,"",VLOOKUP(D288,'J1&amp;J2'!$CA$9:$CW$470,18,FALSE))</f>
        <v/>
      </c>
      <c r="X288" s="760" t="str">
        <f t="shared" si="303"/>
        <v/>
      </c>
      <c r="Y288" s="1213" t="str">
        <f t="shared" si="304"/>
        <v/>
      </c>
      <c r="Z288" s="1280" t="str">
        <f>IF(VLOOKUP(D288,'J1&amp;J2'!$CA$9:$WV$470,19,FALSE)=0,"",VLOOKUP(D288,'J1&amp;J2'!$CA$9:$CW$470,19,FALSE))</f>
        <v/>
      </c>
      <c r="AA288" s="760" t="str">
        <f t="shared" si="305"/>
        <v/>
      </c>
      <c r="AB288" s="1213" t="str">
        <f t="shared" si="306"/>
        <v/>
      </c>
      <c r="AC288" s="1280" t="str">
        <f>IF(VLOOKUP(D288,'J1&amp;J2'!$CA$9:$CW$470,20,FALSE)=0,"",VLOOKUP(D288,'J1&amp;J2'!$CA$9:$CW$470,20,FALSE))</f>
        <v/>
      </c>
      <c r="AD288" s="760" t="str">
        <f t="shared" si="307"/>
        <v/>
      </c>
      <c r="AE288" s="1213" t="str">
        <f t="shared" si="308"/>
        <v/>
      </c>
      <c r="AF288" s="1280" t="str">
        <f>IF(VLOOKUP(D288,'J1&amp;J2'!$CA$9:$CW$470,21,FALSE)=0,"",VLOOKUP(D288,'J1&amp;J2'!$CA$9:$CW$470,21,FALSE))</f>
        <v/>
      </c>
      <c r="AG288" s="760" t="str">
        <f t="shared" si="309"/>
        <v/>
      </c>
      <c r="AH288" s="1213" t="str">
        <f t="shared" si="310"/>
        <v/>
      </c>
      <c r="AI288" s="1280" t="str">
        <f>IF(VLOOKUP(D288,'J1&amp;J2'!$CA$9:$CW$470,22,FALSE)=0,"",VLOOKUP(D288,'J1&amp;J2'!$CA$9:$CW$470,22,FALSE))</f>
        <v/>
      </c>
      <c r="AJ288" s="760" t="str">
        <f t="shared" si="311"/>
        <v/>
      </c>
      <c r="AK288" s="1213" t="str">
        <f t="shared" si="312"/>
        <v/>
      </c>
      <c r="AL288" s="1214"/>
      <c r="AM288" s="1215" t="str">
        <f t="shared" si="316"/>
        <v/>
      </c>
      <c r="AN288" s="768" t="str">
        <f t="shared" si="317"/>
        <v/>
      </c>
      <c r="AO288" s="762" t="str">
        <f t="shared" si="313"/>
        <v/>
      </c>
      <c r="AP288" s="763" t="str">
        <f t="shared" si="314"/>
        <v/>
      </c>
      <c r="AQ288" s="764">
        <f t="shared" si="315"/>
        <v>0</v>
      </c>
      <c r="AR288" s="7"/>
    </row>
    <row r="289" spans="2:44" ht="12" customHeight="1" x14ac:dyDescent="0.4">
      <c r="B289" s="765" t="s">
        <v>540</v>
      </c>
      <c r="C289" s="766" t="s">
        <v>530</v>
      </c>
      <c r="D289" s="767" t="s">
        <v>539</v>
      </c>
      <c r="E289" s="1281" t="str">
        <f>IF(VLOOKUP(D289,'J1&amp;J2'!$CA$9:$CW$470,12,FALSE)=0,"",VLOOKUP(D289,'J1&amp;J2'!$CA$9:$CW$470,12,FALSE))</f>
        <v/>
      </c>
      <c r="F289" s="1214" t="str">
        <f t="shared" si="291"/>
        <v/>
      </c>
      <c r="G289" s="1215" t="str">
        <f t="shared" si="292"/>
        <v/>
      </c>
      <c r="H289" s="1281" t="str">
        <f>IF(VLOOKUP(D289,'J1&amp;J2'!$CA$9:$CW$470,13,FALSE)=0,"",VLOOKUP(D289,'J1&amp;J2'!$CA$9:$CW$470,13,FALSE))</f>
        <v/>
      </c>
      <c r="I289" s="1281" t="str">
        <f t="shared" si="293"/>
        <v/>
      </c>
      <c r="J289" s="1215" t="str">
        <f t="shared" si="294"/>
        <v/>
      </c>
      <c r="K289" s="1281" t="str">
        <f>IF(VLOOKUP(D289,'J1&amp;J2'!$CA$9:$CW$470,14,FALSE)=0,"",VLOOKUP(D289,'J1&amp;J2'!$CA$9:$CW$470,14,FALSE))</f>
        <v/>
      </c>
      <c r="L289" s="1214" t="str">
        <f t="shared" si="295"/>
        <v/>
      </c>
      <c r="M289" s="1215" t="str">
        <f t="shared" si="296"/>
        <v/>
      </c>
      <c r="N289" s="1281" t="str">
        <f>IF(VLOOKUP(D289,'J1&amp;J2'!$CA$9:$CW$470,15,FALSE)=0,"",VLOOKUP(D289,'J1&amp;J2'!$CA$9:$CW$470,15,FALSE))</f>
        <v/>
      </c>
      <c r="O289" s="1214" t="str">
        <f t="shared" si="297"/>
        <v/>
      </c>
      <c r="P289" s="1215" t="str">
        <f t="shared" si="298"/>
        <v/>
      </c>
      <c r="Q289" s="1281" t="str">
        <f>IF(VLOOKUP(D289,'J1&amp;J2'!$CA$9:$CW$470,16,FALSE)=0,"",VLOOKUP(D289,'J1&amp;J2'!$CA$9:$CW$470,16,FALSE))</f>
        <v/>
      </c>
      <c r="R289" s="1214" t="str">
        <f t="shared" si="299"/>
        <v/>
      </c>
      <c r="S289" s="1215" t="str">
        <f t="shared" si="300"/>
        <v/>
      </c>
      <c r="T289" s="1281" t="str">
        <f>IF(VLOOKUP(D289,'J1&amp;J2'!$CA$9:$CW$470,17,FALSE)=0,"",VLOOKUP(D289,'J1&amp;J2'!$CA$9:$CW$470,17,FALSE))</f>
        <v/>
      </c>
      <c r="U289" s="1214" t="str">
        <f t="shared" si="301"/>
        <v/>
      </c>
      <c r="V289" s="1215" t="str">
        <f t="shared" si="302"/>
        <v/>
      </c>
      <c r="W289" s="1281" t="str">
        <f>IF(VLOOKUP(D289,'J1&amp;J2'!$CA$9:$CW$470,18,FALSE)=0,"",VLOOKUP(D289,'J1&amp;J2'!$CA$9:$CW$470,18,FALSE))</f>
        <v/>
      </c>
      <c r="X289" s="1214" t="str">
        <f t="shared" si="303"/>
        <v/>
      </c>
      <c r="Y289" s="1215" t="str">
        <f t="shared" si="304"/>
        <v/>
      </c>
      <c r="Z289" s="1281" t="str">
        <f>IF(VLOOKUP(D289,'J1&amp;J2'!$CA$9:$WV$470,19,FALSE)=0,"",VLOOKUP(D289,'J1&amp;J2'!$CA$9:$CW$470,19,FALSE))</f>
        <v/>
      </c>
      <c r="AA289" s="1214" t="str">
        <f t="shared" si="305"/>
        <v/>
      </c>
      <c r="AB289" s="1215" t="str">
        <f t="shared" si="306"/>
        <v/>
      </c>
      <c r="AC289" s="1281" t="str">
        <f>IF(VLOOKUP(D289,'J1&amp;J2'!$CA$9:$CW$470,20,FALSE)=0,"",VLOOKUP(D289,'J1&amp;J2'!$CA$9:$CW$470,20,FALSE))</f>
        <v/>
      </c>
      <c r="AD289" s="1214" t="str">
        <f t="shared" si="307"/>
        <v/>
      </c>
      <c r="AE289" s="1215" t="str">
        <f t="shared" si="308"/>
        <v/>
      </c>
      <c r="AF289" s="1281" t="str">
        <f>IF(VLOOKUP(D289,'J1&amp;J2'!$CA$9:$CW$470,21,FALSE)=0,"",VLOOKUP(D289,'J1&amp;J2'!$CA$9:$CW$470,21,FALSE))</f>
        <v/>
      </c>
      <c r="AG289" s="1214" t="str">
        <f t="shared" si="309"/>
        <v/>
      </c>
      <c r="AH289" s="1215" t="str">
        <f t="shared" si="310"/>
        <v/>
      </c>
      <c r="AI289" s="1281" t="str">
        <f>IF(VLOOKUP(D289,'J1&amp;J2'!$CA$9:$CW$470,22,FALSE)=0,"",VLOOKUP(D289,'J1&amp;J2'!$CA$9:$CW$470,22,FALSE))</f>
        <v/>
      </c>
      <c r="AJ289" s="1214" t="str">
        <f t="shared" si="311"/>
        <v/>
      </c>
      <c r="AK289" s="1215" t="str">
        <f t="shared" si="312"/>
        <v/>
      </c>
      <c r="AL289" s="760"/>
      <c r="AM289" s="1213" t="str">
        <f t="shared" si="316"/>
        <v/>
      </c>
      <c r="AN289" s="761" t="str">
        <f t="shared" si="317"/>
        <v/>
      </c>
      <c r="AO289" s="762" t="str">
        <f t="shared" si="313"/>
        <v/>
      </c>
      <c r="AP289" s="763" t="str">
        <f t="shared" si="314"/>
        <v/>
      </c>
      <c r="AQ289" s="764">
        <f t="shared" si="315"/>
        <v>0</v>
      </c>
      <c r="AR289" s="7"/>
    </row>
    <row r="290" spans="2:44" ht="12" customHeight="1" x14ac:dyDescent="0.4">
      <c r="B290" s="757" t="s">
        <v>1857</v>
      </c>
      <c r="C290" s="758" t="s">
        <v>434</v>
      </c>
      <c r="D290" s="759" t="s">
        <v>1607</v>
      </c>
      <c r="E290" s="1280" t="str">
        <f>IF(VLOOKUP(D290,'J1&amp;J2'!$CA$9:$CW$470,12,FALSE)=0,"",VLOOKUP(D290,'J1&amp;J2'!$CA$9:$CW$470,12,FALSE))</f>
        <v/>
      </c>
      <c r="F290" s="760" t="str">
        <f t="shared" si="291"/>
        <v/>
      </c>
      <c r="G290" s="1213" t="str">
        <f t="shared" si="292"/>
        <v/>
      </c>
      <c r="H290" s="1280" t="str">
        <f>IF(VLOOKUP(D290,'J1&amp;J2'!$CA$9:$CW$470,13,FALSE)=0,"",VLOOKUP(D290,'J1&amp;J2'!$CA$9:$CW$470,13,FALSE))</f>
        <v/>
      </c>
      <c r="I290" s="1280" t="str">
        <f t="shared" si="293"/>
        <v/>
      </c>
      <c r="J290" s="1213" t="str">
        <f t="shared" si="294"/>
        <v/>
      </c>
      <c r="K290" s="1280" t="str">
        <f>IF(VLOOKUP(D290,'J1&amp;J2'!$CA$9:$CW$470,14,FALSE)=0,"",VLOOKUP(D290,'J1&amp;J2'!$CA$9:$CW$470,14,FALSE))</f>
        <v/>
      </c>
      <c r="L290" s="760" t="str">
        <f t="shared" si="295"/>
        <v/>
      </c>
      <c r="M290" s="1213" t="str">
        <f t="shared" si="296"/>
        <v/>
      </c>
      <c r="N290" s="1280" t="str">
        <f>IF(VLOOKUP(D290,'J1&amp;J2'!$CA$9:$CW$470,15,FALSE)=0,"",VLOOKUP(D290,'J1&amp;J2'!$CA$9:$CW$470,15,FALSE))</f>
        <v/>
      </c>
      <c r="O290" s="760" t="str">
        <f t="shared" si="297"/>
        <v/>
      </c>
      <c r="P290" s="1213" t="str">
        <f t="shared" si="298"/>
        <v/>
      </c>
      <c r="Q290" s="1280" t="str">
        <f>IF(VLOOKUP(D290,'J1&amp;J2'!$CA$9:$CW$470,16,FALSE)=0,"",VLOOKUP(D290,'J1&amp;J2'!$CA$9:$CW$470,16,FALSE))</f>
        <v/>
      </c>
      <c r="R290" s="760" t="str">
        <f t="shared" si="299"/>
        <v/>
      </c>
      <c r="S290" s="1213" t="str">
        <f t="shared" si="300"/>
        <v/>
      </c>
      <c r="T290" s="1280" t="str">
        <f>IF(VLOOKUP(D290,'J1&amp;J2'!$CA$9:$CW$470,17,FALSE)=0,"",VLOOKUP(D290,'J1&amp;J2'!$CA$9:$CW$470,17,FALSE))</f>
        <v/>
      </c>
      <c r="U290" s="760" t="str">
        <f t="shared" si="301"/>
        <v/>
      </c>
      <c r="V290" s="1213" t="str">
        <f t="shared" si="302"/>
        <v/>
      </c>
      <c r="W290" s="1280" t="str">
        <f>IF(VLOOKUP(D290,'J1&amp;J2'!$CA$9:$CW$470,18,FALSE)=0,"",VLOOKUP(D290,'J1&amp;J2'!$CA$9:$CW$470,18,FALSE))</f>
        <v/>
      </c>
      <c r="X290" s="760" t="str">
        <f t="shared" si="303"/>
        <v/>
      </c>
      <c r="Y290" s="1213" t="str">
        <f t="shared" si="304"/>
        <v/>
      </c>
      <c r="Z290" s="1280" t="str">
        <f>IF(VLOOKUP(D290,'J1&amp;J2'!$CA$9:$WV$470,19,FALSE)=0,"",VLOOKUP(D290,'J1&amp;J2'!$CA$9:$CW$470,19,FALSE))</f>
        <v/>
      </c>
      <c r="AA290" s="760" t="str">
        <f t="shared" si="305"/>
        <v/>
      </c>
      <c r="AB290" s="1213" t="str">
        <f t="shared" si="306"/>
        <v/>
      </c>
      <c r="AC290" s="1280" t="str">
        <f>IF(VLOOKUP(D290,'J1&amp;J2'!$CA$9:$CW$470,20,FALSE)=0,"",VLOOKUP(D290,'J1&amp;J2'!$CA$9:$CW$470,20,FALSE))</f>
        <v/>
      </c>
      <c r="AD290" s="760" t="str">
        <f t="shared" si="307"/>
        <v/>
      </c>
      <c r="AE290" s="1213" t="str">
        <f t="shared" si="308"/>
        <v/>
      </c>
      <c r="AF290" s="1280" t="str">
        <f>IF(VLOOKUP(D290,'J1&amp;J2'!$CA$9:$CW$470,21,FALSE)=0,"",VLOOKUP(D290,'J1&amp;J2'!$CA$9:$CW$470,21,FALSE))</f>
        <v/>
      </c>
      <c r="AG290" s="760" t="str">
        <f t="shared" si="309"/>
        <v/>
      </c>
      <c r="AH290" s="1213" t="str">
        <f t="shared" si="310"/>
        <v/>
      </c>
      <c r="AI290" s="1280" t="str">
        <f>IF(VLOOKUP(D290,'J1&amp;J2'!$CA$9:$CW$470,22,FALSE)=0,"",VLOOKUP(D290,'J1&amp;J2'!$CA$9:$CW$470,22,FALSE))</f>
        <v/>
      </c>
      <c r="AJ290" s="760" t="str">
        <f t="shared" si="311"/>
        <v/>
      </c>
      <c r="AK290" s="1213" t="str">
        <f t="shared" si="312"/>
        <v/>
      </c>
      <c r="AL290" s="1214"/>
      <c r="AM290" s="1215" t="str">
        <f t="shared" si="316"/>
        <v/>
      </c>
      <c r="AN290" s="768" t="str">
        <f t="shared" si="317"/>
        <v/>
      </c>
      <c r="AO290" s="762" t="str">
        <f t="shared" si="313"/>
        <v/>
      </c>
      <c r="AP290" s="763" t="str">
        <f t="shared" si="314"/>
        <v/>
      </c>
      <c r="AQ290" s="764">
        <f t="shared" si="315"/>
        <v>0</v>
      </c>
      <c r="AR290" s="7"/>
    </row>
    <row r="291" spans="2:44" ht="12" customHeight="1" x14ac:dyDescent="0.4">
      <c r="B291" s="765" t="s">
        <v>660</v>
      </c>
      <c r="C291" s="766" t="s">
        <v>434</v>
      </c>
      <c r="D291" s="767" t="s">
        <v>659</v>
      </c>
      <c r="E291" s="1281" t="str">
        <f>IF(VLOOKUP(D291,'J1&amp;J2'!$CA$9:$CW$470,12,FALSE)=0,"",VLOOKUP(D291,'J1&amp;J2'!$CA$9:$CW$470,12,FALSE))</f>
        <v/>
      </c>
      <c r="F291" s="1214" t="str">
        <f t="shared" si="291"/>
        <v/>
      </c>
      <c r="G291" s="1215" t="str">
        <f t="shared" si="292"/>
        <v/>
      </c>
      <c r="H291" s="1281" t="str">
        <f>IF(VLOOKUP(D291,'J1&amp;J2'!$CA$9:$CW$470,13,FALSE)=0,"",VLOOKUP(D291,'J1&amp;J2'!$CA$9:$CW$470,13,FALSE))</f>
        <v/>
      </c>
      <c r="I291" s="1281" t="str">
        <f t="shared" si="293"/>
        <v/>
      </c>
      <c r="J291" s="1215" t="str">
        <f t="shared" si="294"/>
        <v/>
      </c>
      <c r="K291" s="1281" t="str">
        <f>IF(VLOOKUP(D291,'J1&amp;J2'!$CA$9:$CW$470,14,FALSE)=0,"",VLOOKUP(D291,'J1&amp;J2'!$CA$9:$CW$470,14,FALSE))</f>
        <v/>
      </c>
      <c r="L291" s="1214" t="str">
        <f t="shared" si="295"/>
        <v/>
      </c>
      <c r="M291" s="1215" t="str">
        <f t="shared" si="296"/>
        <v/>
      </c>
      <c r="N291" s="1281" t="str">
        <f>IF(VLOOKUP(D291,'J1&amp;J2'!$CA$9:$CW$470,15,FALSE)=0,"",VLOOKUP(D291,'J1&amp;J2'!$CA$9:$CW$470,15,FALSE))</f>
        <v/>
      </c>
      <c r="O291" s="1214" t="str">
        <f t="shared" si="297"/>
        <v/>
      </c>
      <c r="P291" s="1215" t="str">
        <f t="shared" si="298"/>
        <v/>
      </c>
      <c r="Q291" s="1281" t="str">
        <f>IF(VLOOKUP(D291,'J1&amp;J2'!$CA$9:$CW$470,16,FALSE)=0,"",VLOOKUP(D291,'J1&amp;J2'!$CA$9:$CW$470,16,FALSE))</f>
        <v/>
      </c>
      <c r="R291" s="1214" t="str">
        <f t="shared" si="299"/>
        <v/>
      </c>
      <c r="S291" s="1215" t="str">
        <f t="shared" si="300"/>
        <v/>
      </c>
      <c r="T291" s="1281" t="str">
        <f>IF(VLOOKUP(D291,'J1&amp;J2'!$CA$9:$CW$470,17,FALSE)=0,"",VLOOKUP(D291,'J1&amp;J2'!$CA$9:$CW$470,17,FALSE))</f>
        <v/>
      </c>
      <c r="U291" s="1214" t="str">
        <f t="shared" si="301"/>
        <v/>
      </c>
      <c r="V291" s="1215" t="str">
        <f t="shared" si="302"/>
        <v/>
      </c>
      <c r="W291" s="1281" t="str">
        <f>IF(VLOOKUP(D291,'J1&amp;J2'!$CA$9:$CW$470,18,FALSE)=0,"",VLOOKUP(D291,'J1&amp;J2'!$CA$9:$CW$470,18,FALSE))</f>
        <v/>
      </c>
      <c r="X291" s="1214" t="str">
        <f t="shared" si="303"/>
        <v/>
      </c>
      <c r="Y291" s="1215" t="str">
        <f t="shared" si="304"/>
        <v/>
      </c>
      <c r="Z291" s="1281" t="str">
        <f>IF(VLOOKUP(D291,'J1&amp;J2'!$CA$9:$WV$470,19,FALSE)=0,"",VLOOKUP(D291,'J1&amp;J2'!$CA$9:$CW$470,19,FALSE))</f>
        <v/>
      </c>
      <c r="AA291" s="1214" t="str">
        <f t="shared" si="305"/>
        <v/>
      </c>
      <c r="AB291" s="1215" t="str">
        <f t="shared" si="306"/>
        <v/>
      </c>
      <c r="AC291" s="1281" t="str">
        <f>IF(VLOOKUP(D291,'J1&amp;J2'!$CA$9:$CW$470,20,FALSE)=0,"",VLOOKUP(D291,'J1&amp;J2'!$CA$9:$CW$470,20,FALSE))</f>
        <v/>
      </c>
      <c r="AD291" s="1214" t="str">
        <f t="shared" si="307"/>
        <v/>
      </c>
      <c r="AE291" s="1215" t="str">
        <f t="shared" si="308"/>
        <v/>
      </c>
      <c r="AF291" s="1281" t="str">
        <f>IF(VLOOKUP(D291,'J1&amp;J2'!$CA$9:$CW$470,21,FALSE)=0,"",VLOOKUP(D291,'J1&amp;J2'!$CA$9:$CW$470,21,FALSE))</f>
        <v/>
      </c>
      <c r="AG291" s="1214" t="str">
        <f t="shared" si="309"/>
        <v/>
      </c>
      <c r="AH291" s="1215" t="str">
        <f t="shared" si="310"/>
        <v/>
      </c>
      <c r="AI291" s="1281" t="str">
        <f>IF(VLOOKUP(D291,'J1&amp;J2'!$CA$9:$CW$470,22,FALSE)=0,"",VLOOKUP(D291,'J1&amp;J2'!$CA$9:$CW$470,22,FALSE))</f>
        <v/>
      </c>
      <c r="AJ291" s="1214" t="str">
        <f t="shared" si="311"/>
        <v/>
      </c>
      <c r="AK291" s="1215" t="str">
        <f t="shared" si="312"/>
        <v/>
      </c>
      <c r="AL291" s="760"/>
      <c r="AM291" s="1213" t="str">
        <f t="shared" si="316"/>
        <v/>
      </c>
      <c r="AN291" s="761" t="str">
        <f t="shared" si="317"/>
        <v/>
      </c>
      <c r="AO291" s="762" t="str">
        <f t="shared" si="313"/>
        <v/>
      </c>
      <c r="AP291" s="763" t="str">
        <f t="shared" si="314"/>
        <v/>
      </c>
      <c r="AQ291" s="764">
        <f t="shared" si="315"/>
        <v>0</v>
      </c>
      <c r="AR291" s="7"/>
    </row>
    <row r="292" spans="2:44" ht="12" customHeight="1" x14ac:dyDescent="0.4">
      <c r="B292" s="757" t="s">
        <v>674</v>
      </c>
      <c r="C292" s="758" t="s">
        <v>666</v>
      </c>
      <c r="D292" s="759" t="s">
        <v>673</v>
      </c>
      <c r="E292" s="1280" t="str">
        <f>IF(VLOOKUP(D292,'J1&amp;J2'!$CA$9:$CW$470,12,FALSE)=0,"",VLOOKUP(D292,'J1&amp;J2'!$CA$9:$CW$470,12,FALSE))</f>
        <v/>
      </c>
      <c r="F292" s="760" t="str">
        <f t="shared" si="291"/>
        <v/>
      </c>
      <c r="G292" s="1213" t="str">
        <f t="shared" si="292"/>
        <v/>
      </c>
      <c r="H292" s="1280" t="str">
        <f>IF(VLOOKUP(D292,'J1&amp;J2'!$CA$9:$CW$470,13,FALSE)=0,"",VLOOKUP(D292,'J1&amp;J2'!$CA$9:$CW$470,13,FALSE))</f>
        <v/>
      </c>
      <c r="I292" s="1280" t="str">
        <f t="shared" si="293"/>
        <v/>
      </c>
      <c r="J292" s="1213" t="str">
        <f t="shared" si="294"/>
        <v/>
      </c>
      <c r="K292" s="1280" t="str">
        <f>IF(VLOOKUP(D292,'J1&amp;J2'!$CA$9:$CW$470,14,FALSE)=0,"",VLOOKUP(D292,'J1&amp;J2'!$CA$9:$CW$470,14,FALSE))</f>
        <v/>
      </c>
      <c r="L292" s="760" t="str">
        <f t="shared" si="295"/>
        <v/>
      </c>
      <c r="M292" s="1213" t="str">
        <f t="shared" si="296"/>
        <v/>
      </c>
      <c r="N292" s="1280" t="str">
        <f>IF(VLOOKUP(D292,'J1&amp;J2'!$CA$9:$CW$470,15,FALSE)=0,"",VLOOKUP(D292,'J1&amp;J2'!$CA$9:$CW$470,15,FALSE))</f>
        <v/>
      </c>
      <c r="O292" s="760" t="str">
        <f t="shared" si="297"/>
        <v/>
      </c>
      <c r="P292" s="1213" t="str">
        <f t="shared" si="298"/>
        <v/>
      </c>
      <c r="Q292" s="1280" t="str">
        <f>IF(VLOOKUP(D292,'J1&amp;J2'!$CA$9:$CW$470,16,FALSE)=0,"",VLOOKUP(D292,'J1&amp;J2'!$CA$9:$CW$470,16,FALSE))</f>
        <v/>
      </c>
      <c r="R292" s="760" t="str">
        <f t="shared" si="299"/>
        <v/>
      </c>
      <c r="S292" s="1213" t="str">
        <f t="shared" si="300"/>
        <v/>
      </c>
      <c r="T292" s="1280" t="str">
        <f>IF(VLOOKUP(D292,'J1&amp;J2'!$CA$9:$CW$470,17,FALSE)=0,"",VLOOKUP(D292,'J1&amp;J2'!$CA$9:$CW$470,17,FALSE))</f>
        <v/>
      </c>
      <c r="U292" s="760" t="str">
        <f t="shared" si="301"/>
        <v/>
      </c>
      <c r="V292" s="1213" t="str">
        <f t="shared" si="302"/>
        <v/>
      </c>
      <c r="W292" s="1280" t="str">
        <f>IF(VLOOKUP(D292,'J1&amp;J2'!$CA$9:$CW$470,18,FALSE)=0,"",VLOOKUP(D292,'J1&amp;J2'!$CA$9:$CW$470,18,FALSE))</f>
        <v/>
      </c>
      <c r="X292" s="760" t="str">
        <f t="shared" si="303"/>
        <v/>
      </c>
      <c r="Y292" s="1213" t="str">
        <f t="shared" si="304"/>
        <v/>
      </c>
      <c r="Z292" s="1280" t="str">
        <f>IF(VLOOKUP(D292,'J1&amp;J2'!$CA$9:$WV$470,19,FALSE)=0,"",VLOOKUP(D292,'J1&amp;J2'!$CA$9:$CW$470,19,FALSE))</f>
        <v/>
      </c>
      <c r="AA292" s="760" t="str">
        <f t="shared" si="305"/>
        <v/>
      </c>
      <c r="AB292" s="1213" t="str">
        <f t="shared" si="306"/>
        <v/>
      </c>
      <c r="AC292" s="1280" t="str">
        <f>IF(VLOOKUP(D292,'J1&amp;J2'!$CA$9:$CW$470,20,FALSE)=0,"",VLOOKUP(D292,'J1&amp;J2'!$CA$9:$CW$470,20,FALSE))</f>
        <v/>
      </c>
      <c r="AD292" s="760" t="str">
        <f t="shared" si="307"/>
        <v/>
      </c>
      <c r="AE292" s="1213" t="str">
        <f t="shared" si="308"/>
        <v/>
      </c>
      <c r="AF292" s="1280" t="str">
        <f>IF(VLOOKUP(D292,'J1&amp;J2'!$CA$9:$CW$470,21,FALSE)=0,"",VLOOKUP(D292,'J1&amp;J2'!$CA$9:$CW$470,21,FALSE))</f>
        <v/>
      </c>
      <c r="AG292" s="760" t="str">
        <f t="shared" si="309"/>
        <v/>
      </c>
      <c r="AH292" s="1213" t="str">
        <f t="shared" si="310"/>
        <v/>
      </c>
      <c r="AI292" s="1280" t="str">
        <f>IF(VLOOKUP(D292,'J1&amp;J2'!$CA$9:$CW$470,22,FALSE)=0,"",VLOOKUP(D292,'J1&amp;J2'!$CA$9:$CW$470,22,FALSE))</f>
        <v/>
      </c>
      <c r="AJ292" s="760" t="str">
        <f t="shared" si="311"/>
        <v/>
      </c>
      <c r="AK292" s="1213" t="str">
        <f t="shared" si="312"/>
        <v/>
      </c>
      <c r="AL292" s="1214"/>
      <c r="AM292" s="1215" t="str">
        <f t="shared" si="316"/>
        <v/>
      </c>
      <c r="AN292" s="768" t="str">
        <f t="shared" si="317"/>
        <v/>
      </c>
      <c r="AO292" s="762" t="str">
        <f t="shared" si="313"/>
        <v/>
      </c>
      <c r="AP292" s="763" t="str">
        <f t="shared" si="314"/>
        <v/>
      </c>
      <c r="AQ292" s="764">
        <f t="shared" si="315"/>
        <v>0</v>
      </c>
      <c r="AR292" s="7"/>
    </row>
    <row r="293" spans="2:44" ht="12" customHeight="1" x14ac:dyDescent="0.4">
      <c r="B293" s="765" t="s">
        <v>1901</v>
      </c>
      <c r="C293" s="766" t="s">
        <v>666</v>
      </c>
      <c r="D293" s="767" t="s">
        <v>1883</v>
      </c>
      <c r="E293" s="1281" t="str">
        <f>IF(VLOOKUP(D293,'J1&amp;J2'!$CA$9:$CW$470,12,FALSE)=0,"",VLOOKUP(D293,'J1&amp;J2'!$CA$9:$CW$470,12,FALSE))</f>
        <v/>
      </c>
      <c r="F293" s="1214" t="str">
        <f t="shared" si="291"/>
        <v/>
      </c>
      <c r="G293" s="1215" t="str">
        <f t="shared" si="292"/>
        <v/>
      </c>
      <c r="H293" s="1281" t="str">
        <f>IF(VLOOKUP(D293,'J1&amp;J2'!$CA$9:$CW$470,13,FALSE)=0,"",VLOOKUP(D293,'J1&amp;J2'!$CA$9:$CW$470,13,FALSE))</f>
        <v/>
      </c>
      <c r="I293" s="1281" t="str">
        <f t="shared" si="293"/>
        <v/>
      </c>
      <c r="J293" s="1215" t="str">
        <f t="shared" si="294"/>
        <v/>
      </c>
      <c r="K293" s="1281" t="str">
        <f>IF(VLOOKUP(D293,'J1&amp;J2'!$CA$9:$CW$470,14,FALSE)=0,"",VLOOKUP(D293,'J1&amp;J2'!$CA$9:$CW$470,14,FALSE))</f>
        <v/>
      </c>
      <c r="L293" s="1214" t="str">
        <f t="shared" si="295"/>
        <v/>
      </c>
      <c r="M293" s="1215" t="str">
        <f t="shared" si="296"/>
        <v/>
      </c>
      <c r="N293" s="1281" t="str">
        <f>IF(VLOOKUP(D293,'J1&amp;J2'!$CA$9:$CW$470,15,FALSE)=0,"",VLOOKUP(D293,'J1&amp;J2'!$CA$9:$CW$470,15,FALSE))</f>
        <v/>
      </c>
      <c r="O293" s="1214" t="str">
        <f t="shared" si="297"/>
        <v/>
      </c>
      <c r="P293" s="1215" t="str">
        <f t="shared" si="298"/>
        <v/>
      </c>
      <c r="Q293" s="1281" t="str">
        <f>IF(VLOOKUP(D293,'J1&amp;J2'!$CA$9:$CW$470,16,FALSE)=0,"",VLOOKUP(D293,'J1&amp;J2'!$CA$9:$CW$470,16,FALSE))</f>
        <v/>
      </c>
      <c r="R293" s="1214" t="str">
        <f t="shared" si="299"/>
        <v/>
      </c>
      <c r="S293" s="1215" t="str">
        <f t="shared" si="300"/>
        <v/>
      </c>
      <c r="T293" s="1281" t="str">
        <f>IF(VLOOKUP(D293,'J1&amp;J2'!$CA$9:$CW$470,17,FALSE)=0,"",VLOOKUP(D293,'J1&amp;J2'!$CA$9:$CW$470,17,FALSE))</f>
        <v/>
      </c>
      <c r="U293" s="1214" t="str">
        <f t="shared" si="301"/>
        <v/>
      </c>
      <c r="V293" s="1215" t="str">
        <f t="shared" si="302"/>
        <v/>
      </c>
      <c r="W293" s="1281" t="str">
        <f>IF(VLOOKUP(D293,'J1&amp;J2'!$CA$9:$CW$470,18,FALSE)=0,"",VLOOKUP(D293,'J1&amp;J2'!$CA$9:$CW$470,18,FALSE))</f>
        <v/>
      </c>
      <c r="X293" s="1214" t="str">
        <f t="shared" si="303"/>
        <v/>
      </c>
      <c r="Y293" s="1215" t="str">
        <f t="shared" si="304"/>
        <v/>
      </c>
      <c r="Z293" s="1281" t="str">
        <f>IF(VLOOKUP(D293,'J1&amp;J2'!$CA$9:$WV$470,19,FALSE)=0,"",VLOOKUP(D293,'J1&amp;J2'!$CA$9:$CW$470,19,FALSE))</f>
        <v/>
      </c>
      <c r="AA293" s="1214" t="str">
        <f t="shared" si="305"/>
        <v/>
      </c>
      <c r="AB293" s="1215" t="str">
        <f t="shared" si="306"/>
        <v/>
      </c>
      <c r="AC293" s="1281" t="str">
        <f>IF(VLOOKUP(D293,'J1&amp;J2'!$CA$9:$CW$470,20,FALSE)=0,"",VLOOKUP(D293,'J1&amp;J2'!$CA$9:$CW$470,20,FALSE))</f>
        <v/>
      </c>
      <c r="AD293" s="1214" t="str">
        <f t="shared" si="307"/>
        <v/>
      </c>
      <c r="AE293" s="1215" t="str">
        <f t="shared" si="308"/>
        <v/>
      </c>
      <c r="AF293" s="1281" t="str">
        <f>IF(VLOOKUP(D293,'J1&amp;J2'!$CA$9:$CW$470,21,FALSE)=0,"",VLOOKUP(D293,'J1&amp;J2'!$CA$9:$CW$470,21,FALSE))</f>
        <v/>
      </c>
      <c r="AG293" s="1214" t="str">
        <f t="shared" si="309"/>
        <v/>
      </c>
      <c r="AH293" s="1215" t="str">
        <f t="shared" si="310"/>
        <v/>
      </c>
      <c r="AI293" s="1281" t="str">
        <f>IF(VLOOKUP(D293,'J1&amp;J2'!$CA$9:$CW$470,22,FALSE)=0,"",VLOOKUP(D293,'J1&amp;J2'!$CA$9:$CW$470,22,FALSE))</f>
        <v/>
      </c>
      <c r="AJ293" s="1214" t="str">
        <f t="shared" si="311"/>
        <v/>
      </c>
      <c r="AK293" s="1215" t="str">
        <f t="shared" si="312"/>
        <v/>
      </c>
      <c r="AL293" s="760"/>
      <c r="AM293" s="1213" t="str">
        <f t="shared" si="316"/>
        <v/>
      </c>
      <c r="AN293" s="761" t="str">
        <f t="shared" si="317"/>
        <v/>
      </c>
      <c r="AO293" s="762" t="str">
        <f t="shared" si="313"/>
        <v/>
      </c>
      <c r="AP293" s="763" t="str">
        <f t="shared" si="314"/>
        <v/>
      </c>
      <c r="AQ293" s="764">
        <f t="shared" si="315"/>
        <v>0</v>
      </c>
      <c r="AR293" s="7"/>
    </row>
    <row r="294" spans="2:44" ht="12" customHeight="1" x14ac:dyDescent="0.4">
      <c r="B294" s="757" t="s">
        <v>681</v>
      </c>
      <c r="C294" s="758" t="s">
        <v>666</v>
      </c>
      <c r="D294" s="759" t="s">
        <v>680</v>
      </c>
      <c r="E294" s="1280" t="str">
        <f>IF(VLOOKUP(D294,'J1&amp;J2'!$CA$9:$CW$470,12,FALSE)=0,"",VLOOKUP(D294,'J1&amp;J2'!$CA$9:$CW$470,12,FALSE))</f>
        <v/>
      </c>
      <c r="F294" s="760" t="str">
        <f t="shared" si="291"/>
        <v/>
      </c>
      <c r="G294" s="1213" t="str">
        <f t="shared" si="292"/>
        <v/>
      </c>
      <c r="H294" s="1280" t="str">
        <f>IF(VLOOKUP(D294,'J1&amp;J2'!$CA$9:$CW$470,13,FALSE)=0,"",VLOOKUP(D294,'J1&amp;J2'!$CA$9:$CW$470,13,FALSE))</f>
        <v/>
      </c>
      <c r="I294" s="1280" t="str">
        <f t="shared" si="293"/>
        <v/>
      </c>
      <c r="J294" s="1213" t="str">
        <f t="shared" si="294"/>
        <v/>
      </c>
      <c r="K294" s="1280" t="str">
        <f>IF(VLOOKUP(D294,'J1&amp;J2'!$CA$9:$CW$470,14,FALSE)=0,"",VLOOKUP(D294,'J1&amp;J2'!$CA$9:$CW$470,14,FALSE))</f>
        <v/>
      </c>
      <c r="L294" s="760" t="str">
        <f t="shared" si="295"/>
        <v/>
      </c>
      <c r="M294" s="1213" t="str">
        <f t="shared" si="296"/>
        <v/>
      </c>
      <c r="N294" s="1280" t="str">
        <f>IF(VLOOKUP(D294,'J1&amp;J2'!$CA$9:$CW$470,15,FALSE)=0,"",VLOOKUP(D294,'J1&amp;J2'!$CA$9:$CW$470,15,FALSE))</f>
        <v/>
      </c>
      <c r="O294" s="760" t="str">
        <f t="shared" si="297"/>
        <v/>
      </c>
      <c r="P294" s="1213" t="str">
        <f t="shared" si="298"/>
        <v/>
      </c>
      <c r="Q294" s="1280" t="str">
        <f>IF(VLOOKUP(D294,'J1&amp;J2'!$CA$9:$CW$470,16,FALSE)=0,"",VLOOKUP(D294,'J1&amp;J2'!$CA$9:$CW$470,16,FALSE))</f>
        <v/>
      </c>
      <c r="R294" s="760" t="str">
        <f t="shared" si="299"/>
        <v/>
      </c>
      <c r="S294" s="1213" t="str">
        <f t="shared" si="300"/>
        <v/>
      </c>
      <c r="T294" s="1280" t="str">
        <f>IF(VLOOKUP(D294,'J1&amp;J2'!$CA$9:$CW$470,17,FALSE)=0,"",VLOOKUP(D294,'J1&amp;J2'!$CA$9:$CW$470,17,FALSE))</f>
        <v/>
      </c>
      <c r="U294" s="760" t="str">
        <f t="shared" si="301"/>
        <v/>
      </c>
      <c r="V294" s="1213" t="str">
        <f t="shared" si="302"/>
        <v/>
      </c>
      <c r="W294" s="1280" t="str">
        <f>IF(VLOOKUP(D294,'J1&amp;J2'!$CA$9:$CW$470,18,FALSE)=0,"",VLOOKUP(D294,'J1&amp;J2'!$CA$9:$CW$470,18,FALSE))</f>
        <v/>
      </c>
      <c r="X294" s="760" t="str">
        <f t="shared" si="303"/>
        <v/>
      </c>
      <c r="Y294" s="1213" t="str">
        <f t="shared" si="304"/>
        <v/>
      </c>
      <c r="Z294" s="1280" t="str">
        <f>IF(VLOOKUP(D294,'J1&amp;J2'!$CA$9:$WV$470,19,FALSE)=0,"",VLOOKUP(D294,'J1&amp;J2'!$CA$9:$CW$470,19,FALSE))</f>
        <v/>
      </c>
      <c r="AA294" s="760" t="str">
        <f t="shared" si="305"/>
        <v/>
      </c>
      <c r="AB294" s="1213" t="str">
        <f t="shared" si="306"/>
        <v/>
      </c>
      <c r="AC294" s="1280" t="str">
        <f>IF(VLOOKUP(D294,'J1&amp;J2'!$CA$9:$CW$470,20,FALSE)=0,"",VLOOKUP(D294,'J1&amp;J2'!$CA$9:$CW$470,20,FALSE))</f>
        <v/>
      </c>
      <c r="AD294" s="760" t="str">
        <f t="shared" si="307"/>
        <v/>
      </c>
      <c r="AE294" s="1213" t="str">
        <f t="shared" si="308"/>
        <v/>
      </c>
      <c r="AF294" s="1280" t="str">
        <f>IF(VLOOKUP(D294,'J1&amp;J2'!$CA$9:$CW$470,21,FALSE)=0,"",VLOOKUP(D294,'J1&amp;J2'!$CA$9:$CW$470,21,FALSE))</f>
        <v/>
      </c>
      <c r="AG294" s="760" t="str">
        <f t="shared" si="309"/>
        <v/>
      </c>
      <c r="AH294" s="1213" t="str">
        <f t="shared" si="310"/>
        <v/>
      </c>
      <c r="AI294" s="1280" t="str">
        <f>IF(VLOOKUP(D294,'J1&amp;J2'!$CA$9:$CW$470,22,FALSE)=0,"",VLOOKUP(D294,'J1&amp;J2'!$CA$9:$CW$470,22,FALSE))</f>
        <v/>
      </c>
      <c r="AJ294" s="760" t="str">
        <f t="shared" si="311"/>
        <v/>
      </c>
      <c r="AK294" s="1213" t="str">
        <f t="shared" si="312"/>
        <v/>
      </c>
      <c r="AL294" s="760"/>
      <c r="AM294" s="1213" t="str">
        <f t="shared" si="316"/>
        <v/>
      </c>
      <c r="AN294" s="761" t="str">
        <f t="shared" si="317"/>
        <v/>
      </c>
      <c r="AO294" s="762" t="str">
        <f t="shared" si="313"/>
        <v/>
      </c>
      <c r="AP294" s="763" t="str">
        <f t="shared" si="314"/>
        <v/>
      </c>
      <c r="AQ294" s="764">
        <f t="shared" si="315"/>
        <v>0</v>
      </c>
      <c r="AR294" s="7"/>
    </row>
    <row r="295" spans="2:44" ht="12" customHeight="1" x14ac:dyDescent="0.4">
      <c r="B295" s="765" t="s">
        <v>1306</v>
      </c>
      <c r="C295" s="766" t="s">
        <v>666</v>
      </c>
      <c r="D295" s="767" t="s">
        <v>1305</v>
      </c>
      <c r="E295" s="1281" t="str">
        <f>IF(VLOOKUP(D295,'J1&amp;J2'!$CA$9:$CW$470,12,FALSE)=0,"",VLOOKUP(D295,'J1&amp;J2'!$CA$9:$CW$470,12,FALSE))</f>
        <v/>
      </c>
      <c r="F295" s="1214" t="str">
        <f t="shared" si="291"/>
        <v/>
      </c>
      <c r="G295" s="1215" t="str">
        <f t="shared" si="292"/>
        <v/>
      </c>
      <c r="H295" s="1281" t="str">
        <f>IF(VLOOKUP(D295,'J1&amp;J2'!$CA$9:$CW$470,13,FALSE)=0,"",VLOOKUP(D295,'J1&amp;J2'!$CA$9:$CW$470,13,FALSE))</f>
        <v/>
      </c>
      <c r="I295" s="1281" t="str">
        <f t="shared" si="293"/>
        <v/>
      </c>
      <c r="J295" s="1215" t="str">
        <f t="shared" si="294"/>
        <v/>
      </c>
      <c r="K295" s="1281" t="str">
        <f>IF(VLOOKUP(D295,'J1&amp;J2'!$CA$9:$CW$470,14,FALSE)=0,"",VLOOKUP(D295,'J1&amp;J2'!$CA$9:$CW$470,14,FALSE))</f>
        <v/>
      </c>
      <c r="L295" s="1214" t="str">
        <f t="shared" si="295"/>
        <v/>
      </c>
      <c r="M295" s="1215" t="str">
        <f t="shared" si="296"/>
        <v/>
      </c>
      <c r="N295" s="1281" t="str">
        <f>IF(VLOOKUP(D295,'J1&amp;J2'!$CA$9:$CW$470,15,FALSE)=0,"",VLOOKUP(D295,'J1&amp;J2'!$CA$9:$CW$470,15,FALSE))</f>
        <v/>
      </c>
      <c r="O295" s="1214" t="str">
        <f t="shared" si="297"/>
        <v/>
      </c>
      <c r="P295" s="1215" t="str">
        <f t="shared" si="298"/>
        <v/>
      </c>
      <c r="Q295" s="1281" t="str">
        <f>IF(VLOOKUP(D295,'J1&amp;J2'!$CA$9:$CW$470,16,FALSE)=0,"",VLOOKUP(D295,'J1&amp;J2'!$CA$9:$CW$470,16,FALSE))</f>
        <v/>
      </c>
      <c r="R295" s="1214" t="str">
        <f t="shared" si="299"/>
        <v/>
      </c>
      <c r="S295" s="1215" t="str">
        <f t="shared" si="300"/>
        <v/>
      </c>
      <c r="T295" s="1281" t="str">
        <f>IF(VLOOKUP(D295,'J1&amp;J2'!$CA$9:$CW$470,17,FALSE)=0,"",VLOOKUP(D295,'J1&amp;J2'!$CA$9:$CW$470,17,FALSE))</f>
        <v/>
      </c>
      <c r="U295" s="1214" t="str">
        <f t="shared" si="301"/>
        <v/>
      </c>
      <c r="V295" s="1215" t="str">
        <f t="shared" si="302"/>
        <v/>
      </c>
      <c r="W295" s="1281" t="str">
        <f>IF(VLOOKUP(D295,'J1&amp;J2'!$CA$9:$CW$470,18,FALSE)=0,"",VLOOKUP(D295,'J1&amp;J2'!$CA$9:$CW$470,18,FALSE))</f>
        <v/>
      </c>
      <c r="X295" s="1214" t="str">
        <f t="shared" si="303"/>
        <v/>
      </c>
      <c r="Y295" s="1215" t="str">
        <f t="shared" si="304"/>
        <v/>
      </c>
      <c r="Z295" s="1281" t="str">
        <f>IF(VLOOKUP(D295,'J1&amp;J2'!$CA$9:$WV$470,19,FALSE)=0,"",VLOOKUP(D295,'J1&amp;J2'!$CA$9:$CW$470,19,FALSE))</f>
        <v/>
      </c>
      <c r="AA295" s="1214" t="str">
        <f t="shared" si="305"/>
        <v/>
      </c>
      <c r="AB295" s="1215" t="str">
        <f t="shared" si="306"/>
        <v/>
      </c>
      <c r="AC295" s="1281" t="str">
        <f>IF(VLOOKUP(D295,'J1&amp;J2'!$CA$9:$CW$470,20,FALSE)=0,"",VLOOKUP(D295,'J1&amp;J2'!$CA$9:$CW$470,20,FALSE))</f>
        <v/>
      </c>
      <c r="AD295" s="1214" t="str">
        <f t="shared" si="307"/>
        <v/>
      </c>
      <c r="AE295" s="1215" t="str">
        <f t="shared" si="308"/>
        <v/>
      </c>
      <c r="AF295" s="1281" t="str">
        <f>IF(VLOOKUP(D295,'J1&amp;J2'!$CA$9:$CW$470,21,FALSE)=0,"",VLOOKUP(D295,'J1&amp;J2'!$CA$9:$CW$470,21,FALSE))</f>
        <v/>
      </c>
      <c r="AG295" s="1214" t="str">
        <f t="shared" si="309"/>
        <v/>
      </c>
      <c r="AH295" s="1215" t="str">
        <f t="shared" si="310"/>
        <v/>
      </c>
      <c r="AI295" s="1281" t="str">
        <f>IF(VLOOKUP(D295,'J1&amp;J2'!$CA$9:$CW$470,22,FALSE)=0,"",VLOOKUP(D295,'J1&amp;J2'!$CA$9:$CW$470,22,FALSE))</f>
        <v/>
      </c>
      <c r="AJ295" s="1214" t="str">
        <f t="shared" si="311"/>
        <v/>
      </c>
      <c r="AK295" s="1215" t="str">
        <f t="shared" si="312"/>
        <v/>
      </c>
      <c r="AL295" s="1214"/>
      <c r="AM295" s="1215" t="str">
        <f t="shared" si="316"/>
        <v/>
      </c>
      <c r="AN295" s="768" t="str">
        <f t="shared" si="317"/>
        <v/>
      </c>
      <c r="AO295" s="762" t="str">
        <f t="shared" si="313"/>
        <v/>
      </c>
      <c r="AP295" s="763" t="str">
        <f t="shared" si="314"/>
        <v/>
      </c>
      <c r="AQ295" s="764">
        <f t="shared" si="315"/>
        <v>0</v>
      </c>
      <c r="AR295" s="7"/>
    </row>
    <row r="296" spans="2:44" ht="12" customHeight="1" x14ac:dyDescent="0.4">
      <c r="B296" s="757" t="s">
        <v>687</v>
      </c>
      <c r="C296" s="758" t="s">
        <v>666</v>
      </c>
      <c r="D296" s="759" t="s">
        <v>686</v>
      </c>
      <c r="E296" s="1280" t="str">
        <f>IF(VLOOKUP(D296,'J1&amp;J2'!$CA$9:$CW$470,12,FALSE)=0,"",VLOOKUP(D296,'J1&amp;J2'!$CA$9:$CW$470,12,FALSE))</f>
        <v/>
      </c>
      <c r="F296" s="760" t="str">
        <f t="shared" si="291"/>
        <v/>
      </c>
      <c r="G296" s="1213" t="str">
        <f t="shared" si="292"/>
        <v/>
      </c>
      <c r="H296" s="1280" t="str">
        <f>IF(VLOOKUP(D296,'J1&amp;J2'!$CA$9:$CW$470,13,FALSE)=0,"",VLOOKUP(D296,'J1&amp;J2'!$CA$9:$CW$470,13,FALSE))</f>
        <v/>
      </c>
      <c r="I296" s="1280" t="str">
        <f t="shared" si="293"/>
        <v/>
      </c>
      <c r="J296" s="1213" t="str">
        <f t="shared" si="294"/>
        <v/>
      </c>
      <c r="K296" s="1280" t="str">
        <f>IF(VLOOKUP(D296,'J1&amp;J2'!$CA$9:$CW$470,14,FALSE)=0,"",VLOOKUP(D296,'J1&amp;J2'!$CA$9:$CW$470,14,FALSE))</f>
        <v/>
      </c>
      <c r="L296" s="760" t="str">
        <f t="shared" si="295"/>
        <v/>
      </c>
      <c r="M296" s="1213" t="str">
        <f t="shared" si="296"/>
        <v/>
      </c>
      <c r="N296" s="1280" t="str">
        <f>IF(VLOOKUP(D296,'J1&amp;J2'!$CA$9:$CW$470,15,FALSE)=0,"",VLOOKUP(D296,'J1&amp;J2'!$CA$9:$CW$470,15,FALSE))</f>
        <v/>
      </c>
      <c r="O296" s="760" t="str">
        <f t="shared" si="297"/>
        <v/>
      </c>
      <c r="P296" s="1213" t="str">
        <f t="shared" si="298"/>
        <v/>
      </c>
      <c r="Q296" s="1280" t="str">
        <f>IF(VLOOKUP(D296,'J1&amp;J2'!$CA$9:$CW$470,16,FALSE)=0,"",VLOOKUP(D296,'J1&amp;J2'!$CA$9:$CW$470,16,FALSE))</f>
        <v/>
      </c>
      <c r="R296" s="760" t="str">
        <f t="shared" si="299"/>
        <v/>
      </c>
      <c r="S296" s="1213" t="str">
        <f t="shared" si="300"/>
        <v/>
      </c>
      <c r="T296" s="1280" t="str">
        <f>IF(VLOOKUP(D296,'J1&amp;J2'!$CA$9:$CW$470,17,FALSE)=0,"",VLOOKUP(D296,'J1&amp;J2'!$CA$9:$CW$470,17,FALSE))</f>
        <v/>
      </c>
      <c r="U296" s="760" t="str">
        <f t="shared" si="301"/>
        <v/>
      </c>
      <c r="V296" s="1213" t="str">
        <f t="shared" si="302"/>
        <v/>
      </c>
      <c r="W296" s="1280" t="str">
        <f>IF(VLOOKUP(D296,'J1&amp;J2'!$CA$9:$CW$470,18,FALSE)=0,"",VLOOKUP(D296,'J1&amp;J2'!$CA$9:$CW$470,18,FALSE))</f>
        <v/>
      </c>
      <c r="X296" s="760" t="str">
        <f t="shared" si="303"/>
        <v/>
      </c>
      <c r="Y296" s="1213" t="str">
        <f t="shared" si="304"/>
        <v/>
      </c>
      <c r="Z296" s="1280" t="str">
        <f>IF(VLOOKUP(D296,'J1&amp;J2'!$CA$9:$WV$470,19,FALSE)=0,"",VLOOKUP(D296,'J1&amp;J2'!$CA$9:$CW$470,19,FALSE))</f>
        <v/>
      </c>
      <c r="AA296" s="760" t="str">
        <f t="shared" si="305"/>
        <v/>
      </c>
      <c r="AB296" s="1213" t="str">
        <f t="shared" si="306"/>
        <v/>
      </c>
      <c r="AC296" s="1280" t="str">
        <f>IF(VLOOKUP(D296,'J1&amp;J2'!$CA$9:$CW$470,20,FALSE)=0,"",VLOOKUP(D296,'J1&amp;J2'!$CA$9:$CW$470,20,FALSE))</f>
        <v/>
      </c>
      <c r="AD296" s="760" t="str">
        <f t="shared" si="307"/>
        <v/>
      </c>
      <c r="AE296" s="1213" t="str">
        <f t="shared" si="308"/>
        <v/>
      </c>
      <c r="AF296" s="1280" t="str">
        <f>IF(VLOOKUP(D296,'J1&amp;J2'!$CA$9:$CW$470,21,FALSE)=0,"",VLOOKUP(D296,'J1&amp;J2'!$CA$9:$CW$470,21,FALSE))</f>
        <v/>
      </c>
      <c r="AG296" s="760" t="str">
        <f t="shared" si="309"/>
        <v/>
      </c>
      <c r="AH296" s="1213" t="str">
        <f t="shared" si="310"/>
        <v/>
      </c>
      <c r="AI296" s="1280" t="str">
        <f>IF(VLOOKUP(D296,'J1&amp;J2'!$CA$9:$CW$470,22,FALSE)=0,"",VLOOKUP(D296,'J1&amp;J2'!$CA$9:$CW$470,22,FALSE))</f>
        <v/>
      </c>
      <c r="AJ296" s="760" t="str">
        <f t="shared" si="311"/>
        <v/>
      </c>
      <c r="AK296" s="1213" t="str">
        <f t="shared" si="312"/>
        <v/>
      </c>
      <c r="AL296" s="760"/>
      <c r="AM296" s="1213" t="str">
        <f t="shared" si="316"/>
        <v/>
      </c>
      <c r="AN296" s="761" t="str">
        <f t="shared" si="317"/>
        <v/>
      </c>
      <c r="AO296" s="762" t="str">
        <f t="shared" si="313"/>
        <v/>
      </c>
      <c r="AP296" s="763" t="str">
        <f t="shared" si="314"/>
        <v/>
      </c>
      <c r="AQ296" s="764">
        <f t="shared" si="315"/>
        <v>0</v>
      </c>
      <c r="AR296" s="7"/>
    </row>
    <row r="297" spans="2:44" ht="12" customHeight="1" x14ac:dyDescent="0.4">
      <c r="B297" s="765" t="s">
        <v>891</v>
      </c>
      <c r="C297" s="766" t="s">
        <v>666</v>
      </c>
      <c r="D297" s="767" t="s">
        <v>890</v>
      </c>
      <c r="E297" s="1281" t="str">
        <f>IF(VLOOKUP(D297,'J1&amp;J2'!$CA$9:$CW$470,12,FALSE)=0,"",VLOOKUP(D297,'J1&amp;J2'!$CA$9:$CW$470,12,FALSE))</f>
        <v/>
      </c>
      <c r="F297" s="1214" t="str">
        <f t="shared" si="291"/>
        <v/>
      </c>
      <c r="G297" s="1215" t="str">
        <f t="shared" si="292"/>
        <v/>
      </c>
      <c r="H297" s="1281" t="str">
        <f>IF(VLOOKUP(D297,'J1&amp;J2'!$CA$9:$CW$470,13,FALSE)=0,"",VLOOKUP(D297,'J1&amp;J2'!$CA$9:$CW$470,13,FALSE))</f>
        <v/>
      </c>
      <c r="I297" s="1281" t="str">
        <f t="shared" si="293"/>
        <v/>
      </c>
      <c r="J297" s="1215" t="str">
        <f t="shared" si="294"/>
        <v/>
      </c>
      <c r="K297" s="1281" t="str">
        <f>IF(VLOOKUP(D297,'J1&amp;J2'!$CA$9:$CW$470,14,FALSE)=0,"",VLOOKUP(D297,'J1&amp;J2'!$CA$9:$CW$470,14,FALSE))</f>
        <v/>
      </c>
      <c r="L297" s="1214" t="str">
        <f t="shared" si="295"/>
        <v/>
      </c>
      <c r="M297" s="1215" t="str">
        <f t="shared" si="296"/>
        <v/>
      </c>
      <c r="N297" s="1281" t="str">
        <f>IF(VLOOKUP(D297,'J1&amp;J2'!$CA$9:$CW$470,15,FALSE)=0,"",VLOOKUP(D297,'J1&amp;J2'!$CA$9:$CW$470,15,FALSE))</f>
        <v/>
      </c>
      <c r="O297" s="1214" t="str">
        <f t="shared" si="297"/>
        <v/>
      </c>
      <c r="P297" s="1215" t="str">
        <f t="shared" si="298"/>
        <v/>
      </c>
      <c r="Q297" s="1281" t="str">
        <f>IF(VLOOKUP(D297,'J1&amp;J2'!$CA$9:$CW$470,16,FALSE)=0,"",VLOOKUP(D297,'J1&amp;J2'!$CA$9:$CW$470,16,FALSE))</f>
        <v/>
      </c>
      <c r="R297" s="1214" t="str">
        <f t="shared" si="299"/>
        <v/>
      </c>
      <c r="S297" s="1215" t="str">
        <f t="shared" si="300"/>
        <v/>
      </c>
      <c r="T297" s="1281" t="str">
        <f>IF(VLOOKUP(D297,'J1&amp;J2'!$CA$9:$CW$470,17,FALSE)=0,"",VLOOKUP(D297,'J1&amp;J2'!$CA$9:$CW$470,17,FALSE))</f>
        <v/>
      </c>
      <c r="U297" s="1214" t="str">
        <f t="shared" si="301"/>
        <v/>
      </c>
      <c r="V297" s="1215" t="str">
        <f t="shared" si="302"/>
        <v/>
      </c>
      <c r="W297" s="1281" t="str">
        <f>IF(VLOOKUP(D297,'J1&amp;J2'!$CA$9:$CW$470,18,FALSE)=0,"",VLOOKUP(D297,'J1&amp;J2'!$CA$9:$CW$470,18,FALSE))</f>
        <v/>
      </c>
      <c r="X297" s="1214" t="str">
        <f t="shared" si="303"/>
        <v/>
      </c>
      <c r="Y297" s="1215" t="str">
        <f t="shared" si="304"/>
        <v/>
      </c>
      <c r="Z297" s="1281" t="str">
        <f>IF(VLOOKUP(D297,'J1&amp;J2'!$CA$9:$WV$470,19,FALSE)=0,"",VLOOKUP(D297,'J1&amp;J2'!$CA$9:$CW$470,19,FALSE))</f>
        <v/>
      </c>
      <c r="AA297" s="1214" t="str">
        <f t="shared" si="305"/>
        <v/>
      </c>
      <c r="AB297" s="1215" t="str">
        <f t="shared" si="306"/>
        <v/>
      </c>
      <c r="AC297" s="1281" t="str">
        <f>IF(VLOOKUP(D297,'J1&amp;J2'!$CA$9:$CW$470,20,FALSE)=0,"",VLOOKUP(D297,'J1&amp;J2'!$CA$9:$CW$470,20,FALSE))</f>
        <v/>
      </c>
      <c r="AD297" s="1214" t="str">
        <f t="shared" si="307"/>
        <v/>
      </c>
      <c r="AE297" s="1215" t="str">
        <f t="shared" si="308"/>
        <v/>
      </c>
      <c r="AF297" s="1281" t="str">
        <f>IF(VLOOKUP(D297,'J1&amp;J2'!$CA$9:$CW$470,21,FALSE)=0,"",VLOOKUP(D297,'J1&amp;J2'!$CA$9:$CW$470,21,FALSE))</f>
        <v/>
      </c>
      <c r="AG297" s="1214" t="str">
        <f t="shared" si="309"/>
        <v/>
      </c>
      <c r="AH297" s="1215" t="str">
        <f t="shared" si="310"/>
        <v/>
      </c>
      <c r="AI297" s="1281" t="str">
        <f>IF(VLOOKUP(D297,'J1&amp;J2'!$CA$9:$CW$470,22,FALSE)=0,"",VLOOKUP(D297,'J1&amp;J2'!$CA$9:$CW$470,22,FALSE))</f>
        <v/>
      </c>
      <c r="AJ297" s="1214" t="str">
        <f t="shared" si="311"/>
        <v/>
      </c>
      <c r="AK297" s="1215" t="str">
        <f t="shared" si="312"/>
        <v/>
      </c>
      <c r="AL297" s="1214"/>
      <c r="AM297" s="1215" t="str">
        <f t="shared" si="316"/>
        <v/>
      </c>
      <c r="AN297" s="768" t="str">
        <f t="shared" si="317"/>
        <v/>
      </c>
      <c r="AO297" s="762" t="str">
        <f t="shared" si="313"/>
        <v/>
      </c>
      <c r="AP297" s="763" t="str">
        <f t="shared" si="314"/>
        <v/>
      </c>
      <c r="AQ297" s="764">
        <f t="shared" si="315"/>
        <v>0</v>
      </c>
      <c r="AR297" s="7"/>
    </row>
    <row r="298" spans="2:44" ht="12" customHeight="1" x14ac:dyDescent="0.4">
      <c r="B298" s="757" t="s">
        <v>691</v>
      </c>
      <c r="C298" s="758" t="s">
        <v>666</v>
      </c>
      <c r="D298" s="759" t="s">
        <v>145</v>
      </c>
      <c r="E298" s="1280" t="str">
        <f>IF(VLOOKUP(D298,'J1&amp;J2'!$CA$9:$CW$470,12,FALSE)=0,"",VLOOKUP(D298,'J1&amp;J2'!$CA$9:$CW$470,12,FALSE))</f>
        <v/>
      </c>
      <c r="F298" s="760" t="str">
        <f t="shared" si="291"/>
        <v/>
      </c>
      <c r="G298" s="1213" t="str">
        <f t="shared" si="292"/>
        <v/>
      </c>
      <c r="H298" s="1280" t="str">
        <f>IF(VLOOKUP(D298,'J1&amp;J2'!$CA$9:$CW$470,13,FALSE)=0,"",VLOOKUP(D298,'J1&amp;J2'!$CA$9:$CW$470,13,FALSE))</f>
        <v/>
      </c>
      <c r="I298" s="1280" t="str">
        <f t="shared" si="293"/>
        <v/>
      </c>
      <c r="J298" s="1213" t="str">
        <f t="shared" si="294"/>
        <v/>
      </c>
      <c r="K298" s="1280" t="str">
        <f>IF(VLOOKUP(D298,'J1&amp;J2'!$CA$9:$CW$470,14,FALSE)=0,"",VLOOKUP(D298,'J1&amp;J2'!$CA$9:$CW$470,14,FALSE))</f>
        <v/>
      </c>
      <c r="L298" s="760" t="str">
        <f t="shared" si="295"/>
        <v/>
      </c>
      <c r="M298" s="1213" t="str">
        <f t="shared" si="296"/>
        <v/>
      </c>
      <c r="N298" s="1280" t="str">
        <f>IF(VLOOKUP(D298,'J1&amp;J2'!$CA$9:$CW$470,15,FALSE)=0,"",VLOOKUP(D298,'J1&amp;J2'!$CA$9:$CW$470,15,FALSE))</f>
        <v/>
      </c>
      <c r="O298" s="760" t="str">
        <f t="shared" si="297"/>
        <v/>
      </c>
      <c r="P298" s="1213" t="str">
        <f t="shared" si="298"/>
        <v/>
      </c>
      <c r="Q298" s="1280" t="str">
        <f>IF(VLOOKUP(D298,'J1&amp;J2'!$CA$9:$CW$470,16,FALSE)=0,"",VLOOKUP(D298,'J1&amp;J2'!$CA$9:$CW$470,16,FALSE))</f>
        <v/>
      </c>
      <c r="R298" s="760" t="str">
        <f t="shared" si="299"/>
        <v/>
      </c>
      <c r="S298" s="1213" t="str">
        <f t="shared" si="300"/>
        <v/>
      </c>
      <c r="T298" s="1280" t="str">
        <f>IF(VLOOKUP(D298,'J1&amp;J2'!$CA$9:$CW$470,17,FALSE)=0,"",VLOOKUP(D298,'J1&amp;J2'!$CA$9:$CW$470,17,FALSE))</f>
        <v/>
      </c>
      <c r="U298" s="760" t="str">
        <f t="shared" si="301"/>
        <v/>
      </c>
      <c r="V298" s="1213" t="str">
        <f t="shared" si="302"/>
        <v/>
      </c>
      <c r="W298" s="1280" t="str">
        <f>IF(VLOOKUP(D298,'J1&amp;J2'!$CA$9:$CW$470,18,FALSE)=0,"",VLOOKUP(D298,'J1&amp;J2'!$CA$9:$CW$470,18,FALSE))</f>
        <v/>
      </c>
      <c r="X298" s="760" t="str">
        <f t="shared" si="303"/>
        <v/>
      </c>
      <c r="Y298" s="1213" t="str">
        <f t="shared" si="304"/>
        <v/>
      </c>
      <c r="Z298" s="1280" t="str">
        <f>IF(VLOOKUP(D298,'J1&amp;J2'!$CA$9:$WV$470,19,FALSE)=0,"",VLOOKUP(D298,'J1&amp;J2'!$CA$9:$CW$470,19,FALSE))</f>
        <v/>
      </c>
      <c r="AA298" s="760" t="str">
        <f t="shared" si="305"/>
        <v/>
      </c>
      <c r="AB298" s="1213" t="str">
        <f t="shared" si="306"/>
        <v/>
      </c>
      <c r="AC298" s="1280" t="str">
        <f>IF(VLOOKUP(D298,'J1&amp;J2'!$CA$9:$CW$470,20,FALSE)=0,"",VLOOKUP(D298,'J1&amp;J2'!$CA$9:$CW$470,20,FALSE))</f>
        <v/>
      </c>
      <c r="AD298" s="760" t="str">
        <f t="shared" si="307"/>
        <v/>
      </c>
      <c r="AE298" s="1213" t="str">
        <f t="shared" si="308"/>
        <v/>
      </c>
      <c r="AF298" s="1280" t="str">
        <f>IF(VLOOKUP(D298,'J1&amp;J2'!$CA$9:$CW$470,21,FALSE)=0,"",VLOOKUP(D298,'J1&amp;J2'!$CA$9:$CW$470,21,FALSE))</f>
        <v/>
      </c>
      <c r="AG298" s="760" t="str">
        <f t="shared" si="309"/>
        <v/>
      </c>
      <c r="AH298" s="1213" t="str">
        <f t="shared" si="310"/>
        <v/>
      </c>
      <c r="AI298" s="1280" t="str">
        <f>IF(VLOOKUP(D298,'J1&amp;J2'!$CA$9:$CW$470,22,FALSE)=0,"",VLOOKUP(D298,'J1&amp;J2'!$CA$9:$CW$470,22,FALSE))</f>
        <v/>
      </c>
      <c r="AJ298" s="760" t="str">
        <f t="shared" si="311"/>
        <v/>
      </c>
      <c r="AK298" s="1213" t="str">
        <f t="shared" si="312"/>
        <v/>
      </c>
      <c r="AL298" s="760"/>
      <c r="AM298" s="1213" t="str">
        <f t="shared" si="316"/>
        <v/>
      </c>
      <c r="AN298" s="761" t="str">
        <f t="shared" si="317"/>
        <v/>
      </c>
      <c r="AO298" s="762" t="str">
        <f t="shared" si="313"/>
        <v/>
      </c>
      <c r="AP298" s="763" t="str">
        <f t="shared" si="314"/>
        <v/>
      </c>
      <c r="AQ298" s="764">
        <f t="shared" si="315"/>
        <v>0</v>
      </c>
      <c r="AR298" s="7"/>
    </row>
    <row r="299" spans="2:44" ht="12" customHeight="1" x14ac:dyDescent="0.4">
      <c r="B299" s="765" t="s">
        <v>1903</v>
      </c>
      <c r="C299" s="766" t="s">
        <v>666</v>
      </c>
      <c r="D299" s="767" t="s">
        <v>1885</v>
      </c>
      <c r="E299" s="1281" t="str">
        <f>IF(VLOOKUP(D299,'J1&amp;J2'!$CA$9:$CW$470,12,FALSE)=0,"",VLOOKUP(D299,'J1&amp;J2'!$CA$9:$CW$470,12,FALSE))</f>
        <v/>
      </c>
      <c r="F299" s="1214" t="str">
        <f t="shared" si="291"/>
        <v/>
      </c>
      <c r="G299" s="1215" t="str">
        <f t="shared" si="292"/>
        <v/>
      </c>
      <c r="H299" s="1281" t="str">
        <f>IF(VLOOKUP(D299,'J1&amp;J2'!$CA$9:$CW$470,13,FALSE)=0,"",VLOOKUP(D299,'J1&amp;J2'!$CA$9:$CW$470,13,FALSE))</f>
        <v/>
      </c>
      <c r="I299" s="1281" t="str">
        <f t="shared" si="293"/>
        <v/>
      </c>
      <c r="J299" s="1215" t="str">
        <f t="shared" si="294"/>
        <v/>
      </c>
      <c r="K299" s="1281" t="str">
        <f>IF(VLOOKUP(D299,'J1&amp;J2'!$CA$9:$CW$470,14,FALSE)=0,"",VLOOKUP(D299,'J1&amp;J2'!$CA$9:$CW$470,14,FALSE))</f>
        <v/>
      </c>
      <c r="L299" s="1214" t="str">
        <f t="shared" si="295"/>
        <v/>
      </c>
      <c r="M299" s="1215" t="str">
        <f t="shared" si="296"/>
        <v/>
      </c>
      <c r="N299" s="1281" t="str">
        <f>IF(VLOOKUP(D299,'J1&amp;J2'!$CA$9:$CW$470,15,FALSE)=0,"",VLOOKUP(D299,'J1&amp;J2'!$CA$9:$CW$470,15,FALSE))</f>
        <v/>
      </c>
      <c r="O299" s="1214" t="str">
        <f t="shared" si="297"/>
        <v/>
      </c>
      <c r="P299" s="1215" t="str">
        <f t="shared" si="298"/>
        <v/>
      </c>
      <c r="Q299" s="1281" t="str">
        <f>IF(VLOOKUP(D299,'J1&amp;J2'!$CA$9:$CW$470,16,FALSE)=0,"",VLOOKUP(D299,'J1&amp;J2'!$CA$9:$CW$470,16,FALSE))</f>
        <v/>
      </c>
      <c r="R299" s="1214" t="str">
        <f t="shared" si="299"/>
        <v/>
      </c>
      <c r="S299" s="1215" t="str">
        <f t="shared" si="300"/>
        <v/>
      </c>
      <c r="T299" s="1281" t="str">
        <f>IF(VLOOKUP(D299,'J1&amp;J2'!$CA$9:$CW$470,17,FALSE)=0,"",VLOOKUP(D299,'J1&amp;J2'!$CA$9:$CW$470,17,FALSE))</f>
        <v/>
      </c>
      <c r="U299" s="1214" t="str">
        <f t="shared" si="301"/>
        <v/>
      </c>
      <c r="V299" s="1215" t="str">
        <f t="shared" si="302"/>
        <v/>
      </c>
      <c r="W299" s="1281" t="str">
        <f>IF(VLOOKUP(D299,'J1&amp;J2'!$CA$9:$CW$470,18,FALSE)=0,"",VLOOKUP(D299,'J1&amp;J2'!$CA$9:$CW$470,18,FALSE))</f>
        <v/>
      </c>
      <c r="X299" s="1214" t="str">
        <f t="shared" si="303"/>
        <v/>
      </c>
      <c r="Y299" s="1215" t="str">
        <f t="shared" si="304"/>
        <v/>
      </c>
      <c r="Z299" s="1281" t="str">
        <f>IF(VLOOKUP(D299,'J1&amp;J2'!$CA$9:$WV$470,19,FALSE)=0,"",VLOOKUP(D299,'J1&amp;J2'!$CA$9:$CW$470,19,FALSE))</f>
        <v/>
      </c>
      <c r="AA299" s="1214" t="str">
        <f t="shared" si="305"/>
        <v/>
      </c>
      <c r="AB299" s="1215" t="str">
        <f t="shared" si="306"/>
        <v/>
      </c>
      <c r="AC299" s="1281" t="str">
        <f>IF(VLOOKUP(D299,'J1&amp;J2'!$CA$9:$CW$470,20,FALSE)=0,"",VLOOKUP(D299,'J1&amp;J2'!$CA$9:$CW$470,20,FALSE))</f>
        <v/>
      </c>
      <c r="AD299" s="1214" t="str">
        <f t="shared" si="307"/>
        <v/>
      </c>
      <c r="AE299" s="1215" t="str">
        <f t="shared" si="308"/>
        <v/>
      </c>
      <c r="AF299" s="1281" t="str">
        <f>IF(VLOOKUP(D299,'J1&amp;J2'!$CA$9:$CW$470,21,FALSE)=0,"",VLOOKUP(D299,'J1&amp;J2'!$CA$9:$CW$470,21,FALSE))</f>
        <v/>
      </c>
      <c r="AG299" s="1214" t="str">
        <f t="shared" si="309"/>
        <v/>
      </c>
      <c r="AH299" s="1215" t="str">
        <f t="shared" si="310"/>
        <v/>
      </c>
      <c r="AI299" s="1281" t="str">
        <f>IF(VLOOKUP(D299,'J1&amp;J2'!$CA$9:$CW$470,22,FALSE)=0,"",VLOOKUP(D299,'J1&amp;J2'!$CA$9:$CW$470,22,FALSE))</f>
        <v/>
      </c>
      <c r="AJ299" s="1214" t="str">
        <f t="shared" si="311"/>
        <v/>
      </c>
      <c r="AK299" s="1215" t="str">
        <f t="shared" si="312"/>
        <v/>
      </c>
      <c r="AL299" s="760"/>
      <c r="AM299" s="1213" t="str">
        <f t="shared" si="316"/>
        <v/>
      </c>
      <c r="AN299" s="761" t="str">
        <f t="shared" si="317"/>
        <v/>
      </c>
      <c r="AO299" s="762" t="str">
        <f t="shared" si="313"/>
        <v/>
      </c>
      <c r="AP299" s="763" t="str">
        <f t="shared" si="314"/>
        <v/>
      </c>
      <c r="AQ299" s="764">
        <f t="shared" si="315"/>
        <v>0</v>
      </c>
      <c r="AR299" s="7"/>
    </row>
    <row r="300" spans="2:44" ht="12" customHeight="1" x14ac:dyDescent="0.4">
      <c r="B300" s="757" t="s">
        <v>1666</v>
      </c>
      <c r="C300" s="758" t="s">
        <v>666</v>
      </c>
      <c r="D300" s="759" t="s">
        <v>1664</v>
      </c>
      <c r="E300" s="1280" t="str">
        <f>IF(VLOOKUP(D300,'J1&amp;J2'!$CA$9:$CW$470,12,FALSE)=0,"",VLOOKUP(D300,'J1&amp;J2'!$CA$9:$CW$470,12,FALSE))</f>
        <v/>
      </c>
      <c r="F300" s="760" t="str">
        <f t="shared" si="291"/>
        <v/>
      </c>
      <c r="G300" s="1213" t="str">
        <f t="shared" si="292"/>
        <v/>
      </c>
      <c r="H300" s="1280" t="str">
        <f>IF(VLOOKUP(D300,'J1&amp;J2'!$CA$9:$CW$470,13,FALSE)=0,"",VLOOKUP(D300,'J1&amp;J2'!$CA$9:$CW$470,13,FALSE))</f>
        <v/>
      </c>
      <c r="I300" s="1280" t="str">
        <f t="shared" si="293"/>
        <v/>
      </c>
      <c r="J300" s="1213" t="str">
        <f t="shared" si="294"/>
        <v/>
      </c>
      <c r="K300" s="1280" t="str">
        <f>IF(VLOOKUP(D300,'J1&amp;J2'!$CA$9:$CW$470,14,FALSE)=0,"",VLOOKUP(D300,'J1&amp;J2'!$CA$9:$CW$470,14,FALSE))</f>
        <v/>
      </c>
      <c r="L300" s="760" t="str">
        <f t="shared" si="295"/>
        <v/>
      </c>
      <c r="M300" s="1213" t="str">
        <f t="shared" si="296"/>
        <v/>
      </c>
      <c r="N300" s="1280" t="str">
        <f>IF(VLOOKUP(D300,'J1&amp;J2'!$CA$9:$CW$470,15,FALSE)=0,"",VLOOKUP(D300,'J1&amp;J2'!$CA$9:$CW$470,15,FALSE))</f>
        <v/>
      </c>
      <c r="O300" s="760" t="str">
        <f t="shared" si="297"/>
        <v/>
      </c>
      <c r="P300" s="1213" t="str">
        <f t="shared" si="298"/>
        <v/>
      </c>
      <c r="Q300" s="1280" t="str">
        <f>IF(VLOOKUP(D300,'J1&amp;J2'!$CA$9:$CW$470,16,FALSE)=0,"",VLOOKUP(D300,'J1&amp;J2'!$CA$9:$CW$470,16,FALSE))</f>
        <v/>
      </c>
      <c r="R300" s="760" t="str">
        <f t="shared" si="299"/>
        <v/>
      </c>
      <c r="S300" s="1213" t="str">
        <f t="shared" si="300"/>
        <v/>
      </c>
      <c r="T300" s="1280" t="str">
        <f>IF(VLOOKUP(D300,'J1&amp;J2'!$CA$9:$CW$470,17,FALSE)=0,"",VLOOKUP(D300,'J1&amp;J2'!$CA$9:$CW$470,17,FALSE))</f>
        <v/>
      </c>
      <c r="U300" s="760" t="str">
        <f t="shared" si="301"/>
        <v/>
      </c>
      <c r="V300" s="1213" t="str">
        <f t="shared" si="302"/>
        <v/>
      </c>
      <c r="W300" s="1280" t="str">
        <f>IF(VLOOKUP(D300,'J1&amp;J2'!$CA$9:$CW$470,18,FALSE)=0,"",VLOOKUP(D300,'J1&amp;J2'!$CA$9:$CW$470,18,FALSE))</f>
        <v/>
      </c>
      <c r="X300" s="760" t="str">
        <f t="shared" si="303"/>
        <v/>
      </c>
      <c r="Y300" s="1213" t="str">
        <f t="shared" si="304"/>
        <v/>
      </c>
      <c r="Z300" s="1280" t="str">
        <f>IF(VLOOKUP(D300,'J1&amp;J2'!$CA$9:$WV$470,19,FALSE)=0,"",VLOOKUP(D300,'J1&amp;J2'!$CA$9:$CW$470,19,FALSE))</f>
        <v/>
      </c>
      <c r="AA300" s="760" t="str">
        <f t="shared" si="305"/>
        <v/>
      </c>
      <c r="AB300" s="1213" t="str">
        <f t="shared" si="306"/>
        <v/>
      </c>
      <c r="AC300" s="1280" t="str">
        <f>IF(VLOOKUP(D300,'J1&amp;J2'!$CA$9:$CW$470,20,FALSE)=0,"",VLOOKUP(D300,'J1&amp;J2'!$CA$9:$CW$470,20,FALSE))</f>
        <v/>
      </c>
      <c r="AD300" s="760" t="str">
        <f t="shared" si="307"/>
        <v/>
      </c>
      <c r="AE300" s="1213" t="str">
        <f t="shared" si="308"/>
        <v/>
      </c>
      <c r="AF300" s="1280" t="str">
        <f>IF(VLOOKUP(D300,'J1&amp;J2'!$CA$9:$CW$470,21,FALSE)=0,"",VLOOKUP(D300,'J1&amp;J2'!$CA$9:$CW$470,21,FALSE))</f>
        <v/>
      </c>
      <c r="AG300" s="760" t="str">
        <f t="shared" si="309"/>
        <v/>
      </c>
      <c r="AH300" s="1213" t="str">
        <f t="shared" si="310"/>
        <v/>
      </c>
      <c r="AI300" s="1280" t="str">
        <f>IF(VLOOKUP(D300,'J1&amp;J2'!$CA$9:$CW$470,22,FALSE)=0,"",VLOOKUP(D300,'J1&amp;J2'!$CA$9:$CW$470,22,FALSE))</f>
        <v/>
      </c>
      <c r="AJ300" s="760" t="str">
        <f t="shared" si="311"/>
        <v/>
      </c>
      <c r="AK300" s="1213" t="str">
        <f t="shared" si="312"/>
        <v/>
      </c>
      <c r="AL300" s="1214"/>
      <c r="AM300" s="1215" t="str">
        <f t="shared" si="316"/>
        <v/>
      </c>
      <c r="AN300" s="768" t="str">
        <f t="shared" si="317"/>
        <v/>
      </c>
      <c r="AO300" s="762" t="str">
        <f t="shared" si="313"/>
        <v/>
      </c>
      <c r="AP300" s="763" t="str">
        <f t="shared" si="314"/>
        <v/>
      </c>
      <c r="AQ300" s="764">
        <f t="shared" si="315"/>
        <v>0</v>
      </c>
      <c r="AR300" s="7"/>
    </row>
    <row r="301" spans="2:44" ht="12" customHeight="1" x14ac:dyDescent="0.4">
      <c r="B301" s="765" t="s">
        <v>697</v>
      </c>
      <c r="C301" s="766" t="s">
        <v>666</v>
      </c>
      <c r="D301" s="767" t="s">
        <v>696</v>
      </c>
      <c r="E301" s="1281" t="str">
        <f>IF(VLOOKUP(D301,'J1&amp;J2'!$CA$9:$CW$470,12,FALSE)=0,"",VLOOKUP(D301,'J1&amp;J2'!$CA$9:$CW$470,12,FALSE))</f>
        <v/>
      </c>
      <c r="F301" s="1214" t="str">
        <f t="shared" si="291"/>
        <v/>
      </c>
      <c r="G301" s="1215" t="str">
        <f t="shared" si="292"/>
        <v/>
      </c>
      <c r="H301" s="1281" t="str">
        <f>IF(VLOOKUP(D301,'J1&amp;J2'!$CA$9:$CW$470,13,FALSE)=0,"",VLOOKUP(D301,'J1&amp;J2'!$CA$9:$CW$470,13,FALSE))</f>
        <v/>
      </c>
      <c r="I301" s="1281" t="str">
        <f t="shared" si="293"/>
        <v/>
      </c>
      <c r="J301" s="1215" t="str">
        <f t="shared" si="294"/>
        <v/>
      </c>
      <c r="K301" s="1281" t="str">
        <f>IF(VLOOKUP(D301,'J1&amp;J2'!$CA$9:$CW$470,14,FALSE)=0,"",VLOOKUP(D301,'J1&amp;J2'!$CA$9:$CW$470,14,FALSE))</f>
        <v/>
      </c>
      <c r="L301" s="1214" t="str">
        <f t="shared" si="295"/>
        <v/>
      </c>
      <c r="M301" s="1215" t="str">
        <f t="shared" si="296"/>
        <v/>
      </c>
      <c r="N301" s="1281" t="str">
        <f>IF(VLOOKUP(D301,'J1&amp;J2'!$CA$9:$CW$470,15,FALSE)=0,"",VLOOKUP(D301,'J1&amp;J2'!$CA$9:$CW$470,15,FALSE))</f>
        <v/>
      </c>
      <c r="O301" s="1214" t="str">
        <f t="shared" si="297"/>
        <v/>
      </c>
      <c r="P301" s="1215" t="str">
        <f t="shared" si="298"/>
        <v/>
      </c>
      <c r="Q301" s="1281" t="str">
        <f>IF(VLOOKUP(D301,'J1&amp;J2'!$CA$9:$CW$470,16,FALSE)=0,"",VLOOKUP(D301,'J1&amp;J2'!$CA$9:$CW$470,16,FALSE))</f>
        <v/>
      </c>
      <c r="R301" s="1214" t="str">
        <f t="shared" si="299"/>
        <v/>
      </c>
      <c r="S301" s="1215" t="str">
        <f t="shared" si="300"/>
        <v/>
      </c>
      <c r="T301" s="1281" t="str">
        <f>IF(VLOOKUP(D301,'J1&amp;J2'!$CA$9:$CW$470,17,FALSE)=0,"",VLOOKUP(D301,'J1&amp;J2'!$CA$9:$CW$470,17,FALSE))</f>
        <v/>
      </c>
      <c r="U301" s="1214" t="str">
        <f t="shared" si="301"/>
        <v/>
      </c>
      <c r="V301" s="1215" t="str">
        <f t="shared" si="302"/>
        <v/>
      </c>
      <c r="W301" s="1281" t="str">
        <f>IF(VLOOKUP(D301,'J1&amp;J2'!$CA$9:$CW$470,18,FALSE)=0,"",VLOOKUP(D301,'J1&amp;J2'!$CA$9:$CW$470,18,FALSE))</f>
        <v/>
      </c>
      <c r="X301" s="1214" t="str">
        <f t="shared" si="303"/>
        <v/>
      </c>
      <c r="Y301" s="1215" t="str">
        <f t="shared" si="304"/>
        <v/>
      </c>
      <c r="Z301" s="1281" t="str">
        <f>IF(VLOOKUP(D301,'J1&amp;J2'!$CA$9:$WV$470,19,FALSE)=0,"",VLOOKUP(D301,'J1&amp;J2'!$CA$9:$CW$470,19,FALSE))</f>
        <v/>
      </c>
      <c r="AA301" s="1214" t="str">
        <f t="shared" si="305"/>
        <v/>
      </c>
      <c r="AB301" s="1215" t="str">
        <f t="shared" si="306"/>
        <v/>
      </c>
      <c r="AC301" s="1281" t="str">
        <f>IF(VLOOKUP(D301,'J1&amp;J2'!$CA$9:$CW$470,20,FALSE)=0,"",VLOOKUP(D301,'J1&amp;J2'!$CA$9:$CW$470,20,FALSE))</f>
        <v/>
      </c>
      <c r="AD301" s="1214" t="str">
        <f t="shared" si="307"/>
        <v/>
      </c>
      <c r="AE301" s="1215" t="str">
        <f t="shared" si="308"/>
        <v/>
      </c>
      <c r="AF301" s="1281" t="str">
        <f>IF(VLOOKUP(D301,'J1&amp;J2'!$CA$9:$CW$470,21,FALSE)=0,"",VLOOKUP(D301,'J1&amp;J2'!$CA$9:$CW$470,21,FALSE))</f>
        <v/>
      </c>
      <c r="AG301" s="1214" t="str">
        <f t="shared" si="309"/>
        <v/>
      </c>
      <c r="AH301" s="1215" t="str">
        <f t="shared" si="310"/>
        <v/>
      </c>
      <c r="AI301" s="1281" t="str">
        <f>IF(VLOOKUP(D301,'J1&amp;J2'!$CA$9:$CW$470,22,FALSE)=0,"",VLOOKUP(D301,'J1&amp;J2'!$CA$9:$CW$470,22,FALSE))</f>
        <v/>
      </c>
      <c r="AJ301" s="1214" t="str">
        <f t="shared" si="311"/>
        <v/>
      </c>
      <c r="AK301" s="1215" t="str">
        <f t="shared" si="312"/>
        <v/>
      </c>
      <c r="AL301" s="760"/>
      <c r="AM301" s="1213" t="str">
        <f t="shared" si="316"/>
        <v/>
      </c>
      <c r="AN301" s="761" t="str">
        <f t="shared" si="317"/>
        <v/>
      </c>
      <c r="AO301" s="762" t="str">
        <f t="shared" si="313"/>
        <v/>
      </c>
      <c r="AP301" s="763" t="str">
        <f t="shared" si="314"/>
        <v/>
      </c>
      <c r="AQ301" s="764">
        <f t="shared" si="315"/>
        <v>0</v>
      </c>
      <c r="AR301" s="7"/>
    </row>
    <row r="302" spans="2:44" ht="12" customHeight="1" x14ac:dyDescent="0.4">
      <c r="B302" s="757" t="s">
        <v>705</v>
      </c>
      <c r="C302" s="758" t="s">
        <v>666</v>
      </c>
      <c r="D302" s="759" t="s">
        <v>704</v>
      </c>
      <c r="E302" s="1280" t="str">
        <f>IF(VLOOKUP(D302,'J1&amp;J2'!$CA$9:$CW$470,12,FALSE)=0,"",VLOOKUP(D302,'J1&amp;J2'!$CA$9:$CW$470,12,FALSE))</f>
        <v/>
      </c>
      <c r="F302" s="760" t="str">
        <f t="shared" si="291"/>
        <v/>
      </c>
      <c r="G302" s="1213" t="str">
        <f t="shared" si="292"/>
        <v/>
      </c>
      <c r="H302" s="1280" t="str">
        <f>IF(VLOOKUP(D302,'J1&amp;J2'!$CA$9:$CW$470,13,FALSE)=0,"",VLOOKUP(D302,'J1&amp;J2'!$CA$9:$CW$470,13,FALSE))</f>
        <v/>
      </c>
      <c r="I302" s="1280" t="str">
        <f t="shared" si="293"/>
        <v/>
      </c>
      <c r="J302" s="1213" t="str">
        <f t="shared" si="294"/>
        <v/>
      </c>
      <c r="K302" s="1280" t="str">
        <f>IF(VLOOKUP(D302,'J1&amp;J2'!$CA$9:$CW$470,14,FALSE)=0,"",VLOOKUP(D302,'J1&amp;J2'!$CA$9:$CW$470,14,FALSE))</f>
        <v/>
      </c>
      <c r="L302" s="760" t="str">
        <f t="shared" si="295"/>
        <v/>
      </c>
      <c r="M302" s="1213" t="str">
        <f t="shared" si="296"/>
        <v/>
      </c>
      <c r="N302" s="1280" t="str">
        <f>IF(VLOOKUP(D302,'J1&amp;J2'!$CA$9:$CW$470,15,FALSE)=0,"",VLOOKUP(D302,'J1&amp;J2'!$CA$9:$CW$470,15,FALSE))</f>
        <v/>
      </c>
      <c r="O302" s="760" t="str">
        <f t="shared" si="297"/>
        <v/>
      </c>
      <c r="P302" s="1213" t="str">
        <f t="shared" si="298"/>
        <v/>
      </c>
      <c r="Q302" s="1280" t="str">
        <f>IF(VLOOKUP(D302,'J1&amp;J2'!$CA$9:$CW$470,16,FALSE)=0,"",VLOOKUP(D302,'J1&amp;J2'!$CA$9:$CW$470,16,FALSE))</f>
        <v/>
      </c>
      <c r="R302" s="760" t="str">
        <f t="shared" si="299"/>
        <v/>
      </c>
      <c r="S302" s="1213" t="str">
        <f t="shared" si="300"/>
        <v/>
      </c>
      <c r="T302" s="1280" t="str">
        <f>IF(VLOOKUP(D302,'J1&amp;J2'!$CA$9:$CW$470,17,FALSE)=0,"",VLOOKUP(D302,'J1&amp;J2'!$CA$9:$CW$470,17,FALSE))</f>
        <v/>
      </c>
      <c r="U302" s="760" t="str">
        <f t="shared" si="301"/>
        <v/>
      </c>
      <c r="V302" s="1213" t="str">
        <f t="shared" si="302"/>
        <v/>
      </c>
      <c r="W302" s="1280" t="str">
        <f>IF(VLOOKUP(D302,'J1&amp;J2'!$CA$9:$CW$470,18,FALSE)=0,"",VLOOKUP(D302,'J1&amp;J2'!$CA$9:$CW$470,18,FALSE))</f>
        <v/>
      </c>
      <c r="X302" s="760" t="str">
        <f t="shared" si="303"/>
        <v/>
      </c>
      <c r="Y302" s="1213" t="str">
        <f t="shared" si="304"/>
        <v/>
      </c>
      <c r="Z302" s="1280" t="str">
        <f>IF(VLOOKUP(D302,'J1&amp;J2'!$CA$9:$WV$470,19,FALSE)=0,"",VLOOKUP(D302,'J1&amp;J2'!$CA$9:$CW$470,19,FALSE))</f>
        <v/>
      </c>
      <c r="AA302" s="760" t="str">
        <f t="shared" si="305"/>
        <v/>
      </c>
      <c r="AB302" s="1213" t="str">
        <f t="shared" si="306"/>
        <v/>
      </c>
      <c r="AC302" s="1280" t="str">
        <f>IF(VLOOKUP(D302,'J1&amp;J2'!$CA$9:$CW$470,20,FALSE)=0,"",VLOOKUP(D302,'J1&amp;J2'!$CA$9:$CW$470,20,FALSE))</f>
        <v/>
      </c>
      <c r="AD302" s="760" t="str">
        <f t="shared" si="307"/>
        <v/>
      </c>
      <c r="AE302" s="1213" t="str">
        <f t="shared" si="308"/>
        <v/>
      </c>
      <c r="AF302" s="1280" t="str">
        <f>IF(VLOOKUP(D302,'J1&amp;J2'!$CA$9:$CW$470,21,FALSE)=0,"",VLOOKUP(D302,'J1&amp;J2'!$CA$9:$CW$470,21,FALSE))</f>
        <v/>
      </c>
      <c r="AG302" s="760" t="str">
        <f t="shared" si="309"/>
        <v/>
      </c>
      <c r="AH302" s="1213" t="str">
        <f t="shared" si="310"/>
        <v/>
      </c>
      <c r="AI302" s="1280" t="str">
        <f>IF(VLOOKUP(D302,'J1&amp;J2'!$CA$9:$CW$470,22,FALSE)=0,"",VLOOKUP(D302,'J1&amp;J2'!$CA$9:$CW$470,22,FALSE))</f>
        <v/>
      </c>
      <c r="AJ302" s="760" t="str">
        <f t="shared" si="311"/>
        <v/>
      </c>
      <c r="AK302" s="1213" t="str">
        <f t="shared" si="312"/>
        <v/>
      </c>
      <c r="AL302" s="1214"/>
      <c r="AM302" s="1215" t="str">
        <f t="shared" si="316"/>
        <v/>
      </c>
      <c r="AN302" s="768" t="str">
        <f t="shared" si="317"/>
        <v/>
      </c>
      <c r="AO302" s="762" t="str">
        <f t="shared" si="313"/>
        <v/>
      </c>
      <c r="AP302" s="763" t="str">
        <f t="shared" si="314"/>
        <v/>
      </c>
      <c r="AQ302" s="764">
        <f t="shared" si="315"/>
        <v>0</v>
      </c>
      <c r="AR302" s="7"/>
    </row>
    <row r="303" spans="2:44" ht="12" customHeight="1" x14ac:dyDescent="0.4">
      <c r="B303" s="765" t="s">
        <v>1958</v>
      </c>
      <c r="C303" s="766" t="s">
        <v>666</v>
      </c>
      <c r="D303" s="767" t="s">
        <v>1931</v>
      </c>
      <c r="E303" s="1281" t="str">
        <f>IF(VLOOKUP(D303,'J1&amp;J2'!$CA$9:$CW$470,12,FALSE)=0,"",VLOOKUP(D303,'J1&amp;J2'!$CA$9:$CW$470,12,FALSE))</f>
        <v/>
      </c>
      <c r="F303" s="1214" t="str">
        <f t="shared" si="291"/>
        <v/>
      </c>
      <c r="G303" s="1215" t="str">
        <f t="shared" si="292"/>
        <v/>
      </c>
      <c r="H303" s="1281" t="str">
        <f>IF(VLOOKUP(D303,'J1&amp;J2'!$CA$9:$CW$470,13,FALSE)=0,"",VLOOKUP(D303,'J1&amp;J2'!$CA$9:$CW$470,13,FALSE))</f>
        <v/>
      </c>
      <c r="I303" s="1281" t="str">
        <f t="shared" si="293"/>
        <v/>
      </c>
      <c r="J303" s="1215" t="str">
        <f t="shared" si="294"/>
        <v/>
      </c>
      <c r="K303" s="1281" t="str">
        <f>IF(VLOOKUP(D303,'J1&amp;J2'!$CA$9:$CW$470,14,FALSE)=0,"",VLOOKUP(D303,'J1&amp;J2'!$CA$9:$CW$470,14,FALSE))</f>
        <v/>
      </c>
      <c r="L303" s="1214" t="str">
        <f t="shared" si="295"/>
        <v/>
      </c>
      <c r="M303" s="1215" t="str">
        <f t="shared" si="296"/>
        <v/>
      </c>
      <c r="N303" s="1281" t="str">
        <f>IF(VLOOKUP(D303,'J1&amp;J2'!$CA$9:$CW$470,15,FALSE)=0,"",VLOOKUP(D303,'J1&amp;J2'!$CA$9:$CW$470,15,FALSE))</f>
        <v/>
      </c>
      <c r="O303" s="1214" t="str">
        <f t="shared" si="297"/>
        <v/>
      </c>
      <c r="P303" s="1215" t="str">
        <f t="shared" si="298"/>
        <v/>
      </c>
      <c r="Q303" s="1281" t="str">
        <f>IF(VLOOKUP(D303,'J1&amp;J2'!$CA$9:$CW$470,16,FALSE)=0,"",VLOOKUP(D303,'J1&amp;J2'!$CA$9:$CW$470,16,FALSE))</f>
        <v/>
      </c>
      <c r="R303" s="1214" t="str">
        <f t="shared" si="299"/>
        <v/>
      </c>
      <c r="S303" s="1215" t="str">
        <f t="shared" si="300"/>
        <v/>
      </c>
      <c r="T303" s="1281" t="str">
        <f>IF(VLOOKUP(D303,'J1&amp;J2'!$CA$9:$CW$470,17,FALSE)=0,"",VLOOKUP(D303,'J1&amp;J2'!$CA$9:$CW$470,17,FALSE))</f>
        <v/>
      </c>
      <c r="U303" s="1214" t="str">
        <f t="shared" si="301"/>
        <v/>
      </c>
      <c r="V303" s="1215" t="str">
        <f t="shared" si="302"/>
        <v/>
      </c>
      <c r="W303" s="1281" t="str">
        <f>IF(VLOOKUP(D303,'J1&amp;J2'!$CA$9:$CW$470,18,FALSE)=0,"",VLOOKUP(D303,'J1&amp;J2'!$CA$9:$CW$470,18,FALSE))</f>
        <v/>
      </c>
      <c r="X303" s="1214" t="str">
        <f t="shared" si="303"/>
        <v/>
      </c>
      <c r="Y303" s="1215" t="str">
        <f t="shared" si="304"/>
        <v/>
      </c>
      <c r="Z303" s="1281" t="str">
        <f>IF(VLOOKUP(D303,'J1&amp;J2'!$CA$9:$WV$470,19,FALSE)=0,"",VLOOKUP(D303,'J1&amp;J2'!$CA$9:$CW$470,19,FALSE))</f>
        <v/>
      </c>
      <c r="AA303" s="1214" t="str">
        <f t="shared" si="305"/>
        <v/>
      </c>
      <c r="AB303" s="1215" t="str">
        <f t="shared" si="306"/>
        <v/>
      </c>
      <c r="AC303" s="1281" t="str">
        <f>IF(VLOOKUP(D303,'J1&amp;J2'!$CA$9:$CW$470,20,FALSE)=0,"",VLOOKUP(D303,'J1&amp;J2'!$CA$9:$CW$470,20,FALSE))</f>
        <v/>
      </c>
      <c r="AD303" s="1214" t="str">
        <f t="shared" si="307"/>
        <v/>
      </c>
      <c r="AE303" s="1215" t="str">
        <f t="shared" si="308"/>
        <v/>
      </c>
      <c r="AF303" s="1281" t="str">
        <f>IF(VLOOKUP(D303,'J1&amp;J2'!$CA$9:$CW$470,21,FALSE)=0,"",VLOOKUP(D303,'J1&amp;J2'!$CA$9:$CW$470,21,FALSE))</f>
        <v/>
      </c>
      <c r="AG303" s="1214" t="str">
        <f t="shared" si="309"/>
        <v/>
      </c>
      <c r="AH303" s="1215" t="str">
        <f t="shared" si="310"/>
        <v/>
      </c>
      <c r="AI303" s="1281" t="str">
        <f>IF(VLOOKUP(D303,'J1&amp;J2'!$CA$9:$CW$470,22,FALSE)=0,"",VLOOKUP(D303,'J1&amp;J2'!$CA$9:$CW$470,22,FALSE))</f>
        <v/>
      </c>
      <c r="AJ303" s="1214" t="str">
        <f t="shared" si="311"/>
        <v/>
      </c>
      <c r="AK303" s="1215" t="str">
        <f t="shared" si="312"/>
        <v/>
      </c>
      <c r="AL303" s="760"/>
      <c r="AM303" s="1213" t="str">
        <f t="shared" si="316"/>
        <v/>
      </c>
      <c r="AN303" s="761" t="str">
        <f t="shared" si="317"/>
        <v/>
      </c>
      <c r="AO303" s="762" t="str">
        <f t="shared" si="313"/>
        <v/>
      </c>
      <c r="AP303" s="763" t="str">
        <f t="shared" si="314"/>
        <v/>
      </c>
      <c r="AQ303" s="764">
        <f t="shared" si="315"/>
        <v>0</v>
      </c>
      <c r="AR303" s="7"/>
    </row>
    <row r="304" spans="2:44" ht="12" customHeight="1" x14ac:dyDescent="0.4">
      <c r="B304" s="757" t="s">
        <v>1959</v>
      </c>
      <c r="C304" s="758" t="s">
        <v>666</v>
      </c>
      <c r="D304" s="759" t="s">
        <v>1933</v>
      </c>
      <c r="E304" s="1280" t="str">
        <f>IF(VLOOKUP(D304,'J1&amp;J2'!$CA$9:$CW$470,12,FALSE)=0,"",VLOOKUP(D304,'J1&amp;J2'!$CA$9:$CW$470,12,FALSE))</f>
        <v/>
      </c>
      <c r="F304" s="760" t="str">
        <f t="shared" si="291"/>
        <v/>
      </c>
      <c r="G304" s="1213" t="str">
        <f t="shared" si="292"/>
        <v/>
      </c>
      <c r="H304" s="1280" t="str">
        <f>IF(VLOOKUP(D304,'J1&amp;J2'!$CA$9:$CW$470,13,FALSE)=0,"",VLOOKUP(D304,'J1&amp;J2'!$CA$9:$CW$470,13,FALSE))</f>
        <v/>
      </c>
      <c r="I304" s="1280" t="str">
        <f t="shared" si="293"/>
        <v/>
      </c>
      <c r="J304" s="1213" t="str">
        <f t="shared" si="294"/>
        <v/>
      </c>
      <c r="K304" s="1280" t="str">
        <f>IF(VLOOKUP(D304,'J1&amp;J2'!$CA$9:$CW$470,14,FALSE)=0,"",VLOOKUP(D304,'J1&amp;J2'!$CA$9:$CW$470,14,FALSE))</f>
        <v/>
      </c>
      <c r="L304" s="760" t="str">
        <f t="shared" si="295"/>
        <v/>
      </c>
      <c r="M304" s="1213" t="str">
        <f t="shared" si="296"/>
        <v/>
      </c>
      <c r="N304" s="1280" t="str">
        <f>IF(VLOOKUP(D304,'J1&amp;J2'!$CA$9:$CW$470,15,FALSE)=0,"",VLOOKUP(D304,'J1&amp;J2'!$CA$9:$CW$470,15,FALSE))</f>
        <v/>
      </c>
      <c r="O304" s="760" t="str">
        <f t="shared" si="297"/>
        <v/>
      </c>
      <c r="P304" s="1213" t="str">
        <f t="shared" si="298"/>
        <v/>
      </c>
      <c r="Q304" s="1280" t="str">
        <f>IF(VLOOKUP(D304,'J1&amp;J2'!$CA$9:$CW$470,16,FALSE)=0,"",VLOOKUP(D304,'J1&amp;J2'!$CA$9:$CW$470,16,FALSE))</f>
        <v/>
      </c>
      <c r="R304" s="760" t="str">
        <f t="shared" si="299"/>
        <v/>
      </c>
      <c r="S304" s="1213" t="str">
        <f t="shared" si="300"/>
        <v/>
      </c>
      <c r="T304" s="1280" t="str">
        <f>IF(VLOOKUP(D304,'J1&amp;J2'!$CA$9:$CW$470,17,FALSE)=0,"",VLOOKUP(D304,'J1&amp;J2'!$CA$9:$CW$470,17,FALSE))</f>
        <v/>
      </c>
      <c r="U304" s="760" t="str">
        <f t="shared" si="301"/>
        <v/>
      </c>
      <c r="V304" s="1213" t="str">
        <f t="shared" si="302"/>
        <v/>
      </c>
      <c r="W304" s="1280" t="str">
        <f>IF(VLOOKUP(D304,'J1&amp;J2'!$CA$9:$CW$470,18,FALSE)=0,"",VLOOKUP(D304,'J1&amp;J2'!$CA$9:$CW$470,18,FALSE))</f>
        <v/>
      </c>
      <c r="X304" s="760" t="str">
        <f t="shared" si="303"/>
        <v/>
      </c>
      <c r="Y304" s="1213" t="str">
        <f t="shared" si="304"/>
        <v/>
      </c>
      <c r="Z304" s="1280" t="str">
        <f>IF(VLOOKUP(D304,'J1&amp;J2'!$CA$9:$WV$470,19,FALSE)=0,"",VLOOKUP(D304,'J1&amp;J2'!$CA$9:$CW$470,19,FALSE))</f>
        <v/>
      </c>
      <c r="AA304" s="760" t="str">
        <f t="shared" si="305"/>
        <v/>
      </c>
      <c r="AB304" s="1213" t="str">
        <f t="shared" si="306"/>
        <v/>
      </c>
      <c r="AC304" s="1280" t="str">
        <f>IF(VLOOKUP(D304,'J1&amp;J2'!$CA$9:$CW$470,20,FALSE)=0,"",VLOOKUP(D304,'J1&amp;J2'!$CA$9:$CW$470,20,FALSE))</f>
        <v/>
      </c>
      <c r="AD304" s="760" t="str">
        <f t="shared" si="307"/>
        <v/>
      </c>
      <c r="AE304" s="1213" t="str">
        <f t="shared" si="308"/>
        <v/>
      </c>
      <c r="AF304" s="1280" t="str">
        <f>IF(VLOOKUP(D304,'J1&amp;J2'!$CA$9:$CW$470,21,FALSE)=0,"",VLOOKUP(D304,'J1&amp;J2'!$CA$9:$CW$470,21,FALSE))</f>
        <v/>
      </c>
      <c r="AG304" s="760" t="str">
        <f t="shared" si="309"/>
        <v/>
      </c>
      <c r="AH304" s="1213" t="str">
        <f t="shared" si="310"/>
        <v/>
      </c>
      <c r="AI304" s="1280" t="str">
        <f>IF(VLOOKUP(D304,'J1&amp;J2'!$CA$9:$CW$470,22,FALSE)=0,"",VLOOKUP(D304,'J1&amp;J2'!$CA$9:$CW$470,22,FALSE))</f>
        <v/>
      </c>
      <c r="AJ304" s="760" t="str">
        <f t="shared" si="311"/>
        <v/>
      </c>
      <c r="AK304" s="1213" t="str">
        <f t="shared" si="312"/>
        <v/>
      </c>
      <c r="AL304" s="1214"/>
      <c r="AM304" s="1215" t="str">
        <f t="shared" si="316"/>
        <v/>
      </c>
      <c r="AN304" s="768" t="str">
        <f t="shared" si="317"/>
        <v/>
      </c>
      <c r="AO304" s="762" t="str">
        <f t="shared" si="313"/>
        <v/>
      </c>
      <c r="AP304" s="763" t="str">
        <f t="shared" si="314"/>
        <v/>
      </c>
      <c r="AQ304" s="764">
        <f t="shared" si="315"/>
        <v>0</v>
      </c>
      <c r="AR304" s="7"/>
    </row>
    <row r="305" spans="2:44" ht="12" customHeight="1" x14ac:dyDescent="0.4">
      <c r="B305" s="765" t="s">
        <v>710</v>
      </c>
      <c r="C305" s="766" t="s">
        <v>666</v>
      </c>
      <c r="D305" s="767" t="s">
        <v>709</v>
      </c>
      <c r="E305" s="1281" t="str">
        <f>IF(VLOOKUP(D305,'J1&amp;J2'!$CA$9:$CW$470,12,FALSE)=0,"",VLOOKUP(D305,'J1&amp;J2'!$CA$9:$CW$470,12,FALSE))</f>
        <v/>
      </c>
      <c r="F305" s="1214" t="str">
        <f t="shared" si="291"/>
        <v/>
      </c>
      <c r="G305" s="1215" t="str">
        <f t="shared" si="292"/>
        <v/>
      </c>
      <c r="H305" s="1281" t="str">
        <f>IF(VLOOKUP(D305,'J1&amp;J2'!$CA$9:$CW$470,13,FALSE)=0,"",VLOOKUP(D305,'J1&amp;J2'!$CA$9:$CW$470,13,FALSE))</f>
        <v/>
      </c>
      <c r="I305" s="1281" t="str">
        <f t="shared" si="293"/>
        <v/>
      </c>
      <c r="J305" s="1215" t="str">
        <f t="shared" si="294"/>
        <v/>
      </c>
      <c r="K305" s="1281" t="str">
        <f>IF(VLOOKUP(D305,'J1&amp;J2'!$CA$9:$CW$470,14,FALSE)=0,"",VLOOKUP(D305,'J1&amp;J2'!$CA$9:$CW$470,14,FALSE))</f>
        <v/>
      </c>
      <c r="L305" s="1214" t="str">
        <f t="shared" si="295"/>
        <v/>
      </c>
      <c r="M305" s="1215" t="str">
        <f t="shared" si="296"/>
        <v/>
      </c>
      <c r="N305" s="1281" t="str">
        <f>IF(VLOOKUP(D305,'J1&amp;J2'!$CA$9:$CW$470,15,FALSE)=0,"",VLOOKUP(D305,'J1&amp;J2'!$CA$9:$CW$470,15,FALSE))</f>
        <v/>
      </c>
      <c r="O305" s="1214" t="str">
        <f t="shared" si="297"/>
        <v/>
      </c>
      <c r="P305" s="1215" t="str">
        <f t="shared" si="298"/>
        <v/>
      </c>
      <c r="Q305" s="1281" t="str">
        <f>IF(VLOOKUP(D305,'J1&amp;J2'!$CA$9:$CW$470,16,FALSE)=0,"",VLOOKUP(D305,'J1&amp;J2'!$CA$9:$CW$470,16,FALSE))</f>
        <v/>
      </c>
      <c r="R305" s="1214" t="str">
        <f t="shared" si="299"/>
        <v/>
      </c>
      <c r="S305" s="1215" t="str">
        <f t="shared" si="300"/>
        <v/>
      </c>
      <c r="T305" s="1281" t="str">
        <f>IF(VLOOKUP(D305,'J1&amp;J2'!$CA$9:$CW$470,17,FALSE)=0,"",VLOOKUP(D305,'J1&amp;J2'!$CA$9:$CW$470,17,FALSE))</f>
        <v/>
      </c>
      <c r="U305" s="1214" t="str">
        <f t="shared" si="301"/>
        <v/>
      </c>
      <c r="V305" s="1215" t="str">
        <f t="shared" si="302"/>
        <v/>
      </c>
      <c r="W305" s="1281" t="str">
        <f>IF(VLOOKUP(D305,'J1&amp;J2'!$CA$9:$CW$470,18,FALSE)=0,"",VLOOKUP(D305,'J1&amp;J2'!$CA$9:$CW$470,18,FALSE))</f>
        <v/>
      </c>
      <c r="X305" s="1214" t="str">
        <f t="shared" si="303"/>
        <v/>
      </c>
      <c r="Y305" s="1215" t="str">
        <f t="shared" si="304"/>
        <v/>
      </c>
      <c r="Z305" s="1281" t="str">
        <f>IF(VLOOKUP(D305,'J1&amp;J2'!$CA$9:$WV$470,19,FALSE)=0,"",VLOOKUP(D305,'J1&amp;J2'!$CA$9:$CW$470,19,FALSE))</f>
        <v/>
      </c>
      <c r="AA305" s="1214" t="str">
        <f t="shared" si="305"/>
        <v/>
      </c>
      <c r="AB305" s="1215" t="str">
        <f t="shared" si="306"/>
        <v/>
      </c>
      <c r="AC305" s="1281" t="str">
        <f>IF(VLOOKUP(D305,'J1&amp;J2'!$CA$9:$CW$470,20,FALSE)=0,"",VLOOKUP(D305,'J1&amp;J2'!$CA$9:$CW$470,20,FALSE))</f>
        <v/>
      </c>
      <c r="AD305" s="1214" t="str">
        <f t="shared" si="307"/>
        <v/>
      </c>
      <c r="AE305" s="1215" t="str">
        <f t="shared" si="308"/>
        <v/>
      </c>
      <c r="AF305" s="1281" t="str">
        <f>IF(VLOOKUP(D305,'J1&amp;J2'!$CA$9:$CW$470,21,FALSE)=0,"",VLOOKUP(D305,'J1&amp;J2'!$CA$9:$CW$470,21,FALSE))</f>
        <v/>
      </c>
      <c r="AG305" s="1214" t="str">
        <f t="shared" si="309"/>
        <v/>
      </c>
      <c r="AH305" s="1215" t="str">
        <f t="shared" si="310"/>
        <v/>
      </c>
      <c r="AI305" s="1281" t="str">
        <f>IF(VLOOKUP(D305,'J1&amp;J2'!$CA$9:$CW$470,22,FALSE)=0,"",VLOOKUP(D305,'J1&amp;J2'!$CA$9:$CW$470,22,FALSE))</f>
        <v/>
      </c>
      <c r="AJ305" s="1214" t="str">
        <f t="shared" si="311"/>
        <v/>
      </c>
      <c r="AK305" s="1215" t="str">
        <f t="shared" si="312"/>
        <v/>
      </c>
      <c r="AL305" s="760"/>
      <c r="AM305" s="1213" t="str">
        <f t="shared" si="316"/>
        <v/>
      </c>
      <c r="AN305" s="761" t="str">
        <f t="shared" si="317"/>
        <v/>
      </c>
      <c r="AO305" s="762" t="str">
        <f t="shared" si="313"/>
        <v/>
      </c>
      <c r="AP305" s="763" t="str">
        <f t="shared" si="314"/>
        <v/>
      </c>
      <c r="AQ305" s="764">
        <f t="shared" si="315"/>
        <v>0</v>
      </c>
      <c r="AR305" s="7"/>
    </row>
    <row r="306" spans="2:44" ht="12" customHeight="1" x14ac:dyDescent="0.4">
      <c r="B306" s="757" t="s">
        <v>1904</v>
      </c>
      <c r="C306" s="758" t="s">
        <v>666</v>
      </c>
      <c r="D306" s="759" t="s">
        <v>1886</v>
      </c>
      <c r="E306" s="1280" t="str">
        <f>IF(VLOOKUP(D306,'J1&amp;J2'!$CA$9:$CW$470,12,FALSE)=0,"",VLOOKUP(D306,'J1&amp;J2'!$CA$9:$CW$470,12,FALSE))</f>
        <v/>
      </c>
      <c r="F306" s="760" t="str">
        <f t="shared" si="291"/>
        <v/>
      </c>
      <c r="G306" s="1213" t="str">
        <f t="shared" si="292"/>
        <v/>
      </c>
      <c r="H306" s="1280" t="str">
        <f>IF(VLOOKUP(D306,'J1&amp;J2'!$CA$9:$CW$470,13,FALSE)=0,"",VLOOKUP(D306,'J1&amp;J2'!$CA$9:$CW$470,13,FALSE))</f>
        <v/>
      </c>
      <c r="I306" s="1280" t="str">
        <f t="shared" si="293"/>
        <v/>
      </c>
      <c r="J306" s="1213" t="str">
        <f t="shared" si="294"/>
        <v/>
      </c>
      <c r="K306" s="1280" t="str">
        <f>IF(VLOOKUP(D306,'J1&amp;J2'!$CA$9:$CW$470,14,FALSE)=0,"",VLOOKUP(D306,'J1&amp;J2'!$CA$9:$CW$470,14,FALSE))</f>
        <v/>
      </c>
      <c r="L306" s="760" t="str">
        <f t="shared" si="295"/>
        <v/>
      </c>
      <c r="M306" s="1213" t="str">
        <f t="shared" si="296"/>
        <v/>
      </c>
      <c r="N306" s="1280" t="str">
        <f>IF(VLOOKUP(D306,'J1&amp;J2'!$CA$9:$CW$470,15,FALSE)=0,"",VLOOKUP(D306,'J1&amp;J2'!$CA$9:$CW$470,15,FALSE))</f>
        <v/>
      </c>
      <c r="O306" s="760" t="str">
        <f t="shared" si="297"/>
        <v/>
      </c>
      <c r="P306" s="1213" t="str">
        <f t="shared" si="298"/>
        <v/>
      </c>
      <c r="Q306" s="1280" t="str">
        <f>IF(VLOOKUP(D306,'J1&amp;J2'!$CA$9:$CW$470,16,FALSE)=0,"",VLOOKUP(D306,'J1&amp;J2'!$CA$9:$CW$470,16,FALSE))</f>
        <v/>
      </c>
      <c r="R306" s="760" t="str">
        <f t="shared" si="299"/>
        <v/>
      </c>
      <c r="S306" s="1213" t="str">
        <f t="shared" si="300"/>
        <v/>
      </c>
      <c r="T306" s="1280" t="str">
        <f>IF(VLOOKUP(D306,'J1&amp;J2'!$CA$9:$CW$470,17,FALSE)=0,"",VLOOKUP(D306,'J1&amp;J2'!$CA$9:$CW$470,17,FALSE))</f>
        <v/>
      </c>
      <c r="U306" s="760" t="str">
        <f t="shared" si="301"/>
        <v/>
      </c>
      <c r="V306" s="1213" t="str">
        <f t="shared" si="302"/>
        <v/>
      </c>
      <c r="W306" s="1280" t="str">
        <f>IF(VLOOKUP(D306,'J1&amp;J2'!$CA$9:$CW$470,18,FALSE)=0,"",VLOOKUP(D306,'J1&amp;J2'!$CA$9:$CW$470,18,FALSE))</f>
        <v/>
      </c>
      <c r="X306" s="760" t="str">
        <f t="shared" si="303"/>
        <v/>
      </c>
      <c r="Y306" s="1213" t="str">
        <f t="shared" si="304"/>
        <v/>
      </c>
      <c r="Z306" s="1280" t="str">
        <f>IF(VLOOKUP(D306,'J1&amp;J2'!$CA$9:$WV$470,19,FALSE)=0,"",VLOOKUP(D306,'J1&amp;J2'!$CA$9:$CW$470,19,FALSE))</f>
        <v/>
      </c>
      <c r="AA306" s="760" t="str">
        <f t="shared" si="305"/>
        <v/>
      </c>
      <c r="AB306" s="1213" t="str">
        <f t="shared" si="306"/>
        <v/>
      </c>
      <c r="AC306" s="1280" t="str">
        <f>IF(VLOOKUP(D306,'J1&amp;J2'!$CA$9:$CW$470,20,FALSE)=0,"",VLOOKUP(D306,'J1&amp;J2'!$CA$9:$CW$470,20,FALSE))</f>
        <v/>
      </c>
      <c r="AD306" s="760" t="str">
        <f t="shared" si="307"/>
        <v/>
      </c>
      <c r="AE306" s="1213" t="str">
        <f t="shared" si="308"/>
        <v/>
      </c>
      <c r="AF306" s="1280" t="str">
        <f>IF(VLOOKUP(D306,'J1&amp;J2'!$CA$9:$CW$470,21,FALSE)=0,"",VLOOKUP(D306,'J1&amp;J2'!$CA$9:$CW$470,21,FALSE))</f>
        <v/>
      </c>
      <c r="AG306" s="760" t="str">
        <f t="shared" si="309"/>
        <v/>
      </c>
      <c r="AH306" s="1213" t="str">
        <f t="shared" si="310"/>
        <v/>
      </c>
      <c r="AI306" s="1280" t="str">
        <f>IF(VLOOKUP(D306,'J1&amp;J2'!$CA$9:$CW$470,22,FALSE)=0,"",VLOOKUP(D306,'J1&amp;J2'!$CA$9:$CW$470,22,FALSE))</f>
        <v/>
      </c>
      <c r="AJ306" s="760" t="str">
        <f t="shared" si="311"/>
        <v/>
      </c>
      <c r="AK306" s="1213" t="str">
        <f t="shared" si="312"/>
        <v/>
      </c>
      <c r="AL306" s="760"/>
      <c r="AM306" s="1213" t="str">
        <f t="shared" si="316"/>
        <v/>
      </c>
      <c r="AN306" s="761" t="str">
        <f t="shared" si="317"/>
        <v/>
      </c>
      <c r="AO306" s="762" t="str">
        <f t="shared" si="313"/>
        <v/>
      </c>
      <c r="AP306" s="763" t="str">
        <f t="shared" si="314"/>
        <v/>
      </c>
      <c r="AQ306" s="764">
        <f t="shared" si="315"/>
        <v>0</v>
      </c>
      <c r="AR306" s="7"/>
    </row>
    <row r="307" spans="2:44" ht="12" customHeight="1" x14ac:dyDescent="0.4">
      <c r="B307" s="765" t="s">
        <v>1302</v>
      </c>
      <c r="C307" s="766" t="s">
        <v>666</v>
      </c>
      <c r="D307" s="767" t="s">
        <v>1292</v>
      </c>
      <c r="E307" s="1281" t="str">
        <f>IF(VLOOKUP(D307,'J1&amp;J2'!$CA$9:$CW$470,12,FALSE)=0,"",VLOOKUP(D307,'J1&amp;J2'!$CA$9:$CW$470,12,FALSE))</f>
        <v/>
      </c>
      <c r="F307" s="1214" t="str">
        <f t="shared" si="291"/>
        <v/>
      </c>
      <c r="G307" s="1215" t="str">
        <f t="shared" si="292"/>
        <v/>
      </c>
      <c r="H307" s="1281" t="str">
        <f>IF(VLOOKUP(D307,'J1&amp;J2'!$CA$9:$CW$470,13,FALSE)=0,"",VLOOKUP(D307,'J1&amp;J2'!$CA$9:$CW$470,13,FALSE))</f>
        <v/>
      </c>
      <c r="I307" s="1281" t="str">
        <f t="shared" si="293"/>
        <v/>
      </c>
      <c r="J307" s="1215" t="str">
        <f t="shared" si="294"/>
        <v/>
      </c>
      <c r="K307" s="1281" t="str">
        <f>IF(VLOOKUP(D307,'J1&amp;J2'!$CA$9:$CW$470,14,FALSE)=0,"",VLOOKUP(D307,'J1&amp;J2'!$CA$9:$CW$470,14,FALSE))</f>
        <v/>
      </c>
      <c r="L307" s="1214" t="str">
        <f t="shared" si="295"/>
        <v/>
      </c>
      <c r="M307" s="1215" t="str">
        <f t="shared" si="296"/>
        <v/>
      </c>
      <c r="N307" s="1281" t="str">
        <f>IF(VLOOKUP(D307,'J1&amp;J2'!$CA$9:$CW$470,15,FALSE)=0,"",VLOOKUP(D307,'J1&amp;J2'!$CA$9:$CW$470,15,FALSE))</f>
        <v/>
      </c>
      <c r="O307" s="1214" t="str">
        <f t="shared" si="297"/>
        <v/>
      </c>
      <c r="P307" s="1215" t="str">
        <f t="shared" si="298"/>
        <v/>
      </c>
      <c r="Q307" s="1281" t="str">
        <f>IF(VLOOKUP(D307,'J1&amp;J2'!$CA$9:$CW$470,16,FALSE)=0,"",VLOOKUP(D307,'J1&amp;J2'!$CA$9:$CW$470,16,FALSE))</f>
        <v/>
      </c>
      <c r="R307" s="1214" t="str">
        <f t="shared" si="299"/>
        <v/>
      </c>
      <c r="S307" s="1215" t="str">
        <f t="shared" si="300"/>
        <v/>
      </c>
      <c r="T307" s="1281" t="str">
        <f>IF(VLOOKUP(D307,'J1&amp;J2'!$CA$9:$CW$470,17,FALSE)=0,"",VLOOKUP(D307,'J1&amp;J2'!$CA$9:$CW$470,17,FALSE))</f>
        <v/>
      </c>
      <c r="U307" s="1214" t="str">
        <f t="shared" si="301"/>
        <v/>
      </c>
      <c r="V307" s="1215" t="str">
        <f t="shared" si="302"/>
        <v/>
      </c>
      <c r="W307" s="1281" t="str">
        <f>IF(VLOOKUP(D307,'J1&amp;J2'!$CA$9:$CW$470,18,FALSE)=0,"",VLOOKUP(D307,'J1&amp;J2'!$CA$9:$CW$470,18,FALSE))</f>
        <v/>
      </c>
      <c r="X307" s="1214" t="str">
        <f t="shared" si="303"/>
        <v/>
      </c>
      <c r="Y307" s="1215" t="str">
        <f t="shared" si="304"/>
        <v/>
      </c>
      <c r="Z307" s="1281" t="str">
        <f>IF(VLOOKUP(D307,'J1&amp;J2'!$CA$9:$WV$470,19,FALSE)=0,"",VLOOKUP(D307,'J1&amp;J2'!$CA$9:$CW$470,19,FALSE))</f>
        <v/>
      </c>
      <c r="AA307" s="1214" t="str">
        <f t="shared" si="305"/>
        <v/>
      </c>
      <c r="AB307" s="1215" t="str">
        <f t="shared" si="306"/>
        <v/>
      </c>
      <c r="AC307" s="1281" t="str">
        <f>IF(VLOOKUP(D307,'J1&amp;J2'!$CA$9:$CW$470,20,FALSE)=0,"",VLOOKUP(D307,'J1&amp;J2'!$CA$9:$CW$470,20,FALSE))</f>
        <v/>
      </c>
      <c r="AD307" s="1214" t="str">
        <f t="shared" si="307"/>
        <v/>
      </c>
      <c r="AE307" s="1215" t="str">
        <f t="shared" si="308"/>
        <v/>
      </c>
      <c r="AF307" s="1281" t="str">
        <f>IF(VLOOKUP(D307,'J1&amp;J2'!$CA$9:$CW$470,21,FALSE)=0,"",VLOOKUP(D307,'J1&amp;J2'!$CA$9:$CW$470,21,FALSE))</f>
        <v/>
      </c>
      <c r="AG307" s="1214" t="str">
        <f t="shared" si="309"/>
        <v/>
      </c>
      <c r="AH307" s="1215" t="str">
        <f t="shared" si="310"/>
        <v/>
      </c>
      <c r="AI307" s="1281" t="str">
        <f>IF(VLOOKUP(D307,'J1&amp;J2'!$CA$9:$CW$470,22,FALSE)=0,"",VLOOKUP(D307,'J1&amp;J2'!$CA$9:$CW$470,22,FALSE))</f>
        <v/>
      </c>
      <c r="AJ307" s="1214" t="str">
        <f t="shared" si="311"/>
        <v/>
      </c>
      <c r="AK307" s="1215" t="str">
        <f t="shared" si="312"/>
        <v/>
      </c>
      <c r="AL307" s="1214"/>
      <c r="AM307" s="1215" t="str">
        <f t="shared" si="316"/>
        <v/>
      </c>
      <c r="AN307" s="768" t="str">
        <f t="shared" si="317"/>
        <v/>
      </c>
      <c r="AO307" s="762" t="str">
        <f t="shared" si="313"/>
        <v/>
      </c>
      <c r="AP307" s="763" t="str">
        <f t="shared" si="314"/>
        <v/>
      </c>
      <c r="AQ307" s="764">
        <f t="shared" si="315"/>
        <v>0</v>
      </c>
      <c r="AR307" s="7"/>
    </row>
    <row r="308" spans="2:44" ht="12" customHeight="1" x14ac:dyDescent="0.4">
      <c r="B308" s="757" t="s">
        <v>726</v>
      </c>
      <c r="C308" s="758" t="s">
        <v>666</v>
      </c>
      <c r="D308" s="759" t="s">
        <v>725</v>
      </c>
      <c r="E308" s="1280" t="str">
        <f>IF(VLOOKUP(D308,'J1&amp;J2'!$CA$9:$CW$470,12,FALSE)=0,"",VLOOKUP(D308,'J1&amp;J2'!$CA$9:$CW$470,12,FALSE))</f>
        <v/>
      </c>
      <c r="F308" s="760" t="str">
        <f t="shared" si="291"/>
        <v/>
      </c>
      <c r="G308" s="1213" t="str">
        <f t="shared" si="292"/>
        <v/>
      </c>
      <c r="H308" s="1280" t="str">
        <f>IF(VLOOKUP(D308,'J1&amp;J2'!$CA$9:$CW$470,13,FALSE)=0,"",VLOOKUP(D308,'J1&amp;J2'!$CA$9:$CW$470,13,FALSE))</f>
        <v/>
      </c>
      <c r="I308" s="1280" t="str">
        <f t="shared" si="293"/>
        <v/>
      </c>
      <c r="J308" s="1213" t="str">
        <f t="shared" si="294"/>
        <v/>
      </c>
      <c r="K308" s="1280" t="str">
        <f>IF(VLOOKUP(D308,'J1&amp;J2'!$CA$9:$CW$470,14,FALSE)=0,"",VLOOKUP(D308,'J1&amp;J2'!$CA$9:$CW$470,14,FALSE))</f>
        <v/>
      </c>
      <c r="L308" s="760" t="str">
        <f t="shared" si="295"/>
        <v/>
      </c>
      <c r="M308" s="1213" t="str">
        <f t="shared" si="296"/>
        <v/>
      </c>
      <c r="N308" s="1280" t="str">
        <f>IF(VLOOKUP(D308,'J1&amp;J2'!$CA$9:$CW$470,15,FALSE)=0,"",VLOOKUP(D308,'J1&amp;J2'!$CA$9:$CW$470,15,FALSE))</f>
        <v/>
      </c>
      <c r="O308" s="760" t="str">
        <f t="shared" si="297"/>
        <v/>
      </c>
      <c r="P308" s="1213" t="str">
        <f t="shared" si="298"/>
        <v/>
      </c>
      <c r="Q308" s="1280" t="str">
        <f>IF(VLOOKUP(D308,'J1&amp;J2'!$CA$9:$CW$470,16,FALSE)=0,"",VLOOKUP(D308,'J1&amp;J2'!$CA$9:$CW$470,16,FALSE))</f>
        <v/>
      </c>
      <c r="R308" s="760" t="str">
        <f t="shared" si="299"/>
        <v/>
      </c>
      <c r="S308" s="1213" t="str">
        <f t="shared" si="300"/>
        <v/>
      </c>
      <c r="T308" s="1280" t="str">
        <f>IF(VLOOKUP(D308,'J1&amp;J2'!$CA$9:$CW$470,17,FALSE)=0,"",VLOOKUP(D308,'J1&amp;J2'!$CA$9:$CW$470,17,FALSE))</f>
        <v/>
      </c>
      <c r="U308" s="760" t="str">
        <f t="shared" si="301"/>
        <v/>
      </c>
      <c r="V308" s="1213" t="str">
        <f t="shared" si="302"/>
        <v/>
      </c>
      <c r="W308" s="1280" t="str">
        <f>IF(VLOOKUP(D308,'J1&amp;J2'!$CA$9:$CW$470,18,FALSE)=0,"",VLOOKUP(D308,'J1&amp;J2'!$CA$9:$CW$470,18,FALSE))</f>
        <v/>
      </c>
      <c r="X308" s="760" t="str">
        <f t="shared" si="303"/>
        <v/>
      </c>
      <c r="Y308" s="1213" t="str">
        <f t="shared" si="304"/>
        <v/>
      </c>
      <c r="Z308" s="1280" t="str">
        <f>IF(VLOOKUP(D308,'J1&amp;J2'!$CA$9:$WV$470,19,FALSE)=0,"",VLOOKUP(D308,'J1&amp;J2'!$CA$9:$CW$470,19,FALSE))</f>
        <v/>
      </c>
      <c r="AA308" s="760" t="str">
        <f t="shared" si="305"/>
        <v/>
      </c>
      <c r="AB308" s="1213" t="str">
        <f t="shared" si="306"/>
        <v/>
      </c>
      <c r="AC308" s="1280" t="str">
        <f>IF(VLOOKUP(D308,'J1&amp;J2'!$CA$9:$CW$470,20,FALSE)=0,"",VLOOKUP(D308,'J1&amp;J2'!$CA$9:$CW$470,20,FALSE))</f>
        <v/>
      </c>
      <c r="AD308" s="760" t="str">
        <f t="shared" si="307"/>
        <v/>
      </c>
      <c r="AE308" s="1213" t="str">
        <f t="shared" si="308"/>
        <v/>
      </c>
      <c r="AF308" s="1280" t="str">
        <f>IF(VLOOKUP(D308,'J1&amp;J2'!$CA$9:$CW$470,21,FALSE)=0,"",VLOOKUP(D308,'J1&amp;J2'!$CA$9:$CW$470,21,FALSE))</f>
        <v/>
      </c>
      <c r="AG308" s="760" t="str">
        <f t="shared" si="309"/>
        <v/>
      </c>
      <c r="AH308" s="1213" t="str">
        <f t="shared" si="310"/>
        <v/>
      </c>
      <c r="AI308" s="1280" t="str">
        <f>IF(VLOOKUP(D308,'J1&amp;J2'!$CA$9:$CW$470,22,FALSE)=0,"",VLOOKUP(D308,'J1&amp;J2'!$CA$9:$CW$470,22,FALSE))</f>
        <v/>
      </c>
      <c r="AJ308" s="760" t="str">
        <f t="shared" si="311"/>
        <v/>
      </c>
      <c r="AK308" s="1213" t="str">
        <f t="shared" si="312"/>
        <v/>
      </c>
      <c r="AL308" s="760"/>
      <c r="AM308" s="1213" t="str">
        <f t="shared" si="316"/>
        <v/>
      </c>
      <c r="AN308" s="761" t="str">
        <f t="shared" si="317"/>
        <v/>
      </c>
      <c r="AO308" s="762" t="str">
        <f t="shared" si="313"/>
        <v/>
      </c>
      <c r="AP308" s="763" t="str">
        <f t="shared" si="314"/>
        <v/>
      </c>
      <c r="AQ308" s="764">
        <f t="shared" si="315"/>
        <v>0</v>
      </c>
      <c r="AR308" s="7"/>
    </row>
    <row r="309" spans="2:44" ht="12" customHeight="1" x14ac:dyDescent="0.4">
      <c r="B309" s="765" t="s">
        <v>730</v>
      </c>
      <c r="C309" s="766" t="s">
        <v>666</v>
      </c>
      <c r="D309" s="767" t="s">
        <v>729</v>
      </c>
      <c r="E309" s="1281" t="str">
        <f>IF(VLOOKUP(D309,'J1&amp;J2'!$CA$9:$CW$470,12,FALSE)=0,"",VLOOKUP(D309,'J1&amp;J2'!$CA$9:$CW$470,12,FALSE))</f>
        <v/>
      </c>
      <c r="F309" s="1214" t="str">
        <f t="shared" si="291"/>
        <v/>
      </c>
      <c r="G309" s="1215" t="str">
        <f t="shared" si="292"/>
        <v/>
      </c>
      <c r="H309" s="1281" t="str">
        <f>IF(VLOOKUP(D309,'J1&amp;J2'!$CA$9:$CW$470,13,FALSE)=0,"",VLOOKUP(D309,'J1&amp;J2'!$CA$9:$CW$470,13,FALSE))</f>
        <v/>
      </c>
      <c r="I309" s="1281" t="str">
        <f t="shared" si="293"/>
        <v/>
      </c>
      <c r="J309" s="1215" t="str">
        <f t="shared" si="294"/>
        <v/>
      </c>
      <c r="K309" s="1281" t="str">
        <f>IF(VLOOKUP(D309,'J1&amp;J2'!$CA$9:$CW$470,14,FALSE)=0,"",VLOOKUP(D309,'J1&amp;J2'!$CA$9:$CW$470,14,FALSE))</f>
        <v/>
      </c>
      <c r="L309" s="1214" t="str">
        <f t="shared" si="295"/>
        <v/>
      </c>
      <c r="M309" s="1215" t="str">
        <f t="shared" si="296"/>
        <v/>
      </c>
      <c r="N309" s="1281" t="str">
        <f>IF(VLOOKUP(D309,'J1&amp;J2'!$CA$9:$CW$470,15,FALSE)=0,"",VLOOKUP(D309,'J1&amp;J2'!$CA$9:$CW$470,15,FALSE))</f>
        <v/>
      </c>
      <c r="O309" s="1214" t="str">
        <f t="shared" si="297"/>
        <v/>
      </c>
      <c r="P309" s="1215" t="str">
        <f t="shared" si="298"/>
        <v/>
      </c>
      <c r="Q309" s="1281" t="str">
        <f>IF(VLOOKUP(D309,'J1&amp;J2'!$CA$9:$CW$470,16,FALSE)=0,"",VLOOKUP(D309,'J1&amp;J2'!$CA$9:$CW$470,16,FALSE))</f>
        <v/>
      </c>
      <c r="R309" s="1214" t="str">
        <f t="shared" si="299"/>
        <v/>
      </c>
      <c r="S309" s="1215" t="str">
        <f t="shared" si="300"/>
        <v/>
      </c>
      <c r="T309" s="1281" t="str">
        <f>IF(VLOOKUP(D309,'J1&amp;J2'!$CA$9:$CW$470,17,FALSE)=0,"",VLOOKUP(D309,'J1&amp;J2'!$CA$9:$CW$470,17,FALSE))</f>
        <v/>
      </c>
      <c r="U309" s="1214" t="str">
        <f t="shared" si="301"/>
        <v/>
      </c>
      <c r="V309" s="1215" t="str">
        <f t="shared" si="302"/>
        <v/>
      </c>
      <c r="W309" s="1281" t="str">
        <f>IF(VLOOKUP(D309,'J1&amp;J2'!$CA$9:$CW$470,18,FALSE)=0,"",VLOOKUP(D309,'J1&amp;J2'!$CA$9:$CW$470,18,FALSE))</f>
        <v/>
      </c>
      <c r="X309" s="1214" t="str">
        <f t="shared" si="303"/>
        <v/>
      </c>
      <c r="Y309" s="1215" t="str">
        <f t="shared" si="304"/>
        <v/>
      </c>
      <c r="Z309" s="1281" t="str">
        <f>IF(VLOOKUP(D309,'J1&amp;J2'!$CA$9:$WV$470,19,FALSE)=0,"",VLOOKUP(D309,'J1&amp;J2'!$CA$9:$CW$470,19,FALSE))</f>
        <v/>
      </c>
      <c r="AA309" s="1214" t="str">
        <f t="shared" si="305"/>
        <v/>
      </c>
      <c r="AB309" s="1215" t="str">
        <f t="shared" si="306"/>
        <v/>
      </c>
      <c r="AC309" s="1281" t="str">
        <f>IF(VLOOKUP(D309,'J1&amp;J2'!$CA$9:$CW$470,20,FALSE)=0,"",VLOOKUP(D309,'J1&amp;J2'!$CA$9:$CW$470,20,FALSE))</f>
        <v/>
      </c>
      <c r="AD309" s="1214" t="str">
        <f t="shared" si="307"/>
        <v/>
      </c>
      <c r="AE309" s="1215" t="str">
        <f t="shared" si="308"/>
        <v/>
      </c>
      <c r="AF309" s="1281" t="str">
        <f>IF(VLOOKUP(D309,'J1&amp;J2'!$CA$9:$CW$470,21,FALSE)=0,"",VLOOKUP(D309,'J1&amp;J2'!$CA$9:$CW$470,21,FALSE))</f>
        <v/>
      </c>
      <c r="AG309" s="1214" t="str">
        <f t="shared" si="309"/>
        <v/>
      </c>
      <c r="AH309" s="1215" t="str">
        <f t="shared" si="310"/>
        <v/>
      </c>
      <c r="AI309" s="1281" t="str">
        <f>IF(VLOOKUP(D309,'J1&amp;J2'!$CA$9:$CW$470,22,FALSE)=0,"",VLOOKUP(D309,'J1&amp;J2'!$CA$9:$CW$470,22,FALSE))</f>
        <v/>
      </c>
      <c r="AJ309" s="1214" t="str">
        <f t="shared" si="311"/>
        <v/>
      </c>
      <c r="AK309" s="1215" t="str">
        <f t="shared" si="312"/>
        <v/>
      </c>
      <c r="AL309" s="1214"/>
      <c r="AM309" s="1215" t="str">
        <f t="shared" si="316"/>
        <v/>
      </c>
      <c r="AN309" s="768" t="str">
        <f t="shared" si="317"/>
        <v/>
      </c>
      <c r="AO309" s="762" t="str">
        <f t="shared" si="313"/>
        <v/>
      </c>
      <c r="AP309" s="763" t="str">
        <f t="shared" si="314"/>
        <v/>
      </c>
      <c r="AQ309" s="764">
        <f t="shared" si="315"/>
        <v>0</v>
      </c>
      <c r="AR309" s="7"/>
    </row>
    <row r="310" spans="2:44" ht="12" customHeight="1" x14ac:dyDescent="0.4">
      <c r="B310" s="757" t="s">
        <v>1686</v>
      </c>
      <c r="C310" s="758" t="s">
        <v>731</v>
      </c>
      <c r="D310" s="759" t="s">
        <v>735</v>
      </c>
      <c r="E310" s="1280" t="str">
        <f>IF(VLOOKUP(D310,'J1&amp;J2'!$CA$9:$CW$470,12,FALSE)=0,"",VLOOKUP(D310,'J1&amp;J2'!$CA$9:$CW$470,12,FALSE))</f>
        <v/>
      </c>
      <c r="F310" s="760" t="str">
        <f t="shared" si="291"/>
        <v/>
      </c>
      <c r="G310" s="1213" t="str">
        <f t="shared" si="292"/>
        <v/>
      </c>
      <c r="H310" s="1280" t="str">
        <f>IF(VLOOKUP(D310,'J1&amp;J2'!$CA$9:$CW$470,13,FALSE)=0,"",VLOOKUP(D310,'J1&amp;J2'!$CA$9:$CW$470,13,FALSE))</f>
        <v/>
      </c>
      <c r="I310" s="1280" t="str">
        <f t="shared" si="293"/>
        <v/>
      </c>
      <c r="J310" s="1213" t="str">
        <f t="shared" si="294"/>
        <v/>
      </c>
      <c r="K310" s="1280" t="str">
        <f>IF(VLOOKUP(D310,'J1&amp;J2'!$CA$9:$CW$470,14,FALSE)=0,"",VLOOKUP(D310,'J1&amp;J2'!$CA$9:$CW$470,14,FALSE))</f>
        <v/>
      </c>
      <c r="L310" s="760" t="str">
        <f t="shared" si="295"/>
        <v/>
      </c>
      <c r="M310" s="1213" t="str">
        <f t="shared" si="296"/>
        <v/>
      </c>
      <c r="N310" s="1280" t="str">
        <f>IF(VLOOKUP(D310,'J1&amp;J2'!$CA$9:$CW$470,15,FALSE)=0,"",VLOOKUP(D310,'J1&amp;J2'!$CA$9:$CW$470,15,FALSE))</f>
        <v/>
      </c>
      <c r="O310" s="760" t="str">
        <f t="shared" si="297"/>
        <v/>
      </c>
      <c r="P310" s="1213" t="str">
        <f t="shared" si="298"/>
        <v/>
      </c>
      <c r="Q310" s="1280" t="str">
        <f>IF(VLOOKUP(D310,'J1&amp;J2'!$CA$9:$CW$470,16,FALSE)=0,"",VLOOKUP(D310,'J1&amp;J2'!$CA$9:$CW$470,16,FALSE))</f>
        <v/>
      </c>
      <c r="R310" s="760" t="str">
        <f t="shared" si="299"/>
        <v/>
      </c>
      <c r="S310" s="1213" t="str">
        <f t="shared" si="300"/>
        <v/>
      </c>
      <c r="T310" s="1280" t="str">
        <f>IF(VLOOKUP(D310,'J1&amp;J2'!$CA$9:$CW$470,17,FALSE)=0,"",VLOOKUP(D310,'J1&amp;J2'!$CA$9:$CW$470,17,FALSE))</f>
        <v/>
      </c>
      <c r="U310" s="760" t="str">
        <f t="shared" si="301"/>
        <v/>
      </c>
      <c r="V310" s="1213" t="str">
        <f t="shared" si="302"/>
        <v/>
      </c>
      <c r="W310" s="1280" t="str">
        <f>IF(VLOOKUP(D310,'J1&amp;J2'!$CA$9:$CW$470,18,FALSE)=0,"",VLOOKUP(D310,'J1&amp;J2'!$CA$9:$CW$470,18,FALSE))</f>
        <v/>
      </c>
      <c r="X310" s="760" t="str">
        <f t="shared" si="303"/>
        <v/>
      </c>
      <c r="Y310" s="1213" t="str">
        <f t="shared" si="304"/>
        <v/>
      </c>
      <c r="Z310" s="1280" t="str">
        <f>IF(VLOOKUP(D310,'J1&amp;J2'!$CA$9:$WV$470,19,FALSE)=0,"",VLOOKUP(D310,'J1&amp;J2'!$CA$9:$CW$470,19,FALSE))</f>
        <v/>
      </c>
      <c r="AA310" s="760" t="str">
        <f t="shared" si="305"/>
        <v/>
      </c>
      <c r="AB310" s="1213" t="str">
        <f t="shared" si="306"/>
        <v/>
      </c>
      <c r="AC310" s="1280" t="str">
        <f>IF(VLOOKUP(D310,'J1&amp;J2'!$CA$9:$CW$470,20,FALSE)=0,"",VLOOKUP(D310,'J1&amp;J2'!$CA$9:$CW$470,20,FALSE))</f>
        <v/>
      </c>
      <c r="AD310" s="760" t="str">
        <f t="shared" si="307"/>
        <v/>
      </c>
      <c r="AE310" s="1213" t="str">
        <f t="shared" si="308"/>
        <v/>
      </c>
      <c r="AF310" s="1280" t="str">
        <f>IF(VLOOKUP(D310,'J1&amp;J2'!$CA$9:$CW$470,21,FALSE)=0,"",VLOOKUP(D310,'J1&amp;J2'!$CA$9:$CW$470,21,FALSE))</f>
        <v/>
      </c>
      <c r="AG310" s="760" t="str">
        <f t="shared" si="309"/>
        <v/>
      </c>
      <c r="AH310" s="1213" t="str">
        <f t="shared" si="310"/>
        <v/>
      </c>
      <c r="AI310" s="1280" t="str">
        <f>IF(VLOOKUP(D310,'J1&amp;J2'!$CA$9:$CW$470,22,FALSE)=0,"",VLOOKUP(D310,'J1&amp;J2'!$CA$9:$CW$470,22,FALSE))</f>
        <v/>
      </c>
      <c r="AJ310" s="760" t="str">
        <f t="shared" si="311"/>
        <v/>
      </c>
      <c r="AK310" s="1213" t="str">
        <f t="shared" si="312"/>
        <v/>
      </c>
      <c r="AL310" s="760"/>
      <c r="AM310" s="1213" t="str">
        <f t="shared" si="316"/>
        <v/>
      </c>
      <c r="AN310" s="761" t="str">
        <f t="shared" si="317"/>
        <v/>
      </c>
      <c r="AO310" s="762" t="str">
        <f t="shared" si="313"/>
        <v/>
      </c>
      <c r="AP310" s="763" t="str">
        <f t="shared" si="314"/>
        <v/>
      </c>
      <c r="AQ310" s="764">
        <f t="shared" si="315"/>
        <v>0</v>
      </c>
      <c r="AR310" s="7"/>
    </row>
    <row r="311" spans="2:44" ht="12" customHeight="1" x14ac:dyDescent="0.4">
      <c r="B311" s="765" t="s">
        <v>1905</v>
      </c>
      <c r="C311" s="766" t="s">
        <v>731</v>
      </c>
      <c r="D311" s="767" t="s">
        <v>1887</v>
      </c>
      <c r="E311" s="1281" t="str">
        <f>IF(VLOOKUP(D311,'J1&amp;J2'!$CA$9:$CW$470,12,FALSE)=0,"",VLOOKUP(D311,'J1&amp;J2'!$CA$9:$CW$470,12,FALSE))</f>
        <v/>
      </c>
      <c r="F311" s="1214" t="str">
        <f t="shared" si="291"/>
        <v/>
      </c>
      <c r="G311" s="1215" t="str">
        <f t="shared" si="292"/>
        <v/>
      </c>
      <c r="H311" s="1281" t="str">
        <f>IF(VLOOKUP(D311,'J1&amp;J2'!$CA$9:$CW$470,13,FALSE)=0,"",VLOOKUP(D311,'J1&amp;J2'!$CA$9:$CW$470,13,FALSE))</f>
        <v/>
      </c>
      <c r="I311" s="1281" t="str">
        <f t="shared" si="293"/>
        <v/>
      </c>
      <c r="J311" s="1215" t="str">
        <f t="shared" si="294"/>
        <v/>
      </c>
      <c r="K311" s="1281" t="str">
        <f>IF(VLOOKUP(D311,'J1&amp;J2'!$CA$9:$CW$470,14,FALSE)=0,"",VLOOKUP(D311,'J1&amp;J2'!$CA$9:$CW$470,14,FALSE))</f>
        <v/>
      </c>
      <c r="L311" s="1214" t="str">
        <f t="shared" si="295"/>
        <v/>
      </c>
      <c r="M311" s="1215" t="str">
        <f t="shared" si="296"/>
        <v/>
      </c>
      <c r="N311" s="1281" t="str">
        <f>IF(VLOOKUP(D311,'J1&amp;J2'!$CA$9:$CW$470,15,FALSE)=0,"",VLOOKUP(D311,'J1&amp;J2'!$CA$9:$CW$470,15,FALSE))</f>
        <v/>
      </c>
      <c r="O311" s="1214" t="str">
        <f t="shared" si="297"/>
        <v/>
      </c>
      <c r="P311" s="1215" t="str">
        <f t="shared" si="298"/>
        <v/>
      </c>
      <c r="Q311" s="1281" t="str">
        <f>IF(VLOOKUP(D311,'J1&amp;J2'!$CA$9:$CW$470,16,FALSE)=0,"",VLOOKUP(D311,'J1&amp;J2'!$CA$9:$CW$470,16,FALSE))</f>
        <v/>
      </c>
      <c r="R311" s="1214" t="str">
        <f t="shared" si="299"/>
        <v/>
      </c>
      <c r="S311" s="1215" t="str">
        <f t="shared" si="300"/>
        <v/>
      </c>
      <c r="T311" s="1281" t="str">
        <f>IF(VLOOKUP(D311,'J1&amp;J2'!$CA$9:$CW$470,17,FALSE)=0,"",VLOOKUP(D311,'J1&amp;J2'!$CA$9:$CW$470,17,FALSE))</f>
        <v/>
      </c>
      <c r="U311" s="1214" t="str">
        <f t="shared" si="301"/>
        <v/>
      </c>
      <c r="V311" s="1215" t="str">
        <f t="shared" si="302"/>
        <v/>
      </c>
      <c r="W311" s="1281" t="str">
        <f>IF(VLOOKUP(D311,'J1&amp;J2'!$CA$9:$CW$470,18,FALSE)=0,"",VLOOKUP(D311,'J1&amp;J2'!$CA$9:$CW$470,18,FALSE))</f>
        <v/>
      </c>
      <c r="X311" s="1214" t="str">
        <f t="shared" si="303"/>
        <v/>
      </c>
      <c r="Y311" s="1215" t="str">
        <f t="shared" si="304"/>
        <v/>
      </c>
      <c r="Z311" s="1281" t="str">
        <f>IF(VLOOKUP(D311,'J1&amp;J2'!$CA$9:$WV$470,19,FALSE)=0,"",VLOOKUP(D311,'J1&amp;J2'!$CA$9:$CW$470,19,FALSE))</f>
        <v/>
      </c>
      <c r="AA311" s="1214" t="str">
        <f t="shared" si="305"/>
        <v/>
      </c>
      <c r="AB311" s="1215" t="str">
        <f t="shared" si="306"/>
        <v/>
      </c>
      <c r="AC311" s="1281" t="str">
        <f>IF(VLOOKUP(D311,'J1&amp;J2'!$CA$9:$CW$470,20,FALSE)=0,"",VLOOKUP(D311,'J1&amp;J2'!$CA$9:$CW$470,20,FALSE))</f>
        <v/>
      </c>
      <c r="AD311" s="1214" t="str">
        <f t="shared" si="307"/>
        <v/>
      </c>
      <c r="AE311" s="1215" t="str">
        <f t="shared" si="308"/>
        <v/>
      </c>
      <c r="AF311" s="1281" t="str">
        <f>IF(VLOOKUP(D311,'J1&amp;J2'!$CA$9:$CW$470,21,FALSE)=0,"",VLOOKUP(D311,'J1&amp;J2'!$CA$9:$CW$470,21,FALSE))</f>
        <v/>
      </c>
      <c r="AG311" s="1214" t="str">
        <f t="shared" si="309"/>
        <v/>
      </c>
      <c r="AH311" s="1215" t="str">
        <f t="shared" si="310"/>
        <v/>
      </c>
      <c r="AI311" s="1281" t="str">
        <f>IF(VLOOKUP(D311,'J1&amp;J2'!$CA$9:$CW$470,22,FALSE)=0,"",VLOOKUP(D311,'J1&amp;J2'!$CA$9:$CW$470,22,FALSE))</f>
        <v/>
      </c>
      <c r="AJ311" s="1214" t="str">
        <f t="shared" si="311"/>
        <v/>
      </c>
      <c r="AK311" s="1215" t="str">
        <f t="shared" si="312"/>
        <v/>
      </c>
      <c r="AL311" s="1214"/>
      <c r="AM311" s="1215" t="str">
        <f t="shared" si="316"/>
        <v/>
      </c>
      <c r="AN311" s="768" t="str">
        <f t="shared" si="317"/>
        <v/>
      </c>
      <c r="AO311" s="762" t="str">
        <f t="shared" si="313"/>
        <v/>
      </c>
      <c r="AP311" s="763" t="str">
        <f t="shared" si="314"/>
        <v/>
      </c>
      <c r="AQ311" s="764">
        <f t="shared" si="315"/>
        <v>0</v>
      </c>
      <c r="AR311" s="7"/>
    </row>
    <row r="312" spans="2:44" ht="12" customHeight="1" x14ac:dyDescent="0.4">
      <c r="B312" s="757" t="s">
        <v>742</v>
      </c>
      <c r="C312" s="758" t="s">
        <v>731</v>
      </c>
      <c r="D312" s="759" t="s">
        <v>741</v>
      </c>
      <c r="E312" s="1280" t="str">
        <f>IF(VLOOKUP(D312,'J1&amp;J2'!$CA$9:$CW$470,12,FALSE)=0,"",VLOOKUP(D312,'J1&amp;J2'!$CA$9:$CW$470,12,FALSE))</f>
        <v/>
      </c>
      <c r="F312" s="760" t="str">
        <f t="shared" ref="F312:F343" si="318">IF(E312="","",RANK(E312,$E$248:$E$371,1))</f>
        <v/>
      </c>
      <c r="G312" s="1213" t="str">
        <f t="shared" ref="G312:G343" si="319">IF(F312="","",IF(F312=1,15,IF(F312=2,12,IF(AND(F312&gt;2,F312&lt;13),13-F312,0))))</f>
        <v/>
      </c>
      <c r="H312" s="1280" t="str">
        <f>IF(VLOOKUP(D312,'J1&amp;J2'!$CA$9:$CW$470,13,FALSE)=0,"",VLOOKUP(D312,'J1&amp;J2'!$CA$9:$CW$470,13,FALSE))</f>
        <v/>
      </c>
      <c r="I312" s="1280" t="str">
        <f t="shared" ref="I312:I343" si="320">IF(H312="","",RANK(H312,$H$248:$H$347,1))</f>
        <v/>
      </c>
      <c r="J312" s="1213" t="str">
        <f t="shared" ref="J312:J343" si="321">IF(I312="","",IF(I312=1,15,IF(I312=2,12,IF(AND(I312&gt;2,I312&lt;13),13-I312,0))))</f>
        <v/>
      </c>
      <c r="K312" s="1280" t="str">
        <f>IF(VLOOKUP(D312,'J1&amp;J2'!$CA$9:$CW$470,14,FALSE)=0,"",VLOOKUP(D312,'J1&amp;J2'!$CA$9:$CW$470,14,FALSE))</f>
        <v/>
      </c>
      <c r="L312" s="760" t="str">
        <f t="shared" ref="L312:L343" si="322">IF(K312="","",RANK(K312,$K$248:$K$347,1))</f>
        <v/>
      </c>
      <c r="M312" s="1213" t="str">
        <f t="shared" ref="M312:M343" si="323">IF(L312="","",IF(L312=1,15,IF(L312=2,12,IF(AND(L312&gt;2,L312&lt;13),13-L312,0))))</f>
        <v/>
      </c>
      <c r="N312" s="1280" t="str">
        <f>IF(VLOOKUP(D312,'J1&amp;J2'!$CA$9:$CW$470,15,FALSE)=0,"",VLOOKUP(D312,'J1&amp;J2'!$CA$9:$CW$470,15,FALSE))</f>
        <v/>
      </c>
      <c r="O312" s="760" t="str">
        <f t="shared" ref="O312:O343" si="324">IF(N312="","",RANK(N312,$N$248:$N$371,1))</f>
        <v/>
      </c>
      <c r="P312" s="1213" t="str">
        <f t="shared" ref="P312:P343" si="325">IF(O312="","",IF(O312=1,15,IF(O312=2,12,IF(AND(O312&gt;2,O312&lt;13),13-O312,0))))</f>
        <v/>
      </c>
      <c r="Q312" s="1280" t="str">
        <f>IF(VLOOKUP(D312,'J1&amp;J2'!$CA$9:$CW$470,16,FALSE)=0,"",VLOOKUP(D312,'J1&amp;J2'!$CA$9:$CW$470,16,FALSE))</f>
        <v/>
      </c>
      <c r="R312" s="760" t="str">
        <f t="shared" ref="R312:R343" si="326">IF(Q312="","",RANK(Q312,$Q$248:$Q$371,1))</f>
        <v/>
      </c>
      <c r="S312" s="1213" t="str">
        <f t="shared" ref="S312:S343" si="327">IF(R312="","",IF(R312=1,15,IF(R312=2,12,IF(AND(R312&gt;2,R312&lt;13),13-R312,0))))</f>
        <v/>
      </c>
      <c r="T312" s="1280" t="str">
        <f>IF(VLOOKUP(D312,'J1&amp;J2'!$CA$9:$CW$470,17,FALSE)=0,"",VLOOKUP(D312,'J1&amp;J2'!$CA$9:$CW$470,17,FALSE))</f>
        <v/>
      </c>
      <c r="U312" s="760" t="str">
        <f t="shared" ref="U312:U343" si="328">IF(T312="","",RANK(T312,$T$248:$T$371,1))</f>
        <v/>
      </c>
      <c r="V312" s="1213" t="str">
        <f t="shared" ref="V312:V343" si="329">IF(U312="","",IF(U312=1,15,IF(U312=2,12,IF(AND(U312&gt;2,U312&lt;13),13-U312,0))))</f>
        <v/>
      </c>
      <c r="W312" s="1280" t="str">
        <f>IF(VLOOKUP(D312,'J1&amp;J2'!$CA$9:$CW$470,18,FALSE)=0,"",VLOOKUP(D312,'J1&amp;J2'!$CA$9:$CW$470,18,FALSE))</f>
        <v/>
      </c>
      <c r="X312" s="760" t="str">
        <f t="shared" ref="X312:X343" si="330">IF(W312="","",RANK(W312,$W$248:$W$371,1))</f>
        <v/>
      </c>
      <c r="Y312" s="1213" t="str">
        <f t="shared" ref="Y312:Y343" si="331">IF(X312="","",IF(X312=1,15,IF(X312=2,12,IF(AND(X312&gt;2,X312&lt;13),13-X312,0))))</f>
        <v/>
      </c>
      <c r="Z312" s="1280" t="str">
        <f>IF(VLOOKUP(D312,'J1&amp;J2'!$CA$9:$WV$470,19,FALSE)=0,"",VLOOKUP(D312,'J1&amp;J2'!$CA$9:$CW$470,19,FALSE))</f>
        <v/>
      </c>
      <c r="AA312" s="760" t="str">
        <f t="shared" ref="AA312:AA343" si="332">IF(Z312="","",RANK(Z312,$Z$248:$Z$371,1))</f>
        <v/>
      </c>
      <c r="AB312" s="1213" t="str">
        <f t="shared" ref="AB312:AB343" si="333">IF(AA312="","",IF(AA312=1,15,IF(AA312=2,12,IF(AND(AA312&gt;2,AA312&lt;13),13-AA312,0))))</f>
        <v/>
      </c>
      <c r="AC312" s="1280" t="str">
        <f>IF(VLOOKUP(D312,'J1&amp;J2'!$CA$9:$CW$470,20,FALSE)=0,"",VLOOKUP(D312,'J1&amp;J2'!$CA$9:$CW$470,20,FALSE))</f>
        <v/>
      </c>
      <c r="AD312" s="760" t="str">
        <f t="shared" ref="AD312:AD343" si="334">IF(AC312="","",RANK(AC312,$AC$248:$AC$371,1))</f>
        <v/>
      </c>
      <c r="AE312" s="1213" t="str">
        <f t="shared" ref="AE312:AE343" si="335">IF(AD312="","",IF(AD312=1,15,IF(AD312=2,12,IF(AND(AD312&gt;2,AD312&lt;13),13-AD312,0))))</f>
        <v/>
      </c>
      <c r="AF312" s="1280" t="str">
        <f>IF(VLOOKUP(D312,'J1&amp;J2'!$CA$9:$CW$470,21,FALSE)=0,"",VLOOKUP(D312,'J1&amp;J2'!$CA$9:$CW$470,21,FALSE))</f>
        <v/>
      </c>
      <c r="AG312" s="760" t="str">
        <f t="shared" ref="AG312:AG343" si="336">IF(AF312="","",RANK(AF312,$AF$248:$AF$371,1))</f>
        <v/>
      </c>
      <c r="AH312" s="1213" t="str">
        <f t="shared" ref="AH312:AH343" si="337">IF(AG312="","",IF(AG312=1,15,IF(AG312=2,12,IF(AND(AG312&gt;2,AG312&lt;13),13-AG312,0))))</f>
        <v/>
      </c>
      <c r="AI312" s="1280" t="str">
        <f>IF(VLOOKUP(D312,'J1&amp;J2'!$CA$9:$CW$470,22,FALSE)=0,"",VLOOKUP(D312,'J1&amp;J2'!$CA$9:$CW$470,22,FALSE))</f>
        <v/>
      </c>
      <c r="AJ312" s="760" t="str">
        <f t="shared" ref="AJ312:AJ343" si="338">IF(AI312="","",RANK(AI312,$AI$248:$AI$371,1))</f>
        <v/>
      </c>
      <c r="AK312" s="1213" t="str">
        <f t="shared" ref="AK312:AK343" si="339">IF(AJ312="","",IF(AJ312=1,15,IF(AJ312=2,12,IF(AND(AJ312&gt;2,AJ312&lt;13),13-AJ312,0))))</f>
        <v/>
      </c>
      <c r="AL312" s="1214"/>
      <c r="AM312" s="1215" t="str">
        <f t="shared" si="316"/>
        <v/>
      </c>
      <c r="AN312" s="768" t="str">
        <f t="shared" si="317"/>
        <v/>
      </c>
      <c r="AO312" s="762" t="str">
        <f t="shared" ref="AO312:AO343" si="340">IF(SUM(G312,J312,M312,P312,S312,V312,Y312,AB312,AE312,AH312,AK312,AN312)&lt;&gt;0,SUM(G312,J312,M312,P312,S312,V312,Y312,AB312,AE312,AH312,AK312,AN312),"")</f>
        <v/>
      </c>
      <c r="AP312" s="763" t="str">
        <f t="shared" ref="AP312:AP343" si="341">IF(AO312="","",RANK(AO312,AO$248:AO$347,0))</f>
        <v/>
      </c>
      <c r="AQ312" s="764">
        <f t="shared" ref="AQ312:AQ347" si="342">COUNT(E312,H312,K312,N312,Q312,T312,W312,Z312,AC312,AF312,AI312,AL312,"&lt;&gt;")</f>
        <v>0</v>
      </c>
      <c r="AR312" s="7"/>
    </row>
    <row r="313" spans="2:44" ht="12" customHeight="1" x14ac:dyDescent="0.4">
      <c r="B313" s="765" t="s">
        <v>1906</v>
      </c>
      <c r="C313" s="766" t="s">
        <v>731</v>
      </c>
      <c r="D313" s="767" t="s">
        <v>1888</v>
      </c>
      <c r="E313" s="1281" t="str">
        <f>IF(VLOOKUP(D313,'J1&amp;J2'!$CA$9:$CW$470,12,FALSE)=0,"",VLOOKUP(D313,'J1&amp;J2'!$CA$9:$CW$470,12,FALSE))</f>
        <v/>
      </c>
      <c r="F313" s="1214" t="str">
        <f t="shared" si="318"/>
        <v/>
      </c>
      <c r="G313" s="1215" t="str">
        <f t="shared" si="319"/>
        <v/>
      </c>
      <c r="H313" s="1281" t="str">
        <f>IF(VLOOKUP(D313,'J1&amp;J2'!$CA$9:$CW$470,13,FALSE)=0,"",VLOOKUP(D313,'J1&amp;J2'!$CA$9:$CW$470,13,FALSE))</f>
        <v/>
      </c>
      <c r="I313" s="1281" t="str">
        <f t="shared" si="320"/>
        <v/>
      </c>
      <c r="J313" s="1215" t="str">
        <f t="shared" si="321"/>
        <v/>
      </c>
      <c r="K313" s="1281" t="str">
        <f>IF(VLOOKUP(D313,'J1&amp;J2'!$CA$9:$CW$470,14,FALSE)=0,"",VLOOKUP(D313,'J1&amp;J2'!$CA$9:$CW$470,14,FALSE))</f>
        <v/>
      </c>
      <c r="L313" s="1214" t="str">
        <f t="shared" si="322"/>
        <v/>
      </c>
      <c r="M313" s="1215" t="str">
        <f t="shared" si="323"/>
        <v/>
      </c>
      <c r="N313" s="1281" t="str">
        <f>IF(VLOOKUP(D313,'J1&amp;J2'!$CA$9:$CW$470,15,FALSE)=0,"",VLOOKUP(D313,'J1&amp;J2'!$CA$9:$CW$470,15,FALSE))</f>
        <v/>
      </c>
      <c r="O313" s="1214" t="str">
        <f t="shared" si="324"/>
        <v/>
      </c>
      <c r="P313" s="1215" t="str">
        <f t="shared" si="325"/>
        <v/>
      </c>
      <c r="Q313" s="1281" t="str">
        <f>IF(VLOOKUP(D313,'J1&amp;J2'!$CA$9:$CW$470,16,FALSE)=0,"",VLOOKUP(D313,'J1&amp;J2'!$CA$9:$CW$470,16,FALSE))</f>
        <v/>
      </c>
      <c r="R313" s="1214" t="str">
        <f t="shared" si="326"/>
        <v/>
      </c>
      <c r="S313" s="1215" t="str">
        <f t="shared" si="327"/>
        <v/>
      </c>
      <c r="T313" s="1281" t="str">
        <f>IF(VLOOKUP(D313,'J1&amp;J2'!$CA$9:$CW$470,17,FALSE)=0,"",VLOOKUP(D313,'J1&amp;J2'!$CA$9:$CW$470,17,FALSE))</f>
        <v/>
      </c>
      <c r="U313" s="1214" t="str">
        <f t="shared" si="328"/>
        <v/>
      </c>
      <c r="V313" s="1215" t="str">
        <f t="shared" si="329"/>
        <v/>
      </c>
      <c r="W313" s="1281" t="str">
        <f>IF(VLOOKUP(D313,'J1&amp;J2'!$CA$9:$CW$470,18,FALSE)=0,"",VLOOKUP(D313,'J1&amp;J2'!$CA$9:$CW$470,18,FALSE))</f>
        <v/>
      </c>
      <c r="X313" s="1214" t="str">
        <f t="shared" si="330"/>
        <v/>
      </c>
      <c r="Y313" s="1215" t="str">
        <f t="shared" si="331"/>
        <v/>
      </c>
      <c r="Z313" s="1281" t="str">
        <f>IF(VLOOKUP(D313,'J1&amp;J2'!$CA$9:$WV$470,19,FALSE)=0,"",VLOOKUP(D313,'J1&amp;J2'!$CA$9:$CW$470,19,FALSE))</f>
        <v/>
      </c>
      <c r="AA313" s="1214" t="str">
        <f t="shared" si="332"/>
        <v/>
      </c>
      <c r="AB313" s="1215" t="str">
        <f t="shared" si="333"/>
        <v/>
      </c>
      <c r="AC313" s="1281" t="str">
        <f>IF(VLOOKUP(D313,'J1&amp;J2'!$CA$9:$CW$470,20,FALSE)=0,"",VLOOKUP(D313,'J1&amp;J2'!$CA$9:$CW$470,20,FALSE))</f>
        <v/>
      </c>
      <c r="AD313" s="1214" t="str">
        <f t="shared" si="334"/>
        <v/>
      </c>
      <c r="AE313" s="1215" t="str">
        <f t="shared" si="335"/>
        <v/>
      </c>
      <c r="AF313" s="1281" t="str">
        <f>IF(VLOOKUP(D313,'J1&amp;J2'!$CA$9:$CW$470,21,FALSE)=0,"",VLOOKUP(D313,'J1&amp;J2'!$CA$9:$CW$470,21,FALSE))</f>
        <v/>
      </c>
      <c r="AG313" s="1214" t="str">
        <f t="shared" si="336"/>
        <v/>
      </c>
      <c r="AH313" s="1215" t="str">
        <f t="shared" si="337"/>
        <v/>
      </c>
      <c r="AI313" s="1281" t="str">
        <f>IF(VLOOKUP(D313,'J1&amp;J2'!$CA$9:$CW$470,22,FALSE)=0,"",VLOOKUP(D313,'J1&amp;J2'!$CA$9:$CW$470,22,FALSE))</f>
        <v/>
      </c>
      <c r="AJ313" s="1214" t="str">
        <f t="shared" si="338"/>
        <v/>
      </c>
      <c r="AK313" s="1215" t="str">
        <f t="shared" si="339"/>
        <v/>
      </c>
      <c r="AL313" s="760"/>
      <c r="AM313" s="1213" t="str">
        <f t="shared" ref="AM313:AM344" si="343">IF(AL313="","",RANK(AL313,$AL$248:$AL$350,1))</f>
        <v/>
      </c>
      <c r="AN313" s="761" t="str">
        <f t="shared" ref="AN313:AN344" si="344">IF(AM313="","",IF(AM313=1,15,IF(AM313=2,12,IF(AND(AM313&gt;2,AM313&lt;13),13-AM313,0))))</f>
        <v/>
      </c>
      <c r="AO313" s="762" t="str">
        <f t="shared" si="340"/>
        <v/>
      </c>
      <c r="AP313" s="763" t="str">
        <f t="shared" si="341"/>
        <v/>
      </c>
      <c r="AQ313" s="764">
        <f t="shared" si="342"/>
        <v>0</v>
      </c>
      <c r="AR313" s="7"/>
    </row>
    <row r="314" spans="2:44" ht="12" customHeight="1" x14ac:dyDescent="0.4">
      <c r="B314" s="757" t="s">
        <v>469</v>
      </c>
      <c r="C314" s="758" t="s">
        <v>731</v>
      </c>
      <c r="D314" s="759" t="s">
        <v>468</v>
      </c>
      <c r="E314" s="1280" t="str">
        <f>IF(VLOOKUP(D314,'J1&amp;J2'!$CA$9:$CW$470,12,FALSE)=0,"",VLOOKUP(D314,'J1&amp;J2'!$CA$9:$CW$470,12,FALSE))</f>
        <v/>
      </c>
      <c r="F314" s="760" t="str">
        <f t="shared" si="318"/>
        <v/>
      </c>
      <c r="G314" s="1213" t="str">
        <f t="shared" si="319"/>
        <v/>
      </c>
      <c r="H314" s="1280" t="str">
        <f>IF(VLOOKUP(D314,'J1&amp;J2'!$CA$9:$CW$470,13,FALSE)=0,"",VLOOKUP(D314,'J1&amp;J2'!$CA$9:$CW$470,13,FALSE))</f>
        <v/>
      </c>
      <c r="I314" s="1280" t="str">
        <f t="shared" si="320"/>
        <v/>
      </c>
      <c r="J314" s="1213" t="str">
        <f t="shared" si="321"/>
        <v/>
      </c>
      <c r="K314" s="1280" t="str">
        <f>IF(VLOOKUP(D314,'J1&amp;J2'!$CA$9:$CW$470,14,FALSE)=0,"",VLOOKUP(D314,'J1&amp;J2'!$CA$9:$CW$470,14,FALSE))</f>
        <v/>
      </c>
      <c r="L314" s="760" t="str">
        <f t="shared" si="322"/>
        <v/>
      </c>
      <c r="M314" s="1213" t="str">
        <f t="shared" si="323"/>
        <v/>
      </c>
      <c r="N314" s="1280" t="str">
        <f>IF(VLOOKUP(D314,'J1&amp;J2'!$CA$9:$CW$470,15,FALSE)=0,"",VLOOKUP(D314,'J1&amp;J2'!$CA$9:$CW$470,15,FALSE))</f>
        <v/>
      </c>
      <c r="O314" s="760" t="str">
        <f t="shared" si="324"/>
        <v/>
      </c>
      <c r="P314" s="1213" t="str">
        <f t="shared" si="325"/>
        <v/>
      </c>
      <c r="Q314" s="1280" t="str">
        <f>IF(VLOOKUP(D314,'J1&amp;J2'!$CA$9:$CW$470,16,FALSE)=0,"",VLOOKUP(D314,'J1&amp;J2'!$CA$9:$CW$470,16,FALSE))</f>
        <v/>
      </c>
      <c r="R314" s="760" t="str">
        <f t="shared" si="326"/>
        <v/>
      </c>
      <c r="S314" s="1213" t="str">
        <f t="shared" si="327"/>
        <v/>
      </c>
      <c r="T314" s="1280" t="str">
        <f>IF(VLOOKUP(D314,'J1&amp;J2'!$CA$9:$CW$470,17,FALSE)=0,"",VLOOKUP(D314,'J1&amp;J2'!$CA$9:$CW$470,17,FALSE))</f>
        <v/>
      </c>
      <c r="U314" s="760" t="str">
        <f t="shared" si="328"/>
        <v/>
      </c>
      <c r="V314" s="1213" t="str">
        <f t="shared" si="329"/>
        <v/>
      </c>
      <c r="W314" s="1280" t="str">
        <f>IF(VLOOKUP(D314,'J1&amp;J2'!$CA$9:$CW$470,18,FALSE)=0,"",VLOOKUP(D314,'J1&amp;J2'!$CA$9:$CW$470,18,FALSE))</f>
        <v/>
      </c>
      <c r="X314" s="760" t="str">
        <f t="shared" si="330"/>
        <v/>
      </c>
      <c r="Y314" s="1213" t="str">
        <f t="shared" si="331"/>
        <v/>
      </c>
      <c r="Z314" s="1280" t="str">
        <f>IF(VLOOKUP(D314,'J1&amp;J2'!$CA$9:$WV$470,19,FALSE)=0,"",VLOOKUP(D314,'J1&amp;J2'!$CA$9:$CW$470,19,FALSE))</f>
        <v/>
      </c>
      <c r="AA314" s="760" t="str">
        <f t="shared" si="332"/>
        <v/>
      </c>
      <c r="AB314" s="1213" t="str">
        <f t="shared" si="333"/>
        <v/>
      </c>
      <c r="AC314" s="1280" t="str">
        <f>IF(VLOOKUP(D314,'J1&amp;J2'!$CA$9:$CW$470,20,FALSE)=0,"",VLOOKUP(D314,'J1&amp;J2'!$CA$9:$CW$470,20,FALSE))</f>
        <v/>
      </c>
      <c r="AD314" s="760" t="str">
        <f t="shared" si="334"/>
        <v/>
      </c>
      <c r="AE314" s="1213" t="str">
        <f t="shared" si="335"/>
        <v/>
      </c>
      <c r="AF314" s="1280" t="str">
        <f>IF(VLOOKUP(D314,'J1&amp;J2'!$CA$9:$CW$470,21,FALSE)=0,"",VLOOKUP(D314,'J1&amp;J2'!$CA$9:$CW$470,21,FALSE))</f>
        <v/>
      </c>
      <c r="AG314" s="760" t="str">
        <f t="shared" si="336"/>
        <v/>
      </c>
      <c r="AH314" s="1213" t="str">
        <f t="shared" si="337"/>
        <v/>
      </c>
      <c r="AI314" s="1280" t="str">
        <f>IF(VLOOKUP(D314,'J1&amp;J2'!$CA$9:$CW$470,22,FALSE)=0,"",VLOOKUP(D314,'J1&amp;J2'!$CA$9:$CW$470,22,FALSE))</f>
        <v/>
      </c>
      <c r="AJ314" s="760" t="str">
        <f t="shared" si="338"/>
        <v/>
      </c>
      <c r="AK314" s="1213" t="str">
        <f t="shared" si="339"/>
        <v/>
      </c>
      <c r="AL314" s="1214"/>
      <c r="AM314" s="1215" t="str">
        <f t="shared" si="343"/>
        <v/>
      </c>
      <c r="AN314" s="768" t="str">
        <f t="shared" si="344"/>
        <v/>
      </c>
      <c r="AO314" s="762" t="str">
        <f t="shared" si="340"/>
        <v/>
      </c>
      <c r="AP314" s="763" t="str">
        <f t="shared" si="341"/>
        <v/>
      </c>
      <c r="AQ314" s="764">
        <f t="shared" si="342"/>
        <v>0</v>
      </c>
      <c r="AR314" s="7"/>
    </row>
    <row r="315" spans="2:44" ht="12" customHeight="1" x14ac:dyDescent="0.4">
      <c r="B315" s="765" t="s">
        <v>758</v>
      </c>
      <c r="C315" s="766" t="s">
        <v>731</v>
      </c>
      <c r="D315" s="767" t="s">
        <v>757</v>
      </c>
      <c r="E315" s="1281" t="str">
        <f>IF(VLOOKUP(D315,'J1&amp;J2'!$CA$9:$CW$470,12,FALSE)=0,"",VLOOKUP(D315,'J1&amp;J2'!$CA$9:$CW$470,12,FALSE))</f>
        <v/>
      </c>
      <c r="F315" s="1214" t="str">
        <f t="shared" si="318"/>
        <v/>
      </c>
      <c r="G315" s="1215" t="str">
        <f t="shared" si="319"/>
        <v/>
      </c>
      <c r="H315" s="1281" t="str">
        <f>IF(VLOOKUP(D315,'J1&amp;J2'!$CA$9:$CW$470,13,FALSE)=0,"",VLOOKUP(D315,'J1&amp;J2'!$CA$9:$CW$470,13,FALSE))</f>
        <v/>
      </c>
      <c r="I315" s="1281" t="str">
        <f t="shared" si="320"/>
        <v/>
      </c>
      <c r="J315" s="1215" t="str">
        <f t="shared" si="321"/>
        <v/>
      </c>
      <c r="K315" s="1281" t="str">
        <f>IF(VLOOKUP(D315,'J1&amp;J2'!$CA$9:$CW$470,14,FALSE)=0,"",VLOOKUP(D315,'J1&amp;J2'!$CA$9:$CW$470,14,FALSE))</f>
        <v/>
      </c>
      <c r="L315" s="1214" t="str">
        <f t="shared" si="322"/>
        <v/>
      </c>
      <c r="M315" s="1215" t="str">
        <f t="shared" si="323"/>
        <v/>
      </c>
      <c r="N315" s="1281" t="str">
        <f>IF(VLOOKUP(D315,'J1&amp;J2'!$CA$9:$CW$470,15,FALSE)=0,"",VLOOKUP(D315,'J1&amp;J2'!$CA$9:$CW$470,15,FALSE))</f>
        <v/>
      </c>
      <c r="O315" s="1214" t="str">
        <f t="shared" si="324"/>
        <v/>
      </c>
      <c r="P315" s="1215" t="str">
        <f t="shared" si="325"/>
        <v/>
      </c>
      <c r="Q315" s="1281" t="str">
        <f>IF(VLOOKUP(D315,'J1&amp;J2'!$CA$9:$CW$470,16,FALSE)=0,"",VLOOKUP(D315,'J1&amp;J2'!$CA$9:$CW$470,16,FALSE))</f>
        <v/>
      </c>
      <c r="R315" s="1214" t="str">
        <f t="shared" si="326"/>
        <v/>
      </c>
      <c r="S315" s="1215" t="str">
        <f t="shared" si="327"/>
        <v/>
      </c>
      <c r="T315" s="1281" t="str">
        <f>IF(VLOOKUP(D315,'J1&amp;J2'!$CA$9:$CW$470,17,FALSE)=0,"",VLOOKUP(D315,'J1&amp;J2'!$CA$9:$CW$470,17,FALSE))</f>
        <v/>
      </c>
      <c r="U315" s="1214" t="str">
        <f t="shared" si="328"/>
        <v/>
      </c>
      <c r="V315" s="1215" t="str">
        <f t="shared" si="329"/>
        <v/>
      </c>
      <c r="W315" s="1281" t="str">
        <f>IF(VLOOKUP(D315,'J1&amp;J2'!$CA$9:$CW$470,18,FALSE)=0,"",VLOOKUP(D315,'J1&amp;J2'!$CA$9:$CW$470,18,FALSE))</f>
        <v/>
      </c>
      <c r="X315" s="1214" t="str">
        <f t="shared" si="330"/>
        <v/>
      </c>
      <c r="Y315" s="1215" t="str">
        <f t="shared" si="331"/>
        <v/>
      </c>
      <c r="Z315" s="1281" t="str">
        <f>IF(VLOOKUP(D315,'J1&amp;J2'!$CA$9:$WV$470,19,FALSE)=0,"",VLOOKUP(D315,'J1&amp;J2'!$CA$9:$CW$470,19,FALSE))</f>
        <v/>
      </c>
      <c r="AA315" s="1214" t="str">
        <f t="shared" si="332"/>
        <v/>
      </c>
      <c r="AB315" s="1215" t="str">
        <f t="shared" si="333"/>
        <v/>
      </c>
      <c r="AC315" s="1281" t="str">
        <f>IF(VLOOKUP(D315,'J1&amp;J2'!$CA$9:$CW$470,20,FALSE)=0,"",VLOOKUP(D315,'J1&amp;J2'!$CA$9:$CW$470,20,FALSE))</f>
        <v/>
      </c>
      <c r="AD315" s="1214" t="str">
        <f t="shared" si="334"/>
        <v/>
      </c>
      <c r="AE315" s="1215" t="str">
        <f t="shared" si="335"/>
        <v/>
      </c>
      <c r="AF315" s="1281" t="str">
        <f>IF(VLOOKUP(D315,'J1&amp;J2'!$CA$9:$CW$470,21,FALSE)=0,"",VLOOKUP(D315,'J1&amp;J2'!$CA$9:$CW$470,21,FALSE))</f>
        <v/>
      </c>
      <c r="AG315" s="1214" t="str">
        <f t="shared" si="336"/>
        <v/>
      </c>
      <c r="AH315" s="1215" t="str">
        <f t="shared" si="337"/>
        <v/>
      </c>
      <c r="AI315" s="1281" t="str">
        <f>IF(VLOOKUP(D315,'J1&amp;J2'!$CA$9:$CW$470,22,FALSE)=0,"",VLOOKUP(D315,'J1&amp;J2'!$CA$9:$CW$470,22,FALSE))</f>
        <v/>
      </c>
      <c r="AJ315" s="1214" t="str">
        <f t="shared" si="338"/>
        <v/>
      </c>
      <c r="AK315" s="1215" t="str">
        <f t="shared" si="339"/>
        <v/>
      </c>
      <c r="AL315" s="760"/>
      <c r="AM315" s="1213" t="str">
        <f t="shared" si="343"/>
        <v/>
      </c>
      <c r="AN315" s="761" t="str">
        <f t="shared" si="344"/>
        <v/>
      </c>
      <c r="AO315" s="762" t="str">
        <f t="shared" si="340"/>
        <v/>
      </c>
      <c r="AP315" s="763" t="str">
        <f t="shared" si="341"/>
        <v/>
      </c>
      <c r="AQ315" s="764">
        <f t="shared" si="342"/>
        <v>0</v>
      </c>
      <c r="AR315" s="7"/>
    </row>
    <row r="316" spans="2:44" ht="12" customHeight="1" x14ac:dyDescent="0.4">
      <c r="B316" s="757" t="s">
        <v>762</v>
      </c>
      <c r="C316" s="758" t="s">
        <v>731</v>
      </c>
      <c r="D316" s="759" t="s">
        <v>761</v>
      </c>
      <c r="E316" s="1280" t="str">
        <f>IF(VLOOKUP(D316,'J1&amp;J2'!$CA$9:$CW$470,12,FALSE)=0,"",VLOOKUP(D316,'J1&amp;J2'!$CA$9:$CW$470,12,FALSE))</f>
        <v/>
      </c>
      <c r="F316" s="760" t="str">
        <f t="shared" si="318"/>
        <v/>
      </c>
      <c r="G316" s="1213" t="str">
        <f t="shared" si="319"/>
        <v/>
      </c>
      <c r="H316" s="1280" t="str">
        <f>IF(VLOOKUP(D316,'J1&amp;J2'!$CA$9:$CW$470,13,FALSE)=0,"",VLOOKUP(D316,'J1&amp;J2'!$CA$9:$CW$470,13,FALSE))</f>
        <v/>
      </c>
      <c r="I316" s="1280" t="str">
        <f t="shared" si="320"/>
        <v/>
      </c>
      <c r="J316" s="1213" t="str">
        <f t="shared" si="321"/>
        <v/>
      </c>
      <c r="K316" s="1280" t="str">
        <f>IF(VLOOKUP(D316,'J1&amp;J2'!$CA$9:$CW$470,14,FALSE)=0,"",VLOOKUP(D316,'J1&amp;J2'!$CA$9:$CW$470,14,FALSE))</f>
        <v/>
      </c>
      <c r="L316" s="760" t="str">
        <f t="shared" si="322"/>
        <v/>
      </c>
      <c r="M316" s="1213" t="str">
        <f t="shared" si="323"/>
        <v/>
      </c>
      <c r="N316" s="1280" t="str">
        <f>IF(VLOOKUP(D316,'J1&amp;J2'!$CA$9:$CW$470,15,FALSE)=0,"",VLOOKUP(D316,'J1&amp;J2'!$CA$9:$CW$470,15,FALSE))</f>
        <v/>
      </c>
      <c r="O316" s="760" t="str">
        <f t="shared" si="324"/>
        <v/>
      </c>
      <c r="P316" s="1213" t="str">
        <f t="shared" si="325"/>
        <v/>
      </c>
      <c r="Q316" s="1280" t="str">
        <f>IF(VLOOKUP(D316,'J1&amp;J2'!$CA$9:$CW$470,16,FALSE)=0,"",VLOOKUP(D316,'J1&amp;J2'!$CA$9:$CW$470,16,FALSE))</f>
        <v/>
      </c>
      <c r="R316" s="760" t="str">
        <f t="shared" si="326"/>
        <v/>
      </c>
      <c r="S316" s="1213" t="str">
        <f t="shared" si="327"/>
        <v/>
      </c>
      <c r="T316" s="1280" t="str">
        <f>IF(VLOOKUP(D316,'J1&amp;J2'!$CA$9:$CW$470,17,FALSE)=0,"",VLOOKUP(D316,'J1&amp;J2'!$CA$9:$CW$470,17,FALSE))</f>
        <v/>
      </c>
      <c r="U316" s="760" t="str">
        <f t="shared" si="328"/>
        <v/>
      </c>
      <c r="V316" s="1213" t="str">
        <f t="shared" si="329"/>
        <v/>
      </c>
      <c r="W316" s="1280" t="str">
        <f>IF(VLOOKUP(D316,'J1&amp;J2'!$CA$9:$CW$470,18,FALSE)=0,"",VLOOKUP(D316,'J1&amp;J2'!$CA$9:$CW$470,18,FALSE))</f>
        <v/>
      </c>
      <c r="X316" s="760" t="str">
        <f t="shared" si="330"/>
        <v/>
      </c>
      <c r="Y316" s="1213" t="str">
        <f t="shared" si="331"/>
        <v/>
      </c>
      <c r="Z316" s="1280" t="str">
        <f>IF(VLOOKUP(D316,'J1&amp;J2'!$CA$9:$WV$470,19,FALSE)=0,"",VLOOKUP(D316,'J1&amp;J2'!$CA$9:$CW$470,19,FALSE))</f>
        <v/>
      </c>
      <c r="AA316" s="760" t="str">
        <f t="shared" si="332"/>
        <v/>
      </c>
      <c r="AB316" s="1213" t="str">
        <f t="shared" si="333"/>
        <v/>
      </c>
      <c r="AC316" s="1280" t="str">
        <f>IF(VLOOKUP(D316,'J1&amp;J2'!$CA$9:$CW$470,20,FALSE)=0,"",VLOOKUP(D316,'J1&amp;J2'!$CA$9:$CW$470,20,FALSE))</f>
        <v/>
      </c>
      <c r="AD316" s="760" t="str">
        <f t="shared" si="334"/>
        <v/>
      </c>
      <c r="AE316" s="1213" t="str">
        <f t="shared" si="335"/>
        <v/>
      </c>
      <c r="AF316" s="1280" t="str">
        <f>IF(VLOOKUP(D316,'J1&amp;J2'!$CA$9:$CW$470,21,FALSE)=0,"",VLOOKUP(D316,'J1&amp;J2'!$CA$9:$CW$470,21,FALSE))</f>
        <v/>
      </c>
      <c r="AG316" s="760" t="str">
        <f t="shared" si="336"/>
        <v/>
      </c>
      <c r="AH316" s="1213" t="str">
        <f t="shared" si="337"/>
        <v/>
      </c>
      <c r="AI316" s="1280" t="str">
        <f>IF(VLOOKUP(D316,'J1&amp;J2'!$CA$9:$CW$470,22,FALSE)=0,"",VLOOKUP(D316,'J1&amp;J2'!$CA$9:$CW$470,22,FALSE))</f>
        <v/>
      </c>
      <c r="AJ316" s="760" t="str">
        <f t="shared" si="338"/>
        <v/>
      </c>
      <c r="AK316" s="1213" t="str">
        <f t="shared" si="339"/>
        <v/>
      </c>
      <c r="AL316" s="1214"/>
      <c r="AM316" s="1215" t="str">
        <f t="shared" si="343"/>
        <v/>
      </c>
      <c r="AN316" s="768" t="str">
        <f t="shared" si="344"/>
        <v/>
      </c>
      <c r="AO316" s="762" t="str">
        <f t="shared" si="340"/>
        <v/>
      </c>
      <c r="AP316" s="763" t="str">
        <f t="shared" si="341"/>
        <v/>
      </c>
      <c r="AQ316" s="764">
        <f t="shared" si="342"/>
        <v>0</v>
      </c>
      <c r="AR316" s="7"/>
    </row>
    <row r="317" spans="2:44" ht="12" customHeight="1" x14ac:dyDescent="0.4">
      <c r="B317" s="765" t="s">
        <v>774</v>
      </c>
      <c r="C317" s="766" t="s">
        <v>731</v>
      </c>
      <c r="D317" s="767" t="s">
        <v>773</v>
      </c>
      <c r="E317" s="1281" t="str">
        <f>IF(VLOOKUP(D317,'J1&amp;J2'!$CA$9:$CW$470,12,FALSE)=0,"",VLOOKUP(D317,'J1&amp;J2'!$CA$9:$CW$470,12,FALSE))</f>
        <v/>
      </c>
      <c r="F317" s="1214" t="str">
        <f t="shared" si="318"/>
        <v/>
      </c>
      <c r="G317" s="1215" t="str">
        <f t="shared" si="319"/>
        <v/>
      </c>
      <c r="H317" s="1281" t="str">
        <f>IF(VLOOKUP(D317,'J1&amp;J2'!$CA$9:$CW$470,13,FALSE)=0,"",VLOOKUP(D317,'J1&amp;J2'!$CA$9:$CW$470,13,FALSE))</f>
        <v/>
      </c>
      <c r="I317" s="1281" t="str">
        <f t="shared" si="320"/>
        <v/>
      </c>
      <c r="J317" s="1215" t="str">
        <f t="shared" si="321"/>
        <v/>
      </c>
      <c r="K317" s="1281" t="str">
        <f>IF(VLOOKUP(D317,'J1&amp;J2'!$CA$9:$CW$470,14,FALSE)=0,"",VLOOKUP(D317,'J1&amp;J2'!$CA$9:$CW$470,14,FALSE))</f>
        <v/>
      </c>
      <c r="L317" s="1214" t="str">
        <f t="shared" si="322"/>
        <v/>
      </c>
      <c r="M317" s="1215" t="str">
        <f t="shared" si="323"/>
        <v/>
      </c>
      <c r="N317" s="1281" t="str">
        <f>IF(VLOOKUP(D317,'J1&amp;J2'!$CA$9:$CW$470,15,FALSE)=0,"",VLOOKUP(D317,'J1&amp;J2'!$CA$9:$CW$470,15,FALSE))</f>
        <v/>
      </c>
      <c r="O317" s="1214" t="str">
        <f t="shared" si="324"/>
        <v/>
      </c>
      <c r="P317" s="1215" t="str">
        <f t="shared" si="325"/>
        <v/>
      </c>
      <c r="Q317" s="1281" t="str">
        <f>IF(VLOOKUP(D317,'J1&amp;J2'!$CA$9:$CW$470,16,FALSE)=0,"",VLOOKUP(D317,'J1&amp;J2'!$CA$9:$CW$470,16,FALSE))</f>
        <v/>
      </c>
      <c r="R317" s="1214" t="str">
        <f t="shared" si="326"/>
        <v/>
      </c>
      <c r="S317" s="1215" t="str">
        <f t="shared" si="327"/>
        <v/>
      </c>
      <c r="T317" s="1281" t="str">
        <f>IF(VLOOKUP(D317,'J1&amp;J2'!$CA$9:$CW$470,17,FALSE)=0,"",VLOOKUP(D317,'J1&amp;J2'!$CA$9:$CW$470,17,FALSE))</f>
        <v/>
      </c>
      <c r="U317" s="1214" t="str">
        <f t="shared" si="328"/>
        <v/>
      </c>
      <c r="V317" s="1215" t="str">
        <f t="shared" si="329"/>
        <v/>
      </c>
      <c r="W317" s="1281" t="str">
        <f>IF(VLOOKUP(D317,'J1&amp;J2'!$CA$9:$CW$470,18,FALSE)=0,"",VLOOKUP(D317,'J1&amp;J2'!$CA$9:$CW$470,18,FALSE))</f>
        <v/>
      </c>
      <c r="X317" s="1214" t="str">
        <f t="shared" si="330"/>
        <v/>
      </c>
      <c r="Y317" s="1215" t="str">
        <f t="shared" si="331"/>
        <v/>
      </c>
      <c r="Z317" s="1281" t="str">
        <f>IF(VLOOKUP(D317,'J1&amp;J2'!$CA$9:$WV$470,19,FALSE)=0,"",VLOOKUP(D317,'J1&amp;J2'!$CA$9:$CW$470,19,FALSE))</f>
        <v/>
      </c>
      <c r="AA317" s="1214" t="str">
        <f t="shared" si="332"/>
        <v/>
      </c>
      <c r="AB317" s="1215" t="str">
        <f t="shared" si="333"/>
        <v/>
      </c>
      <c r="AC317" s="1281" t="str">
        <f>IF(VLOOKUP(D317,'J1&amp;J2'!$CA$9:$CW$470,20,FALSE)=0,"",VLOOKUP(D317,'J1&amp;J2'!$CA$9:$CW$470,20,FALSE))</f>
        <v/>
      </c>
      <c r="AD317" s="1214" t="str">
        <f t="shared" si="334"/>
        <v/>
      </c>
      <c r="AE317" s="1215" t="str">
        <f t="shared" si="335"/>
        <v/>
      </c>
      <c r="AF317" s="1281" t="str">
        <f>IF(VLOOKUP(D317,'J1&amp;J2'!$CA$9:$CW$470,21,FALSE)=0,"",VLOOKUP(D317,'J1&amp;J2'!$CA$9:$CW$470,21,FALSE))</f>
        <v/>
      </c>
      <c r="AG317" s="1214" t="str">
        <f t="shared" si="336"/>
        <v/>
      </c>
      <c r="AH317" s="1215" t="str">
        <f t="shared" si="337"/>
        <v/>
      </c>
      <c r="AI317" s="1281" t="str">
        <f>IF(VLOOKUP(D317,'J1&amp;J2'!$CA$9:$CW$470,22,FALSE)=0,"",VLOOKUP(D317,'J1&amp;J2'!$CA$9:$CW$470,22,FALSE))</f>
        <v/>
      </c>
      <c r="AJ317" s="1214" t="str">
        <f t="shared" si="338"/>
        <v/>
      </c>
      <c r="AK317" s="1215" t="str">
        <f t="shared" si="339"/>
        <v/>
      </c>
      <c r="AL317" s="760"/>
      <c r="AM317" s="1213" t="str">
        <f t="shared" si="343"/>
        <v/>
      </c>
      <c r="AN317" s="761" t="str">
        <f t="shared" si="344"/>
        <v/>
      </c>
      <c r="AO317" s="762" t="str">
        <f t="shared" si="340"/>
        <v/>
      </c>
      <c r="AP317" s="763" t="str">
        <f t="shared" si="341"/>
        <v/>
      </c>
      <c r="AQ317" s="764">
        <f t="shared" si="342"/>
        <v>0</v>
      </c>
      <c r="AR317" s="7"/>
    </row>
    <row r="318" spans="2:44" ht="12" customHeight="1" x14ac:dyDescent="0.4">
      <c r="B318" s="757" t="s">
        <v>832</v>
      </c>
      <c r="C318" s="758" t="s">
        <v>784</v>
      </c>
      <c r="D318" s="759" t="s">
        <v>831</v>
      </c>
      <c r="E318" s="1280" t="str">
        <f>IF(VLOOKUP(D318,'J1&amp;J2'!$CA$9:$CW$470,12,FALSE)=0,"",VLOOKUP(D318,'J1&amp;J2'!$CA$9:$CW$470,12,FALSE))</f>
        <v/>
      </c>
      <c r="F318" s="760" t="str">
        <f t="shared" si="318"/>
        <v/>
      </c>
      <c r="G318" s="1213" t="str">
        <f t="shared" si="319"/>
        <v/>
      </c>
      <c r="H318" s="1280" t="str">
        <f>IF(VLOOKUP(D318,'J1&amp;J2'!$CA$9:$CW$470,13,FALSE)=0,"",VLOOKUP(D318,'J1&amp;J2'!$CA$9:$CW$470,13,FALSE))</f>
        <v/>
      </c>
      <c r="I318" s="1280" t="str">
        <f t="shared" si="320"/>
        <v/>
      </c>
      <c r="J318" s="1213" t="str">
        <f t="shared" si="321"/>
        <v/>
      </c>
      <c r="K318" s="1280" t="str">
        <f>IF(VLOOKUP(D318,'J1&amp;J2'!$CA$9:$CW$470,14,FALSE)=0,"",VLOOKUP(D318,'J1&amp;J2'!$CA$9:$CW$470,14,FALSE))</f>
        <v/>
      </c>
      <c r="L318" s="760" t="str">
        <f t="shared" si="322"/>
        <v/>
      </c>
      <c r="M318" s="1213" t="str">
        <f t="shared" si="323"/>
        <v/>
      </c>
      <c r="N318" s="1280" t="str">
        <f>IF(VLOOKUP(D318,'J1&amp;J2'!$CA$9:$CW$470,15,FALSE)=0,"",VLOOKUP(D318,'J1&amp;J2'!$CA$9:$CW$470,15,FALSE))</f>
        <v/>
      </c>
      <c r="O318" s="760" t="str">
        <f t="shared" si="324"/>
        <v/>
      </c>
      <c r="P318" s="1213" t="str">
        <f t="shared" si="325"/>
        <v/>
      </c>
      <c r="Q318" s="1280" t="str">
        <f>IF(VLOOKUP(D318,'J1&amp;J2'!$CA$9:$CW$470,16,FALSE)=0,"",VLOOKUP(D318,'J1&amp;J2'!$CA$9:$CW$470,16,FALSE))</f>
        <v/>
      </c>
      <c r="R318" s="760" t="str">
        <f t="shared" si="326"/>
        <v/>
      </c>
      <c r="S318" s="1213" t="str">
        <f t="shared" si="327"/>
        <v/>
      </c>
      <c r="T318" s="1280" t="str">
        <f>IF(VLOOKUP(D318,'J1&amp;J2'!$CA$9:$CW$470,17,FALSE)=0,"",VLOOKUP(D318,'J1&amp;J2'!$CA$9:$CW$470,17,FALSE))</f>
        <v/>
      </c>
      <c r="U318" s="760" t="str">
        <f t="shared" si="328"/>
        <v/>
      </c>
      <c r="V318" s="1213" t="str">
        <f t="shared" si="329"/>
        <v/>
      </c>
      <c r="W318" s="1280" t="str">
        <f>IF(VLOOKUP(D318,'J1&amp;J2'!$CA$9:$CW$470,18,FALSE)=0,"",VLOOKUP(D318,'J1&amp;J2'!$CA$9:$CW$470,18,FALSE))</f>
        <v/>
      </c>
      <c r="X318" s="760" t="str">
        <f t="shared" si="330"/>
        <v/>
      </c>
      <c r="Y318" s="1213" t="str">
        <f t="shared" si="331"/>
        <v/>
      </c>
      <c r="Z318" s="1280" t="str">
        <f>IF(VLOOKUP(D318,'J1&amp;J2'!$CA$9:$WV$470,19,FALSE)=0,"",VLOOKUP(D318,'J1&amp;J2'!$CA$9:$CW$470,19,FALSE))</f>
        <v/>
      </c>
      <c r="AA318" s="760" t="str">
        <f t="shared" si="332"/>
        <v/>
      </c>
      <c r="AB318" s="1213" t="str">
        <f t="shared" si="333"/>
        <v/>
      </c>
      <c r="AC318" s="1280" t="str">
        <f>IF(VLOOKUP(D318,'J1&amp;J2'!$CA$9:$CW$470,20,FALSE)=0,"",VLOOKUP(D318,'J1&amp;J2'!$CA$9:$CW$470,20,FALSE))</f>
        <v/>
      </c>
      <c r="AD318" s="760" t="str">
        <f t="shared" si="334"/>
        <v/>
      </c>
      <c r="AE318" s="1213" t="str">
        <f t="shared" si="335"/>
        <v/>
      </c>
      <c r="AF318" s="1280" t="str">
        <f>IF(VLOOKUP(D318,'J1&amp;J2'!$CA$9:$CW$470,21,FALSE)=0,"",VLOOKUP(D318,'J1&amp;J2'!$CA$9:$CW$470,21,FALSE))</f>
        <v/>
      </c>
      <c r="AG318" s="760" t="str">
        <f t="shared" si="336"/>
        <v/>
      </c>
      <c r="AH318" s="1213" t="str">
        <f t="shared" si="337"/>
        <v/>
      </c>
      <c r="AI318" s="1280" t="str">
        <f>IF(VLOOKUP(D318,'J1&amp;J2'!$CA$9:$CW$470,22,FALSE)=0,"",VLOOKUP(D318,'J1&amp;J2'!$CA$9:$CW$470,22,FALSE))</f>
        <v/>
      </c>
      <c r="AJ318" s="760" t="str">
        <f t="shared" si="338"/>
        <v/>
      </c>
      <c r="AK318" s="1213" t="str">
        <f t="shared" si="339"/>
        <v/>
      </c>
      <c r="AL318" s="1214"/>
      <c r="AM318" s="1215" t="str">
        <f t="shared" si="343"/>
        <v/>
      </c>
      <c r="AN318" s="768" t="str">
        <f t="shared" si="344"/>
        <v/>
      </c>
      <c r="AO318" s="762" t="str">
        <f t="shared" si="340"/>
        <v/>
      </c>
      <c r="AP318" s="763" t="str">
        <f t="shared" si="341"/>
        <v/>
      </c>
      <c r="AQ318" s="764">
        <f t="shared" si="342"/>
        <v>0</v>
      </c>
      <c r="AR318" s="7"/>
    </row>
    <row r="319" spans="2:44" ht="12" customHeight="1" x14ac:dyDescent="0.4">
      <c r="B319" s="765" t="s">
        <v>1960</v>
      </c>
      <c r="C319" s="766" t="s">
        <v>338</v>
      </c>
      <c r="D319" s="767" t="s">
        <v>854</v>
      </c>
      <c r="E319" s="1281" t="str">
        <f>IF(VLOOKUP(D319,'J1&amp;J2'!$CA$9:$CW$470,12,FALSE)=0,"",VLOOKUP(D319,'J1&amp;J2'!$CA$9:$CW$470,12,FALSE))</f>
        <v/>
      </c>
      <c r="F319" s="1214" t="str">
        <f t="shared" si="318"/>
        <v/>
      </c>
      <c r="G319" s="1215" t="str">
        <f t="shared" si="319"/>
        <v/>
      </c>
      <c r="H319" s="1281" t="str">
        <f>IF(VLOOKUP(D319,'J1&amp;J2'!$CA$9:$CW$470,13,FALSE)=0,"",VLOOKUP(D319,'J1&amp;J2'!$CA$9:$CW$470,13,FALSE))</f>
        <v/>
      </c>
      <c r="I319" s="1281" t="str">
        <f t="shared" si="320"/>
        <v/>
      </c>
      <c r="J319" s="1215" t="str">
        <f t="shared" si="321"/>
        <v/>
      </c>
      <c r="K319" s="1281" t="str">
        <f>IF(VLOOKUP(D319,'J1&amp;J2'!$CA$9:$CW$470,14,FALSE)=0,"",VLOOKUP(D319,'J1&amp;J2'!$CA$9:$CW$470,14,FALSE))</f>
        <v/>
      </c>
      <c r="L319" s="1214" t="str">
        <f t="shared" si="322"/>
        <v/>
      </c>
      <c r="M319" s="1215" t="str">
        <f t="shared" si="323"/>
        <v/>
      </c>
      <c r="N319" s="1281" t="str">
        <f>IF(VLOOKUP(D319,'J1&amp;J2'!$CA$9:$CW$470,15,FALSE)=0,"",VLOOKUP(D319,'J1&amp;J2'!$CA$9:$CW$470,15,FALSE))</f>
        <v/>
      </c>
      <c r="O319" s="1214" t="str">
        <f t="shared" si="324"/>
        <v/>
      </c>
      <c r="P319" s="1215" t="str">
        <f t="shared" si="325"/>
        <v/>
      </c>
      <c r="Q319" s="1281" t="str">
        <f>IF(VLOOKUP(D319,'J1&amp;J2'!$CA$9:$CW$470,16,FALSE)=0,"",VLOOKUP(D319,'J1&amp;J2'!$CA$9:$CW$470,16,FALSE))</f>
        <v/>
      </c>
      <c r="R319" s="1214" t="str">
        <f t="shared" si="326"/>
        <v/>
      </c>
      <c r="S319" s="1215" t="str">
        <f t="shared" si="327"/>
        <v/>
      </c>
      <c r="T319" s="1281" t="str">
        <f>IF(VLOOKUP(D319,'J1&amp;J2'!$CA$9:$CW$470,17,FALSE)=0,"",VLOOKUP(D319,'J1&amp;J2'!$CA$9:$CW$470,17,FALSE))</f>
        <v/>
      </c>
      <c r="U319" s="1214" t="str">
        <f t="shared" si="328"/>
        <v/>
      </c>
      <c r="V319" s="1215" t="str">
        <f t="shared" si="329"/>
        <v/>
      </c>
      <c r="W319" s="1281" t="str">
        <f>IF(VLOOKUP(D319,'J1&amp;J2'!$CA$9:$CW$470,18,FALSE)=0,"",VLOOKUP(D319,'J1&amp;J2'!$CA$9:$CW$470,18,FALSE))</f>
        <v/>
      </c>
      <c r="X319" s="1214" t="str">
        <f t="shared" si="330"/>
        <v/>
      </c>
      <c r="Y319" s="1215" t="str">
        <f t="shared" si="331"/>
        <v/>
      </c>
      <c r="Z319" s="1281" t="str">
        <f>IF(VLOOKUP(D319,'J1&amp;J2'!$CA$9:$WV$470,19,FALSE)=0,"",VLOOKUP(D319,'J1&amp;J2'!$CA$9:$CW$470,19,FALSE))</f>
        <v/>
      </c>
      <c r="AA319" s="1214" t="str">
        <f t="shared" si="332"/>
        <v/>
      </c>
      <c r="AB319" s="1215" t="str">
        <f t="shared" si="333"/>
        <v/>
      </c>
      <c r="AC319" s="1281" t="str">
        <f>IF(VLOOKUP(D319,'J1&amp;J2'!$CA$9:$CW$470,20,FALSE)=0,"",VLOOKUP(D319,'J1&amp;J2'!$CA$9:$CW$470,20,FALSE))</f>
        <v/>
      </c>
      <c r="AD319" s="1214" t="str">
        <f t="shared" si="334"/>
        <v/>
      </c>
      <c r="AE319" s="1215" t="str">
        <f t="shared" si="335"/>
        <v/>
      </c>
      <c r="AF319" s="1281" t="str">
        <f>IF(VLOOKUP(D319,'J1&amp;J2'!$CA$9:$CW$470,21,FALSE)=0,"",VLOOKUP(D319,'J1&amp;J2'!$CA$9:$CW$470,21,FALSE))</f>
        <v/>
      </c>
      <c r="AG319" s="1214" t="str">
        <f t="shared" si="336"/>
        <v/>
      </c>
      <c r="AH319" s="1215" t="str">
        <f t="shared" si="337"/>
        <v/>
      </c>
      <c r="AI319" s="1281" t="str">
        <f>IF(VLOOKUP(D319,'J1&amp;J2'!$CA$9:$CW$470,22,FALSE)=0,"",VLOOKUP(D319,'J1&amp;J2'!$CA$9:$CW$470,22,FALSE))</f>
        <v/>
      </c>
      <c r="AJ319" s="1214" t="str">
        <f t="shared" si="338"/>
        <v/>
      </c>
      <c r="AK319" s="1215" t="str">
        <f t="shared" si="339"/>
        <v/>
      </c>
      <c r="AL319" s="760"/>
      <c r="AM319" s="1213" t="str">
        <f t="shared" si="343"/>
        <v/>
      </c>
      <c r="AN319" s="761" t="str">
        <f t="shared" si="344"/>
        <v/>
      </c>
      <c r="AO319" s="762" t="str">
        <f t="shared" si="340"/>
        <v/>
      </c>
      <c r="AP319" s="763" t="str">
        <f t="shared" si="341"/>
        <v/>
      </c>
      <c r="AQ319" s="764">
        <f t="shared" si="342"/>
        <v>0</v>
      </c>
      <c r="AR319" s="7"/>
    </row>
    <row r="320" spans="2:44" ht="12" customHeight="1" x14ac:dyDescent="0.4">
      <c r="B320" s="757" t="s">
        <v>1752</v>
      </c>
      <c r="C320" s="758" t="s">
        <v>338</v>
      </c>
      <c r="D320" s="759" t="s">
        <v>858</v>
      </c>
      <c r="E320" s="1280" t="str">
        <f>IF(VLOOKUP(D320,'J1&amp;J2'!$CA$9:$CW$470,12,FALSE)=0,"",VLOOKUP(D320,'J1&amp;J2'!$CA$9:$CW$470,12,FALSE))</f>
        <v/>
      </c>
      <c r="F320" s="760" t="str">
        <f t="shared" si="318"/>
        <v/>
      </c>
      <c r="G320" s="1213" t="str">
        <f t="shared" si="319"/>
        <v/>
      </c>
      <c r="H320" s="1280" t="str">
        <f>IF(VLOOKUP(D320,'J1&amp;J2'!$CA$9:$CW$470,13,FALSE)=0,"",VLOOKUP(D320,'J1&amp;J2'!$CA$9:$CW$470,13,FALSE))</f>
        <v/>
      </c>
      <c r="I320" s="1280" t="str">
        <f t="shared" si="320"/>
        <v/>
      </c>
      <c r="J320" s="1213" t="str">
        <f t="shared" si="321"/>
        <v/>
      </c>
      <c r="K320" s="1280" t="str">
        <f>IF(VLOOKUP(D320,'J1&amp;J2'!$CA$9:$CW$470,14,FALSE)=0,"",VLOOKUP(D320,'J1&amp;J2'!$CA$9:$CW$470,14,FALSE))</f>
        <v/>
      </c>
      <c r="L320" s="760" t="str">
        <f t="shared" si="322"/>
        <v/>
      </c>
      <c r="M320" s="1213" t="str">
        <f t="shared" si="323"/>
        <v/>
      </c>
      <c r="N320" s="1280" t="str">
        <f>IF(VLOOKUP(D320,'J1&amp;J2'!$CA$9:$CW$470,15,FALSE)=0,"",VLOOKUP(D320,'J1&amp;J2'!$CA$9:$CW$470,15,FALSE))</f>
        <v/>
      </c>
      <c r="O320" s="760" t="str">
        <f t="shared" si="324"/>
        <v/>
      </c>
      <c r="P320" s="1213" t="str">
        <f t="shared" si="325"/>
        <v/>
      </c>
      <c r="Q320" s="1280" t="str">
        <f>IF(VLOOKUP(D320,'J1&amp;J2'!$CA$9:$CW$470,16,FALSE)=0,"",VLOOKUP(D320,'J1&amp;J2'!$CA$9:$CW$470,16,FALSE))</f>
        <v/>
      </c>
      <c r="R320" s="760" t="str">
        <f t="shared" si="326"/>
        <v/>
      </c>
      <c r="S320" s="1213" t="str">
        <f t="shared" si="327"/>
        <v/>
      </c>
      <c r="T320" s="1280" t="str">
        <f>IF(VLOOKUP(D320,'J1&amp;J2'!$CA$9:$CW$470,17,FALSE)=0,"",VLOOKUP(D320,'J1&amp;J2'!$CA$9:$CW$470,17,FALSE))</f>
        <v/>
      </c>
      <c r="U320" s="760" t="str">
        <f t="shared" si="328"/>
        <v/>
      </c>
      <c r="V320" s="1213" t="str">
        <f t="shared" si="329"/>
        <v/>
      </c>
      <c r="W320" s="1280" t="str">
        <f>IF(VLOOKUP(D320,'J1&amp;J2'!$CA$9:$CW$470,18,FALSE)=0,"",VLOOKUP(D320,'J1&amp;J2'!$CA$9:$CW$470,18,FALSE))</f>
        <v/>
      </c>
      <c r="X320" s="760" t="str">
        <f t="shared" si="330"/>
        <v/>
      </c>
      <c r="Y320" s="1213" t="str">
        <f t="shared" si="331"/>
        <v/>
      </c>
      <c r="Z320" s="1280" t="str">
        <f>IF(VLOOKUP(D320,'J1&amp;J2'!$CA$9:$WV$470,19,FALSE)=0,"",VLOOKUP(D320,'J1&amp;J2'!$CA$9:$CW$470,19,FALSE))</f>
        <v/>
      </c>
      <c r="AA320" s="760" t="str">
        <f t="shared" si="332"/>
        <v/>
      </c>
      <c r="AB320" s="1213" t="str">
        <f t="shared" si="333"/>
        <v/>
      </c>
      <c r="AC320" s="1280" t="str">
        <f>IF(VLOOKUP(D320,'J1&amp;J2'!$CA$9:$CW$470,20,FALSE)=0,"",VLOOKUP(D320,'J1&amp;J2'!$CA$9:$CW$470,20,FALSE))</f>
        <v/>
      </c>
      <c r="AD320" s="760" t="str">
        <f t="shared" si="334"/>
        <v/>
      </c>
      <c r="AE320" s="1213" t="str">
        <f t="shared" si="335"/>
        <v/>
      </c>
      <c r="AF320" s="1280" t="str">
        <f>IF(VLOOKUP(D320,'J1&amp;J2'!$CA$9:$CW$470,21,FALSE)=0,"",VLOOKUP(D320,'J1&amp;J2'!$CA$9:$CW$470,21,FALSE))</f>
        <v/>
      </c>
      <c r="AG320" s="760" t="str">
        <f t="shared" si="336"/>
        <v/>
      </c>
      <c r="AH320" s="1213" t="str">
        <f t="shared" si="337"/>
        <v/>
      </c>
      <c r="AI320" s="1280" t="str">
        <f>IF(VLOOKUP(D320,'J1&amp;J2'!$CA$9:$CW$470,22,FALSE)=0,"",VLOOKUP(D320,'J1&amp;J2'!$CA$9:$CW$470,22,FALSE))</f>
        <v/>
      </c>
      <c r="AJ320" s="760" t="str">
        <f t="shared" si="338"/>
        <v/>
      </c>
      <c r="AK320" s="1213" t="str">
        <f t="shared" si="339"/>
        <v/>
      </c>
      <c r="AL320" s="1214"/>
      <c r="AM320" s="1215" t="str">
        <f t="shared" si="343"/>
        <v/>
      </c>
      <c r="AN320" s="768" t="str">
        <f t="shared" si="344"/>
        <v/>
      </c>
      <c r="AO320" s="762" t="str">
        <f t="shared" si="340"/>
        <v/>
      </c>
      <c r="AP320" s="763" t="str">
        <f t="shared" si="341"/>
        <v/>
      </c>
      <c r="AQ320" s="764">
        <f t="shared" si="342"/>
        <v>0</v>
      </c>
      <c r="AR320" s="7"/>
    </row>
    <row r="321" spans="2:44" ht="12" customHeight="1" x14ac:dyDescent="0.4">
      <c r="B321" s="765" t="s">
        <v>870</v>
      </c>
      <c r="C321" s="766" t="s">
        <v>338</v>
      </c>
      <c r="D321" s="767" t="s">
        <v>869</v>
      </c>
      <c r="E321" s="1281" t="str">
        <f>IF(VLOOKUP(D321,'J1&amp;J2'!$CA$9:$CW$470,12,FALSE)=0,"",VLOOKUP(D321,'J1&amp;J2'!$CA$9:$CW$470,12,FALSE))</f>
        <v/>
      </c>
      <c r="F321" s="1214" t="str">
        <f t="shared" si="318"/>
        <v/>
      </c>
      <c r="G321" s="1215" t="str">
        <f t="shared" si="319"/>
        <v/>
      </c>
      <c r="H321" s="1281" t="str">
        <f>IF(VLOOKUP(D321,'J1&amp;J2'!$CA$9:$CW$470,13,FALSE)=0,"",VLOOKUP(D321,'J1&amp;J2'!$CA$9:$CW$470,13,FALSE))</f>
        <v/>
      </c>
      <c r="I321" s="1281" t="str">
        <f t="shared" si="320"/>
        <v/>
      </c>
      <c r="J321" s="1215" t="str">
        <f t="shared" si="321"/>
        <v/>
      </c>
      <c r="K321" s="1281" t="str">
        <f>IF(VLOOKUP(D321,'J1&amp;J2'!$CA$9:$CW$470,14,FALSE)=0,"",VLOOKUP(D321,'J1&amp;J2'!$CA$9:$CW$470,14,FALSE))</f>
        <v/>
      </c>
      <c r="L321" s="1214" t="str">
        <f t="shared" si="322"/>
        <v/>
      </c>
      <c r="M321" s="1215" t="str">
        <f t="shared" si="323"/>
        <v/>
      </c>
      <c r="N321" s="1281" t="str">
        <f>IF(VLOOKUP(D321,'J1&amp;J2'!$CA$9:$CW$470,15,FALSE)=0,"",VLOOKUP(D321,'J1&amp;J2'!$CA$9:$CW$470,15,FALSE))</f>
        <v/>
      </c>
      <c r="O321" s="1214" t="str">
        <f t="shared" si="324"/>
        <v/>
      </c>
      <c r="P321" s="1215" t="str">
        <f t="shared" si="325"/>
        <v/>
      </c>
      <c r="Q321" s="1281" t="str">
        <f>IF(VLOOKUP(D321,'J1&amp;J2'!$CA$9:$CW$470,16,FALSE)=0,"",VLOOKUP(D321,'J1&amp;J2'!$CA$9:$CW$470,16,FALSE))</f>
        <v/>
      </c>
      <c r="R321" s="1214" t="str">
        <f t="shared" si="326"/>
        <v/>
      </c>
      <c r="S321" s="1215" t="str">
        <f t="shared" si="327"/>
        <v/>
      </c>
      <c r="T321" s="1281" t="str">
        <f>IF(VLOOKUP(D321,'J1&amp;J2'!$CA$9:$CW$470,17,FALSE)=0,"",VLOOKUP(D321,'J1&amp;J2'!$CA$9:$CW$470,17,FALSE))</f>
        <v/>
      </c>
      <c r="U321" s="1214" t="str">
        <f t="shared" si="328"/>
        <v/>
      </c>
      <c r="V321" s="1215" t="str">
        <f t="shared" si="329"/>
        <v/>
      </c>
      <c r="W321" s="1281" t="str">
        <f>IF(VLOOKUP(D321,'J1&amp;J2'!$CA$9:$CW$470,18,FALSE)=0,"",VLOOKUP(D321,'J1&amp;J2'!$CA$9:$CW$470,18,FALSE))</f>
        <v/>
      </c>
      <c r="X321" s="1214" t="str">
        <f t="shared" si="330"/>
        <v/>
      </c>
      <c r="Y321" s="1215" t="str">
        <f t="shared" si="331"/>
        <v/>
      </c>
      <c r="Z321" s="1281" t="str">
        <f>IF(VLOOKUP(D321,'J1&amp;J2'!$CA$9:$WV$470,19,FALSE)=0,"",VLOOKUP(D321,'J1&amp;J2'!$CA$9:$CW$470,19,FALSE))</f>
        <v/>
      </c>
      <c r="AA321" s="1214" t="str">
        <f t="shared" si="332"/>
        <v/>
      </c>
      <c r="AB321" s="1215" t="str">
        <f t="shared" si="333"/>
        <v/>
      </c>
      <c r="AC321" s="1281" t="str">
        <f>IF(VLOOKUP(D321,'J1&amp;J2'!$CA$9:$CW$470,20,FALSE)=0,"",VLOOKUP(D321,'J1&amp;J2'!$CA$9:$CW$470,20,FALSE))</f>
        <v/>
      </c>
      <c r="AD321" s="1214" t="str">
        <f t="shared" si="334"/>
        <v/>
      </c>
      <c r="AE321" s="1215" t="str">
        <f t="shared" si="335"/>
        <v/>
      </c>
      <c r="AF321" s="1281" t="str">
        <f>IF(VLOOKUP(D321,'J1&amp;J2'!$CA$9:$CW$470,21,FALSE)=0,"",VLOOKUP(D321,'J1&amp;J2'!$CA$9:$CW$470,21,FALSE))</f>
        <v/>
      </c>
      <c r="AG321" s="1214" t="str">
        <f t="shared" si="336"/>
        <v/>
      </c>
      <c r="AH321" s="1215" t="str">
        <f t="shared" si="337"/>
        <v/>
      </c>
      <c r="AI321" s="1281" t="str">
        <f>IF(VLOOKUP(D321,'J1&amp;J2'!$CA$9:$CW$470,22,FALSE)=0,"",VLOOKUP(D321,'J1&amp;J2'!$CA$9:$CW$470,22,FALSE))</f>
        <v/>
      </c>
      <c r="AJ321" s="1214" t="str">
        <f t="shared" si="338"/>
        <v/>
      </c>
      <c r="AK321" s="1215" t="str">
        <f t="shared" si="339"/>
        <v/>
      </c>
      <c r="AL321" s="760"/>
      <c r="AM321" s="1213" t="str">
        <f t="shared" si="343"/>
        <v/>
      </c>
      <c r="AN321" s="761" t="str">
        <f t="shared" si="344"/>
        <v/>
      </c>
      <c r="AO321" s="762" t="str">
        <f t="shared" si="340"/>
        <v/>
      </c>
      <c r="AP321" s="763" t="str">
        <f t="shared" si="341"/>
        <v/>
      </c>
      <c r="AQ321" s="764">
        <f t="shared" si="342"/>
        <v>0</v>
      </c>
      <c r="AR321" s="7"/>
    </row>
    <row r="322" spans="2:44" ht="12" customHeight="1" x14ac:dyDescent="0.4">
      <c r="B322" s="757" t="s">
        <v>872</v>
      </c>
      <c r="C322" s="758" t="s">
        <v>338</v>
      </c>
      <c r="D322" s="759" t="s">
        <v>871</v>
      </c>
      <c r="E322" s="1280" t="str">
        <f>IF(VLOOKUP(D322,'J1&amp;J2'!$CA$9:$CW$470,12,FALSE)=0,"",VLOOKUP(D322,'J1&amp;J2'!$CA$9:$CW$470,12,FALSE))</f>
        <v/>
      </c>
      <c r="F322" s="760" t="str">
        <f t="shared" si="318"/>
        <v/>
      </c>
      <c r="G322" s="1213" t="str">
        <f t="shared" si="319"/>
        <v/>
      </c>
      <c r="H322" s="1280" t="str">
        <f>IF(VLOOKUP(D322,'J1&amp;J2'!$CA$9:$CW$470,13,FALSE)=0,"",VLOOKUP(D322,'J1&amp;J2'!$CA$9:$CW$470,13,FALSE))</f>
        <v/>
      </c>
      <c r="I322" s="1280" t="str">
        <f t="shared" si="320"/>
        <v/>
      </c>
      <c r="J322" s="1213" t="str">
        <f t="shared" si="321"/>
        <v/>
      </c>
      <c r="K322" s="1280" t="str">
        <f>IF(VLOOKUP(D322,'J1&amp;J2'!$CA$9:$CW$470,14,FALSE)=0,"",VLOOKUP(D322,'J1&amp;J2'!$CA$9:$CW$470,14,FALSE))</f>
        <v/>
      </c>
      <c r="L322" s="760" t="str">
        <f t="shared" si="322"/>
        <v/>
      </c>
      <c r="M322" s="1213" t="str">
        <f t="shared" si="323"/>
        <v/>
      </c>
      <c r="N322" s="1280" t="str">
        <f>IF(VLOOKUP(D322,'J1&amp;J2'!$CA$9:$CW$470,15,FALSE)=0,"",VLOOKUP(D322,'J1&amp;J2'!$CA$9:$CW$470,15,FALSE))</f>
        <v/>
      </c>
      <c r="O322" s="760" t="str">
        <f t="shared" si="324"/>
        <v/>
      </c>
      <c r="P322" s="1213" t="str">
        <f t="shared" si="325"/>
        <v/>
      </c>
      <c r="Q322" s="1280" t="str">
        <f>IF(VLOOKUP(D322,'J1&amp;J2'!$CA$9:$CW$470,16,FALSE)=0,"",VLOOKUP(D322,'J1&amp;J2'!$CA$9:$CW$470,16,FALSE))</f>
        <v/>
      </c>
      <c r="R322" s="760" t="str">
        <f t="shared" si="326"/>
        <v/>
      </c>
      <c r="S322" s="1213" t="str">
        <f t="shared" si="327"/>
        <v/>
      </c>
      <c r="T322" s="1280" t="str">
        <f>IF(VLOOKUP(D322,'J1&amp;J2'!$CA$9:$CW$470,17,FALSE)=0,"",VLOOKUP(D322,'J1&amp;J2'!$CA$9:$CW$470,17,FALSE))</f>
        <v/>
      </c>
      <c r="U322" s="760" t="str">
        <f t="shared" si="328"/>
        <v/>
      </c>
      <c r="V322" s="1213" t="str">
        <f t="shared" si="329"/>
        <v/>
      </c>
      <c r="W322" s="1280" t="str">
        <f>IF(VLOOKUP(D322,'J1&amp;J2'!$CA$9:$CW$470,18,FALSE)=0,"",VLOOKUP(D322,'J1&amp;J2'!$CA$9:$CW$470,18,FALSE))</f>
        <v/>
      </c>
      <c r="X322" s="760" t="str">
        <f t="shared" si="330"/>
        <v/>
      </c>
      <c r="Y322" s="1213" t="str">
        <f t="shared" si="331"/>
        <v/>
      </c>
      <c r="Z322" s="1280" t="str">
        <f>IF(VLOOKUP(D322,'J1&amp;J2'!$CA$9:$WV$470,19,FALSE)=0,"",VLOOKUP(D322,'J1&amp;J2'!$CA$9:$CW$470,19,FALSE))</f>
        <v/>
      </c>
      <c r="AA322" s="760" t="str">
        <f t="shared" si="332"/>
        <v/>
      </c>
      <c r="AB322" s="1213" t="str">
        <f t="shared" si="333"/>
        <v/>
      </c>
      <c r="AC322" s="1280" t="str">
        <f>IF(VLOOKUP(D322,'J1&amp;J2'!$CA$9:$CW$470,20,FALSE)=0,"",VLOOKUP(D322,'J1&amp;J2'!$CA$9:$CW$470,20,FALSE))</f>
        <v/>
      </c>
      <c r="AD322" s="760" t="str">
        <f t="shared" si="334"/>
        <v/>
      </c>
      <c r="AE322" s="1213" t="str">
        <f t="shared" si="335"/>
        <v/>
      </c>
      <c r="AF322" s="1280" t="str">
        <f>IF(VLOOKUP(D322,'J1&amp;J2'!$CA$9:$CW$470,21,FALSE)=0,"",VLOOKUP(D322,'J1&amp;J2'!$CA$9:$CW$470,21,FALSE))</f>
        <v/>
      </c>
      <c r="AG322" s="760" t="str">
        <f t="shared" si="336"/>
        <v/>
      </c>
      <c r="AH322" s="1213" t="str">
        <f t="shared" si="337"/>
        <v/>
      </c>
      <c r="AI322" s="1280" t="str">
        <f>IF(VLOOKUP(D322,'J1&amp;J2'!$CA$9:$CW$470,22,FALSE)=0,"",VLOOKUP(D322,'J1&amp;J2'!$CA$9:$CW$470,22,FALSE))</f>
        <v/>
      </c>
      <c r="AJ322" s="760" t="str">
        <f t="shared" si="338"/>
        <v/>
      </c>
      <c r="AK322" s="1213" t="str">
        <f t="shared" si="339"/>
        <v/>
      </c>
      <c r="AL322" s="1214"/>
      <c r="AM322" s="1215" t="str">
        <f t="shared" si="343"/>
        <v/>
      </c>
      <c r="AN322" s="768" t="str">
        <f t="shared" si="344"/>
        <v/>
      </c>
      <c r="AO322" s="762" t="str">
        <f t="shared" si="340"/>
        <v/>
      </c>
      <c r="AP322" s="763" t="str">
        <f t="shared" si="341"/>
        <v/>
      </c>
      <c r="AQ322" s="764">
        <f t="shared" si="342"/>
        <v>0</v>
      </c>
      <c r="AR322" s="7"/>
    </row>
    <row r="323" spans="2:44" ht="12" customHeight="1" x14ac:dyDescent="0.4">
      <c r="B323" s="765" t="s">
        <v>1762</v>
      </c>
      <c r="C323" s="766" t="s">
        <v>338</v>
      </c>
      <c r="D323" s="767" t="s">
        <v>875</v>
      </c>
      <c r="E323" s="1281" t="str">
        <f>IF(VLOOKUP(D323,'J1&amp;J2'!$CA$9:$CW$470,12,FALSE)=0,"",VLOOKUP(D323,'J1&amp;J2'!$CA$9:$CW$470,12,FALSE))</f>
        <v/>
      </c>
      <c r="F323" s="1214" t="str">
        <f t="shared" si="318"/>
        <v/>
      </c>
      <c r="G323" s="1215" t="str">
        <f t="shared" si="319"/>
        <v/>
      </c>
      <c r="H323" s="1281" t="str">
        <f>IF(VLOOKUP(D323,'J1&amp;J2'!$CA$9:$CW$470,13,FALSE)=0,"",VLOOKUP(D323,'J1&amp;J2'!$CA$9:$CW$470,13,FALSE))</f>
        <v/>
      </c>
      <c r="I323" s="1281" t="str">
        <f t="shared" si="320"/>
        <v/>
      </c>
      <c r="J323" s="1215" t="str">
        <f t="shared" si="321"/>
        <v/>
      </c>
      <c r="K323" s="1281" t="str">
        <f>IF(VLOOKUP(D323,'J1&amp;J2'!$CA$9:$CW$470,14,FALSE)=0,"",VLOOKUP(D323,'J1&amp;J2'!$CA$9:$CW$470,14,FALSE))</f>
        <v/>
      </c>
      <c r="L323" s="1214" t="str">
        <f t="shared" si="322"/>
        <v/>
      </c>
      <c r="M323" s="1215" t="str">
        <f t="shared" si="323"/>
        <v/>
      </c>
      <c r="N323" s="1281" t="str">
        <f>IF(VLOOKUP(D323,'J1&amp;J2'!$CA$9:$CW$470,15,FALSE)=0,"",VLOOKUP(D323,'J1&amp;J2'!$CA$9:$CW$470,15,FALSE))</f>
        <v/>
      </c>
      <c r="O323" s="1214" t="str">
        <f t="shared" si="324"/>
        <v/>
      </c>
      <c r="P323" s="1215" t="str">
        <f t="shared" si="325"/>
        <v/>
      </c>
      <c r="Q323" s="1281" t="str">
        <f>IF(VLOOKUP(D323,'J1&amp;J2'!$CA$9:$CW$470,16,FALSE)=0,"",VLOOKUP(D323,'J1&amp;J2'!$CA$9:$CW$470,16,FALSE))</f>
        <v/>
      </c>
      <c r="R323" s="1214" t="str">
        <f t="shared" si="326"/>
        <v/>
      </c>
      <c r="S323" s="1215" t="str">
        <f t="shared" si="327"/>
        <v/>
      </c>
      <c r="T323" s="1281" t="str">
        <f>IF(VLOOKUP(D323,'J1&amp;J2'!$CA$9:$CW$470,17,FALSE)=0,"",VLOOKUP(D323,'J1&amp;J2'!$CA$9:$CW$470,17,FALSE))</f>
        <v/>
      </c>
      <c r="U323" s="1214" t="str">
        <f t="shared" si="328"/>
        <v/>
      </c>
      <c r="V323" s="1215" t="str">
        <f t="shared" si="329"/>
        <v/>
      </c>
      <c r="W323" s="1281" t="str">
        <f>IF(VLOOKUP(D323,'J1&amp;J2'!$CA$9:$CW$470,18,FALSE)=0,"",VLOOKUP(D323,'J1&amp;J2'!$CA$9:$CW$470,18,FALSE))</f>
        <v/>
      </c>
      <c r="X323" s="1214" t="str">
        <f t="shared" si="330"/>
        <v/>
      </c>
      <c r="Y323" s="1215" t="str">
        <f t="shared" si="331"/>
        <v/>
      </c>
      <c r="Z323" s="1281" t="str">
        <f>IF(VLOOKUP(D323,'J1&amp;J2'!$CA$9:$WV$470,19,FALSE)=0,"",VLOOKUP(D323,'J1&amp;J2'!$CA$9:$CW$470,19,FALSE))</f>
        <v/>
      </c>
      <c r="AA323" s="1214" t="str">
        <f t="shared" si="332"/>
        <v/>
      </c>
      <c r="AB323" s="1215" t="str">
        <f t="shared" si="333"/>
        <v/>
      </c>
      <c r="AC323" s="1281" t="str">
        <f>IF(VLOOKUP(D323,'J1&amp;J2'!$CA$9:$CW$470,20,FALSE)=0,"",VLOOKUP(D323,'J1&amp;J2'!$CA$9:$CW$470,20,FALSE))</f>
        <v/>
      </c>
      <c r="AD323" s="1214" t="str">
        <f t="shared" si="334"/>
        <v/>
      </c>
      <c r="AE323" s="1215" t="str">
        <f t="shared" si="335"/>
        <v/>
      </c>
      <c r="AF323" s="1281" t="str">
        <f>IF(VLOOKUP(D323,'J1&amp;J2'!$CA$9:$CW$470,21,FALSE)=0,"",VLOOKUP(D323,'J1&amp;J2'!$CA$9:$CW$470,21,FALSE))</f>
        <v/>
      </c>
      <c r="AG323" s="1214" t="str">
        <f t="shared" si="336"/>
        <v/>
      </c>
      <c r="AH323" s="1215" t="str">
        <f t="shared" si="337"/>
        <v/>
      </c>
      <c r="AI323" s="1281" t="str">
        <f>IF(VLOOKUP(D323,'J1&amp;J2'!$CA$9:$CW$470,22,FALSE)=0,"",VLOOKUP(D323,'J1&amp;J2'!$CA$9:$CW$470,22,FALSE))</f>
        <v/>
      </c>
      <c r="AJ323" s="1214" t="str">
        <f t="shared" si="338"/>
        <v/>
      </c>
      <c r="AK323" s="1215" t="str">
        <f t="shared" si="339"/>
        <v/>
      </c>
      <c r="AL323" s="760"/>
      <c r="AM323" s="1213" t="str">
        <f t="shared" si="343"/>
        <v/>
      </c>
      <c r="AN323" s="761" t="str">
        <f t="shared" si="344"/>
        <v/>
      </c>
      <c r="AO323" s="762" t="str">
        <f t="shared" si="340"/>
        <v/>
      </c>
      <c r="AP323" s="763" t="str">
        <f t="shared" si="341"/>
        <v/>
      </c>
      <c r="AQ323" s="764">
        <f t="shared" si="342"/>
        <v>0</v>
      </c>
      <c r="AR323" s="7"/>
    </row>
    <row r="324" spans="2:44" ht="12" customHeight="1" x14ac:dyDescent="0.4">
      <c r="B324" s="757" t="s">
        <v>884</v>
      </c>
      <c r="C324" s="758" t="s">
        <v>338</v>
      </c>
      <c r="D324" s="759" t="s">
        <v>883</v>
      </c>
      <c r="E324" s="1280" t="str">
        <f>IF(VLOOKUP(D324,'J1&amp;J2'!$CA$9:$CW$470,12,FALSE)=0,"",VLOOKUP(D324,'J1&amp;J2'!$CA$9:$CW$470,12,FALSE))</f>
        <v/>
      </c>
      <c r="F324" s="760" t="str">
        <f t="shared" si="318"/>
        <v/>
      </c>
      <c r="G324" s="1213" t="str">
        <f t="shared" si="319"/>
        <v/>
      </c>
      <c r="H324" s="1280" t="str">
        <f>IF(VLOOKUP(D324,'J1&amp;J2'!$CA$9:$CW$470,13,FALSE)=0,"",VLOOKUP(D324,'J1&amp;J2'!$CA$9:$CW$470,13,FALSE))</f>
        <v/>
      </c>
      <c r="I324" s="1280" t="str">
        <f t="shared" si="320"/>
        <v/>
      </c>
      <c r="J324" s="1213" t="str">
        <f t="shared" si="321"/>
        <v/>
      </c>
      <c r="K324" s="1280" t="str">
        <f>IF(VLOOKUP(D324,'J1&amp;J2'!$CA$9:$CW$470,14,FALSE)=0,"",VLOOKUP(D324,'J1&amp;J2'!$CA$9:$CW$470,14,FALSE))</f>
        <v/>
      </c>
      <c r="L324" s="760" t="str">
        <f t="shared" si="322"/>
        <v/>
      </c>
      <c r="M324" s="1213" t="str">
        <f t="shared" si="323"/>
        <v/>
      </c>
      <c r="N324" s="1280" t="str">
        <f>IF(VLOOKUP(D324,'J1&amp;J2'!$CA$9:$CW$470,15,FALSE)=0,"",VLOOKUP(D324,'J1&amp;J2'!$CA$9:$CW$470,15,FALSE))</f>
        <v/>
      </c>
      <c r="O324" s="760" t="str">
        <f t="shared" si="324"/>
        <v/>
      </c>
      <c r="P324" s="1213" t="str">
        <f t="shared" si="325"/>
        <v/>
      </c>
      <c r="Q324" s="1280" t="str">
        <f>IF(VLOOKUP(D324,'J1&amp;J2'!$CA$9:$CW$470,16,FALSE)=0,"",VLOOKUP(D324,'J1&amp;J2'!$CA$9:$CW$470,16,FALSE))</f>
        <v/>
      </c>
      <c r="R324" s="760" t="str">
        <f t="shared" si="326"/>
        <v/>
      </c>
      <c r="S324" s="1213" t="str">
        <f t="shared" si="327"/>
        <v/>
      </c>
      <c r="T324" s="1280" t="str">
        <f>IF(VLOOKUP(D324,'J1&amp;J2'!$CA$9:$CW$470,17,FALSE)=0,"",VLOOKUP(D324,'J1&amp;J2'!$CA$9:$CW$470,17,FALSE))</f>
        <v/>
      </c>
      <c r="U324" s="760" t="str">
        <f t="shared" si="328"/>
        <v/>
      </c>
      <c r="V324" s="1213" t="str">
        <f t="shared" si="329"/>
        <v/>
      </c>
      <c r="W324" s="1280" t="str">
        <f>IF(VLOOKUP(D324,'J1&amp;J2'!$CA$9:$CW$470,18,FALSE)=0,"",VLOOKUP(D324,'J1&amp;J2'!$CA$9:$CW$470,18,FALSE))</f>
        <v/>
      </c>
      <c r="X324" s="760" t="str">
        <f t="shared" si="330"/>
        <v/>
      </c>
      <c r="Y324" s="1213" t="str">
        <f t="shared" si="331"/>
        <v/>
      </c>
      <c r="Z324" s="1280" t="str">
        <f>IF(VLOOKUP(D324,'J1&amp;J2'!$CA$9:$WV$470,19,FALSE)=0,"",VLOOKUP(D324,'J1&amp;J2'!$CA$9:$CW$470,19,FALSE))</f>
        <v/>
      </c>
      <c r="AA324" s="760" t="str">
        <f t="shared" si="332"/>
        <v/>
      </c>
      <c r="AB324" s="1213" t="str">
        <f t="shared" si="333"/>
        <v/>
      </c>
      <c r="AC324" s="1280" t="str">
        <f>IF(VLOOKUP(D324,'J1&amp;J2'!$CA$9:$CW$470,20,FALSE)=0,"",VLOOKUP(D324,'J1&amp;J2'!$CA$9:$CW$470,20,FALSE))</f>
        <v/>
      </c>
      <c r="AD324" s="760" t="str">
        <f t="shared" si="334"/>
        <v/>
      </c>
      <c r="AE324" s="1213" t="str">
        <f t="shared" si="335"/>
        <v/>
      </c>
      <c r="AF324" s="1280" t="str">
        <f>IF(VLOOKUP(D324,'J1&amp;J2'!$CA$9:$CW$470,21,FALSE)=0,"",VLOOKUP(D324,'J1&amp;J2'!$CA$9:$CW$470,21,FALSE))</f>
        <v/>
      </c>
      <c r="AG324" s="760" t="str">
        <f t="shared" si="336"/>
        <v/>
      </c>
      <c r="AH324" s="1213" t="str">
        <f t="shared" si="337"/>
        <v/>
      </c>
      <c r="AI324" s="1280" t="str">
        <f>IF(VLOOKUP(D324,'J1&amp;J2'!$CA$9:$CW$470,22,FALSE)=0,"",VLOOKUP(D324,'J1&amp;J2'!$CA$9:$CW$470,22,FALSE))</f>
        <v/>
      </c>
      <c r="AJ324" s="760" t="str">
        <f t="shared" si="338"/>
        <v/>
      </c>
      <c r="AK324" s="1213" t="str">
        <f t="shared" si="339"/>
        <v/>
      </c>
      <c r="AL324" s="1214"/>
      <c r="AM324" s="1215" t="str">
        <f t="shared" si="343"/>
        <v/>
      </c>
      <c r="AN324" s="768" t="str">
        <f t="shared" si="344"/>
        <v/>
      </c>
      <c r="AO324" s="762" t="str">
        <f t="shared" si="340"/>
        <v/>
      </c>
      <c r="AP324" s="763" t="str">
        <f t="shared" si="341"/>
        <v/>
      </c>
      <c r="AQ324" s="764">
        <f t="shared" si="342"/>
        <v>0</v>
      </c>
      <c r="AR324" s="7"/>
    </row>
    <row r="325" spans="2:44" ht="12" customHeight="1" x14ac:dyDescent="0.4">
      <c r="B325" s="765" t="s">
        <v>908</v>
      </c>
      <c r="C325" s="766" t="s">
        <v>338</v>
      </c>
      <c r="D325" s="767" t="s">
        <v>907</v>
      </c>
      <c r="E325" s="1281" t="str">
        <f>IF(VLOOKUP(D325,'J1&amp;J2'!$CA$9:$CW$470,12,FALSE)=0,"",VLOOKUP(D325,'J1&amp;J2'!$CA$9:$CW$470,12,FALSE))</f>
        <v/>
      </c>
      <c r="F325" s="1214" t="str">
        <f t="shared" si="318"/>
        <v/>
      </c>
      <c r="G325" s="1215" t="str">
        <f t="shared" si="319"/>
        <v/>
      </c>
      <c r="H325" s="1281" t="str">
        <f>IF(VLOOKUP(D325,'J1&amp;J2'!$CA$9:$CW$470,13,FALSE)=0,"",VLOOKUP(D325,'J1&amp;J2'!$CA$9:$CW$470,13,FALSE))</f>
        <v/>
      </c>
      <c r="I325" s="1281" t="str">
        <f t="shared" si="320"/>
        <v/>
      </c>
      <c r="J325" s="1215" t="str">
        <f t="shared" si="321"/>
        <v/>
      </c>
      <c r="K325" s="1281" t="str">
        <f>IF(VLOOKUP(D325,'J1&amp;J2'!$CA$9:$CW$470,14,FALSE)=0,"",VLOOKUP(D325,'J1&amp;J2'!$CA$9:$CW$470,14,FALSE))</f>
        <v/>
      </c>
      <c r="L325" s="1214" t="str">
        <f t="shared" si="322"/>
        <v/>
      </c>
      <c r="M325" s="1215" t="str">
        <f t="shared" si="323"/>
        <v/>
      </c>
      <c r="N325" s="1281" t="str">
        <f>IF(VLOOKUP(D325,'J1&amp;J2'!$CA$9:$CW$470,15,FALSE)=0,"",VLOOKUP(D325,'J1&amp;J2'!$CA$9:$CW$470,15,FALSE))</f>
        <v/>
      </c>
      <c r="O325" s="1214" t="str">
        <f t="shared" si="324"/>
        <v/>
      </c>
      <c r="P325" s="1215" t="str">
        <f t="shared" si="325"/>
        <v/>
      </c>
      <c r="Q325" s="1281" t="str">
        <f>IF(VLOOKUP(D325,'J1&amp;J2'!$CA$9:$CW$470,16,FALSE)=0,"",VLOOKUP(D325,'J1&amp;J2'!$CA$9:$CW$470,16,FALSE))</f>
        <v/>
      </c>
      <c r="R325" s="1214" t="str">
        <f t="shared" si="326"/>
        <v/>
      </c>
      <c r="S325" s="1215" t="str">
        <f t="shared" si="327"/>
        <v/>
      </c>
      <c r="T325" s="1281" t="str">
        <f>IF(VLOOKUP(D325,'J1&amp;J2'!$CA$9:$CW$470,17,FALSE)=0,"",VLOOKUP(D325,'J1&amp;J2'!$CA$9:$CW$470,17,FALSE))</f>
        <v/>
      </c>
      <c r="U325" s="1214" t="str">
        <f t="shared" si="328"/>
        <v/>
      </c>
      <c r="V325" s="1215" t="str">
        <f t="shared" si="329"/>
        <v/>
      </c>
      <c r="W325" s="1281" t="str">
        <f>IF(VLOOKUP(D325,'J1&amp;J2'!$CA$9:$CW$470,18,FALSE)=0,"",VLOOKUP(D325,'J1&amp;J2'!$CA$9:$CW$470,18,FALSE))</f>
        <v/>
      </c>
      <c r="X325" s="1214" t="str">
        <f t="shared" si="330"/>
        <v/>
      </c>
      <c r="Y325" s="1215" t="str">
        <f t="shared" si="331"/>
        <v/>
      </c>
      <c r="Z325" s="1281" t="str">
        <f>IF(VLOOKUP(D325,'J1&amp;J2'!$CA$9:$WV$470,19,FALSE)=0,"",VLOOKUP(D325,'J1&amp;J2'!$CA$9:$CW$470,19,FALSE))</f>
        <v/>
      </c>
      <c r="AA325" s="1214" t="str">
        <f t="shared" si="332"/>
        <v/>
      </c>
      <c r="AB325" s="1215" t="str">
        <f t="shared" si="333"/>
        <v/>
      </c>
      <c r="AC325" s="1281" t="str">
        <f>IF(VLOOKUP(D325,'J1&amp;J2'!$CA$9:$CW$470,20,FALSE)=0,"",VLOOKUP(D325,'J1&amp;J2'!$CA$9:$CW$470,20,FALSE))</f>
        <v/>
      </c>
      <c r="AD325" s="1214" t="str">
        <f t="shared" si="334"/>
        <v/>
      </c>
      <c r="AE325" s="1215" t="str">
        <f t="shared" si="335"/>
        <v/>
      </c>
      <c r="AF325" s="1281" t="str">
        <f>IF(VLOOKUP(D325,'J1&amp;J2'!$CA$9:$CW$470,21,FALSE)=0,"",VLOOKUP(D325,'J1&amp;J2'!$CA$9:$CW$470,21,FALSE))</f>
        <v/>
      </c>
      <c r="AG325" s="1214" t="str">
        <f t="shared" si="336"/>
        <v/>
      </c>
      <c r="AH325" s="1215" t="str">
        <f t="shared" si="337"/>
        <v/>
      </c>
      <c r="AI325" s="1281" t="str">
        <f>IF(VLOOKUP(D325,'J1&amp;J2'!$CA$9:$CW$470,22,FALSE)=0,"",VLOOKUP(D325,'J1&amp;J2'!$CA$9:$CW$470,22,FALSE))</f>
        <v/>
      </c>
      <c r="AJ325" s="1214" t="str">
        <f t="shared" si="338"/>
        <v/>
      </c>
      <c r="AK325" s="1215" t="str">
        <f t="shared" si="339"/>
        <v/>
      </c>
      <c r="AL325" s="760"/>
      <c r="AM325" s="1213" t="str">
        <f t="shared" si="343"/>
        <v/>
      </c>
      <c r="AN325" s="761" t="str">
        <f t="shared" si="344"/>
        <v/>
      </c>
      <c r="AO325" s="762" t="str">
        <f t="shared" si="340"/>
        <v/>
      </c>
      <c r="AP325" s="763" t="str">
        <f t="shared" si="341"/>
        <v/>
      </c>
      <c r="AQ325" s="764">
        <f t="shared" si="342"/>
        <v>0</v>
      </c>
      <c r="AR325" s="7"/>
    </row>
    <row r="326" spans="2:44" ht="12" customHeight="1" x14ac:dyDescent="0.4">
      <c r="B326" s="757" t="s">
        <v>930</v>
      </c>
      <c r="C326" s="758" t="s">
        <v>338</v>
      </c>
      <c r="D326" s="759" t="s">
        <v>929</v>
      </c>
      <c r="E326" s="1280" t="str">
        <f>IF(VLOOKUP(D326,'J1&amp;J2'!$CA$9:$CW$470,12,FALSE)=0,"",VLOOKUP(D326,'J1&amp;J2'!$CA$9:$CW$470,12,FALSE))</f>
        <v/>
      </c>
      <c r="F326" s="760" t="str">
        <f t="shared" si="318"/>
        <v/>
      </c>
      <c r="G326" s="1213" t="str">
        <f t="shared" si="319"/>
        <v/>
      </c>
      <c r="H326" s="1280" t="str">
        <f>IF(VLOOKUP(D326,'J1&amp;J2'!$CA$9:$CW$470,13,FALSE)=0,"",VLOOKUP(D326,'J1&amp;J2'!$CA$9:$CW$470,13,FALSE))</f>
        <v/>
      </c>
      <c r="I326" s="1280" t="str">
        <f t="shared" si="320"/>
        <v/>
      </c>
      <c r="J326" s="1213" t="str">
        <f t="shared" si="321"/>
        <v/>
      </c>
      <c r="K326" s="1280" t="str">
        <f>IF(VLOOKUP(D326,'J1&amp;J2'!$CA$9:$CW$470,14,FALSE)=0,"",VLOOKUP(D326,'J1&amp;J2'!$CA$9:$CW$470,14,FALSE))</f>
        <v/>
      </c>
      <c r="L326" s="760" t="str">
        <f t="shared" si="322"/>
        <v/>
      </c>
      <c r="M326" s="1213" t="str">
        <f t="shared" si="323"/>
        <v/>
      </c>
      <c r="N326" s="1280" t="str">
        <f>IF(VLOOKUP(D326,'J1&amp;J2'!$CA$9:$CW$470,15,FALSE)=0,"",VLOOKUP(D326,'J1&amp;J2'!$CA$9:$CW$470,15,FALSE))</f>
        <v/>
      </c>
      <c r="O326" s="760" t="str">
        <f t="shared" si="324"/>
        <v/>
      </c>
      <c r="P326" s="1213" t="str">
        <f t="shared" si="325"/>
        <v/>
      </c>
      <c r="Q326" s="1280" t="str">
        <f>IF(VLOOKUP(D326,'J1&amp;J2'!$CA$9:$CW$470,16,FALSE)=0,"",VLOOKUP(D326,'J1&amp;J2'!$CA$9:$CW$470,16,FALSE))</f>
        <v/>
      </c>
      <c r="R326" s="760" t="str">
        <f t="shared" si="326"/>
        <v/>
      </c>
      <c r="S326" s="1213" t="str">
        <f t="shared" si="327"/>
        <v/>
      </c>
      <c r="T326" s="1280" t="str">
        <f>IF(VLOOKUP(D326,'J1&amp;J2'!$CA$9:$CW$470,17,FALSE)=0,"",VLOOKUP(D326,'J1&amp;J2'!$CA$9:$CW$470,17,FALSE))</f>
        <v/>
      </c>
      <c r="U326" s="760" t="str">
        <f t="shared" si="328"/>
        <v/>
      </c>
      <c r="V326" s="1213" t="str">
        <f t="shared" si="329"/>
        <v/>
      </c>
      <c r="W326" s="1280" t="str">
        <f>IF(VLOOKUP(D326,'J1&amp;J2'!$CA$9:$CW$470,18,FALSE)=0,"",VLOOKUP(D326,'J1&amp;J2'!$CA$9:$CW$470,18,FALSE))</f>
        <v/>
      </c>
      <c r="X326" s="760" t="str">
        <f t="shared" si="330"/>
        <v/>
      </c>
      <c r="Y326" s="1213" t="str">
        <f t="shared" si="331"/>
        <v/>
      </c>
      <c r="Z326" s="1280" t="str">
        <f>IF(VLOOKUP(D326,'J1&amp;J2'!$CA$9:$WV$470,19,FALSE)=0,"",VLOOKUP(D326,'J1&amp;J2'!$CA$9:$CW$470,19,FALSE))</f>
        <v/>
      </c>
      <c r="AA326" s="760" t="str">
        <f t="shared" si="332"/>
        <v/>
      </c>
      <c r="AB326" s="1213" t="str">
        <f t="shared" si="333"/>
        <v/>
      </c>
      <c r="AC326" s="1280" t="str">
        <f>IF(VLOOKUP(D326,'J1&amp;J2'!$CA$9:$CW$470,20,FALSE)=0,"",VLOOKUP(D326,'J1&amp;J2'!$CA$9:$CW$470,20,FALSE))</f>
        <v/>
      </c>
      <c r="AD326" s="760" t="str">
        <f t="shared" si="334"/>
        <v/>
      </c>
      <c r="AE326" s="1213" t="str">
        <f t="shared" si="335"/>
        <v/>
      </c>
      <c r="AF326" s="1280" t="str">
        <f>IF(VLOOKUP(D326,'J1&amp;J2'!$CA$9:$CW$470,21,FALSE)=0,"",VLOOKUP(D326,'J1&amp;J2'!$CA$9:$CW$470,21,FALSE))</f>
        <v/>
      </c>
      <c r="AG326" s="760" t="str">
        <f t="shared" si="336"/>
        <v/>
      </c>
      <c r="AH326" s="1213" t="str">
        <f t="shared" si="337"/>
        <v/>
      </c>
      <c r="AI326" s="1280" t="str">
        <f>IF(VLOOKUP(D326,'J1&amp;J2'!$CA$9:$CW$470,22,FALSE)=0,"",VLOOKUP(D326,'J1&amp;J2'!$CA$9:$CW$470,22,FALSE))</f>
        <v/>
      </c>
      <c r="AJ326" s="760" t="str">
        <f t="shared" si="338"/>
        <v/>
      </c>
      <c r="AK326" s="1213" t="str">
        <f t="shared" si="339"/>
        <v/>
      </c>
      <c r="AL326" s="760"/>
      <c r="AM326" s="1213" t="str">
        <f t="shared" si="343"/>
        <v/>
      </c>
      <c r="AN326" s="761" t="str">
        <f t="shared" si="344"/>
        <v/>
      </c>
      <c r="AO326" s="762" t="str">
        <f t="shared" si="340"/>
        <v/>
      </c>
      <c r="AP326" s="763" t="str">
        <f t="shared" si="341"/>
        <v/>
      </c>
      <c r="AQ326" s="764">
        <f t="shared" si="342"/>
        <v>0</v>
      </c>
      <c r="AR326" s="7"/>
    </row>
    <row r="327" spans="2:44" ht="12" customHeight="1" x14ac:dyDescent="0.4">
      <c r="B327" s="765" t="s">
        <v>1796</v>
      </c>
      <c r="C327" s="766" t="s">
        <v>338</v>
      </c>
      <c r="D327" s="767" t="s">
        <v>943</v>
      </c>
      <c r="E327" s="1281" t="str">
        <f>IF(VLOOKUP(D327,'J1&amp;J2'!$CA$9:$CW$470,12,FALSE)=0,"",VLOOKUP(D327,'J1&amp;J2'!$CA$9:$CW$470,12,FALSE))</f>
        <v/>
      </c>
      <c r="F327" s="1214" t="str">
        <f t="shared" si="318"/>
        <v/>
      </c>
      <c r="G327" s="1215" t="str">
        <f t="shared" si="319"/>
        <v/>
      </c>
      <c r="H327" s="1281" t="str">
        <f>IF(VLOOKUP(D327,'J1&amp;J2'!$CA$9:$CW$470,13,FALSE)=0,"",VLOOKUP(D327,'J1&amp;J2'!$CA$9:$CW$470,13,FALSE))</f>
        <v/>
      </c>
      <c r="I327" s="1281" t="str">
        <f t="shared" si="320"/>
        <v/>
      </c>
      <c r="J327" s="1215" t="str">
        <f t="shared" si="321"/>
        <v/>
      </c>
      <c r="K327" s="1281" t="str">
        <f>IF(VLOOKUP(D327,'J1&amp;J2'!$CA$9:$CW$470,14,FALSE)=0,"",VLOOKUP(D327,'J1&amp;J2'!$CA$9:$CW$470,14,FALSE))</f>
        <v/>
      </c>
      <c r="L327" s="1214" t="str">
        <f t="shared" si="322"/>
        <v/>
      </c>
      <c r="M327" s="1215" t="str">
        <f t="shared" si="323"/>
        <v/>
      </c>
      <c r="N327" s="1281" t="str">
        <f>IF(VLOOKUP(D327,'J1&amp;J2'!$CA$9:$CW$470,15,FALSE)=0,"",VLOOKUP(D327,'J1&amp;J2'!$CA$9:$CW$470,15,FALSE))</f>
        <v/>
      </c>
      <c r="O327" s="1214" t="str">
        <f t="shared" si="324"/>
        <v/>
      </c>
      <c r="P327" s="1215" t="str">
        <f t="shared" si="325"/>
        <v/>
      </c>
      <c r="Q327" s="1281" t="str">
        <f>IF(VLOOKUP(D327,'J1&amp;J2'!$CA$9:$CW$470,16,FALSE)=0,"",VLOOKUP(D327,'J1&amp;J2'!$CA$9:$CW$470,16,FALSE))</f>
        <v/>
      </c>
      <c r="R327" s="1214" t="str">
        <f t="shared" si="326"/>
        <v/>
      </c>
      <c r="S327" s="1215" t="str">
        <f t="shared" si="327"/>
        <v/>
      </c>
      <c r="T327" s="1281" t="str">
        <f>IF(VLOOKUP(D327,'J1&amp;J2'!$CA$9:$CW$470,17,FALSE)=0,"",VLOOKUP(D327,'J1&amp;J2'!$CA$9:$CW$470,17,FALSE))</f>
        <v/>
      </c>
      <c r="U327" s="1214" t="str">
        <f t="shared" si="328"/>
        <v/>
      </c>
      <c r="V327" s="1215" t="str">
        <f t="shared" si="329"/>
        <v/>
      </c>
      <c r="W327" s="1281" t="str">
        <f>IF(VLOOKUP(D327,'J1&amp;J2'!$CA$9:$CW$470,18,FALSE)=0,"",VLOOKUP(D327,'J1&amp;J2'!$CA$9:$CW$470,18,FALSE))</f>
        <v/>
      </c>
      <c r="X327" s="1214" t="str">
        <f t="shared" si="330"/>
        <v/>
      </c>
      <c r="Y327" s="1215" t="str">
        <f t="shared" si="331"/>
        <v/>
      </c>
      <c r="Z327" s="1281" t="str">
        <f>IF(VLOOKUP(D327,'J1&amp;J2'!$CA$9:$WV$470,19,FALSE)=0,"",VLOOKUP(D327,'J1&amp;J2'!$CA$9:$CW$470,19,FALSE))</f>
        <v/>
      </c>
      <c r="AA327" s="1214" t="str">
        <f t="shared" si="332"/>
        <v/>
      </c>
      <c r="AB327" s="1215" t="str">
        <f t="shared" si="333"/>
        <v/>
      </c>
      <c r="AC327" s="1281" t="str">
        <f>IF(VLOOKUP(D327,'J1&amp;J2'!$CA$9:$CW$470,20,FALSE)=0,"",VLOOKUP(D327,'J1&amp;J2'!$CA$9:$CW$470,20,FALSE))</f>
        <v/>
      </c>
      <c r="AD327" s="1214" t="str">
        <f t="shared" si="334"/>
        <v/>
      </c>
      <c r="AE327" s="1215" t="str">
        <f t="shared" si="335"/>
        <v/>
      </c>
      <c r="AF327" s="1281" t="str">
        <f>IF(VLOOKUP(D327,'J1&amp;J2'!$CA$9:$CW$470,21,FALSE)=0,"",VLOOKUP(D327,'J1&amp;J2'!$CA$9:$CW$470,21,FALSE))</f>
        <v/>
      </c>
      <c r="AG327" s="1214" t="str">
        <f t="shared" si="336"/>
        <v/>
      </c>
      <c r="AH327" s="1215" t="str">
        <f t="shared" si="337"/>
        <v/>
      </c>
      <c r="AI327" s="1281" t="str">
        <f>IF(VLOOKUP(D327,'J1&amp;J2'!$CA$9:$CW$470,22,FALSE)=0,"",VLOOKUP(D327,'J1&amp;J2'!$CA$9:$CW$470,22,FALSE))</f>
        <v/>
      </c>
      <c r="AJ327" s="1214" t="str">
        <f t="shared" si="338"/>
        <v/>
      </c>
      <c r="AK327" s="1215" t="str">
        <f t="shared" si="339"/>
        <v/>
      </c>
      <c r="AL327" s="1214"/>
      <c r="AM327" s="1215" t="str">
        <f t="shared" si="343"/>
        <v/>
      </c>
      <c r="AN327" s="768" t="str">
        <f t="shared" si="344"/>
        <v/>
      </c>
      <c r="AO327" s="762" t="str">
        <f t="shared" si="340"/>
        <v/>
      </c>
      <c r="AP327" s="763" t="str">
        <f t="shared" si="341"/>
        <v/>
      </c>
      <c r="AQ327" s="764">
        <f t="shared" si="342"/>
        <v>0</v>
      </c>
      <c r="AR327" s="7"/>
    </row>
    <row r="328" spans="2:44" ht="12" customHeight="1" x14ac:dyDescent="0.4">
      <c r="B328" s="757" t="s">
        <v>1961</v>
      </c>
      <c r="C328" s="758" t="s">
        <v>338</v>
      </c>
      <c r="D328" s="759" t="s">
        <v>1892</v>
      </c>
      <c r="E328" s="1280" t="str">
        <f>IF(VLOOKUP(D328,'J1&amp;J2'!$CA$9:$CW$470,12,FALSE)=0,"",VLOOKUP(D328,'J1&amp;J2'!$CA$9:$CW$470,12,FALSE))</f>
        <v/>
      </c>
      <c r="F328" s="760" t="str">
        <f t="shared" si="318"/>
        <v/>
      </c>
      <c r="G328" s="1213" t="str">
        <f t="shared" si="319"/>
        <v/>
      </c>
      <c r="H328" s="1280" t="str">
        <f>IF(VLOOKUP(D328,'J1&amp;J2'!$CA$9:$CW$470,13,FALSE)=0,"",VLOOKUP(D328,'J1&amp;J2'!$CA$9:$CW$470,13,FALSE))</f>
        <v/>
      </c>
      <c r="I328" s="1280" t="str">
        <f t="shared" si="320"/>
        <v/>
      </c>
      <c r="J328" s="1213" t="str">
        <f t="shared" si="321"/>
        <v/>
      </c>
      <c r="K328" s="1280" t="str">
        <f>IF(VLOOKUP(D328,'J1&amp;J2'!$CA$9:$CW$470,14,FALSE)=0,"",VLOOKUP(D328,'J1&amp;J2'!$CA$9:$CW$470,14,FALSE))</f>
        <v/>
      </c>
      <c r="L328" s="760" t="str">
        <f t="shared" si="322"/>
        <v/>
      </c>
      <c r="M328" s="1213" t="str">
        <f t="shared" si="323"/>
        <v/>
      </c>
      <c r="N328" s="1280" t="str">
        <f>IF(VLOOKUP(D328,'J1&amp;J2'!$CA$9:$CW$470,15,FALSE)=0,"",VLOOKUP(D328,'J1&amp;J2'!$CA$9:$CW$470,15,FALSE))</f>
        <v/>
      </c>
      <c r="O328" s="760" t="str">
        <f t="shared" si="324"/>
        <v/>
      </c>
      <c r="P328" s="1213" t="str">
        <f t="shared" si="325"/>
        <v/>
      </c>
      <c r="Q328" s="1280" t="str">
        <f>IF(VLOOKUP(D328,'J1&amp;J2'!$CA$9:$CW$470,16,FALSE)=0,"",VLOOKUP(D328,'J1&amp;J2'!$CA$9:$CW$470,16,FALSE))</f>
        <v/>
      </c>
      <c r="R328" s="760" t="str">
        <f t="shared" si="326"/>
        <v/>
      </c>
      <c r="S328" s="1213" t="str">
        <f t="shared" si="327"/>
        <v/>
      </c>
      <c r="T328" s="1280" t="str">
        <f>IF(VLOOKUP(D328,'J1&amp;J2'!$CA$9:$CW$470,17,FALSE)=0,"",VLOOKUP(D328,'J1&amp;J2'!$CA$9:$CW$470,17,FALSE))</f>
        <v/>
      </c>
      <c r="U328" s="760" t="str">
        <f t="shared" si="328"/>
        <v/>
      </c>
      <c r="V328" s="1213" t="str">
        <f t="shared" si="329"/>
        <v/>
      </c>
      <c r="W328" s="1280" t="str">
        <f>IF(VLOOKUP(D328,'J1&amp;J2'!$CA$9:$CW$470,18,FALSE)=0,"",VLOOKUP(D328,'J1&amp;J2'!$CA$9:$CW$470,18,FALSE))</f>
        <v/>
      </c>
      <c r="X328" s="760" t="str">
        <f t="shared" si="330"/>
        <v/>
      </c>
      <c r="Y328" s="1213" t="str">
        <f t="shared" si="331"/>
        <v/>
      </c>
      <c r="Z328" s="1280" t="str">
        <f>IF(VLOOKUP(D328,'J1&amp;J2'!$CA$9:$WV$470,19,FALSE)=0,"",VLOOKUP(D328,'J1&amp;J2'!$CA$9:$CW$470,19,FALSE))</f>
        <v/>
      </c>
      <c r="AA328" s="760" t="str">
        <f t="shared" si="332"/>
        <v/>
      </c>
      <c r="AB328" s="1213" t="str">
        <f t="shared" si="333"/>
        <v/>
      </c>
      <c r="AC328" s="1280" t="str">
        <f>IF(VLOOKUP(D328,'J1&amp;J2'!$CA$9:$CW$470,20,FALSE)=0,"",VLOOKUP(D328,'J1&amp;J2'!$CA$9:$CW$470,20,FALSE))</f>
        <v/>
      </c>
      <c r="AD328" s="760" t="str">
        <f t="shared" si="334"/>
        <v/>
      </c>
      <c r="AE328" s="1213" t="str">
        <f t="shared" si="335"/>
        <v/>
      </c>
      <c r="AF328" s="1280" t="str">
        <f>IF(VLOOKUP(D328,'J1&amp;J2'!$CA$9:$CW$470,21,FALSE)=0,"",VLOOKUP(D328,'J1&amp;J2'!$CA$9:$CW$470,21,FALSE))</f>
        <v/>
      </c>
      <c r="AG328" s="760" t="str">
        <f t="shared" si="336"/>
        <v/>
      </c>
      <c r="AH328" s="1213" t="str">
        <f t="shared" si="337"/>
        <v/>
      </c>
      <c r="AI328" s="1280" t="str">
        <f>IF(VLOOKUP(D328,'J1&amp;J2'!$CA$9:$CW$470,22,FALSE)=0,"",VLOOKUP(D328,'J1&amp;J2'!$CA$9:$CW$470,22,FALSE))</f>
        <v/>
      </c>
      <c r="AJ328" s="760" t="str">
        <f t="shared" si="338"/>
        <v/>
      </c>
      <c r="AK328" s="1213" t="str">
        <f t="shared" si="339"/>
        <v/>
      </c>
      <c r="AL328" s="760"/>
      <c r="AM328" s="1213" t="str">
        <f t="shared" si="343"/>
        <v/>
      </c>
      <c r="AN328" s="761" t="str">
        <f t="shared" si="344"/>
        <v/>
      </c>
      <c r="AO328" s="762" t="str">
        <f t="shared" si="340"/>
        <v/>
      </c>
      <c r="AP328" s="763" t="str">
        <f t="shared" si="341"/>
        <v/>
      </c>
      <c r="AQ328" s="764">
        <f t="shared" si="342"/>
        <v>0</v>
      </c>
      <c r="AR328" s="7"/>
    </row>
    <row r="329" spans="2:44" ht="12" customHeight="1" x14ac:dyDescent="0.4">
      <c r="B329" s="765" t="s">
        <v>951</v>
      </c>
      <c r="C329" s="766" t="s">
        <v>338</v>
      </c>
      <c r="D329" s="767" t="s">
        <v>950</v>
      </c>
      <c r="E329" s="1281" t="str">
        <f>IF(VLOOKUP(D329,'J1&amp;J2'!$CA$9:$CW$470,12,FALSE)=0,"",VLOOKUP(D329,'J1&amp;J2'!$CA$9:$CW$470,12,FALSE))</f>
        <v/>
      </c>
      <c r="F329" s="1214" t="str">
        <f t="shared" si="318"/>
        <v/>
      </c>
      <c r="G329" s="1215" t="str">
        <f t="shared" si="319"/>
        <v/>
      </c>
      <c r="H329" s="1281" t="str">
        <f>IF(VLOOKUP(D329,'J1&amp;J2'!$CA$9:$CW$470,13,FALSE)=0,"",VLOOKUP(D329,'J1&amp;J2'!$CA$9:$CW$470,13,FALSE))</f>
        <v/>
      </c>
      <c r="I329" s="1281" t="str">
        <f t="shared" si="320"/>
        <v/>
      </c>
      <c r="J329" s="1215" t="str">
        <f t="shared" si="321"/>
        <v/>
      </c>
      <c r="K329" s="1281" t="str">
        <f>IF(VLOOKUP(D329,'J1&amp;J2'!$CA$9:$CW$470,14,FALSE)=0,"",VLOOKUP(D329,'J1&amp;J2'!$CA$9:$CW$470,14,FALSE))</f>
        <v/>
      </c>
      <c r="L329" s="1214" t="str">
        <f t="shared" si="322"/>
        <v/>
      </c>
      <c r="M329" s="1215" t="str">
        <f t="shared" si="323"/>
        <v/>
      </c>
      <c r="N329" s="1281" t="str">
        <f>IF(VLOOKUP(D329,'J1&amp;J2'!$CA$9:$CW$470,15,FALSE)=0,"",VLOOKUP(D329,'J1&amp;J2'!$CA$9:$CW$470,15,FALSE))</f>
        <v/>
      </c>
      <c r="O329" s="1214" t="str">
        <f t="shared" si="324"/>
        <v/>
      </c>
      <c r="P329" s="1215" t="str">
        <f t="shared" si="325"/>
        <v/>
      </c>
      <c r="Q329" s="1281" t="str">
        <f>IF(VLOOKUP(D329,'J1&amp;J2'!$CA$9:$CW$470,16,FALSE)=0,"",VLOOKUP(D329,'J1&amp;J2'!$CA$9:$CW$470,16,FALSE))</f>
        <v/>
      </c>
      <c r="R329" s="1214" t="str">
        <f t="shared" si="326"/>
        <v/>
      </c>
      <c r="S329" s="1215" t="str">
        <f t="shared" si="327"/>
        <v/>
      </c>
      <c r="T329" s="1281" t="str">
        <f>IF(VLOOKUP(D329,'J1&amp;J2'!$CA$9:$CW$470,17,FALSE)=0,"",VLOOKUP(D329,'J1&amp;J2'!$CA$9:$CW$470,17,FALSE))</f>
        <v/>
      </c>
      <c r="U329" s="1214" t="str">
        <f t="shared" si="328"/>
        <v/>
      </c>
      <c r="V329" s="1215" t="str">
        <f t="shared" si="329"/>
        <v/>
      </c>
      <c r="W329" s="1281" t="str">
        <f>IF(VLOOKUP(D329,'J1&amp;J2'!$CA$9:$CW$470,18,FALSE)=0,"",VLOOKUP(D329,'J1&amp;J2'!$CA$9:$CW$470,18,FALSE))</f>
        <v/>
      </c>
      <c r="X329" s="1214" t="str">
        <f t="shared" si="330"/>
        <v/>
      </c>
      <c r="Y329" s="1215" t="str">
        <f t="shared" si="331"/>
        <v/>
      </c>
      <c r="Z329" s="1281" t="str">
        <f>IF(VLOOKUP(D329,'J1&amp;J2'!$CA$9:$WV$470,19,FALSE)=0,"",VLOOKUP(D329,'J1&amp;J2'!$CA$9:$CW$470,19,FALSE))</f>
        <v/>
      </c>
      <c r="AA329" s="1214" t="str">
        <f t="shared" si="332"/>
        <v/>
      </c>
      <c r="AB329" s="1215" t="str">
        <f t="shared" si="333"/>
        <v/>
      </c>
      <c r="AC329" s="1281" t="str">
        <f>IF(VLOOKUP(D329,'J1&amp;J2'!$CA$9:$CW$470,20,FALSE)=0,"",VLOOKUP(D329,'J1&amp;J2'!$CA$9:$CW$470,20,FALSE))</f>
        <v/>
      </c>
      <c r="AD329" s="1214" t="str">
        <f t="shared" si="334"/>
        <v/>
      </c>
      <c r="AE329" s="1215" t="str">
        <f t="shared" si="335"/>
        <v/>
      </c>
      <c r="AF329" s="1281" t="str">
        <f>IF(VLOOKUP(D329,'J1&amp;J2'!$CA$9:$CW$470,21,FALSE)=0,"",VLOOKUP(D329,'J1&amp;J2'!$CA$9:$CW$470,21,FALSE))</f>
        <v/>
      </c>
      <c r="AG329" s="1214" t="str">
        <f t="shared" si="336"/>
        <v/>
      </c>
      <c r="AH329" s="1215" t="str">
        <f t="shared" si="337"/>
        <v/>
      </c>
      <c r="AI329" s="1281" t="str">
        <f>IF(VLOOKUP(D329,'J1&amp;J2'!$CA$9:$CW$470,22,FALSE)=0,"",VLOOKUP(D329,'J1&amp;J2'!$CA$9:$CW$470,22,FALSE))</f>
        <v/>
      </c>
      <c r="AJ329" s="1214" t="str">
        <f t="shared" si="338"/>
        <v/>
      </c>
      <c r="AK329" s="1215" t="str">
        <f t="shared" si="339"/>
        <v/>
      </c>
      <c r="AL329" s="1214"/>
      <c r="AM329" s="1215" t="str">
        <f t="shared" si="343"/>
        <v/>
      </c>
      <c r="AN329" s="768" t="str">
        <f t="shared" si="344"/>
        <v/>
      </c>
      <c r="AO329" s="762" t="str">
        <f t="shared" si="340"/>
        <v/>
      </c>
      <c r="AP329" s="763" t="str">
        <f t="shared" si="341"/>
        <v/>
      </c>
      <c r="AQ329" s="764">
        <f t="shared" si="342"/>
        <v>0</v>
      </c>
      <c r="AR329" s="7"/>
    </row>
    <row r="330" spans="2:44" ht="12" customHeight="1" x14ac:dyDescent="0.4">
      <c r="B330" s="757" t="s">
        <v>975</v>
      </c>
      <c r="C330" s="758" t="s">
        <v>338</v>
      </c>
      <c r="D330" s="759" t="s">
        <v>974</v>
      </c>
      <c r="E330" s="1280" t="str">
        <f>IF(VLOOKUP(D330,'J1&amp;J2'!$CA$9:$CW$470,12,FALSE)=0,"",VLOOKUP(D330,'J1&amp;J2'!$CA$9:$CW$470,12,FALSE))</f>
        <v/>
      </c>
      <c r="F330" s="760" t="str">
        <f t="shared" si="318"/>
        <v/>
      </c>
      <c r="G330" s="1213" t="str">
        <f t="shared" si="319"/>
        <v/>
      </c>
      <c r="H330" s="1280" t="str">
        <f>IF(VLOOKUP(D330,'J1&amp;J2'!$CA$9:$CW$470,13,FALSE)=0,"",VLOOKUP(D330,'J1&amp;J2'!$CA$9:$CW$470,13,FALSE))</f>
        <v/>
      </c>
      <c r="I330" s="1280" t="str">
        <f t="shared" si="320"/>
        <v/>
      </c>
      <c r="J330" s="1213" t="str">
        <f t="shared" si="321"/>
        <v/>
      </c>
      <c r="K330" s="1280" t="str">
        <f>IF(VLOOKUP(D330,'J1&amp;J2'!$CA$9:$CW$470,14,FALSE)=0,"",VLOOKUP(D330,'J1&amp;J2'!$CA$9:$CW$470,14,FALSE))</f>
        <v/>
      </c>
      <c r="L330" s="760" t="str">
        <f t="shared" si="322"/>
        <v/>
      </c>
      <c r="M330" s="1213" t="str">
        <f t="shared" si="323"/>
        <v/>
      </c>
      <c r="N330" s="1280" t="str">
        <f>IF(VLOOKUP(D330,'J1&amp;J2'!$CA$9:$CW$470,15,FALSE)=0,"",VLOOKUP(D330,'J1&amp;J2'!$CA$9:$CW$470,15,FALSE))</f>
        <v/>
      </c>
      <c r="O330" s="760" t="str">
        <f t="shared" si="324"/>
        <v/>
      </c>
      <c r="P330" s="1213" t="str">
        <f t="shared" si="325"/>
        <v/>
      </c>
      <c r="Q330" s="1280" t="str">
        <f>IF(VLOOKUP(D330,'J1&amp;J2'!$CA$9:$CW$470,16,FALSE)=0,"",VLOOKUP(D330,'J1&amp;J2'!$CA$9:$CW$470,16,FALSE))</f>
        <v/>
      </c>
      <c r="R330" s="760" t="str">
        <f t="shared" si="326"/>
        <v/>
      </c>
      <c r="S330" s="1213" t="str">
        <f t="shared" si="327"/>
        <v/>
      </c>
      <c r="T330" s="1280" t="str">
        <f>IF(VLOOKUP(D330,'J1&amp;J2'!$CA$9:$CW$470,17,FALSE)=0,"",VLOOKUP(D330,'J1&amp;J2'!$CA$9:$CW$470,17,FALSE))</f>
        <v/>
      </c>
      <c r="U330" s="760" t="str">
        <f t="shared" si="328"/>
        <v/>
      </c>
      <c r="V330" s="1213" t="str">
        <f t="shared" si="329"/>
        <v/>
      </c>
      <c r="W330" s="1280" t="str">
        <f>IF(VLOOKUP(D330,'J1&amp;J2'!$CA$9:$CW$470,18,FALSE)=0,"",VLOOKUP(D330,'J1&amp;J2'!$CA$9:$CW$470,18,FALSE))</f>
        <v/>
      </c>
      <c r="X330" s="760" t="str">
        <f t="shared" si="330"/>
        <v/>
      </c>
      <c r="Y330" s="1213" t="str">
        <f t="shared" si="331"/>
        <v/>
      </c>
      <c r="Z330" s="1280" t="str">
        <f>IF(VLOOKUP(D330,'J1&amp;J2'!$CA$9:$WV$470,19,FALSE)=0,"",VLOOKUP(D330,'J1&amp;J2'!$CA$9:$CW$470,19,FALSE))</f>
        <v/>
      </c>
      <c r="AA330" s="760" t="str">
        <f t="shared" si="332"/>
        <v/>
      </c>
      <c r="AB330" s="1213" t="str">
        <f t="shared" si="333"/>
        <v/>
      </c>
      <c r="AC330" s="1280" t="str">
        <f>IF(VLOOKUP(D330,'J1&amp;J2'!$CA$9:$CW$470,20,FALSE)=0,"",VLOOKUP(D330,'J1&amp;J2'!$CA$9:$CW$470,20,FALSE))</f>
        <v/>
      </c>
      <c r="AD330" s="760" t="str">
        <f t="shared" si="334"/>
        <v/>
      </c>
      <c r="AE330" s="1213" t="str">
        <f t="shared" si="335"/>
        <v/>
      </c>
      <c r="AF330" s="1280" t="str">
        <f>IF(VLOOKUP(D330,'J1&amp;J2'!$CA$9:$CW$470,21,FALSE)=0,"",VLOOKUP(D330,'J1&amp;J2'!$CA$9:$CW$470,21,FALSE))</f>
        <v/>
      </c>
      <c r="AG330" s="760" t="str">
        <f t="shared" si="336"/>
        <v/>
      </c>
      <c r="AH330" s="1213" t="str">
        <f t="shared" si="337"/>
        <v/>
      </c>
      <c r="AI330" s="1280" t="str">
        <f>IF(VLOOKUP(D330,'J1&amp;J2'!$CA$9:$CW$470,22,FALSE)=0,"",VLOOKUP(D330,'J1&amp;J2'!$CA$9:$CW$470,22,FALSE))</f>
        <v/>
      </c>
      <c r="AJ330" s="760" t="str">
        <f t="shared" si="338"/>
        <v/>
      </c>
      <c r="AK330" s="1213" t="str">
        <f t="shared" si="339"/>
        <v/>
      </c>
      <c r="AL330" s="760"/>
      <c r="AM330" s="1213" t="str">
        <f t="shared" si="343"/>
        <v/>
      </c>
      <c r="AN330" s="761" t="str">
        <f t="shared" si="344"/>
        <v/>
      </c>
      <c r="AO330" s="762" t="str">
        <f t="shared" si="340"/>
        <v/>
      </c>
      <c r="AP330" s="763" t="str">
        <f t="shared" si="341"/>
        <v/>
      </c>
      <c r="AQ330" s="764">
        <f t="shared" si="342"/>
        <v>0</v>
      </c>
      <c r="AR330" s="7"/>
    </row>
    <row r="331" spans="2:44" ht="12" customHeight="1" x14ac:dyDescent="0.4">
      <c r="B331" s="765" t="s">
        <v>1912</v>
      </c>
      <c r="C331" s="766" t="s">
        <v>1006</v>
      </c>
      <c r="D331" s="767" t="s">
        <v>1894</v>
      </c>
      <c r="E331" s="1281" t="str">
        <f>IF(VLOOKUP(D331,'J1&amp;J2'!$CA$9:$CW$470,12,FALSE)=0,"",VLOOKUP(D331,'J1&amp;J2'!$CA$9:$CW$470,12,FALSE))</f>
        <v/>
      </c>
      <c r="F331" s="1214" t="str">
        <f t="shared" si="318"/>
        <v/>
      </c>
      <c r="G331" s="1215" t="str">
        <f t="shared" si="319"/>
        <v/>
      </c>
      <c r="H331" s="1281" t="str">
        <f>IF(VLOOKUP(D331,'J1&amp;J2'!$CA$9:$CW$470,13,FALSE)=0,"",VLOOKUP(D331,'J1&amp;J2'!$CA$9:$CW$470,13,FALSE))</f>
        <v/>
      </c>
      <c r="I331" s="1281" t="str">
        <f t="shared" si="320"/>
        <v/>
      </c>
      <c r="J331" s="1215" t="str">
        <f t="shared" si="321"/>
        <v/>
      </c>
      <c r="K331" s="1281" t="str">
        <f>IF(VLOOKUP(D331,'J1&amp;J2'!$CA$9:$CW$470,14,FALSE)=0,"",VLOOKUP(D331,'J1&amp;J2'!$CA$9:$CW$470,14,FALSE))</f>
        <v/>
      </c>
      <c r="L331" s="1214" t="str">
        <f t="shared" si="322"/>
        <v/>
      </c>
      <c r="M331" s="1215" t="str">
        <f t="shared" si="323"/>
        <v/>
      </c>
      <c r="N331" s="1281" t="str">
        <f>IF(VLOOKUP(D331,'J1&amp;J2'!$CA$9:$CW$470,15,FALSE)=0,"",VLOOKUP(D331,'J1&amp;J2'!$CA$9:$CW$470,15,FALSE))</f>
        <v/>
      </c>
      <c r="O331" s="1214" t="str">
        <f t="shared" si="324"/>
        <v/>
      </c>
      <c r="P331" s="1215" t="str">
        <f t="shared" si="325"/>
        <v/>
      </c>
      <c r="Q331" s="1281" t="str">
        <f>IF(VLOOKUP(D331,'J1&amp;J2'!$CA$9:$CW$470,16,FALSE)=0,"",VLOOKUP(D331,'J1&amp;J2'!$CA$9:$CW$470,16,FALSE))</f>
        <v/>
      </c>
      <c r="R331" s="1214" t="str">
        <f t="shared" si="326"/>
        <v/>
      </c>
      <c r="S331" s="1215" t="str">
        <f t="shared" si="327"/>
        <v/>
      </c>
      <c r="T331" s="1281" t="str">
        <f>IF(VLOOKUP(D331,'J1&amp;J2'!$CA$9:$CW$470,17,FALSE)=0,"",VLOOKUP(D331,'J1&amp;J2'!$CA$9:$CW$470,17,FALSE))</f>
        <v/>
      </c>
      <c r="U331" s="1214" t="str">
        <f t="shared" si="328"/>
        <v/>
      </c>
      <c r="V331" s="1215" t="str">
        <f t="shared" si="329"/>
        <v/>
      </c>
      <c r="W331" s="1281" t="str">
        <f>IF(VLOOKUP(D331,'J1&amp;J2'!$CA$9:$CW$470,18,FALSE)=0,"",VLOOKUP(D331,'J1&amp;J2'!$CA$9:$CW$470,18,FALSE))</f>
        <v/>
      </c>
      <c r="X331" s="1214" t="str">
        <f t="shared" si="330"/>
        <v/>
      </c>
      <c r="Y331" s="1215" t="str">
        <f t="shared" si="331"/>
        <v/>
      </c>
      <c r="Z331" s="1281" t="str">
        <f>IF(VLOOKUP(D331,'J1&amp;J2'!$CA$9:$WV$470,19,FALSE)=0,"",VLOOKUP(D331,'J1&amp;J2'!$CA$9:$CW$470,19,FALSE))</f>
        <v/>
      </c>
      <c r="AA331" s="1214" t="str">
        <f t="shared" si="332"/>
        <v/>
      </c>
      <c r="AB331" s="1215" t="str">
        <f t="shared" si="333"/>
        <v/>
      </c>
      <c r="AC331" s="1281" t="str">
        <f>IF(VLOOKUP(D331,'J1&amp;J2'!$CA$9:$CW$470,20,FALSE)=0,"",VLOOKUP(D331,'J1&amp;J2'!$CA$9:$CW$470,20,FALSE))</f>
        <v/>
      </c>
      <c r="AD331" s="1214" t="str">
        <f t="shared" si="334"/>
        <v/>
      </c>
      <c r="AE331" s="1215" t="str">
        <f t="shared" si="335"/>
        <v/>
      </c>
      <c r="AF331" s="1281" t="str">
        <f>IF(VLOOKUP(D331,'J1&amp;J2'!$CA$9:$CW$470,21,FALSE)=0,"",VLOOKUP(D331,'J1&amp;J2'!$CA$9:$CW$470,21,FALSE))</f>
        <v/>
      </c>
      <c r="AG331" s="1214" t="str">
        <f t="shared" si="336"/>
        <v/>
      </c>
      <c r="AH331" s="1215" t="str">
        <f t="shared" si="337"/>
        <v/>
      </c>
      <c r="AI331" s="1281" t="str">
        <f>IF(VLOOKUP(D331,'J1&amp;J2'!$CA$9:$CW$470,22,FALSE)=0,"",VLOOKUP(D331,'J1&amp;J2'!$CA$9:$CW$470,22,FALSE))</f>
        <v/>
      </c>
      <c r="AJ331" s="1214" t="str">
        <f t="shared" si="338"/>
        <v/>
      </c>
      <c r="AK331" s="1215" t="str">
        <f t="shared" si="339"/>
        <v/>
      </c>
      <c r="AL331" s="760"/>
      <c r="AM331" s="1213" t="str">
        <f t="shared" si="343"/>
        <v/>
      </c>
      <c r="AN331" s="761" t="str">
        <f t="shared" si="344"/>
        <v/>
      </c>
      <c r="AO331" s="762" t="str">
        <f t="shared" si="340"/>
        <v/>
      </c>
      <c r="AP331" s="763" t="str">
        <f t="shared" si="341"/>
        <v/>
      </c>
      <c r="AQ331" s="764">
        <f t="shared" si="342"/>
        <v>0</v>
      </c>
      <c r="AR331" s="7"/>
    </row>
    <row r="332" spans="2:44" ht="12" customHeight="1" x14ac:dyDescent="0.4">
      <c r="B332" s="757" t="s">
        <v>1008</v>
      </c>
      <c r="C332" s="758" t="s">
        <v>1006</v>
      </c>
      <c r="D332" s="759" t="s">
        <v>1007</v>
      </c>
      <c r="E332" s="1280" t="str">
        <f>IF(VLOOKUP(D332,'J1&amp;J2'!$CA$9:$CW$470,12,FALSE)=0,"",VLOOKUP(D332,'J1&amp;J2'!$CA$9:$CW$470,12,FALSE))</f>
        <v/>
      </c>
      <c r="F332" s="760" t="str">
        <f t="shared" si="318"/>
        <v/>
      </c>
      <c r="G332" s="1213" t="str">
        <f t="shared" si="319"/>
        <v/>
      </c>
      <c r="H332" s="1280" t="str">
        <f>IF(VLOOKUP(D332,'J1&amp;J2'!$CA$9:$CW$470,13,FALSE)=0,"",VLOOKUP(D332,'J1&amp;J2'!$CA$9:$CW$470,13,FALSE))</f>
        <v/>
      </c>
      <c r="I332" s="1280" t="str">
        <f t="shared" si="320"/>
        <v/>
      </c>
      <c r="J332" s="1213" t="str">
        <f t="shared" si="321"/>
        <v/>
      </c>
      <c r="K332" s="1280" t="str">
        <f>IF(VLOOKUP(D332,'J1&amp;J2'!$CA$9:$CW$470,14,FALSE)=0,"",VLOOKUP(D332,'J1&amp;J2'!$CA$9:$CW$470,14,FALSE))</f>
        <v/>
      </c>
      <c r="L332" s="760" t="str">
        <f t="shared" si="322"/>
        <v/>
      </c>
      <c r="M332" s="1213" t="str">
        <f t="shared" si="323"/>
        <v/>
      </c>
      <c r="N332" s="1280" t="str">
        <f>IF(VLOOKUP(D332,'J1&amp;J2'!$CA$9:$CW$470,15,FALSE)=0,"",VLOOKUP(D332,'J1&amp;J2'!$CA$9:$CW$470,15,FALSE))</f>
        <v/>
      </c>
      <c r="O332" s="760" t="str">
        <f t="shared" si="324"/>
        <v/>
      </c>
      <c r="P332" s="1213" t="str">
        <f t="shared" si="325"/>
        <v/>
      </c>
      <c r="Q332" s="1280" t="str">
        <f>IF(VLOOKUP(D332,'J1&amp;J2'!$CA$9:$CW$470,16,FALSE)=0,"",VLOOKUP(D332,'J1&amp;J2'!$CA$9:$CW$470,16,FALSE))</f>
        <v/>
      </c>
      <c r="R332" s="760" t="str">
        <f t="shared" si="326"/>
        <v/>
      </c>
      <c r="S332" s="1213" t="str">
        <f t="shared" si="327"/>
        <v/>
      </c>
      <c r="T332" s="1280" t="str">
        <f>IF(VLOOKUP(D332,'J1&amp;J2'!$CA$9:$CW$470,17,FALSE)=0,"",VLOOKUP(D332,'J1&amp;J2'!$CA$9:$CW$470,17,FALSE))</f>
        <v/>
      </c>
      <c r="U332" s="760" t="str">
        <f t="shared" si="328"/>
        <v/>
      </c>
      <c r="V332" s="1213" t="str">
        <f t="shared" si="329"/>
        <v/>
      </c>
      <c r="W332" s="1280" t="str">
        <f>IF(VLOOKUP(D332,'J1&amp;J2'!$CA$9:$CW$470,18,FALSE)=0,"",VLOOKUP(D332,'J1&amp;J2'!$CA$9:$CW$470,18,FALSE))</f>
        <v/>
      </c>
      <c r="X332" s="760" t="str">
        <f t="shared" si="330"/>
        <v/>
      </c>
      <c r="Y332" s="1213" t="str">
        <f t="shared" si="331"/>
        <v/>
      </c>
      <c r="Z332" s="1280" t="str">
        <f>IF(VLOOKUP(D332,'J1&amp;J2'!$CA$9:$WV$470,19,FALSE)=0,"",VLOOKUP(D332,'J1&amp;J2'!$CA$9:$CW$470,19,FALSE))</f>
        <v/>
      </c>
      <c r="AA332" s="760" t="str">
        <f t="shared" si="332"/>
        <v/>
      </c>
      <c r="AB332" s="1213" t="str">
        <f t="shared" si="333"/>
        <v/>
      </c>
      <c r="AC332" s="1280" t="str">
        <f>IF(VLOOKUP(D332,'J1&amp;J2'!$CA$9:$CW$470,20,FALSE)=0,"",VLOOKUP(D332,'J1&amp;J2'!$CA$9:$CW$470,20,FALSE))</f>
        <v/>
      </c>
      <c r="AD332" s="760" t="str">
        <f t="shared" si="334"/>
        <v/>
      </c>
      <c r="AE332" s="1213" t="str">
        <f t="shared" si="335"/>
        <v/>
      </c>
      <c r="AF332" s="1280" t="str">
        <f>IF(VLOOKUP(D332,'J1&amp;J2'!$CA$9:$CW$470,21,FALSE)=0,"",VLOOKUP(D332,'J1&amp;J2'!$CA$9:$CW$470,21,FALSE))</f>
        <v/>
      </c>
      <c r="AG332" s="760" t="str">
        <f t="shared" si="336"/>
        <v/>
      </c>
      <c r="AH332" s="1213" t="str">
        <f t="shared" si="337"/>
        <v/>
      </c>
      <c r="AI332" s="1280" t="str">
        <f>IF(VLOOKUP(D332,'J1&amp;J2'!$CA$9:$CW$470,22,FALSE)=0,"",VLOOKUP(D332,'J1&amp;J2'!$CA$9:$CW$470,22,FALSE))</f>
        <v/>
      </c>
      <c r="AJ332" s="760" t="str">
        <f t="shared" si="338"/>
        <v/>
      </c>
      <c r="AK332" s="1213" t="str">
        <f t="shared" si="339"/>
        <v/>
      </c>
      <c r="AL332" s="1214"/>
      <c r="AM332" s="1215" t="str">
        <f t="shared" si="343"/>
        <v/>
      </c>
      <c r="AN332" s="768" t="str">
        <f t="shared" si="344"/>
        <v/>
      </c>
      <c r="AO332" s="762" t="str">
        <f t="shared" si="340"/>
        <v/>
      </c>
      <c r="AP332" s="763" t="str">
        <f t="shared" si="341"/>
        <v/>
      </c>
      <c r="AQ332" s="764">
        <f t="shared" si="342"/>
        <v>0</v>
      </c>
      <c r="AR332" s="7"/>
    </row>
    <row r="333" spans="2:44" ht="12" customHeight="1" x14ac:dyDescent="0.4">
      <c r="B333" s="765" t="s">
        <v>1010</v>
      </c>
      <c r="C333" s="766" t="s">
        <v>1006</v>
      </c>
      <c r="D333" s="767" t="s">
        <v>1009</v>
      </c>
      <c r="E333" s="1281" t="str">
        <f>IF(VLOOKUP(D333,'J1&amp;J2'!$CA$9:$CW$470,12,FALSE)=0,"",VLOOKUP(D333,'J1&amp;J2'!$CA$9:$CW$470,12,FALSE))</f>
        <v/>
      </c>
      <c r="F333" s="1214" t="str">
        <f t="shared" si="318"/>
        <v/>
      </c>
      <c r="G333" s="1215" t="str">
        <f t="shared" si="319"/>
        <v/>
      </c>
      <c r="H333" s="1281" t="str">
        <f>IF(VLOOKUP(D333,'J1&amp;J2'!$CA$9:$CW$470,13,FALSE)=0,"",VLOOKUP(D333,'J1&amp;J2'!$CA$9:$CW$470,13,FALSE))</f>
        <v/>
      </c>
      <c r="I333" s="1281" t="str">
        <f t="shared" si="320"/>
        <v/>
      </c>
      <c r="J333" s="1215" t="str">
        <f t="shared" si="321"/>
        <v/>
      </c>
      <c r="K333" s="1281" t="str">
        <f>IF(VLOOKUP(D333,'J1&amp;J2'!$CA$9:$CW$470,14,FALSE)=0,"",VLOOKUP(D333,'J1&amp;J2'!$CA$9:$CW$470,14,FALSE))</f>
        <v/>
      </c>
      <c r="L333" s="1214" t="str">
        <f t="shared" si="322"/>
        <v/>
      </c>
      <c r="M333" s="1215" t="str">
        <f t="shared" si="323"/>
        <v/>
      </c>
      <c r="N333" s="1281" t="str">
        <f>IF(VLOOKUP(D333,'J1&amp;J2'!$CA$9:$CW$470,15,FALSE)=0,"",VLOOKUP(D333,'J1&amp;J2'!$CA$9:$CW$470,15,FALSE))</f>
        <v/>
      </c>
      <c r="O333" s="1214" t="str">
        <f t="shared" si="324"/>
        <v/>
      </c>
      <c r="P333" s="1215" t="str">
        <f t="shared" si="325"/>
        <v/>
      </c>
      <c r="Q333" s="1281" t="str">
        <f>IF(VLOOKUP(D333,'J1&amp;J2'!$CA$9:$CW$470,16,FALSE)=0,"",VLOOKUP(D333,'J1&amp;J2'!$CA$9:$CW$470,16,FALSE))</f>
        <v/>
      </c>
      <c r="R333" s="1214" t="str">
        <f t="shared" si="326"/>
        <v/>
      </c>
      <c r="S333" s="1215" t="str">
        <f t="shared" si="327"/>
        <v/>
      </c>
      <c r="T333" s="1281" t="str">
        <f>IF(VLOOKUP(D333,'J1&amp;J2'!$CA$9:$CW$470,17,FALSE)=0,"",VLOOKUP(D333,'J1&amp;J2'!$CA$9:$CW$470,17,FALSE))</f>
        <v/>
      </c>
      <c r="U333" s="1214" t="str">
        <f t="shared" si="328"/>
        <v/>
      </c>
      <c r="V333" s="1215" t="str">
        <f t="shared" si="329"/>
        <v/>
      </c>
      <c r="W333" s="1281" t="str">
        <f>IF(VLOOKUP(D333,'J1&amp;J2'!$CA$9:$CW$470,18,FALSE)=0,"",VLOOKUP(D333,'J1&amp;J2'!$CA$9:$CW$470,18,FALSE))</f>
        <v/>
      </c>
      <c r="X333" s="1214" t="str">
        <f t="shared" si="330"/>
        <v/>
      </c>
      <c r="Y333" s="1215" t="str">
        <f t="shared" si="331"/>
        <v/>
      </c>
      <c r="Z333" s="1281" t="str">
        <f>IF(VLOOKUP(D333,'J1&amp;J2'!$CA$9:$WV$470,19,FALSE)=0,"",VLOOKUP(D333,'J1&amp;J2'!$CA$9:$CW$470,19,FALSE))</f>
        <v/>
      </c>
      <c r="AA333" s="1214" t="str">
        <f t="shared" si="332"/>
        <v/>
      </c>
      <c r="AB333" s="1215" t="str">
        <f t="shared" si="333"/>
        <v/>
      </c>
      <c r="AC333" s="1281" t="str">
        <f>IF(VLOOKUP(D333,'J1&amp;J2'!$CA$9:$CW$470,20,FALSE)=0,"",VLOOKUP(D333,'J1&amp;J2'!$CA$9:$CW$470,20,FALSE))</f>
        <v/>
      </c>
      <c r="AD333" s="1214" t="str">
        <f t="shared" si="334"/>
        <v/>
      </c>
      <c r="AE333" s="1215" t="str">
        <f t="shared" si="335"/>
        <v/>
      </c>
      <c r="AF333" s="1281" t="str">
        <f>IF(VLOOKUP(D333,'J1&amp;J2'!$CA$9:$CW$470,21,FALSE)=0,"",VLOOKUP(D333,'J1&amp;J2'!$CA$9:$CW$470,21,FALSE))</f>
        <v/>
      </c>
      <c r="AG333" s="1214" t="str">
        <f t="shared" si="336"/>
        <v/>
      </c>
      <c r="AH333" s="1215" t="str">
        <f t="shared" si="337"/>
        <v/>
      </c>
      <c r="AI333" s="1281" t="str">
        <f>IF(VLOOKUP(D333,'J1&amp;J2'!$CA$9:$CW$470,22,FALSE)=0,"",VLOOKUP(D333,'J1&amp;J2'!$CA$9:$CW$470,22,FALSE))</f>
        <v/>
      </c>
      <c r="AJ333" s="1214" t="str">
        <f t="shared" si="338"/>
        <v/>
      </c>
      <c r="AK333" s="1215" t="str">
        <f t="shared" si="339"/>
        <v/>
      </c>
      <c r="AL333" s="760"/>
      <c r="AM333" s="1213" t="str">
        <f t="shared" si="343"/>
        <v/>
      </c>
      <c r="AN333" s="761" t="str">
        <f t="shared" si="344"/>
        <v/>
      </c>
      <c r="AO333" s="762" t="str">
        <f t="shared" si="340"/>
        <v/>
      </c>
      <c r="AP333" s="763" t="str">
        <f t="shared" si="341"/>
        <v/>
      </c>
      <c r="AQ333" s="764">
        <f t="shared" si="342"/>
        <v>0</v>
      </c>
      <c r="AR333" s="7"/>
    </row>
    <row r="334" spans="2:44" ht="12" customHeight="1" x14ac:dyDescent="0.4">
      <c r="B334" s="757" t="s">
        <v>1301</v>
      </c>
      <c r="C334" s="758" t="s">
        <v>1006</v>
      </c>
      <c r="D334" s="759" t="s">
        <v>1294</v>
      </c>
      <c r="E334" s="1280" t="str">
        <f>IF(VLOOKUP(D334,'J1&amp;J2'!$CA$9:$CW$470,12,FALSE)=0,"",VLOOKUP(D334,'J1&amp;J2'!$CA$9:$CW$470,12,FALSE))</f>
        <v/>
      </c>
      <c r="F334" s="760" t="str">
        <f t="shared" si="318"/>
        <v/>
      </c>
      <c r="G334" s="1213" t="str">
        <f t="shared" si="319"/>
        <v/>
      </c>
      <c r="H334" s="1280" t="str">
        <f>IF(VLOOKUP(D334,'J1&amp;J2'!$CA$9:$CW$470,13,FALSE)=0,"",VLOOKUP(D334,'J1&amp;J2'!$CA$9:$CW$470,13,FALSE))</f>
        <v/>
      </c>
      <c r="I334" s="1280" t="str">
        <f t="shared" si="320"/>
        <v/>
      </c>
      <c r="J334" s="1213" t="str">
        <f t="shared" si="321"/>
        <v/>
      </c>
      <c r="K334" s="1280" t="str">
        <f>IF(VLOOKUP(D334,'J1&amp;J2'!$CA$9:$CW$470,14,FALSE)=0,"",VLOOKUP(D334,'J1&amp;J2'!$CA$9:$CW$470,14,FALSE))</f>
        <v/>
      </c>
      <c r="L334" s="760" t="str">
        <f t="shared" si="322"/>
        <v/>
      </c>
      <c r="M334" s="1213" t="str">
        <f t="shared" si="323"/>
        <v/>
      </c>
      <c r="N334" s="1280" t="str">
        <f>IF(VLOOKUP(D334,'J1&amp;J2'!$CA$9:$CW$470,15,FALSE)=0,"",VLOOKUP(D334,'J1&amp;J2'!$CA$9:$CW$470,15,FALSE))</f>
        <v/>
      </c>
      <c r="O334" s="760" t="str">
        <f t="shared" si="324"/>
        <v/>
      </c>
      <c r="P334" s="1213" t="str">
        <f t="shared" si="325"/>
        <v/>
      </c>
      <c r="Q334" s="1280" t="str">
        <f>IF(VLOOKUP(D334,'J1&amp;J2'!$CA$9:$CW$470,16,FALSE)=0,"",VLOOKUP(D334,'J1&amp;J2'!$CA$9:$CW$470,16,FALSE))</f>
        <v/>
      </c>
      <c r="R334" s="760" t="str">
        <f t="shared" si="326"/>
        <v/>
      </c>
      <c r="S334" s="1213" t="str">
        <f t="shared" si="327"/>
        <v/>
      </c>
      <c r="T334" s="1280" t="str">
        <f>IF(VLOOKUP(D334,'J1&amp;J2'!$CA$9:$CW$470,17,FALSE)=0,"",VLOOKUP(D334,'J1&amp;J2'!$CA$9:$CW$470,17,FALSE))</f>
        <v/>
      </c>
      <c r="U334" s="760" t="str">
        <f t="shared" si="328"/>
        <v/>
      </c>
      <c r="V334" s="1213" t="str">
        <f t="shared" si="329"/>
        <v/>
      </c>
      <c r="W334" s="1280" t="str">
        <f>IF(VLOOKUP(D334,'J1&amp;J2'!$CA$9:$CW$470,18,FALSE)=0,"",VLOOKUP(D334,'J1&amp;J2'!$CA$9:$CW$470,18,FALSE))</f>
        <v/>
      </c>
      <c r="X334" s="760" t="str">
        <f t="shared" si="330"/>
        <v/>
      </c>
      <c r="Y334" s="1213" t="str">
        <f t="shared" si="331"/>
        <v/>
      </c>
      <c r="Z334" s="1280" t="str">
        <f>IF(VLOOKUP(D334,'J1&amp;J2'!$CA$9:$WV$470,19,FALSE)=0,"",VLOOKUP(D334,'J1&amp;J2'!$CA$9:$CW$470,19,FALSE))</f>
        <v/>
      </c>
      <c r="AA334" s="760" t="str">
        <f t="shared" si="332"/>
        <v/>
      </c>
      <c r="AB334" s="1213" t="str">
        <f t="shared" si="333"/>
        <v/>
      </c>
      <c r="AC334" s="1280" t="str">
        <f>IF(VLOOKUP(D334,'J1&amp;J2'!$CA$9:$CW$470,20,FALSE)=0,"",VLOOKUP(D334,'J1&amp;J2'!$CA$9:$CW$470,20,FALSE))</f>
        <v/>
      </c>
      <c r="AD334" s="760" t="str">
        <f t="shared" si="334"/>
        <v/>
      </c>
      <c r="AE334" s="1213" t="str">
        <f t="shared" si="335"/>
        <v/>
      </c>
      <c r="AF334" s="1280" t="str">
        <f>IF(VLOOKUP(D334,'J1&amp;J2'!$CA$9:$CW$470,21,FALSE)=0,"",VLOOKUP(D334,'J1&amp;J2'!$CA$9:$CW$470,21,FALSE))</f>
        <v/>
      </c>
      <c r="AG334" s="760" t="str">
        <f t="shared" si="336"/>
        <v/>
      </c>
      <c r="AH334" s="1213" t="str">
        <f t="shared" si="337"/>
        <v/>
      </c>
      <c r="AI334" s="1280" t="str">
        <f>IF(VLOOKUP(D334,'J1&amp;J2'!$CA$9:$CW$470,22,FALSE)=0,"",VLOOKUP(D334,'J1&amp;J2'!$CA$9:$CW$470,22,FALSE))</f>
        <v/>
      </c>
      <c r="AJ334" s="760" t="str">
        <f t="shared" si="338"/>
        <v/>
      </c>
      <c r="AK334" s="1213" t="str">
        <f t="shared" si="339"/>
        <v/>
      </c>
      <c r="AL334" s="1214"/>
      <c r="AM334" s="1215" t="str">
        <f t="shared" si="343"/>
        <v/>
      </c>
      <c r="AN334" s="768" t="str">
        <f t="shared" si="344"/>
        <v/>
      </c>
      <c r="AO334" s="762" t="str">
        <f t="shared" si="340"/>
        <v/>
      </c>
      <c r="AP334" s="763" t="str">
        <f t="shared" si="341"/>
        <v/>
      </c>
      <c r="AQ334" s="764">
        <f t="shared" si="342"/>
        <v>0</v>
      </c>
      <c r="AR334" s="7"/>
    </row>
    <row r="335" spans="2:44" ht="12" customHeight="1" x14ac:dyDescent="0.4">
      <c r="B335" s="765" t="s">
        <v>1820</v>
      </c>
      <c r="C335" s="766" t="s">
        <v>1006</v>
      </c>
      <c r="D335" s="767" t="s">
        <v>1017</v>
      </c>
      <c r="E335" s="1281" t="str">
        <f>IF(VLOOKUP(D335,'J1&amp;J2'!$CA$9:$CW$470,12,FALSE)=0,"",VLOOKUP(D335,'J1&amp;J2'!$CA$9:$CW$470,12,FALSE))</f>
        <v/>
      </c>
      <c r="F335" s="1214" t="str">
        <f t="shared" si="318"/>
        <v/>
      </c>
      <c r="G335" s="1215" t="str">
        <f t="shared" si="319"/>
        <v/>
      </c>
      <c r="H335" s="1281" t="str">
        <f>IF(VLOOKUP(D335,'J1&amp;J2'!$CA$9:$CW$470,13,FALSE)=0,"",VLOOKUP(D335,'J1&amp;J2'!$CA$9:$CW$470,13,FALSE))</f>
        <v/>
      </c>
      <c r="I335" s="1281" t="str">
        <f t="shared" si="320"/>
        <v/>
      </c>
      <c r="J335" s="1215" t="str">
        <f t="shared" si="321"/>
        <v/>
      </c>
      <c r="K335" s="1281" t="str">
        <f>IF(VLOOKUP(D335,'J1&amp;J2'!$CA$9:$CW$470,14,FALSE)=0,"",VLOOKUP(D335,'J1&amp;J2'!$CA$9:$CW$470,14,FALSE))</f>
        <v/>
      </c>
      <c r="L335" s="1214" t="str">
        <f t="shared" si="322"/>
        <v/>
      </c>
      <c r="M335" s="1215" t="str">
        <f t="shared" si="323"/>
        <v/>
      </c>
      <c r="N335" s="1281" t="str">
        <f>IF(VLOOKUP(D335,'J1&amp;J2'!$CA$9:$CW$470,15,FALSE)=0,"",VLOOKUP(D335,'J1&amp;J2'!$CA$9:$CW$470,15,FALSE))</f>
        <v/>
      </c>
      <c r="O335" s="1214" t="str">
        <f t="shared" si="324"/>
        <v/>
      </c>
      <c r="P335" s="1215" t="str">
        <f t="shared" si="325"/>
        <v/>
      </c>
      <c r="Q335" s="1281" t="str">
        <f>IF(VLOOKUP(D335,'J1&amp;J2'!$CA$9:$CW$470,16,FALSE)=0,"",VLOOKUP(D335,'J1&amp;J2'!$CA$9:$CW$470,16,FALSE))</f>
        <v/>
      </c>
      <c r="R335" s="1214" t="str">
        <f t="shared" si="326"/>
        <v/>
      </c>
      <c r="S335" s="1215" t="str">
        <f t="shared" si="327"/>
        <v/>
      </c>
      <c r="T335" s="1281" t="str">
        <f>IF(VLOOKUP(D335,'J1&amp;J2'!$CA$9:$CW$470,17,FALSE)=0,"",VLOOKUP(D335,'J1&amp;J2'!$CA$9:$CW$470,17,FALSE))</f>
        <v/>
      </c>
      <c r="U335" s="1214" t="str">
        <f t="shared" si="328"/>
        <v/>
      </c>
      <c r="V335" s="1215" t="str">
        <f t="shared" si="329"/>
        <v/>
      </c>
      <c r="W335" s="1281" t="str">
        <f>IF(VLOOKUP(D335,'J1&amp;J2'!$CA$9:$CW$470,18,FALSE)=0,"",VLOOKUP(D335,'J1&amp;J2'!$CA$9:$CW$470,18,FALSE))</f>
        <v/>
      </c>
      <c r="X335" s="1214" t="str">
        <f t="shared" si="330"/>
        <v/>
      </c>
      <c r="Y335" s="1215" t="str">
        <f t="shared" si="331"/>
        <v/>
      </c>
      <c r="Z335" s="1281" t="str">
        <f>IF(VLOOKUP(D335,'J1&amp;J2'!$CA$9:$WV$470,19,FALSE)=0,"",VLOOKUP(D335,'J1&amp;J2'!$CA$9:$CW$470,19,FALSE))</f>
        <v/>
      </c>
      <c r="AA335" s="1214" t="str">
        <f t="shared" si="332"/>
        <v/>
      </c>
      <c r="AB335" s="1215" t="str">
        <f t="shared" si="333"/>
        <v/>
      </c>
      <c r="AC335" s="1281" t="str">
        <f>IF(VLOOKUP(D335,'J1&amp;J2'!$CA$9:$CW$470,20,FALSE)=0,"",VLOOKUP(D335,'J1&amp;J2'!$CA$9:$CW$470,20,FALSE))</f>
        <v/>
      </c>
      <c r="AD335" s="1214" t="str">
        <f t="shared" si="334"/>
        <v/>
      </c>
      <c r="AE335" s="1215" t="str">
        <f t="shared" si="335"/>
        <v/>
      </c>
      <c r="AF335" s="1281" t="str">
        <f>IF(VLOOKUP(D335,'J1&amp;J2'!$CA$9:$CW$470,21,FALSE)=0,"",VLOOKUP(D335,'J1&amp;J2'!$CA$9:$CW$470,21,FALSE))</f>
        <v/>
      </c>
      <c r="AG335" s="1214" t="str">
        <f t="shared" si="336"/>
        <v/>
      </c>
      <c r="AH335" s="1215" t="str">
        <f t="shared" si="337"/>
        <v/>
      </c>
      <c r="AI335" s="1281" t="str">
        <f>IF(VLOOKUP(D335,'J1&amp;J2'!$CA$9:$CW$470,22,FALSE)=0,"",VLOOKUP(D335,'J1&amp;J2'!$CA$9:$CW$470,22,FALSE))</f>
        <v/>
      </c>
      <c r="AJ335" s="1214" t="str">
        <f t="shared" si="338"/>
        <v/>
      </c>
      <c r="AK335" s="1215" t="str">
        <f t="shared" si="339"/>
        <v/>
      </c>
      <c r="AL335" s="760"/>
      <c r="AM335" s="1213" t="str">
        <f t="shared" si="343"/>
        <v/>
      </c>
      <c r="AN335" s="761" t="str">
        <f t="shared" si="344"/>
        <v/>
      </c>
      <c r="AO335" s="762" t="str">
        <f t="shared" si="340"/>
        <v/>
      </c>
      <c r="AP335" s="763" t="str">
        <f t="shared" si="341"/>
        <v/>
      </c>
      <c r="AQ335" s="764">
        <f t="shared" si="342"/>
        <v>0</v>
      </c>
      <c r="AR335" s="7"/>
    </row>
    <row r="336" spans="2:44" ht="12" customHeight="1" x14ac:dyDescent="0.4">
      <c r="B336" s="757" t="s">
        <v>1914</v>
      </c>
      <c r="C336" s="758" t="s">
        <v>1006</v>
      </c>
      <c r="D336" s="759" t="s">
        <v>1823</v>
      </c>
      <c r="E336" s="1280" t="str">
        <f>IF(VLOOKUP(D336,'J1&amp;J2'!$CA$9:$CW$470,12,FALSE)=0,"",VLOOKUP(D336,'J1&amp;J2'!$CA$9:$CW$470,12,FALSE))</f>
        <v/>
      </c>
      <c r="F336" s="760" t="str">
        <f t="shared" si="318"/>
        <v/>
      </c>
      <c r="G336" s="1213" t="str">
        <f t="shared" si="319"/>
        <v/>
      </c>
      <c r="H336" s="1280" t="str">
        <f>IF(VLOOKUP(D336,'J1&amp;J2'!$CA$9:$CW$470,13,FALSE)=0,"",VLOOKUP(D336,'J1&amp;J2'!$CA$9:$CW$470,13,FALSE))</f>
        <v/>
      </c>
      <c r="I336" s="1280" t="str">
        <f t="shared" si="320"/>
        <v/>
      </c>
      <c r="J336" s="1213" t="str">
        <f t="shared" si="321"/>
        <v/>
      </c>
      <c r="K336" s="1280" t="str">
        <f>IF(VLOOKUP(D336,'J1&amp;J2'!$CA$9:$CW$470,14,FALSE)=0,"",VLOOKUP(D336,'J1&amp;J2'!$CA$9:$CW$470,14,FALSE))</f>
        <v/>
      </c>
      <c r="L336" s="760" t="str">
        <f t="shared" si="322"/>
        <v/>
      </c>
      <c r="M336" s="1213" t="str">
        <f t="shared" si="323"/>
        <v/>
      </c>
      <c r="N336" s="1280" t="str">
        <f>IF(VLOOKUP(D336,'J1&amp;J2'!$CA$9:$CW$470,15,FALSE)=0,"",VLOOKUP(D336,'J1&amp;J2'!$CA$9:$CW$470,15,FALSE))</f>
        <v/>
      </c>
      <c r="O336" s="760" t="str">
        <f t="shared" si="324"/>
        <v/>
      </c>
      <c r="P336" s="1213" t="str">
        <f t="shared" si="325"/>
        <v/>
      </c>
      <c r="Q336" s="1280" t="str">
        <f>IF(VLOOKUP(D336,'J1&amp;J2'!$CA$9:$CW$470,16,FALSE)=0,"",VLOOKUP(D336,'J1&amp;J2'!$CA$9:$CW$470,16,FALSE))</f>
        <v/>
      </c>
      <c r="R336" s="760" t="str">
        <f t="shared" si="326"/>
        <v/>
      </c>
      <c r="S336" s="1213" t="str">
        <f t="shared" si="327"/>
        <v/>
      </c>
      <c r="T336" s="1280" t="str">
        <f>IF(VLOOKUP(D336,'J1&amp;J2'!$CA$9:$CW$470,17,FALSE)=0,"",VLOOKUP(D336,'J1&amp;J2'!$CA$9:$CW$470,17,FALSE))</f>
        <v/>
      </c>
      <c r="U336" s="760" t="str">
        <f t="shared" si="328"/>
        <v/>
      </c>
      <c r="V336" s="1213" t="str">
        <f t="shared" si="329"/>
        <v/>
      </c>
      <c r="W336" s="1280" t="str">
        <f>IF(VLOOKUP(D336,'J1&amp;J2'!$CA$9:$CW$470,18,FALSE)=0,"",VLOOKUP(D336,'J1&amp;J2'!$CA$9:$CW$470,18,FALSE))</f>
        <v/>
      </c>
      <c r="X336" s="760" t="str">
        <f t="shared" si="330"/>
        <v/>
      </c>
      <c r="Y336" s="1213" t="str">
        <f t="shared" si="331"/>
        <v/>
      </c>
      <c r="Z336" s="1280" t="str">
        <f>IF(VLOOKUP(D336,'J1&amp;J2'!$CA$9:$WV$470,19,FALSE)=0,"",VLOOKUP(D336,'J1&amp;J2'!$CA$9:$CW$470,19,FALSE))</f>
        <v/>
      </c>
      <c r="AA336" s="760" t="str">
        <f t="shared" si="332"/>
        <v/>
      </c>
      <c r="AB336" s="1213" t="str">
        <f t="shared" si="333"/>
        <v/>
      </c>
      <c r="AC336" s="1280" t="str">
        <f>IF(VLOOKUP(D336,'J1&amp;J2'!$CA$9:$CW$470,20,FALSE)=0,"",VLOOKUP(D336,'J1&amp;J2'!$CA$9:$CW$470,20,FALSE))</f>
        <v/>
      </c>
      <c r="AD336" s="760" t="str">
        <f t="shared" si="334"/>
        <v/>
      </c>
      <c r="AE336" s="1213" t="str">
        <f t="shared" si="335"/>
        <v/>
      </c>
      <c r="AF336" s="1280" t="str">
        <f>IF(VLOOKUP(D336,'J1&amp;J2'!$CA$9:$CW$470,21,FALSE)=0,"",VLOOKUP(D336,'J1&amp;J2'!$CA$9:$CW$470,21,FALSE))</f>
        <v/>
      </c>
      <c r="AG336" s="760" t="str">
        <f t="shared" si="336"/>
        <v/>
      </c>
      <c r="AH336" s="1213" t="str">
        <f t="shared" si="337"/>
        <v/>
      </c>
      <c r="AI336" s="1280" t="str">
        <f>IF(VLOOKUP(D336,'J1&amp;J2'!$CA$9:$CW$470,22,FALSE)=0,"",VLOOKUP(D336,'J1&amp;J2'!$CA$9:$CW$470,22,FALSE))</f>
        <v/>
      </c>
      <c r="AJ336" s="760" t="str">
        <f t="shared" si="338"/>
        <v/>
      </c>
      <c r="AK336" s="1213" t="str">
        <f t="shared" si="339"/>
        <v/>
      </c>
      <c r="AL336" s="1214"/>
      <c r="AM336" s="1215" t="str">
        <f t="shared" si="343"/>
        <v/>
      </c>
      <c r="AN336" s="768" t="str">
        <f t="shared" si="344"/>
        <v/>
      </c>
      <c r="AO336" s="762" t="str">
        <f t="shared" si="340"/>
        <v/>
      </c>
      <c r="AP336" s="763" t="str">
        <f t="shared" si="341"/>
        <v/>
      </c>
      <c r="AQ336" s="764">
        <f t="shared" si="342"/>
        <v>0</v>
      </c>
      <c r="AR336" s="7"/>
    </row>
    <row r="337" spans="2:44" ht="12" customHeight="1" x14ac:dyDescent="0.4">
      <c r="B337" s="765" t="s">
        <v>1307</v>
      </c>
      <c r="C337" s="766" t="s">
        <v>1006</v>
      </c>
      <c r="D337" s="767" t="s">
        <v>1022</v>
      </c>
      <c r="E337" s="1281" t="str">
        <f>IF(VLOOKUP(D337,'J1&amp;J2'!$CA$9:$CW$470,12,FALSE)=0,"",VLOOKUP(D337,'J1&amp;J2'!$CA$9:$CW$470,12,FALSE))</f>
        <v/>
      </c>
      <c r="F337" s="1214" t="str">
        <f t="shared" si="318"/>
        <v/>
      </c>
      <c r="G337" s="1215" t="str">
        <f t="shared" si="319"/>
        <v/>
      </c>
      <c r="H337" s="1281" t="str">
        <f>IF(VLOOKUP(D337,'J1&amp;J2'!$CA$9:$CW$470,13,FALSE)=0,"",VLOOKUP(D337,'J1&amp;J2'!$CA$9:$CW$470,13,FALSE))</f>
        <v/>
      </c>
      <c r="I337" s="1281" t="str">
        <f t="shared" si="320"/>
        <v/>
      </c>
      <c r="J337" s="1215" t="str">
        <f t="shared" si="321"/>
        <v/>
      </c>
      <c r="K337" s="1281" t="str">
        <f>IF(VLOOKUP(D337,'J1&amp;J2'!$CA$9:$CW$470,14,FALSE)=0,"",VLOOKUP(D337,'J1&amp;J2'!$CA$9:$CW$470,14,FALSE))</f>
        <v/>
      </c>
      <c r="L337" s="1214" t="str">
        <f t="shared" si="322"/>
        <v/>
      </c>
      <c r="M337" s="1215" t="str">
        <f t="shared" si="323"/>
        <v/>
      </c>
      <c r="N337" s="1281" t="str">
        <f>IF(VLOOKUP(D337,'J1&amp;J2'!$CA$9:$CW$470,15,FALSE)=0,"",VLOOKUP(D337,'J1&amp;J2'!$CA$9:$CW$470,15,FALSE))</f>
        <v/>
      </c>
      <c r="O337" s="1214" t="str">
        <f t="shared" si="324"/>
        <v/>
      </c>
      <c r="P337" s="1215" t="str">
        <f t="shared" si="325"/>
        <v/>
      </c>
      <c r="Q337" s="1281" t="str">
        <f>IF(VLOOKUP(D337,'J1&amp;J2'!$CA$9:$CW$470,16,FALSE)=0,"",VLOOKUP(D337,'J1&amp;J2'!$CA$9:$CW$470,16,FALSE))</f>
        <v/>
      </c>
      <c r="R337" s="1214" t="str">
        <f t="shared" si="326"/>
        <v/>
      </c>
      <c r="S337" s="1215" t="str">
        <f t="shared" si="327"/>
        <v/>
      </c>
      <c r="T337" s="1281" t="str">
        <f>IF(VLOOKUP(D337,'J1&amp;J2'!$CA$9:$CW$470,17,FALSE)=0,"",VLOOKUP(D337,'J1&amp;J2'!$CA$9:$CW$470,17,FALSE))</f>
        <v/>
      </c>
      <c r="U337" s="1214" t="str">
        <f t="shared" si="328"/>
        <v/>
      </c>
      <c r="V337" s="1215" t="str">
        <f t="shared" si="329"/>
        <v/>
      </c>
      <c r="W337" s="1281" t="str">
        <f>IF(VLOOKUP(D337,'J1&amp;J2'!$CA$9:$CW$470,18,FALSE)=0,"",VLOOKUP(D337,'J1&amp;J2'!$CA$9:$CW$470,18,FALSE))</f>
        <v/>
      </c>
      <c r="X337" s="1214" t="str">
        <f t="shared" si="330"/>
        <v/>
      </c>
      <c r="Y337" s="1215" t="str">
        <f t="shared" si="331"/>
        <v/>
      </c>
      <c r="Z337" s="1281" t="str">
        <f>IF(VLOOKUP(D337,'J1&amp;J2'!$CA$9:$WV$470,19,FALSE)=0,"",VLOOKUP(D337,'J1&amp;J2'!$CA$9:$CW$470,19,FALSE))</f>
        <v/>
      </c>
      <c r="AA337" s="1214" t="str">
        <f t="shared" si="332"/>
        <v/>
      </c>
      <c r="AB337" s="1215" t="str">
        <f t="shared" si="333"/>
        <v/>
      </c>
      <c r="AC337" s="1281" t="str">
        <f>IF(VLOOKUP(D337,'J1&amp;J2'!$CA$9:$CW$470,20,FALSE)=0,"",VLOOKUP(D337,'J1&amp;J2'!$CA$9:$CW$470,20,FALSE))</f>
        <v/>
      </c>
      <c r="AD337" s="1214" t="str">
        <f t="shared" si="334"/>
        <v/>
      </c>
      <c r="AE337" s="1215" t="str">
        <f t="shared" si="335"/>
        <v/>
      </c>
      <c r="AF337" s="1281" t="str">
        <f>IF(VLOOKUP(D337,'J1&amp;J2'!$CA$9:$CW$470,21,FALSE)=0,"",VLOOKUP(D337,'J1&amp;J2'!$CA$9:$CW$470,21,FALSE))</f>
        <v/>
      </c>
      <c r="AG337" s="1214" t="str">
        <f t="shared" si="336"/>
        <v/>
      </c>
      <c r="AH337" s="1215" t="str">
        <f t="shared" si="337"/>
        <v/>
      </c>
      <c r="AI337" s="1281" t="str">
        <f>IF(VLOOKUP(D337,'J1&amp;J2'!$CA$9:$CW$470,22,FALSE)=0,"",VLOOKUP(D337,'J1&amp;J2'!$CA$9:$CW$470,22,FALSE))</f>
        <v/>
      </c>
      <c r="AJ337" s="1214" t="str">
        <f t="shared" si="338"/>
        <v/>
      </c>
      <c r="AK337" s="1215" t="str">
        <f t="shared" si="339"/>
        <v/>
      </c>
      <c r="AL337" s="760"/>
      <c r="AM337" s="1213" t="str">
        <f t="shared" si="343"/>
        <v/>
      </c>
      <c r="AN337" s="761" t="str">
        <f t="shared" si="344"/>
        <v/>
      </c>
      <c r="AO337" s="762" t="str">
        <f t="shared" si="340"/>
        <v/>
      </c>
      <c r="AP337" s="763" t="str">
        <f t="shared" si="341"/>
        <v/>
      </c>
      <c r="AQ337" s="764">
        <f t="shared" si="342"/>
        <v>0</v>
      </c>
      <c r="AR337" s="7"/>
    </row>
    <row r="338" spans="2:44" ht="12" customHeight="1" x14ac:dyDescent="0.4">
      <c r="B338" s="757" t="s">
        <v>1024</v>
      </c>
      <c r="C338" s="758" t="s">
        <v>1006</v>
      </c>
      <c r="D338" s="759" t="s">
        <v>1023</v>
      </c>
      <c r="E338" s="1280" t="str">
        <f>IF(VLOOKUP(D338,'J1&amp;J2'!$CA$9:$CW$470,12,FALSE)=0,"",VLOOKUP(D338,'J1&amp;J2'!$CA$9:$CW$470,12,FALSE))</f>
        <v/>
      </c>
      <c r="F338" s="760" t="str">
        <f t="shared" si="318"/>
        <v/>
      </c>
      <c r="G338" s="1213" t="str">
        <f t="shared" si="319"/>
        <v/>
      </c>
      <c r="H338" s="1280" t="str">
        <f>IF(VLOOKUP(D338,'J1&amp;J2'!$CA$9:$CW$470,13,FALSE)=0,"",VLOOKUP(D338,'J1&amp;J2'!$CA$9:$CW$470,13,FALSE))</f>
        <v/>
      </c>
      <c r="I338" s="1280" t="str">
        <f t="shared" si="320"/>
        <v/>
      </c>
      <c r="J338" s="1213" t="str">
        <f t="shared" si="321"/>
        <v/>
      </c>
      <c r="K338" s="1280" t="str">
        <f>IF(VLOOKUP(D338,'J1&amp;J2'!$CA$9:$CW$470,14,FALSE)=0,"",VLOOKUP(D338,'J1&amp;J2'!$CA$9:$CW$470,14,FALSE))</f>
        <v/>
      </c>
      <c r="L338" s="760" t="str">
        <f t="shared" si="322"/>
        <v/>
      </c>
      <c r="M338" s="1213" t="str">
        <f t="shared" si="323"/>
        <v/>
      </c>
      <c r="N338" s="1280" t="str">
        <f>IF(VLOOKUP(D338,'J1&amp;J2'!$CA$9:$CW$470,15,FALSE)=0,"",VLOOKUP(D338,'J1&amp;J2'!$CA$9:$CW$470,15,FALSE))</f>
        <v/>
      </c>
      <c r="O338" s="760" t="str">
        <f t="shared" si="324"/>
        <v/>
      </c>
      <c r="P338" s="1213" t="str">
        <f t="shared" si="325"/>
        <v/>
      </c>
      <c r="Q338" s="1280" t="str">
        <f>IF(VLOOKUP(D338,'J1&amp;J2'!$CA$9:$CW$470,16,FALSE)=0,"",VLOOKUP(D338,'J1&amp;J2'!$CA$9:$CW$470,16,FALSE))</f>
        <v/>
      </c>
      <c r="R338" s="760" t="str">
        <f t="shared" si="326"/>
        <v/>
      </c>
      <c r="S338" s="1213" t="str">
        <f t="shared" si="327"/>
        <v/>
      </c>
      <c r="T338" s="1280" t="str">
        <f>IF(VLOOKUP(D338,'J1&amp;J2'!$CA$9:$CW$470,17,FALSE)=0,"",VLOOKUP(D338,'J1&amp;J2'!$CA$9:$CW$470,17,FALSE))</f>
        <v/>
      </c>
      <c r="U338" s="760" t="str">
        <f t="shared" si="328"/>
        <v/>
      </c>
      <c r="V338" s="1213" t="str">
        <f t="shared" si="329"/>
        <v/>
      </c>
      <c r="W338" s="1280" t="str">
        <f>IF(VLOOKUP(D338,'J1&amp;J2'!$CA$9:$CW$470,18,FALSE)=0,"",VLOOKUP(D338,'J1&amp;J2'!$CA$9:$CW$470,18,FALSE))</f>
        <v/>
      </c>
      <c r="X338" s="760" t="str">
        <f t="shared" si="330"/>
        <v/>
      </c>
      <c r="Y338" s="1213" t="str">
        <f t="shared" si="331"/>
        <v/>
      </c>
      <c r="Z338" s="1280" t="str">
        <f>IF(VLOOKUP(D338,'J1&amp;J2'!$CA$9:$WV$470,19,FALSE)=0,"",VLOOKUP(D338,'J1&amp;J2'!$CA$9:$CW$470,19,FALSE))</f>
        <v/>
      </c>
      <c r="AA338" s="760" t="str">
        <f t="shared" si="332"/>
        <v/>
      </c>
      <c r="AB338" s="1213" t="str">
        <f t="shared" si="333"/>
        <v/>
      </c>
      <c r="AC338" s="1280" t="str">
        <f>IF(VLOOKUP(D338,'J1&amp;J2'!$CA$9:$CW$470,20,FALSE)=0,"",VLOOKUP(D338,'J1&amp;J2'!$CA$9:$CW$470,20,FALSE))</f>
        <v/>
      </c>
      <c r="AD338" s="760" t="str">
        <f t="shared" si="334"/>
        <v/>
      </c>
      <c r="AE338" s="1213" t="str">
        <f t="shared" si="335"/>
        <v/>
      </c>
      <c r="AF338" s="1280" t="str">
        <f>IF(VLOOKUP(D338,'J1&amp;J2'!$CA$9:$CW$470,21,FALSE)=0,"",VLOOKUP(D338,'J1&amp;J2'!$CA$9:$CW$470,21,FALSE))</f>
        <v/>
      </c>
      <c r="AG338" s="760" t="str">
        <f t="shared" si="336"/>
        <v/>
      </c>
      <c r="AH338" s="1213" t="str">
        <f t="shared" si="337"/>
        <v/>
      </c>
      <c r="AI338" s="1280" t="str">
        <f>IF(VLOOKUP(D338,'J1&amp;J2'!$CA$9:$CW$470,22,FALSE)=0,"",VLOOKUP(D338,'J1&amp;J2'!$CA$9:$CW$470,22,FALSE))</f>
        <v/>
      </c>
      <c r="AJ338" s="760" t="str">
        <f t="shared" si="338"/>
        <v/>
      </c>
      <c r="AK338" s="1213" t="str">
        <f t="shared" si="339"/>
        <v/>
      </c>
      <c r="AL338" s="1214"/>
      <c r="AM338" s="1215" t="str">
        <f t="shared" si="343"/>
        <v/>
      </c>
      <c r="AN338" s="768" t="str">
        <f t="shared" si="344"/>
        <v/>
      </c>
      <c r="AO338" s="762" t="str">
        <f t="shared" si="340"/>
        <v/>
      </c>
      <c r="AP338" s="763" t="str">
        <f t="shared" si="341"/>
        <v/>
      </c>
      <c r="AQ338" s="764">
        <f t="shared" si="342"/>
        <v>0</v>
      </c>
      <c r="AR338" s="7"/>
    </row>
    <row r="339" spans="2:44" ht="12" customHeight="1" x14ac:dyDescent="0.4">
      <c r="B339" s="765" t="s">
        <v>1030</v>
      </c>
      <c r="C339" s="766" t="s">
        <v>1006</v>
      </c>
      <c r="D339" s="767" t="s">
        <v>1029</v>
      </c>
      <c r="E339" s="1281" t="str">
        <f>IF(VLOOKUP(D339,'J1&amp;J2'!$CA$9:$CW$470,12,FALSE)=0,"",VLOOKUP(D339,'J1&amp;J2'!$CA$9:$CW$470,12,FALSE))</f>
        <v/>
      </c>
      <c r="F339" s="1214" t="str">
        <f t="shared" si="318"/>
        <v/>
      </c>
      <c r="G339" s="1215" t="str">
        <f t="shared" si="319"/>
        <v/>
      </c>
      <c r="H339" s="1281" t="str">
        <f>IF(VLOOKUP(D339,'J1&amp;J2'!$CA$9:$CW$470,13,FALSE)=0,"",VLOOKUP(D339,'J1&amp;J2'!$CA$9:$CW$470,13,FALSE))</f>
        <v/>
      </c>
      <c r="I339" s="1281" t="str">
        <f t="shared" si="320"/>
        <v/>
      </c>
      <c r="J339" s="1215" t="str">
        <f t="shared" si="321"/>
        <v/>
      </c>
      <c r="K339" s="1281" t="str">
        <f>IF(VLOOKUP(D339,'J1&amp;J2'!$CA$9:$CW$470,14,FALSE)=0,"",VLOOKUP(D339,'J1&amp;J2'!$CA$9:$CW$470,14,FALSE))</f>
        <v/>
      </c>
      <c r="L339" s="1214" t="str">
        <f t="shared" si="322"/>
        <v/>
      </c>
      <c r="M339" s="1215" t="str">
        <f t="shared" si="323"/>
        <v/>
      </c>
      <c r="N339" s="1281" t="str">
        <f>IF(VLOOKUP(D339,'J1&amp;J2'!$CA$9:$CW$470,15,FALSE)=0,"",VLOOKUP(D339,'J1&amp;J2'!$CA$9:$CW$470,15,FALSE))</f>
        <v/>
      </c>
      <c r="O339" s="1214" t="str">
        <f t="shared" si="324"/>
        <v/>
      </c>
      <c r="P339" s="1215" t="str">
        <f t="shared" si="325"/>
        <v/>
      </c>
      <c r="Q339" s="1281" t="str">
        <f>IF(VLOOKUP(D339,'J1&amp;J2'!$CA$9:$CW$470,16,FALSE)=0,"",VLOOKUP(D339,'J1&amp;J2'!$CA$9:$CW$470,16,FALSE))</f>
        <v/>
      </c>
      <c r="R339" s="1214" t="str">
        <f t="shared" si="326"/>
        <v/>
      </c>
      <c r="S339" s="1215" t="str">
        <f t="shared" si="327"/>
        <v/>
      </c>
      <c r="T339" s="1281" t="str">
        <f>IF(VLOOKUP(D339,'J1&amp;J2'!$CA$9:$CW$470,17,FALSE)=0,"",VLOOKUP(D339,'J1&amp;J2'!$CA$9:$CW$470,17,FALSE))</f>
        <v/>
      </c>
      <c r="U339" s="1214" t="str">
        <f t="shared" si="328"/>
        <v/>
      </c>
      <c r="V339" s="1215" t="str">
        <f t="shared" si="329"/>
        <v/>
      </c>
      <c r="W339" s="1281" t="str">
        <f>IF(VLOOKUP(D339,'J1&amp;J2'!$CA$9:$CW$470,18,FALSE)=0,"",VLOOKUP(D339,'J1&amp;J2'!$CA$9:$CW$470,18,FALSE))</f>
        <v/>
      </c>
      <c r="X339" s="1214" t="str">
        <f t="shared" si="330"/>
        <v/>
      </c>
      <c r="Y339" s="1215" t="str">
        <f t="shared" si="331"/>
        <v/>
      </c>
      <c r="Z339" s="1281" t="str">
        <f>IF(VLOOKUP(D339,'J1&amp;J2'!$CA$9:$WV$470,19,FALSE)=0,"",VLOOKUP(D339,'J1&amp;J2'!$CA$9:$CW$470,19,FALSE))</f>
        <v/>
      </c>
      <c r="AA339" s="1214" t="str">
        <f t="shared" si="332"/>
        <v/>
      </c>
      <c r="AB339" s="1215" t="str">
        <f t="shared" si="333"/>
        <v/>
      </c>
      <c r="AC339" s="1281" t="str">
        <f>IF(VLOOKUP(D339,'J1&amp;J2'!$CA$9:$CW$470,20,FALSE)=0,"",VLOOKUP(D339,'J1&amp;J2'!$CA$9:$CW$470,20,FALSE))</f>
        <v/>
      </c>
      <c r="AD339" s="1214" t="str">
        <f t="shared" si="334"/>
        <v/>
      </c>
      <c r="AE339" s="1215" t="str">
        <f t="shared" si="335"/>
        <v/>
      </c>
      <c r="AF339" s="1281" t="str">
        <f>IF(VLOOKUP(D339,'J1&amp;J2'!$CA$9:$CW$470,21,FALSE)=0,"",VLOOKUP(D339,'J1&amp;J2'!$CA$9:$CW$470,21,FALSE))</f>
        <v/>
      </c>
      <c r="AG339" s="1214" t="str">
        <f t="shared" si="336"/>
        <v/>
      </c>
      <c r="AH339" s="1215" t="str">
        <f t="shared" si="337"/>
        <v/>
      </c>
      <c r="AI339" s="1281" t="str">
        <f>IF(VLOOKUP(D339,'J1&amp;J2'!$CA$9:$CW$470,22,FALSE)=0,"",VLOOKUP(D339,'J1&amp;J2'!$CA$9:$CW$470,22,FALSE))</f>
        <v/>
      </c>
      <c r="AJ339" s="1214" t="str">
        <f t="shared" si="338"/>
        <v/>
      </c>
      <c r="AK339" s="1215" t="str">
        <f t="shared" si="339"/>
        <v/>
      </c>
      <c r="AL339" s="1214"/>
      <c r="AM339" s="1215" t="str">
        <f t="shared" si="343"/>
        <v/>
      </c>
      <c r="AN339" s="768" t="str">
        <f t="shared" si="344"/>
        <v/>
      </c>
      <c r="AO339" s="762" t="str">
        <f t="shared" si="340"/>
        <v/>
      </c>
      <c r="AP339" s="763" t="str">
        <f t="shared" si="341"/>
        <v/>
      </c>
      <c r="AQ339" s="764">
        <f t="shared" si="342"/>
        <v>0</v>
      </c>
      <c r="AR339" s="7"/>
    </row>
    <row r="340" spans="2:44" ht="12" customHeight="1" x14ac:dyDescent="0.4">
      <c r="B340" s="757" t="s">
        <v>1918</v>
      </c>
      <c r="C340" s="758" t="s">
        <v>1006</v>
      </c>
      <c r="D340" s="759" t="s">
        <v>1897</v>
      </c>
      <c r="E340" s="1280" t="str">
        <f>IF(VLOOKUP(D340,'J1&amp;J2'!$CA$9:$CW$470,12,FALSE)=0,"",VLOOKUP(D340,'J1&amp;J2'!$CA$9:$CW$470,12,FALSE))</f>
        <v/>
      </c>
      <c r="F340" s="760" t="str">
        <f t="shared" si="318"/>
        <v/>
      </c>
      <c r="G340" s="1213" t="str">
        <f t="shared" si="319"/>
        <v/>
      </c>
      <c r="H340" s="1280" t="str">
        <f>IF(VLOOKUP(D340,'J1&amp;J2'!$CA$9:$CW$470,13,FALSE)=0,"",VLOOKUP(D340,'J1&amp;J2'!$CA$9:$CW$470,13,FALSE))</f>
        <v/>
      </c>
      <c r="I340" s="1280" t="str">
        <f t="shared" si="320"/>
        <v/>
      </c>
      <c r="J340" s="1213" t="str">
        <f t="shared" si="321"/>
        <v/>
      </c>
      <c r="K340" s="1280" t="str">
        <f>IF(VLOOKUP(D340,'J1&amp;J2'!$CA$9:$CW$470,14,FALSE)=0,"",VLOOKUP(D340,'J1&amp;J2'!$CA$9:$CW$470,14,FALSE))</f>
        <v/>
      </c>
      <c r="L340" s="760" t="str">
        <f t="shared" si="322"/>
        <v/>
      </c>
      <c r="M340" s="1213" t="str">
        <f t="shared" si="323"/>
        <v/>
      </c>
      <c r="N340" s="1280" t="str">
        <f>IF(VLOOKUP(D340,'J1&amp;J2'!$CA$9:$CW$470,15,FALSE)=0,"",VLOOKUP(D340,'J1&amp;J2'!$CA$9:$CW$470,15,FALSE))</f>
        <v/>
      </c>
      <c r="O340" s="760" t="str">
        <f t="shared" si="324"/>
        <v/>
      </c>
      <c r="P340" s="1213" t="str">
        <f t="shared" si="325"/>
        <v/>
      </c>
      <c r="Q340" s="1280" t="str">
        <f>IF(VLOOKUP(D340,'J1&amp;J2'!$CA$9:$CW$470,16,FALSE)=0,"",VLOOKUP(D340,'J1&amp;J2'!$CA$9:$CW$470,16,FALSE))</f>
        <v/>
      </c>
      <c r="R340" s="760" t="str">
        <f t="shared" si="326"/>
        <v/>
      </c>
      <c r="S340" s="1213" t="str">
        <f t="shared" si="327"/>
        <v/>
      </c>
      <c r="T340" s="1280" t="str">
        <f>IF(VLOOKUP(D340,'J1&amp;J2'!$CA$9:$CW$470,17,FALSE)=0,"",VLOOKUP(D340,'J1&amp;J2'!$CA$9:$CW$470,17,FALSE))</f>
        <v/>
      </c>
      <c r="U340" s="760" t="str">
        <f t="shared" si="328"/>
        <v/>
      </c>
      <c r="V340" s="1213" t="str">
        <f t="shared" si="329"/>
        <v/>
      </c>
      <c r="W340" s="1280" t="str">
        <f>IF(VLOOKUP(D340,'J1&amp;J2'!$CA$9:$CW$470,18,FALSE)=0,"",VLOOKUP(D340,'J1&amp;J2'!$CA$9:$CW$470,18,FALSE))</f>
        <v/>
      </c>
      <c r="X340" s="760" t="str">
        <f t="shared" si="330"/>
        <v/>
      </c>
      <c r="Y340" s="1213" t="str">
        <f t="shared" si="331"/>
        <v/>
      </c>
      <c r="Z340" s="1280" t="str">
        <f>IF(VLOOKUP(D340,'J1&amp;J2'!$CA$9:$WV$470,19,FALSE)=0,"",VLOOKUP(D340,'J1&amp;J2'!$CA$9:$CW$470,19,FALSE))</f>
        <v/>
      </c>
      <c r="AA340" s="760" t="str">
        <f t="shared" si="332"/>
        <v/>
      </c>
      <c r="AB340" s="1213" t="str">
        <f t="shared" si="333"/>
        <v/>
      </c>
      <c r="AC340" s="1280" t="str">
        <f>IF(VLOOKUP(D340,'J1&amp;J2'!$CA$9:$CW$470,20,FALSE)=0,"",VLOOKUP(D340,'J1&amp;J2'!$CA$9:$CW$470,20,FALSE))</f>
        <v/>
      </c>
      <c r="AD340" s="760" t="str">
        <f t="shared" si="334"/>
        <v/>
      </c>
      <c r="AE340" s="1213" t="str">
        <f t="shared" si="335"/>
        <v/>
      </c>
      <c r="AF340" s="1280" t="str">
        <f>IF(VLOOKUP(D340,'J1&amp;J2'!$CA$9:$CW$470,21,FALSE)=0,"",VLOOKUP(D340,'J1&amp;J2'!$CA$9:$CW$470,21,FALSE))</f>
        <v/>
      </c>
      <c r="AG340" s="760" t="str">
        <f t="shared" si="336"/>
        <v/>
      </c>
      <c r="AH340" s="1213" t="str">
        <f t="shared" si="337"/>
        <v/>
      </c>
      <c r="AI340" s="1280" t="str">
        <f>IF(VLOOKUP(D340,'J1&amp;J2'!$CA$9:$CW$470,22,FALSE)=0,"",VLOOKUP(D340,'J1&amp;J2'!$CA$9:$CW$470,22,FALSE))</f>
        <v/>
      </c>
      <c r="AJ340" s="760" t="str">
        <f t="shared" si="338"/>
        <v/>
      </c>
      <c r="AK340" s="1213" t="str">
        <f t="shared" si="339"/>
        <v/>
      </c>
      <c r="AL340" s="760"/>
      <c r="AM340" s="1213" t="str">
        <f t="shared" si="343"/>
        <v/>
      </c>
      <c r="AN340" s="761" t="str">
        <f t="shared" si="344"/>
        <v/>
      </c>
      <c r="AO340" s="762" t="str">
        <f t="shared" si="340"/>
        <v/>
      </c>
      <c r="AP340" s="763" t="str">
        <f t="shared" si="341"/>
        <v/>
      </c>
      <c r="AQ340" s="764">
        <f t="shared" si="342"/>
        <v>0</v>
      </c>
      <c r="AR340" s="7"/>
    </row>
    <row r="341" spans="2:44" ht="12" customHeight="1" x14ac:dyDescent="0.4">
      <c r="B341" s="765" t="s">
        <v>1919</v>
      </c>
      <c r="C341" s="766" t="s">
        <v>1006</v>
      </c>
      <c r="D341" s="767" t="s">
        <v>1838</v>
      </c>
      <c r="E341" s="1281" t="str">
        <f>IF(VLOOKUP(D341,'J1&amp;J2'!$CA$9:$CW$470,12,FALSE)=0,"",VLOOKUP(D341,'J1&amp;J2'!$CA$9:$CW$470,12,FALSE))</f>
        <v/>
      </c>
      <c r="F341" s="1214" t="str">
        <f t="shared" si="318"/>
        <v/>
      </c>
      <c r="G341" s="1215" t="str">
        <f t="shared" si="319"/>
        <v/>
      </c>
      <c r="H341" s="1281" t="str">
        <f>IF(VLOOKUP(D341,'J1&amp;J2'!$CA$9:$CW$470,13,FALSE)=0,"",VLOOKUP(D341,'J1&amp;J2'!$CA$9:$CW$470,13,FALSE))</f>
        <v/>
      </c>
      <c r="I341" s="1281" t="str">
        <f t="shared" si="320"/>
        <v/>
      </c>
      <c r="J341" s="1215" t="str">
        <f t="shared" si="321"/>
        <v/>
      </c>
      <c r="K341" s="1281" t="str">
        <f>IF(VLOOKUP(D341,'J1&amp;J2'!$CA$9:$CW$470,14,FALSE)=0,"",VLOOKUP(D341,'J1&amp;J2'!$CA$9:$CW$470,14,FALSE))</f>
        <v/>
      </c>
      <c r="L341" s="1214" t="str">
        <f t="shared" si="322"/>
        <v/>
      </c>
      <c r="M341" s="1215" t="str">
        <f t="shared" si="323"/>
        <v/>
      </c>
      <c r="N341" s="1281" t="str">
        <f>IF(VLOOKUP(D341,'J1&amp;J2'!$CA$9:$CW$470,15,FALSE)=0,"",VLOOKUP(D341,'J1&amp;J2'!$CA$9:$CW$470,15,FALSE))</f>
        <v/>
      </c>
      <c r="O341" s="1214" t="str">
        <f t="shared" si="324"/>
        <v/>
      </c>
      <c r="P341" s="1215" t="str">
        <f t="shared" si="325"/>
        <v/>
      </c>
      <c r="Q341" s="1281" t="str">
        <f>IF(VLOOKUP(D341,'J1&amp;J2'!$CA$9:$CW$470,16,FALSE)=0,"",VLOOKUP(D341,'J1&amp;J2'!$CA$9:$CW$470,16,FALSE))</f>
        <v/>
      </c>
      <c r="R341" s="1214" t="str">
        <f t="shared" si="326"/>
        <v/>
      </c>
      <c r="S341" s="1215" t="str">
        <f t="shared" si="327"/>
        <v/>
      </c>
      <c r="T341" s="1281" t="str">
        <f>IF(VLOOKUP(D341,'J1&amp;J2'!$CA$9:$CW$470,17,FALSE)=0,"",VLOOKUP(D341,'J1&amp;J2'!$CA$9:$CW$470,17,FALSE))</f>
        <v/>
      </c>
      <c r="U341" s="1214" t="str">
        <f t="shared" si="328"/>
        <v/>
      </c>
      <c r="V341" s="1215" t="str">
        <f t="shared" si="329"/>
        <v/>
      </c>
      <c r="W341" s="1281" t="str">
        <f>IF(VLOOKUP(D341,'J1&amp;J2'!$CA$9:$CW$470,18,FALSE)=0,"",VLOOKUP(D341,'J1&amp;J2'!$CA$9:$CW$470,18,FALSE))</f>
        <v/>
      </c>
      <c r="X341" s="1214" t="str">
        <f t="shared" si="330"/>
        <v/>
      </c>
      <c r="Y341" s="1215" t="str">
        <f t="shared" si="331"/>
        <v/>
      </c>
      <c r="Z341" s="1281" t="str">
        <f>IF(VLOOKUP(D341,'J1&amp;J2'!$CA$9:$WV$470,19,FALSE)=0,"",VLOOKUP(D341,'J1&amp;J2'!$CA$9:$CW$470,19,FALSE))</f>
        <v/>
      </c>
      <c r="AA341" s="1214" t="str">
        <f t="shared" si="332"/>
        <v/>
      </c>
      <c r="AB341" s="1215" t="str">
        <f t="shared" si="333"/>
        <v/>
      </c>
      <c r="AC341" s="1281" t="str">
        <f>IF(VLOOKUP(D341,'J1&amp;J2'!$CA$9:$CW$470,20,FALSE)=0,"",VLOOKUP(D341,'J1&amp;J2'!$CA$9:$CW$470,20,FALSE))</f>
        <v/>
      </c>
      <c r="AD341" s="1214" t="str">
        <f t="shared" si="334"/>
        <v/>
      </c>
      <c r="AE341" s="1215" t="str">
        <f t="shared" si="335"/>
        <v/>
      </c>
      <c r="AF341" s="1281" t="str">
        <f>IF(VLOOKUP(D341,'J1&amp;J2'!$CA$9:$CW$470,21,FALSE)=0,"",VLOOKUP(D341,'J1&amp;J2'!$CA$9:$CW$470,21,FALSE))</f>
        <v/>
      </c>
      <c r="AG341" s="1214" t="str">
        <f t="shared" si="336"/>
        <v/>
      </c>
      <c r="AH341" s="1215" t="str">
        <f t="shared" si="337"/>
        <v/>
      </c>
      <c r="AI341" s="1281" t="str">
        <f>IF(VLOOKUP(D341,'J1&amp;J2'!$CA$9:$CW$470,22,FALSE)=0,"",VLOOKUP(D341,'J1&amp;J2'!$CA$9:$CW$470,22,FALSE))</f>
        <v/>
      </c>
      <c r="AJ341" s="1214" t="str">
        <f t="shared" si="338"/>
        <v/>
      </c>
      <c r="AK341" s="1215" t="str">
        <f t="shared" si="339"/>
        <v/>
      </c>
      <c r="AL341" s="1214"/>
      <c r="AM341" s="1215" t="str">
        <f t="shared" si="343"/>
        <v/>
      </c>
      <c r="AN341" s="768" t="str">
        <f t="shared" si="344"/>
        <v/>
      </c>
      <c r="AO341" s="762" t="str">
        <f t="shared" si="340"/>
        <v/>
      </c>
      <c r="AP341" s="763" t="str">
        <f t="shared" si="341"/>
        <v/>
      </c>
      <c r="AQ341" s="764">
        <f t="shared" si="342"/>
        <v>0</v>
      </c>
      <c r="AR341" s="7"/>
    </row>
    <row r="342" spans="2:44" ht="12" customHeight="1" x14ac:dyDescent="0.4">
      <c r="B342" s="757" t="s">
        <v>1051</v>
      </c>
      <c r="C342" s="758" t="s">
        <v>1006</v>
      </c>
      <c r="D342" s="759" t="s">
        <v>1050</v>
      </c>
      <c r="E342" s="1280" t="str">
        <f>IF(VLOOKUP(D342,'J1&amp;J2'!$CA$9:$CW$470,12,FALSE)=0,"",VLOOKUP(D342,'J1&amp;J2'!$CA$9:$CW$470,12,FALSE))</f>
        <v/>
      </c>
      <c r="F342" s="760" t="str">
        <f t="shared" si="318"/>
        <v/>
      </c>
      <c r="G342" s="1213" t="str">
        <f t="shared" si="319"/>
        <v/>
      </c>
      <c r="H342" s="1280" t="str">
        <f>IF(VLOOKUP(D342,'J1&amp;J2'!$CA$9:$CW$470,13,FALSE)=0,"",VLOOKUP(D342,'J1&amp;J2'!$CA$9:$CW$470,13,FALSE))</f>
        <v/>
      </c>
      <c r="I342" s="1280" t="str">
        <f t="shared" si="320"/>
        <v/>
      </c>
      <c r="J342" s="1213" t="str">
        <f t="shared" si="321"/>
        <v/>
      </c>
      <c r="K342" s="1280" t="str">
        <f>IF(VLOOKUP(D342,'J1&amp;J2'!$CA$9:$CW$470,14,FALSE)=0,"",VLOOKUP(D342,'J1&amp;J2'!$CA$9:$CW$470,14,FALSE))</f>
        <v/>
      </c>
      <c r="L342" s="760" t="str">
        <f t="shared" si="322"/>
        <v/>
      </c>
      <c r="M342" s="1213" t="str">
        <f t="shared" si="323"/>
        <v/>
      </c>
      <c r="N342" s="1280" t="str">
        <f>IF(VLOOKUP(D342,'J1&amp;J2'!$CA$9:$CW$470,15,FALSE)=0,"",VLOOKUP(D342,'J1&amp;J2'!$CA$9:$CW$470,15,FALSE))</f>
        <v/>
      </c>
      <c r="O342" s="760" t="str">
        <f t="shared" si="324"/>
        <v/>
      </c>
      <c r="P342" s="1213" t="str">
        <f t="shared" si="325"/>
        <v/>
      </c>
      <c r="Q342" s="1280" t="str">
        <f>IF(VLOOKUP(D342,'J1&amp;J2'!$CA$9:$CW$470,16,FALSE)=0,"",VLOOKUP(D342,'J1&amp;J2'!$CA$9:$CW$470,16,FALSE))</f>
        <v/>
      </c>
      <c r="R342" s="760" t="str">
        <f t="shared" si="326"/>
        <v/>
      </c>
      <c r="S342" s="1213" t="str">
        <f t="shared" si="327"/>
        <v/>
      </c>
      <c r="T342" s="1280" t="str">
        <f>IF(VLOOKUP(D342,'J1&amp;J2'!$CA$9:$CW$470,17,FALSE)=0,"",VLOOKUP(D342,'J1&amp;J2'!$CA$9:$CW$470,17,FALSE))</f>
        <v/>
      </c>
      <c r="U342" s="760" t="str">
        <f t="shared" si="328"/>
        <v/>
      </c>
      <c r="V342" s="1213" t="str">
        <f t="shared" si="329"/>
        <v/>
      </c>
      <c r="W342" s="1280" t="str">
        <f>IF(VLOOKUP(D342,'J1&amp;J2'!$CA$9:$CW$470,18,FALSE)=0,"",VLOOKUP(D342,'J1&amp;J2'!$CA$9:$CW$470,18,FALSE))</f>
        <v/>
      </c>
      <c r="X342" s="760" t="str">
        <f t="shared" si="330"/>
        <v/>
      </c>
      <c r="Y342" s="1213" t="str">
        <f t="shared" si="331"/>
        <v/>
      </c>
      <c r="Z342" s="1280" t="str">
        <f>IF(VLOOKUP(D342,'J1&amp;J2'!$CA$9:$WV$470,19,FALSE)=0,"",VLOOKUP(D342,'J1&amp;J2'!$CA$9:$CW$470,19,FALSE))</f>
        <v/>
      </c>
      <c r="AA342" s="760" t="str">
        <f t="shared" si="332"/>
        <v/>
      </c>
      <c r="AB342" s="1213" t="str">
        <f t="shared" si="333"/>
        <v/>
      </c>
      <c r="AC342" s="1280" t="str">
        <f>IF(VLOOKUP(D342,'J1&amp;J2'!$CA$9:$CW$470,20,FALSE)=0,"",VLOOKUP(D342,'J1&amp;J2'!$CA$9:$CW$470,20,FALSE))</f>
        <v/>
      </c>
      <c r="AD342" s="760" t="str">
        <f t="shared" si="334"/>
        <v/>
      </c>
      <c r="AE342" s="1213" t="str">
        <f t="shared" si="335"/>
        <v/>
      </c>
      <c r="AF342" s="1280" t="str">
        <f>IF(VLOOKUP(D342,'J1&amp;J2'!$CA$9:$CW$470,21,FALSE)=0,"",VLOOKUP(D342,'J1&amp;J2'!$CA$9:$CW$470,21,FALSE))</f>
        <v/>
      </c>
      <c r="AG342" s="760" t="str">
        <f t="shared" si="336"/>
        <v/>
      </c>
      <c r="AH342" s="1213" t="str">
        <f t="shared" si="337"/>
        <v/>
      </c>
      <c r="AI342" s="1280" t="str">
        <f>IF(VLOOKUP(D342,'J1&amp;J2'!$CA$9:$CW$470,22,FALSE)=0,"",VLOOKUP(D342,'J1&amp;J2'!$CA$9:$CW$470,22,FALSE))</f>
        <v/>
      </c>
      <c r="AJ342" s="760" t="str">
        <f t="shared" si="338"/>
        <v/>
      </c>
      <c r="AK342" s="1213" t="str">
        <f t="shared" si="339"/>
        <v/>
      </c>
      <c r="AL342" s="760"/>
      <c r="AM342" s="1213" t="str">
        <f t="shared" si="343"/>
        <v/>
      </c>
      <c r="AN342" s="761" t="str">
        <f t="shared" si="344"/>
        <v/>
      </c>
      <c r="AO342" s="762" t="str">
        <f t="shared" si="340"/>
        <v/>
      </c>
      <c r="AP342" s="763" t="str">
        <f t="shared" si="341"/>
        <v/>
      </c>
      <c r="AQ342" s="764">
        <f t="shared" si="342"/>
        <v>0</v>
      </c>
      <c r="AR342" s="7"/>
    </row>
    <row r="343" spans="2:44" ht="12" customHeight="1" x14ac:dyDescent="0.4">
      <c r="B343" s="765" t="s">
        <v>1846</v>
      </c>
      <c r="C343" s="766" t="s">
        <v>1006</v>
      </c>
      <c r="D343" s="767" t="s">
        <v>1845</v>
      </c>
      <c r="E343" s="1281" t="str">
        <f>IF(VLOOKUP(D343,'J1&amp;J2'!$CA$9:$CW$470,12,FALSE)=0,"",VLOOKUP(D343,'J1&amp;J2'!$CA$9:$CW$470,12,FALSE))</f>
        <v/>
      </c>
      <c r="F343" s="1214" t="str">
        <f t="shared" si="318"/>
        <v/>
      </c>
      <c r="G343" s="1215" t="str">
        <f t="shared" si="319"/>
        <v/>
      </c>
      <c r="H343" s="1281" t="str">
        <f>IF(VLOOKUP(D343,'J1&amp;J2'!$CA$9:$CW$470,13,FALSE)=0,"",VLOOKUP(D343,'J1&amp;J2'!$CA$9:$CW$470,13,FALSE))</f>
        <v/>
      </c>
      <c r="I343" s="1281" t="str">
        <f t="shared" si="320"/>
        <v/>
      </c>
      <c r="J343" s="1215" t="str">
        <f t="shared" si="321"/>
        <v/>
      </c>
      <c r="K343" s="1281" t="str">
        <f>IF(VLOOKUP(D343,'J1&amp;J2'!$CA$9:$CW$470,14,FALSE)=0,"",VLOOKUP(D343,'J1&amp;J2'!$CA$9:$CW$470,14,FALSE))</f>
        <v/>
      </c>
      <c r="L343" s="1214" t="str">
        <f t="shared" si="322"/>
        <v/>
      </c>
      <c r="M343" s="1215" t="str">
        <f t="shared" si="323"/>
        <v/>
      </c>
      <c r="N343" s="1281" t="str">
        <f>IF(VLOOKUP(D343,'J1&amp;J2'!$CA$9:$CW$470,15,FALSE)=0,"",VLOOKUP(D343,'J1&amp;J2'!$CA$9:$CW$470,15,FALSE))</f>
        <v/>
      </c>
      <c r="O343" s="1214" t="str">
        <f t="shared" si="324"/>
        <v/>
      </c>
      <c r="P343" s="1215" t="str">
        <f t="shared" si="325"/>
        <v/>
      </c>
      <c r="Q343" s="1281" t="str">
        <f>IF(VLOOKUP(D343,'J1&amp;J2'!$CA$9:$CW$470,16,FALSE)=0,"",VLOOKUP(D343,'J1&amp;J2'!$CA$9:$CW$470,16,FALSE))</f>
        <v/>
      </c>
      <c r="R343" s="1214" t="str">
        <f t="shared" si="326"/>
        <v/>
      </c>
      <c r="S343" s="1215" t="str">
        <f t="shared" si="327"/>
        <v/>
      </c>
      <c r="T343" s="1281" t="str">
        <f>IF(VLOOKUP(D343,'J1&amp;J2'!$CA$9:$CW$470,17,FALSE)=0,"",VLOOKUP(D343,'J1&amp;J2'!$CA$9:$CW$470,17,FALSE))</f>
        <v/>
      </c>
      <c r="U343" s="1214" t="str">
        <f t="shared" si="328"/>
        <v/>
      </c>
      <c r="V343" s="1215" t="str">
        <f t="shared" si="329"/>
        <v/>
      </c>
      <c r="W343" s="1281" t="str">
        <f>IF(VLOOKUP(D343,'J1&amp;J2'!$CA$9:$CW$470,18,FALSE)=0,"",VLOOKUP(D343,'J1&amp;J2'!$CA$9:$CW$470,18,FALSE))</f>
        <v/>
      </c>
      <c r="X343" s="1214" t="str">
        <f t="shared" si="330"/>
        <v/>
      </c>
      <c r="Y343" s="1215" t="str">
        <f t="shared" si="331"/>
        <v/>
      </c>
      <c r="Z343" s="1281" t="str">
        <f>IF(VLOOKUP(D343,'J1&amp;J2'!$CA$9:$WV$470,19,FALSE)=0,"",VLOOKUP(D343,'J1&amp;J2'!$CA$9:$CW$470,19,FALSE))</f>
        <v/>
      </c>
      <c r="AA343" s="1214" t="str">
        <f t="shared" si="332"/>
        <v/>
      </c>
      <c r="AB343" s="1215" t="str">
        <f t="shared" si="333"/>
        <v/>
      </c>
      <c r="AC343" s="1281" t="str">
        <f>IF(VLOOKUP(D343,'J1&amp;J2'!$CA$9:$CW$470,20,FALSE)=0,"",VLOOKUP(D343,'J1&amp;J2'!$CA$9:$CW$470,20,FALSE))</f>
        <v/>
      </c>
      <c r="AD343" s="1214" t="str">
        <f t="shared" si="334"/>
        <v/>
      </c>
      <c r="AE343" s="1215" t="str">
        <f t="shared" si="335"/>
        <v/>
      </c>
      <c r="AF343" s="1281" t="str">
        <f>IF(VLOOKUP(D343,'J1&amp;J2'!$CA$9:$CW$470,21,FALSE)=0,"",VLOOKUP(D343,'J1&amp;J2'!$CA$9:$CW$470,21,FALSE))</f>
        <v/>
      </c>
      <c r="AG343" s="1214" t="str">
        <f t="shared" si="336"/>
        <v/>
      </c>
      <c r="AH343" s="1215" t="str">
        <f t="shared" si="337"/>
        <v/>
      </c>
      <c r="AI343" s="1281" t="str">
        <f>IF(VLOOKUP(D343,'J1&amp;J2'!$CA$9:$CW$470,22,FALSE)=0,"",VLOOKUP(D343,'J1&amp;J2'!$CA$9:$CW$470,22,FALSE))</f>
        <v/>
      </c>
      <c r="AJ343" s="1214" t="str">
        <f t="shared" si="338"/>
        <v/>
      </c>
      <c r="AK343" s="1215" t="str">
        <f t="shared" si="339"/>
        <v/>
      </c>
      <c r="AL343" s="1214"/>
      <c r="AM343" s="1215" t="str">
        <f t="shared" si="343"/>
        <v/>
      </c>
      <c r="AN343" s="768" t="str">
        <f t="shared" si="344"/>
        <v/>
      </c>
      <c r="AO343" s="762" t="str">
        <f t="shared" si="340"/>
        <v/>
      </c>
      <c r="AP343" s="763" t="str">
        <f t="shared" si="341"/>
        <v/>
      </c>
      <c r="AQ343" s="764">
        <f t="shared" si="342"/>
        <v>0</v>
      </c>
      <c r="AR343" s="7"/>
    </row>
    <row r="344" spans="2:44" ht="12" customHeight="1" x14ac:dyDescent="0.4">
      <c r="B344" s="757" t="s">
        <v>1064</v>
      </c>
      <c r="C344" s="758" t="s">
        <v>1006</v>
      </c>
      <c r="D344" s="759" t="s">
        <v>1063</v>
      </c>
      <c r="E344" s="1280" t="str">
        <f>IF(VLOOKUP(D344,'J1&amp;J2'!$CA$9:$CW$470,12,FALSE)=0,"",VLOOKUP(D344,'J1&amp;J2'!$CA$9:$CW$470,12,FALSE))</f>
        <v/>
      </c>
      <c r="F344" s="760" t="str">
        <f t="shared" ref="F344:F347" si="345">IF(E344="","",RANK(E344,$E$248:$E$371,1))</f>
        <v/>
      </c>
      <c r="G344" s="1213" t="str">
        <f t="shared" ref="G344:G347" si="346">IF(F344="","",IF(F344=1,15,IF(F344=2,12,IF(AND(F344&gt;2,F344&lt;13),13-F344,0))))</f>
        <v/>
      </c>
      <c r="H344" s="1280" t="str">
        <f>IF(VLOOKUP(D344,'J1&amp;J2'!$CA$9:$CW$470,13,FALSE)=0,"",VLOOKUP(D344,'J1&amp;J2'!$CA$9:$CW$470,13,FALSE))</f>
        <v/>
      </c>
      <c r="I344" s="1280" t="str">
        <f t="shared" ref="I344:I347" si="347">IF(H344="","",RANK(H344,$H$248:$H$347,1))</f>
        <v/>
      </c>
      <c r="J344" s="1213" t="str">
        <f t="shared" ref="J344:J347" si="348">IF(I344="","",IF(I344=1,15,IF(I344=2,12,IF(AND(I344&gt;2,I344&lt;13),13-I344,0))))</f>
        <v/>
      </c>
      <c r="K344" s="1280" t="str">
        <f>IF(VLOOKUP(D344,'J1&amp;J2'!$CA$9:$CW$470,14,FALSE)=0,"",VLOOKUP(D344,'J1&amp;J2'!$CA$9:$CW$470,14,FALSE))</f>
        <v/>
      </c>
      <c r="L344" s="760" t="str">
        <f t="shared" ref="L344:L347" si="349">IF(K344="","",RANK(K344,$K$248:$K$347,1))</f>
        <v/>
      </c>
      <c r="M344" s="1213" t="str">
        <f t="shared" ref="M344:M347" si="350">IF(L344="","",IF(L344=1,15,IF(L344=2,12,IF(AND(L344&gt;2,L344&lt;13),13-L344,0))))</f>
        <v/>
      </c>
      <c r="N344" s="1280" t="str">
        <f>IF(VLOOKUP(D344,'J1&amp;J2'!$CA$9:$CW$470,15,FALSE)=0,"",VLOOKUP(D344,'J1&amp;J2'!$CA$9:$CW$470,15,FALSE))</f>
        <v/>
      </c>
      <c r="O344" s="760" t="str">
        <f t="shared" ref="O344:O347" si="351">IF(N344="","",RANK(N344,$N$248:$N$371,1))</f>
        <v/>
      </c>
      <c r="P344" s="1213" t="str">
        <f t="shared" ref="P344:P347" si="352">IF(O344="","",IF(O344=1,15,IF(O344=2,12,IF(AND(O344&gt;2,O344&lt;13),13-O344,0))))</f>
        <v/>
      </c>
      <c r="Q344" s="1280" t="str">
        <f>IF(VLOOKUP(D344,'J1&amp;J2'!$CA$9:$CW$470,16,FALSE)=0,"",VLOOKUP(D344,'J1&amp;J2'!$CA$9:$CW$470,16,FALSE))</f>
        <v/>
      </c>
      <c r="R344" s="760" t="str">
        <f t="shared" ref="R344:R347" si="353">IF(Q344="","",RANK(Q344,$Q$248:$Q$371,1))</f>
        <v/>
      </c>
      <c r="S344" s="1213" t="str">
        <f t="shared" ref="S344:S347" si="354">IF(R344="","",IF(R344=1,15,IF(R344=2,12,IF(AND(R344&gt;2,R344&lt;13),13-R344,0))))</f>
        <v/>
      </c>
      <c r="T344" s="1280" t="str">
        <f>IF(VLOOKUP(D344,'J1&amp;J2'!$CA$9:$CW$470,17,FALSE)=0,"",VLOOKUP(D344,'J1&amp;J2'!$CA$9:$CW$470,17,FALSE))</f>
        <v/>
      </c>
      <c r="U344" s="760" t="str">
        <f t="shared" ref="U344:U347" si="355">IF(T344="","",RANK(T344,$T$248:$T$371,1))</f>
        <v/>
      </c>
      <c r="V344" s="1213" t="str">
        <f t="shared" ref="V344:V347" si="356">IF(U344="","",IF(U344=1,15,IF(U344=2,12,IF(AND(U344&gt;2,U344&lt;13),13-U344,0))))</f>
        <v/>
      </c>
      <c r="W344" s="1280" t="str">
        <f>IF(VLOOKUP(D344,'J1&amp;J2'!$CA$9:$CW$470,18,FALSE)=0,"",VLOOKUP(D344,'J1&amp;J2'!$CA$9:$CW$470,18,FALSE))</f>
        <v/>
      </c>
      <c r="X344" s="760" t="str">
        <f t="shared" ref="X344:X347" si="357">IF(W344="","",RANK(W344,$W$248:$W$371,1))</f>
        <v/>
      </c>
      <c r="Y344" s="1213" t="str">
        <f t="shared" ref="Y344:Y347" si="358">IF(X344="","",IF(X344=1,15,IF(X344=2,12,IF(AND(X344&gt;2,X344&lt;13),13-X344,0))))</f>
        <v/>
      </c>
      <c r="Z344" s="1280" t="str">
        <f>IF(VLOOKUP(D344,'J1&amp;J2'!$CA$9:$WV$470,19,FALSE)=0,"",VLOOKUP(D344,'J1&amp;J2'!$CA$9:$CW$470,19,FALSE))</f>
        <v/>
      </c>
      <c r="AA344" s="760" t="str">
        <f t="shared" ref="AA344:AA347" si="359">IF(Z344="","",RANK(Z344,$Z$248:$Z$371,1))</f>
        <v/>
      </c>
      <c r="AB344" s="1213" t="str">
        <f t="shared" ref="AB344:AB347" si="360">IF(AA344="","",IF(AA344=1,15,IF(AA344=2,12,IF(AND(AA344&gt;2,AA344&lt;13),13-AA344,0))))</f>
        <v/>
      </c>
      <c r="AC344" s="1280" t="str">
        <f>IF(VLOOKUP(D344,'J1&amp;J2'!$CA$9:$CW$470,20,FALSE)=0,"",VLOOKUP(D344,'J1&amp;J2'!$CA$9:$CW$470,20,FALSE))</f>
        <v/>
      </c>
      <c r="AD344" s="760" t="str">
        <f t="shared" ref="AD344:AD347" si="361">IF(AC344="","",RANK(AC344,$AC$248:$AC$371,1))</f>
        <v/>
      </c>
      <c r="AE344" s="1213" t="str">
        <f t="shared" ref="AE344:AE347" si="362">IF(AD344="","",IF(AD344=1,15,IF(AD344=2,12,IF(AND(AD344&gt;2,AD344&lt;13),13-AD344,0))))</f>
        <v/>
      </c>
      <c r="AF344" s="1280" t="str">
        <f>IF(VLOOKUP(D344,'J1&amp;J2'!$CA$9:$CW$470,21,FALSE)=0,"",VLOOKUP(D344,'J1&amp;J2'!$CA$9:$CW$470,21,FALSE))</f>
        <v/>
      </c>
      <c r="AG344" s="760" t="str">
        <f t="shared" ref="AG344:AG347" si="363">IF(AF344="","",RANK(AF344,$AF$248:$AF$371,1))</f>
        <v/>
      </c>
      <c r="AH344" s="1213" t="str">
        <f t="shared" ref="AH344:AH347" si="364">IF(AG344="","",IF(AG344=1,15,IF(AG344=2,12,IF(AND(AG344&gt;2,AG344&lt;13),13-AG344,0))))</f>
        <v/>
      </c>
      <c r="AI344" s="1280" t="str">
        <f>IF(VLOOKUP(D344,'J1&amp;J2'!$CA$9:$CW$470,22,FALSE)=0,"",VLOOKUP(D344,'J1&amp;J2'!$CA$9:$CW$470,22,FALSE))</f>
        <v/>
      </c>
      <c r="AJ344" s="760" t="str">
        <f t="shared" ref="AJ344:AJ347" si="365">IF(AI344="","",RANK(AI344,$AI$248:$AI$371,1))</f>
        <v/>
      </c>
      <c r="AK344" s="1213" t="str">
        <f t="shared" ref="AK344:AK347" si="366">IF(AJ344="","",IF(AJ344=1,15,IF(AJ344=2,12,IF(AND(AJ344&gt;2,AJ344&lt;13),13-AJ344,0))))</f>
        <v/>
      </c>
      <c r="AL344" s="760"/>
      <c r="AM344" s="1213" t="str">
        <f t="shared" si="343"/>
        <v/>
      </c>
      <c r="AN344" s="761" t="str">
        <f t="shared" si="344"/>
        <v/>
      </c>
      <c r="AO344" s="762" t="str">
        <f t="shared" ref="AO344:AO347" si="367">IF(SUM(G344,J344,M344,P344,S344,V344,Y344,AB344,AE344,AH344,AK344,AN344)&lt;&gt;0,SUM(G344,J344,M344,P344,S344,V344,Y344,AB344,AE344,AH344,AK344,AN344),"")</f>
        <v/>
      </c>
      <c r="AP344" s="763" t="str">
        <f t="shared" ref="AP344:AP347" si="368">IF(AO344="","",RANK(AO344,AO$248:AO$347,0))</f>
        <v/>
      </c>
      <c r="AQ344" s="764">
        <f t="shared" si="342"/>
        <v>0</v>
      </c>
      <c r="AR344" s="7"/>
    </row>
    <row r="345" spans="2:44" ht="12" customHeight="1" x14ac:dyDescent="0.4">
      <c r="B345" s="765" t="s">
        <v>1998</v>
      </c>
      <c r="C345" s="766" t="s">
        <v>434</v>
      </c>
      <c r="D345" s="767" t="s">
        <v>622</v>
      </c>
      <c r="E345" s="1281" t="str">
        <f>IF(VLOOKUP(D345,'J1&amp;J2'!$CA$9:$CW$470,12,FALSE)=0,"",VLOOKUP(D345,'J1&amp;J2'!$CA$9:$CW$470,12,FALSE))</f>
        <v/>
      </c>
      <c r="F345" s="1214" t="str">
        <f t="shared" si="345"/>
        <v/>
      </c>
      <c r="G345" s="1215" t="str">
        <f t="shared" si="346"/>
        <v/>
      </c>
      <c r="H345" s="1281" t="str">
        <f>IF(VLOOKUP(D345,'J1&amp;J2'!$CA$9:$CW$470,13,FALSE)=0,"",VLOOKUP(D345,'J1&amp;J2'!$CA$9:$CW$470,13,FALSE))</f>
        <v/>
      </c>
      <c r="I345" s="1281" t="str">
        <f t="shared" si="347"/>
        <v/>
      </c>
      <c r="J345" s="1215" t="str">
        <f t="shared" si="348"/>
        <v/>
      </c>
      <c r="K345" s="1281" t="str">
        <f>IF(VLOOKUP(D345,'J1&amp;J2'!$CA$9:$CW$470,14,FALSE)=0,"",VLOOKUP(D345,'J1&amp;J2'!$CA$9:$CW$470,14,FALSE))</f>
        <v/>
      </c>
      <c r="L345" s="1214" t="str">
        <f t="shared" si="349"/>
        <v/>
      </c>
      <c r="M345" s="1215" t="str">
        <f t="shared" si="350"/>
        <v/>
      </c>
      <c r="N345" s="1281" t="str">
        <f>IF(VLOOKUP(D345,'J1&amp;J2'!$CA$9:$CW$470,15,FALSE)=0,"",VLOOKUP(D345,'J1&amp;J2'!$CA$9:$CW$470,15,FALSE))</f>
        <v/>
      </c>
      <c r="O345" s="1214" t="str">
        <f t="shared" si="351"/>
        <v/>
      </c>
      <c r="P345" s="1215" t="str">
        <f t="shared" si="352"/>
        <v/>
      </c>
      <c r="Q345" s="1281" t="str">
        <f>IF(VLOOKUP(D345,'J1&amp;J2'!$CA$9:$CW$470,16,FALSE)=0,"",VLOOKUP(D345,'J1&amp;J2'!$CA$9:$CW$470,16,FALSE))</f>
        <v/>
      </c>
      <c r="R345" s="1214" t="str">
        <f t="shared" si="353"/>
        <v/>
      </c>
      <c r="S345" s="1215" t="str">
        <f t="shared" si="354"/>
        <v/>
      </c>
      <c r="T345" s="1281" t="str">
        <f>IF(VLOOKUP(D345,'J1&amp;J2'!$CA$9:$CW$470,17,FALSE)=0,"",VLOOKUP(D345,'J1&amp;J2'!$CA$9:$CW$470,17,FALSE))</f>
        <v/>
      </c>
      <c r="U345" s="1214" t="str">
        <f t="shared" si="355"/>
        <v/>
      </c>
      <c r="V345" s="1215" t="str">
        <f t="shared" si="356"/>
        <v/>
      </c>
      <c r="W345" s="1281" t="str">
        <f>IF(VLOOKUP(D345,'J1&amp;J2'!$CA$9:$CW$470,18,FALSE)=0,"",VLOOKUP(D345,'J1&amp;J2'!$CA$9:$CW$470,18,FALSE))</f>
        <v/>
      </c>
      <c r="X345" s="1214" t="str">
        <f t="shared" si="357"/>
        <v/>
      </c>
      <c r="Y345" s="1215" t="str">
        <f t="shared" si="358"/>
        <v/>
      </c>
      <c r="Z345" s="1281" t="str">
        <f>IF(VLOOKUP(D345,'J1&amp;J2'!$CA$9:$WV$470,19,FALSE)=0,"",VLOOKUP(D345,'J1&amp;J2'!$CA$9:$CW$470,19,FALSE))</f>
        <v/>
      </c>
      <c r="AA345" s="1214" t="str">
        <f t="shared" si="359"/>
        <v/>
      </c>
      <c r="AB345" s="1215" t="str">
        <f t="shared" si="360"/>
        <v/>
      </c>
      <c r="AC345" s="1281" t="str">
        <f>IF(VLOOKUP(D345,'J1&amp;J2'!$CA$9:$CW$470,20,FALSE)=0,"",VLOOKUP(D345,'J1&amp;J2'!$CA$9:$CW$470,20,FALSE))</f>
        <v/>
      </c>
      <c r="AD345" s="1214" t="str">
        <f t="shared" si="361"/>
        <v/>
      </c>
      <c r="AE345" s="1215" t="str">
        <f t="shared" si="362"/>
        <v/>
      </c>
      <c r="AF345" s="1281" t="str">
        <f>IF(VLOOKUP(D345,'J1&amp;J2'!$CA$9:$CW$470,21,FALSE)=0,"",VLOOKUP(D345,'J1&amp;J2'!$CA$9:$CW$470,21,FALSE))</f>
        <v/>
      </c>
      <c r="AG345" s="1214" t="str">
        <f t="shared" si="363"/>
        <v/>
      </c>
      <c r="AH345" s="1215" t="str">
        <f t="shared" si="364"/>
        <v/>
      </c>
      <c r="AI345" s="1281" t="str">
        <f>IF(VLOOKUP(D345,'J1&amp;J2'!$CA$9:$CW$470,22,FALSE)=0,"",VLOOKUP(D345,'J1&amp;J2'!$CA$9:$CW$470,22,FALSE))</f>
        <v/>
      </c>
      <c r="AJ345" s="1214" t="str">
        <f t="shared" si="365"/>
        <v/>
      </c>
      <c r="AK345" s="1215" t="str">
        <f t="shared" si="366"/>
        <v/>
      </c>
      <c r="AL345" s="760"/>
      <c r="AM345" s="1299" t="str">
        <f t="shared" ref="AM345:AM347" si="369">IF(AL345="","",RANK(AL345,$AL$248:$AL$350,1))</f>
        <v/>
      </c>
      <c r="AN345" s="761" t="str">
        <f t="shared" ref="AN345:AN347" si="370">IF(AM345="","",IF(AM345=1,15,IF(AM345=2,12,IF(AND(AM345&gt;2,AM345&lt;13),13-AM345,0))))</f>
        <v/>
      </c>
      <c r="AO345" s="762" t="str">
        <f t="shared" si="367"/>
        <v/>
      </c>
      <c r="AP345" s="763" t="str">
        <f t="shared" si="368"/>
        <v/>
      </c>
      <c r="AQ345" s="764">
        <f t="shared" si="342"/>
        <v>0</v>
      </c>
      <c r="AR345" s="7"/>
    </row>
    <row r="346" spans="2:44" ht="12" customHeight="1" x14ac:dyDescent="0.4">
      <c r="B346" s="757" t="s">
        <v>2004</v>
      </c>
      <c r="C346" s="758" t="s">
        <v>434</v>
      </c>
      <c r="D346" s="759" t="s">
        <v>661</v>
      </c>
      <c r="E346" s="1280" t="str">
        <f>IF(VLOOKUP(D346,'J1&amp;J2'!$CA$9:$CW$470,12,FALSE)=0,"",VLOOKUP(D346,'J1&amp;J2'!$CA$9:$CW$470,12,FALSE))</f>
        <v/>
      </c>
      <c r="F346" s="760" t="str">
        <f t="shared" si="345"/>
        <v/>
      </c>
      <c r="G346" s="1213" t="str">
        <f t="shared" si="346"/>
        <v/>
      </c>
      <c r="H346" s="1280" t="str">
        <f>IF(VLOOKUP(D346,'J1&amp;J2'!$CA$9:$CW$470,13,FALSE)=0,"",VLOOKUP(D346,'J1&amp;J2'!$CA$9:$CW$470,13,FALSE))</f>
        <v/>
      </c>
      <c r="I346" s="1280" t="str">
        <f t="shared" si="347"/>
        <v/>
      </c>
      <c r="J346" s="1213" t="str">
        <f t="shared" si="348"/>
        <v/>
      </c>
      <c r="K346" s="1280" t="str">
        <f>IF(VLOOKUP(D346,'J1&amp;J2'!$CA$9:$CW$470,14,FALSE)=0,"",VLOOKUP(D346,'J1&amp;J2'!$CA$9:$CW$470,14,FALSE))</f>
        <v/>
      </c>
      <c r="L346" s="760" t="str">
        <f t="shared" si="349"/>
        <v/>
      </c>
      <c r="M346" s="1213" t="str">
        <f t="shared" si="350"/>
        <v/>
      </c>
      <c r="N346" s="1280" t="str">
        <f>IF(VLOOKUP(D346,'J1&amp;J2'!$CA$9:$CW$470,15,FALSE)=0,"",VLOOKUP(D346,'J1&amp;J2'!$CA$9:$CW$470,15,FALSE))</f>
        <v/>
      </c>
      <c r="O346" s="760" t="str">
        <f t="shared" si="351"/>
        <v/>
      </c>
      <c r="P346" s="1213" t="str">
        <f t="shared" si="352"/>
        <v/>
      </c>
      <c r="Q346" s="1280" t="str">
        <f>IF(VLOOKUP(D346,'J1&amp;J2'!$CA$9:$CW$470,16,FALSE)=0,"",VLOOKUP(D346,'J1&amp;J2'!$CA$9:$CW$470,16,FALSE))</f>
        <v/>
      </c>
      <c r="R346" s="760" t="str">
        <f t="shared" si="353"/>
        <v/>
      </c>
      <c r="S346" s="1213" t="str">
        <f t="shared" si="354"/>
        <v/>
      </c>
      <c r="T346" s="1280" t="str">
        <f>IF(VLOOKUP(D346,'J1&amp;J2'!$CA$9:$CW$470,17,FALSE)=0,"",VLOOKUP(D346,'J1&amp;J2'!$CA$9:$CW$470,17,FALSE))</f>
        <v/>
      </c>
      <c r="U346" s="760" t="str">
        <f t="shared" si="355"/>
        <v/>
      </c>
      <c r="V346" s="1213" t="str">
        <f t="shared" si="356"/>
        <v/>
      </c>
      <c r="W346" s="1280" t="str">
        <f>IF(VLOOKUP(D346,'J1&amp;J2'!$CA$9:$CW$470,18,FALSE)=0,"",VLOOKUP(D346,'J1&amp;J2'!$CA$9:$CW$470,18,FALSE))</f>
        <v/>
      </c>
      <c r="X346" s="760" t="str">
        <f t="shared" si="357"/>
        <v/>
      </c>
      <c r="Y346" s="1213" t="str">
        <f t="shared" si="358"/>
        <v/>
      </c>
      <c r="Z346" s="1280" t="str">
        <f>IF(VLOOKUP(D346,'J1&amp;J2'!$CA$9:$WV$470,19,FALSE)=0,"",VLOOKUP(D346,'J1&amp;J2'!$CA$9:$CW$470,19,FALSE))</f>
        <v/>
      </c>
      <c r="AA346" s="760" t="str">
        <f t="shared" si="359"/>
        <v/>
      </c>
      <c r="AB346" s="1213" t="str">
        <f t="shared" si="360"/>
        <v/>
      </c>
      <c r="AC346" s="1280" t="str">
        <f>IF(VLOOKUP(D346,'J1&amp;J2'!$CA$9:$CW$470,20,FALSE)=0,"",VLOOKUP(D346,'J1&amp;J2'!$CA$9:$CW$470,20,FALSE))</f>
        <v/>
      </c>
      <c r="AD346" s="760" t="str">
        <f t="shared" si="361"/>
        <v/>
      </c>
      <c r="AE346" s="1213" t="str">
        <f t="shared" si="362"/>
        <v/>
      </c>
      <c r="AF346" s="1280" t="str">
        <f>IF(VLOOKUP(D346,'J1&amp;J2'!$CA$9:$CW$470,21,FALSE)=0,"",VLOOKUP(D346,'J1&amp;J2'!$CA$9:$CW$470,21,FALSE))</f>
        <v/>
      </c>
      <c r="AG346" s="760" t="str">
        <f t="shared" si="363"/>
        <v/>
      </c>
      <c r="AH346" s="1213" t="str">
        <f t="shared" si="364"/>
        <v/>
      </c>
      <c r="AI346" s="1280" t="str">
        <f>IF(VLOOKUP(D346,'J1&amp;J2'!$CA$9:$CW$470,22,FALSE)=0,"",VLOOKUP(D346,'J1&amp;J2'!$CA$9:$CW$470,22,FALSE))</f>
        <v/>
      </c>
      <c r="AJ346" s="760" t="str">
        <f t="shared" si="365"/>
        <v/>
      </c>
      <c r="AK346" s="1213" t="str">
        <f t="shared" si="366"/>
        <v/>
      </c>
      <c r="AL346" s="1214"/>
      <c r="AM346" s="1215" t="str">
        <f t="shared" si="369"/>
        <v/>
      </c>
      <c r="AN346" s="768" t="str">
        <f t="shared" si="370"/>
        <v/>
      </c>
      <c r="AO346" s="762" t="str">
        <f t="shared" si="367"/>
        <v/>
      </c>
      <c r="AP346" s="763" t="str">
        <f t="shared" si="368"/>
        <v/>
      </c>
      <c r="AQ346" s="764">
        <f t="shared" si="342"/>
        <v>0</v>
      </c>
      <c r="AR346" s="7"/>
    </row>
    <row r="347" spans="2:44" ht="12" customHeight="1" x14ac:dyDescent="0.4">
      <c r="B347" s="765" t="s">
        <v>2007</v>
      </c>
      <c r="C347" s="766" t="s">
        <v>784</v>
      </c>
      <c r="D347" s="767" t="s">
        <v>1982</v>
      </c>
      <c r="E347" s="1281" t="str">
        <f>IF(VLOOKUP(D347,'J1&amp;J2'!$CA$9:$CW$470,12,FALSE)=0,"",VLOOKUP(D347,'J1&amp;J2'!$CA$9:$CW$470,12,FALSE))</f>
        <v/>
      </c>
      <c r="F347" s="1214" t="str">
        <f t="shared" si="345"/>
        <v/>
      </c>
      <c r="G347" s="1215" t="str">
        <f t="shared" si="346"/>
        <v/>
      </c>
      <c r="H347" s="1281" t="str">
        <f>IF(VLOOKUP(D347,'J1&amp;J2'!$CA$9:$CW$470,13,FALSE)=0,"",VLOOKUP(D347,'J1&amp;J2'!$CA$9:$CW$470,13,FALSE))</f>
        <v/>
      </c>
      <c r="I347" s="1281" t="str">
        <f t="shared" si="347"/>
        <v/>
      </c>
      <c r="J347" s="1215" t="str">
        <f t="shared" si="348"/>
        <v/>
      </c>
      <c r="K347" s="1281" t="str">
        <f>IF(VLOOKUP(D347,'J1&amp;J2'!$CA$9:$CW$470,14,FALSE)=0,"",VLOOKUP(D347,'J1&amp;J2'!$CA$9:$CW$470,14,FALSE))</f>
        <v/>
      </c>
      <c r="L347" s="1214" t="str">
        <f t="shared" si="349"/>
        <v/>
      </c>
      <c r="M347" s="1215" t="str">
        <f t="shared" si="350"/>
        <v/>
      </c>
      <c r="N347" s="1281" t="str">
        <f>IF(VLOOKUP(D347,'J1&amp;J2'!$CA$9:$CW$470,15,FALSE)=0,"",VLOOKUP(D347,'J1&amp;J2'!$CA$9:$CW$470,15,FALSE))</f>
        <v/>
      </c>
      <c r="O347" s="1214" t="str">
        <f t="shared" si="351"/>
        <v/>
      </c>
      <c r="P347" s="1215" t="str">
        <f t="shared" si="352"/>
        <v/>
      </c>
      <c r="Q347" s="1281" t="str">
        <f>IF(VLOOKUP(D347,'J1&amp;J2'!$CA$9:$CW$470,16,FALSE)=0,"",VLOOKUP(D347,'J1&amp;J2'!$CA$9:$CW$470,16,FALSE))</f>
        <v/>
      </c>
      <c r="R347" s="1214" t="str">
        <f t="shared" si="353"/>
        <v/>
      </c>
      <c r="S347" s="1215" t="str">
        <f t="shared" si="354"/>
        <v/>
      </c>
      <c r="T347" s="1281" t="str">
        <f>IF(VLOOKUP(D347,'J1&amp;J2'!$CA$9:$CW$470,17,FALSE)=0,"",VLOOKUP(D347,'J1&amp;J2'!$CA$9:$CW$470,17,FALSE))</f>
        <v/>
      </c>
      <c r="U347" s="1214" t="str">
        <f t="shared" si="355"/>
        <v/>
      </c>
      <c r="V347" s="1215" t="str">
        <f t="shared" si="356"/>
        <v/>
      </c>
      <c r="W347" s="1281" t="str">
        <f>IF(VLOOKUP(D347,'J1&amp;J2'!$CA$9:$CW$470,18,FALSE)=0,"",VLOOKUP(D347,'J1&amp;J2'!$CA$9:$CW$470,18,FALSE))</f>
        <v/>
      </c>
      <c r="X347" s="1214" t="str">
        <f t="shared" si="357"/>
        <v/>
      </c>
      <c r="Y347" s="1215" t="str">
        <f t="shared" si="358"/>
        <v/>
      </c>
      <c r="Z347" s="1281" t="str">
        <f>IF(VLOOKUP(D347,'J1&amp;J2'!$CA$9:$WV$470,19,FALSE)=0,"",VLOOKUP(D347,'J1&amp;J2'!$CA$9:$CW$470,19,FALSE))</f>
        <v/>
      </c>
      <c r="AA347" s="1214" t="str">
        <f t="shared" si="359"/>
        <v/>
      </c>
      <c r="AB347" s="1215" t="str">
        <f t="shared" si="360"/>
        <v/>
      </c>
      <c r="AC347" s="1281" t="str">
        <f>IF(VLOOKUP(D347,'J1&amp;J2'!$CA$9:$CW$470,20,FALSE)=0,"",VLOOKUP(D347,'J1&amp;J2'!$CA$9:$CW$470,20,FALSE))</f>
        <v/>
      </c>
      <c r="AD347" s="1214" t="str">
        <f t="shared" si="361"/>
        <v/>
      </c>
      <c r="AE347" s="1215" t="str">
        <f t="shared" si="362"/>
        <v/>
      </c>
      <c r="AF347" s="1281" t="str">
        <f>IF(VLOOKUP(D347,'J1&amp;J2'!$CA$9:$CW$470,21,FALSE)=0,"",VLOOKUP(D347,'J1&amp;J2'!$CA$9:$CW$470,21,FALSE))</f>
        <v/>
      </c>
      <c r="AG347" s="1214" t="str">
        <f t="shared" si="363"/>
        <v/>
      </c>
      <c r="AH347" s="1215" t="str">
        <f t="shared" si="364"/>
        <v/>
      </c>
      <c r="AI347" s="1281" t="str">
        <f>IF(VLOOKUP(D347,'J1&amp;J2'!$CA$9:$CW$470,22,FALSE)=0,"",VLOOKUP(D347,'J1&amp;J2'!$CA$9:$CW$470,22,FALSE))</f>
        <v/>
      </c>
      <c r="AJ347" s="1214" t="str">
        <f t="shared" si="365"/>
        <v/>
      </c>
      <c r="AK347" s="1215" t="str">
        <f t="shared" si="366"/>
        <v/>
      </c>
      <c r="AL347" s="760"/>
      <c r="AM347" s="1213" t="str">
        <f t="shared" si="369"/>
        <v/>
      </c>
      <c r="AN347" s="761" t="str">
        <f t="shared" si="370"/>
        <v/>
      </c>
      <c r="AO347" s="762" t="str">
        <f t="shared" si="367"/>
        <v/>
      </c>
      <c r="AP347" s="763" t="str">
        <f t="shared" si="368"/>
        <v/>
      </c>
      <c r="AQ347" s="764">
        <f t="shared" si="342"/>
        <v>0</v>
      </c>
      <c r="AR347" s="7"/>
    </row>
    <row r="348" spans="2:44" ht="12" hidden="1" customHeight="1" x14ac:dyDescent="0.4">
      <c r="B348" s="765"/>
      <c r="C348" s="766"/>
      <c r="D348" s="767"/>
      <c r="E348" s="1281"/>
      <c r="F348" s="1214" t="str">
        <f t="shared" ref="F348:F371" si="371">IF(E348="","",RANK(E348,$E$248:$E$371,1))</f>
        <v/>
      </c>
      <c r="G348" s="1215" t="str">
        <f t="shared" ref="G348:G371" si="372">IF(F348="","",IF(F348=1,15,IF(F348=2,12,IF(AND(F348&gt;2,F348&lt;13),13-F348,0))))</f>
        <v/>
      </c>
      <c r="H348" s="1281"/>
      <c r="I348" s="1214" t="str">
        <f t="shared" ref="I348:I371" si="373">IF(H348="","",RANK(H348,$H$248:$H$371,1))</f>
        <v/>
      </c>
      <c r="J348" s="1215" t="str">
        <f t="shared" ref="J348:J371" si="374">IF(I348="","",IF(I348=1,15,IF(I348=2,12,IF(AND(I348&gt;2,I348&lt;13),13-I348,0))))</f>
        <v/>
      </c>
      <c r="K348" s="1281"/>
      <c r="L348" s="760" t="str">
        <f t="shared" ref="L348:L371" si="375">IF(K348="","",RANK(K348,$K$248:$K$347,1))</f>
        <v/>
      </c>
      <c r="M348" s="1215" t="str">
        <f t="shared" ref="M348:M371" si="376">IF(L348="","",IF(L348=1,15,IF(L348=2,12,IF(AND(L348&gt;2,L348&lt;13),13-L348,0))))</f>
        <v/>
      </c>
      <c r="N348" s="1281"/>
      <c r="O348" s="1214" t="str">
        <f t="shared" ref="O348:O371" si="377">IF(N348="","",RANK(N348,$N$248:$N$371,1))</f>
        <v/>
      </c>
      <c r="P348" s="1215" t="str">
        <f t="shared" ref="P348:P371" si="378">IF(O348="","",IF(O348=1,15,IF(O348=2,12,IF(AND(O348&gt;2,O348&lt;13),13-O348,0))))</f>
        <v/>
      </c>
      <c r="Q348" s="1281" t="e">
        <f>IF(VLOOKUP(D348,'J1&amp;J2'!$CA$9:$CW$470,16,FALSE)=0,"",VLOOKUP(D348,'J1&amp;J2'!$CA$9:$CW$470,16,FALSE))</f>
        <v>#N/A</v>
      </c>
      <c r="R348" s="1214" t="e">
        <f t="shared" ref="R348:R371" si="379">IF(Q348="","",RANK(Q348,$Q$248:$Q$371,1))</f>
        <v>#N/A</v>
      </c>
      <c r="S348" s="1215" t="e">
        <f t="shared" ref="S348:S371" si="380">IF(R348="","",IF(R348=1,15,IF(R348=2,12,IF(AND(R348&gt;2,R348&lt;13),13-R348,0))))</f>
        <v>#N/A</v>
      </c>
      <c r="T348" s="1281" t="e">
        <f>IF(VLOOKUP(D348,'J1&amp;J2'!$CA$9:$CW$470,17,FALSE)=0,"",VLOOKUP(D348,'J1&amp;J2'!$CA$9:$CW$470,17,FALSE))</f>
        <v>#N/A</v>
      </c>
      <c r="U348" s="1214" t="e">
        <f t="shared" ref="U348:U371" si="381">IF(T348="","",RANK(T348,$T$248:$T$371,1))</f>
        <v>#N/A</v>
      </c>
      <c r="V348" s="1215" t="e">
        <f t="shared" ref="V348:V371" si="382">IF(U348="","",IF(U348=1,15,IF(U348=2,12,IF(AND(U348&gt;2,U348&lt;13),13-U348,0))))</f>
        <v>#N/A</v>
      </c>
      <c r="W348" s="1281"/>
      <c r="X348" s="1214" t="str">
        <f t="shared" ref="X348:X371" si="383">IF(W348="","",RANK(W348,$W$248:$W$371,1))</f>
        <v/>
      </c>
      <c r="Y348" s="1215" t="str">
        <f t="shared" ref="Y348:Y371" si="384">IF(X348="","",IF(X348=1,15,IF(X348=2,12,IF(AND(X348&gt;2,X348&lt;13),13-X348,0))))</f>
        <v/>
      </c>
      <c r="Z348" s="1281"/>
      <c r="AA348" s="1214" t="str">
        <f t="shared" ref="AA348:AA371" si="385">IF(Z348="","",RANK(Z348,$Z$248:$Z$371,1))</f>
        <v/>
      </c>
      <c r="AB348" s="1215" t="str">
        <f t="shared" ref="AB348:AB371" si="386">IF(AA348="","",IF(AA348=1,15,IF(AA348=2,12,IF(AND(AA348&gt;2,AA348&lt;13),13-AA348,0))))</f>
        <v/>
      </c>
      <c r="AC348" s="1281"/>
      <c r="AD348" s="1214" t="str">
        <f t="shared" ref="AD348:AD371" si="387">IF(AC348="","",RANK(AC348,$AC$248:$AC$371,1))</f>
        <v/>
      </c>
      <c r="AE348" s="1215" t="str">
        <f t="shared" ref="AE348:AE371" si="388">IF(AD348="","",IF(AD348=1,15,IF(AD348=2,12,IF(AND(AD348&gt;2,AD348&lt;13),13-AD348,0))))</f>
        <v/>
      </c>
      <c r="AF348" s="1281"/>
      <c r="AG348" s="1214" t="str">
        <f t="shared" ref="AG348:AG371" si="389">IF(AF348="","",RANK(AF348,$AF$248:$AF$371,1))</f>
        <v/>
      </c>
      <c r="AH348" s="1215" t="str">
        <f t="shared" ref="AH348:AH371" si="390">IF(AG348="","",IF(AG348=1,15,IF(AG348=2,12,IF(AND(AG348&gt;2,AG348&lt;13),13-AG348,0))))</f>
        <v/>
      </c>
      <c r="AI348" s="1281" t="e">
        <f>IF(VLOOKUP(D348,'J1&amp;J2'!$CA$9:$CW$470,22,FALSE)=0,"",VLOOKUP(D348,'J1&amp;J2'!$CA$9:$CW$470,22,FALSE))</f>
        <v>#N/A</v>
      </c>
      <c r="AJ348" s="1214" t="e">
        <f t="shared" ref="AJ348:AJ371" si="391">IF(AI348="","",RANK(AI348,$AI$248:$AI$371,1))</f>
        <v>#N/A</v>
      </c>
      <c r="AK348" s="1215" t="e">
        <f t="shared" ref="AK348:AK371" si="392">IF(AJ348="","",IF(AJ348=1,15,IF(AJ348=2,12,IF(AND(AJ348&gt;2,AJ348&lt;13),13-AJ348,0))))</f>
        <v>#N/A</v>
      </c>
      <c r="AL348" s="1214"/>
      <c r="AM348" s="1215" t="str">
        <f t="shared" ref="AM348:AM350" si="393">IF(AL348="","",RANK(AL348,$AL$248:$AL$350,1))</f>
        <v/>
      </c>
      <c r="AN348" s="768" t="str">
        <f t="shared" ref="AN348:AN350" si="394">IF(AM348="","",IF(AM348=1,15,IF(AM348=2,12,IF(AND(AM348&gt;2,AM348&lt;13),13-AM348,0))))</f>
        <v/>
      </c>
      <c r="AO348" s="762" t="e">
        <f t="shared" ref="AO348:AO371" si="395">IF(SUM(G348,J348,M348,P348,S348,V348,Y348,AB348,AE348,AH348,AK348,AN348)&lt;&gt;0,SUM(G348,J348,M348,P348,S348,V348,Y348,AB348,AE348,AH348,AK348,AN348),"")</f>
        <v>#N/A</v>
      </c>
      <c r="AP348" s="763" t="e">
        <f t="shared" ref="AP348:AP371" si="396">IF(AO348="","",RANK(AO348,AO$248:AO$347,0))</f>
        <v>#N/A</v>
      </c>
      <c r="AQ348" s="764">
        <f t="shared" ref="AQ348:AQ371" si="397">COUNT(E348,H348,K348,N348,Q348,T348,W348,Z348,AC348,AF348,AI348,AL348,"&lt;&gt;")</f>
        <v>0</v>
      </c>
      <c r="AR348" s="7"/>
    </row>
    <row r="349" spans="2:44" ht="12" hidden="1" customHeight="1" x14ac:dyDescent="0.4">
      <c r="B349" s="757"/>
      <c r="C349" s="758"/>
      <c r="D349" s="759"/>
      <c r="E349" s="1280"/>
      <c r="F349" s="760" t="str">
        <f t="shared" si="371"/>
        <v/>
      </c>
      <c r="G349" s="1213" t="str">
        <f t="shared" si="372"/>
        <v/>
      </c>
      <c r="H349" s="1280"/>
      <c r="I349" s="760" t="str">
        <f t="shared" si="373"/>
        <v/>
      </c>
      <c r="J349" s="1213" t="str">
        <f t="shared" si="374"/>
        <v/>
      </c>
      <c r="K349" s="1280"/>
      <c r="L349" s="760" t="str">
        <f t="shared" si="375"/>
        <v/>
      </c>
      <c r="M349" s="1213" t="str">
        <f t="shared" si="376"/>
        <v/>
      </c>
      <c r="N349" s="1280"/>
      <c r="O349" s="760" t="str">
        <f t="shared" si="377"/>
        <v/>
      </c>
      <c r="P349" s="1213" t="str">
        <f t="shared" si="378"/>
        <v/>
      </c>
      <c r="Q349" s="1281" t="e">
        <f>IF(VLOOKUP(D349,'J1&amp;J2'!$CA$9:$CW$470,16,FALSE)=0,"",VLOOKUP(D349,'J1&amp;J2'!$CA$9:$CW$470,16,FALSE))</f>
        <v>#N/A</v>
      </c>
      <c r="R349" s="760" t="e">
        <f t="shared" si="379"/>
        <v>#N/A</v>
      </c>
      <c r="S349" s="1213" t="e">
        <f t="shared" si="380"/>
        <v>#N/A</v>
      </c>
      <c r="T349" s="1281" t="e">
        <f>IF(VLOOKUP(D349,'J1&amp;J2'!$CA$9:$CW$470,17,FALSE)=0,"",VLOOKUP(D349,'J1&amp;J2'!$CA$9:$CW$470,17,FALSE))</f>
        <v>#N/A</v>
      </c>
      <c r="U349" s="760" t="e">
        <f t="shared" si="381"/>
        <v>#N/A</v>
      </c>
      <c r="V349" s="1213" t="e">
        <f t="shared" si="382"/>
        <v>#N/A</v>
      </c>
      <c r="W349" s="1280"/>
      <c r="X349" s="760" t="str">
        <f t="shared" si="383"/>
        <v/>
      </c>
      <c r="Y349" s="1213" t="str">
        <f t="shared" si="384"/>
        <v/>
      </c>
      <c r="Z349" s="1280"/>
      <c r="AA349" s="760" t="str">
        <f t="shared" si="385"/>
        <v/>
      </c>
      <c r="AB349" s="1213" t="str">
        <f t="shared" si="386"/>
        <v/>
      </c>
      <c r="AC349" s="1280"/>
      <c r="AD349" s="760" t="str">
        <f t="shared" si="387"/>
        <v/>
      </c>
      <c r="AE349" s="1213" t="str">
        <f t="shared" si="388"/>
        <v/>
      </c>
      <c r="AF349" s="1280"/>
      <c r="AG349" s="760" t="str">
        <f t="shared" si="389"/>
        <v/>
      </c>
      <c r="AH349" s="1213" t="str">
        <f t="shared" si="390"/>
        <v/>
      </c>
      <c r="AI349" s="1281" t="e">
        <f>IF(VLOOKUP(D349,'J1&amp;J2'!$CA$9:$CW$470,22,FALSE)=0,"",VLOOKUP(D349,'J1&amp;J2'!$CA$9:$CW$470,22,FALSE))</f>
        <v>#N/A</v>
      </c>
      <c r="AJ349" s="760" t="e">
        <f t="shared" si="391"/>
        <v>#N/A</v>
      </c>
      <c r="AK349" s="1213" t="e">
        <f t="shared" si="392"/>
        <v>#N/A</v>
      </c>
      <c r="AL349" s="760"/>
      <c r="AM349" s="1213" t="str">
        <f t="shared" si="393"/>
        <v/>
      </c>
      <c r="AN349" s="761" t="str">
        <f t="shared" si="394"/>
        <v/>
      </c>
      <c r="AO349" s="762" t="e">
        <f t="shared" si="395"/>
        <v>#N/A</v>
      </c>
      <c r="AP349" s="763" t="e">
        <f t="shared" si="396"/>
        <v>#N/A</v>
      </c>
      <c r="AQ349" s="764">
        <f t="shared" si="397"/>
        <v>0</v>
      </c>
      <c r="AR349" s="7"/>
    </row>
    <row r="350" spans="2:44" ht="12" hidden="1" customHeight="1" x14ac:dyDescent="0.4">
      <c r="B350" s="765"/>
      <c r="C350" s="766"/>
      <c r="D350" s="767"/>
      <c r="E350" s="1281"/>
      <c r="F350" s="1214" t="str">
        <f t="shared" si="371"/>
        <v/>
      </c>
      <c r="G350" s="1215" t="str">
        <f t="shared" si="372"/>
        <v/>
      </c>
      <c r="H350" s="1281"/>
      <c r="I350" s="1214" t="str">
        <f t="shared" si="373"/>
        <v/>
      </c>
      <c r="J350" s="1215" t="str">
        <f t="shared" si="374"/>
        <v/>
      </c>
      <c r="K350" s="1281"/>
      <c r="L350" s="760" t="str">
        <f t="shared" si="375"/>
        <v/>
      </c>
      <c r="M350" s="1215" t="str">
        <f t="shared" si="376"/>
        <v/>
      </c>
      <c r="N350" s="1281"/>
      <c r="O350" s="1214" t="str">
        <f t="shared" si="377"/>
        <v/>
      </c>
      <c r="P350" s="1215" t="str">
        <f t="shared" si="378"/>
        <v/>
      </c>
      <c r="Q350" s="1281" t="e">
        <f>IF(VLOOKUP(D350,'J1&amp;J2'!$CA$9:$CW$470,16,FALSE)=0,"",VLOOKUP(D350,'J1&amp;J2'!$CA$9:$CW$470,16,FALSE))</f>
        <v>#N/A</v>
      </c>
      <c r="R350" s="1214" t="e">
        <f t="shared" si="379"/>
        <v>#N/A</v>
      </c>
      <c r="S350" s="1215" t="e">
        <f t="shared" si="380"/>
        <v>#N/A</v>
      </c>
      <c r="T350" s="1281" t="e">
        <f>IF(VLOOKUP(D350,'J1&amp;J2'!$CA$9:$CW$470,17,FALSE)=0,"",VLOOKUP(D350,'J1&amp;J2'!$CA$9:$CW$470,17,FALSE))</f>
        <v>#N/A</v>
      </c>
      <c r="U350" s="1214" t="e">
        <f t="shared" si="381"/>
        <v>#N/A</v>
      </c>
      <c r="V350" s="1215" t="e">
        <f t="shared" si="382"/>
        <v>#N/A</v>
      </c>
      <c r="W350" s="1281"/>
      <c r="X350" s="1214" t="str">
        <f t="shared" si="383"/>
        <v/>
      </c>
      <c r="Y350" s="1215" t="str">
        <f t="shared" si="384"/>
        <v/>
      </c>
      <c r="Z350" s="1281"/>
      <c r="AA350" s="1214" t="str">
        <f t="shared" si="385"/>
        <v/>
      </c>
      <c r="AB350" s="1215" t="str">
        <f t="shared" si="386"/>
        <v/>
      </c>
      <c r="AC350" s="1281"/>
      <c r="AD350" s="1214" t="str">
        <f t="shared" si="387"/>
        <v/>
      </c>
      <c r="AE350" s="1215" t="str">
        <f t="shared" si="388"/>
        <v/>
      </c>
      <c r="AF350" s="1281"/>
      <c r="AG350" s="1214" t="str">
        <f t="shared" si="389"/>
        <v/>
      </c>
      <c r="AH350" s="1215" t="str">
        <f t="shared" si="390"/>
        <v/>
      </c>
      <c r="AI350" s="1281" t="e">
        <f>IF(VLOOKUP(D350,'J1&amp;J2'!$CA$9:$CW$470,22,FALSE)=0,"",VLOOKUP(D350,'J1&amp;J2'!$CA$9:$CW$470,22,FALSE))</f>
        <v>#N/A</v>
      </c>
      <c r="AJ350" s="1214" t="e">
        <f t="shared" si="391"/>
        <v>#N/A</v>
      </c>
      <c r="AK350" s="1215" t="e">
        <f t="shared" si="392"/>
        <v>#N/A</v>
      </c>
      <c r="AL350" s="1214"/>
      <c r="AM350" s="1215" t="str">
        <f t="shared" si="393"/>
        <v/>
      </c>
      <c r="AN350" s="768" t="str">
        <f t="shared" si="394"/>
        <v/>
      </c>
      <c r="AO350" s="762" t="e">
        <f t="shared" si="395"/>
        <v>#N/A</v>
      </c>
      <c r="AP350" s="763" t="e">
        <f t="shared" si="396"/>
        <v>#N/A</v>
      </c>
      <c r="AQ350" s="764">
        <f t="shared" si="397"/>
        <v>0</v>
      </c>
      <c r="AR350" s="7"/>
    </row>
    <row r="351" spans="2:44" ht="12" hidden="1" customHeight="1" x14ac:dyDescent="0.4">
      <c r="B351" s="757"/>
      <c r="C351" s="758"/>
      <c r="D351" s="759"/>
      <c r="E351" s="1280"/>
      <c r="F351" s="760" t="str">
        <f t="shared" si="371"/>
        <v/>
      </c>
      <c r="G351" s="1213" t="str">
        <f t="shared" si="372"/>
        <v/>
      </c>
      <c r="H351" s="1280"/>
      <c r="I351" s="760" t="str">
        <f t="shared" si="373"/>
        <v/>
      </c>
      <c r="J351" s="1213" t="str">
        <f t="shared" si="374"/>
        <v/>
      </c>
      <c r="K351" s="1280"/>
      <c r="L351" s="760" t="str">
        <f t="shared" si="375"/>
        <v/>
      </c>
      <c r="M351" s="1213" t="str">
        <f t="shared" si="376"/>
        <v/>
      </c>
      <c r="N351" s="1280"/>
      <c r="O351" s="760" t="str">
        <f t="shared" si="377"/>
        <v/>
      </c>
      <c r="P351" s="1213" t="str">
        <f t="shared" si="378"/>
        <v/>
      </c>
      <c r="Q351" s="1281" t="e">
        <f>IF(VLOOKUP(D351,'J1&amp;J2'!$CA$9:$CW$470,16,FALSE)=0,"",VLOOKUP(D351,'J1&amp;J2'!$CA$9:$CW$470,16,FALSE))</f>
        <v>#N/A</v>
      </c>
      <c r="R351" s="760" t="e">
        <f t="shared" si="379"/>
        <v>#N/A</v>
      </c>
      <c r="S351" s="1213" t="e">
        <f t="shared" si="380"/>
        <v>#N/A</v>
      </c>
      <c r="T351" s="1281" t="e">
        <f>IF(VLOOKUP(D351,'J1&amp;J2'!$CA$9:$CW$470,17,FALSE)=0,"",VLOOKUP(D351,'J1&amp;J2'!$CA$9:$CW$470,17,FALSE))</f>
        <v>#N/A</v>
      </c>
      <c r="U351" s="760" t="e">
        <f t="shared" si="381"/>
        <v>#N/A</v>
      </c>
      <c r="V351" s="1213" t="e">
        <f t="shared" si="382"/>
        <v>#N/A</v>
      </c>
      <c r="W351" s="1280"/>
      <c r="X351" s="760" t="str">
        <f t="shared" si="383"/>
        <v/>
      </c>
      <c r="Y351" s="1213" t="str">
        <f t="shared" si="384"/>
        <v/>
      </c>
      <c r="Z351" s="1280"/>
      <c r="AA351" s="760" t="str">
        <f t="shared" si="385"/>
        <v/>
      </c>
      <c r="AB351" s="1213" t="str">
        <f t="shared" si="386"/>
        <v/>
      </c>
      <c r="AC351" s="1280"/>
      <c r="AD351" s="760" t="str">
        <f t="shared" si="387"/>
        <v/>
      </c>
      <c r="AE351" s="1213" t="str">
        <f t="shared" si="388"/>
        <v/>
      </c>
      <c r="AF351" s="1280"/>
      <c r="AG351" s="760" t="str">
        <f t="shared" si="389"/>
        <v/>
      </c>
      <c r="AH351" s="1213" t="str">
        <f t="shared" si="390"/>
        <v/>
      </c>
      <c r="AI351" s="1281" t="e">
        <f>IF(VLOOKUP(D351,'J1&amp;J2'!$CA$9:$CW$470,22,FALSE)=0,"",VLOOKUP(D351,'J1&amp;J2'!$CA$9:$CW$470,22,FALSE))</f>
        <v>#N/A</v>
      </c>
      <c r="AJ351" s="760" t="e">
        <f t="shared" si="391"/>
        <v>#N/A</v>
      </c>
      <c r="AK351" s="1213" t="e">
        <f t="shared" si="392"/>
        <v>#N/A</v>
      </c>
      <c r="AL351" s="760"/>
      <c r="AM351" s="1213"/>
      <c r="AN351" s="761"/>
      <c r="AO351" s="762" t="e">
        <f t="shared" si="395"/>
        <v>#N/A</v>
      </c>
      <c r="AP351" s="763" t="e">
        <f t="shared" si="396"/>
        <v>#N/A</v>
      </c>
      <c r="AQ351" s="764">
        <f t="shared" si="397"/>
        <v>0</v>
      </c>
      <c r="AR351" s="7"/>
    </row>
    <row r="352" spans="2:44" ht="12" hidden="1" customHeight="1" x14ac:dyDescent="0.4">
      <c r="B352" s="765"/>
      <c r="C352" s="766"/>
      <c r="D352" s="767"/>
      <c r="E352" s="1281"/>
      <c r="F352" s="1214" t="str">
        <f t="shared" si="371"/>
        <v/>
      </c>
      <c r="G352" s="1215" t="str">
        <f t="shared" si="372"/>
        <v/>
      </c>
      <c r="H352" s="1281"/>
      <c r="I352" s="1214" t="str">
        <f t="shared" si="373"/>
        <v/>
      </c>
      <c r="J352" s="1215" t="str">
        <f t="shared" si="374"/>
        <v/>
      </c>
      <c r="K352" s="1281"/>
      <c r="L352" s="760" t="str">
        <f t="shared" si="375"/>
        <v/>
      </c>
      <c r="M352" s="1215" t="str">
        <f t="shared" si="376"/>
        <v/>
      </c>
      <c r="N352" s="1281"/>
      <c r="O352" s="1214" t="str">
        <f t="shared" si="377"/>
        <v/>
      </c>
      <c r="P352" s="1215" t="str">
        <f t="shared" si="378"/>
        <v/>
      </c>
      <c r="Q352" s="1281" t="e">
        <f>IF(VLOOKUP(D352,'J1&amp;J2'!$CA$9:$CW$470,16,FALSE)=0,"",VLOOKUP(D352,'J1&amp;J2'!$CA$9:$CW$470,16,FALSE))</f>
        <v>#N/A</v>
      </c>
      <c r="R352" s="1214" t="e">
        <f t="shared" si="379"/>
        <v>#N/A</v>
      </c>
      <c r="S352" s="1215" t="e">
        <f t="shared" si="380"/>
        <v>#N/A</v>
      </c>
      <c r="T352" s="1281" t="e">
        <f>IF(VLOOKUP(D352,'J1&amp;J2'!$CA$9:$CW$470,17,FALSE)=0,"",VLOOKUP(D352,'J1&amp;J2'!$CA$9:$CW$470,17,FALSE))</f>
        <v>#N/A</v>
      </c>
      <c r="U352" s="1214" t="e">
        <f t="shared" si="381"/>
        <v>#N/A</v>
      </c>
      <c r="V352" s="1215" t="e">
        <f t="shared" si="382"/>
        <v>#N/A</v>
      </c>
      <c r="W352" s="1281"/>
      <c r="X352" s="1214" t="str">
        <f t="shared" si="383"/>
        <v/>
      </c>
      <c r="Y352" s="1215" t="str">
        <f t="shared" si="384"/>
        <v/>
      </c>
      <c r="Z352" s="1281"/>
      <c r="AA352" s="1214" t="str">
        <f t="shared" si="385"/>
        <v/>
      </c>
      <c r="AB352" s="1215" t="str">
        <f t="shared" si="386"/>
        <v/>
      </c>
      <c r="AC352" s="1281"/>
      <c r="AD352" s="1214" t="str">
        <f t="shared" si="387"/>
        <v/>
      </c>
      <c r="AE352" s="1215" t="str">
        <f t="shared" si="388"/>
        <v/>
      </c>
      <c r="AF352" s="1281"/>
      <c r="AG352" s="1214" t="str">
        <f t="shared" si="389"/>
        <v/>
      </c>
      <c r="AH352" s="1215" t="str">
        <f t="shared" si="390"/>
        <v/>
      </c>
      <c r="AI352" s="1281" t="e">
        <f>IF(VLOOKUP(D352,'J1&amp;J2'!$CA$9:$CW$470,22,FALSE)=0,"",VLOOKUP(D352,'J1&amp;J2'!$CA$9:$CW$470,22,FALSE))</f>
        <v>#N/A</v>
      </c>
      <c r="AJ352" s="1214" t="e">
        <f t="shared" si="391"/>
        <v>#N/A</v>
      </c>
      <c r="AK352" s="1215" t="e">
        <f t="shared" si="392"/>
        <v>#N/A</v>
      </c>
      <c r="AL352" s="1214"/>
      <c r="AM352" s="1215"/>
      <c r="AN352" s="768"/>
      <c r="AO352" s="762" t="e">
        <f t="shared" si="395"/>
        <v>#N/A</v>
      </c>
      <c r="AP352" s="763" t="e">
        <f t="shared" si="396"/>
        <v>#N/A</v>
      </c>
      <c r="AQ352" s="764">
        <f t="shared" si="397"/>
        <v>0</v>
      </c>
      <c r="AR352" s="7"/>
    </row>
    <row r="353" spans="2:44" ht="12" hidden="1" customHeight="1" x14ac:dyDescent="0.4">
      <c r="B353" s="757"/>
      <c r="C353" s="758"/>
      <c r="D353" s="759"/>
      <c r="E353" s="1280"/>
      <c r="F353" s="760" t="str">
        <f t="shared" si="371"/>
        <v/>
      </c>
      <c r="G353" s="1213" t="str">
        <f t="shared" si="372"/>
        <v/>
      </c>
      <c r="H353" s="1280"/>
      <c r="I353" s="760" t="str">
        <f t="shared" si="373"/>
        <v/>
      </c>
      <c r="J353" s="1213" t="str">
        <f t="shared" si="374"/>
        <v/>
      </c>
      <c r="K353" s="1280"/>
      <c r="L353" s="760" t="str">
        <f t="shared" si="375"/>
        <v/>
      </c>
      <c r="M353" s="1213" t="str">
        <f t="shared" si="376"/>
        <v/>
      </c>
      <c r="N353" s="1280"/>
      <c r="O353" s="760" t="str">
        <f t="shared" si="377"/>
        <v/>
      </c>
      <c r="P353" s="1213" t="str">
        <f t="shared" si="378"/>
        <v/>
      </c>
      <c r="Q353" s="1281" t="e">
        <f>IF(VLOOKUP(D353,'J1&amp;J2'!$CA$9:$CW$470,16,FALSE)=0,"",VLOOKUP(D353,'J1&amp;J2'!$CA$9:$CW$470,16,FALSE))</f>
        <v>#N/A</v>
      </c>
      <c r="R353" s="760" t="e">
        <f t="shared" si="379"/>
        <v>#N/A</v>
      </c>
      <c r="S353" s="1213" t="e">
        <f t="shared" si="380"/>
        <v>#N/A</v>
      </c>
      <c r="T353" s="1281" t="e">
        <f>IF(VLOOKUP(D353,'J1&amp;J2'!$CA$9:$CW$470,17,FALSE)=0,"",VLOOKUP(D353,'J1&amp;J2'!$CA$9:$CW$470,17,FALSE))</f>
        <v>#N/A</v>
      </c>
      <c r="U353" s="760" t="e">
        <f t="shared" si="381"/>
        <v>#N/A</v>
      </c>
      <c r="V353" s="1213" t="e">
        <f t="shared" si="382"/>
        <v>#N/A</v>
      </c>
      <c r="W353" s="1280"/>
      <c r="X353" s="760" t="str">
        <f t="shared" si="383"/>
        <v/>
      </c>
      <c r="Y353" s="1213" t="str">
        <f t="shared" si="384"/>
        <v/>
      </c>
      <c r="Z353" s="1280"/>
      <c r="AA353" s="760" t="str">
        <f t="shared" si="385"/>
        <v/>
      </c>
      <c r="AB353" s="1213" t="str">
        <f t="shared" si="386"/>
        <v/>
      </c>
      <c r="AC353" s="1280"/>
      <c r="AD353" s="760" t="str">
        <f t="shared" si="387"/>
        <v/>
      </c>
      <c r="AE353" s="1213" t="str">
        <f t="shared" si="388"/>
        <v/>
      </c>
      <c r="AF353" s="1280"/>
      <c r="AG353" s="760" t="str">
        <f t="shared" si="389"/>
        <v/>
      </c>
      <c r="AH353" s="1213" t="str">
        <f t="shared" si="390"/>
        <v/>
      </c>
      <c r="AI353" s="1281" t="e">
        <f>IF(VLOOKUP(D353,'J1&amp;J2'!$CA$9:$CW$470,22,FALSE)=0,"",VLOOKUP(D353,'J1&amp;J2'!$CA$9:$CW$470,22,FALSE))</f>
        <v>#N/A</v>
      </c>
      <c r="AJ353" s="760" t="e">
        <f t="shared" si="391"/>
        <v>#N/A</v>
      </c>
      <c r="AK353" s="1213" t="e">
        <f t="shared" si="392"/>
        <v>#N/A</v>
      </c>
      <c r="AL353" s="760"/>
      <c r="AM353" s="1213"/>
      <c r="AN353" s="761"/>
      <c r="AO353" s="762" t="e">
        <f t="shared" si="395"/>
        <v>#N/A</v>
      </c>
      <c r="AP353" s="763" t="e">
        <f t="shared" si="396"/>
        <v>#N/A</v>
      </c>
      <c r="AQ353" s="764">
        <f t="shared" si="397"/>
        <v>0</v>
      </c>
      <c r="AR353" s="7"/>
    </row>
    <row r="354" spans="2:44" ht="12" hidden="1" customHeight="1" x14ac:dyDescent="0.4">
      <c r="B354" s="765"/>
      <c r="C354" s="766"/>
      <c r="D354" s="767"/>
      <c r="E354" s="1281"/>
      <c r="F354" s="1214" t="str">
        <f t="shared" si="371"/>
        <v/>
      </c>
      <c r="G354" s="1215" t="str">
        <f t="shared" si="372"/>
        <v/>
      </c>
      <c r="H354" s="1281"/>
      <c r="I354" s="1214" t="str">
        <f t="shared" si="373"/>
        <v/>
      </c>
      <c r="J354" s="1215" t="str">
        <f t="shared" si="374"/>
        <v/>
      </c>
      <c r="K354" s="1281"/>
      <c r="L354" s="760" t="str">
        <f t="shared" si="375"/>
        <v/>
      </c>
      <c r="M354" s="1215" t="str">
        <f t="shared" si="376"/>
        <v/>
      </c>
      <c r="N354" s="1281"/>
      <c r="O354" s="1214" t="str">
        <f t="shared" si="377"/>
        <v/>
      </c>
      <c r="P354" s="1215" t="str">
        <f t="shared" si="378"/>
        <v/>
      </c>
      <c r="Q354" s="1281" t="e">
        <f>IF(VLOOKUP(D354,'J1&amp;J2'!$CA$9:$CW$470,16,FALSE)=0,"",VLOOKUP(D354,'J1&amp;J2'!$CA$9:$CW$470,16,FALSE))</f>
        <v>#N/A</v>
      </c>
      <c r="R354" s="1214" t="e">
        <f t="shared" si="379"/>
        <v>#N/A</v>
      </c>
      <c r="S354" s="1215" t="e">
        <f t="shared" si="380"/>
        <v>#N/A</v>
      </c>
      <c r="T354" s="1281" t="e">
        <f>IF(VLOOKUP(D354,'J1&amp;J2'!$CA$9:$CW$470,17,FALSE)=0,"",VLOOKUP(D354,'J1&amp;J2'!$CA$9:$CW$470,17,FALSE))</f>
        <v>#N/A</v>
      </c>
      <c r="U354" s="1214" t="e">
        <f t="shared" si="381"/>
        <v>#N/A</v>
      </c>
      <c r="V354" s="1215" t="e">
        <f t="shared" si="382"/>
        <v>#N/A</v>
      </c>
      <c r="W354" s="1281"/>
      <c r="X354" s="1214" t="str">
        <f t="shared" si="383"/>
        <v/>
      </c>
      <c r="Y354" s="1215" t="str">
        <f t="shared" si="384"/>
        <v/>
      </c>
      <c r="Z354" s="1281"/>
      <c r="AA354" s="1214" t="str">
        <f t="shared" si="385"/>
        <v/>
      </c>
      <c r="AB354" s="1215" t="str">
        <f t="shared" si="386"/>
        <v/>
      </c>
      <c r="AC354" s="1281"/>
      <c r="AD354" s="1214" t="str">
        <f t="shared" si="387"/>
        <v/>
      </c>
      <c r="AE354" s="1215" t="str">
        <f t="shared" si="388"/>
        <v/>
      </c>
      <c r="AF354" s="1281"/>
      <c r="AG354" s="1214" t="str">
        <f t="shared" si="389"/>
        <v/>
      </c>
      <c r="AH354" s="1215" t="str">
        <f t="shared" si="390"/>
        <v/>
      </c>
      <c r="AI354" s="1281" t="e">
        <f>IF(VLOOKUP(D354,'J1&amp;J2'!$CA$9:$CW$470,22,FALSE)=0,"",VLOOKUP(D354,'J1&amp;J2'!$CA$9:$CW$470,22,FALSE))</f>
        <v>#N/A</v>
      </c>
      <c r="AJ354" s="1214" t="e">
        <f t="shared" si="391"/>
        <v>#N/A</v>
      </c>
      <c r="AK354" s="1215" t="e">
        <f t="shared" si="392"/>
        <v>#N/A</v>
      </c>
      <c r="AL354" s="1214"/>
      <c r="AM354" s="1215"/>
      <c r="AN354" s="768"/>
      <c r="AO354" s="762" t="e">
        <f t="shared" si="395"/>
        <v>#N/A</v>
      </c>
      <c r="AP354" s="763" t="e">
        <f t="shared" si="396"/>
        <v>#N/A</v>
      </c>
      <c r="AQ354" s="764">
        <f t="shared" si="397"/>
        <v>0</v>
      </c>
      <c r="AR354" s="7"/>
    </row>
    <row r="355" spans="2:44" ht="12" hidden="1" customHeight="1" x14ac:dyDescent="0.4">
      <c r="B355" s="757"/>
      <c r="C355" s="758"/>
      <c r="D355" s="759"/>
      <c r="E355" s="1280"/>
      <c r="F355" s="760" t="str">
        <f t="shared" si="371"/>
        <v/>
      </c>
      <c r="G355" s="1213" t="str">
        <f t="shared" si="372"/>
        <v/>
      </c>
      <c r="H355" s="1280"/>
      <c r="I355" s="760" t="str">
        <f t="shared" si="373"/>
        <v/>
      </c>
      <c r="J355" s="1213" t="str">
        <f t="shared" si="374"/>
        <v/>
      </c>
      <c r="K355" s="1280"/>
      <c r="L355" s="760" t="str">
        <f t="shared" si="375"/>
        <v/>
      </c>
      <c r="M355" s="1213" t="str">
        <f t="shared" si="376"/>
        <v/>
      </c>
      <c r="N355" s="1280"/>
      <c r="O355" s="760" t="str">
        <f t="shared" si="377"/>
        <v/>
      </c>
      <c r="P355" s="1213" t="str">
        <f t="shared" si="378"/>
        <v/>
      </c>
      <c r="Q355" s="1281" t="e">
        <f>IF(VLOOKUP(D355,'J1&amp;J2'!$CA$9:$CW$470,16,FALSE)=0,"",VLOOKUP(D355,'J1&amp;J2'!$CA$9:$CW$470,16,FALSE))</f>
        <v>#N/A</v>
      </c>
      <c r="R355" s="760" t="e">
        <f t="shared" si="379"/>
        <v>#N/A</v>
      </c>
      <c r="S355" s="1213" t="e">
        <f t="shared" si="380"/>
        <v>#N/A</v>
      </c>
      <c r="T355" s="1281" t="e">
        <f>IF(VLOOKUP(D355,'J1&amp;J2'!$CA$9:$CW$470,17,FALSE)=0,"",VLOOKUP(D355,'J1&amp;J2'!$CA$9:$CW$470,17,FALSE))</f>
        <v>#N/A</v>
      </c>
      <c r="U355" s="760" t="e">
        <f t="shared" si="381"/>
        <v>#N/A</v>
      </c>
      <c r="V355" s="1213" t="e">
        <f t="shared" si="382"/>
        <v>#N/A</v>
      </c>
      <c r="W355" s="1280"/>
      <c r="X355" s="760" t="str">
        <f t="shared" si="383"/>
        <v/>
      </c>
      <c r="Y355" s="1213" t="str">
        <f t="shared" si="384"/>
        <v/>
      </c>
      <c r="Z355" s="1280"/>
      <c r="AA355" s="760" t="str">
        <f t="shared" si="385"/>
        <v/>
      </c>
      <c r="AB355" s="1213" t="str">
        <f t="shared" si="386"/>
        <v/>
      </c>
      <c r="AC355" s="1280"/>
      <c r="AD355" s="760" t="str">
        <f t="shared" si="387"/>
        <v/>
      </c>
      <c r="AE355" s="1213" t="str">
        <f t="shared" si="388"/>
        <v/>
      </c>
      <c r="AF355" s="1280"/>
      <c r="AG355" s="760" t="str">
        <f t="shared" si="389"/>
        <v/>
      </c>
      <c r="AH355" s="1213" t="str">
        <f t="shared" si="390"/>
        <v/>
      </c>
      <c r="AI355" s="1281" t="e">
        <f>IF(VLOOKUP(D355,'J1&amp;J2'!$CA$9:$CW$470,22,FALSE)=0,"",VLOOKUP(D355,'J1&amp;J2'!$CA$9:$CW$470,22,FALSE))</f>
        <v>#N/A</v>
      </c>
      <c r="AJ355" s="760" t="e">
        <f t="shared" si="391"/>
        <v>#N/A</v>
      </c>
      <c r="AK355" s="1213" t="e">
        <f t="shared" si="392"/>
        <v>#N/A</v>
      </c>
      <c r="AL355" s="760"/>
      <c r="AM355" s="1213"/>
      <c r="AN355" s="761"/>
      <c r="AO355" s="762" t="e">
        <f t="shared" si="395"/>
        <v>#N/A</v>
      </c>
      <c r="AP355" s="763" t="e">
        <f t="shared" si="396"/>
        <v>#N/A</v>
      </c>
      <c r="AQ355" s="764">
        <f t="shared" si="397"/>
        <v>0</v>
      </c>
      <c r="AR355" s="7"/>
    </row>
    <row r="356" spans="2:44" ht="12" hidden="1" customHeight="1" x14ac:dyDescent="0.4">
      <c r="B356" s="765"/>
      <c r="C356" s="766"/>
      <c r="D356" s="767"/>
      <c r="E356" s="1281"/>
      <c r="F356" s="1214" t="str">
        <f t="shared" si="371"/>
        <v/>
      </c>
      <c r="G356" s="1215" t="str">
        <f t="shared" si="372"/>
        <v/>
      </c>
      <c r="H356" s="1281"/>
      <c r="I356" s="1214" t="str">
        <f t="shared" si="373"/>
        <v/>
      </c>
      <c r="J356" s="1215" t="str">
        <f t="shared" si="374"/>
        <v/>
      </c>
      <c r="K356" s="1281"/>
      <c r="L356" s="760" t="str">
        <f t="shared" si="375"/>
        <v/>
      </c>
      <c r="M356" s="1215" t="str">
        <f t="shared" si="376"/>
        <v/>
      </c>
      <c r="N356" s="1281"/>
      <c r="O356" s="1214" t="str">
        <f t="shared" si="377"/>
        <v/>
      </c>
      <c r="P356" s="1215" t="str">
        <f t="shared" si="378"/>
        <v/>
      </c>
      <c r="Q356" s="1281" t="e">
        <f>IF(VLOOKUP(D356,'J1&amp;J2'!$CA$9:$CW$470,16,FALSE)=0,"",VLOOKUP(D356,'J1&amp;J2'!$CA$9:$CW$470,16,FALSE))</f>
        <v>#N/A</v>
      </c>
      <c r="R356" s="1214" t="e">
        <f t="shared" si="379"/>
        <v>#N/A</v>
      </c>
      <c r="S356" s="1215" t="e">
        <f t="shared" si="380"/>
        <v>#N/A</v>
      </c>
      <c r="T356" s="1281" t="e">
        <f>IF(VLOOKUP(D356,'J1&amp;J2'!$CA$9:$CW$470,17,FALSE)=0,"",VLOOKUP(D356,'J1&amp;J2'!$CA$9:$CW$470,17,FALSE))</f>
        <v>#N/A</v>
      </c>
      <c r="U356" s="1214" t="e">
        <f t="shared" si="381"/>
        <v>#N/A</v>
      </c>
      <c r="V356" s="1215" t="e">
        <f t="shared" si="382"/>
        <v>#N/A</v>
      </c>
      <c r="W356" s="1281"/>
      <c r="X356" s="1214" t="str">
        <f t="shared" si="383"/>
        <v/>
      </c>
      <c r="Y356" s="1215" t="str">
        <f t="shared" si="384"/>
        <v/>
      </c>
      <c r="Z356" s="1281"/>
      <c r="AA356" s="1214" t="str">
        <f t="shared" si="385"/>
        <v/>
      </c>
      <c r="AB356" s="1215" t="str">
        <f t="shared" si="386"/>
        <v/>
      </c>
      <c r="AC356" s="1281"/>
      <c r="AD356" s="1214" t="str">
        <f t="shared" si="387"/>
        <v/>
      </c>
      <c r="AE356" s="1215" t="str">
        <f t="shared" si="388"/>
        <v/>
      </c>
      <c r="AF356" s="1281"/>
      <c r="AG356" s="1214" t="str">
        <f t="shared" si="389"/>
        <v/>
      </c>
      <c r="AH356" s="1215" t="str">
        <f t="shared" si="390"/>
        <v/>
      </c>
      <c r="AI356" s="1281" t="e">
        <f>IF(VLOOKUP(D356,'J1&amp;J2'!$CA$9:$CW$470,22,FALSE)=0,"",VLOOKUP(D356,'J1&amp;J2'!$CA$9:$CW$470,22,FALSE))</f>
        <v>#N/A</v>
      </c>
      <c r="AJ356" s="1214" t="e">
        <f t="shared" si="391"/>
        <v>#N/A</v>
      </c>
      <c r="AK356" s="1215" t="e">
        <f t="shared" si="392"/>
        <v>#N/A</v>
      </c>
      <c r="AL356" s="1214"/>
      <c r="AM356" s="1215"/>
      <c r="AN356" s="768"/>
      <c r="AO356" s="762" t="e">
        <f t="shared" si="395"/>
        <v>#N/A</v>
      </c>
      <c r="AP356" s="763" t="e">
        <f t="shared" si="396"/>
        <v>#N/A</v>
      </c>
      <c r="AQ356" s="764">
        <f t="shared" si="397"/>
        <v>0</v>
      </c>
      <c r="AR356" s="7"/>
    </row>
    <row r="357" spans="2:44" ht="12" hidden="1" customHeight="1" x14ac:dyDescent="0.4">
      <c r="B357" s="757"/>
      <c r="C357" s="758"/>
      <c r="D357" s="759"/>
      <c r="E357" s="1280"/>
      <c r="F357" s="760" t="str">
        <f t="shared" si="371"/>
        <v/>
      </c>
      <c r="G357" s="1213" t="str">
        <f t="shared" si="372"/>
        <v/>
      </c>
      <c r="H357" s="1280"/>
      <c r="I357" s="760" t="str">
        <f t="shared" si="373"/>
        <v/>
      </c>
      <c r="J357" s="1213" t="str">
        <f t="shared" si="374"/>
        <v/>
      </c>
      <c r="K357" s="1280"/>
      <c r="L357" s="760" t="str">
        <f t="shared" si="375"/>
        <v/>
      </c>
      <c r="M357" s="1213" t="str">
        <f t="shared" si="376"/>
        <v/>
      </c>
      <c r="N357" s="1280"/>
      <c r="O357" s="760" t="str">
        <f t="shared" si="377"/>
        <v/>
      </c>
      <c r="P357" s="1213" t="str">
        <f t="shared" si="378"/>
        <v/>
      </c>
      <c r="Q357" s="1281" t="e">
        <f>IF(VLOOKUP(D357,'J1&amp;J2'!$CA$9:$CW$470,16,FALSE)=0,"",VLOOKUP(D357,'J1&amp;J2'!$CA$9:$CW$470,16,FALSE))</f>
        <v>#N/A</v>
      </c>
      <c r="R357" s="760" t="e">
        <f t="shared" si="379"/>
        <v>#N/A</v>
      </c>
      <c r="S357" s="1213" t="e">
        <f t="shared" si="380"/>
        <v>#N/A</v>
      </c>
      <c r="T357" s="1281" t="e">
        <f>IF(VLOOKUP(D357,'J1&amp;J2'!$CA$9:$CW$470,17,FALSE)=0,"",VLOOKUP(D357,'J1&amp;J2'!$CA$9:$CW$470,17,FALSE))</f>
        <v>#N/A</v>
      </c>
      <c r="U357" s="760" t="e">
        <f t="shared" si="381"/>
        <v>#N/A</v>
      </c>
      <c r="V357" s="1213" t="e">
        <f t="shared" si="382"/>
        <v>#N/A</v>
      </c>
      <c r="W357" s="1280"/>
      <c r="X357" s="760" t="str">
        <f t="shared" si="383"/>
        <v/>
      </c>
      <c r="Y357" s="1213" t="str">
        <f t="shared" si="384"/>
        <v/>
      </c>
      <c r="Z357" s="1280"/>
      <c r="AA357" s="760" t="str">
        <f t="shared" si="385"/>
        <v/>
      </c>
      <c r="AB357" s="1213" t="str">
        <f t="shared" si="386"/>
        <v/>
      </c>
      <c r="AC357" s="1280"/>
      <c r="AD357" s="760" t="str">
        <f t="shared" si="387"/>
        <v/>
      </c>
      <c r="AE357" s="1213" t="str">
        <f t="shared" si="388"/>
        <v/>
      </c>
      <c r="AF357" s="1280"/>
      <c r="AG357" s="760" t="str">
        <f t="shared" si="389"/>
        <v/>
      </c>
      <c r="AH357" s="1213" t="str">
        <f t="shared" si="390"/>
        <v/>
      </c>
      <c r="AI357" s="1281" t="e">
        <f>IF(VLOOKUP(D357,'J1&amp;J2'!$CA$9:$CW$470,22,FALSE)=0,"",VLOOKUP(D357,'J1&amp;J2'!$CA$9:$CW$470,22,FALSE))</f>
        <v>#N/A</v>
      </c>
      <c r="AJ357" s="760" t="e">
        <f t="shared" si="391"/>
        <v>#N/A</v>
      </c>
      <c r="AK357" s="1213" t="e">
        <f t="shared" si="392"/>
        <v>#N/A</v>
      </c>
      <c r="AL357" s="760"/>
      <c r="AM357" s="1213"/>
      <c r="AN357" s="761"/>
      <c r="AO357" s="762" t="e">
        <f t="shared" si="395"/>
        <v>#N/A</v>
      </c>
      <c r="AP357" s="763" t="e">
        <f t="shared" si="396"/>
        <v>#N/A</v>
      </c>
      <c r="AQ357" s="764">
        <f t="shared" si="397"/>
        <v>0</v>
      </c>
      <c r="AR357" s="7"/>
    </row>
    <row r="358" spans="2:44" ht="12" hidden="1" customHeight="1" x14ac:dyDescent="0.4">
      <c r="B358" s="765"/>
      <c r="C358" s="766"/>
      <c r="D358" s="767"/>
      <c r="E358" s="1281"/>
      <c r="F358" s="1214" t="str">
        <f t="shared" si="371"/>
        <v/>
      </c>
      <c r="G358" s="1215" t="str">
        <f t="shared" si="372"/>
        <v/>
      </c>
      <c r="H358" s="1281"/>
      <c r="I358" s="1214" t="str">
        <f t="shared" si="373"/>
        <v/>
      </c>
      <c r="J358" s="1215" t="str">
        <f t="shared" si="374"/>
        <v/>
      </c>
      <c r="K358" s="1281"/>
      <c r="L358" s="760" t="str">
        <f t="shared" si="375"/>
        <v/>
      </c>
      <c r="M358" s="1215" t="str">
        <f t="shared" si="376"/>
        <v/>
      </c>
      <c r="N358" s="1281"/>
      <c r="O358" s="1214" t="str">
        <f t="shared" si="377"/>
        <v/>
      </c>
      <c r="P358" s="1215" t="str">
        <f t="shared" si="378"/>
        <v/>
      </c>
      <c r="Q358" s="1281" t="e">
        <f>IF(VLOOKUP(D358,'J1&amp;J2'!$CA$9:$CW$470,16,FALSE)=0,"",VLOOKUP(D358,'J1&amp;J2'!$CA$9:$CW$470,16,FALSE))</f>
        <v>#N/A</v>
      </c>
      <c r="R358" s="1214" t="e">
        <f t="shared" si="379"/>
        <v>#N/A</v>
      </c>
      <c r="S358" s="1215" t="e">
        <f t="shared" si="380"/>
        <v>#N/A</v>
      </c>
      <c r="T358" s="1281" t="e">
        <f>IF(VLOOKUP(D358,'J1&amp;J2'!$CA$9:$CW$470,17,FALSE)=0,"",VLOOKUP(D358,'J1&amp;J2'!$CA$9:$CW$470,17,FALSE))</f>
        <v>#N/A</v>
      </c>
      <c r="U358" s="1214" t="e">
        <f t="shared" si="381"/>
        <v>#N/A</v>
      </c>
      <c r="V358" s="1215" t="e">
        <f t="shared" si="382"/>
        <v>#N/A</v>
      </c>
      <c r="W358" s="1281"/>
      <c r="X358" s="1214" t="str">
        <f t="shared" si="383"/>
        <v/>
      </c>
      <c r="Y358" s="1215" t="str">
        <f t="shared" si="384"/>
        <v/>
      </c>
      <c r="Z358" s="1281"/>
      <c r="AA358" s="1214" t="str">
        <f t="shared" si="385"/>
        <v/>
      </c>
      <c r="AB358" s="1215" t="str">
        <f t="shared" si="386"/>
        <v/>
      </c>
      <c r="AC358" s="1281"/>
      <c r="AD358" s="1214" t="str">
        <f t="shared" si="387"/>
        <v/>
      </c>
      <c r="AE358" s="1215" t="str">
        <f t="shared" si="388"/>
        <v/>
      </c>
      <c r="AF358" s="1281"/>
      <c r="AG358" s="1214" t="str">
        <f t="shared" si="389"/>
        <v/>
      </c>
      <c r="AH358" s="1215" t="str">
        <f t="shared" si="390"/>
        <v/>
      </c>
      <c r="AI358" s="1281" t="e">
        <f>IF(VLOOKUP(D358,'J1&amp;J2'!$CA$9:$CW$470,22,FALSE)=0,"",VLOOKUP(D358,'J1&amp;J2'!$CA$9:$CW$470,22,FALSE))</f>
        <v>#N/A</v>
      </c>
      <c r="AJ358" s="1214" t="e">
        <f t="shared" si="391"/>
        <v>#N/A</v>
      </c>
      <c r="AK358" s="1215" t="e">
        <f t="shared" si="392"/>
        <v>#N/A</v>
      </c>
      <c r="AL358" s="1214"/>
      <c r="AM358" s="1215"/>
      <c r="AN358" s="768"/>
      <c r="AO358" s="762" t="e">
        <f t="shared" si="395"/>
        <v>#N/A</v>
      </c>
      <c r="AP358" s="763" t="e">
        <f t="shared" si="396"/>
        <v>#N/A</v>
      </c>
      <c r="AQ358" s="764">
        <f t="shared" si="397"/>
        <v>0</v>
      </c>
      <c r="AR358" s="7"/>
    </row>
    <row r="359" spans="2:44" ht="12" hidden="1" customHeight="1" x14ac:dyDescent="0.4">
      <c r="B359" s="757"/>
      <c r="C359" s="758"/>
      <c r="D359" s="759"/>
      <c r="E359" s="1280"/>
      <c r="F359" s="760" t="str">
        <f t="shared" si="371"/>
        <v/>
      </c>
      <c r="G359" s="1213" t="str">
        <f t="shared" si="372"/>
        <v/>
      </c>
      <c r="H359" s="1280"/>
      <c r="I359" s="760" t="str">
        <f t="shared" si="373"/>
        <v/>
      </c>
      <c r="J359" s="1213" t="str">
        <f t="shared" si="374"/>
        <v/>
      </c>
      <c r="K359" s="1280"/>
      <c r="L359" s="760" t="str">
        <f t="shared" si="375"/>
        <v/>
      </c>
      <c r="M359" s="1213" t="str">
        <f t="shared" si="376"/>
        <v/>
      </c>
      <c r="N359" s="1280"/>
      <c r="O359" s="760" t="str">
        <f t="shared" si="377"/>
        <v/>
      </c>
      <c r="P359" s="1213" t="str">
        <f t="shared" si="378"/>
        <v/>
      </c>
      <c r="Q359" s="1281" t="e">
        <f>IF(VLOOKUP(D359,'J1&amp;J2'!$CA$9:$CW$470,16,FALSE)=0,"",VLOOKUP(D359,'J1&amp;J2'!$CA$9:$CW$470,16,FALSE))</f>
        <v>#N/A</v>
      </c>
      <c r="R359" s="760" t="e">
        <f t="shared" si="379"/>
        <v>#N/A</v>
      </c>
      <c r="S359" s="1213" t="e">
        <f t="shared" si="380"/>
        <v>#N/A</v>
      </c>
      <c r="T359" s="1281" t="e">
        <f>IF(VLOOKUP(D359,'J1&amp;J2'!$CA$9:$CW$470,17,FALSE)=0,"",VLOOKUP(D359,'J1&amp;J2'!$CA$9:$CW$470,17,FALSE))</f>
        <v>#N/A</v>
      </c>
      <c r="U359" s="760" t="e">
        <f t="shared" si="381"/>
        <v>#N/A</v>
      </c>
      <c r="V359" s="1213" t="e">
        <f t="shared" si="382"/>
        <v>#N/A</v>
      </c>
      <c r="W359" s="1280"/>
      <c r="X359" s="760" t="str">
        <f t="shared" si="383"/>
        <v/>
      </c>
      <c r="Y359" s="1213" t="str">
        <f t="shared" si="384"/>
        <v/>
      </c>
      <c r="Z359" s="1280"/>
      <c r="AA359" s="760" t="str">
        <f t="shared" si="385"/>
        <v/>
      </c>
      <c r="AB359" s="1213" t="str">
        <f t="shared" si="386"/>
        <v/>
      </c>
      <c r="AC359" s="1280"/>
      <c r="AD359" s="760" t="str">
        <f t="shared" si="387"/>
        <v/>
      </c>
      <c r="AE359" s="1213" t="str">
        <f t="shared" si="388"/>
        <v/>
      </c>
      <c r="AF359" s="1280"/>
      <c r="AG359" s="760" t="str">
        <f t="shared" si="389"/>
        <v/>
      </c>
      <c r="AH359" s="1213" t="str">
        <f t="shared" si="390"/>
        <v/>
      </c>
      <c r="AI359" s="1281" t="e">
        <f>IF(VLOOKUP(D359,'J1&amp;J2'!$CA$9:$CW$470,22,FALSE)=0,"",VLOOKUP(D359,'J1&amp;J2'!$CA$9:$CW$470,22,FALSE))</f>
        <v>#N/A</v>
      </c>
      <c r="AJ359" s="760" t="e">
        <f t="shared" si="391"/>
        <v>#N/A</v>
      </c>
      <c r="AK359" s="1213" t="e">
        <f t="shared" si="392"/>
        <v>#N/A</v>
      </c>
      <c r="AL359" s="760"/>
      <c r="AM359" s="1213"/>
      <c r="AN359" s="761"/>
      <c r="AO359" s="762" t="e">
        <f t="shared" si="395"/>
        <v>#N/A</v>
      </c>
      <c r="AP359" s="763" t="e">
        <f t="shared" si="396"/>
        <v>#N/A</v>
      </c>
      <c r="AQ359" s="764">
        <f t="shared" si="397"/>
        <v>0</v>
      </c>
      <c r="AR359" s="7"/>
    </row>
    <row r="360" spans="2:44" ht="12" hidden="1" customHeight="1" x14ac:dyDescent="0.4">
      <c r="B360" s="765"/>
      <c r="C360" s="766"/>
      <c r="D360" s="767"/>
      <c r="E360" s="1281"/>
      <c r="F360" s="1214" t="str">
        <f t="shared" si="371"/>
        <v/>
      </c>
      <c r="G360" s="1215" t="str">
        <f t="shared" si="372"/>
        <v/>
      </c>
      <c r="H360" s="1281"/>
      <c r="I360" s="1214" t="str">
        <f t="shared" si="373"/>
        <v/>
      </c>
      <c r="J360" s="1215" t="str">
        <f t="shared" si="374"/>
        <v/>
      </c>
      <c r="K360" s="1281"/>
      <c r="L360" s="760" t="str">
        <f t="shared" si="375"/>
        <v/>
      </c>
      <c r="M360" s="1215" t="str">
        <f t="shared" si="376"/>
        <v/>
      </c>
      <c r="N360" s="1281"/>
      <c r="O360" s="1214" t="str">
        <f t="shared" si="377"/>
        <v/>
      </c>
      <c r="P360" s="1215" t="str">
        <f t="shared" si="378"/>
        <v/>
      </c>
      <c r="Q360" s="1281" t="e">
        <f>IF(VLOOKUP(D360,'J1&amp;J2'!$CA$9:$CW$470,16,FALSE)=0,"",VLOOKUP(D360,'J1&amp;J2'!$CA$9:$CW$470,16,FALSE))</f>
        <v>#N/A</v>
      </c>
      <c r="R360" s="1214" t="e">
        <f t="shared" si="379"/>
        <v>#N/A</v>
      </c>
      <c r="S360" s="1215" t="e">
        <f t="shared" si="380"/>
        <v>#N/A</v>
      </c>
      <c r="T360" s="1281" t="e">
        <f>IF(VLOOKUP(D360,'J1&amp;J2'!$CA$9:$CW$470,17,FALSE)=0,"",VLOOKUP(D360,'J1&amp;J2'!$CA$9:$CW$470,17,FALSE))</f>
        <v>#N/A</v>
      </c>
      <c r="U360" s="1214" t="e">
        <f t="shared" si="381"/>
        <v>#N/A</v>
      </c>
      <c r="V360" s="1215" t="e">
        <f t="shared" si="382"/>
        <v>#N/A</v>
      </c>
      <c r="W360" s="1281"/>
      <c r="X360" s="1214" t="str">
        <f t="shared" si="383"/>
        <v/>
      </c>
      <c r="Y360" s="1215" t="str">
        <f t="shared" si="384"/>
        <v/>
      </c>
      <c r="Z360" s="1281"/>
      <c r="AA360" s="1214" t="str">
        <f t="shared" si="385"/>
        <v/>
      </c>
      <c r="AB360" s="1215" t="str">
        <f t="shared" si="386"/>
        <v/>
      </c>
      <c r="AC360" s="1281"/>
      <c r="AD360" s="1214" t="str">
        <f t="shared" si="387"/>
        <v/>
      </c>
      <c r="AE360" s="1215" t="str">
        <f t="shared" si="388"/>
        <v/>
      </c>
      <c r="AF360" s="1281"/>
      <c r="AG360" s="1214" t="str">
        <f t="shared" si="389"/>
        <v/>
      </c>
      <c r="AH360" s="1215" t="str">
        <f t="shared" si="390"/>
        <v/>
      </c>
      <c r="AI360" s="1281" t="e">
        <f>IF(VLOOKUP(D360,'J1&amp;J2'!$CA$9:$CW$470,22,FALSE)=0,"",VLOOKUP(D360,'J1&amp;J2'!$CA$9:$CW$470,22,FALSE))</f>
        <v>#N/A</v>
      </c>
      <c r="AJ360" s="1214" t="e">
        <f t="shared" si="391"/>
        <v>#N/A</v>
      </c>
      <c r="AK360" s="1215" t="e">
        <f t="shared" si="392"/>
        <v>#N/A</v>
      </c>
      <c r="AL360" s="1214"/>
      <c r="AM360" s="1215"/>
      <c r="AN360" s="768"/>
      <c r="AO360" s="762" t="e">
        <f t="shared" si="395"/>
        <v>#N/A</v>
      </c>
      <c r="AP360" s="763" t="e">
        <f t="shared" si="396"/>
        <v>#N/A</v>
      </c>
      <c r="AQ360" s="764">
        <f t="shared" si="397"/>
        <v>0</v>
      </c>
      <c r="AR360" s="7"/>
    </row>
    <row r="361" spans="2:44" ht="12" hidden="1" customHeight="1" x14ac:dyDescent="0.4">
      <c r="B361" s="757"/>
      <c r="C361" s="758"/>
      <c r="D361" s="759"/>
      <c r="E361" s="1280"/>
      <c r="F361" s="760" t="str">
        <f t="shared" si="371"/>
        <v/>
      </c>
      <c r="G361" s="1213" t="str">
        <f t="shared" si="372"/>
        <v/>
      </c>
      <c r="H361" s="1280"/>
      <c r="I361" s="760" t="str">
        <f t="shared" si="373"/>
        <v/>
      </c>
      <c r="J361" s="1213" t="str">
        <f t="shared" si="374"/>
        <v/>
      </c>
      <c r="K361" s="1280"/>
      <c r="L361" s="760" t="str">
        <f t="shared" si="375"/>
        <v/>
      </c>
      <c r="M361" s="1213" t="str">
        <f t="shared" si="376"/>
        <v/>
      </c>
      <c r="N361" s="1280"/>
      <c r="O361" s="760" t="str">
        <f t="shared" si="377"/>
        <v/>
      </c>
      <c r="P361" s="1213" t="str">
        <f t="shared" si="378"/>
        <v/>
      </c>
      <c r="Q361" s="1281" t="e">
        <f>IF(VLOOKUP(D361,'J1&amp;J2'!$CA$9:$CW$470,16,FALSE)=0,"",VLOOKUP(D361,'J1&amp;J2'!$CA$9:$CW$470,16,FALSE))</f>
        <v>#N/A</v>
      </c>
      <c r="R361" s="760" t="e">
        <f t="shared" si="379"/>
        <v>#N/A</v>
      </c>
      <c r="S361" s="1213" t="e">
        <f t="shared" si="380"/>
        <v>#N/A</v>
      </c>
      <c r="T361" s="1281" t="e">
        <f>IF(VLOOKUP(D361,'J1&amp;J2'!$CA$9:$CW$470,17,FALSE)=0,"",VLOOKUP(D361,'J1&amp;J2'!$CA$9:$CW$470,17,FALSE))</f>
        <v>#N/A</v>
      </c>
      <c r="U361" s="760" t="e">
        <f t="shared" si="381"/>
        <v>#N/A</v>
      </c>
      <c r="V361" s="1213" t="e">
        <f t="shared" si="382"/>
        <v>#N/A</v>
      </c>
      <c r="W361" s="1280"/>
      <c r="X361" s="760" t="str">
        <f t="shared" si="383"/>
        <v/>
      </c>
      <c r="Y361" s="1213" t="str">
        <f t="shared" si="384"/>
        <v/>
      </c>
      <c r="Z361" s="1280"/>
      <c r="AA361" s="760" t="str">
        <f t="shared" si="385"/>
        <v/>
      </c>
      <c r="AB361" s="1213" t="str">
        <f t="shared" si="386"/>
        <v/>
      </c>
      <c r="AC361" s="1280"/>
      <c r="AD361" s="760" t="str">
        <f t="shared" si="387"/>
        <v/>
      </c>
      <c r="AE361" s="1213" t="str">
        <f t="shared" si="388"/>
        <v/>
      </c>
      <c r="AF361" s="1280"/>
      <c r="AG361" s="760" t="str">
        <f t="shared" si="389"/>
        <v/>
      </c>
      <c r="AH361" s="1213" t="str">
        <f t="shared" si="390"/>
        <v/>
      </c>
      <c r="AI361" s="1281" t="e">
        <f>IF(VLOOKUP(D361,'J1&amp;J2'!$CA$9:$CW$470,22,FALSE)=0,"",VLOOKUP(D361,'J1&amp;J2'!$CA$9:$CW$470,22,FALSE))</f>
        <v>#N/A</v>
      </c>
      <c r="AJ361" s="760" t="e">
        <f t="shared" si="391"/>
        <v>#N/A</v>
      </c>
      <c r="AK361" s="1213" t="e">
        <f t="shared" si="392"/>
        <v>#N/A</v>
      </c>
      <c r="AL361" s="760"/>
      <c r="AM361" s="1213"/>
      <c r="AN361" s="761"/>
      <c r="AO361" s="762" t="e">
        <f t="shared" si="395"/>
        <v>#N/A</v>
      </c>
      <c r="AP361" s="763" t="e">
        <f t="shared" si="396"/>
        <v>#N/A</v>
      </c>
      <c r="AQ361" s="764">
        <f t="shared" si="397"/>
        <v>0</v>
      </c>
      <c r="AR361" s="7"/>
    </row>
    <row r="362" spans="2:44" ht="12" hidden="1" customHeight="1" x14ac:dyDescent="0.4">
      <c r="B362" s="765"/>
      <c r="C362" s="766"/>
      <c r="D362" s="767"/>
      <c r="E362" s="1281"/>
      <c r="F362" s="1214" t="str">
        <f t="shared" si="371"/>
        <v/>
      </c>
      <c r="G362" s="1215" t="str">
        <f t="shared" si="372"/>
        <v/>
      </c>
      <c r="H362" s="1281"/>
      <c r="I362" s="1214" t="str">
        <f t="shared" si="373"/>
        <v/>
      </c>
      <c r="J362" s="1215" t="str">
        <f t="shared" si="374"/>
        <v/>
      </c>
      <c r="K362" s="1281"/>
      <c r="L362" s="760" t="str">
        <f t="shared" si="375"/>
        <v/>
      </c>
      <c r="M362" s="1215" t="str">
        <f t="shared" si="376"/>
        <v/>
      </c>
      <c r="N362" s="1281"/>
      <c r="O362" s="1214" t="str">
        <f t="shared" si="377"/>
        <v/>
      </c>
      <c r="P362" s="1215" t="str">
        <f t="shared" si="378"/>
        <v/>
      </c>
      <c r="Q362" s="1281" t="e">
        <f>IF(VLOOKUP(D362,'J1&amp;J2'!$CA$9:$CW$470,16,FALSE)=0,"",VLOOKUP(D362,'J1&amp;J2'!$CA$9:$CW$470,16,FALSE))</f>
        <v>#N/A</v>
      </c>
      <c r="R362" s="1214" t="e">
        <f t="shared" si="379"/>
        <v>#N/A</v>
      </c>
      <c r="S362" s="1215" t="e">
        <f t="shared" si="380"/>
        <v>#N/A</v>
      </c>
      <c r="T362" s="1281" t="e">
        <f>IF(VLOOKUP(D362,'J1&amp;J2'!$CA$9:$CW$470,17,FALSE)=0,"",VLOOKUP(D362,'J1&amp;J2'!$CA$9:$CW$470,17,FALSE))</f>
        <v>#N/A</v>
      </c>
      <c r="U362" s="1214" t="e">
        <f t="shared" si="381"/>
        <v>#N/A</v>
      </c>
      <c r="V362" s="1215" t="e">
        <f t="shared" si="382"/>
        <v>#N/A</v>
      </c>
      <c r="W362" s="1281"/>
      <c r="X362" s="1214" t="str">
        <f t="shared" si="383"/>
        <v/>
      </c>
      <c r="Y362" s="1215" t="str">
        <f t="shared" si="384"/>
        <v/>
      </c>
      <c r="Z362" s="1281"/>
      <c r="AA362" s="1214" t="str">
        <f t="shared" si="385"/>
        <v/>
      </c>
      <c r="AB362" s="1215" t="str">
        <f t="shared" si="386"/>
        <v/>
      </c>
      <c r="AC362" s="1281"/>
      <c r="AD362" s="1214" t="str">
        <f t="shared" si="387"/>
        <v/>
      </c>
      <c r="AE362" s="1215" t="str">
        <f t="shared" si="388"/>
        <v/>
      </c>
      <c r="AF362" s="1281"/>
      <c r="AG362" s="1214" t="str">
        <f t="shared" si="389"/>
        <v/>
      </c>
      <c r="AH362" s="1215" t="str">
        <f t="shared" si="390"/>
        <v/>
      </c>
      <c r="AI362" s="1281" t="e">
        <f>IF(VLOOKUP(D362,'J1&amp;J2'!$CA$9:$CW$470,22,FALSE)=0,"",VLOOKUP(D362,'J1&amp;J2'!$CA$9:$CW$470,22,FALSE))</f>
        <v>#N/A</v>
      </c>
      <c r="AJ362" s="1214" t="e">
        <f t="shared" si="391"/>
        <v>#N/A</v>
      </c>
      <c r="AK362" s="1215" t="e">
        <f t="shared" si="392"/>
        <v>#N/A</v>
      </c>
      <c r="AL362" s="1214"/>
      <c r="AM362" s="1215"/>
      <c r="AN362" s="768"/>
      <c r="AO362" s="762" t="e">
        <f t="shared" si="395"/>
        <v>#N/A</v>
      </c>
      <c r="AP362" s="763" t="e">
        <f t="shared" si="396"/>
        <v>#N/A</v>
      </c>
      <c r="AQ362" s="764">
        <f t="shared" si="397"/>
        <v>0</v>
      </c>
      <c r="AR362" s="7"/>
    </row>
    <row r="363" spans="2:44" ht="12" hidden="1" customHeight="1" x14ac:dyDescent="0.4">
      <c r="B363" s="757"/>
      <c r="C363" s="758"/>
      <c r="D363" s="759"/>
      <c r="E363" s="1280"/>
      <c r="F363" s="760" t="str">
        <f t="shared" si="371"/>
        <v/>
      </c>
      <c r="G363" s="1213" t="str">
        <f t="shared" si="372"/>
        <v/>
      </c>
      <c r="H363" s="1280"/>
      <c r="I363" s="760" t="str">
        <f t="shared" si="373"/>
        <v/>
      </c>
      <c r="J363" s="1213" t="str">
        <f t="shared" si="374"/>
        <v/>
      </c>
      <c r="K363" s="1280"/>
      <c r="L363" s="760" t="str">
        <f t="shared" si="375"/>
        <v/>
      </c>
      <c r="M363" s="1213" t="str">
        <f t="shared" si="376"/>
        <v/>
      </c>
      <c r="N363" s="1280"/>
      <c r="O363" s="760" t="str">
        <f t="shared" si="377"/>
        <v/>
      </c>
      <c r="P363" s="1213" t="str">
        <f t="shared" si="378"/>
        <v/>
      </c>
      <c r="Q363" s="1281" t="e">
        <f>IF(VLOOKUP(D363,'J1&amp;J2'!$CA$9:$CW$470,16,FALSE)=0,"",VLOOKUP(D363,'J1&amp;J2'!$CA$9:$CW$470,16,FALSE))</f>
        <v>#N/A</v>
      </c>
      <c r="R363" s="760" t="e">
        <f t="shared" si="379"/>
        <v>#N/A</v>
      </c>
      <c r="S363" s="1213" t="e">
        <f t="shared" si="380"/>
        <v>#N/A</v>
      </c>
      <c r="T363" s="1281" t="e">
        <f>IF(VLOOKUP(D363,'J1&amp;J2'!$CA$9:$CW$470,17,FALSE)=0,"",VLOOKUP(D363,'J1&amp;J2'!$CA$9:$CW$470,17,FALSE))</f>
        <v>#N/A</v>
      </c>
      <c r="U363" s="760" t="e">
        <f t="shared" si="381"/>
        <v>#N/A</v>
      </c>
      <c r="V363" s="1213" t="e">
        <f t="shared" si="382"/>
        <v>#N/A</v>
      </c>
      <c r="W363" s="1280"/>
      <c r="X363" s="760" t="str">
        <f t="shared" si="383"/>
        <v/>
      </c>
      <c r="Y363" s="1213" t="str">
        <f t="shared" si="384"/>
        <v/>
      </c>
      <c r="Z363" s="1280"/>
      <c r="AA363" s="760" t="str">
        <f t="shared" si="385"/>
        <v/>
      </c>
      <c r="AB363" s="1213" t="str">
        <f t="shared" si="386"/>
        <v/>
      </c>
      <c r="AC363" s="1280"/>
      <c r="AD363" s="760" t="str">
        <f t="shared" si="387"/>
        <v/>
      </c>
      <c r="AE363" s="1213" t="str">
        <f t="shared" si="388"/>
        <v/>
      </c>
      <c r="AF363" s="1280"/>
      <c r="AG363" s="760" t="str">
        <f t="shared" si="389"/>
        <v/>
      </c>
      <c r="AH363" s="1213" t="str">
        <f t="shared" si="390"/>
        <v/>
      </c>
      <c r="AI363" s="1281" t="e">
        <f>IF(VLOOKUP(D363,'J1&amp;J2'!$CA$9:$CW$470,22,FALSE)=0,"",VLOOKUP(D363,'J1&amp;J2'!$CA$9:$CW$470,22,FALSE))</f>
        <v>#N/A</v>
      </c>
      <c r="AJ363" s="760" t="e">
        <f t="shared" si="391"/>
        <v>#N/A</v>
      </c>
      <c r="AK363" s="1213" t="e">
        <f t="shared" si="392"/>
        <v>#N/A</v>
      </c>
      <c r="AL363" s="760"/>
      <c r="AM363" s="1213"/>
      <c r="AN363" s="761"/>
      <c r="AO363" s="762" t="e">
        <f t="shared" si="395"/>
        <v>#N/A</v>
      </c>
      <c r="AP363" s="763" t="e">
        <f t="shared" si="396"/>
        <v>#N/A</v>
      </c>
      <c r="AQ363" s="764">
        <f t="shared" si="397"/>
        <v>0</v>
      </c>
      <c r="AR363" s="7"/>
    </row>
    <row r="364" spans="2:44" ht="12" hidden="1" customHeight="1" x14ac:dyDescent="0.4">
      <c r="B364" s="765"/>
      <c r="C364" s="766"/>
      <c r="D364" s="767"/>
      <c r="E364" s="1281"/>
      <c r="F364" s="1214" t="str">
        <f t="shared" si="371"/>
        <v/>
      </c>
      <c r="G364" s="1215" t="str">
        <f t="shared" si="372"/>
        <v/>
      </c>
      <c r="H364" s="1281"/>
      <c r="I364" s="1214" t="str">
        <f t="shared" si="373"/>
        <v/>
      </c>
      <c r="J364" s="1215" t="str">
        <f t="shared" si="374"/>
        <v/>
      </c>
      <c r="K364" s="1281"/>
      <c r="L364" s="760" t="str">
        <f t="shared" si="375"/>
        <v/>
      </c>
      <c r="M364" s="1215" t="str">
        <f t="shared" si="376"/>
        <v/>
      </c>
      <c r="N364" s="1281"/>
      <c r="O364" s="1214" t="str">
        <f t="shared" si="377"/>
        <v/>
      </c>
      <c r="P364" s="1215" t="str">
        <f t="shared" si="378"/>
        <v/>
      </c>
      <c r="Q364" s="1281" t="e">
        <f>IF(VLOOKUP(D364,'J1&amp;J2'!$CA$9:$CW$470,16,FALSE)=0,"",VLOOKUP(D364,'J1&amp;J2'!$CA$9:$CW$470,16,FALSE))</f>
        <v>#N/A</v>
      </c>
      <c r="R364" s="1214" t="e">
        <f t="shared" si="379"/>
        <v>#N/A</v>
      </c>
      <c r="S364" s="1215" t="e">
        <f t="shared" si="380"/>
        <v>#N/A</v>
      </c>
      <c r="T364" s="1281" t="e">
        <f>IF(VLOOKUP(D364,'J1&amp;J2'!$CA$9:$CW$470,17,FALSE)=0,"",VLOOKUP(D364,'J1&amp;J2'!$CA$9:$CW$470,17,FALSE))</f>
        <v>#N/A</v>
      </c>
      <c r="U364" s="1214" t="e">
        <f t="shared" si="381"/>
        <v>#N/A</v>
      </c>
      <c r="V364" s="1215" t="e">
        <f t="shared" si="382"/>
        <v>#N/A</v>
      </c>
      <c r="W364" s="1281"/>
      <c r="X364" s="1214" t="str">
        <f t="shared" si="383"/>
        <v/>
      </c>
      <c r="Y364" s="1215" t="str">
        <f t="shared" si="384"/>
        <v/>
      </c>
      <c r="Z364" s="1281"/>
      <c r="AA364" s="1214" t="str">
        <f t="shared" si="385"/>
        <v/>
      </c>
      <c r="AB364" s="1215" t="str">
        <f t="shared" si="386"/>
        <v/>
      </c>
      <c r="AC364" s="1281"/>
      <c r="AD364" s="1214" t="str">
        <f t="shared" si="387"/>
        <v/>
      </c>
      <c r="AE364" s="1215" t="str">
        <f t="shared" si="388"/>
        <v/>
      </c>
      <c r="AF364" s="1281"/>
      <c r="AG364" s="1214" t="str">
        <f t="shared" si="389"/>
        <v/>
      </c>
      <c r="AH364" s="1215" t="str">
        <f t="shared" si="390"/>
        <v/>
      </c>
      <c r="AI364" s="1281" t="e">
        <f>IF(VLOOKUP(D364,'J1&amp;J2'!$CA$9:$CW$470,22,FALSE)=0,"",VLOOKUP(D364,'J1&amp;J2'!$CA$9:$CW$470,22,FALSE))</f>
        <v>#N/A</v>
      </c>
      <c r="AJ364" s="1214" t="e">
        <f t="shared" si="391"/>
        <v>#N/A</v>
      </c>
      <c r="AK364" s="1215" t="e">
        <f t="shared" si="392"/>
        <v>#N/A</v>
      </c>
      <c r="AL364" s="1214"/>
      <c r="AM364" s="1215"/>
      <c r="AN364" s="768"/>
      <c r="AO364" s="762" t="e">
        <f t="shared" si="395"/>
        <v>#N/A</v>
      </c>
      <c r="AP364" s="763" t="e">
        <f t="shared" si="396"/>
        <v>#N/A</v>
      </c>
      <c r="AQ364" s="764">
        <f t="shared" si="397"/>
        <v>0</v>
      </c>
      <c r="AR364" s="7"/>
    </row>
    <row r="365" spans="2:44" ht="12" hidden="1" customHeight="1" x14ac:dyDescent="0.4">
      <c r="B365" s="757"/>
      <c r="C365" s="758"/>
      <c r="D365" s="759"/>
      <c r="E365" s="1280"/>
      <c r="F365" s="760" t="str">
        <f t="shared" si="371"/>
        <v/>
      </c>
      <c r="G365" s="1213" t="str">
        <f t="shared" si="372"/>
        <v/>
      </c>
      <c r="H365" s="1280"/>
      <c r="I365" s="760" t="str">
        <f t="shared" si="373"/>
        <v/>
      </c>
      <c r="J365" s="1213" t="str">
        <f t="shared" si="374"/>
        <v/>
      </c>
      <c r="K365" s="1280"/>
      <c r="L365" s="760" t="str">
        <f t="shared" si="375"/>
        <v/>
      </c>
      <c r="M365" s="1213" t="str">
        <f t="shared" si="376"/>
        <v/>
      </c>
      <c r="N365" s="1280"/>
      <c r="O365" s="760" t="str">
        <f t="shared" si="377"/>
        <v/>
      </c>
      <c r="P365" s="1213" t="str">
        <f t="shared" si="378"/>
        <v/>
      </c>
      <c r="Q365" s="1281" t="e">
        <f>IF(VLOOKUP(D365,'J1&amp;J2'!$CA$9:$CW$470,16,FALSE)=0,"",VLOOKUP(D365,'J1&amp;J2'!$CA$9:$CW$470,16,FALSE))</f>
        <v>#N/A</v>
      </c>
      <c r="R365" s="760" t="e">
        <f t="shared" si="379"/>
        <v>#N/A</v>
      </c>
      <c r="S365" s="1213" t="e">
        <f t="shared" si="380"/>
        <v>#N/A</v>
      </c>
      <c r="T365" s="1281" t="e">
        <f>IF(VLOOKUP(D365,'J1&amp;J2'!$CA$9:$CW$470,17,FALSE)=0,"",VLOOKUP(D365,'J1&amp;J2'!$CA$9:$CW$470,17,FALSE))</f>
        <v>#N/A</v>
      </c>
      <c r="U365" s="760" t="e">
        <f t="shared" si="381"/>
        <v>#N/A</v>
      </c>
      <c r="V365" s="1213" t="e">
        <f t="shared" si="382"/>
        <v>#N/A</v>
      </c>
      <c r="W365" s="1280"/>
      <c r="X365" s="760" t="str">
        <f t="shared" si="383"/>
        <v/>
      </c>
      <c r="Y365" s="1213" t="str">
        <f t="shared" si="384"/>
        <v/>
      </c>
      <c r="Z365" s="1280"/>
      <c r="AA365" s="760" t="str">
        <f t="shared" si="385"/>
        <v/>
      </c>
      <c r="AB365" s="1213" t="str">
        <f t="shared" si="386"/>
        <v/>
      </c>
      <c r="AC365" s="1280"/>
      <c r="AD365" s="760" t="str">
        <f t="shared" si="387"/>
        <v/>
      </c>
      <c r="AE365" s="1213" t="str">
        <f t="shared" si="388"/>
        <v/>
      </c>
      <c r="AF365" s="1280"/>
      <c r="AG365" s="760" t="str">
        <f t="shared" si="389"/>
        <v/>
      </c>
      <c r="AH365" s="1213" t="str">
        <f t="shared" si="390"/>
        <v/>
      </c>
      <c r="AI365" s="1281" t="e">
        <f>IF(VLOOKUP(D365,'J1&amp;J2'!$CA$9:$CW$470,22,FALSE)=0,"",VLOOKUP(D365,'J1&amp;J2'!$CA$9:$CW$470,22,FALSE))</f>
        <v>#N/A</v>
      </c>
      <c r="AJ365" s="760" t="e">
        <f t="shared" si="391"/>
        <v>#N/A</v>
      </c>
      <c r="AK365" s="1213" t="e">
        <f t="shared" si="392"/>
        <v>#N/A</v>
      </c>
      <c r="AL365" s="760"/>
      <c r="AM365" s="1213"/>
      <c r="AN365" s="761"/>
      <c r="AO365" s="762" t="e">
        <f t="shared" si="395"/>
        <v>#N/A</v>
      </c>
      <c r="AP365" s="763" t="e">
        <f t="shared" si="396"/>
        <v>#N/A</v>
      </c>
      <c r="AQ365" s="764">
        <f t="shared" si="397"/>
        <v>0</v>
      </c>
      <c r="AR365" s="7"/>
    </row>
    <row r="366" spans="2:44" ht="12" hidden="1" customHeight="1" x14ac:dyDescent="0.4">
      <c r="B366" s="765"/>
      <c r="C366" s="766"/>
      <c r="D366" s="767"/>
      <c r="E366" s="1281"/>
      <c r="F366" s="1214" t="str">
        <f t="shared" si="371"/>
        <v/>
      </c>
      <c r="G366" s="1215" t="str">
        <f t="shared" si="372"/>
        <v/>
      </c>
      <c r="H366" s="1281"/>
      <c r="I366" s="1214" t="str">
        <f t="shared" si="373"/>
        <v/>
      </c>
      <c r="J366" s="1215" t="str">
        <f t="shared" si="374"/>
        <v/>
      </c>
      <c r="K366" s="1281"/>
      <c r="L366" s="760" t="str">
        <f t="shared" si="375"/>
        <v/>
      </c>
      <c r="M366" s="1215" t="str">
        <f t="shared" si="376"/>
        <v/>
      </c>
      <c r="N366" s="1281"/>
      <c r="O366" s="1214" t="str">
        <f t="shared" si="377"/>
        <v/>
      </c>
      <c r="P366" s="1215" t="str">
        <f t="shared" si="378"/>
        <v/>
      </c>
      <c r="Q366" s="1281" t="e">
        <f>IF(VLOOKUP(D366,'J1&amp;J2'!$CA$9:$CW$470,16,FALSE)=0,"",VLOOKUP(D366,'J1&amp;J2'!$CA$9:$CW$470,16,FALSE))</f>
        <v>#N/A</v>
      </c>
      <c r="R366" s="1214" t="e">
        <f t="shared" si="379"/>
        <v>#N/A</v>
      </c>
      <c r="S366" s="1215" t="e">
        <f t="shared" si="380"/>
        <v>#N/A</v>
      </c>
      <c r="T366" s="1281" t="e">
        <f>IF(VLOOKUP(D366,'J1&amp;J2'!$CA$9:$CW$470,17,FALSE)=0,"",VLOOKUP(D366,'J1&amp;J2'!$CA$9:$CW$470,17,FALSE))</f>
        <v>#N/A</v>
      </c>
      <c r="U366" s="1214" t="e">
        <f t="shared" si="381"/>
        <v>#N/A</v>
      </c>
      <c r="V366" s="1215" t="e">
        <f t="shared" si="382"/>
        <v>#N/A</v>
      </c>
      <c r="W366" s="1281"/>
      <c r="X366" s="1214" t="str">
        <f t="shared" si="383"/>
        <v/>
      </c>
      <c r="Y366" s="1215" t="str">
        <f t="shared" si="384"/>
        <v/>
      </c>
      <c r="Z366" s="1281"/>
      <c r="AA366" s="1214" t="str">
        <f t="shared" si="385"/>
        <v/>
      </c>
      <c r="AB366" s="1215" t="str">
        <f t="shared" si="386"/>
        <v/>
      </c>
      <c r="AC366" s="1281"/>
      <c r="AD366" s="1214" t="str">
        <f t="shared" si="387"/>
        <v/>
      </c>
      <c r="AE366" s="1215" t="str">
        <f t="shared" si="388"/>
        <v/>
      </c>
      <c r="AF366" s="1281"/>
      <c r="AG366" s="1214" t="str">
        <f t="shared" si="389"/>
        <v/>
      </c>
      <c r="AH366" s="1215" t="str">
        <f t="shared" si="390"/>
        <v/>
      </c>
      <c r="AI366" s="1281" t="e">
        <f>IF(VLOOKUP(D366,'J1&amp;J2'!$CA$9:$CW$470,22,FALSE)=0,"",VLOOKUP(D366,'J1&amp;J2'!$CA$9:$CW$470,22,FALSE))</f>
        <v>#N/A</v>
      </c>
      <c r="AJ366" s="1214" t="e">
        <f t="shared" si="391"/>
        <v>#N/A</v>
      </c>
      <c r="AK366" s="1215" t="e">
        <f t="shared" si="392"/>
        <v>#N/A</v>
      </c>
      <c r="AL366" s="1214"/>
      <c r="AM366" s="1215"/>
      <c r="AN366" s="768"/>
      <c r="AO366" s="762" t="e">
        <f t="shared" si="395"/>
        <v>#N/A</v>
      </c>
      <c r="AP366" s="763" t="e">
        <f t="shared" si="396"/>
        <v>#N/A</v>
      </c>
      <c r="AQ366" s="764">
        <f t="shared" si="397"/>
        <v>0</v>
      </c>
      <c r="AR366" s="7"/>
    </row>
    <row r="367" spans="2:44" ht="12" hidden="1" customHeight="1" x14ac:dyDescent="0.4">
      <c r="B367" s="757"/>
      <c r="C367" s="758"/>
      <c r="D367" s="759"/>
      <c r="E367" s="1280"/>
      <c r="F367" s="760" t="str">
        <f t="shared" si="371"/>
        <v/>
      </c>
      <c r="G367" s="1213" t="str">
        <f t="shared" si="372"/>
        <v/>
      </c>
      <c r="H367" s="1280"/>
      <c r="I367" s="760" t="str">
        <f t="shared" si="373"/>
        <v/>
      </c>
      <c r="J367" s="1213" t="str">
        <f t="shared" si="374"/>
        <v/>
      </c>
      <c r="K367" s="1280"/>
      <c r="L367" s="760" t="str">
        <f t="shared" si="375"/>
        <v/>
      </c>
      <c r="M367" s="1213" t="str">
        <f t="shared" si="376"/>
        <v/>
      </c>
      <c r="N367" s="1280"/>
      <c r="O367" s="760" t="str">
        <f t="shared" si="377"/>
        <v/>
      </c>
      <c r="P367" s="1213" t="str">
        <f t="shared" si="378"/>
        <v/>
      </c>
      <c r="Q367" s="1281" t="e">
        <f>IF(VLOOKUP(D367,'J1&amp;J2'!$CA$9:$CW$470,16,FALSE)=0,"",VLOOKUP(D367,'J1&amp;J2'!$CA$9:$CW$470,16,FALSE))</f>
        <v>#N/A</v>
      </c>
      <c r="R367" s="760" t="e">
        <f t="shared" si="379"/>
        <v>#N/A</v>
      </c>
      <c r="S367" s="1213" t="e">
        <f t="shared" si="380"/>
        <v>#N/A</v>
      </c>
      <c r="T367" s="1281" t="e">
        <f>IF(VLOOKUP(D367,'J1&amp;J2'!$CA$9:$CW$470,17,FALSE)=0,"",VLOOKUP(D367,'J1&amp;J2'!$CA$9:$CW$470,17,FALSE))</f>
        <v>#N/A</v>
      </c>
      <c r="U367" s="760" t="e">
        <f t="shared" si="381"/>
        <v>#N/A</v>
      </c>
      <c r="V367" s="1213" t="e">
        <f t="shared" si="382"/>
        <v>#N/A</v>
      </c>
      <c r="W367" s="1280"/>
      <c r="X367" s="760" t="str">
        <f t="shared" si="383"/>
        <v/>
      </c>
      <c r="Y367" s="1213" t="str">
        <f t="shared" si="384"/>
        <v/>
      </c>
      <c r="Z367" s="1280"/>
      <c r="AA367" s="760" t="str">
        <f t="shared" si="385"/>
        <v/>
      </c>
      <c r="AB367" s="1213" t="str">
        <f t="shared" si="386"/>
        <v/>
      </c>
      <c r="AC367" s="1280"/>
      <c r="AD367" s="760" t="str">
        <f t="shared" si="387"/>
        <v/>
      </c>
      <c r="AE367" s="1213" t="str">
        <f t="shared" si="388"/>
        <v/>
      </c>
      <c r="AF367" s="1280"/>
      <c r="AG367" s="760" t="str">
        <f t="shared" si="389"/>
        <v/>
      </c>
      <c r="AH367" s="1213" t="str">
        <f t="shared" si="390"/>
        <v/>
      </c>
      <c r="AI367" s="1281" t="e">
        <f>IF(VLOOKUP(D367,'J1&amp;J2'!$CA$9:$CW$470,22,FALSE)=0,"",VLOOKUP(D367,'J1&amp;J2'!$CA$9:$CW$470,22,FALSE))</f>
        <v>#N/A</v>
      </c>
      <c r="AJ367" s="760" t="e">
        <f t="shared" si="391"/>
        <v>#N/A</v>
      </c>
      <c r="AK367" s="1213" t="e">
        <f t="shared" si="392"/>
        <v>#N/A</v>
      </c>
      <c r="AL367" s="760"/>
      <c r="AM367" s="1213"/>
      <c r="AN367" s="761"/>
      <c r="AO367" s="762" t="e">
        <f t="shared" si="395"/>
        <v>#N/A</v>
      </c>
      <c r="AP367" s="763" t="e">
        <f t="shared" si="396"/>
        <v>#N/A</v>
      </c>
      <c r="AQ367" s="764">
        <f t="shared" si="397"/>
        <v>0</v>
      </c>
      <c r="AR367" s="7"/>
    </row>
    <row r="368" spans="2:44" ht="12" hidden="1" customHeight="1" x14ac:dyDescent="0.4">
      <c r="B368" s="765"/>
      <c r="C368" s="766"/>
      <c r="D368" s="767"/>
      <c r="E368" s="1281"/>
      <c r="F368" s="1214" t="str">
        <f t="shared" si="371"/>
        <v/>
      </c>
      <c r="G368" s="1215" t="str">
        <f t="shared" si="372"/>
        <v/>
      </c>
      <c r="H368" s="1281"/>
      <c r="I368" s="1214" t="str">
        <f t="shared" si="373"/>
        <v/>
      </c>
      <c r="J368" s="1215" t="str">
        <f t="shared" si="374"/>
        <v/>
      </c>
      <c r="K368" s="1281"/>
      <c r="L368" s="760" t="str">
        <f t="shared" si="375"/>
        <v/>
      </c>
      <c r="M368" s="1215" t="str">
        <f t="shared" si="376"/>
        <v/>
      </c>
      <c r="N368" s="1281"/>
      <c r="O368" s="1214" t="str">
        <f t="shared" si="377"/>
        <v/>
      </c>
      <c r="P368" s="1215" t="str">
        <f t="shared" si="378"/>
        <v/>
      </c>
      <c r="Q368" s="1281" t="e">
        <f>IF(VLOOKUP(D368,'J1&amp;J2'!$CA$9:$CW$470,16,FALSE)=0,"",VLOOKUP(D368,'J1&amp;J2'!$CA$9:$CW$470,16,FALSE))</f>
        <v>#N/A</v>
      </c>
      <c r="R368" s="1214" t="e">
        <f t="shared" si="379"/>
        <v>#N/A</v>
      </c>
      <c r="S368" s="1215" t="e">
        <f t="shared" si="380"/>
        <v>#N/A</v>
      </c>
      <c r="T368" s="1281" t="e">
        <f>IF(VLOOKUP(D368,'J1&amp;J2'!$CA$9:$CW$470,17,FALSE)=0,"",VLOOKUP(D368,'J1&amp;J2'!$CA$9:$CW$470,17,FALSE))</f>
        <v>#N/A</v>
      </c>
      <c r="U368" s="1214" t="e">
        <f t="shared" si="381"/>
        <v>#N/A</v>
      </c>
      <c r="V368" s="1215" t="e">
        <f t="shared" si="382"/>
        <v>#N/A</v>
      </c>
      <c r="W368" s="1281"/>
      <c r="X368" s="1214" t="str">
        <f t="shared" si="383"/>
        <v/>
      </c>
      <c r="Y368" s="1215" t="str">
        <f t="shared" si="384"/>
        <v/>
      </c>
      <c r="Z368" s="1281"/>
      <c r="AA368" s="1214" t="str">
        <f t="shared" si="385"/>
        <v/>
      </c>
      <c r="AB368" s="1215" t="str">
        <f t="shared" si="386"/>
        <v/>
      </c>
      <c r="AC368" s="1281"/>
      <c r="AD368" s="1214" t="str">
        <f t="shared" si="387"/>
        <v/>
      </c>
      <c r="AE368" s="1215" t="str">
        <f t="shared" si="388"/>
        <v/>
      </c>
      <c r="AF368" s="1281"/>
      <c r="AG368" s="1214" t="str">
        <f t="shared" si="389"/>
        <v/>
      </c>
      <c r="AH368" s="1215" t="str">
        <f t="shared" si="390"/>
        <v/>
      </c>
      <c r="AI368" s="1281" t="e">
        <f>IF(VLOOKUP(D368,'J1&amp;J2'!$CA$9:$CW$470,22,FALSE)=0,"",VLOOKUP(D368,'J1&amp;J2'!$CA$9:$CW$470,22,FALSE))</f>
        <v>#N/A</v>
      </c>
      <c r="AJ368" s="1214" t="e">
        <f t="shared" si="391"/>
        <v>#N/A</v>
      </c>
      <c r="AK368" s="1215" t="e">
        <f t="shared" si="392"/>
        <v>#N/A</v>
      </c>
      <c r="AL368" s="1214"/>
      <c r="AM368" s="1215"/>
      <c r="AN368" s="768"/>
      <c r="AO368" s="762" t="e">
        <f t="shared" si="395"/>
        <v>#N/A</v>
      </c>
      <c r="AP368" s="763" t="e">
        <f t="shared" si="396"/>
        <v>#N/A</v>
      </c>
      <c r="AQ368" s="764">
        <f t="shared" si="397"/>
        <v>0</v>
      </c>
      <c r="AR368" s="7"/>
    </row>
    <row r="369" spans="2:44" ht="12" hidden="1" customHeight="1" x14ac:dyDescent="0.4">
      <c r="B369" s="757"/>
      <c r="C369" s="758"/>
      <c r="D369" s="759"/>
      <c r="E369" s="1280"/>
      <c r="F369" s="760" t="str">
        <f t="shared" si="371"/>
        <v/>
      </c>
      <c r="G369" s="1213" t="str">
        <f t="shared" si="372"/>
        <v/>
      </c>
      <c r="H369" s="1280"/>
      <c r="I369" s="760" t="str">
        <f t="shared" si="373"/>
        <v/>
      </c>
      <c r="J369" s="1213" t="str">
        <f t="shared" si="374"/>
        <v/>
      </c>
      <c r="K369" s="1280"/>
      <c r="L369" s="760" t="str">
        <f t="shared" si="375"/>
        <v/>
      </c>
      <c r="M369" s="1213" t="str">
        <f t="shared" si="376"/>
        <v/>
      </c>
      <c r="N369" s="1280"/>
      <c r="O369" s="760" t="str">
        <f t="shared" si="377"/>
        <v/>
      </c>
      <c r="P369" s="1213" t="str">
        <f t="shared" si="378"/>
        <v/>
      </c>
      <c r="Q369" s="1281" t="e">
        <f>IF(VLOOKUP(D369,'J1&amp;J2'!$CA$9:$CW$470,16,FALSE)=0,"",VLOOKUP(D369,'J1&amp;J2'!$CA$9:$CW$470,16,FALSE))</f>
        <v>#N/A</v>
      </c>
      <c r="R369" s="760" t="e">
        <f t="shared" si="379"/>
        <v>#N/A</v>
      </c>
      <c r="S369" s="1213" t="e">
        <f t="shared" si="380"/>
        <v>#N/A</v>
      </c>
      <c r="T369" s="1281" t="e">
        <f>IF(VLOOKUP(D369,'J1&amp;J2'!$CA$9:$CW$470,17,FALSE)=0,"",VLOOKUP(D369,'J1&amp;J2'!$CA$9:$CW$470,17,FALSE))</f>
        <v>#N/A</v>
      </c>
      <c r="U369" s="760" t="e">
        <f t="shared" si="381"/>
        <v>#N/A</v>
      </c>
      <c r="V369" s="1213" t="e">
        <f t="shared" si="382"/>
        <v>#N/A</v>
      </c>
      <c r="W369" s="1280"/>
      <c r="X369" s="760" t="str">
        <f t="shared" si="383"/>
        <v/>
      </c>
      <c r="Y369" s="1213" t="str">
        <f t="shared" si="384"/>
        <v/>
      </c>
      <c r="Z369" s="1280"/>
      <c r="AA369" s="760" t="str">
        <f t="shared" si="385"/>
        <v/>
      </c>
      <c r="AB369" s="1213" t="str">
        <f t="shared" si="386"/>
        <v/>
      </c>
      <c r="AC369" s="1280"/>
      <c r="AD369" s="760" t="str">
        <f t="shared" si="387"/>
        <v/>
      </c>
      <c r="AE369" s="1213" t="str">
        <f t="shared" si="388"/>
        <v/>
      </c>
      <c r="AF369" s="1280"/>
      <c r="AG369" s="760" t="str">
        <f t="shared" si="389"/>
        <v/>
      </c>
      <c r="AH369" s="1213" t="str">
        <f t="shared" si="390"/>
        <v/>
      </c>
      <c r="AI369" s="1281" t="e">
        <f>IF(VLOOKUP(D369,'J1&amp;J2'!$CA$9:$CW$470,22,FALSE)=0,"",VLOOKUP(D369,'J1&amp;J2'!$CA$9:$CW$470,22,FALSE))</f>
        <v>#N/A</v>
      </c>
      <c r="AJ369" s="760" t="e">
        <f t="shared" si="391"/>
        <v>#N/A</v>
      </c>
      <c r="AK369" s="1213" t="e">
        <f t="shared" si="392"/>
        <v>#N/A</v>
      </c>
      <c r="AL369" s="760"/>
      <c r="AM369" s="1213"/>
      <c r="AN369" s="761"/>
      <c r="AO369" s="762" t="e">
        <f t="shared" si="395"/>
        <v>#N/A</v>
      </c>
      <c r="AP369" s="763" t="e">
        <f t="shared" si="396"/>
        <v>#N/A</v>
      </c>
      <c r="AQ369" s="764">
        <f t="shared" si="397"/>
        <v>0</v>
      </c>
      <c r="AR369" s="7"/>
    </row>
    <row r="370" spans="2:44" ht="12" hidden="1" customHeight="1" x14ac:dyDescent="0.4">
      <c r="B370" s="765"/>
      <c r="C370" s="766"/>
      <c r="D370" s="767"/>
      <c r="E370" s="1281"/>
      <c r="F370" s="1214" t="str">
        <f t="shared" si="371"/>
        <v/>
      </c>
      <c r="G370" s="1215" t="str">
        <f t="shared" si="372"/>
        <v/>
      </c>
      <c r="H370" s="1281"/>
      <c r="I370" s="1214" t="str">
        <f t="shared" si="373"/>
        <v/>
      </c>
      <c r="J370" s="1215" t="str">
        <f t="shared" si="374"/>
        <v/>
      </c>
      <c r="K370" s="1281"/>
      <c r="L370" s="760" t="str">
        <f t="shared" si="375"/>
        <v/>
      </c>
      <c r="M370" s="1215" t="str">
        <f t="shared" si="376"/>
        <v/>
      </c>
      <c r="N370" s="1281"/>
      <c r="O370" s="1214" t="str">
        <f t="shared" si="377"/>
        <v/>
      </c>
      <c r="P370" s="1215" t="str">
        <f t="shared" si="378"/>
        <v/>
      </c>
      <c r="Q370" s="1281" t="e">
        <f>IF(VLOOKUP(D370,'J1&amp;J2'!$CA$9:$CW$470,16,FALSE)=0,"",VLOOKUP(D370,'J1&amp;J2'!$CA$9:$CW$470,16,FALSE))</f>
        <v>#N/A</v>
      </c>
      <c r="R370" s="1214" t="e">
        <f t="shared" si="379"/>
        <v>#N/A</v>
      </c>
      <c r="S370" s="1215" t="e">
        <f t="shared" si="380"/>
        <v>#N/A</v>
      </c>
      <c r="T370" s="1281" t="e">
        <f>IF(VLOOKUP(D370,'J1&amp;J2'!$CA$9:$CW$470,17,FALSE)=0,"",VLOOKUP(D370,'J1&amp;J2'!$CA$9:$CW$470,17,FALSE))</f>
        <v>#N/A</v>
      </c>
      <c r="U370" s="1214" t="e">
        <f t="shared" si="381"/>
        <v>#N/A</v>
      </c>
      <c r="V370" s="1215" t="e">
        <f t="shared" si="382"/>
        <v>#N/A</v>
      </c>
      <c r="W370" s="1281"/>
      <c r="X370" s="1214" t="str">
        <f t="shared" si="383"/>
        <v/>
      </c>
      <c r="Y370" s="1215" t="str">
        <f t="shared" si="384"/>
        <v/>
      </c>
      <c r="Z370" s="1281"/>
      <c r="AA370" s="1214" t="str">
        <f t="shared" si="385"/>
        <v/>
      </c>
      <c r="AB370" s="1215" t="str">
        <f t="shared" si="386"/>
        <v/>
      </c>
      <c r="AC370" s="1281"/>
      <c r="AD370" s="1214" t="str">
        <f t="shared" si="387"/>
        <v/>
      </c>
      <c r="AE370" s="1215" t="str">
        <f t="shared" si="388"/>
        <v/>
      </c>
      <c r="AF370" s="1281"/>
      <c r="AG370" s="1214" t="str">
        <f t="shared" si="389"/>
        <v/>
      </c>
      <c r="AH370" s="1215" t="str">
        <f t="shared" si="390"/>
        <v/>
      </c>
      <c r="AI370" s="1281" t="e">
        <f>IF(VLOOKUP(D370,'J1&amp;J2'!$CA$9:$CW$470,22,FALSE)=0,"",VLOOKUP(D370,'J1&amp;J2'!$CA$9:$CW$470,22,FALSE))</f>
        <v>#N/A</v>
      </c>
      <c r="AJ370" s="1214" t="e">
        <f t="shared" si="391"/>
        <v>#N/A</v>
      </c>
      <c r="AK370" s="1215" t="e">
        <f t="shared" si="392"/>
        <v>#N/A</v>
      </c>
      <c r="AL370" s="1214"/>
      <c r="AM370" s="1215"/>
      <c r="AN370" s="768"/>
      <c r="AO370" s="762" t="e">
        <f t="shared" si="395"/>
        <v>#N/A</v>
      </c>
      <c r="AP370" s="763" t="e">
        <f t="shared" si="396"/>
        <v>#N/A</v>
      </c>
      <c r="AQ370" s="764">
        <f t="shared" si="397"/>
        <v>0</v>
      </c>
      <c r="AR370" s="7"/>
    </row>
    <row r="371" spans="2:44" ht="12" hidden="1" customHeight="1" x14ac:dyDescent="0.4">
      <c r="B371" s="757"/>
      <c r="C371" s="758"/>
      <c r="D371" s="759"/>
      <c r="E371" s="1280"/>
      <c r="F371" s="760" t="str">
        <f t="shared" si="371"/>
        <v/>
      </c>
      <c r="G371" s="1213" t="str">
        <f t="shared" si="372"/>
        <v/>
      </c>
      <c r="H371" s="1280"/>
      <c r="I371" s="760" t="str">
        <f t="shared" si="373"/>
        <v/>
      </c>
      <c r="J371" s="1213" t="str">
        <f t="shared" si="374"/>
        <v/>
      </c>
      <c r="K371" s="1280"/>
      <c r="L371" s="760" t="str">
        <f t="shared" si="375"/>
        <v/>
      </c>
      <c r="M371" s="1213" t="str">
        <f t="shared" si="376"/>
        <v/>
      </c>
      <c r="N371" s="1280"/>
      <c r="O371" s="760" t="str">
        <f t="shared" si="377"/>
        <v/>
      </c>
      <c r="P371" s="1213" t="str">
        <f t="shared" si="378"/>
        <v/>
      </c>
      <c r="Q371" s="1281" t="e">
        <f>IF(VLOOKUP(D371,'J1&amp;J2'!$CA$9:$CW$470,16,FALSE)=0,"",VLOOKUP(D371,'J1&amp;J2'!$CA$9:$CW$470,16,FALSE))</f>
        <v>#N/A</v>
      </c>
      <c r="R371" s="760" t="e">
        <f t="shared" si="379"/>
        <v>#N/A</v>
      </c>
      <c r="S371" s="1213" t="e">
        <f t="shared" si="380"/>
        <v>#N/A</v>
      </c>
      <c r="T371" s="1281" t="e">
        <f>IF(VLOOKUP(D371,'J1&amp;J2'!$CA$9:$CW$470,17,FALSE)=0,"",VLOOKUP(D371,'J1&amp;J2'!$CA$9:$CW$470,17,FALSE))</f>
        <v>#N/A</v>
      </c>
      <c r="U371" s="760" t="e">
        <f t="shared" si="381"/>
        <v>#N/A</v>
      </c>
      <c r="V371" s="1213" t="e">
        <f t="shared" si="382"/>
        <v>#N/A</v>
      </c>
      <c r="W371" s="1280"/>
      <c r="X371" s="760" t="str">
        <f t="shared" si="383"/>
        <v/>
      </c>
      <c r="Y371" s="1213" t="str">
        <f t="shared" si="384"/>
        <v/>
      </c>
      <c r="Z371" s="1280"/>
      <c r="AA371" s="760" t="str">
        <f t="shared" si="385"/>
        <v/>
      </c>
      <c r="AB371" s="1213" t="str">
        <f t="shared" si="386"/>
        <v/>
      </c>
      <c r="AC371" s="1280"/>
      <c r="AD371" s="760" t="str">
        <f t="shared" si="387"/>
        <v/>
      </c>
      <c r="AE371" s="1213" t="str">
        <f t="shared" si="388"/>
        <v/>
      </c>
      <c r="AF371" s="1280"/>
      <c r="AG371" s="760" t="str">
        <f t="shared" si="389"/>
        <v/>
      </c>
      <c r="AH371" s="1213" t="str">
        <f t="shared" si="390"/>
        <v/>
      </c>
      <c r="AI371" s="1281" t="e">
        <f>IF(VLOOKUP(D371,'J1&amp;J2'!$CA$9:$CW$470,22,FALSE)=0,"",VLOOKUP(D371,'J1&amp;J2'!$CA$9:$CW$470,22,FALSE))</f>
        <v>#N/A</v>
      </c>
      <c r="AJ371" s="760" t="e">
        <f t="shared" si="391"/>
        <v>#N/A</v>
      </c>
      <c r="AK371" s="1213" t="e">
        <f t="shared" si="392"/>
        <v>#N/A</v>
      </c>
      <c r="AL371" s="760"/>
      <c r="AM371" s="1213"/>
      <c r="AN371" s="761"/>
      <c r="AO371" s="762" t="e">
        <f t="shared" si="395"/>
        <v>#N/A</v>
      </c>
      <c r="AP371" s="763" t="e">
        <f t="shared" si="396"/>
        <v>#N/A</v>
      </c>
      <c r="AQ371" s="764">
        <f t="shared" si="397"/>
        <v>0</v>
      </c>
      <c r="AR371" s="7"/>
    </row>
    <row r="372" spans="2:44" ht="12" customHeight="1" x14ac:dyDescent="0.4">
      <c r="D372" s="10"/>
      <c r="E372" s="7"/>
      <c r="F372" s="7"/>
      <c r="G372" s="7"/>
      <c r="R372" s="7"/>
      <c r="S372" s="7"/>
      <c r="AO372" s="7"/>
      <c r="AP372" s="7"/>
      <c r="AQ372" s="468"/>
      <c r="AR372" s="7"/>
    </row>
    <row r="373" spans="2:44" ht="12" customHeight="1" thickBot="1" x14ac:dyDescent="0.45">
      <c r="B373" s="1994" t="s">
        <v>1222</v>
      </c>
      <c r="C373" s="1547"/>
      <c r="D373" s="1547"/>
      <c r="E373" s="1547"/>
      <c r="F373" s="1547"/>
      <c r="G373" s="1547"/>
      <c r="H373" s="1547"/>
      <c r="I373" s="1547"/>
      <c r="J373" s="1547"/>
      <c r="K373" s="1547"/>
      <c r="L373" s="1547"/>
      <c r="M373" s="1547"/>
      <c r="N373" s="1547"/>
      <c r="O373" s="1547"/>
      <c r="P373" s="1547"/>
      <c r="Q373" s="1547"/>
      <c r="R373" s="1547"/>
      <c r="S373" s="1547"/>
      <c r="T373" s="1547"/>
      <c r="U373" s="1547"/>
      <c r="V373" s="1547"/>
      <c r="W373" s="1547"/>
      <c r="X373" s="1547"/>
      <c r="Y373" s="1547"/>
      <c r="Z373" s="1547"/>
      <c r="AA373" s="1547"/>
      <c r="AB373" s="1547"/>
      <c r="AC373" s="1547"/>
      <c r="AD373" s="1547"/>
      <c r="AE373" s="1547"/>
      <c r="AF373" s="1547"/>
      <c r="AG373" s="1547"/>
      <c r="AH373" s="1547"/>
      <c r="AI373" s="1547"/>
      <c r="AJ373" s="1547"/>
      <c r="AK373" s="1547"/>
      <c r="AL373" s="1548"/>
      <c r="AM373" s="1548"/>
      <c r="AN373" s="1548"/>
      <c r="AO373" s="1547"/>
      <c r="AP373" s="1549"/>
      <c r="AQ373" s="769"/>
      <c r="AR373" s="7"/>
    </row>
    <row r="374" spans="2:44" ht="12" customHeight="1" x14ac:dyDescent="0.4">
      <c r="B374" s="1995" t="s">
        <v>1175</v>
      </c>
      <c r="C374" s="770"/>
      <c r="D374" s="771"/>
      <c r="E374" s="1996" t="s">
        <v>64</v>
      </c>
      <c r="F374" s="1978"/>
      <c r="G374" s="1979"/>
      <c r="H374" s="1996" t="s">
        <v>319</v>
      </c>
      <c r="I374" s="1978"/>
      <c r="J374" s="1983"/>
      <c r="K374" s="1996" t="s">
        <v>318</v>
      </c>
      <c r="L374" s="1978"/>
      <c r="M374" s="1983"/>
      <c r="N374" s="1996" t="s">
        <v>187</v>
      </c>
      <c r="O374" s="1978"/>
      <c r="P374" s="1983"/>
      <c r="Q374" s="1996" t="s">
        <v>320</v>
      </c>
      <c r="R374" s="1978"/>
      <c r="S374" s="1983"/>
      <c r="T374" s="1996" t="s">
        <v>176</v>
      </c>
      <c r="U374" s="1978"/>
      <c r="V374" s="1983"/>
      <c r="W374" s="1996" t="s">
        <v>165</v>
      </c>
      <c r="X374" s="1978"/>
      <c r="Y374" s="1983"/>
      <c r="Z374" s="1996" t="s">
        <v>321</v>
      </c>
      <c r="AA374" s="1978"/>
      <c r="AB374" s="1983"/>
      <c r="AC374" s="1996" t="s">
        <v>140</v>
      </c>
      <c r="AD374" s="1978"/>
      <c r="AE374" s="1983"/>
      <c r="AF374" s="1996" t="s">
        <v>323</v>
      </c>
      <c r="AG374" s="1978"/>
      <c r="AH374" s="1983"/>
      <c r="AI374" s="1996" t="s">
        <v>324</v>
      </c>
      <c r="AJ374" s="1978"/>
      <c r="AK374" s="1983"/>
      <c r="AL374" s="1962" t="s">
        <v>322</v>
      </c>
      <c r="AM374" s="1954"/>
      <c r="AN374" s="1955"/>
      <c r="AO374" s="1999" t="s">
        <v>336</v>
      </c>
      <c r="AP374" s="1971" t="s">
        <v>1223</v>
      </c>
      <c r="AQ374" s="2000" t="s">
        <v>1177</v>
      </c>
      <c r="AR374" s="7"/>
    </row>
    <row r="375" spans="2:44" ht="12" customHeight="1" x14ac:dyDescent="0.4">
      <c r="B375" s="1603"/>
      <c r="C375" s="772"/>
      <c r="D375" s="773"/>
      <c r="E375" s="1980"/>
      <c r="F375" s="1981"/>
      <c r="G375" s="1982"/>
      <c r="H375" s="1984"/>
      <c r="I375" s="1985"/>
      <c r="J375" s="1986"/>
      <c r="K375" s="1984"/>
      <c r="L375" s="1985"/>
      <c r="M375" s="1986"/>
      <c r="N375" s="1984"/>
      <c r="O375" s="1985"/>
      <c r="P375" s="1986"/>
      <c r="Q375" s="1984"/>
      <c r="R375" s="1985"/>
      <c r="S375" s="1986"/>
      <c r="T375" s="1984"/>
      <c r="U375" s="1985"/>
      <c r="V375" s="1986"/>
      <c r="W375" s="1984"/>
      <c r="X375" s="1985"/>
      <c r="Y375" s="1986"/>
      <c r="Z375" s="1984"/>
      <c r="AA375" s="1985"/>
      <c r="AB375" s="1986"/>
      <c r="AC375" s="1984"/>
      <c r="AD375" s="1985"/>
      <c r="AE375" s="1986"/>
      <c r="AF375" s="1984"/>
      <c r="AG375" s="1985"/>
      <c r="AH375" s="1986"/>
      <c r="AI375" s="1984"/>
      <c r="AJ375" s="1985"/>
      <c r="AK375" s="1986"/>
      <c r="AL375" s="1956"/>
      <c r="AM375" s="1957"/>
      <c r="AN375" s="1958"/>
      <c r="AO375" s="1969"/>
      <c r="AP375" s="1969"/>
      <c r="AQ375" s="1969"/>
      <c r="AR375" s="7"/>
    </row>
    <row r="376" spans="2:44" ht="30" customHeight="1" thickBot="1" x14ac:dyDescent="0.45">
      <c r="B376" s="774"/>
      <c r="C376" s="772"/>
      <c r="D376" s="773"/>
      <c r="E376" s="1963" t="s">
        <v>1178</v>
      </c>
      <c r="F376" s="1960"/>
      <c r="G376" s="1988"/>
      <c r="H376" s="1963" t="s">
        <v>1178</v>
      </c>
      <c r="I376" s="1960"/>
      <c r="J376" s="1961"/>
      <c r="K376" s="1963" t="s">
        <v>1178</v>
      </c>
      <c r="L376" s="1960"/>
      <c r="M376" s="1961"/>
      <c r="N376" s="1963" t="s">
        <v>1178</v>
      </c>
      <c r="O376" s="1960"/>
      <c r="P376" s="1961"/>
      <c r="Q376" s="1963" t="s">
        <v>1178</v>
      </c>
      <c r="R376" s="1960"/>
      <c r="S376" s="1961"/>
      <c r="T376" s="1963" t="s">
        <v>1178</v>
      </c>
      <c r="U376" s="1960"/>
      <c r="V376" s="1961"/>
      <c r="W376" s="1963" t="s">
        <v>1178</v>
      </c>
      <c r="X376" s="1960"/>
      <c r="Y376" s="1961"/>
      <c r="Z376" s="1963" t="s">
        <v>1178</v>
      </c>
      <c r="AA376" s="1960"/>
      <c r="AB376" s="1961"/>
      <c r="AC376" s="1963" t="s">
        <v>1178</v>
      </c>
      <c r="AD376" s="1960"/>
      <c r="AE376" s="1961"/>
      <c r="AF376" s="1963" t="s">
        <v>1178</v>
      </c>
      <c r="AG376" s="1960"/>
      <c r="AH376" s="1961"/>
      <c r="AI376" s="1963" t="s">
        <v>1178</v>
      </c>
      <c r="AJ376" s="1960"/>
      <c r="AK376" s="1961"/>
      <c r="AL376" s="1963" t="s">
        <v>1178</v>
      </c>
      <c r="AM376" s="1960"/>
      <c r="AN376" s="1961"/>
      <c r="AO376" s="1970"/>
      <c r="AP376" s="1970"/>
      <c r="AQ376" s="1970"/>
      <c r="AR376" s="7"/>
    </row>
    <row r="377" spans="2:44" ht="12" customHeight="1" x14ac:dyDescent="0.4">
      <c r="B377" s="781" t="s">
        <v>1179</v>
      </c>
      <c r="C377" s="782" t="s">
        <v>1</v>
      </c>
      <c r="D377" s="783" t="s">
        <v>1180</v>
      </c>
      <c r="E377" s="1179" t="s">
        <v>1181</v>
      </c>
      <c r="F377" s="1179" t="s">
        <v>1224</v>
      </c>
      <c r="G377" s="1180" t="s">
        <v>1183</v>
      </c>
      <c r="H377" s="1179" t="s">
        <v>1181</v>
      </c>
      <c r="I377" s="1179" t="s">
        <v>1225</v>
      </c>
      <c r="J377" s="1180" t="s">
        <v>1183</v>
      </c>
      <c r="K377" s="1179" t="s">
        <v>1181</v>
      </c>
      <c r="L377" s="1179" t="s">
        <v>1226</v>
      </c>
      <c r="M377" s="1180" t="s">
        <v>1183</v>
      </c>
      <c r="N377" s="1179" t="s">
        <v>1181</v>
      </c>
      <c r="O377" s="1179" t="s">
        <v>1227</v>
      </c>
      <c r="P377" s="1180" t="s">
        <v>1183</v>
      </c>
      <c r="Q377" s="1179" t="s">
        <v>1181</v>
      </c>
      <c r="R377" s="1179" t="s">
        <v>1228</v>
      </c>
      <c r="S377" s="1180" t="s">
        <v>1183</v>
      </c>
      <c r="T377" s="1179" t="s">
        <v>1181</v>
      </c>
      <c r="U377" s="1179" t="s">
        <v>1229</v>
      </c>
      <c r="V377" s="1180" t="s">
        <v>1183</v>
      </c>
      <c r="W377" s="1179" t="s">
        <v>1181</v>
      </c>
      <c r="X377" s="1179" t="s">
        <v>1230</v>
      </c>
      <c r="Y377" s="1180" t="s">
        <v>1183</v>
      </c>
      <c r="Z377" s="1179" t="s">
        <v>1181</v>
      </c>
      <c r="AA377" s="1179" t="s">
        <v>1231</v>
      </c>
      <c r="AB377" s="1180" t="s">
        <v>1183</v>
      </c>
      <c r="AC377" s="1179" t="s">
        <v>1181</v>
      </c>
      <c r="AD377" s="1179" t="s">
        <v>1232</v>
      </c>
      <c r="AE377" s="1180" t="s">
        <v>1183</v>
      </c>
      <c r="AF377" s="1179" t="s">
        <v>1181</v>
      </c>
      <c r="AG377" s="1179" t="s">
        <v>1233</v>
      </c>
      <c r="AH377" s="1180" t="s">
        <v>1183</v>
      </c>
      <c r="AI377" s="1179" t="s">
        <v>1181</v>
      </c>
      <c r="AJ377" s="1179" t="s">
        <v>1234</v>
      </c>
      <c r="AK377" s="1180" t="s">
        <v>1183</v>
      </c>
      <c r="AL377" s="757" t="s">
        <v>1181</v>
      </c>
      <c r="AM377" s="758" t="s">
        <v>1182</v>
      </c>
      <c r="AN377" s="759" t="s">
        <v>1183</v>
      </c>
      <c r="AO377" s="1179"/>
      <c r="AP377" s="1179"/>
      <c r="AQ377" s="1180"/>
      <c r="AR377" s="7"/>
    </row>
    <row r="378" spans="2:44" ht="12" customHeight="1" x14ac:dyDescent="0.4">
      <c r="B378" s="775" t="s">
        <v>818</v>
      </c>
      <c r="C378" s="776" t="s">
        <v>784</v>
      </c>
      <c r="D378" s="777" t="s">
        <v>130</v>
      </c>
      <c r="E378" s="1177">
        <f>IF(VLOOKUP(D378,'J1&amp;J2'!$CA$9:$CW$470,12,FALSE)=0,"",VLOOKUP(D378,'J1&amp;J2'!$CA$9:$CW$470,12,FALSE))</f>
        <v>73</v>
      </c>
      <c r="F378" s="1177">
        <f t="shared" ref="F378:F388" si="398">IF(E378="","",RANK(E378,$E$378:$E$388,1))</f>
        <v>1</v>
      </c>
      <c r="G378" s="1178">
        <f t="shared" ref="G378:G388" si="399">IF(F378="","",IF(F378=1,15,IF(F378=2,12,IF(AND(F378&gt;2,F378&lt;13),13-F378,0))))</f>
        <v>15</v>
      </c>
      <c r="H378" s="1177">
        <f>IF(VLOOKUP(D378,'J1&amp;J2'!$CA$9:$CW$470,13,FALSE)=0,"",VLOOKUP(D378,'J1&amp;J2'!$CA$9:$CW$470,13,FALSE))</f>
        <v>78</v>
      </c>
      <c r="I378" s="1177">
        <f t="shared" ref="I378:I388" si="400">IF(H378="","",RANK(H378,$H$378:$H$387,1))</f>
        <v>2</v>
      </c>
      <c r="J378" s="1178">
        <f t="shared" ref="J378:J388" si="401">IF(I378="","",IF(I378=1,15,IF(I378=2,12,IF(AND(I378&gt;2,I378&lt;13),13-I378,0))))</f>
        <v>12</v>
      </c>
      <c r="K378" s="1177">
        <f>IF(VLOOKUP(D378,'J1&amp;J2'!$CA$9:$CW$470,14,FALSE)=0,"",VLOOKUP(D378,'J1&amp;J2'!$CA$9:$CW$470,14,FALSE))</f>
        <v>72</v>
      </c>
      <c r="L378" s="1177">
        <f t="shared" ref="L378:L388" si="402">IF(K378="","",RANK(K378,$K$378:$K$393,1))</f>
        <v>1</v>
      </c>
      <c r="M378" s="1178">
        <f t="shared" ref="M378:M388" si="403">IF(L378="","",IF(L378=1,15,IF(L378=2,12,IF(AND(L378&gt;2,L378&lt;13),13-L378,0))))</f>
        <v>15</v>
      </c>
      <c r="N378" s="1178">
        <f>IF(VLOOKUP(D378,'J1&amp;J2'!$CA$9:$CW$470,15,FALSE)=0,"",VLOOKUP(D378,'J1&amp;J2'!$CA$9:$CW$470,14,FALSE))</f>
        <v>72</v>
      </c>
      <c r="O378" s="1177">
        <f t="shared" ref="O378:O388" si="404">IF(N378="","",RANK(N378,$N$378:$N$393,1))</f>
        <v>1</v>
      </c>
      <c r="P378" s="1178">
        <f t="shared" ref="P378:P388" si="405">IF(O378="","",IF(O378=1,15,IF(O378=2,12,IF(AND(O378&gt;2,O378&lt;13),13-O378,0))))</f>
        <v>15</v>
      </c>
      <c r="Q378" s="1177" t="str">
        <f>IF(VLOOKUP(D378,'J1&amp;J2'!$CA$9:$CW$470,16,FALSE)=0,"",VLOOKUP(D378,'J1&amp;J2'!$CA$9:$CW$470,16,FALSE))</f>
        <v/>
      </c>
      <c r="R378" s="1177" t="str">
        <f t="shared" ref="R378:R388" si="406">IF(Q378="","",RANK(Q378,$Q$378:$Q$393,1))</f>
        <v/>
      </c>
      <c r="S378" s="1178" t="str">
        <f t="shared" ref="S378:S388" si="407">IF(R378="","",IF(R378=1,15,IF(R378=2,12,IF(AND(R378&gt;2,R378&lt;13),13-R378,0))))</f>
        <v/>
      </c>
      <c r="T378" s="1177" t="str">
        <f>IF(VLOOKUP(D378,'J1&amp;J2'!$CA$9:$CW$470,17,FALSE)=0,"",VLOOKUP(D378,'J1&amp;J2'!$CA$9:$CW$470,17,FALSE))</f>
        <v/>
      </c>
      <c r="U378" s="1177" t="str">
        <f t="shared" ref="U378:U388" si="408">IF(T378="","",RANK(T378,$T$378:$T$393,1))</f>
        <v/>
      </c>
      <c r="V378" s="1178" t="str">
        <f t="shared" ref="V378:V388" si="409">IF(U378="","",IF(U378=1,15,IF(U378=2,12,IF(AND(U378&gt;2,U378&lt;13),13-U378,0))))</f>
        <v/>
      </c>
      <c r="W378" s="1177" t="str">
        <f>IF(VLOOKUP(D378,'J1&amp;J2'!$CA$9:$CW$470,18,FALSE)=0,"",VLOOKUP(D378,'J1&amp;J2'!$CA$9:$CW$470,18,FALSE))</f>
        <v/>
      </c>
      <c r="X378" s="1177" t="str">
        <f t="shared" ref="X378:X388" si="410">IF(W378="","",RANK(W378,$W$378:$W$393,1))</f>
        <v/>
      </c>
      <c r="Y378" s="1178" t="str">
        <f t="shared" ref="Y378:Y388" si="411">IF(X378="","",IF(X378=1,15,IF(X378=2,12,IF(AND(X378&gt;2,X378&lt;13),13-X378,0))))</f>
        <v/>
      </c>
      <c r="Z378" s="1177" t="str">
        <f>IF(VLOOKUP(D378,'J1&amp;J2'!$CA$9:$CW$470,19,FALSE)=0,"",VLOOKUP(D378,'J1&amp;J2'!$CA$9:$CW$470,19,FALSE))</f>
        <v/>
      </c>
      <c r="AA378" s="1177" t="str">
        <f t="shared" ref="AA378:AA388" si="412">IF(Z378="","",RANK(Z378,$Z$378:$Z$393,1))</f>
        <v/>
      </c>
      <c r="AB378" s="1178" t="str">
        <f t="shared" ref="AB378:AB388" si="413">IF(AA378="","",IF(AA378=1,15,IF(AA378=2,12,IF(AND(AA378&gt;2,AA378&lt;13),13-AA378,0))))</f>
        <v/>
      </c>
      <c r="AC378" s="1177" t="str">
        <f>IF(VLOOKUP(D378,'J1&amp;J2'!$CA$9:$CW$470,20,FALSE)=0,"",VLOOKUP(D378,'J1&amp;J2'!$CA$9:$CW$470,20,FALSE))</f>
        <v/>
      </c>
      <c r="AD378" s="1177" t="str">
        <f t="shared" ref="AD378:AD388" si="414">IF(AC378="","",RANK(AC378,$AC$378:$AC$393,1))</f>
        <v/>
      </c>
      <c r="AE378" s="1178" t="str">
        <f t="shared" ref="AE378:AE388" si="415">IF(AD378="","",IF(AD378=1,15,IF(AD378=2,12,IF(AND(AD378&gt;2,AD378&lt;13),13-AD378,0))))</f>
        <v/>
      </c>
      <c r="AF378" s="1177" t="str">
        <f>IF(VLOOKUP(D378,'J1&amp;J2'!$CA$9:$CW$470,21,FALSE)=0,"",VLOOKUP(D378,'J1&amp;J2'!$CA$9:$CW$470,21,FALSE))</f>
        <v/>
      </c>
      <c r="AG378" s="1177" t="str">
        <f t="shared" ref="AG378:AG388" si="416">IF(AF378="","",RANK(AF378,$AF$378:$AF$393,1))</f>
        <v/>
      </c>
      <c r="AH378" s="1178" t="str">
        <f t="shared" ref="AH378:AH388" si="417">IF(AG378="","",IF(AG378=1,15,IF(AG378=2,12,IF(AND(AG378&gt;2,AG378&lt;13),13-AG378,0))))</f>
        <v/>
      </c>
      <c r="AI378" s="1177" t="str">
        <f>IF(VLOOKUP(D378,'J1&amp;J2'!$CA$9:$CW$470,22,FALSE)=0,"",VLOOKUP(D378,'J1&amp;J2'!$CA$9:$CW$470,22,FALSE))</f>
        <v/>
      </c>
      <c r="AJ378" s="1177" t="str">
        <f t="shared" ref="AJ378:AJ388" si="418">IF(AI378="","",RANK(AI378,$AI$378:$AI$393,1))</f>
        <v/>
      </c>
      <c r="AK378" s="1178" t="str">
        <f t="shared" ref="AK378:AK388" si="419">IF(AJ378="","",IF(AJ378=1,15,IF(AJ378=2,12,IF(AND(AJ378&gt;2,AJ378&lt;13),13-AJ378,0))))</f>
        <v/>
      </c>
      <c r="AL378" s="1179"/>
      <c r="AM378" s="1173" t="str">
        <f t="shared" ref="AM378:AM388" si="420">IF(AL378="","",RANK(AL378,$AL$378:$AL$393,1))</f>
        <v/>
      </c>
      <c r="AN378" s="1180" t="str">
        <f t="shared" ref="AN378:AN388" si="421">IF(AM378="","",IF(AM378=1,15,IF(AM378=2,12,IF(AND(AM378&gt;2,AM378&lt;13),13-AM378,0))))</f>
        <v/>
      </c>
      <c r="AO378" s="778">
        <f t="shared" ref="AO378:AO388" si="422">IF(SUM(G378,J378,M378,P378,S378,V378,Y378,AB378,AE378,AH378,AK378,AN378)&lt;&gt;0,SUM(G378,J378,M378,P378,S378,V378,Y378,AB378,AE378,AH378,AK378,AN378),"")</f>
        <v>57</v>
      </c>
      <c r="AP378" s="779">
        <f t="shared" ref="AP378:AP388" si="423">IF(AO378="","",RANK(AO378,AO$378:AO$388,0))</f>
        <v>1</v>
      </c>
      <c r="AQ378" s="780">
        <f t="shared" ref="AQ378:AQ388" si="424">COUNT(E378,H378,K378,N378,Q378,T378,W378,Z378,AC378,AF378,AI378,AL378,"&lt;&gt;")</f>
        <v>4</v>
      </c>
      <c r="AR378" s="7"/>
    </row>
    <row r="379" spans="2:44" ht="12" customHeight="1" x14ac:dyDescent="0.4">
      <c r="B379" s="781" t="s">
        <v>642</v>
      </c>
      <c r="C379" s="782" t="s">
        <v>434</v>
      </c>
      <c r="D379" s="783" t="s">
        <v>99</v>
      </c>
      <c r="E379" s="1179">
        <f>IF(VLOOKUP(D379,'J1&amp;J2'!$CA$9:$CW$470,12,FALSE)=0,"",VLOOKUP(D379,'J1&amp;J2'!$CA$9:$CW$470,12,FALSE))</f>
        <v>74</v>
      </c>
      <c r="F379" s="1179">
        <f t="shared" si="398"/>
        <v>3</v>
      </c>
      <c r="G379" s="1180">
        <f t="shared" si="399"/>
        <v>10</v>
      </c>
      <c r="H379" s="1179">
        <f>IF(VLOOKUP(D379,'J1&amp;J2'!$CA$9:$CW$470,13,FALSE)=0,"",VLOOKUP(D379,'J1&amp;J2'!$CA$9:$CW$470,13,FALSE))</f>
        <v>78</v>
      </c>
      <c r="I379" s="1179">
        <f t="shared" si="400"/>
        <v>2</v>
      </c>
      <c r="J379" s="1180">
        <f t="shared" si="401"/>
        <v>12</v>
      </c>
      <c r="K379" s="1179">
        <f>IF(VLOOKUP(D379,'J1&amp;J2'!$CA$9:$CW$470,14,FALSE)=0,"",VLOOKUP(D379,'J1&amp;J2'!$CA$9:$CW$470,14,FALSE))</f>
        <v>75</v>
      </c>
      <c r="L379" s="1179">
        <f t="shared" si="402"/>
        <v>2</v>
      </c>
      <c r="M379" s="1180">
        <f t="shared" si="403"/>
        <v>12</v>
      </c>
      <c r="N379" s="1180">
        <f>IF(VLOOKUP(D379,'J1&amp;J2'!$CA$9:$CW$470,15,FALSE)=0,"",VLOOKUP(D379,'J1&amp;J2'!$CA$9:$CW$470,14,FALSE))</f>
        <v>75</v>
      </c>
      <c r="O379" s="1179">
        <f t="shared" si="404"/>
        <v>2</v>
      </c>
      <c r="P379" s="1180">
        <f t="shared" si="405"/>
        <v>12</v>
      </c>
      <c r="Q379" s="1179" t="str">
        <f>IF(VLOOKUP(D379,'J1&amp;J2'!$CA$9:$CW$470,16,FALSE)=0,"",VLOOKUP(D379,'J1&amp;J2'!$CA$9:$CW$470,16,FALSE))</f>
        <v/>
      </c>
      <c r="R379" s="1179" t="str">
        <f t="shared" si="406"/>
        <v/>
      </c>
      <c r="S379" s="1180" t="str">
        <f t="shared" si="407"/>
        <v/>
      </c>
      <c r="T379" s="1179" t="str">
        <f>IF(VLOOKUP(D379,'J1&amp;J2'!$CA$9:$CW$470,17,FALSE)=0,"",VLOOKUP(D379,'J1&amp;J2'!$CA$9:$CW$470,17,FALSE))</f>
        <v/>
      </c>
      <c r="U379" s="1179" t="str">
        <f t="shared" si="408"/>
        <v/>
      </c>
      <c r="V379" s="1180" t="str">
        <f t="shared" si="409"/>
        <v/>
      </c>
      <c r="W379" s="1179" t="str">
        <f>IF(VLOOKUP(D379,'J1&amp;J2'!$CA$9:$CW$470,18,FALSE)=0,"",VLOOKUP(D379,'J1&amp;J2'!$CA$9:$CW$470,18,FALSE))</f>
        <v/>
      </c>
      <c r="X379" s="1179" t="str">
        <f t="shared" si="410"/>
        <v/>
      </c>
      <c r="Y379" s="1180" t="str">
        <f t="shared" si="411"/>
        <v/>
      </c>
      <c r="Z379" s="1179" t="str">
        <f>IF(VLOOKUP(D379,'J1&amp;J2'!$CA$9:$CW$470,19,FALSE)=0,"",VLOOKUP(D379,'J1&amp;J2'!$CA$9:$CW$470,19,FALSE))</f>
        <v/>
      </c>
      <c r="AA379" s="1179" t="str">
        <f t="shared" si="412"/>
        <v/>
      </c>
      <c r="AB379" s="1180" t="str">
        <f t="shared" si="413"/>
        <v/>
      </c>
      <c r="AC379" s="1179" t="str">
        <f>IF(VLOOKUP(D379,'J1&amp;J2'!$CA$9:$CW$470,20,FALSE)=0,"",VLOOKUP(D379,'J1&amp;J2'!$CA$9:$CW$470,20,FALSE))</f>
        <v/>
      </c>
      <c r="AD379" s="1179" t="str">
        <f t="shared" si="414"/>
        <v/>
      </c>
      <c r="AE379" s="1180" t="str">
        <f t="shared" si="415"/>
        <v/>
      </c>
      <c r="AF379" s="1179" t="str">
        <f>IF(VLOOKUP(D379,'J1&amp;J2'!$CA$9:$CW$470,21,FALSE)=0,"",VLOOKUP(D379,'J1&amp;J2'!$CA$9:$CW$470,21,FALSE))</f>
        <v/>
      </c>
      <c r="AG379" s="1179" t="str">
        <f t="shared" si="416"/>
        <v/>
      </c>
      <c r="AH379" s="1180" t="str">
        <f t="shared" si="417"/>
        <v/>
      </c>
      <c r="AI379" s="1179" t="str">
        <f>IF(VLOOKUP(D379,'J1&amp;J2'!$CA$9:$CW$470,22,FALSE)=0,"",VLOOKUP(D379,'J1&amp;J2'!$CA$9:$CW$470,22,FALSE))</f>
        <v/>
      </c>
      <c r="AJ379" s="1179" t="str">
        <f t="shared" si="418"/>
        <v/>
      </c>
      <c r="AK379" s="1180" t="str">
        <f t="shared" si="419"/>
        <v/>
      </c>
      <c r="AL379" s="1179"/>
      <c r="AM379" s="1173" t="str">
        <f t="shared" si="420"/>
        <v/>
      </c>
      <c r="AN379" s="1180" t="str">
        <f t="shared" si="421"/>
        <v/>
      </c>
      <c r="AO379" s="778">
        <f t="shared" si="422"/>
        <v>46</v>
      </c>
      <c r="AP379" s="779">
        <f t="shared" si="423"/>
        <v>2</v>
      </c>
      <c r="AQ379" s="780">
        <f t="shared" si="424"/>
        <v>4</v>
      </c>
      <c r="AR379" s="7"/>
    </row>
    <row r="380" spans="2:44" ht="12" customHeight="1" x14ac:dyDescent="0.4">
      <c r="B380" s="775" t="s">
        <v>862</v>
      </c>
      <c r="C380" s="776" t="s">
        <v>338</v>
      </c>
      <c r="D380" s="777" t="s">
        <v>861</v>
      </c>
      <c r="E380" s="1177">
        <f>IF(VLOOKUP(D380,'J1&amp;J2'!$CA$9:$CW$470,12,FALSE)=0,"",VLOOKUP(D380,'J1&amp;J2'!$CA$9:$CW$470,12,FALSE))</f>
        <v>80</v>
      </c>
      <c r="F380" s="1177">
        <f t="shared" si="398"/>
        <v>5</v>
      </c>
      <c r="G380" s="1178">
        <f t="shared" si="399"/>
        <v>8</v>
      </c>
      <c r="H380" s="1177">
        <f>IF(VLOOKUP(D380,'J1&amp;J2'!$CA$9:$CW$470,13,FALSE)=0,"",VLOOKUP(D380,'J1&amp;J2'!$CA$9:$CW$470,13,FALSE))</f>
        <v>75</v>
      </c>
      <c r="I380" s="1177">
        <f t="shared" si="400"/>
        <v>1</v>
      </c>
      <c r="J380" s="1178">
        <f t="shared" si="401"/>
        <v>15</v>
      </c>
      <c r="K380" s="1177">
        <f>IF(VLOOKUP(D380,'J1&amp;J2'!$CA$9:$CW$470,14,FALSE)=0,"",VLOOKUP(D380,'J1&amp;J2'!$CA$9:$CW$470,14,FALSE))</f>
        <v>89</v>
      </c>
      <c r="L380" s="1177">
        <f t="shared" si="402"/>
        <v>6</v>
      </c>
      <c r="M380" s="1178">
        <f t="shared" si="403"/>
        <v>7</v>
      </c>
      <c r="N380" s="1178">
        <f>IF(VLOOKUP(D380,'J1&amp;J2'!$CA$9:$CW$470,15,FALSE)=0,"",VLOOKUP(D380,'J1&amp;J2'!$CA$9:$CW$470,14,FALSE))</f>
        <v>89</v>
      </c>
      <c r="O380" s="1177">
        <f t="shared" si="404"/>
        <v>6</v>
      </c>
      <c r="P380" s="1178">
        <f t="shared" si="405"/>
        <v>7</v>
      </c>
      <c r="Q380" s="1177" t="str">
        <f>IF(VLOOKUP(D380,'J1&amp;J2'!$CA$9:$CW$470,16,FALSE)=0,"",VLOOKUP(D380,'J1&amp;J2'!$CA$9:$CW$470,16,FALSE))</f>
        <v/>
      </c>
      <c r="R380" s="1177" t="str">
        <f t="shared" si="406"/>
        <v/>
      </c>
      <c r="S380" s="1178" t="str">
        <f t="shared" si="407"/>
        <v/>
      </c>
      <c r="T380" s="1177" t="str">
        <f>IF(VLOOKUP(D380,'J1&amp;J2'!$CA$9:$CW$470,17,FALSE)=0,"",VLOOKUP(D380,'J1&amp;J2'!$CA$9:$CW$470,17,FALSE))</f>
        <v/>
      </c>
      <c r="U380" s="1177" t="str">
        <f t="shared" si="408"/>
        <v/>
      </c>
      <c r="V380" s="1178" t="str">
        <f t="shared" si="409"/>
        <v/>
      </c>
      <c r="W380" s="1177" t="str">
        <f>IF(VLOOKUP(D380,'J1&amp;J2'!$CA$9:$CW$470,18,FALSE)=0,"",VLOOKUP(D380,'J1&amp;J2'!$CA$9:$CW$470,18,FALSE))</f>
        <v/>
      </c>
      <c r="X380" s="1177" t="str">
        <f t="shared" si="410"/>
        <v/>
      </c>
      <c r="Y380" s="1178" t="str">
        <f t="shared" si="411"/>
        <v/>
      </c>
      <c r="Z380" s="1177" t="str">
        <f>IF(VLOOKUP(D380,'J1&amp;J2'!$CA$9:$CW$470,19,FALSE)=0,"",VLOOKUP(D380,'J1&amp;J2'!$CA$9:$CW$470,19,FALSE))</f>
        <v/>
      </c>
      <c r="AA380" s="1177" t="str">
        <f t="shared" si="412"/>
        <v/>
      </c>
      <c r="AB380" s="1178" t="str">
        <f t="shared" si="413"/>
        <v/>
      </c>
      <c r="AC380" s="1177" t="str">
        <f>IF(VLOOKUP(D380,'J1&amp;J2'!$CA$9:$CW$470,20,FALSE)=0,"",VLOOKUP(D380,'J1&amp;J2'!$CA$9:$CW$470,20,FALSE))</f>
        <v/>
      </c>
      <c r="AD380" s="1177" t="str">
        <f t="shared" si="414"/>
        <v/>
      </c>
      <c r="AE380" s="1178" t="str">
        <f t="shared" si="415"/>
        <v/>
      </c>
      <c r="AF380" s="1177" t="str">
        <f>IF(VLOOKUP(D380,'J1&amp;J2'!$CA$9:$CW$470,21,FALSE)=0,"",VLOOKUP(D380,'J1&amp;J2'!$CA$9:$CW$470,21,FALSE))</f>
        <v/>
      </c>
      <c r="AG380" s="1177" t="str">
        <f t="shared" si="416"/>
        <v/>
      </c>
      <c r="AH380" s="1178" t="str">
        <f t="shared" si="417"/>
        <v/>
      </c>
      <c r="AI380" s="1177" t="str">
        <f>IF(VLOOKUP(D380,'J1&amp;J2'!$CA$9:$CW$470,22,FALSE)=0,"",VLOOKUP(D380,'J1&amp;J2'!$CA$9:$CW$470,22,FALSE))</f>
        <v/>
      </c>
      <c r="AJ380" s="1177" t="str">
        <f t="shared" si="418"/>
        <v/>
      </c>
      <c r="AK380" s="1178" t="str">
        <f t="shared" si="419"/>
        <v/>
      </c>
      <c r="AL380" s="1179"/>
      <c r="AM380" s="1173" t="str">
        <f t="shared" si="420"/>
        <v/>
      </c>
      <c r="AN380" s="1180" t="str">
        <f t="shared" si="421"/>
        <v/>
      </c>
      <c r="AO380" s="778">
        <f t="shared" si="422"/>
        <v>37</v>
      </c>
      <c r="AP380" s="779">
        <f t="shared" si="423"/>
        <v>3</v>
      </c>
      <c r="AQ380" s="780">
        <f t="shared" si="424"/>
        <v>4</v>
      </c>
      <c r="AR380" s="7"/>
    </row>
    <row r="381" spans="2:44" ht="12" customHeight="1" x14ac:dyDescent="0.4">
      <c r="B381" s="781" t="s">
        <v>801</v>
      </c>
      <c r="C381" s="782" t="s">
        <v>784</v>
      </c>
      <c r="D381" s="783" t="s">
        <v>126</v>
      </c>
      <c r="E381" s="1179">
        <f>IF(VLOOKUP(D381,'J1&amp;J2'!$CA$9:$CW$470,12,FALSE)=0,"",VLOOKUP(D381,'J1&amp;J2'!$CA$9:$CW$470,12,FALSE))</f>
        <v>74</v>
      </c>
      <c r="F381" s="1179">
        <f t="shared" si="398"/>
        <v>3</v>
      </c>
      <c r="G381" s="1180">
        <f t="shared" si="399"/>
        <v>10</v>
      </c>
      <c r="H381" s="1179">
        <f>IF(VLOOKUP(D381,'J1&amp;J2'!$CA$9:$CW$470,13,FALSE)=0,"",VLOOKUP(D381,'J1&amp;J2'!$CA$9:$CW$470,13,FALSE))</f>
        <v>90</v>
      </c>
      <c r="I381" s="1179">
        <f t="shared" si="400"/>
        <v>6</v>
      </c>
      <c r="J381" s="1180">
        <f t="shared" si="401"/>
        <v>7</v>
      </c>
      <c r="K381" s="1179">
        <f>IF(VLOOKUP(D381,'J1&amp;J2'!$CA$9:$CW$470,14,FALSE)=0,"",VLOOKUP(D381,'J1&amp;J2'!$CA$9:$CW$470,14,FALSE))</f>
        <v>77</v>
      </c>
      <c r="L381" s="1179">
        <f t="shared" si="402"/>
        <v>3</v>
      </c>
      <c r="M381" s="1180">
        <f t="shared" si="403"/>
        <v>10</v>
      </c>
      <c r="N381" s="1180">
        <f>IF(VLOOKUP(D381,'J1&amp;J2'!$CA$9:$CW$470,15,FALSE)=0,"",VLOOKUP(D381,'J1&amp;J2'!$CA$9:$CW$470,14,FALSE))</f>
        <v>77</v>
      </c>
      <c r="O381" s="1179">
        <f t="shared" si="404"/>
        <v>3</v>
      </c>
      <c r="P381" s="1180">
        <f t="shared" si="405"/>
        <v>10</v>
      </c>
      <c r="Q381" s="1179" t="str">
        <f>IF(VLOOKUP(D381,'J1&amp;J2'!$CA$9:$CW$470,16,FALSE)=0,"",VLOOKUP(D381,'J1&amp;J2'!$CA$9:$CW$470,16,FALSE))</f>
        <v/>
      </c>
      <c r="R381" s="1179" t="str">
        <f t="shared" si="406"/>
        <v/>
      </c>
      <c r="S381" s="1180" t="str">
        <f t="shared" si="407"/>
        <v/>
      </c>
      <c r="T381" s="1179" t="str">
        <f>IF(VLOOKUP(D381,'J1&amp;J2'!$CA$9:$CW$470,17,FALSE)=0,"",VLOOKUP(D381,'J1&amp;J2'!$CA$9:$CW$470,17,FALSE))</f>
        <v/>
      </c>
      <c r="U381" s="1179" t="str">
        <f t="shared" si="408"/>
        <v/>
      </c>
      <c r="V381" s="1180" t="str">
        <f t="shared" si="409"/>
        <v/>
      </c>
      <c r="W381" s="1179" t="str">
        <f>IF(VLOOKUP(D381,'J1&amp;J2'!$CA$9:$CW$470,18,FALSE)=0,"",VLOOKUP(D381,'J1&amp;J2'!$CA$9:$CW$470,18,FALSE))</f>
        <v/>
      </c>
      <c r="X381" s="1179" t="str">
        <f t="shared" si="410"/>
        <v/>
      </c>
      <c r="Y381" s="1180" t="str">
        <f t="shared" si="411"/>
        <v/>
      </c>
      <c r="Z381" s="1179" t="str">
        <f>IF(VLOOKUP(D381,'J1&amp;J2'!$CA$9:$CW$470,19,FALSE)=0,"",VLOOKUP(D381,'J1&amp;J2'!$CA$9:$CW$470,19,FALSE))</f>
        <v/>
      </c>
      <c r="AA381" s="1179" t="str">
        <f t="shared" si="412"/>
        <v/>
      </c>
      <c r="AB381" s="1180" t="str">
        <f t="shared" si="413"/>
        <v/>
      </c>
      <c r="AC381" s="1179" t="str">
        <f>IF(VLOOKUP(D381,'J1&amp;J2'!$CA$9:$CW$470,20,FALSE)=0,"",VLOOKUP(D381,'J1&amp;J2'!$CA$9:$CW$470,20,FALSE))</f>
        <v/>
      </c>
      <c r="AD381" s="1179" t="str">
        <f t="shared" si="414"/>
        <v/>
      </c>
      <c r="AE381" s="1180" t="str">
        <f t="shared" si="415"/>
        <v/>
      </c>
      <c r="AF381" s="1179" t="str">
        <f>IF(VLOOKUP(D381,'J1&amp;J2'!$CA$9:$CW$470,21,FALSE)=0,"",VLOOKUP(D381,'J1&amp;J2'!$CA$9:$CW$470,21,FALSE))</f>
        <v/>
      </c>
      <c r="AG381" s="1179" t="str">
        <f t="shared" si="416"/>
        <v/>
      </c>
      <c r="AH381" s="1180" t="str">
        <f t="shared" si="417"/>
        <v/>
      </c>
      <c r="AI381" s="1179" t="str">
        <f>IF(VLOOKUP(D381,'J1&amp;J2'!$CA$9:$CW$470,22,FALSE)=0,"",VLOOKUP(D381,'J1&amp;J2'!$CA$9:$CW$470,22,FALSE))</f>
        <v/>
      </c>
      <c r="AJ381" s="1179" t="str">
        <f t="shared" si="418"/>
        <v/>
      </c>
      <c r="AK381" s="1180" t="str">
        <f t="shared" si="419"/>
        <v/>
      </c>
      <c r="AL381" s="1177"/>
      <c r="AM381" s="1172" t="str">
        <f t="shared" si="420"/>
        <v/>
      </c>
      <c r="AN381" s="1178" t="str">
        <f t="shared" si="421"/>
        <v/>
      </c>
      <c r="AO381" s="778">
        <f t="shared" si="422"/>
        <v>37</v>
      </c>
      <c r="AP381" s="779">
        <f t="shared" si="423"/>
        <v>3</v>
      </c>
      <c r="AQ381" s="780">
        <f t="shared" si="424"/>
        <v>4</v>
      </c>
      <c r="AR381" s="7"/>
    </row>
    <row r="382" spans="2:44" ht="12" customHeight="1" x14ac:dyDescent="0.4">
      <c r="B382" s="775" t="s">
        <v>979</v>
      </c>
      <c r="C382" s="776" t="s">
        <v>338</v>
      </c>
      <c r="D382" s="777" t="s">
        <v>978</v>
      </c>
      <c r="E382" s="1177">
        <f>IF(VLOOKUP(D382,'J1&amp;J2'!$CA$9:$CW$470,12,FALSE)=0,"",VLOOKUP(D382,'J1&amp;J2'!$CA$9:$CW$470,12,FALSE))</f>
        <v>81</v>
      </c>
      <c r="F382" s="1177">
        <f t="shared" si="398"/>
        <v>6</v>
      </c>
      <c r="G382" s="1178">
        <f t="shared" si="399"/>
        <v>7</v>
      </c>
      <c r="H382" s="1177">
        <f>IF(VLOOKUP(D382,'J1&amp;J2'!$CA$9:$CW$470,13,FALSE)=0,"",VLOOKUP(D382,'J1&amp;J2'!$CA$9:$CW$470,13,FALSE))</f>
        <v>78</v>
      </c>
      <c r="I382" s="1177">
        <f t="shared" si="400"/>
        <v>2</v>
      </c>
      <c r="J382" s="1178">
        <f t="shared" si="401"/>
        <v>12</v>
      </c>
      <c r="K382" s="1177">
        <f>IF(VLOOKUP(D382,'J1&amp;J2'!$CA$9:$CW$470,14,FALSE)=0,"",VLOOKUP(D382,'J1&amp;J2'!$CA$9:$CW$470,14,FALSE))</f>
        <v>85</v>
      </c>
      <c r="L382" s="1177">
        <f t="shared" si="402"/>
        <v>5</v>
      </c>
      <c r="M382" s="1178">
        <f t="shared" si="403"/>
        <v>8</v>
      </c>
      <c r="N382" s="1178">
        <f>IF(VLOOKUP(D382,'J1&amp;J2'!$CA$9:$CW$470,15,FALSE)=0,"",VLOOKUP(D382,'J1&amp;J2'!$CA$9:$CW$470,14,FALSE))</f>
        <v>85</v>
      </c>
      <c r="O382" s="1177">
        <f t="shared" si="404"/>
        <v>5</v>
      </c>
      <c r="P382" s="1178">
        <f t="shared" si="405"/>
        <v>8</v>
      </c>
      <c r="Q382" s="1177" t="str">
        <f>IF(VLOOKUP(D382,'J1&amp;J2'!$CA$9:$CW$470,16,FALSE)=0,"",VLOOKUP(D382,'J1&amp;J2'!$CA$9:$CW$470,16,FALSE))</f>
        <v/>
      </c>
      <c r="R382" s="1177" t="str">
        <f t="shared" si="406"/>
        <v/>
      </c>
      <c r="S382" s="1178" t="str">
        <f t="shared" si="407"/>
        <v/>
      </c>
      <c r="T382" s="1177" t="str">
        <f>IF(VLOOKUP(D382,'J1&amp;J2'!$CA$9:$CW$470,17,FALSE)=0,"",VLOOKUP(D382,'J1&amp;J2'!$CA$9:$CW$470,17,FALSE))</f>
        <v/>
      </c>
      <c r="U382" s="1177" t="str">
        <f t="shared" si="408"/>
        <v/>
      </c>
      <c r="V382" s="1178" t="str">
        <f t="shared" si="409"/>
        <v/>
      </c>
      <c r="W382" s="1177" t="str">
        <f>IF(VLOOKUP(D382,'J1&amp;J2'!$CA$9:$CW$470,18,FALSE)=0,"",VLOOKUP(D382,'J1&amp;J2'!$CA$9:$CW$470,18,FALSE))</f>
        <v/>
      </c>
      <c r="X382" s="1177" t="str">
        <f t="shared" si="410"/>
        <v/>
      </c>
      <c r="Y382" s="1178" t="str">
        <f t="shared" si="411"/>
        <v/>
      </c>
      <c r="Z382" s="1177" t="str">
        <f>IF(VLOOKUP(D382,'J1&amp;J2'!$CA$9:$CW$470,19,FALSE)=0,"",VLOOKUP(D382,'J1&amp;J2'!$CA$9:$CW$470,19,FALSE))</f>
        <v/>
      </c>
      <c r="AA382" s="1177" t="str">
        <f t="shared" si="412"/>
        <v/>
      </c>
      <c r="AB382" s="1178" t="str">
        <f t="shared" si="413"/>
        <v/>
      </c>
      <c r="AC382" s="1177" t="str">
        <f>IF(VLOOKUP(D382,'J1&amp;J2'!$CA$9:$CW$470,20,FALSE)=0,"",VLOOKUP(D382,'J1&amp;J2'!$CA$9:$CW$470,20,FALSE))</f>
        <v/>
      </c>
      <c r="AD382" s="1177" t="str">
        <f t="shared" si="414"/>
        <v/>
      </c>
      <c r="AE382" s="1178" t="str">
        <f t="shared" si="415"/>
        <v/>
      </c>
      <c r="AF382" s="1177" t="str">
        <f>IF(VLOOKUP(D382,'J1&amp;J2'!$CA$9:$CW$470,21,FALSE)=0,"",VLOOKUP(D382,'J1&amp;J2'!$CA$9:$CW$470,21,FALSE))</f>
        <v/>
      </c>
      <c r="AG382" s="1177" t="str">
        <f t="shared" si="416"/>
        <v/>
      </c>
      <c r="AH382" s="1178" t="str">
        <f t="shared" si="417"/>
        <v/>
      </c>
      <c r="AI382" s="1177" t="str">
        <f>IF(VLOOKUP(D382,'J1&amp;J2'!$CA$9:$CW$470,22,FALSE)=0,"",VLOOKUP(D382,'J1&amp;J2'!$CA$9:$CW$470,22,FALSE))</f>
        <v/>
      </c>
      <c r="AJ382" s="1177" t="str">
        <f t="shared" si="418"/>
        <v/>
      </c>
      <c r="AK382" s="1178" t="str">
        <f t="shared" si="419"/>
        <v/>
      </c>
      <c r="AL382" s="1177"/>
      <c r="AM382" s="1172" t="str">
        <f t="shared" si="420"/>
        <v/>
      </c>
      <c r="AN382" s="1178" t="str">
        <f t="shared" si="421"/>
        <v/>
      </c>
      <c r="AO382" s="778">
        <f t="shared" si="422"/>
        <v>35</v>
      </c>
      <c r="AP382" s="779">
        <f t="shared" si="423"/>
        <v>5</v>
      </c>
      <c r="AQ382" s="780">
        <f t="shared" si="424"/>
        <v>4</v>
      </c>
      <c r="AR382" s="7"/>
    </row>
    <row r="383" spans="2:44" ht="12" customHeight="1" x14ac:dyDescent="0.4">
      <c r="B383" s="781" t="s">
        <v>835</v>
      </c>
      <c r="C383" s="782" t="s">
        <v>784</v>
      </c>
      <c r="D383" s="783" t="s">
        <v>262</v>
      </c>
      <c r="E383" s="1179">
        <f>IF(VLOOKUP(D383,'J1&amp;J2'!$CA$9:$CW$470,12,FALSE)=0,"",VLOOKUP(D383,'J1&amp;J2'!$CA$9:$CW$470,12,FALSE))</f>
        <v>73</v>
      </c>
      <c r="F383" s="1179">
        <f t="shared" si="398"/>
        <v>1</v>
      </c>
      <c r="G383" s="1180">
        <f t="shared" si="399"/>
        <v>15</v>
      </c>
      <c r="H383" s="1179">
        <f>IF(VLOOKUP(D383,'J1&amp;J2'!$CA$9:$CW$470,13,FALSE)=0,"",VLOOKUP(D383,'J1&amp;J2'!$CA$9:$CW$470,13,FALSE))</f>
        <v>83</v>
      </c>
      <c r="I383" s="1179">
        <f t="shared" si="400"/>
        <v>5</v>
      </c>
      <c r="J383" s="1180">
        <f t="shared" si="401"/>
        <v>8</v>
      </c>
      <c r="K383" s="1179" t="str">
        <f>IF(VLOOKUP(D383,'J1&amp;J2'!$CA$9:$CW$470,14,FALSE)=0,"",VLOOKUP(D383,'J1&amp;J2'!$CA$9:$CW$470,14,FALSE))</f>
        <v/>
      </c>
      <c r="L383" s="1179" t="str">
        <f t="shared" si="402"/>
        <v/>
      </c>
      <c r="M383" s="1180" t="str">
        <f t="shared" si="403"/>
        <v/>
      </c>
      <c r="N383" s="1180" t="str">
        <f>IF(VLOOKUP(D383,'J1&amp;J2'!$CA$9:$CW$470,15,FALSE)=0,"",VLOOKUP(D383,'J1&amp;J2'!$CA$9:$CW$470,14,FALSE))</f>
        <v/>
      </c>
      <c r="O383" s="1179" t="str">
        <f t="shared" si="404"/>
        <v/>
      </c>
      <c r="P383" s="1180" t="str">
        <f t="shared" si="405"/>
        <v/>
      </c>
      <c r="Q383" s="1179" t="str">
        <f>IF(VLOOKUP(D383,'J1&amp;J2'!$CA$9:$CW$470,16,FALSE)=0,"",VLOOKUP(D383,'J1&amp;J2'!$CA$9:$CW$470,16,FALSE))</f>
        <v/>
      </c>
      <c r="R383" s="1179" t="str">
        <f t="shared" si="406"/>
        <v/>
      </c>
      <c r="S383" s="1180" t="str">
        <f t="shared" si="407"/>
        <v/>
      </c>
      <c r="T383" s="1179" t="str">
        <f>IF(VLOOKUP(D383,'J1&amp;J2'!$CA$9:$CW$470,17,FALSE)=0,"",VLOOKUP(D383,'J1&amp;J2'!$CA$9:$CW$470,17,FALSE))</f>
        <v/>
      </c>
      <c r="U383" s="1179" t="str">
        <f t="shared" si="408"/>
        <v/>
      </c>
      <c r="V383" s="1180" t="str">
        <f t="shared" si="409"/>
        <v/>
      </c>
      <c r="W383" s="1179" t="str">
        <f>IF(VLOOKUP(D383,'J1&amp;J2'!$CA$9:$CW$470,18,FALSE)=0,"",VLOOKUP(D383,'J1&amp;J2'!$CA$9:$CW$470,18,FALSE))</f>
        <v/>
      </c>
      <c r="X383" s="1179" t="str">
        <f t="shared" si="410"/>
        <v/>
      </c>
      <c r="Y383" s="1180" t="str">
        <f t="shared" si="411"/>
        <v/>
      </c>
      <c r="Z383" s="1179" t="str">
        <f>IF(VLOOKUP(D383,'J1&amp;J2'!$CA$9:$CW$470,19,FALSE)=0,"",VLOOKUP(D383,'J1&amp;J2'!$CA$9:$CW$470,19,FALSE))</f>
        <v/>
      </c>
      <c r="AA383" s="1179" t="str">
        <f t="shared" si="412"/>
        <v/>
      </c>
      <c r="AB383" s="1180" t="str">
        <f t="shared" si="413"/>
        <v/>
      </c>
      <c r="AC383" s="1179" t="str">
        <f>IF(VLOOKUP(D383,'J1&amp;J2'!$CA$9:$CW$470,20,FALSE)=0,"",VLOOKUP(D383,'J1&amp;J2'!$CA$9:$CW$470,20,FALSE))</f>
        <v/>
      </c>
      <c r="AD383" s="1179" t="str">
        <f t="shared" si="414"/>
        <v/>
      </c>
      <c r="AE383" s="1180" t="str">
        <f t="shared" si="415"/>
        <v/>
      </c>
      <c r="AF383" s="1179" t="str">
        <f>IF(VLOOKUP(D383,'J1&amp;J2'!$CA$9:$CW$470,21,FALSE)=0,"",VLOOKUP(D383,'J1&amp;J2'!$CA$9:$CW$470,21,FALSE))</f>
        <v/>
      </c>
      <c r="AG383" s="1179" t="str">
        <f t="shared" si="416"/>
        <v/>
      </c>
      <c r="AH383" s="1180" t="str">
        <f t="shared" si="417"/>
        <v/>
      </c>
      <c r="AI383" s="1179" t="str">
        <f>IF(VLOOKUP(D383,'J1&amp;J2'!$CA$9:$CW$470,22,FALSE)=0,"",VLOOKUP(D383,'J1&amp;J2'!$CA$9:$CW$470,22,FALSE))</f>
        <v/>
      </c>
      <c r="AJ383" s="1179" t="str">
        <f t="shared" si="418"/>
        <v/>
      </c>
      <c r="AK383" s="1180" t="str">
        <f t="shared" si="419"/>
        <v/>
      </c>
      <c r="AL383" s="1177"/>
      <c r="AM383" s="1172" t="str">
        <f t="shared" si="420"/>
        <v/>
      </c>
      <c r="AN383" s="1178" t="str">
        <f t="shared" si="421"/>
        <v/>
      </c>
      <c r="AO383" s="778">
        <f t="shared" si="422"/>
        <v>23</v>
      </c>
      <c r="AP383" s="779">
        <f t="shared" si="423"/>
        <v>6</v>
      </c>
      <c r="AQ383" s="780">
        <f t="shared" si="424"/>
        <v>2</v>
      </c>
      <c r="AR383" s="7"/>
    </row>
    <row r="384" spans="2:44" ht="12" customHeight="1" x14ac:dyDescent="0.4">
      <c r="B384" s="775" t="s">
        <v>626</v>
      </c>
      <c r="C384" s="776" t="s">
        <v>434</v>
      </c>
      <c r="D384" s="777" t="s">
        <v>243</v>
      </c>
      <c r="E384" s="1177" t="str">
        <f>IF(VLOOKUP(D384,'J1&amp;J2'!$CA$9:$CW$470,12,FALSE)=0,"",VLOOKUP(D384,'J1&amp;J2'!$CA$9:$CW$470,12,FALSE))</f>
        <v/>
      </c>
      <c r="F384" s="1177" t="str">
        <f t="shared" si="398"/>
        <v/>
      </c>
      <c r="G384" s="1178" t="str">
        <f t="shared" si="399"/>
        <v/>
      </c>
      <c r="H384" s="1177" t="str">
        <f>IF(VLOOKUP(D384,'J1&amp;J2'!$CA$9:$CW$470,13,FALSE)=0,"",VLOOKUP(D384,'J1&amp;J2'!$CA$9:$CW$470,13,FALSE))</f>
        <v/>
      </c>
      <c r="I384" s="1177" t="str">
        <f t="shared" si="400"/>
        <v/>
      </c>
      <c r="J384" s="1178" t="str">
        <f t="shared" si="401"/>
        <v/>
      </c>
      <c r="K384" s="1177">
        <f>IF(VLOOKUP(D384,'J1&amp;J2'!$CA$9:$CW$470,14,FALSE)=0,"",VLOOKUP(D384,'J1&amp;J2'!$CA$9:$CW$470,14,FALSE))</f>
        <v>78</v>
      </c>
      <c r="L384" s="1177">
        <f t="shared" si="402"/>
        <v>4</v>
      </c>
      <c r="M384" s="1178">
        <f t="shared" si="403"/>
        <v>9</v>
      </c>
      <c r="N384" s="1178">
        <f>IF(VLOOKUP(D384,'J1&amp;J2'!$CA$9:$CW$470,15,FALSE)=0,"",VLOOKUP(D384,'J1&amp;J2'!$CA$9:$CW$470,14,FALSE))</f>
        <v>78</v>
      </c>
      <c r="O384" s="1177">
        <f t="shared" si="404"/>
        <v>4</v>
      </c>
      <c r="P384" s="1178">
        <f t="shared" si="405"/>
        <v>9</v>
      </c>
      <c r="Q384" s="1177" t="str">
        <f>IF(VLOOKUP(D384,'J1&amp;J2'!$CA$9:$CW$470,16,FALSE)=0,"",VLOOKUP(D384,'J1&amp;J2'!$CA$9:$CW$470,16,FALSE))</f>
        <v/>
      </c>
      <c r="R384" s="1177" t="str">
        <f t="shared" si="406"/>
        <v/>
      </c>
      <c r="S384" s="1178" t="str">
        <f t="shared" si="407"/>
        <v/>
      </c>
      <c r="T384" s="1177" t="str">
        <f>IF(VLOOKUP(D384,'J1&amp;J2'!$CA$9:$CW$470,17,FALSE)=0,"",VLOOKUP(D384,'J1&amp;J2'!$CA$9:$CW$470,17,FALSE))</f>
        <v/>
      </c>
      <c r="U384" s="1177" t="str">
        <f t="shared" si="408"/>
        <v/>
      </c>
      <c r="V384" s="1178" t="str">
        <f t="shared" si="409"/>
        <v/>
      </c>
      <c r="W384" s="1177" t="str">
        <f>IF(VLOOKUP(D384,'J1&amp;J2'!$CA$9:$CW$470,18,FALSE)=0,"",VLOOKUP(D384,'J1&amp;J2'!$CA$9:$CW$470,18,FALSE))</f>
        <v/>
      </c>
      <c r="X384" s="1177" t="str">
        <f t="shared" si="410"/>
        <v/>
      </c>
      <c r="Y384" s="1178" t="str">
        <f t="shared" si="411"/>
        <v/>
      </c>
      <c r="Z384" s="1177" t="str">
        <f>IF(VLOOKUP(D384,'J1&amp;J2'!$CA$9:$CW$470,19,FALSE)=0,"",VLOOKUP(D384,'J1&amp;J2'!$CA$9:$CW$470,19,FALSE))</f>
        <v/>
      </c>
      <c r="AA384" s="1177" t="str">
        <f t="shared" si="412"/>
        <v/>
      </c>
      <c r="AB384" s="1178" t="str">
        <f t="shared" si="413"/>
        <v/>
      </c>
      <c r="AC384" s="1177" t="str">
        <f>IF(VLOOKUP(D384,'J1&amp;J2'!$CA$9:$CW$470,20,FALSE)=0,"",VLOOKUP(D384,'J1&amp;J2'!$CA$9:$CW$470,20,FALSE))</f>
        <v/>
      </c>
      <c r="AD384" s="1177" t="str">
        <f t="shared" si="414"/>
        <v/>
      </c>
      <c r="AE384" s="1178" t="str">
        <f t="shared" si="415"/>
        <v/>
      </c>
      <c r="AF384" s="1177" t="str">
        <f>IF(VLOOKUP(D384,'J1&amp;J2'!$CA$9:$CW$470,21,FALSE)=0,"",VLOOKUP(D384,'J1&amp;J2'!$CA$9:$CW$470,21,FALSE))</f>
        <v/>
      </c>
      <c r="AG384" s="1177" t="str">
        <f t="shared" si="416"/>
        <v/>
      </c>
      <c r="AH384" s="1178" t="str">
        <f t="shared" si="417"/>
        <v/>
      </c>
      <c r="AI384" s="1177" t="str">
        <f>IF(VLOOKUP(D384,'J1&amp;J2'!$CA$9:$CW$470,22,FALSE)=0,"",VLOOKUP(D384,'J1&amp;J2'!$CA$9:$CW$470,22,FALSE))</f>
        <v/>
      </c>
      <c r="AJ384" s="1177" t="str">
        <f t="shared" si="418"/>
        <v/>
      </c>
      <c r="AK384" s="1178" t="str">
        <f t="shared" si="419"/>
        <v/>
      </c>
      <c r="AL384" s="1177"/>
      <c r="AM384" s="1172" t="str">
        <f t="shared" si="420"/>
        <v/>
      </c>
      <c r="AN384" s="1178" t="str">
        <f t="shared" si="421"/>
        <v/>
      </c>
      <c r="AO384" s="778">
        <f t="shared" si="422"/>
        <v>18</v>
      </c>
      <c r="AP384" s="779">
        <f t="shared" si="423"/>
        <v>7</v>
      </c>
      <c r="AQ384" s="780">
        <f t="shared" si="424"/>
        <v>2</v>
      </c>
      <c r="AR384" s="7"/>
    </row>
    <row r="385" spans="2:44" ht="12" customHeight="1" x14ac:dyDescent="0.4">
      <c r="B385" s="781" t="s">
        <v>554</v>
      </c>
      <c r="C385" s="782" t="s">
        <v>550</v>
      </c>
      <c r="D385" s="783" t="s">
        <v>553</v>
      </c>
      <c r="E385" s="1179" t="str">
        <f>IF(VLOOKUP(D385,'J1&amp;J2'!$CA$9:$CW$470,12,FALSE)=0,"",VLOOKUP(D385,'J1&amp;J2'!$CA$9:$CW$470,12,FALSE))</f>
        <v/>
      </c>
      <c r="F385" s="1179" t="str">
        <f t="shared" si="398"/>
        <v/>
      </c>
      <c r="G385" s="1180" t="str">
        <f t="shared" si="399"/>
        <v/>
      </c>
      <c r="H385" s="1179" t="str">
        <f>IF(VLOOKUP(D385,'J1&amp;J2'!$CA$9:$CW$470,13,FALSE)=0,"",VLOOKUP(D385,'J1&amp;J2'!$CA$9:$CW$470,13,FALSE))</f>
        <v/>
      </c>
      <c r="I385" s="1179" t="str">
        <f t="shared" si="400"/>
        <v/>
      </c>
      <c r="J385" s="1180" t="str">
        <f t="shared" si="401"/>
        <v/>
      </c>
      <c r="K385" s="1179" t="str">
        <f>IF(VLOOKUP(D385,'J1&amp;J2'!$CA$9:$CW$470,14,FALSE)=0,"",VLOOKUP(D385,'J1&amp;J2'!$CA$9:$CW$470,14,FALSE))</f>
        <v/>
      </c>
      <c r="L385" s="1179" t="str">
        <f t="shared" si="402"/>
        <v/>
      </c>
      <c r="M385" s="1180" t="str">
        <f t="shared" si="403"/>
        <v/>
      </c>
      <c r="N385" s="1180" t="str">
        <f>IF(VLOOKUP(D385,'J1&amp;J2'!$CA$9:$CW$470,15,FALSE)=0,"",VLOOKUP(D385,'J1&amp;J2'!$CA$9:$CW$470,14,FALSE))</f>
        <v/>
      </c>
      <c r="O385" s="1179" t="str">
        <f t="shared" si="404"/>
        <v/>
      </c>
      <c r="P385" s="1180" t="str">
        <f t="shared" si="405"/>
        <v/>
      </c>
      <c r="Q385" s="1179" t="str">
        <f>IF(VLOOKUP(D385,'J1&amp;J2'!$CA$9:$CW$470,16,FALSE)=0,"",VLOOKUP(D385,'J1&amp;J2'!$CA$9:$CW$470,16,FALSE))</f>
        <v/>
      </c>
      <c r="R385" s="1179" t="str">
        <f t="shared" si="406"/>
        <v/>
      </c>
      <c r="S385" s="1180" t="str">
        <f t="shared" si="407"/>
        <v/>
      </c>
      <c r="T385" s="1179" t="str">
        <f>IF(VLOOKUP(D385,'J1&amp;J2'!$CA$9:$CW$470,17,FALSE)=0,"",VLOOKUP(D385,'J1&amp;J2'!$CA$9:$CW$470,17,FALSE))</f>
        <v/>
      </c>
      <c r="U385" s="1179" t="str">
        <f t="shared" si="408"/>
        <v/>
      </c>
      <c r="V385" s="1180" t="str">
        <f t="shared" si="409"/>
        <v/>
      </c>
      <c r="W385" s="1179" t="str">
        <f>IF(VLOOKUP(D385,'J1&amp;J2'!$CA$9:$CW$470,18,FALSE)=0,"",VLOOKUP(D385,'J1&amp;J2'!$CA$9:$CW$470,18,FALSE))</f>
        <v/>
      </c>
      <c r="X385" s="1179" t="str">
        <f t="shared" si="410"/>
        <v/>
      </c>
      <c r="Y385" s="1180" t="str">
        <f t="shared" si="411"/>
        <v/>
      </c>
      <c r="Z385" s="1179" t="str">
        <f>IF(VLOOKUP(D385,'J1&amp;J2'!$CA$9:$CW$470,19,FALSE)=0,"",VLOOKUP(D385,'J1&amp;J2'!$CA$9:$CW$470,19,FALSE))</f>
        <v/>
      </c>
      <c r="AA385" s="1179" t="str">
        <f t="shared" si="412"/>
        <v/>
      </c>
      <c r="AB385" s="1180" t="str">
        <f t="shared" si="413"/>
        <v/>
      </c>
      <c r="AC385" s="1179" t="str">
        <f>IF(VLOOKUP(D385,'J1&amp;J2'!$CA$9:$CW$470,20,FALSE)=0,"",VLOOKUP(D385,'J1&amp;J2'!$CA$9:$CW$470,20,FALSE))</f>
        <v/>
      </c>
      <c r="AD385" s="1179" t="str">
        <f t="shared" si="414"/>
        <v/>
      </c>
      <c r="AE385" s="1180" t="str">
        <f t="shared" si="415"/>
        <v/>
      </c>
      <c r="AF385" s="1179" t="str">
        <f>IF(VLOOKUP(D385,'J1&amp;J2'!$CA$9:$CW$470,21,FALSE)=0,"",VLOOKUP(D385,'J1&amp;J2'!$CA$9:$CW$470,21,FALSE))</f>
        <v/>
      </c>
      <c r="AG385" s="1179" t="str">
        <f t="shared" si="416"/>
        <v/>
      </c>
      <c r="AH385" s="1180" t="str">
        <f t="shared" si="417"/>
        <v/>
      </c>
      <c r="AI385" s="1179" t="str">
        <f>IF(VLOOKUP(D385,'J1&amp;J2'!$CA$9:$CW$470,22,FALSE)=0,"",VLOOKUP(D385,'J1&amp;J2'!$CA$9:$CW$470,22,FALSE))</f>
        <v/>
      </c>
      <c r="AJ385" s="1179" t="str">
        <f t="shared" si="418"/>
        <v/>
      </c>
      <c r="AK385" s="1180" t="str">
        <f t="shared" si="419"/>
        <v/>
      </c>
      <c r="AL385" s="1177"/>
      <c r="AM385" s="1172" t="str">
        <f t="shared" si="420"/>
        <v/>
      </c>
      <c r="AN385" s="1178" t="str">
        <f t="shared" si="421"/>
        <v/>
      </c>
      <c r="AO385" s="778" t="str">
        <f t="shared" si="422"/>
        <v/>
      </c>
      <c r="AP385" s="779" t="str">
        <f t="shared" si="423"/>
        <v/>
      </c>
      <c r="AQ385" s="780">
        <f t="shared" si="424"/>
        <v>0</v>
      </c>
      <c r="AR385" s="7"/>
    </row>
    <row r="386" spans="2:44" ht="12" customHeight="1" x14ac:dyDescent="0.4">
      <c r="B386" s="775" t="s">
        <v>590</v>
      </c>
      <c r="C386" s="776" t="s">
        <v>434</v>
      </c>
      <c r="D386" s="777" t="s">
        <v>589</v>
      </c>
      <c r="E386" s="1177" t="str">
        <f>IF(VLOOKUP(D386,'J1&amp;J2'!$CA$9:$CW$470,12,FALSE)=0,"",VLOOKUP(D386,'J1&amp;J2'!$CA$9:$CW$470,12,FALSE))</f>
        <v/>
      </c>
      <c r="F386" s="1177" t="str">
        <f t="shared" si="398"/>
        <v/>
      </c>
      <c r="G386" s="1178" t="str">
        <f t="shared" si="399"/>
        <v/>
      </c>
      <c r="H386" s="1177" t="str">
        <f>IF(VLOOKUP(D386,'J1&amp;J2'!$CA$9:$CW$470,13,FALSE)=0,"",VLOOKUP(D386,'J1&amp;J2'!$CA$9:$CW$470,13,FALSE))</f>
        <v/>
      </c>
      <c r="I386" s="1177" t="str">
        <f t="shared" si="400"/>
        <v/>
      </c>
      <c r="J386" s="1178" t="str">
        <f t="shared" si="401"/>
        <v/>
      </c>
      <c r="K386" s="1177" t="str">
        <f>IF(VLOOKUP(D386,'J1&amp;J2'!$CA$9:$CW$470,14,FALSE)=0,"",VLOOKUP(D386,'J1&amp;J2'!$CA$9:$CW$470,14,FALSE))</f>
        <v/>
      </c>
      <c r="L386" s="1177" t="str">
        <f t="shared" si="402"/>
        <v/>
      </c>
      <c r="M386" s="1178" t="str">
        <f t="shared" si="403"/>
        <v/>
      </c>
      <c r="N386" s="1178" t="str">
        <f>IF(VLOOKUP(D386,'J1&amp;J2'!$CA$9:$CW$470,15,FALSE)=0,"",VLOOKUP(D386,'J1&amp;J2'!$CA$9:$CW$470,14,FALSE))</f>
        <v/>
      </c>
      <c r="O386" s="1177" t="str">
        <f t="shared" si="404"/>
        <v/>
      </c>
      <c r="P386" s="1178" t="str">
        <f t="shared" si="405"/>
        <v/>
      </c>
      <c r="Q386" s="1177" t="str">
        <f>IF(VLOOKUP(D386,'J1&amp;J2'!$CA$9:$CW$470,16,FALSE)=0,"",VLOOKUP(D386,'J1&amp;J2'!$CA$9:$CW$470,16,FALSE))</f>
        <v/>
      </c>
      <c r="R386" s="1177" t="str">
        <f t="shared" si="406"/>
        <v/>
      </c>
      <c r="S386" s="1178" t="str">
        <f t="shared" si="407"/>
        <v/>
      </c>
      <c r="T386" s="1177" t="str">
        <f>IF(VLOOKUP(D386,'J1&amp;J2'!$CA$9:$CW$470,17,FALSE)=0,"",VLOOKUP(D386,'J1&amp;J2'!$CA$9:$CW$470,17,FALSE))</f>
        <v/>
      </c>
      <c r="U386" s="1177" t="str">
        <f t="shared" si="408"/>
        <v/>
      </c>
      <c r="V386" s="1178" t="str">
        <f t="shared" si="409"/>
        <v/>
      </c>
      <c r="W386" s="1177" t="str">
        <f>IF(VLOOKUP(D386,'J1&amp;J2'!$CA$9:$CW$470,18,FALSE)=0,"",VLOOKUP(D386,'J1&amp;J2'!$CA$9:$CW$470,18,FALSE))</f>
        <v/>
      </c>
      <c r="X386" s="1177" t="str">
        <f t="shared" si="410"/>
        <v/>
      </c>
      <c r="Y386" s="1178" t="str">
        <f t="shared" si="411"/>
        <v/>
      </c>
      <c r="Z386" s="1177" t="str">
        <f>IF(VLOOKUP(D386,'J1&amp;J2'!$CA$9:$CW$470,19,FALSE)=0,"",VLOOKUP(D386,'J1&amp;J2'!$CA$9:$CW$470,19,FALSE))</f>
        <v/>
      </c>
      <c r="AA386" s="1177" t="str">
        <f t="shared" si="412"/>
        <v/>
      </c>
      <c r="AB386" s="1178" t="str">
        <f t="shared" si="413"/>
        <v/>
      </c>
      <c r="AC386" s="1177" t="str">
        <f>IF(VLOOKUP(D386,'J1&amp;J2'!$CA$9:$CW$470,20,FALSE)=0,"",VLOOKUP(D386,'J1&amp;J2'!$CA$9:$CW$470,20,FALSE))</f>
        <v/>
      </c>
      <c r="AD386" s="1177" t="str">
        <f t="shared" si="414"/>
        <v/>
      </c>
      <c r="AE386" s="1178" t="str">
        <f t="shared" si="415"/>
        <v/>
      </c>
      <c r="AF386" s="1177" t="str">
        <f>IF(VLOOKUP(D386,'J1&amp;J2'!$CA$9:$CW$470,21,FALSE)=0,"",VLOOKUP(D386,'J1&amp;J2'!$CA$9:$CW$470,21,FALSE))</f>
        <v/>
      </c>
      <c r="AG386" s="1177" t="str">
        <f t="shared" si="416"/>
        <v/>
      </c>
      <c r="AH386" s="1178" t="str">
        <f t="shared" si="417"/>
        <v/>
      </c>
      <c r="AI386" s="1177" t="str">
        <f>IF(VLOOKUP(D386,'J1&amp;J2'!$CA$9:$CW$470,22,FALSE)=0,"",VLOOKUP(D386,'J1&amp;J2'!$CA$9:$CW$470,22,FALSE))</f>
        <v/>
      </c>
      <c r="AJ386" s="1177" t="str">
        <f t="shared" si="418"/>
        <v/>
      </c>
      <c r="AK386" s="1178" t="str">
        <f t="shared" si="419"/>
        <v/>
      </c>
      <c r="AL386" s="1179"/>
      <c r="AM386" s="1173" t="str">
        <f t="shared" si="420"/>
        <v/>
      </c>
      <c r="AN386" s="1180" t="str">
        <f t="shared" si="421"/>
        <v/>
      </c>
      <c r="AO386" s="778" t="str">
        <f t="shared" si="422"/>
        <v/>
      </c>
      <c r="AP386" s="779" t="str">
        <f t="shared" si="423"/>
        <v/>
      </c>
      <c r="AQ386" s="780">
        <f t="shared" si="424"/>
        <v>0</v>
      </c>
      <c r="AR386" s="7"/>
    </row>
    <row r="387" spans="2:44" ht="12" customHeight="1" x14ac:dyDescent="0.4">
      <c r="B387" s="781" t="s">
        <v>995</v>
      </c>
      <c r="C387" s="782" t="s">
        <v>984</v>
      </c>
      <c r="D387" s="783" t="s">
        <v>994</v>
      </c>
      <c r="E387" s="1179" t="str">
        <f>IF(VLOOKUP(D387,'J1&amp;J2'!$CA$9:$CW$470,12,FALSE)=0,"",VLOOKUP(D387,'J1&amp;J2'!$CA$9:$CW$470,12,FALSE))</f>
        <v/>
      </c>
      <c r="F387" s="1179" t="str">
        <f t="shared" si="398"/>
        <v/>
      </c>
      <c r="G387" s="1180" t="str">
        <f t="shared" si="399"/>
        <v/>
      </c>
      <c r="H387" s="1179" t="str">
        <f>IF(VLOOKUP(D387,'J1&amp;J2'!$CA$9:$CW$470,13,FALSE)=0,"",VLOOKUP(D387,'J1&amp;J2'!$CA$9:$CW$470,13,FALSE))</f>
        <v/>
      </c>
      <c r="I387" s="1179" t="str">
        <f t="shared" si="400"/>
        <v/>
      </c>
      <c r="J387" s="1180" t="str">
        <f t="shared" si="401"/>
        <v/>
      </c>
      <c r="K387" s="1179" t="str">
        <f>IF(VLOOKUP(D387,'J1&amp;J2'!$CA$9:$CW$470,14,FALSE)=0,"",VLOOKUP(D387,'J1&amp;J2'!$CA$9:$CW$470,14,FALSE))</f>
        <v/>
      </c>
      <c r="L387" s="1179" t="str">
        <f t="shared" si="402"/>
        <v/>
      </c>
      <c r="M387" s="1180" t="str">
        <f t="shared" si="403"/>
        <v/>
      </c>
      <c r="N387" s="1180" t="str">
        <f>IF(VLOOKUP(D387,'J1&amp;J2'!$CA$9:$CW$470,15,FALSE)=0,"",VLOOKUP(D387,'J1&amp;J2'!$CA$9:$CW$470,14,FALSE))</f>
        <v/>
      </c>
      <c r="O387" s="1179" t="str">
        <f t="shared" si="404"/>
        <v/>
      </c>
      <c r="P387" s="1180" t="str">
        <f t="shared" si="405"/>
        <v/>
      </c>
      <c r="Q387" s="1179" t="str">
        <f>IF(VLOOKUP(D387,'J1&amp;J2'!$CA$9:$CW$470,16,FALSE)=0,"",VLOOKUP(D387,'J1&amp;J2'!$CA$9:$CW$470,16,FALSE))</f>
        <v/>
      </c>
      <c r="R387" s="1179" t="str">
        <f t="shared" si="406"/>
        <v/>
      </c>
      <c r="S387" s="1180" t="str">
        <f t="shared" si="407"/>
        <v/>
      </c>
      <c r="T387" s="1179" t="str">
        <f>IF(VLOOKUP(D387,'J1&amp;J2'!$CA$9:$CW$470,17,FALSE)=0,"",VLOOKUP(D387,'J1&amp;J2'!$CA$9:$CW$470,17,FALSE))</f>
        <v/>
      </c>
      <c r="U387" s="1179" t="str">
        <f t="shared" si="408"/>
        <v/>
      </c>
      <c r="V387" s="1180" t="str">
        <f t="shared" si="409"/>
        <v/>
      </c>
      <c r="W387" s="1179" t="str">
        <f>IF(VLOOKUP(D387,'J1&amp;J2'!$CA$9:$CW$470,18,FALSE)=0,"",VLOOKUP(D387,'J1&amp;J2'!$CA$9:$CW$470,18,FALSE))</f>
        <v/>
      </c>
      <c r="X387" s="1179" t="str">
        <f t="shared" si="410"/>
        <v/>
      </c>
      <c r="Y387" s="1180" t="str">
        <f t="shared" si="411"/>
        <v/>
      </c>
      <c r="Z387" s="1179" t="str">
        <f>IF(VLOOKUP(D387,'J1&amp;J2'!$CA$9:$CW$470,19,FALSE)=0,"",VLOOKUP(D387,'J1&amp;J2'!$CA$9:$CW$470,19,FALSE))</f>
        <v/>
      </c>
      <c r="AA387" s="1179" t="str">
        <f t="shared" si="412"/>
        <v/>
      </c>
      <c r="AB387" s="1180" t="str">
        <f t="shared" si="413"/>
        <v/>
      </c>
      <c r="AC387" s="1179" t="str">
        <f>IF(VLOOKUP(D387,'J1&amp;J2'!$CA$9:$CW$470,20,FALSE)=0,"",VLOOKUP(D387,'J1&amp;J2'!$CA$9:$CW$470,20,FALSE))</f>
        <v/>
      </c>
      <c r="AD387" s="1179" t="str">
        <f t="shared" si="414"/>
        <v/>
      </c>
      <c r="AE387" s="1180" t="str">
        <f t="shared" si="415"/>
        <v/>
      </c>
      <c r="AF387" s="1179" t="str">
        <f>IF(VLOOKUP(D387,'J1&amp;J2'!$CA$9:$CW$470,21,FALSE)=0,"",VLOOKUP(D387,'J1&amp;J2'!$CA$9:$CW$470,21,FALSE))</f>
        <v/>
      </c>
      <c r="AG387" s="1179" t="str">
        <f t="shared" si="416"/>
        <v/>
      </c>
      <c r="AH387" s="1180" t="str">
        <f t="shared" si="417"/>
        <v/>
      </c>
      <c r="AI387" s="1179" t="str">
        <f>IF(VLOOKUP(D387,'J1&amp;J2'!$CA$9:$CW$470,22,FALSE)=0,"",VLOOKUP(D387,'J1&amp;J2'!$CA$9:$CW$470,22,FALSE))</f>
        <v/>
      </c>
      <c r="AJ387" s="1179" t="str">
        <f t="shared" si="418"/>
        <v/>
      </c>
      <c r="AK387" s="1180" t="str">
        <f t="shared" si="419"/>
        <v/>
      </c>
      <c r="AL387" s="1179"/>
      <c r="AM387" s="1173" t="str">
        <f t="shared" si="420"/>
        <v/>
      </c>
      <c r="AN387" s="1180" t="str">
        <f t="shared" si="421"/>
        <v/>
      </c>
      <c r="AO387" s="778" t="str">
        <f t="shared" si="422"/>
        <v/>
      </c>
      <c r="AP387" s="779" t="str">
        <f t="shared" si="423"/>
        <v/>
      </c>
      <c r="AQ387" s="780">
        <f t="shared" si="424"/>
        <v>0</v>
      </c>
      <c r="AR387" s="7"/>
    </row>
    <row r="388" spans="2:44" ht="12" customHeight="1" thickBot="1" x14ac:dyDescent="0.45">
      <c r="B388" s="775" t="s">
        <v>1990</v>
      </c>
      <c r="C388" s="776" t="s">
        <v>550</v>
      </c>
      <c r="D388" s="777" t="s">
        <v>560</v>
      </c>
      <c r="E388" s="1177" t="str">
        <f>IF(VLOOKUP(D388,'J1&amp;J2'!$CA$9:$CW$470,12,FALSE)=0,"",VLOOKUP(D388,'J1&amp;J2'!$CA$9:$CW$470,12,FALSE))</f>
        <v/>
      </c>
      <c r="F388" s="1177" t="str">
        <f t="shared" si="398"/>
        <v/>
      </c>
      <c r="G388" s="1178" t="str">
        <f t="shared" si="399"/>
        <v/>
      </c>
      <c r="H388" s="1177" t="str">
        <f>IF(VLOOKUP(D388,'J1&amp;J2'!$CA$9:$CW$470,13,FALSE)=0,"",VLOOKUP(D388,'J1&amp;J2'!$CA$9:$CW$470,13,FALSE))</f>
        <v/>
      </c>
      <c r="I388" s="1177" t="str">
        <f t="shared" si="400"/>
        <v/>
      </c>
      <c r="J388" s="1178" t="str">
        <f t="shared" si="401"/>
        <v/>
      </c>
      <c r="K388" s="1177" t="str">
        <f>IF(VLOOKUP(D388,'J1&amp;J2'!$CA$9:$CW$470,14,FALSE)=0,"",VLOOKUP(D388,'J1&amp;J2'!$CA$9:$CW$470,14,FALSE))</f>
        <v/>
      </c>
      <c r="L388" s="1177" t="str">
        <f t="shared" si="402"/>
        <v/>
      </c>
      <c r="M388" s="1178" t="str">
        <f t="shared" si="403"/>
        <v/>
      </c>
      <c r="N388" s="1178" t="str">
        <f>IF(VLOOKUP(D388,'J1&amp;J2'!$CA$9:$CW$470,15,FALSE)=0,"",VLOOKUP(D388,'J1&amp;J2'!$CA$9:$CW$470,14,FALSE))</f>
        <v/>
      </c>
      <c r="O388" s="1177" t="str">
        <f t="shared" si="404"/>
        <v/>
      </c>
      <c r="P388" s="1178" t="str">
        <f t="shared" si="405"/>
        <v/>
      </c>
      <c r="Q388" s="1177" t="str">
        <f>IF(VLOOKUP(D388,'J1&amp;J2'!$CA$9:$CW$470,16,FALSE)=0,"",VLOOKUP(D388,'J1&amp;J2'!$CA$9:$CW$470,16,FALSE))</f>
        <v/>
      </c>
      <c r="R388" s="1177" t="str">
        <f t="shared" si="406"/>
        <v/>
      </c>
      <c r="S388" s="1178" t="str">
        <f t="shared" si="407"/>
        <v/>
      </c>
      <c r="T388" s="1177" t="str">
        <f>IF(VLOOKUP(D388,'J1&amp;J2'!$CA$9:$CW$470,17,FALSE)=0,"",VLOOKUP(D388,'J1&amp;J2'!$CA$9:$CW$470,17,FALSE))</f>
        <v/>
      </c>
      <c r="U388" s="1177" t="str">
        <f t="shared" si="408"/>
        <v/>
      </c>
      <c r="V388" s="1178" t="str">
        <f t="shared" si="409"/>
        <v/>
      </c>
      <c r="W388" s="1177" t="str">
        <f>IF(VLOOKUP(D388,'J1&amp;J2'!$CA$9:$CW$470,18,FALSE)=0,"",VLOOKUP(D388,'J1&amp;J2'!$CA$9:$CW$470,18,FALSE))</f>
        <v/>
      </c>
      <c r="X388" s="1177" t="str">
        <f t="shared" si="410"/>
        <v/>
      </c>
      <c r="Y388" s="1178" t="str">
        <f t="shared" si="411"/>
        <v/>
      </c>
      <c r="Z388" s="1177" t="str">
        <f>IF(VLOOKUP(D388,'J1&amp;J2'!$CA$9:$CW$470,19,FALSE)=0,"",VLOOKUP(D388,'J1&amp;J2'!$CA$9:$CW$470,19,FALSE))</f>
        <v/>
      </c>
      <c r="AA388" s="1177" t="str">
        <f t="shared" si="412"/>
        <v/>
      </c>
      <c r="AB388" s="1178" t="str">
        <f t="shared" si="413"/>
        <v/>
      </c>
      <c r="AC388" s="1177" t="str">
        <f>IF(VLOOKUP(D388,'J1&amp;J2'!$CA$9:$CW$470,20,FALSE)=0,"",VLOOKUP(D388,'J1&amp;J2'!$CA$9:$CW$470,20,FALSE))</f>
        <v/>
      </c>
      <c r="AD388" s="1177" t="str">
        <f t="shared" si="414"/>
        <v/>
      </c>
      <c r="AE388" s="1178" t="str">
        <f t="shared" si="415"/>
        <v/>
      </c>
      <c r="AF388" s="1177" t="str">
        <f>IF(VLOOKUP(D388,'J1&amp;J2'!$CA$9:$CW$470,21,FALSE)=0,"",VLOOKUP(D388,'J1&amp;J2'!$CA$9:$CW$470,21,FALSE))</f>
        <v/>
      </c>
      <c r="AG388" s="1177" t="str">
        <f t="shared" si="416"/>
        <v/>
      </c>
      <c r="AH388" s="1178" t="str">
        <f t="shared" si="417"/>
        <v/>
      </c>
      <c r="AI388" s="1177" t="str">
        <f>IF(VLOOKUP(D388,'J1&amp;J2'!$CA$9:$CW$470,22,FALSE)=0,"",VLOOKUP(D388,'J1&amp;J2'!$CA$9:$CW$470,22,FALSE))</f>
        <v/>
      </c>
      <c r="AJ388" s="1177" t="str">
        <f t="shared" si="418"/>
        <v/>
      </c>
      <c r="AK388" s="1178" t="str">
        <f t="shared" si="419"/>
        <v/>
      </c>
      <c r="AL388" s="1177"/>
      <c r="AM388" s="1172" t="str">
        <f t="shared" si="420"/>
        <v/>
      </c>
      <c r="AN388" s="1178" t="str">
        <f t="shared" si="421"/>
        <v/>
      </c>
      <c r="AO388" s="778" t="str">
        <f t="shared" si="422"/>
        <v/>
      </c>
      <c r="AP388" s="779" t="str">
        <f t="shared" si="423"/>
        <v/>
      </c>
      <c r="AQ388" s="780">
        <f t="shared" si="424"/>
        <v>0</v>
      </c>
      <c r="AR388" s="7"/>
    </row>
    <row r="389" spans="2:44" ht="12" hidden="1" customHeight="1" x14ac:dyDescent="0.4">
      <c r="B389" s="781"/>
      <c r="C389" s="782"/>
      <c r="D389" s="783"/>
      <c r="E389" s="1179"/>
      <c r="F389" s="1179" t="str">
        <f t="shared" ref="F389:F393" si="425">IF(E389="","",RANK(E389,$E$378:$E$393,1))</f>
        <v/>
      </c>
      <c r="G389" s="1180" t="str">
        <f t="shared" ref="G389:G393" si="426">IF(F389="","",IF(F389=1,15,IF(F389=2,12,IF(AND(F389&gt;2,F389&lt;13),13-F389,0))))</f>
        <v/>
      </c>
      <c r="H389" s="1179"/>
      <c r="I389" s="1179" t="str">
        <f t="shared" ref="I389:I393" si="427">IF(H389="","",RANK(H389,$H$378:$H$387,1))</f>
        <v/>
      </c>
      <c r="J389" s="1180" t="str">
        <f t="shared" ref="J389:J393" si="428">IF(I389="","",IF(I389=1,15,IF(I389=2,12,IF(AND(I389&gt;2,I389&lt;13),13-I389,0))))</f>
        <v/>
      </c>
      <c r="K389" s="1179"/>
      <c r="L389" s="1179" t="str">
        <f t="shared" ref="L389:L393" si="429">IF(K389="","",RANK(K389,$K$378:$K$393,1))</f>
        <v/>
      </c>
      <c r="M389" s="1180" t="str">
        <f t="shared" ref="M389:M393" si="430">IF(L389="","",IF(L389=1,15,IF(L389=2,12,IF(AND(L389&gt;2,L389&lt;13),13-L389,0))))</f>
        <v/>
      </c>
      <c r="N389" s="1179"/>
      <c r="O389" s="1179" t="str">
        <f t="shared" ref="O389:O393" si="431">IF(N389="","",RANK(N389,$N$378:$N$393,1))</f>
        <v/>
      </c>
      <c r="P389" s="1180" t="str">
        <f t="shared" ref="P389:P393" si="432">IF(O389="","",IF(O389=1,15,IF(O389=2,12,IF(AND(O389&gt;2,O389&lt;13),13-O389,0))))</f>
        <v/>
      </c>
      <c r="Q389" s="1179"/>
      <c r="R389" s="1179" t="str">
        <f t="shared" ref="R389:R393" si="433">IF(Q389="","",RANK(Q389,$Q$378:$Q$393,1))</f>
        <v/>
      </c>
      <c r="S389" s="1180" t="str">
        <f t="shared" ref="S389:S393" si="434">IF(R389="","",IF(R389=1,15,IF(R389=2,12,IF(AND(R389&gt;2,R389&lt;13),13-R389,0))))</f>
        <v/>
      </c>
      <c r="T389" s="1179"/>
      <c r="U389" s="1179" t="str">
        <f t="shared" ref="U389:U393" si="435">IF(T389="","",RANK(T389,$T$378:$T$393,1))</f>
        <v/>
      </c>
      <c r="V389" s="1180" t="str">
        <f t="shared" ref="V389:V393" si="436">IF(U389="","",IF(U389=1,15,IF(U389=2,12,IF(AND(U389&gt;2,U389&lt;13),13-U389,0))))</f>
        <v/>
      </c>
      <c r="W389" s="1179"/>
      <c r="X389" s="1179" t="str">
        <f t="shared" ref="X389:X393" si="437">IF(W389="","",RANK(W389,$W$378:$W$393,1))</f>
        <v/>
      </c>
      <c r="Y389" s="1180" t="str">
        <f t="shared" ref="Y389:Y393" si="438">IF(X389="","",IF(X389=1,15,IF(X389=2,12,IF(AND(X389&gt;2,X389&lt;13),13-X389,0))))</f>
        <v/>
      </c>
      <c r="Z389" s="1179"/>
      <c r="AA389" s="1179" t="str">
        <f t="shared" ref="AA389:AA393" si="439">IF(Z389="","",RANK(Z389,$Z$378:$Z$393,1))</f>
        <v/>
      </c>
      <c r="AB389" s="1180" t="str">
        <f t="shared" ref="AB389:AB393" si="440">IF(AA389="","",IF(AA389=1,15,IF(AA389=2,12,IF(AND(AA389&gt;2,AA389&lt;13),13-AA389,0))))</f>
        <v/>
      </c>
      <c r="AC389" s="1179"/>
      <c r="AD389" s="1179" t="str">
        <f t="shared" ref="AD389:AD393" si="441">IF(AC389="","",RANK(AC389,$AC$378:$AC$393,1))</f>
        <v/>
      </c>
      <c r="AE389" s="1180" t="str">
        <f t="shared" ref="AE389:AE393" si="442">IF(AD389="","",IF(AD389=1,15,IF(AD389=2,12,IF(AND(AD389&gt;2,AD389&lt;13),13-AD389,0))))</f>
        <v/>
      </c>
      <c r="AF389" s="1179"/>
      <c r="AG389" s="1179" t="str">
        <f t="shared" ref="AG389:AG393" si="443">IF(AF389="","",RANK(AF389,$AF$378:$AF$393,1))</f>
        <v/>
      </c>
      <c r="AH389" s="1180" t="str">
        <f t="shared" ref="AH389:AH393" si="444">IF(AG389="","",IF(AG389=1,15,IF(AG389=2,12,IF(AND(AG389&gt;2,AG389&lt;13),13-AG389,0))))</f>
        <v/>
      </c>
      <c r="AI389" s="1179"/>
      <c r="AJ389" s="1179" t="str">
        <f t="shared" ref="AJ389:AJ393" si="445">IF(AI389="","",RANK(AI389,$AI$378:$AI$393,1))</f>
        <v/>
      </c>
      <c r="AK389" s="1180" t="str">
        <f t="shared" ref="AK389:AK393" si="446">IF(AJ389="","",IF(AJ389=1,15,IF(AJ389=2,12,IF(AND(AJ389&gt;2,AJ389&lt;13),13-AJ389,0))))</f>
        <v/>
      </c>
      <c r="AL389" s="1179"/>
      <c r="AM389" s="1173" t="str">
        <f t="shared" ref="AM389:AM393" si="447">IF(AL389="","",RANK(AL389,$AL$378:$AL$393,1))</f>
        <v/>
      </c>
      <c r="AN389" s="1180" t="str">
        <f t="shared" ref="AN389:AN393" si="448">IF(AM389="","",IF(AM389=1,15,IF(AM389=2,12,IF(AND(AM389&gt;2,AM389&lt;13),13-AM389,0))))</f>
        <v/>
      </c>
      <c r="AO389" s="778" t="str">
        <f t="shared" ref="AO389:AO393" si="449">IF(SUM(G389,J389,M389,P389,S389,V389,Y389,AB389,AE389,AH389,AK389,AN389)&lt;&gt;0,SUM(G389,J389,M389,P389,S389,V389,Y389,AB389,AE389,AH389,AK389,AN389),"")</f>
        <v/>
      </c>
      <c r="AP389" s="779" t="str">
        <f t="shared" ref="AP389:AP392" si="450">IF(AO389="","",RANK(AO389,AO$378:AO$387,0))</f>
        <v/>
      </c>
      <c r="AQ389" s="780">
        <f t="shared" ref="AQ389:AQ393" si="451">COUNT(E389,H389,K389,N389,Q389,T389,W389,Z389,AC389,AF389,AI389,AL389,"&lt;&gt;")</f>
        <v>0</v>
      </c>
      <c r="AR389" s="7"/>
    </row>
    <row r="390" spans="2:44" ht="12" hidden="1" customHeight="1" x14ac:dyDescent="0.4">
      <c r="B390" s="775"/>
      <c r="C390" s="776"/>
      <c r="D390" s="777"/>
      <c r="E390" s="1177"/>
      <c r="F390" s="1177" t="str">
        <f t="shared" si="425"/>
        <v/>
      </c>
      <c r="G390" s="1178" t="str">
        <f t="shared" si="426"/>
        <v/>
      </c>
      <c r="H390" s="1177"/>
      <c r="I390" s="1177" t="str">
        <f t="shared" si="427"/>
        <v/>
      </c>
      <c r="J390" s="1178" t="str">
        <f t="shared" si="428"/>
        <v/>
      </c>
      <c r="K390" s="1177"/>
      <c r="L390" s="1177" t="str">
        <f t="shared" si="429"/>
        <v/>
      </c>
      <c r="M390" s="1178" t="str">
        <f t="shared" si="430"/>
        <v/>
      </c>
      <c r="N390" s="1177"/>
      <c r="O390" s="1177" t="str">
        <f t="shared" si="431"/>
        <v/>
      </c>
      <c r="P390" s="1178" t="str">
        <f t="shared" si="432"/>
        <v/>
      </c>
      <c r="Q390" s="1177"/>
      <c r="R390" s="1177" t="str">
        <f t="shared" si="433"/>
        <v/>
      </c>
      <c r="S390" s="1178" t="str">
        <f t="shared" si="434"/>
        <v/>
      </c>
      <c r="T390" s="1177"/>
      <c r="U390" s="1177" t="str">
        <f t="shared" si="435"/>
        <v/>
      </c>
      <c r="V390" s="1178" t="str">
        <f t="shared" si="436"/>
        <v/>
      </c>
      <c r="W390" s="1177"/>
      <c r="X390" s="1177" t="str">
        <f t="shared" si="437"/>
        <v/>
      </c>
      <c r="Y390" s="1178" t="str">
        <f t="shared" si="438"/>
        <v/>
      </c>
      <c r="Z390" s="1177"/>
      <c r="AA390" s="1177" t="str">
        <f t="shared" si="439"/>
        <v/>
      </c>
      <c r="AB390" s="1178" t="str">
        <f t="shared" si="440"/>
        <v/>
      </c>
      <c r="AC390" s="1177"/>
      <c r="AD390" s="1177" t="str">
        <f t="shared" si="441"/>
        <v/>
      </c>
      <c r="AE390" s="1178" t="str">
        <f t="shared" si="442"/>
        <v/>
      </c>
      <c r="AF390" s="1177"/>
      <c r="AG390" s="1177" t="str">
        <f t="shared" si="443"/>
        <v/>
      </c>
      <c r="AH390" s="1178" t="str">
        <f t="shared" si="444"/>
        <v/>
      </c>
      <c r="AI390" s="1177"/>
      <c r="AJ390" s="1177" t="str">
        <f t="shared" si="445"/>
        <v/>
      </c>
      <c r="AK390" s="1178" t="str">
        <f t="shared" si="446"/>
        <v/>
      </c>
      <c r="AL390" s="1177"/>
      <c r="AM390" s="1172" t="str">
        <f t="shared" si="447"/>
        <v/>
      </c>
      <c r="AN390" s="1178" t="str">
        <f t="shared" si="448"/>
        <v/>
      </c>
      <c r="AO390" s="778" t="str">
        <f t="shared" si="449"/>
        <v/>
      </c>
      <c r="AP390" s="779" t="str">
        <f t="shared" si="450"/>
        <v/>
      </c>
      <c r="AQ390" s="780">
        <f t="shared" si="451"/>
        <v>0</v>
      </c>
      <c r="AR390" s="7"/>
    </row>
    <row r="391" spans="2:44" ht="12" hidden="1" customHeight="1" x14ac:dyDescent="0.4">
      <c r="B391" s="781"/>
      <c r="C391" s="782"/>
      <c r="D391" s="783"/>
      <c r="E391" s="1179"/>
      <c r="F391" s="1179" t="str">
        <f t="shared" si="425"/>
        <v/>
      </c>
      <c r="G391" s="1180" t="str">
        <f t="shared" si="426"/>
        <v/>
      </c>
      <c r="H391" s="1179"/>
      <c r="I391" s="1179" t="str">
        <f t="shared" si="427"/>
        <v/>
      </c>
      <c r="J391" s="1180" t="str">
        <f t="shared" si="428"/>
        <v/>
      </c>
      <c r="K391" s="1179"/>
      <c r="L391" s="1179" t="str">
        <f t="shared" si="429"/>
        <v/>
      </c>
      <c r="M391" s="1180" t="str">
        <f t="shared" si="430"/>
        <v/>
      </c>
      <c r="N391" s="1179"/>
      <c r="O391" s="1179" t="str">
        <f t="shared" si="431"/>
        <v/>
      </c>
      <c r="P391" s="1180" t="str">
        <f t="shared" si="432"/>
        <v/>
      </c>
      <c r="Q391" s="1179"/>
      <c r="R391" s="1179" t="str">
        <f t="shared" si="433"/>
        <v/>
      </c>
      <c r="S391" s="1180" t="str">
        <f t="shared" si="434"/>
        <v/>
      </c>
      <c r="T391" s="1179"/>
      <c r="U391" s="1179" t="str">
        <f t="shared" si="435"/>
        <v/>
      </c>
      <c r="V391" s="1180" t="str">
        <f t="shared" si="436"/>
        <v/>
      </c>
      <c r="W391" s="1179"/>
      <c r="X391" s="1179" t="str">
        <f t="shared" si="437"/>
        <v/>
      </c>
      <c r="Y391" s="1180" t="str">
        <f t="shared" si="438"/>
        <v/>
      </c>
      <c r="Z391" s="1179"/>
      <c r="AA391" s="1179" t="str">
        <f t="shared" si="439"/>
        <v/>
      </c>
      <c r="AB391" s="1180" t="str">
        <f t="shared" si="440"/>
        <v/>
      </c>
      <c r="AC391" s="1179"/>
      <c r="AD391" s="1179" t="str">
        <f t="shared" si="441"/>
        <v/>
      </c>
      <c r="AE391" s="1180" t="str">
        <f t="shared" si="442"/>
        <v/>
      </c>
      <c r="AF391" s="1179"/>
      <c r="AG391" s="1179" t="str">
        <f t="shared" si="443"/>
        <v/>
      </c>
      <c r="AH391" s="1180" t="str">
        <f t="shared" si="444"/>
        <v/>
      </c>
      <c r="AI391" s="1179"/>
      <c r="AJ391" s="1179" t="str">
        <f t="shared" si="445"/>
        <v/>
      </c>
      <c r="AK391" s="1180" t="str">
        <f t="shared" si="446"/>
        <v/>
      </c>
      <c r="AL391" s="1179"/>
      <c r="AM391" s="1173" t="str">
        <f t="shared" si="447"/>
        <v/>
      </c>
      <c r="AN391" s="1180" t="str">
        <f t="shared" si="448"/>
        <v/>
      </c>
      <c r="AO391" s="778" t="str">
        <f t="shared" si="449"/>
        <v/>
      </c>
      <c r="AP391" s="779" t="str">
        <f t="shared" si="450"/>
        <v/>
      </c>
      <c r="AQ391" s="780">
        <f t="shared" si="451"/>
        <v>0</v>
      </c>
      <c r="AR391" s="7"/>
    </row>
    <row r="392" spans="2:44" ht="12" hidden="1" customHeight="1" x14ac:dyDescent="0.4">
      <c r="B392" s="775"/>
      <c r="C392" s="776"/>
      <c r="D392" s="777"/>
      <c r="E392" s="1177"/>
      <c r="F392" s="1177" t="str">
        <f t="shared" si="425"/>
        <v/>
      </c>
      <c r="G392" s="1178" t="str">
        <f t="shared" si="426"/>
        <v/>
      </c>
      <c r="H392" s="1177"/>
      <c r="I392" s="1177" t="str">
        <f t="shared" si="427"/>
        <v/>
      </c>
      <c r="J392" s="1178" t="str">
        <f t="shared" si="428"/>
        <v/>
      </c>
      <c r="K392" s="1177"/>
      <c r="L392" s="1177" t="str">
        <f t="shared" si="429"/>
        <v/>
      </c>
      <c r="M392" s="1178" t="str">
        <f t="shared" si="430"/>
        <v/>
      </c>
      <c r="N392" s="1177"/>
      <c r="O392" s="1177" t="str">
        <f t="shared" si="431"/>
        <v/>
      </c>
      <c r="P392" s="1178" t="str">
        <f t="shared" si="432"/>
        <v/>
      </c>
      <c r="Q392" s="1177"/>
      <c r="R392" s="1177" t="str">
        <f t="shared" si="433"/>
        <v/>
      </c>
      <c r="S392" s="1178" t="str">
        <f t="shared" si="434"/>
        <v/>
      </c>
      <c r="T392" s="1177"/>
      <c r="U392" s="1177" t="str">
        <f t="shared" si="435"/>
        <v/>
      </c>
      <c r="V392" s="1178" t="str">
        <f t="shared" si="436"/>
        <v/>
      </c>
      <c r="W392" s="1177"/>
      <c r="X392" s="1177" t="str">
        <f t="shared" si="437"/>
        <v/>
      </c>
      <c r="Y392" s="1178" t="str">
        <f t="shared" si="438"/>
        <v/>
      </c>
      <c r="Z392" s="1177"/>
      <c r="AA392" s="1177" t="str">
        <f t="shared" si="439"/>
        <v/>
      </c>
      <c r="AB392" s="1178" t="str">
        <f t="shared" si="440"/>
        <v/>
      </c>
      <c r="AC392" s="1177"/>
      <c r="AD392" s="1177" t="str">
        <f t="shared" si="441"/>
        <v/>
      </c>
      <c r="AE392" s="1178" t="str">
        <f t="shared" si="442"/>
        <v/>
      </c>
      <c r="AF392" s="1177"/>
      <c r="AG392" s="1177" t="str">
        <f t="shared" si="443"/>
        <v/>
      </c>
      <c r="AH392" s="1178" t="str">
        <f t="shared" si="444"/>
        <v/>
      </c>
      <c r="AI392" s="1177"/>
      <c r="AJ392" s="1177" t="str">
        <f t="shared" si="445"/>
        <v/>
      </c>
      <c r="AK392" s="1178" t="str">
        <f t="shared" si="446"/>
        <v/>
      </c>
      <c r="AL392" s="1177"/>
      <c r="AM392" s="1172" t="str">
        <f t="shared" si="447"/>
        <v/>
      </c>
      <c r="AN392" s="1178" t="str">
        <f t="shared" si="448"/>
        <v/>
      </c>
      <c r="AO392" s="778" t="str">
        <f t="shared" si="449"/>
        <v/>
      </c>
      <c r="AP392" s="779" t="str">
        <f t="shared" si="450"/>
        <v/>
      </c>
      <c r="AQ392" s="780">
        <f t="shared" si="451"/>
        <v>0</v>
      </c>
      <c r="AR392" s="7"/>
    </row>
    <row r="393" spans="2:44" ht="12" hidden="1" customHeight="1" thickBot="1" x14ac:dyDescent="0.45">
      <c r="B393" s="775"/>
      <c r="C393" s="776"/>
      <c r="D393" s="777"/>
      <c r="E393" s="1177"/>
      <c r="F393" s="1172" t="str">
        <f t="shared" si="425"/>
        <v/>
      </c>
      <c r="G393" s="1178" t="str">
        <f t="shared" si="426"/>
        <v/>
      </c>
      <c r="H393" s="1284"/>
      <c r="I393" s="1283" t="str">
        <f t="shared" si="427"/>
        <v/>
      </c>
      <c r="J393" s="1282" t="str">
        <f t="shared" si="428"/>
        <v/>
      </c>
      <c r="K393" s="1284"/>
      <c r="L393" s="1283" t="str">
        <f t="shared" si="429"/>
        <v/>
      </c>
      <c r="M393" s="1282" t="str">
        <f t="shared" si="430"/>
        <v/>
      </c>
      <c r="N393" s="1284"/>
      <c r="O393" s="1283" t="str">
        <f t="shared" si="431"/>
        <v/>
      </c>
      <c r="P393" s="1282" t="str">
        <f t="shared" si="432"/>
        <v/>
      </c>
      <c r="Q393" s="1284"/>
      <c r="R393" s="1283" t="str">
        <f t="shared" si="433"/>
        <v/>
      </c>
      <c r="S393" s="1282" t="str">
        <f t="shared" si="434"/>
        <v/>
      </c>
      <c r="T393" s="1284"/>
      <c r="U393" s="1283" t="str">
        <f t="shared" si="435"/>
        <v/>
      </c>
      <c r="V393" s="1282" t="str">
        <f t="shared" si="436"/>
        <v/>
      </c>
      <c r="W393" s="1284"/>
      <c r="X393" s="1283" t="str">
        <f t="shared" si="437"/>
        <v/>
      </c>
      <c r="Y393" s="1282" t="str">
        <f t="shared" si="438"/>
        <v/>
      </c>
      <c r="Z393" s="1284"/>
      <c r="AA393" s="1283" t="str">
        <f t="shared" si="439"/>
        <v/>
      </c>
      <c r="AB393" s="1282" t="str">
        <f t="shared" si="440"/>
        <v/>
      </c>
      <c r="AC393" s="1284"/>
      <c r="AD393" s="1283" t="str">
        <f t="shared" si="441"/>
        <v/>
      </c>
      <c r="AE393" s="1282" t="str">
        <f t="shared" si="442"/>
        <v/>
      </c>
      <c r="AF393" s="1284"/>
      <c r="AG393" s="1283" t="str">
        <f t="shared" si="443"/>
        <v/>
      </c>
      <c r="AH393" s="1282" t="str">
        <f t="shared" si="444"/>
        <v/>
      </c>
      <c r="AI393" s="1284"/>
      <c r="AJ393" s="1283" t="str">
        <f t="shared" si="445"/>
        <v/>
      </c>
      <c r="AK393" s="1282" t="str">
        <f t="shared" si="446"/>
        <v/>
      </c>
      <c r="AL393" s="1179"/>
      <c r="AM393" s="1173" t="str">
        <f t="shared" si="447"/>
        <v/>
      </c>
      <c r="AN393" s="1180" t="str">
        <f t="shared" si="448"/>
        <v/>
      </c>
      <c r="AO393" s="778" t="str">
        <f t="shared" si="449"/>
        <v/>
      </c>
      <c r="AP393" s="784" t="str">
        <f>IF(AO393="","",RANK(AO393,AO$378:AO$393,0))</f>
        <v/>
      </c>
      <c r="AQ393" s="780">
        <f t="shared" si="451"/>
        <v>0</v>
      </c>
      <c r="AR393" s="7"/>
    </row>
    <row r="394" spans="2:44" ht="12" customHeight="1" x14ac:dyDescent="0.4">
      <c r="B394" s="246"/>
      <c r="C394" s="246"/>
      <c r="D394" s="785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19"/>
      <c r="R394" s="219"/>
      <c r="S394" s="219"/>
      <c r="T394" s="219"/>
      <c r="U394" s="219"/>
      <c r="V394" s="219"/>
      <c r="W394" s="219"/>
      <c r="X394" s="219"/>
      <c r="Y394" s="219"/>
      <c r="Z394" s="219"/>
      <c r="AA394" s="219"/>
      <c r="AB394" s="219"/>
      <c r="AC394" s="219"/>
      <c r="AD394" s="219"/>
      <c r="AE394" s="219"/>
      <c r="AF394" s="219"/>
      <c r="AG394" s="219"/>
      <c r="AH394" s="219"/>
      <c r="AI394" s="219"/>
      <c r="AJ394" s="219"/>
      <c r="AK394" s="219"/>
      <c r="AL394" s="928"/>
      <c r="AM394" s="928"/>
      <c r="AN394" s="928"/>
      <c r="AO394" s="219"/>
      <c r="AP394" s="219"/>
      <c r="AQ394" s="527"/>
      <c r="AR394" s="7"/>
    </row>
    <row r="395" spans="2:44" ht="12" customHeight="1" x14ac:dyDescent="0.4">
      <c r="D395" s="10"/>
      <c r="E395" s="7"/>
      <c r="F395" s="7"/>
      <c r="G395" s="7"/>
      <c r="R395" s="7"/>
      <c r="S395" s="7"/>
      <c r="AO395" s="7"/>
      <c r="AP395" s="7"/>
      <c r="AQ395" s="468"/>
      <c r="AR395" s="7"/>
    </row>
    <row r="396" spans="2:44" ht="12" customHeight="1" thickBot="1" x14ac:dyDescent="0.45">
      <c r="B396" s="1975" t="s">
        <v>1235</v>
      </c>
      <c r="C396" s="1547"/>
      <c r="D396" s="1547"/>
      <c r="E396" s="1547"/>
      <c r="F396" s="1547"/>
      <c r="G396" s="1547"/>
      <c r="H396" s="1547"/>
      <c r="I396" s="1547"/>
      <c r="J396" s="1547"/>
      <c r="K396" s="1547"/>
      <c r="L396" s="1547"/>
      <c r="M396" s="1547"/>
      <c r="N396" s="1547"/>
      <c r="O396" s="1547"/>
      <c r="P396" s="1547"/>
      <c r="Q396" s="1547"/>
      <c r="R396" s="1547"/>
      <c r="S396" s="1547"/>
      <c r="T396" s="1547"/>
      <c r="U396" s="1547"/>
      <c r="V396" s="1547"/>
      <c r="W396" s="1547"/>
      <c r="X396" s="1547"/>
      <c r="Y396" s="1547"/>
      <c r="Z396" s="1547"/>
      <c r="AA396" s="1547"/>
      <c r="AB396" s="1547"/>
      <c r="AC396" s="1547"/>
      <c r="AD396" s="1547"/>
      <c r="AE396" s="1547"/>
      <c r="AF396" s="1547"/>
      <c r="AG396" s="1547"/>
      <c r="AH396" s="1547"/>
      <c r="AI396" s="1547"/>
      <c r="AJ396" s="1547"/>
      <c r="AK396" s="1547"/>
      <c r="AL396" s="1548"/>
      <c r="AM396" s="1548"/>
      <c r="AN396" s="1548"/>
      <c r="AO396" s="1547"/>
      <c r="AP396" s="1549"/>
      <c r="AQ396" s="786"/>
      <c r="AR396" s="7"/>
    </row>
    <row r="397" spans="2:44" ht="12" customHeight="1" x14ac:dyDescent="0.4">
      <c r="B397" s="1976" t="s">
        <v>1175</v>
      </c>
      <c r="C397" s="787"/>
      <c r="D397" s="788"/>
      <c r="E397" s="1977" t="s">
        <v>64</v>
      </c>
      <c r="F397" s="1978"/>
      <c r="G397" s="1979"/>
      <c r="H397" s="1977" t="s">
        <v>319</v>
      </c>
      <c r="I397" s="1978"/>
      <c r="J397" s="1983"/>
      <c r="K397" s="1987" t="s">
        <v>318</v>
      </c>
      <c r="L397" s="1978"/>
      <c r="M397" s="1983"/>
      <c r="N397" s="1977" t="s">
        <v>187</v>
      </c>
      <c r="O397" s="1978"/>
      <c r="P397" s="1983"/>
      <c r="Q397" s="1977" t="s">
        <v>320</v>
      </c>
      <c r="R397" s="1978"/>
      <c r="S397" s="1983"/>
      <c r="T397" s="1977" t="s">
        <v>176</v>
      </c>
      <c r="U397" s="1978"/>
      <c r="V397" s="1983"/>
      <c r="W397" s="1977" t="s">
        <v>165</v>
      </c>
      <c r="X397" s="1978"/>
      <c r="Y397" s="1983"/>
      <c r="Z397" s="1977" t="s">
        <v>321</v>
      </c>
      <c r="AA397" s="1978"/>
      <c r="AB397" s="1983"/>
      <c r="AC397" s="1977" t="s">
        <v>140</v>
      </c>
      <c r="AD397" s="1978"/>
      <c r="AE397" s="1983"/>
      <c r="AF397" s="1977" t="s">
        <v>323</v>
      </c>
      <c r="AG397" s="1978"/>
      <c r="AH397" s="1983"/>
      <c r="AI397" s="1977" t="s">
        <v>324</v>
      </c>
      <c r="AJ397" s="1978"/>
      <c r="AK397" s="1983"/>
      <c r="AL397" s="1964" t="s">
        <v>322</v>
      </c>
      <c r="AM397" s="1954"/>
      <c r="AN397" s="1955"/>
      <c r="AO397" s="1997" t="s">
        <v>336</v>
      </c>
      <c r="AP397" s="1998" t="s">
        <v>1236</v>
      </c>
      <c r="AQ397" s="1974" t="s">
        <v>1177</v>
      </c>
      <c r="AR397" s="7"/>
    </row>
    <row r="398" spans="2:44" ht="12" customHeight="1" x14ac:dyDescent="0.4">
      <c r="B398" s="1603"/>
      <c r="C398" s="789"/>
      <c r="D398" s="790"/>
      <c r="E398" s="1980"/>
      <c r="F398" s="1981"/>
      <c r="G398" s="1982"/>
      <c r="H398" s="1984"/>
      <c r="I398" s="1985"/>
      <c r="J398" s="1986"/>
      <c r="K398" s="1984"/>
      <c r="L398" s="1985"/>
      <c r="M398" s="1986"/>
      <c r="N398" s="1984"/>
      <c r="O398" s="1985"/>
      <c r="P398" s="1986"/>
      <c r="Q398" s="1984"/>
      <c r="R398" s="1985"/>
      <c r="S398" s="1986"/>
      <c r="T398" s="1984"/>
      <c r="U398" s="1985"/>
      <c r="V398" s="1986"/>
      <c r="W398" s="1984"/>
      <c r="X398" s="1985"/>
      <c r="Y398" s="1986"/>
      <c r="Z398" s="1984"/>
      <c r="AA398" s="1985"/>
      <c r="AB398" s="1986"/>
      <c r="AC398" s="1984"/>
      <c r="AD398" s="1985"/>
      <c r="AE398" s="1986"/>
      <c r="AF398" s="1984"/>
      <c r="AG398" s="1985"/>
      <c r="AH398" s="1986"/>
      <c r="AI398" s="1984"/>
      <c r="AJ398" s="1985"/>
      <c r="AK398" s="1986"/>
      <c r="AL398" s="1956"/>
      <c r="AM398" s="1957"/>
      <c r="AN398" s="1958"/>
      <c r="AO398" s="1969"/>
      <c r="AP398" s="1969"/>
      <c r="AQ398" s="1969"/>
      <c r="AR398" s="7"/>
    </row>
    <row r="399" spans="2:44" ht="30" customHeight="1" thickBot="1" x14ac:dyDescent="0.45">
      <c r="B399" s="791"/>
      <c r="C399" s="789"/>
      <c r="D399" s="790"/>
      <c r="E399" s="1965" t="s">
        <v>1178</v>
      </c>
      <c r="F399" s="1960"/>
      <c r="G399" s="1988"/>
      <c r="H399" s="1965" t="s">
        <v>1178</v>
      </c>
      <c r="I399" s="1960"/>
      <c r="J399" s="1961"/>
      <c r="K399" s="1965" t="s">
        <v>1178</v>
      </c>
      <c r="L399" s="1960"/>
      <c r="M399" s="1961"/>
      <c r="N399" s="1965" t="s">
        <v>1178</v>
      </c>
      <c r="O399" s="1960"/>
      <c r="P399" s="1961"/>
      <c r="Q399" s="1965" t="s">
        <v>1178</v>
      </c>
      <c r="R399" s="1960"/>
      <c r="S399" s="1961"/>
      <c r="T399" s="1965" t="s">
        <v>1178</v>
      </c>
      <c r="U399" s="1960"/>
      <c r="V399" s="1961"/>
      <c r="W399" s="1965" t="s">
        <v>1178</v>
      </c>
      <c r="X399" s="1960"/>
      <c r="Y399" s="1961"/>
      <c r="Z399" s="1965" t="s">
        <v>1178</v>
      </c>
      <c r="AA399" s="1960"/>
      <c r="AB399" s="1961"/>
      <c r="AC399" s="1965" t="s">
        <v>1178</v>
      </c>
      <c r="AD399" s="1960"/>
      <c r="AE399" s="1961"/>
      <c r="AF399" s="1965" t="s">
        <v>1178</v>
      </c>
      <c r="AG399" s="1960"/>
      <c r="AH399" s="1961"/>
      <c r="AI399" s="1965" t="s">
        <v>1178</v>
      </c>
      <c r="AJ399" s="1960"/>
      <c r="AK399" s="1961"/>
      <c r="AL399" s="1965" t="s">
        <v>1178</v>
      </c>
      <c r="AM399" s="1960"/>
      <c r="AN399" s="1961"/>
      <c r="AO399" s="1970"/>
      <c r="AP399" s="1970"/>
      <c r="AQ399" s="1970"/>
      <c r="AR399" s="7"/>
    </row>
    <row r="400" spans="2:44" ht="12" customHeight="1" x14ac:dyDescent="0.4">
      <c r="B400" s="792" t="s">
        <v>1179</v>
      </c>
      <c r="C400" s="793" t="s">
        <v>1</v>
      </c>
      <c r="D400" s="794" t="s">
        <v>1180</v>
      </c>
      <c r="E400" s="795" t="s">
        <v>1181</v>
      </c>
      <c r="F400" s="796" t="s">
        <v>1237</v>
      </c>
      <c r="G400" s="797" t="s">
        <v>1183</v>
      </c>
      <c r="H400" s="795" t="s">
        <v>1181</v>
      </c>
      <c r="I400" s="796" t="s">
        <v>1238</v>
      </c>
      <c r="J400" s="797" t="s">
        <v>1183</v>
      </c>
      <c r="K400" s="795" t="s">
        <v>1181</v>
      </c>
      <c r="L400" s="796" t="s">
        <v>1239</v>
      </c>
      <c r="M400" s="797" t="s">
        <v>1183</v>
      </c>
      <c r="N400" s="795" t="s">
        <v>1181</v>
      </c>
      <c r="O400" s="796" t="s">
        <v>1240</v>
      </c>
      <c r="P400" s="797" t="s">
        <v>1183</v>
      </c>
      <c r="Q400" s="795" t="s">
        <v>1181</v>
      </c>
      <c r="R400" s="796" t="s">
        <v>1241</v>
      </c>
      <c r="S400" s="797" t="s">
        <v>1183</v>
      </c>
      <c r="T400" s="795" t="s">
        <v>1181</v>
      </c>
      <c r="U400" s="796" t="s">
        <v>1242</v>
      </c>
      <c r="V400" s="797" t="s">
        <v>1183</v>
      </c>
      <c r="W400" s="795" t="s">
        <v>1181</v>
      </c>
      <c r="X400" s="796" t="s">
        <v>1243</v>
      </c>
      <c r="Y400" s="797" t="s">
        <v>1183</v>
      </c>
      <c r="Z400" s="795" t="s">
        <v>1181</v>
      </c>
      <c r="AA400" s="796" t="s">
        <v>1244</v>
      </c>
      <c r="AB400" s="797" t="s">
        <v>1183</v>
      </c>
      <c r="AC400" s="795" t="s">
        <v>1181</v>
      </c>
      <c r="AD400" s="796" t="s">
        <v>1245</v>
      </c>
      <c r="AE400" s="797" t="s">
        <v>1183</v>
      </c>
      <c r="AF400" s="795" t="s">
        <v>1181</v>
      </c>
      <c r="AG400" s="796" t="s">
        <v>1246</v>
      </c>
      <c r="AH400" s="797" t="s">
        <v>1183</v>
      </c>
      <c r="AI400" s="795" t="s">
        <v>1181</v>
      </c>
      <c r="AJ400" s="796" t="s">
        <v>1247</v>
      </c>
      <c r="AK400" s="797" t="s">
        <v>1183</v>
      </c>
      <c r="AL400" s="795" t="s">
        <v>1181</v>
      </c>
      <c r="AM400" s="796" t="s">
        <v>1182</v>
      </c>
      <c r="AN400" s="797" t="s">
        <v>1183</v>
      </c>
      <c r="AO400" s="798"/>
      <c r="AP400" s="799"/>
      <c r="AQ400" s="800"/>
      <c r="AR400" s="7"/>
    </row>
    <row r="401" spans="2:44" ht="12" customHeight="1" x14ac:dyDescent="0.4">
      <c r="B401" s="801" t="s">
        <v>1011</v>
      </c>
      <c r="C401" s="802" t="s">
        <v>1006</v>
      </c>
      <c r="D401" s="803" t="s">
        <v>155</v>
      </c>
      <c r="E401" s="1216">
        <f>IF(VLOOKUP(D401,'J1&amp;J2'!$CA$9:$CW$470,12,FALSE)=0,"",VLOOKUP(D401,'J1&amp;J2'!$CA$9:$CW$470,12,FALSE))</f>
        <v>83</v>
      </c>
      <c r="F401" s="804">
        <f>IF(E401="","",RANK(E401,$E$401:$E$461,1))</f>
        <v>6</v>
      </c>
      <c r="G401" s="1217">
        <f t="shared" ref="G401:G432" si="452">IF(F401="","",IF(F401=1,15,IF(F401=2,12,IF(AND(F401&gt;2,F401&lt;13),13-F401,0))))</f>
        <v>7</v>
      </c>
      <c r="H401" s="1216">
        <f>IF(VLOOKUP(D401,'J1&amp;J2'!$CA$9:$CW$470,13,FALSE)=0,"",VLOOKUP(D401,'J1&amp;J2'!$CA$9:$CW$470,13,FALSE))</f>
        <v>84</v>
      </c>
      <c r="I401" s="804">
        <f t="shared" ref="I401:I432" si="453">IF(H401="","",RANK(H401,$H$401:$H$461,1))</f>
        <v>5</v>
      </c>
      <c r="J401" s="1217">
        <f t="shared" ref="J401:J432" si="454">IF(I401="","",IF(I401=1,15,IF(I401=2,12,IF(AND(I401&gt;2,I401&lt;13),13-I401,0))))</f>
        <v>8</v>
      </c>
      <c r="K401" s="1409">
        <f>IF(VLOOKUP(D401,'J1&amp;J2'!$CA$9:$CW$470,14,FALSE)=0,"",VLOOKUP(D401,'J1&amp;J2'!$CA$9:$CW$470,14,FALSE))</f>
        <v>81</v>
      </c>
      <c r="L401" s="1410">
        <f t="shared" ref="L401:L432" si="455">IF(K401="","",RANK(K401,$K$401:$K$461,1))</f>
        <v>2</v>
      </c>
      <c r="M401" s="1411">
        <f t="shared" ref="M401:M432" si="456">IF(L401="","",IF(L401=1,15,IF(L401=2,12,IF(AND(L401&gt;2,L401&lt;13),13-L401,0))))</f>
        <v>12</v>
      </c>
      <c r="N401" s="1409">
        <f>IF(VLOOKUP(D401,'J1&amp;J2'!$CA$9:$CW$470,15,FALSE)=0,"",VLOOKUP(D401,'J1&amp;J2'!$CA$9:$CW$470,15,FALSE))</f>
        <v>79</v>
      </c>
      <c r="O401" s="1410">
        <f t="shared" ref="O401:O432" si="457">IF(N401="","",RANK(N401,$N$401:$N$461,1))</f>
        <v>5</v>
      </c>
      <c r="P401" s="1411">
        <f t="shared" ref="P401:P432" si="458">IF(O401="","",IF(O401=1,15,IF(O401=2,12,IF(AND(O401&gt;2,O401&lt;13),13-O401,0))))</f>
        <v>8</v>
      </c>
      <c r="Q401" s="801" t="str">
        <f>IF(VLOOKUP(D401,'J1&amp;J2'!$CA$9:$CW$470,16,FALSE)=0,"",VLOOKUP(D401,'J1&amp;J2'!$CA$9:$CW$470,16,FALSE))</f>
        <v/>
      </c>
      <c r="R401" s="802" t="str">
        <f t="shared" ref="R401:R432" si="459">IF(Q401="","",RANK(Q401,$Q$401:$Q$461,1))</f>
        <v/>
      </c>
      <c r="S401" s="803" t="str">
        <f t="shared" ref="S401:S432" si="460">IF(R401="","",IF(R401=1,15,IF(R401=2,12,IF(AND(R401&gt;2,R401&lt;13),13-R401,0))))</f>
        <v/>
      </c>
      <c r="T401" s="801" t="str">
        <f>IF(VLOOKUP(D401,'J1&amp;J2'!$CA$9:$CW$470,17,FALSE)=0,"",VLOOKUP(D401,'J1&amp;J2'!$CA$9:$CW$470,17,FALSE))</f>
        <v/>
      </c>
      <c r="U401" s="802" t="str">
        <f t="shared" ref="U401:U432" si="461">IF(T401="","",RANK(T401,$T$401:$T$461,1))</f>
        <v/>
      </c>
      <c r="V401" s="803" t="str">
        <f t="shared" ref="V401:V432" si="462">IF(U401="","",IF(U401=1,15,IF(U401=2,12,IF(AND(U401&gt;2,U401&lt;13),13-U401,0))))</f>
        <v/>
      </c>
      <c r="W401" s="801" t="str">
        <f>IF(VLOOKUP(D401,'J1&amp;J2'!$CA$9:$CW$470,18,FALSE)=0,"",VLOOKUP(D401,'J1&amp;J2'!$CA$9:$CW$470,18,FALSE))</f>
        <v/>
      </c>
      <c r="X401" s="802" t="str">
        <f t="shared" ref="X401:X432" si="463">IF(W401="","",RANK(W401,$W$401:$W$461,1))</f>
        <v/>
      </c>
      <c r="Y401" s="803" t="str">
        <f t="shared" ref="Y401:Y432" si="464">IF(X401="","",IF(X401=1,15,IF(X401=2,12,IF(AND(X401&gt;2,X401&lt;13),13-X401,0))))</f>
        <v/>
      </c>
      <c r="Z401" s="801" t="str">
        <f>IF(VLOOKUP(D401,'J1&amp;J2'!$CA$9:$CW$470,19,FALSE)=0,"",VLOOKUP(D401,'J1&amp;J2'!$CA$9:$CW$470,19,FALSE))</f>
        <v/>
      </c>
      <c r="AA401" s="802" t="str">
        <f t="shared" ref="AA401:AA432" si="465">IF(Z401="","",RANK(Z401,$Z$401:$Z$461,1))</f>
        <v/>
      </c>
      <c r="AB401" s="803" t="str">
        <f t="shared" ref="AB401:AB432" si="466">IF(AA401="","",IF(AA401=1,15,IF(AA401=2,12,IF(AND(AA401&gt;2,AA401&lt;13),13-AA401,0))))</f>
        <v/>
      </c>
      <c r="AC401" s="801" t="str">
        <f>IF(VLOOKUP(D401,'J1&amp;J2'!$CA$9:$CW$470,20,FALSE)=0,"",VLOOKUP(D401,'J1&amp;J2'!$CA$9:$CW$470,20,FALSE))</f>
        <v/>
      </c>
      <c r="AD401" s="802" t="str">
        <f t="shared" ref="AD401:AD432" si="467">IF(AC401="","",RANK(AC401,$AC$401:$AC$461,1))</f>
        <v/>
      </c>
      <c r="AE401" s="803" t="str">
        <f t="shared" ref="AE401:AE432" si="468">IF(AD401="","",IF(AD401=1,15,IF(AD401=2,12,IF(AND(AD401&gt;2,AD401&lt;13),13-AD401,0))))</f>
        <v/>
      </c>
      <c r="AF401" s="801" t="str">
        <f>IF(VLOOKUP(D401,'J1&amp;J2'!$CA$9:$CW$470,21,FALSE)=0,"",VLOOKUP(D401,'J1&amp;J2'!$CA$9:$CW$470,21,FALSE))</f>
        <v/>
      </c>
      <c r="AG401" s="802" t="str">
        <f t="shared" ref="AG401:AG432" si="469">IF(AF401="","",RANK(AF401,$AF$401:$AF$461,1))</f>
        <v/>
      </c>
      <c r="AH401" s="803" t="str">
        <f t="shared" ref="AH401:AH432" si="470">IF(AG401="","",IF(AG401=1,15,IF(AG401=2,12,IF(AND(AG401&gt;2,AG401&lt;13),13-AG401,0))))</f>
        <v/>
      </c>
      <c r="AI401" s="801" t="str">
        <f>IF(VLOOKUP(D401,'J1&amp;J2'!$CA$9:$CW$470,22,FALSE)=0,"",VLOOKUP(D401,'J1&amp;J2'!$CA$9:$CW$470,22,FALSE))</f>
        <v/>
      </c>
      <c r="AJ401" s="802" t="str">
        <f t="shared" ref="AJ401:AJ432" si="471">IF(AI401="","",RANK(AI401,$AI$401:$AI$461,1))</f>
        <v/>
      </c>
      <c r="AK401" s="803" t="str">
        <f t="shared" ref="AK401:AK432" si="472">IF(AJ401="","",IF(AJ401=1,15,IF(AJ401=2,12,IF(AND(AJ401&gt;2,AJ401&lt;13),13-AJ401,0))))</f>
        <v/>
      </c>
      <c r="AL401" s="1218"/>
      <c r="AM401" s="949" t="str">
        <f t="shared" ref="AM401:AM418" si="473">IF(AL401="","",RANK(AL401,$AL$401:$AL$450,1))</f>
        <v/>
      </c>
      <c r="AN401" s="1219" t="str">
        <f t="shared" ref="AN401:AN418" si="474">IF(AM401="","",IF(AM401=1,15,IF(AM401=2,12,IF(AND(AM401&gt;2,AM401&lt;13),13-AM401,0))))</f>
        <v/>
      </c>
      <c r="AO401" s="1181">
        <f t="shared" ref="AO401:AO432" si="475">IF(SUM(G401,J401,M401,P401,S401,V401,Y401,AB401,AE401,AH401,AK401,AN401)&lt;&gt;0,SUM(G401,J401,M401,P401,S401,V401,Y401,AB401,AE401,AH401,AK401,AN401),"")</f>
        <v>35</v>
      </c>
      <c r="AP401" s="1182">
        <f t="shared" ref="AP401:AP432" si="476">IF(AO401="","",RANK(AO401,AO$401:AO$461,0))</f>
        <v>1</v>
      </c>
      <c r="AQ401" s="1183">
        <f t="shared" ref="AQ401:AQ432" si="477">COUNT(E401,H401,K401,N401,Q401,T401,W401,Z401,AC401,AF401,AI401,AL401,"&lt;&gt;")</f>
        <v>4</v>
      </c>
      <c r="AR401" s="7"/>
    </row>
    <row r="402" spans="2:44" ht="12" customHeight="1" x14ac:dyDescent="0.4">
      <c r="B402" s="946" t="s">
        <v>580</v>
      </c>
      <c r="C402" s="947" t="s">
        <v>434</v>
      </c>
      <c r="D402" s="948" t="s">
        <v>98</v>
      </c>
      <c r="E402" s="1218">
        <f>IF(VLOOKUP(D402,'J1&amp;J2'!$CA$9:$CW$470,12,FALSE)=0,"",VLOOKUP(D402,'J1&amp;J2'!$CA$9:$CW$470,12,FALSE))</f>
        <v>78</v>
      </c>
      <c r="F402" s="1218">
        <f>IF(E402="","",RANK(E402,$E$401:$E$461,1))</f>
        <v>2</v>
      </c>
      <c r="G402" s="1219">
        <f t="shared" si="452"/>
        <v>12</v>
      </c>
      <c r="H402" s="1218">
        <f>IF(VLOOKUP(D402,'J1&amp;J2'!$CA$9:$CW$470,13,FALSE)=0,"",VLOOKUP(D402,'J1&amp;J2'!$CA$9:$CW$470,13,FALSE))</f>
        <v>99</v>
      </c>
      <c r="I402" s="949">
        <f t="shared" si="453"/>
        <v>20</v>
      </c>
      <c r="J402" s="1219">
        <f t="shared" si="454"/>
        <v>0</v>
      </c>
      <c r="K402" s="1412">
        <f>IF(VLOOKUP(D402,'J1&amp;J2'!$CA$9:$CW$470,14,FALSE)=0,"",VLOOKUP(D402,'J1&amp;J2'!$CA$9:$CW$470,14,FALSE))</f>
        <v>88</v>
      </c>
      <c r="L402" s="1413">
        <f t="shared" si="455"/>
        <v>7</v>
      </c>
      <c r="M402" s="1414">
        <f t="shared" si="456"/>
        <v>6</v>
      </c>
      <c r="N402" s="1412">
        <f>IF(VLOOKUP(D402,'J1&amp;J2'!$CA$9:$CW$470,15,FALSE)=0,"",VLOOKUP(D402,'J1&amp;J2'!$CA$9:$CW$470,15,FALSE))</f>
        <v>74</v>
      </c>
      <c r="O402" s="1413">
        <f t="shared" si="457"/>
        <v>1</v>
      </c>
      <c r="P402" s="1414">
        <f t="shared" si="458"/>
        <v>15</v>
      </c>
      <c r="Q402" s="946" t="str">
        <f>IF(VLOOKUP(D402,'J1&amp;J2'!$CA$9:$CW$470,16,FALSE)=0,"",VLOOKUP(D402,'J1&amp;J2'!$CA$9:$CW$470,16,FALSE))</f>
        <v/>
      </c>
      <c r="R402" s="947" t="str">
        <f t="shared" si="459"/>
        <v/>
      </c>
      <c r="S402" s="948" t="str">
        <f t="shared" si="460"/>
        <v/>
      </c>
      <c r="T402" s="946" t="str">
        <f>IF(VLOOKUP(D402,'J1&amp;J2'!$CA$9:$CW$470,17,FALSE)=0,"",VLOOKUP(D402,'J1&amp;J2'!$CA$9:$CW$470,17,FALSE))</f>
        <v/>
      </c>
      <c r="U402" s="947" t="str">
        <f t="shared" si="461"/>
        <v/>
      </c>
      <c r="V402" s="948" t="str">
        <f t="shared" si="462"/>
        <v/>
      </c>
      <c r="W402" s="946" t="str">
        <f>IF(VLOOKUP(D402,'J1&amp;J2'!$CA$9:$CW$470,18,FALSE)=0,"",VLOOKUP(D402,'J1&amp;J2'!$CA$9:$CW$470,18,FALSE))</f>
        <v/>
      </c>
      <c r="X402" s="947" t="str">
        <f t="shared" si="463"/>
        <v/>
      </c>
      <c r="Y402" s="948" t="str">
        <f t="shared" si="464"/>
        <v/>
      </c>
      <c r="Z402" s="946" t="str">
        <f>IF(VLOOKUP(D402,'J1&amp;J2'!$CA$9:$CW$470,19,FALSE)=0,"",VLOOKUP(D402,'J1&amp;J2'!$CA$9:$CW$470,19,FALSE))</f>
        <v/>
      </c>
      <c r="AA402" s="947" t="str">
        <f t="shared" si="465"/>
        <v/>
      </c>
      <c r="AB402" s="948" t="str">
        <f t="shared" si="466"/>
        <v/>
      </c>
      <c r="AC402" s="946" t="str">
        <f>IF(VLOOKUP(D402,'J1&amp;J2'!$CA$9:$CW$470,20,FALSE)=0,"",VLOOKUP(D402,'J1&amp;J2'!$CA$9:$CW$470,20,FALSE))</f>
        <v/>
      </c>
      <c r="AD402" s="947" t="str">
        <f t="shared" si="467"/>
        <v/>
      </c>
      <c r="AE402" s="948" t="str">
        <f t="shared" si="468"/>
        <v/>
      </c>
      <c r="AF402" s="946" t="str">
        <f>IF(VLOOKUP(D402,'J1&amp;J2'!$CA$9:$CW$470,21,FALSE)=0,"",VLOOKUP(D402,'J1&amp;J2'!$CA$9:$CW$470,21,FALSE))</f>
        <v/>
      </c>
      <c r="AG402" s="947" t="str">
        <f t="shared" si="469"/>
        <v/>
      </c>
      <c r="AH402" s="948" t="str">
        <f t="shared" si="470"/>
        <v/>
      </c>
      <c r="AI402" s="946" t="str">
        <f>IF(VLOOKUP(D402,'J1&amp;J2'!$CA$9:$CW$470,22,FALSE)=0,"",VLOOKUP(D402,'J1&amp;J2'!$CA$9:$CW$470,22,FALSE))</f>
        <v/>
      </c>
      <c r="AJ402" s="947" t="str">
        <f t="shared" si="471"/>
        <v/>
      </c>
      <c r="AK402" s="948" t="str">
        <f t="shared" si="472"/>
        <v/>
      </c>
      <c r="AL402" s="1216"/>
      <c r="AM402" s="804" t="str">
        <f t="shared" si="473"/>
        <v/>
      </c>
      <c r="AN402" s="1217" t="str">
        <f t="shared" si="474"/>
        <v/>
      </c>
      <c r="AO402" s="1184">
        <f t="shared" si="475"/>
        <v>33</v>
      </c>
      <c r="AP402" s="1182">
        <f t="shared" si="476"/>
        <v>2</v>
      </c>
      <c r="AQ402" s="1185">
        <f t="shared" si="477"/>
        <v>4</v>
      </c>
      <c r="AR402" s="7"/>
    </row>
    <row r="403" spans="2:44" ht="12" customHeight="1" x14ac:dyDescent="0.4">
      <c r="B403" s="946" t="s">
        <v>457</v>
      </c>
      <c r="C403" s="801" t="s">
        <v>432</v>
      </c>
      <c r="D403" s="802" t="s">
        <v>456</v>
      </c>
      <c r="E403" s="1217" t="str">
        <f>IF(VLOOKUP(D403,'J1&amp;J2'!$CA$9:$CW$470,12,FALSE)=0,"",VLOOKUP(D403,'J1&amp;J2'!$CA$9:$CW$470,12,FALSE))</f>
        <v/>
      </c>
      <c r="F403" s="1216" t="str">
        <f>IF(E403="","",RANK(E403,$E$401:$E$452,1))</f>
        <v/>
      </c>
      <c r="G403" s="804" t="str">
        <f t="shared" si="452"/>
        <v/>
      </c>
      <c r="H403" s="1217">
        <f>IF(VLOOKUP(D403,'J1&amp;J2'!$CA$9:$CW$470,13,FALSE)=0,"",VLOOKUP(D403,'J1&amp;J2'!$CA$9:$CW$470,13,FALSE))</f>
        <v>78</v>
      </c>
      <c r="I403" s="1216">
        <f t="shared" si="453"/>
        <v>1</v>
      </c>
      <c r="J403" s="804">
        <f t="shared" si="454"/>
        <v>15</v>
      </c>
      <c r="K403" s="1217">
        <f>IF(VLOOKUP(D403,'J1&amp;J2'!$CA$9:$CW$470,14,FALSE)=0,"",VLOOKUP(D403,'J1&amp;J2'!$CA$9:$CW$470,14,FALSE))</f>
        <v>80</v>
      </c>
      <c r="L403" s="1409">
        <f t="shared" si="455"/>
        <v>1</v>
      </c>
      <c r="M403" s="1410">
        <f t="shared" si="456"/>
        <v>15</v>
      </c>
      <c r="N403" s="1411" t="str">
        <f>IF(VLOOKUP(D403,'J1&amp;J2'!$CA$9:$CW$470,15,FALSE)=0,"",VLOOKUP(D403,'J1&amp;J2'!$CA$9:$CW$470,15,FALSE))</f>
        <v/>
      </c>
      <c r="O403" s="1409" t="str">
        <f t="shared" si="457"/>
        <v/>
      </c>
      <c r="P403" s="1410" t="str">
        <f t="shared" si="458"/>
        <v/>
      </c>
      <c r="Q403" s="1411" t="str">
        <f>IF(VLOOKUP(D403,'J1&amp;J2'!$CA$9:$CW$470,16,FALSE)=0,"",VLOOKUP(D403,'J1&amp;J2'!$CA$9:$CW$470,16,FALSE))</f>
        <v/>
      </c>
      <c r="R403" s="801" t="str">
        <f t="shared" si="459"/>
        <v/>
      </c>
      <c r="S403" s="802" t="str">
        <f t="shared" si="460"/>
        <v/>
      </c>
      <c r="T403" s="803" t="str">
        <f>IF(VLOOKUP(D403,'J1&amp;J2'!$CA$9:$CW$470,17,FALSE)=0,"",VLOOKUP(D403,'J1&amp;J2'!$CA$9:$CW$470,17,FALSE))</f>
        <v/>
      </c>
      <c r="U403" s="801" t="str">
        <f t="shared" si="461"/>
        <v/>
      </c>
      <c r="V403" s="802" t="str">
        <f t="shared" si="462"/>
        <v/>
      </c>
      <c r="W403" s="803" t="str">
        <f>IF(VLOOKUP(D403,'J1&amp;J2'!$CA$9:$CW$470,18,FALSE)=0,"",VLOOKUP(D403,'J1&amp;J2'!$CA$9:$CW$470,18,FALSE))</f>
        <v/>
      </c>
      <c r="X403" s="801" t="str">
        <f t="shared" si="463"/>
        <v/>
      </c>
      <c r="Y403" s="802" t="str">
        <f t="shared" si="464"/>
        <v/>
      </c>
      <c r="Z403" s="803" t="str">
        <f>IF(VLOOKUP(D403,'J1&amp;J2'!$CA$9:$CW$470,19,FALSE)=0,"",VLOOKUP(D403,'J1&amp;J2'!$CA$9:$CW$470,19,FALSE))</f>
        <v/>
      </c>
      <c r="AA403" s="801" t="str">
        <f t="shared" si="465"/>
        <v/>
      </c>
      <c r="AB403" s="802" t="str">
        <f t="shared" si="466"/>
        <v/>
      </c>
      <c r="AC403" s="803" t="str">
        <f>IF(VLOOKUP(D403,'J1&amp;J2'!$CA$9:$CW$470,20,FALSE)=0,"",VLOOKUP(D403,'J1&amp;J2'!$CA$9:$CW$470,20,FALSE))</f>
        <v/>
      </c>
      <c r="AD403" s="801" t="str">
        <f t="shared" si="467"/>
        <v/>
      </c>
      <c r="AE403" s="802" t="str">
        <f t="shared" si="468"/>
        <v/>
      </c>
      <c r="AF403" s="803" t="str">
        <f>IF(VLOOKUP(D403,'J1&amp;J2'!$CA$9:$CW$470,21,FALSE)=0,"",VLOOKUP(D403,'J1&amp;J2'!$CA$9:$CW$470,21,FALSE))</f>
        <v/>
      </c>
      <c r="AG403" s="801" t="str">
        <f t="shared" si="469"/>
        <v/>
      </c>
      <c r="AH403" s="802" t="str">
        <f t="shared" si="470"/>
        <v/>
      </c>
      <c r="AI403" s="803" t="str">
        <f>IF(VLOOKUP(D403,'J1&amp;J2'!$CA$9:$CW$470,22,FALSE)=0,"",VLOOKUP(D403,'J1&amp;J2'!$CA$9:$CW$470,22,FALSE))</f>
        <v/>
      </c>
      <c r="AJ403" s="801" t="str">
        <f t="shared" si="471"/>
        <v/>
      </c>
      <c r="AK403" s="802" t="str">
        <f t="shared" si="472"/>
        <v/>
      </c>
      <c r="AL403" s="1218"/>
      <c r="AM403" s="949" t="str">
        <f t="shared" si="473"/>
        <v/>
      </c>
      <c r="AN403" s="1219" t="str">
        <f t="shared" si="474"/>
        <v/>
      </c>
      <c r="AO403" s="1184">
        <f t="shared" si="475"/>
        <v>30</v>
      </c>
      <c r="AP403" s="1182">
        <f t="shared" si="476"/>
        <v>3</v>
      </c>
      <c r="AQ403" s="1185">
        <f t="shared" si="477"/>
        <v>2</v>
      </c>
      <c r="AR403" s="7"/>
    </row>
    <row r="404" spans="2:44" ht="12" customHeight="1" x14ac:dyDescent="0.4">
      <c r="B404" s="801" t="s">
        <v>992</v>
      </c>
      <c r="C404" s="946" t="s">
        <v>984</v>
      </c>
      <c r="D404" s="947" t="s">
        <v>270</v>
      </c>
      <c r="E404" s="1219">
        <f>IF(VLOOKUP(D404,'J1&amp;J2'!$CA$9:$CW$470,12,FALSE)=0,"",VLOOKUP(D404,'J1&amp;J2'!$CA$9:$CW$470,12,FALSE))</f>
        <v>76</v>
      </c>
      <c r="F404" s="1218">
        <f t="shared" ref="F404:F435" si="478">IF(E404="","",RANK(E404,$E$401:$E$461,1))</f>
        <v>1</v>
      </c>
      <c r="G404" s="1218">
        <f t="shared" si="452"/>
        <v>15</v>
      </c>
      <c r="H404" s="1219">
        <f>IF(VLOOKUP(D404,'J1&amp;J2'!$CA$9:$CW$470,13,FALSE)=0,"",VLOOKUP(D404,'J1&amp;J2'!$CA$9:$CW$470,13,FALSE))</f>
        <v>87</v>
      </c>
      <c r="I404" s="1218">
        <f t="shared" si="453"/>
        <v>8</v>
      </c>
      <c r="J404" s="949">
        <f t="shared" si="454"/>
        <v>5</v>
      </c>
      <c r="K404" s="1219">
        <f>IF(VLOOKUP(D404,'J1&amp;J2'!$CA$9:$CW$470,14,FALSE)=0,"",VLOOKUP(D404,'J1&amp;J2'!$CA$9:$CW$470,14,FALSE))</f>
        <v>83</v>
      </c>
      <c r="L404" s="1412">
        <f t="shared" si="455"/>
        <v>4</v>
      </c>
      <c r="M404" s="1413">
        <f t="shared" si="456"/>
        <v>9</v>
      </c>
      <c r="N404" s="1414" t="str">
        <f>IF(VLOOKUP(D404,'J1&amp;J2'!$CA$9:$CW$470,15,FALSE)=0,"",VLOOKUP(D404,'J1&amp;J2'!$CA$9:$CW$470,15,FALSE))</f>
        <v/>
      </c>
      <c r="O404" s="1412" t="str">
        <f t="shared" si="457"/>
        <v/>
      </c>
      <c r="P404" s="1413" t="str">
        <f t="shared" si="458"/>
        <v/>
      </c>
      <c r="Q404" s="1414" t="str">
        <f>IF(VLOOKUP(D404,'J1&amp;J2'!$CA$9:$CW$470,16,FALSE)=0,"",VLOOKUP(D404,'J1&amp;J2'!$CA$9:$CW$470,16,FALSE))</f>
        <v/>
      </c>
      <c r="R404" s="946" t="str">
        <f t="shared" si="459"/>
        <v/>
      </c>
      <c r="S404" s="947" t="str">
        <f t="shared" si="460"/>
        <v/>
      </c>
      <c r="T404" s="948" t="str">
        <f>IF(VLOOKUP(D404,'J1&amp;J2'!$CA$9:$CW$470,17,FALSE)=0,"",VLOOKUP(D404,'J1&amp;J2'!$CA$9:$CW$470,17,FALSE))</f>
        <v/>
      </c>
      <c r="U404" s="946" t="str">
        <f t="shared" si="461"/>
        <v/>
      </c>
      <c r="V404" s="947" t="str">
        <f t="shared" si="462"/>
        <v/>
      </c>
      <c r="W404" s="948" t="str">
        <f>IF(VLOOKUP(D404,'J1&amp;J2'!$CA$9:$CW$470,18,FALSE)=0,"",VLOOKUP(D404,'J1&amp;J2'!$CA$9:$CW$470,18,FALSE))</f>
        <v/>
      </c>
      <c r="X404" s="946" t="str">
        <f t="shared" si="463"/>
        <v/>
      </c>
      <c r="Y404" s="947" t="str">
        <f t="shared" si="464"/>
        <v/>
      </c>
      <c r="Z404" s="948" t="str">
        <f>IF(VLOOKUP(D404,'J1&amp;J2'!$CA$9:$CW$470,19,FALSE)=0,"",VLOOKUP(D404,'J1&amp;J2'!$CA$9:$CW$470,19,FALSE))</f>
        <v/>
      </c>
      <c r="AA404" s="946" t="str">
        <f t="shared" si="465"/>
        <v/>
      </c>
      <c r="AB404" s="947" t="str">
        <f t="shared" si="466"/>
        <v/>
      </c>
      <c r="AC404" s="948" t="str">
        <f>IF(VLOOKUP(D404,'J1&amp;J2'!$CA$9:$CW$470,20,FALSE)=0,"",VLOOKUP(D404,'J1&amp;J2'!$CA$9:$CW$470,20,FALSE))</f>
        <v/>
      </c>
      <c r="AD404" s="946" t="str">
        <f t="shared" si="467"/>
        <v/>
      </c>
      <c r="AE404" s="947" t="str">
        <f t="shared" si="468"/>
        <v/>
      </c>
      <c r="AF404" s="948" t="str">
        <f>IF(VLOOKUP(D404,'J1&amp;J2'!$CA$9:$CW$470,21,FALSE)=0,"",VLOOKUP(D404,'J1&amp;J2'!$CA$9:$CW$470,21,FALSE))</f>
        <v/>
      </c>
      <c r="AG404" s="946" t="str">
        <f t="shared" si="469"/>
        <v/>
      </c>
      <c r="AH404" s="947" t="str">
        <f t="shared" si="470"/>
        <v/>
      </c>
      <c r="AI404" s="948" t="str">
        <f>IF(VLOOKUP(D404,'J1&amp;J2'!$CA$9:$CW$470,22,FALSE)=0,"",VLOOKUP(D404,'J1&amp;J2'!$CA$9:$CW$470,22,FALSE))</f>
        <v/>
      </c>
      <c r="AJ404" s="946" t="str">
        <f t="shared" si="471"/>
        <v/>
      </c>
      <c r="AK404" s="947" t="str">
        <f t="shared" si="472"/>
        <v/>
      </c>
      <c r="AL404" s="1218"/>
      <c r="AM404" s="949" t="str">
        <f t="shared" si="473"/>
        <v/>
      </c>
      <c r="AN404" s="1219" t="str">
        <f t="shared" si="474"/>
        <v/>
      </c>
      <c r="AO404" s="1184">
        <f t="shared" si="475"/>
        <v>29</v>
      </c>
      <c r="AP404" s="1182">
        <f t="shared" si="476"/>
        <v>4</v>
      </c>
      <c r="AQ404" s="1185">
        <f t="shared" si="477"/>
        <v>3</v>
      </c>
      <c r="AR404" s="7"/>
    </row>
    <row r="405" spans="2:44" ht="12" customHeight="1" x14ac:dyDescent="0.4">
      <c r="B405" s="801" t="s">
        <v>692</v>
      </c>
      <c r="C405" s="801" t="s">
        <v>666</v>
      </c>
      <c r="D405" s="802" t="s">
        <v>146</v>
      </c>
      <c r="E405" s="1217">
        <f>IF(VLOOKUP(D405,'J1&amp;J2'!$CA$9:$CW$470,12,FALSE)=0,"",VLOOKUP(D405,'J1&amp;J2'!$CA$9:$CW$470,12,FALSE))</f>
        <v>79</v>
      </c>
      <c r="F405" s="1216">
        <f t="shared" si="478"/>
        <v>3</v>
      </c>
      <c r="G405" s="804">
        <f t="shared" si="452"/>
        <v>10</v>
      </c>
      <c r="H405" s="1217">
        <f>IF(VLOOKUP(D405,'J1&amp;J2'!$CA$9:$CW$470,13,FALSE)=0,"",VLOOKUP(D405,'J1&amp;J2'!$CA$9:$CW$470,13,FALSE))</f>
        <v>85</v>
      </c>
      <c r="I405" s="1216">
        <f t="shared" si="453"/>
        <v>7</v>
      </c>
      <c r="J405" s="804">
        <f t="shared" si="454"/>
        <v>6</v>
      </c>
      <c r="K405" s="1217" t="str">
        <f>IF(VLOOKUP(D405,'J1&amp;J2'!$CA$9:$CW$470,14,FALSE)=0,"",VLOOKUP(D405,'J1&amp;J2'!$CA$9:$CW$470,14,FALSE))</f>
        <v/>
      </c>
      <c r="L405" s="1409" t="str">
        <f t="shared" si="455"/>
        <v/>
      </c>
      <c r="M405" s="1410" t="str">
        <f t="shared" si="456"/>
        <v/>
      </c>
      <c r="N405" s="1411">
        <f>IF(VLOOKUP(D405,'J1&amp;J2'!$CA$9:$CW$470,15,FALSE)=0,"",VLOOKUP(D405,'J1&amp;J2'!$CA$9:$CW$470,15,FALSE))</f>
        <v>77</v>
      </c>
      <c r="O405" s="1409">
        <f t="shared" si="457"/>
        <v>2</v>
      </c>
      <c r="P405" s="1410">
        <f t="shared" si="458"/>
        <v>12</v>
      </c>
      <c r="Q405" s="1411" t="str">
        <f>IF(VLOOKUP(D405,'J1&amp;J2'!$CA$9:$CW$470,16,FALSE)=0,"",VLOOKUP(D405,'J1&amp;J2'!$CA$9:$CW$470,16,FALSE))</f>
        <v/>
      </c>
      <c r="R405" s="801" t="str">
        <f t="shared" si="459"/>
        <v/>
      </c>
      <c r="S405" s="802" t="str">
        <f t="shared" si="460"/>
        <v/>
      </c>
      <c r="T405" s="803" t="str">
        <f>IF(VLOOKUP(D405,'J1&amp;J2'!$CA$9:$CW$470,17,FALSE)=0,"",VLOOKUP(D405,'J1&amp;J2'!$CA$9:$CW$470,17,FALSE))</f>
        <v/>
      </c>
      <c r="U405" s="801" t="str">
        <f t="shared" si="461"/>
        <v/>
      </c>
      <c r="V405" s="802" t="str">
        <f t="shared" si="462"/>
        <v/>
      </c>
      <c r="W405" s="803" t="str">
        <f>IF(VLOOKUP(D405,'J1&amp;J2'!$CA$9:$CW$470,18,FALSE)=0,"",VLOOKUP(D405,'J1&amp;J2'!$CA$9:$CW$470,18,FALSE))</f>
        <v/>
      </c>
      <c r="X405" s="801" t="str">
        <f t="shared" si="463"/>
        <v/>
      </c>
      <c r="Y405" s="802" t="str">
        <f t="shared" si="464"/>
        <v/>
      </c>
      <c r="Z405" s="803" t="str">
        <f>IF(VLOOKUP(D405,'J1&amp;J2'!$CA$9:$CW$470,19,FALSE)=0,"",VLOOKUP(D405,'J1&amp;J2'!$CA$9:$CW$470,19,FALSE))</f>
        <v/>
      </c>
      <c r="AA405" s="801" t="str">
        <f t="shared" si="465"/>
        <v/>
      </c>
      <c r="AB405" s="802" t="str">
        <f t="shared" si="466"/>
        <v/>
      </c>
      <c r="AC405" s="803" t="str">
        <f>IF(VLOOKUP(D405,'J1&amp;J2'!$CA$9:$CW$470,20,FALSE)=0,"",VLOOKUP(D405,'J1&amp;J2'!$CA$9:$CW$470,20,FALSE))</f>
        <v/>
      </c>
      <c r="AD405" s="801" t="str">
        <f t="shared" si="467"/>
        <v/>
      </c>
      <c r="AE405" s="802" t="str">
        <f t="shared" si="468"/>
        <v/>
      </c>
      <c r="AF405" s="803" t="str">
        <f>IF(VLOOKUP(D405,'J1&amp;J2'!$CA$9:$CW$470,21,FALSE)=0,"",VLOOKUP(D405,'J1&amp;J2'!$CA$9:$CW$470,21,FALSE))</f>
        <v/>
      </c>
      <c r="AG405" s="801" t="str">
        <f t="shared" si="469"/>
        <v/>
      </c>
      <c r="AH405" s="802" t="str">
        <f t="shared" si="470"/>
        <v/>
      </c>
      <c r="AI405" s="803" t="str">
        <f>IF(VLOOKUP(D405,'J1&amp;J2'!$CA$9:$CW$470,22,FALSE)=0,"",VLOOKUP(D405,'J1&amp;J2'!$CA$9:$CW$470,22,FALSE))</f>
        <v/>
      </c>
      <c r="AJ405" s="801" t="str">
        <f t="shared" si="471"/>
        <v/>
      </c>
      <c r="AK405" s="802" t="str">
        <f t="shared" si="472"/>
        <v/>
      </c>
      <c r="AL405" s="1216"/>
      <c r="AM405" s="804" t="str">
        <f t="shared" si="473"/>
        <v/>
      </c>
      <c r="AN405" s="1217" t="str">
        <f t="shared" si="474"/>
        <v/>
      </c>
      <c r="AO405" s="1184">
        <f t="shared" si="475"/>
        <v>28</v>
      </c>
      <c r="AP405" s="1182">
        <f t="shared" si="476"/>
        <v>5</v>
      </c>
      <c r="AQ405" s="1185">
        <f t="shared" si="477"/>
        <v>3</v>
      </c>
      <c r="AR405" s="7"/>
    </row>
    <row r="406" spans="2:44" ht="12" customHeight="1" x14ac:dyDescent="0.4">
      <c r="B406" s="946" t="s">
        <v>1033</v>
      </c>
      <c r="C406" s="946" t="s">
        <v>1006</v>
      </c>
      <c r="D406" s="947" t="s">
        <v>160</v>
      </c>
      <c r="E406" s="1219">
        <f>IF(VLOOKUP(D406,'J1&amp;J2'!$CA$9:$CW$470,12,FALSE)=0,"",VLOOKUP(D406,'J1&amp;J2'!$CA$9:$CW$470,12,FALSE))</f>
        <v>83</v>
      </c>
      <c r="F406" s="1218">
        <f t="shared" si="478"/>
        <v>6</v>
      </c>
      <c r="G406" s="1218">
        <f t="shared" si="452"/>
        <v>7</v>
      </c>
      <c r="H406" s="1219">
        <f>IF(VLOOKUP(D406,'J1&amp;J2'!$CA$9:$CW$470,13,FALSE)=0,"",VLOOKUP(D406,'J1&amp;J2'!$CA$9:$CW$470,13,FALSE))</f>
        <v>84</v>
      </c>
      <c r="I406" s="1218">
        <f t="shared" si="453"/>
        <v>5</v>
      </c>
      <c r="J406" s="949">
        <f t="shared" si="454"/>
        <v>8</v>
      </c>
      <c r="K406" s="1219">
        <f>IF(VLOOKUP(D406,'J1&amp;J2'!$CA$9:$CW$470,14,FALSE)=0,"",VLOOKUP(D406,'J1&amp;J2'!$CA$9:$CW$470,14,FALSE))</f>
        <v>92</v>
      </c>
      <c r="L406" s="1412">
        <f t="shared" si="455"/>
        <v>11</v>
      </c>
      <c r="M406" s="1413">
        <f t="shared" si="456"/>
        <v>2</v>
      </c>
      <c r="N406" s="1414">
        <f>IF(VLOOKUP(D406,'J1&amp;J2'!$CA$9:$CW$470,15,FALSE)=0,"",VLOOKUP(D406,'J1&amp;J2'!$CA$9:$CW$470,15,FALSE))</f>
        <v>87</v>
      </c>
      <c r="O406" s="1412">
        <f t="shared" si="457"/>
        <v>9</v>
      </c>
      <c r="P406" s="1413">
        <f t="shared" si="458"/>
        <v>4</v>
      </c>
      <c r="Q406" s="1414" t="str">
        <f>IF(VLOOKUP(D406,'J1&amp;J2'!$CA$9:$CW$470,16,FALSE)=0,"",VLOOKUP(D406,'J1&amp;J2'!$CA$9:$CW$470,16,FALSE))</f>
        <v/>
      </c>
      <c r="R406" s="946" t="str">
        <f t="shared" si="459"/>
        <v/>
      </c>
      <c r="S406" s="947" t="str">
        <f t="shared" si="460"/>
        <v/>
      </c>
      <c r="T406" s="948" t="str">
        <f>IF(VLOOKUP(D406,'J1&amp;J2'!$CA$9:$CW$470,17,FALSE)=0,"",VLOOKUP(D406,'J1&amp;J2'!$CA$9:$CW$470,17,FALSE))</f>
        <v/>
      </c>
      <c r="U406" s="946" t="str">
        <f t="shared" si="461"/>
        <v/>
      </c>
      <c r="V406" s="947" t="str">
        <f t="shared" si="462"/>
        <v/>
      </c>
      <c r="W406" s="948" t="str">
        <f>IF(VLOOKUP(D406,'J1&amp;J2'!$CA$9:$CW$470,18,FALSE)=0,"",VLOOKUP(D406,'J1&amp;J2'!$CA$9:$CW$470,18,FALSE))</f>
        <v/>
      </c>
      <c r="X406" s="946" t="str">
        <f t="shared" si="463"/>
        <v/>
      </c>
      <c r="Y406" s="947" t="str">
        <f t="shared" si="464"/>
        <v/>
      </c>
      <c r="Z406" s="948" t="str">
        <f>IF(VLOOKUP(D406,'J1&amp;J2'!$CA$9:$CW$470,19,FALSE)=0,"",VLOOKUP(D406,'J1&amp;J2'!$CA$9:$CW$470,19,FALSE))</f>
        <v/>
      </c>
      <c r="AA406" s="946" t="str">
        <f t="shared" si="465"/>
        <v/>
      </c>
      <c r="AB406" s="947" t="str">
        <f t="shared" si="466"/>
        <v/>
      </c>
      <c r="AC406" s="948" t="str">
        <f>IF(VLOOKUP(D406,'J1&amp;J2'!$CA$9:$CW$470,20,FALSE)=0,"",VLOOKUP(D406,'J1&amp;J2'!$CA$9:$CW$470,20,FALSE))</f>
        <v/>
      </c>
      <c r="AD406" s="946" t="str">
        <f t="shared" si="467"/>
        <v/>
      </c>
      <c r="AE406" s="947" t="str">
        <f t="shared" si="468"/>
        <v/>
      </c>
      <c r="AF406" s="948" t="str">
        <f>IF(VLOOKUP(D406,'J1&amp;J2'!$CA$9:$CW$470,21,FALSE)=0,"",VLOOKUP(D406,'J1&amp;J2'!$CA$9:$CW$470,21,FALSE))</f>
        <v/>
      </c>
      <c r="AG406" s="946" t="str">
        <f t="shared" si="469"/>
        <v/>
      </c>
      <c r="AH406" s="947" t="str">
        <f t="shared" si="470"/>
        <v/>
      </c>
      <c r="AI406" s="948" t="str">
        <f>IF(VLOOKUP(D406,'J1&amp;J2'!$CA$9:$CW$470,22,FALSE)=0,"",VLOOKUP(D406,'J1&amp;J2'!$CA$9:$CW$470,22,FALSE))</f>
        <v/>
      </c>
      <c r="AJ406" s="946" t="str">
        <f t="shared" si="471"/>
        <v/>
      </c>
      <c r="AK406" s="947" t="str">
        <f t="shared" si="472"/>
        <v/>
      </c>
      <c r="AL406" s="1218"/>
      <c r="AM406" s="949" t="str">
        <f t="shared" si="473"/>
        <v/>
      </c>
      <c r="AN406" s="1219" t="str">
        <f t="shared" si="474"/>
        <v/>
      </c>
      <c r="AO406" s="1184">
        <f t="shared" si="475"/>
        <v>21</v>
      </c>
      <c r="AP406" s="1182">
        <f t="shared" si="476"/>
        <v>6</v>
      </c>
      <c r="AQ406" s="1185">
        <f t="shared" si="477"/>
        <v>4</v>
      </c>
      <c r="AR406" s="7"/>
    </row>
    <row r="407" spans="2:44" ht="12" customHeight="1" x14ac:dyDescent="0.4">
      <c r="B407" s="801" t="s">
        <v>1729</v>
      </c>
      <c r="C407" s="801" t="s">
        <v>784</v>
      </c>
      <c r="D407" s="802" t="s">
        <v>113</v>
      </c>
      <c r="E407" s="1217" t="str">
        <f>IF(VLOOKUP(D407,'J1&amp;J2'!$CA$9:$CW$470,12,FALSE)=0,"",VLOOKUP(D407,'J1&amp;J2'!$CA$9:$CW$470,12,FALSE))</f>
        <v/>
      </c>
      <c r="F407" s="1216" t="str">
        <f t="shared" si="478"/>
        <v/>
      </c>
      <c r="G407" s="804" t="str">
        <f t="shared" si="452"/>
        <v/>
      </c>
      <c r="H407" s="1217">
        <f>IF(VLOOKUP(D407,'J1&amp;J2'!$CA$9:$CW$470,13,FALSE)=0,"",VLOOKUP(D407,'J1&amp;J2'!$CA$9:$CW$470,13,FALSE))</f>
        <v>80</v>
      </c>
      <c r="I407" s="1216">
        <f t="shared" si="453"/>
        <v>3</v>
      </c>
      <c r="J407" s="804">
        <f t="shared" si="454"/>
        <v>10</v>
      </c>
      <c r="K407" s="1217">
        <f>IF(VLOOKUP(D407,'J1&amp;J2'!$CA$9:$CW$470,14,FALSE)=0,"",VLOOKUP(D407,'J1&amp;J2'!$CA$9:$CW$470,14,FALSE))</f>
        <v>82</v>
      </c>
      <c r="L407" s="1409">
        <f t="shared" si="455"/>
        <v>3</v>
      </c>
      <c r="M407" s="1410">
        <f t="shared" si="456"/>
        <v>10</v>
      </c>
      <c r="N407" s="1411" t="str">
        <f>IF(VLOOKUP(D407,'J1&amp;J2'!$CA$9:$CW$470,15,FALSE)=0,"",VLOOKUP(D407,'J1&amp;J2'!$CA$9:$CW$470,15,FALSE))</f>
        <v/>
      </c>
      <c r="O407" s="1409" t="str">
        <f t="shared" si="457"/>
        <v/>
      </c>
      <c r="P407" s="1410" t="str">
        <f t="shared" si="458"/>
        <v/>
      </c>
      <c r="Q407" s="1411" t="str">
        <f>IF(VLOOKUP(D407,'J1&amp;J2'!$CA$9:$CW$470,16,FALSE)=0,"",VLOOKUP(D407,'J1&amp;J2'!$CA$9:$CW$470,16,FALSE))</f>
        <v/>
      </c>
      <c r="R407" s="801" t="str">
        <f t="shared" si="459"/>
        <v/>
      </c>
      <c r="S407" s="802" t="str">
        <f t="shared" si="460"/>
        <v/>
      </c>
      <c r="T407" s="803" t="str">
        <f>IF(VLOOKUP(D407,'J1&amp;J2'!$CA$9:$CW$470,17,FALSE)=0,"",VLOOKUP(D407,'J1&amp;J2'!$CA$9:$CW$470,17,FALSE))</f>
        <v/>
      </c>
      <c r="U407" s="801" t="str">
        <f t="shared" si="461"/>
        <v/>
      </c>
      <c r="V407" s="802" t="str">
        <f t="shared" si="462"/>
        <v/>
      </c>
      <c r="W407" s="803" t="str">
        <f>IF(VLOOKUP(D407,'J1&amp;J2'!$CA$9:$CW$470,18,FALSE)=0,"",VLOOKUP(D407,'J1&amp;J2'!$CA$9:$CW$470,18,FALSE))</f>
        <v/>
      </c>
      <c r="X407" s="801" t="str">
        <f t="shared" si="463"/>
        <v/>
      </c>
      <c r="Y407" s="802" t="str">
        <f t="shared" si="464"/>
        <v/>
      </c>
      <c r="Z407" s="803" t="str">
        <f>IF(VLOOKUP(D407,'J1&amp;J2'!$CA$9:$CW$470,19,FALSE)=0,"",VLOOKUP(D407,'J1&amp;J2'!$CA$9:$CW$470,19,FALSE))</f>
        <v/>
      </c>
      <c r="AA407" s="801" t="str">
        <f t="shared" si="465"/>
        <v/>
      </c>
      <c r="AB407" s="802" t="str">
        <f t="shared" si="466"/>
        <v/>
      </c>
      <c r="AC407" s="803" t="str">
        <f>IF(VLOOKUP(D407,'J1&amp;J2'!$CA$9:$CW$470,20,FALSE)=0,"",VLOOKUP(D407,'J1&amp;J2'!$CA$9:$CW$470,20,FALSE))</f>
        <v/>
      </c>
      <c r="AD407" s="801" t="str">
        <f t="shared" si="467"/>
        <v/>
      </c>
      <c r="AE407" s="802" t="str">
        <f t="shared" si="468"/>
        <v/>
      </c>
      <c r="AF407" s="803" t="str">
        <f>IF(VLOOKUP(D407,'J1&amp;J2'!$CA$9:$CW$470,21,FALSE)=0,"",VLOOKUP(D407,'J1&amp;J2'!$CA$9:$CW$470,21,FALSE))</f>
        <v/>
      </c>
      <c r="AG407" s="801" t="str">
        <f t="shared" si="469"/>
        <v/>
      </c>
      <c r="AH407" s="802" t="str">
        <f t="shared" si="470"/>
        <v/>
      </c>
      <c r="AI407" s="803" t="str">
        <f>IF(VLOOKUP(D407,'J1&amp;J2'!$CA$9:$CW$470,22,FALSE)=0,"",VLOOKUP(D407,'J1&amp;J2'!$CA$9:$CW$470,22,FALSE))</f>
        <v/>
      </c>
      <c r="AJ407" s="801" t="str">
        <f t="shared" si="471"/>
        <v/>
      </c>
      <c r="AK407" s="802" t="str">
        <f t="shared" si="472"/>
        <v/>
      </c>
      <c r="AL407" s="1218"/>
      <c r="AM407" s="949" t="str">
        <f t="shared" si="473"/>
        <v/>
      </c>
      <c r="AN407" s="1219" t="str">
        <f t="shared" si="474"/>
        <v/>
      </c>
      <c r="AO407" s="1184">
        <f t="shared" si="475"/>
        <v>20</v>
      </c>
      <c r="AP407" s="1182">
        <f t="shared" si="476"/>
        <v>7</v>
      </c>
      <c r="AQ407" s="1185">
        <f t="shared" si="477"/>
        <v>2</v>
      </c>
      <c r="AR407" s="7"/>
    </row>
    <row r="408" spans="2:44" ht="12" customHeight="1" x14ac:dyDescent="0.4">
      <c r="B408" s="801" t="s">
        <v>524</v>
      </c>
      <c r="C408" s="946" t="s">
        <v>432</v>
      </c>
      <c r="D408" s="947" t="s">
        <v>523</v>
      </c>
      <c r="E408" s="1219" t="str">
        <f>IF(VLOOKUP(D408,'J1&amp;J2'!$CA$9:$CW$470,12,FALSE)=0,"",VLOOKUP(D408,'J1&amp;J2'!$CA$9:$CW$470,12,FALSE))</f>
        <v/>
      </c>
      <c r="F408" s="1218" t="str">
        <f t="shared" si="478"/>
        <v/>
      </c>
      <c r="G408" s="1218" t="str">
        <f t="shared" si="452"/>
        <v/>
      </c>
      <c r="H408" s="1219">
        <f>IF(VLOOKUP(D408,'J1&amp;J2'!$CA$9:$CW$470,13,FALSE)=0,"",VLOOKUP(D408,'J1&amp;J2'!$CA$9:$CW$470,13,FALSE))</f>
        <v>87</v>
      </c>
      <c r="I408" s="1218">
        <f t="shared" si="453"/>
        <v>8</v>
      </c>
      <c r="J408" s="949">
        <f t="shared" si="454"/>
        <v>5</v>
      </c>
      <c r="K408" s="1219">
        <f>IF(VLOOKUP(D408,'J1&amp;J2'!$CA$9:$CW$470,14,FALSE)=0,"",VLOOKUP(D408,'J1&amp;J2'!$CA$9:$CW$470,14,FALSE))</f>
        <v>86</v>
      </c>
      <c r="L408" s="1412">
        <f t="shared" si="455"/>
        <v>5</v>
      </c>
      <c r="M408" s="1413">
        <f t="shared" si="456"/>
        <v>8</v>
      </c>
      <c r="N408" s="1414">
        <f>IF(VLOOKUP(D408,'J1&amp;J2'!$CA$9:$CW$470,15,FALSE)=0,"",VLOOKUP(D408,'J1&amp;J2'!$CA$9:$CW$470,15,FALSE))</f>
        <v>83</v>
      </c>
      <c r="O408" s="1412">
        <f t="shared" si="457"/>
        <v>7</v>
      </c>
      <c r="P408" s="1413">
        <f t="shared" si="458"/>
        <v>6</v>
      </c>
      <c r="Q408" s="1414" t="str">
        <f>IF(VLOOKUP(D408,'J1&amp;J2'!$CA$9:$CW$470,16,FALSE)=0,"",VLOOKUP(D408,'J1&amp;J2'!$CA$9:$CW$470,16,FALSE))</f>
        <v/>
      </c>
      <c r="R408" s="946" t="str">
        <f t="shared" si="459"/>
        <v/>
      </c>
      <c r="S408" s="947" t="str">
        <f t="shared" si="460"/>
        <v/>
      </c>
      <c r="T408" s="948" t="str">
        <f>IF(VLOOKUP(D408,'J1&amp;J2'!$CA$9:$CW$470,17,FALSE)=0,"",VLOOKUP(D408,'J1&amp;J2'!$CA$9:$CW$470,17,FALSE))</f>
        <v/>
      </c>
      <c r="U408" s="946" t="str">
        <f t="shared" si="461"/>
        <v/>
      </c>
      <c r="V408" s="947" t="str">
        <f t="shared" si="462"/>
        <v/>
      </c>
      <c r="W408" s="948" t="str">
        <f>IF(VLOOKUP(D408,'J1&amp;J2'!$CA$9:$CW$470,18,FALSE)=0,"",VLOOKUP(D408,'J1&amp;J2'!$CA$9:$CW$470,18,FALSE))</f>
        <v/>
      </c>
      <c r="X408" s="946" t="str">
        <f t="shared" si="463"/>
        <v/>
      </c>
      <c r="Y408" s="947" t="str">
        <f t="shared" si="464"/>
        <v/>
      </c>
      <c r="Z408" s="948" t="str">
        <f>IF(VLOOKUP(D408,'J1&amp;J2'!$CA$9:$CW$470,19,FALSE)=0,"",VLOOKUP(D408,'J1&amp;J2'!$CA$9:$CW$470,19,FALSE))</f>
        <v/>
      </c>
      <c r="AA408" s="946" t="str">
        <f t="shared" si="465"/>
        <v/>
      </c>
      <c r="AB408" s="947" t="str">
        <f t="shared" si="466"/>
        <v/>
      </c>
      <c r="AC408" s="948" t="str">
        <f>IF(VLOOKUP(D408,'J1&amp;J2'!$CA$9:$CW$470,20,FALSE)=0,"",VLOOKUP(D408,'J1&amp;J2'!$CA$9:$CW$470,20,FALSE))</f>
        <v/>
      </c>
      <c r="AD408" s="946" t="str">
        <f t="shared" si="467"/>
        <v/>
      </c>
      <c r="AE408" s="947" t="str">
        <f t="shared" si="468"/>
        <v/>
      </c>
      <c r="AF408" s="948" t="str">
        <f>IF(VLOOKUP(D408,'J1&amp;J2'!$CA$9:$CW$470,21,FALSE)=0,"",VLOOKUP(D408,'J1&amp;J2'!$CA$9:$CW$470,21,FALSE))</f>
        <v/>
      </c>
      <c r="AG408" s="946" t="str">
        <f t="shared" si="469"/>
        <v/>
      </c>
      <c r="AH408" s="947" t="str">
        <f t="shared" si="470"/>
        <v/>
      </c>
      <c r="AI408" s="948" t="str">
        <f>IF(VLOOKUP(D408,'J1&amp;J2'!$CA$9:$CW$470,22,FALSE)=0,"",VLOOKUP(D408,'J1&amp;J2'!$CA$9:$CW$470,22,FALSE))</f>
        <v/>
      </c>
      <c r="AJ408" s="946" t="str">
        <f t="shared" si="471"/>
        <v/>
      </c>
      <c r="AK408" s="947" t="str">
        <f t="shared" si="472"/>
        <v/>
      </c>
      <c r="AL408" s="1218"/>
      <c r="AM408" s="949" t="str">
        <f t="shared" si="473"/>
        <v/>
      </c>
      <c r="AN408" s="1219" t="str">
        <f t="shared" si="474"/>
        <v/>
      </c>
      <c r="AO408" s="1184">
        <f t="shared" si="475"/>
        <v>19</v>
      </c>
      <c r="AP408" s="1182">
        <f t="shared" si="476"/>
        <v>8</v>
      </c>
      <c r="AQ408" s="1185">
        <f t="shared" si="477"/>
        <v>3</v>
      </c>
      <c r="AR408" s="7"/>
    </row>
    <row r="409" spans="2:44" ht="12" customHeight="1" x14ac:dyDescent="0.4">
      <c r="B409" s="801" t="s">
        <v>2000</v>
      </c>
      <c r="C409" s="801" t="s">
        <v>434</v>
      </c>
      <c r="D409" s="802" t="s">
        <v>90</v>
      </c>
      <c r="E409" s="1217">
        <f>IF(VLOOKUP(D409,'J1&amp;J2'!$CA$9:$CW$470,12,FALSE)=0,"",VLOOKUP(D409,'J1&amp;J2'!$CA$9:$CW$470,12,FALSE))</f>
        <v>83</v>
      </c>
      <c r="F409" s="1216">
        <f t="shared" si="478"/>
        <v>6</v>
      </c>
      <c r="G409" s="804">
        <f t="shared" si="452"/>
        <v>7</v>
      </c>
      <c r="H409" s="1217" t="str">
        <f>IF(VLOOKUP(D409,'J1&amp;J2'!$CA$9:$CW$470,13,FALSE)=0,"",VLOOKUP(D409,'J1&amp;J2'!$CA$9:$CW$470,13,FALSE))</f>
        <v/>
      </c>
      <c r="I409" s="1216" t="str">
        <f t="shared" si="453"/>
        <v/>
      </c>
      <c r="J409" s="804" t="str">
        <f t="shared" si="454"/>
        <v/>
      </c>
      <c r="K409" s="1217" t="str">
        <f>IF(VLOOKUP(D409,'J1&amp;J2'!$CA$9:$CW$470,14,FALSE)=0,"",VLOOKUP(D409,'J1&amp;J2'!$CA$9:$CW$470,14,FALSE))</f>
        <v/>
      </c>
      <c r="L409" s="1409" t="str">
        <f t="shared" si="455"/>
        <v/>
      </c>
      <c r="M409" s="1410" t="str">
        <f t="shared" si="456"/>
        <v/>
      </c>
      <c r="N409" s="1411">
        <f>IF(VLOOKUP(D409,'J1&amp;J2'!$CA$9:$CW$470,15,FALSE)=0,"",VLOOKUP(D409,'J1&amp;J2'!$CA$9:$CW$470,15,FALSE))</f>
        <v>77</v>
      </c>
      <c r="O409" s="1409">
        <f t="shared" si="457"/>
        <v>2</v>
      </c>
      <c r="P409" s="1410">
        <f t="shared" si="458"/>
        <v>12</v>
      </c>
      <c r="Q409" s="1411" t="str">
        <f>IF(VLOOKUP(D409,'J1&amp;J2'!$CA$9:$CW$470,16,FALSE)=0,"",VLOOKUP(D409,'J1&amp;J2'!$CA$9:$CW$470,16,FALSE))</f>
        <v/>
      </c>
      <c r="R409" s="801" t="str">
        <f t="shared" si="459"/>
        <v/>
      </c>
      <c r="S409" s="802" t="str">
        <f t="shared" si="460"/>
        <v/>
      </c>
      <c r="T409" s="803" t="str">
        <f>IF(VLOOKUP(D409,'J1&amp;J2'!$CA$9:$CW$470,17,FALSE)=0,"",VLOOKUP(D409,'J1&amp;J2'!$CA$9:$CW$470,17,FALSE))</f>
        <v/>
      </c>
      <c r="U409" s="801" t="str">
        <f t="shared" si="461"/>
        <v/>
      </c>
      <c r="V409" s="802" t="str">
        <f t="shared" si="462"/>
        <v/>
      </c>
      <c r="W409" s="803" t="str">
        <f>IF(VLOOKUP(D409,'J1&amp;J2'!$CA$9:$CW$470,18,FALSE)=0,"",VLOOKUP(D409,'J1&amp;J2'!$CA$9:$CW$470,18,FALSE))</f>
        <v/>
      </c>
      <c r="X409" s="801" t="str">
        <f t="shared" si="463"/>
        <v/>
      </c>
      <c r="Y409" s="802" t="str">
        <f t="shared" si="464"/>
        <v/>
      </c>
      <c r="Z409" s="803" t="str">
        <f>IF(VLOOKUP(D409,'J1&amp;J2'!$CA$9:$CW$470,19,FALSE)=0,"",VLOOKUP(D409,'J1&amp;J2'!$CA$9:$CW$470,19,FALSE))</f>
        <v/>
      </c>
      <c r="AA409" s="801" t="str">
        <f t="shared" si="465"/>
        <v/>
      </c>
      <c r="AB409" s="802" t="str">
        <f t="shared" si="466"/>
        <v/>
      </c>
      <c r="AC409" s="803" t="str">
        <f>IF(VLOOKUP(D409,'J1&amp;J2'!$CA$9:$CW$470,20,FALSE)=0,"",VLOOKUP(D409,'J1&amp;J2'!$CA$9:$CW$470,20,FALSE))</f>
        <v/>
      </c>
      <c r="AD409" s="801" t="str">
        <f t="shared" si="467"/>
        <v/>
      </c>
      <c r="AE409" s="802" t="str">
        <f t="shared" si="468"/>
        <v/>
      </c>
      <c r="AF409" s="803" t="str">
        <f>IF(VLOOKUP(D409,'J1&amp;J2'!$CA$9:$CW$470,21,FALSE)=0,"",VLOOKUP(D409,'J1&amp;J2'!$CA$9:$CW$470,21,FALSE))</f>
        <v/>
      </c>
      <c r="AG409" s="801" t="str">
        <f t="shared" si="469"/>
        <v/>
      </c>
      <c r="AH409" s="802" t="str">
        <f t="shared" si="470"/>
        <v/>
      </c>
      <c r="AI409" s="803" t="str">
        <f>IF(VLOOKUP(D409,'J1&amp;J2'!$CA$9:$CW$470,22,FALSE)=0,"",VLOOKUP(D409,'J1&amp;J2'!$CA$9:$CW$470,22,FALSE))</f>
        <v/>
      </c>
      <c r="AJ409" s="801" t="str">
        <f t="shared" si="471"/>
        <v/>
      </c>
      <c r="AK409" s="802" t="str">
        <f t="shared" si="472"/>
        <v/>
      </c>
      <c r="AL409" s="1218"/>
      <c r="AM409" s="949" t="str">
        <f t="shared" si="473"/>
        <v/>
      </c>
      <c r="AN409" s="1219" t="str">
        <f t="shared" si="474"/>
        <v/>
      </c>
      <c r="AO409" s="1184">
        <f t="shared" si="475"/>
        <v>19</v>
      </c>
      <c r="AP409" s="1182">
        <f t="shared" si="476"/>
        <v>8</v>
      </c>
      <c r="AQ409" s="1185">
        <f t="shared" si="477"/>
        <v>2</v>
      </c>
      <c r="AR409" s="7"/>
    </row>
    <row r="410" spans="2:44" ht="12" customHeight="1" x14ac:dyDescent="0.4">
      <c r="B410" s="946" t="s">
        <v>963</v>
      </c>
      <c r="C410" s="946" t="s">
        <v>338</v>
      </c>
      <c r="D410" s="947" t="s">
        <v>962</v>
      </c>
      <c r="E410" s="1219">
        <f>IF(VLOOKUP(D410,'J1&amp;J2'!$CA$9:$CW$470,12,FALSE)=0,"",VLOOKUP(D410,'J1&amp;J2'!$CA$9:$CW$470,12,FALSE))</f>
        <v>81</v>
      </c>
      <c r="F410" s="1218">
        <f t="shared" si="478"/>
        <v>5</v>
      </c>
      <c r="G410" s="1218">
        <f t="shared" si="452"/>
        <v>8</v>
      </c>
      <c r="H410" s="1219">
        <f>IF(VLOOKUP(D410,'J1&amp;J2'!$CA$9:$CW$470,13,FALSE)=0,"",VLOOKUP(D410,'J1&amp;J2'!$CA$9:$CW$470,13,FALSE))</f>
        <v>82</v>
      </c>
      <c r="I410" s="1218">
        <f t="shared" si="453"/>
        <v>4</v>
      </c>
      <c r="J410" s="949">
        <f t="shared" si="454"/>
        <v>9</v>
      </c>
      <c r="K410" s="1219">
        <f>IF(VLOOKUP(D410,'J1&amp;J2'!$CA$9:$CW$470,14,FALSE)=0,"",VLOOKUP(D410,'J1&amp;J2'!$CA$9:$CW$470,14,FALSE))</f>
        <v>999</v>
      </c>
      <c r="L410" s="1412">
        <f t="shared" si="455"/>
        <v>17</v>
      </c>
      <c r="M410" s="1413">
        <f t="shared" si="456"/>
        <v>0</v>
      </c>
      <c r="N410" s="1414" t="str">
        <f>IF(VLOOKUP(D410,'J1&amp;J2'!$CA$9:$CW$470,15,FALSE)=0,"",VLOOKUP(D410,'J1&amp;J2'!$CA$9:$CW$470,15,FALSE))</f>
        <v/>
      </c>
      <c r="O410" s="1412" t="str">
        <f t="shared" si="457"/>
        <v/>
      </c>
      <c r="P410" s="1413" t="str">
        <f t="shared" si="458"/>
        <v/>
      </c>
      <c r="Q410" s="1414" t="str">
        <f>IF(VLOOKUP(D410,'J1&amp;J2'!$CA$9:$CW$470,16,FALSE)=0,"",VLOOKUP(D410,'J1&amp;J2'!$CA$9:$CW$470,16,FALSE))</f>
        <v/>
      </c>
      <c r="R410" s="946" t="str">
        <f t="shared" si="459"/>
        <v/>
      </c>
      <c r="S410" s="947" t="str">
        <f t="shared" si="460"/>
        <v/>
      </c>
      <c r="T410" s="948" t="str">
        <f>IF(VLOOKUP(D410,'J1&amp;J2'!$CA$9:$CW$470,17,FALSE)=0,"",VLOOKUP(D410,'J1&amp;J2'!$CA$9:$CW$470,17,FALSE))</f>
        <v/>
      </c>
      <c r="U410" s="946" t="str">
        <f t="shared" si="461"/>
        <v/>
      </c>
      <c r="V410" s="947" t="str">
        <f t="shared" si="462"/>
        <v/>
      </c>
      <c r="W410" s="948" t="str">
        <f>IF(VLOOKUP(D410,'J1&amp;J2'!$CA$9:$CW$470,18,FALSE)=0,"",VLOOKUP(D410,'J1&amp;J2'!$CA$9:$CW$470,18,FALSE))</f>
        <v/>
      </c>
      <c r="X410" s="946" t="str">
        <f t="shared" si="463"/>
        <v/>
      </c>
      <c r="Y410" s="947" t="str">
        <f t="shared" si="464"/>
        <v/>
      </c>
      <c r="Z410" s="948" t="str">
        <f>IF(VLOOKUP(D410,'J1&amp;J2'!$CA$9:$CW$470,19,FALSE)=0,"",VLOOKUP(D410,'J1&amp;J2'!$CA$9:$CW$470,19,FALSE))</f>
        <v/>
      </c>
      <c r="AA410" s="946" t="str">
        <f t="shared" si="465"/>
        <v/>
      </c>
      <c r="AB410" s="947" t="str">
        <f t="shared" si="466"/>
        <v/>
      </c>
      <c r="AC410" s="948" t="str">
        <f>IF(VLOOKUP(D410,'J1&amp;J2'!$CA$9:$CW$470,20,FALSE)=0,"",VLOOKUP(D410,'J1&amp;J2'!$CA$9:$CW$470,20,FALSE))</f>
        <v/>
      </c>
      <c r="AD410" s="946" t="str">
        <f t="shared" si="467"/>
        <v/>
      </c>
      <c r="AE410" s="947" t="str">
        <f t="shared" si="468"/>
        <v/>
      </c>
      <c r="AF410" s="948" t="str">
        <f>IF(VLOOKUP(D410,'J1&amp;J2'!$CA$9:$CW$470,21,FALSE)=0,"",VLOOKUP(D410,'J1&amp;J2'!$CA$9:$CW$470,21,FALSE))</f>
        <v/>
      </c>
      <c r="AG410" s="946" t="str">
        <f t="shared" si="469"/>
        <v/>
      </c>
      <c r="AH410" s="947" t="str">
        <f t="shared" si="470"/>
        <v/>
      </c>
      <c r="AI410" s="948" t="str">
        <f>IF(VLOOKUP(D410,'J1&amp;J2'!$CA$9:$CW$470,22,FALSE)=0,"",VLOOKUP(D410,'J1&amp;J2'!$CA$9:$CW$470,22,FALSE))</f>
        <v/>
      </c>
      <c r="AJ410" s="946" t="str">
        <f t="shared" si="471"/>
        <v/>
      </c>
      <c r="AK410" s="947" t="str">
        <f t="shared" si="472"/>
        <v/>
      </c>
      <c r="AL410" s="1218"/>
      <c r="AM410" s="949" t="str">
        <f t="shared" si="473"/>
        <v/>
      </c>
      <c r="AN410" s="1219" t="str">
        <f t="shared" si="474"/>
        <v/>
      </c>
      <c r="AO410" s="1184">
        <f t="shared" si="475"/>
        <v>17</v>
      </c>
      <c r="AP410" s="1182">
        <f t="shared" si="476"/>
        <v>10</v>
      </c>
      <c r="AQ410" s="1185">
        <f t="shared" si="477"/>
        <v>3</v>
      </c>
      <c r="AR410" s="7"/>
    </row>
    <row r="411" spans="2:44" ht="12" customHeight="1" x14ac:dyDescent="0.4">
      <c r="B411" s="946" t="s">
        <v>1028</v>
      </c>
      <c r="C411" s="801" t="s">
        <v>1006</v>
      </c>
      <c r="D411" s="802" t="s">
        <v>1027</v>
      </c>
      <c r="E411" s="1217" t="str">
        <f>IF(VLOOKUP(D411,'J1&amp;J2'!$CA$9:$CW$470,12,FALSE)=0,"",VLOOKUP(D411,'J1&amp;J2'!$CA$9:$CW$470,12,FALSE))</f>
        <v/>
      </c>
      <c r="F411" s="1216" t="str">
        <f t="shared" si="478"/>
        <v/>
      </c>
      <c r="G411" s="804" t="str">
        <f t="shared" si="452"/>
        <v/>
      </c>
      <c r="H411" s="1217">
        <f>IF(VLOOKUP(D411,'J1&amp;J2'!$CA$9:$CW$470,13,FALSE)=0,"",VLOOKUP(D411,'J1&amp;J2'!$CA$9:$CW$470,13,FALSE))</f>
        <v>78</v>
      </c>
      <c r="I411" s="1216">
        <f t="shared" si="453"/>
        <v>1</v>
      </c>
      <c r="J411" s="804">
        <f t="shared" si="454"/>
        <v>15</v>
      </c>
      <c r="K411" s="1217" t="str">
        <f>IF(VLOOKUP(D411,'J1&amp;J2'!$CA$9:$CW$470,14,FALSE)=0,"",VLOOKUP(D411,'J1&amp;J2'!$CA$9:$CW$470,14,FALSE))</f>
        <v/>
      </c>
      <c r="L411" s="1409" t="str">
        <f t="shared" si="455"/>
        <v/>
      </c>
      <c r="M411" s="1410" t="str">
        <f t="shared" si="456"/>
        <v/>
      </c>
      <c r="N411" s="1411" t="str">
        <f>IF(VLOOKUP(D411,'J1&amp;J2'!$CA$9:$CW$470,15,FALSE)=0,"",VLOOKUP(D411,'J1&amp;J2'!$CA$9:$CW$470,15,FALSE))</f>
        <v/>
      </c>
      <c r="O411" s="1409" t="str">
        <f t="shared" si="457"/>
        <v/>
      </c>
      <c r="P411" s="1410" t="str">
        <f t="shared" si="458"/>
        <v/>
      </c>
      <c r="Q411" s="1411" t="str">
        <f>IF(VLOOKUP(D411,'J1&amp;J2'!$CA$9:$CW$470,16,FALSE)=0,"",VLOOKUP(D411,'J1&amp;J2'!$CA$9:$CW$470,16,FALSE))</f>
        <v/>
      </c>
      <c r="R411" s="801" t="str">
        <f t="shared" si="459"/>
        <v/>
      </c>
      <c r="S411" s="802" t="str">
        <f t="shared" si="460"/>
        <v/>
      </c>
      <c r="T411" s="803" t="str">
        <f>IF(VLOOKUP(D411,'J1&amp;J2'!$CA$9:$CW$470,17,FALSE)=0,"",VLOOKUP(D411,'J1&amp;J2'!$CA$9:$CW$470,17,FALSE))</f>
        <v/>
      </c>
      <c r="U411" s="801" t="str">
        <f t="shared" si="461"/>
        <v/>
      </c>
      <c r="V411" s="802" t="str">
        <f t="shared" si="462"/>
        <v/>
      </c>
      <c r="W411" s="803" t="str">
        <f>IF(VLOOKUP(D411,'J1&amp;J2'!$CA$9:$CW$470,18,FALSE)=0,"",VLOOKUP(D411,'J1&amp;J2'!$CA$9:$CW$470,18,FALSE))</f>
        <v/>
      </c>
      <c r="X411" s="801" t="str">
        <f t="shared" si="463"/>
        <v/>
      </c>
      <c r="Y411" s="802" t="str">
        <f t="shared" si="464"/>
        <v/>
      </c>
      <c r="Z411" s="803" t="str">
        <f>IF(VLOOKUP(D411,'J1&amp;J2'!$CA$9:$CW$470,19,FALSE)=0,"",VLOOKUP(D411,'J1&amp;J2'!$CA$9:$CW$470,19,FALSE))</f>
        <v/>
      </c>
      <c r="AA411" s="801" t="str">
        <f t="shared" si="465"/>
        <v/>
      </c>
      <c r="AB411" s="802" t="str">
        <f t="shared" si="466"/>
        <v/>
      </c>
      <c r="AC411" s="803" t="str">
        <f>IF(VLOOKUP(D411,'J1&amp;J2'!$CA$9:$CW$470,20,FALSE)=0,"",VLOOKUP(D411,'J1&amp;J2'!$CA$9:$CW$470,20,FALSE))</f>
        <v/>
      </c>
      <c r="AD411" s="801" t="str">
        <f t="shared" si="467"/>
        <v/>
      </c>
      <c r="AE411" s="802" t="str">
        <f t="shared" si="468"/>
        <v/>
      </c>
      <c r="AF411" s="803" t="str">
        <f>IF(VLOOKUP(D411,'J1&amp;J2'!$CA$9:$CW$470,21,FALSE)=0,"",VLOOKUP(D411,'J1&amp;J2'!$CA$9:$CW$470,21,FALSE))</f>
        <v/>
      </c>
      <c r="AG411" s="801" t="str">
        <f t="shared" si="469"/>
        <v/>
      </c>
      <c r="AH411" s="802" t="str">
        <f t="shared" si="470"/>
        <v/>
      </c>
      <c r="AI411" s="803" t="str">
        <f>IF(VLOOKUP(D411,'J1&amp;J2'!$CA$9:$CW$470,22,FALSE)=0,"",VLOOKUP(D411,'J1&amp;J2'!$CA$9:$CW$470,22,FALSE))</f>
        <v/>
      </c>
      <c r="AJ411" s="801" t="str">
        <f t="shared" si="471"/>
        <v/>
      </c>
      <c r="AK411" s="802" t="str">
        <f t="shared" si="472"/>
        <v/>
      </c>
      <c r="AL411" s="1216"/>
      <c r="AM411" s="804" t="str">
        <f t="shared" si="473"/>
        <v/>
      </c>
      <c r="AN411" s="1217" t="str">
        <f t="shared" si="474"/>
        <v/>
      </c>
      <c r="AO411" s="1184">
        <f t="shared" si="475"/>
        <v>15</v>
      </c>
      <c r="AP411" s="1182">
        <f t="shared" si="476"/>
        <v>11</v>
      </c>
      <c r="AQ411" s="1185">
        <f t="shared" si="477"/>
        <v>1</v>
      </c>
      <c r="AR411" s="7"/>
    </row>
    <row r="412" spans="2:44" ht="12" customHeight="1" x14ac:dyDescent="0.4">
      <c r="B412" s="801" t="s">
        <v>537</v>
      </c>
      <c r="C412" s="946" t="s">
        <v>530</v>
      </c>
      <c r="D412" s="947" t="s">
        <v>174</v>
      </c>
      <c r="E412" s="1219" t="str">
        <f>IF(VLOOKUP(D412,'J1&amp;J2'!$CA$9:$CW$470,12,FALSE)=0,"",VLOOKUP(D412,'J1&amp;J2'!$CA$9:$CW$470,12,FALSE))</f>
        <v/>
      </c>
      <c r="F412" s="1218" t="str">
        <f t="shared" si="478"/>
        <v/>
      </c>
      <c r="G412" s="1218" t="str">
        <f t="shared" si="452"/>
        <v/>
      </c>
      <c r="H412" s="1219" t="str">
        <f>IF(VLOOKUP(D412,'J1&amp;J2'!$CA$9:$CW$470,13,FALSE)=0,"",VLOOKUP(D412,'J1&amp;J2'!$CA$9:$CW$470,13,FALSE))</f>
        <v/>
      </c>
      <c r="I412" s="1218" t="str">
        <f t="shared" si="453"/>
        <v/>
      </c>
      <c r="J412" s="949" t="str">
        <f t="shared" si="454"/>
        <v/>
      </c>
      <c r="K412" s="1219" t="str">
        <f>IF(VLOOKUP(D412,'J1&amp;J2'!$CA$9:$CW$470,14,FALSE)=0,"",VLOOKUP(D412,'J1&amp;J2'!$CA$9:$CW$470,14,FALSE))</f>
        <v/>
      </c>
      <c r="L412" s="1412" t="str">
        <f t="shared" si="455"/>
        <v/>
      </c>
      <c r="M412" s="1413" t="str">
        <f t="shared" si="456"/>
        <v/>
      </c>
      <c r="N412" s="1414">
        <f>IF(VLOOKUP(D412,'J1&amp;J2'!$CA$9:$CW$470,15,FALSE)=0,"",VLOOKUP(D412,'J1&amp;J2'!$CA$9:$CW$470,15,FALSE))</f>
        <v>77</v>
      </c>
      <c r="O412" s="1412">
        <f t="shared" si="457"/>
        <v>2</v>
      </c>
      <c r="P412" s="1413">
        <f t="shared" si="458"/>
        <v>12</v>
      </c>
      <c r="Q412" s="1414" t="str">
        <f>IF(VLOOKUP(D412,'J1&amp;J2'!$CA$9:$CW$470,16,FALSE)=0,"",VLOOKUP(D412,'J1&amp;J2'!$CA$9:$CW$470,16,FALSE))</f>
        <v/>
      </c>
      <c r="R412" s="946" t="str">
        <f t="shared" si="459"/>
        <v/>
      </c>
      <c r="S412" s="947" t="str">
        <f t="shared" si="460"/>
        <v/>
      </c>
      <c r="T412" s="948" t="str">
        <f>IF(VLOOKUP(D412,'J1&amp;J2'!$CA$9:$CW$470,17,FALSE)=0,"",VLOOKUP(D412,'J1&amp;J2'!$CA$9:$CW$470,17,FALSE))</f>
        <v/>
      </c>
      <c r="U412" s="946" t="str">
        <f t="shared" si="461"/>
        <v/>
      </c>
      <c r="V412" s="947" t="str">
        <f t="shared" si="462"/>
        <v/>
      </c>
      <c r="W412" s="948" t="str">
        <f>IF(VLOOKUP(D412,'J1&amp;J2'!$CA$9:$CW$470,18,FALSE)=0,"",VLOOKUP(D412,'J1&amp;J2'!$CA$9:$CW$470,18,FALSE))</f>
        <v/>
      </c>
      <c r="X412" s="946" t="str">
        <f t="shared" si="463"/>
        <v/>
      </c>
      <c r="Y412" s="947" t="str">
        <f t="shared" si="464"/>
        <v/>
      </c>
      <c r="Z412" s="948" t="str">
        <f>IF(VLOOKUP(D412,'J1&amp;J2'!$CA$9:$CW$470,19,FALSE)=0,"",VLOOKUP(D412,'J1&amp;J2'!$CA$9:$CW$470,19,FALSE))</f>
        <v/>
      </c>
      <c r="AA412" s="946" t="str">
        <f t="shared" si="465"/>
        <v/>
      </c>
      <c r="AB412" s="947" t="str">
        <f t="shared" si="466"/>
        <v/>
      </c>
      <c r="AC412" s="948" t="str">
        <f>IF(VLOOKUP(D412,'J1&amp;J2'!$CA$9:$CW$470,20,FALSE)=0,"",VLOOKUP(D412,'J1&amp;J2'!$CA$9:$CW$470,20,FALSE))</f>
        <v/>
      </c>
      <c r="AD412" s="946" t="str">
        <f t="shared" si="467"/>
        <v/>
      </c>
      <c r="AE412" s="947" t="str">
        <f t="shared" si="468"/>
        <v/>
      </c>
      <c r="AF412" s="948" t="str">
        <f>IF(VLOOKUP(D412,'J1&amp;J2'!$CA$9:$CW$470,21,FALSE)=0,"",VLOOKUP(D412,'J1&amp;J2'!$CA$9:$CW$470,21,FALSE))</f>
        <v/>
      </c>
      <c r="AG412" s="946" t="str">
        <f t="shared" si="469"/>
        <v/>
      </c>
      <c r="AH412" s="947" t="str">
        <f t="shared" si="470"/>
        <v/>
      </c>
      <c r="AI412" s="948" t="str">
        <f>IF(VLOOKUP(D412,'J1&amp;J2'!$CA$9:$CW$470,22,FALSE)=0,"",VLOOKUP(D412,'J1&amp;J2'!$CA$9:$CW$470,22,FALSE))</f>
        <v/>
      </c>
      <c r="AJ412" s="946" t="str">
        <f t="shared" si="471"/>
        <v/>
      </c>
      <c r="AK412" s="947" t="str">
        <f t="shared" si="472"/>
        <v/>
      </c>
      <c r="AL412" s="1218"/>
      <c r="AM412" s="949" t="str">
        <f t="shared" si="473"/>
        <v/>
      </c>
      <c r="AN412" s="1219" t="str">
        <f t="shared" si="474"/>
        <v/>
      </c>
      <c r="AO412" s="1184">
        <f t="shared" si="475"/>
        <v>12</v>
      </c>
      <c r="AP412" s="1182">
        <f t="shared" si="476"/>
        <v>12</v>
      </c>
      <c r="AQ412" s="1185">
        <f t="shared" si="477"/>
        <v>1</v>
      </c>
      <c r="AR412" s="7"/>
    </row>
    <row r="413" spans="2:44" ht="12" customHeight="1" x14ac:dyDescent="0.4">
      <c r="B413" s="946" t="s">
        <v>624</v>
      </c>
      <c r="C413" s="801" t="s">
        <v>434</v>
      </c>
      <c r="D413" s="802" t="s">
        <v>80</v>
      </c>
      <c r="E413" s="1217">
        <f>IF(VLOOKUP(D413,'J1&amp;J2'!$CA$9:$CW$470,12,FALSE)=0,"",VLOOKUP(D413,'J1&amp;J2'!$CA$9:$CW$470,12,FALSE))</f>
        <v>79</v>
      </c>
      <c r="F413" s="1216">
        <f t="shared" si="478"/>
        <v>3</v>
      </c>
      <c r="G413" s="804">
        <f t="shared" si="452"/>
        <v>10</v>
      </c>
      <c r="H413" s="1217" t="str">
        <f>IF(VLOOKUP(D413,'J1&amp;J2'!$CA$9:$CW$470,13,FALSE)=0,"",VLOOKUP(D413,'J1&amp;J2'!$CA$9:$CW$470,13,FALSE))</f>
        <v/>
      </c>
      <c r="I413" s="1216" t="str">
        <f t="shared" si="453"/>
        <v/>
      </c>
      <c r="J413" s="804" t="str">
        <f t="shared" si="454"/>
        <v/>
      </c>
      <c r="K413" s="1217" t="str">
        <f>IF(VLOOKUP(D413,'J1&amp;J2'!$CA$9:$CW$470,14,FALSE)=0,"",VLOOKUP(D413,'J1&amp;J2'!$CA$9:$CW$470,14,FALSE))</f>
        <v/>
      </c>
      <c r="L413" s="1409" t="str">
        <f t="shared" si="455"/>
        <v/>
      </c>
      <c r="M413" s="1410" t="str">
        <f t="shared" si="456"/>
        <v/>
      </c>
      <c r="N413" s="1411" t="str">
        <f>IF(VLOOKUP(D413,'J1&amp;J2'!$CA$9:$CW$470,15,FALSE)=0,"",VLOOKUP(D413,'J1&amp;J2'!$CA$9:$CW$470,15,FALSE))</f>
        <v/>
      </c>
      <c r="O413" s="1409" t="str">
        <f t="shared" si="457"/>
        <v/>
      </c>
      <c r="P413" s="1410" t="str">
        <f t="shared" si="458"/>
        <v/>
      </c>
      <c r="Q413" s="1411" t="str">
        <f>IF(VLOOKUP(D413,'J1&amp;J2'!$CA$9:$CW$470,16,FALSE)=0,"",VLOOKUP(D413,'J1&amp;J2'!$CA$9:$CW$470,16,FALSE))</f>
        <v/>
      </c>
      <c r="R413" s="801" t="str">
        <f t="shared" si="459"/>
        <v/>
      </c>
      <c r="S413" s="802" t="str">
        <f t="shared" si="460"/>
        <v/>
      </c>
      <c r="T413" s="803" t="str">
        <f>IF(VLOOKUP(D413,'J1&amp;J2'!$CA$9:$CW$470,17,FALSE)=0,"",VLOOKUP(D413,'J1&amp;J2'!$CA$9:$CW$470,17,FALSE))</f>
        <v/>
      </c>
      <c r="U413" s="801" t="str">
        <f t="shared" si="461"/>
        <v/>
      </c>
      <c r="V413" s="802" t="str">
        <f t="shared" si="462"/>
        <v/>
      </c>
      <c r="W413" s="803" t="str">
        <f>IF(VLOOKUP(D413,'J1&amp;J2'!$CA$9:$CW$470,18,FALSE)=0,"",VLOOKUP(D413,'J1&amp;J2'!$CA$9:$CW$470,18,FALSE))</f>
        <v/>
      </c>
      <c r="X413" s="801" t="str">
        <f t="shared" si="463"/>
        <v/>
      </c>
      <c r="Y413" s="802" t="str">
        <f t="shared" si="464"/>
        <v/>
      </c>
      <c r="Z413" s="803" t="str">
        <f>IF(VLOOKUP(D413,'J1&amp;J2'!$CA$9:$CW$470,19,FALSE)=0,"",VLOOKUP(D413,'J1&amp;J2'!$CA$9:$CW$470,19,FALSE))</f>
        <v/>
      </c>
      <c r="AA413" s="801" t="str">
        <f t="shared" si="465"/>
        <v/>
      </c>
      <c r="AB413" s="802" t="str">
        <f t="shared" si="466"/>
        <v/>
      </c>
      <c r="AC413" s="803" t="str">
        <f>IF(VLOOKUP(D413,'J1&amp;J2'!$CA$9:$CW$470,20,FALSE)=0,"",VLOOKUP(D413,'J1&amp;J2'!$CA$9:$CW$470,20,FALSE))</f>
        <v/>
      </c>
      <c r="AD413" s="801" t="str">
        <f t="shared" si="467"/>
        <v/>
      </c>
      <c r="AE413" s="802" t="str">
        <f t="shared" si="468"/>
        <v/>
      </c>
      <c r="AF413" s="803" t="str">
        <f>IF(VLOOKUP(D413,'J1&amp;J2'!$CA$9:$CW$470,21,FALSE)=0,"",VLOOKUP(D413,'J1&amp;J2'!$CA$9:$CW$470,21,FALSE))</f>
        <v/>
      </c>
      <c r="AG413" s="801" t="str">
        <f t="shared" si="469"/>
        <v/>
      </c>
      <c r="AH413" s="802" t="str">
        <f t="shared" si="470"/>
        <v/>
      </c>
      <c r="AI413" s="803" t="str">
        <f>IF(VLOOKUP(D413,'J1&amp;J2'!$CA$9:$CW$470,22,FALSE)=0,"",VLOOKUP(D413,'J1&amp;J2'!$CA$9:$CW$470,22,FALSE))</f>
        <v/>
      </c>
      <c r="AJ413" s="801" t="str">
        <f t="shared" si="471"/>
        <v/>
      </c>
      <c r="AK413" s="802" t="str">
        <f t="shared" si="472"/>
        <v/>
      </c>
      <c r="AL413" s="1216"/>
      <c r="AM413" s="804" t="str">
        <f t="shared" si="473"/>
        <v/>
      </c>
      <c r="AN413" s="1217" t="str">
        <f t="shared" si="474"/>
        <v/>
      </c>
      <c r="AO413" s="1184">
        <f t="shared" si="475"/>
        <v>10</v>
      </c>
      <c r="AP413" s="1182">
        <f t="shared" si="476"/>
        <v>13</v>
      </c>
      <c r="AQ413" s="1185">
        <f t="shared" si="477"/>
        <v>1</v>
      </c>
      <c r="AR413" s="7"/>
    </row>
    <row r="414" spans="2:44" ht="12" customHeight="1" x14ac:dyDescent="0.4">
      <c r="B414" s="801" t="s">
        <v>825</v>
      </c>
      <c r="C414" s="946" t="s">
        <v>784</v>
      </c>
      <c r="D414" s="947" t="s">
        <v>255</v>
      </c>
      <c r="E414" s="1219">
        <f>IF(VLOOKUP(D414,'J1&amp;J2'!$CA$9:$CW$470,12,FALSE)=0,"",VLOOKUP(D414,'J1&amp;J2'!$CA$9:$CW$470,12,FALSE))</f>
        <v>85</v>
      </c>
      <c r="F414" s="1218">
        <f t="shared" si="478"/>
        <v>11</v>
      </c>
      <c r="G414" s="1218">
        <f t="shared" si="452"/>
        <v>2</v>
      </c>
      <c r="H414" s="1219">
        <f>IF(VLOOKUP(D414,'J1&amp;J2'!$CA$9:$CW$470,13,FALSE)=0,"",VLOOKUP(D414,'J1&amp;J2'!$CA$9:$CW$470,13,FALSE))</f>
        <v>96</v>
      </c>
      <c r="I414" s="1218">
        <f t="shared" si="453"/>
        <v>18</v>
      </c>
      <c r="J414" s="949">
        <f t="shared" si="454"/>
        <v>0</v>
      </c>
      <c r="K414" s="1219">
        <f>IF(VLOOKUP(D414,'J1&amp;J2'!$CA$9:$CW$470,14,FALSE)=0,"",VLOOKUP(D414,'J1&amp;J2'!$CA$9:$CW$470,14,FALSE))</f>
        <v>87</v>
      </c>
      <c r="L414" s="1412">
        <f t="shared" si="455"/>
        <v>6</v>
      </c>
      <c r="M414" s="1413">
        <f t="shared" si="456"/>
        <v>7</v>
      </c>
      <c r="N414" s="1414" t="str">
        <f>IF(VLOOKUP(D414,'J1&amp;J2'!$CA$9:$CW$470,15,FALSE)=0,"",VLOOKUP(D414,'J1&amp;J2'!$CA$9:$CW$470,15,FALSE))</f>
        <v/>
      </c>
      <c r="O414" s="1412" t="str">
        <f t="shared" si="457"/>
        <v/>
      </c>
      <c r="P414" s="1413" t="str">
        <f t="shared" si="458"/>
        <v/>
      </c>
      <c r="Q414" s="1414" t="str">
        <f>IF(VLOOKUP(D414,'J1&amp;J2'!$CA$9:$CW$470,16,FALSE)=0,"",VLOOKUP(D414,'J1&amp;J2'!$CA$9:$CW$470,16,FALSE))</f>
        <v/>
      </c>
      <c r="R414" s="946" t="str">
        <f t="shared" si="459"/>
        <v/>
      </c>
      <c r="S414" s="947" t="str">
        <f t="shared" si="460"/>
        <v/>
      </c>
      <c r="T414" s="948" t="str">
        <f>IF(VLOOKUP(D414,'J1&amp;J2'!$CA$9:$CW$470,17,FALSE)=0,"",VLOOKUP(D414,'J1&amp;J2'!$CA$9:$CW$470,17,FALSE))</f>
        <v/>
      </c>
      <c r="U414" s="946" t="str">
        <f t="shared" si="461"/>
        <v/>
      </c>
      <c r="V414" s="947" t="str">
        <f t="shared" si="462"/>
        <v/>
      </c>
      <c r="W414" s="948" t="str">
        <f>IF(VLOOKUP(D414,'J1&amp;J2'!$CA$9:$CW$470,18,FALSE)=0,"",VLOOKUP(D414,'J1&amp;J2'!$CA$9:$CW$470,18,FALSE))</f>
        <v/>
      </c>
      <c r="X414" s="946" t="str">
        <f t="shared" si="463"/>
        <v/>
      </c>
      <c r="Y414" s="947" t="str">
        <f t="shared" si="464"/>
        <v/>
      </c>
      <c r="Z414" s="948" t="str">
        <f>IF(VLOOKUP(D414,'J1&amp;J2'!$CA$9:$CW$470,19,FALSE)=0,"",VLOOKUP(D414,'J1&amp;J2'!$CA$9:$CW$470,19,FALSE))</f>
        <v/>
      </c>
      <c r="AA414" s="946" t="str">
        <f t="shared" si="465"/>
        <v/>
      </c>
      <c r="AB414" s="947" t="str">
        <f t="shared" si="466"/>
        <v/>
      </c>
      <c r="AC414" s="948" t="str">
        <f>IF(VLOOKUP(D414,'J1&amp;J2'!$CA$9:$CW$470,20,FALSE)=0,"",VLOOKUP(D414,'J1&amp;J2'!$CA$9:$CW$470,20,FALSE))</f>
        <v/>
      </c>
      <c r="AD414" s="946" t="str">
        <f t="shared" si="467"/>
        <v/>
      </c>
      <c r="AE414" s="947" t="str">
        <f t="shared" si="468"/>
        <v/>
      </c>
      <c r="AF414" s="948" t="str">
        <f>IF(VLOOKUP(D414,'J1&amp;J2'!$CA$9:$CW$470,21,FALSE)=0,"",VLOOKUP(D414,'J1&amp;J2'!$CA$9:$CW$470,21,FALSE))</f>
        <v/>
      </c>
      <c r="AG414" s="946" t="str">
        <f t="shared" si="469"/>
        <v/>
      </c>
      <c r="AH414" s="947" t="str">
        <f t="shared" si="470"/>
        <v/>
      </c>
      <c r="AI414" s="948" t="str">
        <f>IF(VLOOKUP(D414,'J1&amp;J2'!$CA$9:$CW$470,22,FALSE)=0,"",VLOOKUP(D414,'J1&amp;J2'!$CA$9:$CW$470,22,FALSE))</f>
        <v/>
      </c>
      <c r="AJ414" s="946" t="str">
        <f t="shared" si="471"/>
        <v/>
      </c>
      <c r="AK414" s="947" t="str">
        <f t="shared" si="472"/>
        <v/>
      </c>
      <c r="AL414" s="1216"/>
      <c r="AM414" s="804" t="str">
        <f t="shared" si="473"/>
        <v/>
      </c>
      <c r="AN414" s="1217" t="str">
        <f t="shared" si="474"/>
        <v/>
      </c>
      <c r="AO414" s="1184">
        <f t="shared" si="475"/>
        <v>9</v>
      </c>
      <c r="AP414" s="1182">
        <f t="shared" si="476"/>
        <v>14</v>
      </c>
      <c r="AQ414" s="1185">
        <f t="shared" si="477"/>
        <v>3</v>
      </c>
      <c r="AR414" s="7"/>
    </row>
    <row r="415" spans="2:44" ht="12" customHeight="1" x14ac:dyDescent="0.4">
      <c r="B415" s="946" t="s">
        <v>483</v>
      </c>
      <c r="C415" s="801" t="s">
        <v>432</v>
      </c>
      <c r="D415" s="802" t="s">
        <v>482</v>
      </c>
      <c r="E415" s="1217" t="str">
        <f>IF(VLOOKUP(D415,'J1&amp;J2'!$CA$9:$CW$470,12,FALSE)=0,"",VLOOKUP(D415,'J1&amp;J2'!$CA$9:$CW$470,12,FALSE))</f>
        <v/>
      </c>
      <c r="F415" s="1216" t="str">
        <f t="shared" si="478"/>
        <v/>
      </c>
      <c r="G415" s="804" t="str">
        <f t="shared" si="452"/>
        <v/>
      </c>
      <c r="H415" s="1217">
        <f>IF(VLOOKUP(D415,'J1&amp;J2'!$CA$9:$CW$470,13,FALSE)=0,"",VLOOKUP(D415,'J1&amp;J2'!$CA$9:$CW$470,13,FALSE))</f>
        <v>88</v>
      </c>
      <c r="I415" s="1216">
        <f t="shared" si="453"/>
        <v>10</v>
      </c>
      <c r="J415" s="804">
        <f t="shared" si="454"/>
        <v>3</v>
      </c>
      <c r="K415" s="1217" t="str">
        <f>IF(VLOOKUP(D415,'J1&amp;J2'!$CA$9:$CW$470,14,FALSE)=0,"",VLOOKUP(D415,'J1&amp;J2'!$CA$9:$CW$470,14,FALSE))</f>
        <v/>
      </c>
      <c r="L415" s="1409" t="str">
        <f t="shared" si="455"/>
        <v/>
      </c>
      <c r="M415" s="1410" t="str">
        <f t="shared" si="456"/>
        <v/>
      </c>
      <c r="N415" s="1411">
        <f>IF(VLOOKUP(D415,'J1&amp;J2'!$CA$9:$CW$470,15,FALSE)=0,"",VLOOKUP(D415,'J1&amp;J2'!$CA$9:$CW$470,15,FALSE))</f>
        <v>83</v>
      </c>
      <c r="O415" s="1409">
        <f t="shared" si="457"/>
        <v>7</v>
      </c>
      <c r="P415" s="1410">
        <f t="shared" si="458"/>
        <v>6</v>
      </c>
      <c r="Q415" s="1411" t="str">
        <f>IF(VLOOKUP(D415,'J1&amp;J2'!$CA$9:$CW$470,16,FALSE)=0,"",VLOOKUP(D415,'J1&amp;J2'!$CA$9:$CW$470,16,FALSE))</f>
        <v/>
      </c>
      <c r="R415" s="801" t="str">
        <f t="shared" si="459"/>
        <v/>
      </c>
      <c r="S415" s="802" t="str">
        <f t="shared" si="460"/>
        <v/>
      </c>
      <c r="T415" s="803" t="str">
        <f>IF(VLOOKUP(D415,'J1&amp;J2'!$CA$9:$CW$470,17,FALSE)=0,"",VLOOKUP(D415,'J1&amp;J2'!$CA$9:$CW$470,17,FALSE))</f>
        <v/>
      </c>
      <c r="U415" s="801" t="str">
        <f t="shared" si="461"/>
        <v/>
      </c>
      <c r="V415" s="802" t="str">
        <f t="shared" si="462"/>
        <v/>
      </c>
      <c r="W415" s="803" t="str">
        <f>IF(VLOOKUP(D415,'J1&amp;J2'!$CA$9:$CW$470,18,FALSE)=0,"",VLOOKUP(D415,'J1&amp;J2'!$CA$9:$CW$470,18,FALSE))</f>
        <v/>
      </c>
      <c r="X415" s="801" t="str">
        <f t="shared" si="463"/>
        <v/>
      </c>
      <c r="Y415" s="802" t="str">
        <f t="shared" si="464"/>
        <v/>
      </c>
      <c r="Z415" s="803" t="str">
        <f>IF(VLOOKUP(D415,'J1&amp;J2'!$CA$9:$CW$470,19,FALSE)=0,"",VLOOKUP(D415,'J1&amp;J2'!$CA$9:$CW$470,19,FALSE))</f>
        <v/>
      </c>
      <c r="AA415" s="801" t="str">
        <f t="shared" si="465"/>
        <v/>
      </c>
      <c r="AB415" s="802" t="str">
        <f t="shared" si="466"/>
        <v/>
      </c>
      <c r="AC415" s="803" t="str">
        <f>IF(VLOOKUP(D415,'J1&amp;J2'!$CA$9:$CW$470,20,FALSE)=0,"",VLOOKUP(D415,'J1&amp;J2'!$CA$9:$CW$470,20,FALSE))</f>
        <v/>
      </c>
      <c r="AD415" s="801" t="str">
        <f t="shared" si="467"/>
        <v/>
      </c>
      <c r="AE415" s="802" t="str">
        <f t="shared" si="468"/>
        <v/>
      </c>
      <c r="AF415" s="803" t="str">
        <f>IF(VLOOKUP(D415,'J1&amp;J2'!$CA$9:$CW$470,21,FALSE)=0,"",VLOOKUP(D415,'J1&amp;J2'!$CA$9:$CW$470,21,FALSE))</f>
        <v/>
      </c>
      <c r="AG415" s="801" t="str">
        <f t="shared" si="469"/>
        <v/>
      </c>
      <c r="AH415" s="802" t="str">
        <f t="shared" si="470"/>
        <v/>
      </c>
      <c r="AI415" s="803" t="str">
        <f>IF(VLOOKUP(D415,'J1&amp;J2'!$CA$9:$CW$470,22,FALSE)=0,"",VLOOKUP(D415,'J1&amp;J2'!$CA$9:$CW$470,22,FALSE))</f>
        <v/>
      </c>
      <c r="AJ415" s="801" t="str">
        <f t="shared" si="471"/>
        <v/>
      </c>
      <c r="AK415" s="802" t="str">
        <f t="shared" si="472"/>
        <v/>
      </c>
      <c r="AL415" s="1216"/>
      <c r="AM415" s="804" t="str">
        <f t="shared" si="473"/>
        <v/>
      </c>
      <c r="AN415" s="1217" t="str">
        <f t="shared" si="474"/>
        <v/>
      </c>
      <c r="AO415" s="1184">
        <f t="shared" si="475"/>
        <v>9</v>
      </c>
      <c r="AP415" s="1182">
        <f t="shared" si="476"/>
        <v>14</v>
      </c>
      <c r="AQ415" s="1185">
        <f t="shared" si="477"/>
        <v>2</v>
      </c>
      <c r="AR415" s="7"/>
    </row>
    <row r="416" spans="2:44" ht="12" customHeight="1" x14ac:dyDescent="0.4">
      <c r="B416" s="946" t="s">
        <v>732</v>
      </c>
      <c r="C416" s="946" t="s">
        <v>731</v>
      </c>
      <c r="D416" s="947" t="s">
        <v>295</v>
      </c>
      <c r="E416" s="1219">
        <f>IF(VLOOKUP(D416,'J1&amp;J2'!$CA$9:$CW$470,12,FALSE)=0,"",VLOOKUP(D416,'J1&amp;J2'!$CA$9:$CW$470,12,FALSE))</f>
        <v>83</v>
      </c>
      <c r="F416" s="1218">
        <f t="shared" si="478"/>
        <v>6</v>
      </c>
      <c r="G416" s="1218">
        <f t="shared" si="452"/>
        <v>7</v>
      </c>
      <c r="H416" s="1219">
        <f>IF(VLOOKUP(D416,'J1&amp;J2'!$CA$9:$CW$470,13,FALSE)=0,"",VLOOKUP(D416,'J1&amp;J2'!$CA$9:$CW$470,13,FALSE))</f>
        <v>89</v>
      </c>
      <c r="I416" s="1218">
        <f t="shared" si="453"/>
        <v>12</v>
      </c>
      <c r="J416" s="949">
        <f t="shared" si="454"/>
        <v>1</v>
      </c>
      <c r="K416" s="1219" t="str">
        <f>IF(VLOOKUP(D416,'J1&amp;J2'!$CA$9:$CW$470,14,FALSE)=0,"",VLOOKUP(D416,'J1&amp;J2'!$CA$9:$CW$470,14,FALSE))</f>
        <v/>
      </c>
      <c r="L416" s="1412" t="str">
        <f t="shared" si="455"/>
        <v/>
      </c>
      <c r="M416" s="1413" t="str">
        <f t="shared" si="456"/>
        <v/>
      </c>
      <c r="N416" s="1414" t="str">
        <f>IF(VLOOKUP(D416,'J1&amp;J2'!$CA$9:$CW$470,15,FALSE)=0,"",VLOOKUP(D416,'J1&amp;J2'!$CA$9:$CW$470,15,FALSE))</f>
        <v/>
      </c>
      <c r="O416" s="1412" t="str">
        <f t="shared" si="457"/>
        <v/>
      </c>
      <c r="P416" s="1413" t="str">
        <f t="shared" si="458"/>
        <v/>
      </c>
      <c r="Q416" s="1414" t="str">
        <f>IF(VLOOKUP(D416,'J1&amp;J2'!$CA$9:$CW$470,16,FALSE)=0,"",VLOOKUP(D416,'J1&amp;J2'!$CA$9:$CW$470,16,FALSE))</f>
        <v/>
      </c>
      <c r="R416" s="946" t="str">
        <f t="shared" si="459"/>
        <v/>
      </c>
      <c r="S416" s="947" t="str">
        <f t="shared" si="460"/>
        <v/>
      </c>
      <c r="T416" s="948" t="str">
        <f>IF(VLOOKUP(D416,'J1&amp;J2'!$CA$9:$CW$470,17,FALSE)=0,"",VLOOKUP(D416,'J1&amp;J2'!$CA$9:$CW$470,17,FALSE))</f>
        <v/>
      </c>
      <c r="U416" s="946" t="str">
        <f t="shared" si="461"/>
        <v/>
      </c>
      <c r="V416" s="947" t="str">
        <f t="shared" si="462"/>
        <v/>
      </c>
      <c r="W416" s="948" t="str">
        <f>IF(VLOOKUP(D416,'J1&amp;J2'!$CA$9:$CW$470,18,FALSE)=0,"",VLOOKUP(D416,'J1&amp;J2'!$CA$9:$CW$470,18,FALSE))</f>
        <v/>
      </c>
      <c r="X416" s="946" t="str">
        <f t="shared" si="463"/>
        <v/>
      </c>
      <c r="Y416" s="947" t="str">
        <f t="shared" si="464"/>
        <v/>
      </c>
      <c r="Z416" s="948" t="str">
        <f>IF(VLOOKUP(D416,'J1&amp;J2'!$CA$9:$CW$470,19,FALSE)=0,"",VLOOKUP(D416,'J1&amp;J2'!$CA$9:$CW$470,19,FALSE))</f>
        <v/>
      </c>
      <c r="AA416" s="946" t="str">
        <f t="shared" si="465"/>
        <v/>
      </c>
      <c r="AB416" s="947" t="str">
        <f t="shared" si="466"/>
        <v/>
      </c>
      <c r="AC416" s="948" t="str">
        <f>IF(VLOOKUP(D416,'J1&amp;J2'!$CA$9:$CW$470,20,FALSE)=0,"",VLOOKUP(D416,'J1&amp;J2'!$CA$9:$CW$470,20,FALSE))</f>
        <v/>
      </c>
      <c r="AD416" s="946" t="str">
        <f t="shared" si="467"/>
        <v/>
      </c>
      <c r="AE416" s="947" t="str">
        <f t="shared" si="468"/>
        <v/>
      </c>
      <c r="AF416" s="948" t="str">
        <f>IF(VLOOKUP(D416,'J1&amp;J2'!$CA$9:$CW$470,21,FALSE)=0,"",VLOOKUP(D416,'J1&amp;J2'!$CA$9:$CW$470,21,FALSE))</f>
        <v/>
      </c>
      <c r="AG416" s="946" t="str">
        <f t="shared" si="469"/>
        <v/>
      </c>
      <c r="AH416" s="947" t="str">
        <f t="shared" si="470"/>
        <v/>
      </c>
      <c r="AI416" s="948" t="str">
        <f>IF(VLOOKUP(D416,'J1&amp;J2'!$CA$9:$CW$470,22,FALSE)=0,"",VLOOKUP(D416,'J1&amp;J2'!$CA$9:$CW$470,22,FALSE))</f>
        <v/>
      </c>
      <c r="AJ416" s="946" t="str">
        <f t="shared" si="471"/>
        <v/>
      </c>
      <c r="AK416" s="947" t="str">
        <f t="shared" si="472"/>
        <v/>
      </c>
      <c r="AL416" s="1216"/>
      <c r="AM416" s="804" t="str">
        <f t="shared" si="473"/>
        <v/>
      </c>
      <c r="AN416" s="1217" t="str">
        <f t="shared" si="474"/>
        <v/>
      </c>
      <c r="AO416" s="1184">
        <f t="shared" si="475"/>
        <v>8</v>
      </c>
      <c r="AP416" s="1182">
        <f t="shared" si="476"/>
        <v>16</v>
      </c>
      <c r="AQ416" s="1185">
        <f t="shared" si="477"/>
        <v>2</v>
      </c>
      <c r="AR416" s="7"/>
    </row>
    <row r="417" spans="2:44" ht="12" customHeight="1" x14ac:dyDescent="0.4">
      <c r="B417" s="946" t="s">
        <v>447</v>
      </c>
      <c r="C417" s="801" t="s">
        <v>432</v>
      </c>
      <c r="D417" s="802" t="s">
        <v>446</v>
      </c>
      <c r="E417" s="1217" t="str">
        <f>IF(VLOOKUP(D417,'J1&amp;J2'!$CA$9:$CW$470,12,FALSE)=0,"",VLOOKUP(D417,'J1&amp;J2'!$CA$9:$CW$470,12,FALSE))</f>
        <v/>
      </c>
      <c r="F417" s="1216" t="str">
        <f t="shared" si="478"/>
        <v/>
      </c>
      <c r="G417" s="804" t="str">
        <f t="shared" si="452"/>
        <v/>
      </c>
      <c r="H417" s="1217" t="str">
        <f>IF(VLOOKUP(D417,'J1&amp;J2'!$CA$9:$CW$470,13,FALSE)=0,"",VLOOKUP(D417,'J1&amp;J2'!$CA$9:$CW$470,13,FALSE))</f>
        <v/>
      </c>
      <c r="I417" s="1216" t="str">
        <f t="shared" si="453"/>
        <v/>
      </c>
      <c r="J417" s="804" t="str">
        <f t="shared" si="454"/>
        <v/>
      </c>
      <c r="K417" s="1217" t="str">
        <f>IF(VLOOKUP(D417,'J1&amp;J2'!$CA$9:$CW$470,14,FALSE)=0,"",VLOOKUP(D417,'J1&amp;J2'!$CA$9:$CW$470,14,FALSE))</f>
        <v/>
      </c>
      <c r="L417" s="1409" t="str">
        <f t="shared" si="455"/>
        <v/>
      </c>
      <c r="M417" s="1410" t="str">
        <f t="shared" si="456"/>
        <v/>
      </c>
      <c r="N417" s="1411">
        <f>IF(VLOOKUP(D417,'J1&amp;J2'!$CA$9:$CW$470,15,FALSE)=0,"",VLOOKUP(D417,'J1&amp;J2'!$CA$9:$CW$470,15,FALSE))</f>
        <v>81</v>
      </c>
      <c r="O417" s="1409">
        <f t="shared" si="457"/>
        <v>6</v>
      </c>
      <c r="P417" s="1410">
        <f t="shared" si="458"/>
        <v>7</v>
      </c>
      <c r="Q417" s="1411" t="str">
        <f>IF(VLOOKUP(D417,'J1&amp;J2'!$CA$9:$CW$470,16,FALSE)=0,"",VLOOKUP(D417,'J1&amp;J2'!$CA$9:$CW$470,16,FALSE))</f>
        <v/>
      </c>
      <c r="R417" s="801" t="str">
        <f t="shared" si="459"/>
        <v/>
      </c>
      <c r="S417" s="802" t="str">
        <f t="shared" si="460"/>
        <v/>
      </c>
      <c r="T417" s="803" t="str">
        <f>IF(VLOOKUP(D417,'J1&amp;J2'!$CA$9:$CW$470,17,FALSE)=0,"",VLOOKUP(D417,'J1&amp;J2'!$CA$9:$CW$470,17,FALSE))</f>
        <v/>
      </c>
      <c r="U417" s="801" t="str">
        <f t="shared" si="461"/>
        <v/>
      </c>
      <c r="V417" s="802" t="str">
        <f t="shared" si="462"/>
        <v/>
      </c>
      <c r="W417" s="803" t="str">
        <f>IF(VLOOKUP(D417,'J1&amp;J2'!$CA$9:$CW$470,18,FALSE)=0,"",VLOOKUP(D417,'J1&amp;J2'!$CA$9:$CW$470,18,FALSE))</f>
        <v/>
      </c>
      <c r="X417" s="801" t="str">
        <f t="shared" si="463"/>
        <v/>
      </c>
      <c r="Y417" s="802" t="str">
        <f t="shared" si="464"/>
        <v/>
      </c>
      <c r="Z417" s="803" t="str">
        <f>IF(VLOOKUP(D417,'J1&amp;J2'!$CA$9:$CW$470,19,FALSE)=0,"",VLOOKUP(D417,'J1&amp;J2'!$CA$9:$CW$470,19,FALSE))</f>
        <v/>
      </c>
      <c r="AA417" s="801" t="str">
        <f t="shared" si="465"/>
        <v/>
      </c>
      <c r="AB417" s="802" t="str">
        <f t="shared" si="466"/>
        <v/>
      </c>
      <c r="AC417" s="803" t="str">
        <f>IF(VLOOKUP(D417,'J1&amp;J2'!$CA$9:$CW$470,20,FALSE)=0,"",VLOOKUP(D417,'J1&amp;J2'!$CA$9:$CW$470,20,FALSE))</f>
        <v/>
      </c>
      <c r="AD417" s="801" t="str">
        <f t="shared" si="467"/>
        <v/>
      </c>
      <c r="AE417" s="802" t="str">
        <f t="shared" si="468"/>
        <v/>
      </c>
      <c r="AF417" s="803" t="str">
        <f>IF(VLOOKUP(D417,'J1&amp;J2'!$CA$9:$CW$470,21,FALSE)=0,"",VLOOKUP(D417,'J1&amp;J2'!$CA$9:$CW$470,21,FALSE))</f>
        <v/>
      </c>
      <c r="AG417" s="801" t="str">
        <f t="shared" si="469"/>
        <v/>
      </c>
      <c r="AH417" s="802" t="str">
        <f t="shared" si="470"/>
        <v/>
      </c>
      <c r="AI417" s="803" t="str">
        <f>IF(VLOOKUP(D417,'J1&amp;J2'!$CA$9:$CW$470,22,FALSE)=0,"",VLOOKUP(D417,'J1&amp;J2'!$CA$9:$CW$470,22,FALSE))</f>
        <v/>
      </c>
      <c r="AJ417" s="801" t="str">
        <f t="shared" si="471"/>
        <v/>
      </c>
      <c r="AK417" s="802" t="str">
        <f t="shared" si="472"/>
        <v/>
      </c>
      <c r="AL417" s="1216"/>
      <c r="AM417" s="804" t="str">
        <f t="shared" si="473"/>
        <v/>
      </c>
      <c r="AN417" s="1217" t="str">
        <f t="shared" si="474"/>
        <v/>
      </c>
      <c r="AO417" s="1184">
        <f t="shared" si="475"/>
        <v>7</v>
      </c>
      <c r="AP417" s="1182">
        <f t="shared" si="476"/>
        <v>17</v>
      </c>
      <c r="AQ417" s="1185">
        <f t="shared" si="477"/>
        <v>1</v>
      </c>
      <c r="AR417" s="7"/>
    </row>
    <row r="418" spans="2:44" ht="12" customHeight="1" x14ac:dyDescent="0.4">
      <c r="B418" s="946" t="s">
        <v>570</v>
      </c>
      <c r="C418" s="946" t="s">
        <v>322</v>
      </c>
      <c r="D418" s="947" t="s">
        <v>569</v>
      </c>
      <c r="E418" s="1219" t="str">
        <f>IF(VLOOKUP(D418,'J1&amp;J2'!$CA$9:$CW$470,12,FALSE)=0,"",VLOOKUP(D418,'J1&amp;J2'!$CA$9:$CW$470,12,FALSE))</f>
        <v/>
      </c>
      <c r="F418" s="1218" t="str">
        <f t="shared" si="478"/>
        <v/>
      </c>
      <c r="G418" s="1218" t="str">
        <f t="shared" si="452"/>
        <v/>
      </c>
      <c r="H418" s="1219">
        <f>IF(VLOOKUP(D418,'J1&amp;J2'!$CA$9:$CW$470,13,FALSE)=0,"",VLOOKUP(D418,'J1&amp;J2'!$CA$9:$CW$470,13,FALSE))</f>
        <v>93</v>
      </c>
      <c r="I418" s="1218">
        <f t="shared" si="453"/>
        <v>14</v>
      </c>
      <c r="J418" s="949">
        <f t="shared" si="454"/>
        <v>0</v>
      </c>
      <c r="K418" s="1219">
        <f>IF(VLOOKUP(D418,'J1&amp;J2'!$CA$9:$CW$470,14,FALSE)=0,"",VLOOKUP(D418,'J1&amp;J2'!$CA$9:$CW$470,14,FALSE))</f>
        <v>88</v>
      </c>
      <c r="L418" s="1412">
        <f t="shared" si="455"/>
        <v>7</v>
      </c>
      <c r="M418" s="1413">
        <f t="shared" si="456"/>
        <v>6</v>
      </c>
      <c r="N418" s="1414" t="str">
        <f>IF(VLOOKUP(D418,'J1&amp;J2'!$CA$9:$CW$470,15,FALSE)=0,"",VLOOKUP(D418,'J1&amp;J2'!$CA$9:$CW$470,15,FALSE))</f>
        <v/>
      </c>
      <c r="O418" s="1412" t="str">
        <f t="shared" si="457"/>
        <v/>
      </c>
      <c r="P418" s="1413" t="str">
        <f t="shared" si="458"/>
        <v/>
      </c>
      <c r="Q418" s="1414" t="str">
        <f>IF(VLOOKUP(D418,'J1&amp;J2'!$CA$9:$CW$470,16,FALSE)=0,"",VLOOKUP(D418,'J1&amp;J2'!$CA$9:$CW$470,16,FALSE))</f>
        <v/>
      </c>
      <c r="R418" s="946" t="str">
        <f t="shared" si="459"/>
        <v/>
      </c>
      <c r="S418" s="947" t="str">
        <f t="shared" si="460"/>
        <v/>
      </c>
      <c r="T418" s="948" t="str">
        <f>IF(VLOOKUP(D418,'J1&amp;J2'!$CA$9:$CW$470,17,FALSE)=0,"",VLOOKUP(D418,'J1&amp;J2'!$CA$9:$CW$470,17,FALSE))</f>
        <v/>
      </c>
      <c r="U418" s="946" t="str">
        <f t="shared" si="461"/>
        <v/>
      </c>
      <c r="V418" s="947" t="str">
        <f t="shared" si="462"/>
        <v/>
      </c>
      <c r="W418" s="948" t="str">
        <f>IF(VLOOKUP(D418,'J1&amp;J2'!$CA$9:$CW$470,18,FALSE)=0,"",VLOOKUP(D418,'J1&amp;J2'!$CA$9:$CW$470,18,FALSE))</f>
        <v/>
      </c>
      <c r="X418" s="946" t="str">
        <f t="shared" si="463"/>
        <v/>
      </c>
      <c r="Y418" s="947" t="str">
        <f t="shared" si="464"/>
        <v/>
      </c>
      <c r="Z418" s="948" t="str">
        <f>IF(VLOOKUP(D418,'J1&amp;J2'!$CA$9:$CW$470,19,FALSE)=0,"",VLOOKUP(D418,'J1&amp;J2'!$CA$9:$CW$470,19,FALSE))</f>
        <v/>
      </c>
      <c r="AA418" s="946" t="str">
        <f t="shared" si="465"/>
        <v/>
      </c>
      <c r="AB418" s="947" t="str">
        <f t="shared" si="466"/>
        <v/>
      </c>
      <c r="AC418" s="948" t="str">
        <f>IF(VLOOKUP(D418,'J1&amp;J2'!$CA$9:$CW$470,20,FALSE)=0,"",VLOOKUP(D418,'J1&amp;J2'!$CA$9:$CW$470,20,FALSE))</f>
        <v/>
      </c>
      <c r="AD418" s="946" t="str">
        <f t="shared" si="467"/>
        <v/>
      </c>
      <c r="AE418" s="947" t="str">
        <f t="shared" si="468"/>
        <v/>
      </c>
      <c r="AF418" s="948" t="str">
        <f>IF(VLOOKUP(D418,'J1&amp;J2'!$CA$9:$CW$470,21,FALSE)=0,"",VLOOKUP(D418,'J1&amp;J2'!$CA$9:$CW$470,21,FALSE))</f>
        <v/>
      </c>
      <c r="AG418" s="946" t="str">
        <f t="shared" si="469"/>
        <v/>
      </c>
      <c r="AH418" s="947" t="str">
        <f t="shared" si="470"/>
        <v/>
      </c>
      <c r="AI418" s="948" t="str">
        <f>IF(VLOOKUP(D418,'J1&amp;J2'!$CA$9:$CW$470,22,FALSE)=0,"",VLOOKUP(D418,'J1&amp;J2'!$CA$9:$CW$470,22,FALSE))</f>
        <v/>
      </c>
      <c r="AJ418" s="946" t="str">
        <f t="shared" si="471"/>
        <v/>
      </c>
      <c r="AK418" s="947" t="str">
        <f t="shared" si="472"/>
        <v/>
      </c>
      <c r="AL418" s="1216"/>
      <c r="AM418" s="804" t="str">
        <f t="shared" si="473"/>
        <v/>
      </c>
      <c r="AN418" s="1217" t="str">
        <f t="shared" si="474"/>
        <v/>
      </c>
      <c r="AO418" s="1184">
        <f t="shared" si="475"/>
        <v>6</v>
      </c>
      <c r="AP418" s="1182">
        <f t="shared" si="476"/>
        <v>18</v>
      </c>
      <c r="AQ418" s="1185">
        <f t="shared" si="477"/>
        <v>2</v>
      </c>
      <c r="AR418" s="7"/>
    </row>
    <row r="419" spans="2:44" ht="12" customHeight="1" x14ac:dyDescent="0.4">
      <c r="B419" s="801" t="s">
        <v>989</v>
      </c>
      <c r="C419" s="801" t="s">
        <v>984</v>
      </c>
      <c r="D419" s="802" t="s">
        <v>268</v>
      </c>
      <c r="E419" s="1217">
        <f>IF(VLOOKUP(D419,'J1&amp;J2'!$CA$9:$CW$470,12,FALSE)=0,"",VLOOKUP(D419,'J1&amp;J2'!$CA$9:$CW$470,12,FALSE))</f>
        <v>86</v>
      </c>
      <c r="F419" s="1216">
        <f t="shared" si="478"/>
        <v>12</v>
      </c>
      <c r="G419" s="804">
        <f t="shared" si="452"/>
        <v>1</v>
      </c>
      <c r="H419" s="1217" t="str">
        <f>IF(VLOOKUP(D419,'J1&amp;J2'!$CA$9:$CW$470,13,FALSE)=0,"",VLOOKUP(D419,'J1&amp;J2'!$CA$9:$CW$470,13,FALSE))</f>
        <v/>
      </c>
      <c r="I419" s="1216" t="str">
        <f t="shared" si="453"/>
        <v/>
      </c>
      <c r="J419" s="804" t="str">
        <f t="shared" si="454"/>
        <v/>
      </c>
      <c r="K419" s="1217">
        <f>IF(VLOOKUP(D419,'J1&amp;J2'!$CA$9:$CW$470,14,FALSE)=0,"",VLOOKUP(D419,'J1&amp;J2'!$CA$9:$CW$470,14,FALSE))</f>
        <v>89</v>
      </c>
      <c r="L419" s="1409">
        <f t="shared" si="455"/>
        <v>9</v>
      </c>
      <c r="M419" s="1410">
        <f t="shared" si="456"/>
        <v>4</v>
      </c>
      <c r="N419" s="1411" t="str">
        <f>IF(VLOOKUP(D419,'J1&amp;J2'!$CA$9:$CW$470,15,FALSE)=0,"",VLOOKUP(D419,'J1&amp;J2'!$CA$9:$CW$470,15,FALSE))</f>
        <v/>
      </c>
      <c r="O419" s="1409" t="str">
        <f t="shared" si="457"/>
        <v/>
      </c>
      <c r="P419" s="1410" t="str">
        <f t="shared" si="458"/>
        <v/>
      </c>
      <c r="Q419" s="1411" t="str">
        <f>IF(VLOOKUP(D419,'J1&amp;J2'!$CA$9:$CW$470,16,FALSE)=0,"",VLOOKUP(D419,'J1&amp;J2'!$CA$9:$CW$470,16,FALSE))</f>
        <v/>
      </c>
      <c r="R419" s="801" t="str">
        <f t="shared" si="459"/>
        <v/>
      </c>
      <c r="S419" s="802" t="str">
        <f t="shared" si="460"/>
        <v/>
      </c>
      <c r="T419" s="803" t="str">
        <f>IF(VLOOKUP(D419,'J1&amp;J2'!$CA$9:$CW$470,17,FALSE)=0,"",VLOOKUP(D419,'J1&amp;J2'!$CA$9:$CW$470,17,FALSE))</f>
        <v/>
      </c>
      <c r="U419" s="801" t="str">
        <f t="shared" si="461"/>
        <v/>
      </c>
      <c r="V419" s="802" t="str">
        <f t="shared" si="462"/>
        <v/>
      </c>
      <c r="W419" s="803" t="str">
        <f>IF(VLOOKUP(D419,'J1&amp;J2'!$CA$9:$CW$470,18,FALSE)=0,"",VLOOKUP(D419,'J1&amp;J2'!$CA$9:$CW$470,18,FALSE))</f>
        <v/>
      </c>
      <c r="X419" s="801" t="str">
        <f t="shared" si="463"/>
        <v/>
      </c>
      <c r="Y419" s="802" t="str">
        <f t="shared" si="464"/>
        <v/>
      </c>
      <c r="Z419" s="803" t="str">
        <f>IF(VLOOKUP(D419,'J1&amp;J2'!$CA$9:$CW$470,19,FALSE)=0,"",VLOOKUP(D419,'J1&amp;J2'!$CA$9:$CW$470,19,FALSE))</f>
        <v/>
      </c>
      <c r="AA419" s="801" t="str">
        <f t="shared" si="465"/>
        <v/>
      </c>
      <c r="AB419" s="802" t="str">
        <f t="shared" si="466"/>
        <v/>
      </c>
      <c r="AC419" s="803" t="str">
        <f>IF(VLOOKUP(D419,'J1&amp;J2'!$CA$9:$CW$470,20,FALSE)=0,"",VLOOKUP(D419,'J1&amp;J2'!$CA$9:$CW$470,20,FALSE))</f>
        <v/>
      </c>
      <c r="AD419" s="801" t="str">
        <f t="shared" si="467"/>
        <v/>
      </c>
      <c r="AE419" s="802" t="str">
        <f t="shared" si="468"/>
        <v/>
      </c>
      <c r="AF419" s="803" t="str">
        <f>IF(VLOOKUP(D419,'J1&amp;J2'!$CA$9:$CW$470,21,FALSE)=0,"",VLOOKUP(D419,'J1&amp;J2'!$CA$9:$CW$470,21,FALSE))</f>
        <v/>
      </c>
      <c r="AG419" s="801" t="str">
        <f t="shared" si="469"/>
        <v/>
      </c>
      <c r="AH419" s="802" t="str">
        <f t="shared" si="470"/>
        <v/>
      </c>
      <c r="AI419" s="803" t="str">
        <f>IF(VLOOKUP(D419,'J1&amp;J2'!$CA$9:$CW$470,22,FALSE)=0,"",VLOOKUP(D419,'J1&amp;J2'!$CA$9:$CW$470,22,FALSE))</f>
        <v/>
      </c>
      <c r="AJ419" s="801" t="str">
        <f t="shared" si="471"/>
        <v/>
      </c>
      <c r="AK419" s="802" t="str">
        <f t="shared" si="472"/>
        <v/>
      </c>
      <c r="AL419" s="1218"/>
      <c r="AM419" s="949"/>
      <c r="AN419" s="1219"/>
      <c r="AO419" s="1184">
        <f t="shared" si="475"/>
        <v>5</v>
      </c>
      <c r="AP419" s="1182">
        <f t="shared" si="476"/>
        <v>19</v>
      </c>
      <c r="AQ419" s="1185">
        <f t="shared" si="477"/>
        <v>2</v>
      </c>
      <c r="AR419" s="7"/>
    </row>
    <row r="420" spans="2:44" ht="12" customHeight="1" x14ac:dyDescent="0.4">
      <c r="B420" s="946" t="s">
        <v>989</v>
      </c>
      <c r="C420" s="946" t="s">
        <v>984</v>
      </c>
      <c r="D420" s="947" t="s">
        <v>268</v>
      </c>
      <c r="E420" s="1219">
        <f>IF(VLOOKUP(D420,'J1&amp;J2'!$CA$9:$CW$470,12,FALSE)=0,"",VLOOKUP(D420,'J1&amp;J2'!$CA$9:$CW$470,12,FALSE))</f>
        <v>86</v>
      </c>
      <c r="F420" s="1218">
        <f t="shared" si="478"/>
        <v>12</v>
      </c>
      <c r="G420" s="1218">
        <f t="shared" si="452"/>
        <v>1</v>
      </c>
      <c r="H420" s="1219" t="str">
        <f>IF(VLOOKUP(D420,'J1&amp;J2'!$CA$9:$CW$470,13,FALSE)=0,"",VLOOKUP(D420,'J1&amp;J2'!$CA$9:$CW$470,13,FALSE))</f>
        <v/>
      </c>
      <c r="I420" s="1218" t="str">
        <f t="shared" si="453"/>
        <v/>
      </c>
      <c r="J420" s="949" t="str">
        <f t="shared" si="454"/>
        <v/>
      </c>
      <c r="K420" s="1219">
        <f>IF(VLOOKUP(D420,'J1&amp;J2'!$CA$9:$CW$470,14,FALSE)=0,"",VLOOKUP(D420,'J1&amp;J2'!$CA$9:$CW$470,14,FALSE))</f>
        <v>89</v>
      </c>
      <c r="L420" s="1412">
        <f t="shared" si="455"/>
        <v>9</v>
      </c>
      <c r="M420" s="1413">
        <f t="shared" si="456"/>
        <v>4</v>
      </c>
      <c r="N420" s="1414" t="str">
        <f>IF(VLOOKUP(D420,'J1&amp;J2'!$CA$9:$CW$470,15,FALSE)=0,"",VLOOKUP(D420,'J1&amp;J2'!$CA$9:$CW$470,15,FALSE))</f>
        <v/>
      </c>
      <c r="O420" s="1412" t="str">
        <f t="shared" si="457"/>
        <v/>
      </c>
      <c r="P420" s="1413" t="str">
        <f t="shared" si="458"/>
        <v/>
      </c>
      <c r="Q420" s="1414" t="str">
        <f>IF(VLOOKUP(D420,'J1&amp;J2'!$CA$9:$CW$470,16,FALSE)=0,"",VLOOKUP(D420,'J1&amp;J2'!$CA$9:$CW$470,16,FALSE))</f>
        <v/>
      </c>
      <c r="R420" s="946" t="str">
        <f t="shared" si="459"/>
        <v/>
      </c>
      <c r="S420" s="947" t="str">
        <f t="shared" si="460"/>
        <v/>
      </c>
      <c r="T420" s="948" t="str">
        <f>IF(VLOOKUP(D420,'J1&amp;J2'!$CA$9:$CW$470,17,FALSE)=0,"",VLOOKUP(D420,'J1&amp;J2'!$CA$9:$CW$470,17,FALSE))</f>
        <v/>
      </c>
      <c r="U420" s="946" t="str">
        <f t="shared" si="461"/>
        <v/>
      </c>
      <c r="V420" s="947" t="str">
        <f t="shared" si="462"/>
        <v/>
      </c>
      <c r="W420" s="948" t="str">
        <f>IF(VLOOKUP(D420,'J1&amp;J2'!$CA$9:$CW$470,18,FALSE)=0,"",VLOOKUP(D420,'J1&amp;J2'!$CA$9:$CW$470,18,FALSE))</f>
        <v/>
      </c>
      <c r="X420" s="946" t="str">
        <f t="shared" si="463"/>
        <v/>
      </c>
      <c r="Y420" s="947" t="str">
        <f t="shared" si="464"/>
        <v/>
      </c>
      <c r="Z420" s="948" t="str">
        <f>IF(VLOOKUP(D420,'J1&amp;J2'!$CA$9:$CW$470,19,FALSE)=0,"",VLOOKUP(D420,'J1&amp;J2'!$CA$9:$CW$470,19,FALSE))</f>
        <v/>
      </c>
      <c r="AA420" s="946" t="str">
        <f t="shared" si="465"/>
        <v/>
      </c>
      <c r="AB420" s="947" t="str">
        <f t="shared" si="466"/>
        <v/>
      </c>
      <c r="AC420" s="948" t="str">
        <f>IF(VLOOKUP(D420,'J1&amp;J2'!$CA$9:$CW$470,20,FALSE)=0,"",VLOOKUP(D420,'J1&amp;J2'!$CA$9:$CW$470,20,FALSE))</f>
        <v/>
      </c>
      <c r="AD420" s="946" t="str">
        <f t="shared" si="467"/>
        <v/>
      </c>
      <c r="AE420" s="947" t="str">
        <f t="shared" si="468"/>
        <v/>
      </c>
      <c r="AF420" s="948" t="str">
        <f>IF(VLOOKUP(D420,'J1&amp;J2'!$CA$9:$CW$470,21,FALSE)=0,"",VLOOKUP(D420,'J1&amp;J2'!$CA$9:$CW$470,21,FALSE))</f>
        <v/>
      </c>
      <c r="AG420" s="946" t="str">
        <f t="shared" si="469"/>
        <v/>
      </c>
      <c r="AH420" s="947" t="str">
        <f t="shared" si="470"/>
        <v/>
      </c>
      <c r="AI420" s="948" t="str">
        <f>IF(VLOOKUP(D420,'J1&amp;J2'!$CA$9:$CW$470,22,FALSE)=0,"",VLOOKUP(D420,'J1&amp;J2'!$CA$9:$CW$470,22,FALSE))</f>
        <v/>
      </c>
      <c r="AJ420" s="946" t="str">
        <f t="shared" si="471"/>
        <v/>
      </c>
      <c r="AK420" s="947" t="str">
        <f t="shared" si="472"/>
        <v/>
      </c>
      <c r="AL420" s="1216"/>
      <c r="AM420" s="804" t="str">
        <f t="shared" ref="AM420:AM451" si="479">IF(AL420="","",RANK(AL420,$AL$401:$AL$450,1))</f>
        <v/>
      </c>
      <c r="AN420" s="1217" t="str">
        <f t="shared" ref="AN420:AN451" si="480">IF(AM420="","",IF(AM420=1,15,IF(AM420=2,12,IF(AND(AM420&gt;2,AM420&lt;13),13-AM420,0))))</f>
        <v/>
      </c>
      <c r="AO420" s="1184">
        <f t="shared" si="475"/>
        <v>5</v>
      </c>
      <c r="AP420" s="1182">
        <f t="shared" si="476"/>
        <v>19</v>
      </c>
      <c r="AQ420" s="1185">
        <f t="shared" si="477"/>
        <v>2</v>
      </c>
      <c r="AR420" s="7"/>
    </row>
    <row r="421" spans="2:44" ht="12" customHeight="1" x14ac:dyDescent="0.4">
      <c r="B421" s="801" t="s">
        <v>955</v>
      </c>
      <c r="C421" s="801" t="s">
        <v>338</v>
      </c>
      <c r="D421" s="802" t="s">
        <v>954</v>
      </c>
      <c r="E421" s="1217">
        <f>IF(VLOOKUP(D421,'J1&amp;J2'!$CA$9:$CW$470,12,FALSE)=0,"",VLOOKUP(D421,'J1&amp;J2'!$CA$9:$CW$470,12,FALSE))</f>
        <v>84</v>
      </c>
      <c r="F421" s="1216">
        <f t="shared" si="478"/>
        <v>10</v>
      </c>
      <c r="G421" s="804">
        <f t="shared" si="452"/>
        <v>3</v>
      </c>
      <c r="H421" s="1217">
        <f>IF(VLOOKUP(D421,'J1&amp;J2'!$CA$9:$CW$470,13,FALSE)=0,"",VLOOKUP(D421,'J1&amp;J2'!$CA$9:$CW$470,13,FALSE))</f>
        <v>92</v>
      </c>
      <c r="I421" s="1216">
        <f t="shared" si="453"/>
        <v>13</v>
      </c>
      <c r="J421" s="804">
        <f t="shared" si="454"/>
        <v>0</v>
      </c>
      <c r="K421" s="1217" t="str">
        <f>IF(VLOOKUP(D421,'J1&amp;J2'!$CA$9:$CW$470,14,FALSE)=0,"",VLOOKUP(D421,'J1&amp;J2'!$CA$9:$CW$470,14,FALSE))</f>
        <v/>
      </c>
      <c r="L421" s="1409" t="str">
        <f t="shared" si="455"/>
        <v/>
      </c>
      <c r="M421" s="1410" t="str">
        <f t="shared" si="456"/>
        <v/>
      </c>
      <c r="N421" s="1411" t="str">
        <f>IF(VLOOKUP(D421,'J1&amp;J2'!$CA$9:$CW$470,15,FALSE)=0,"",VLOOKUP(D421,'J1&amp;J2'!$CA$9:$CW$470,15,FALSE))</f>
        <v/>
      </c>
      <c r="O421" s="1409" t="str">
        <f t="shared" si="457"/>
        <v/>
      </c>
      <c r="P421" s="1410" t="str">
        <f t="shared" si="458"/>
        <v/>
      </c>
      <c r="Q421" s="1411" t="str">
        <f>IF(VLOOKUP(D421,'J1&amp;J2'!$CA$9:$CW$470,16,FALSE)=0,"",VLOOKUP(D421,'J1&amp;J2'!$CA$9:$CW$470,16,FALSE))</f>
        <v/>
      </c>
      <c r="R421" s="801" t="str">
        <f t="shared" si="459"/>
        <v/>
      </c>
      <c r="S421" s="802" t="str">
        <f t="shared" si="460"/>
        <v/>
      </c>
      <c r="T421" s="803" t="str">
        <f>IF(VLOOKUP(D421,'J1&amp;J2'!$CA$9:$CW$470,17,FALSE)=0,"",VLOOKUP(D421,'J1&amp;J2'!$CA$9:$CW$470,17,FALSE))</f>
        <v/>
      </c>
      <c r="U421" s="801" t="str">
        <f t="shared" si="461"/>
        <v/>
      </c>
      <c r="V421" s="802" t="str">
        <f t="shared" si="462"/>
        <v/>
      </c>
      <c r="W421" s="803" t="str">
        <f>IF(VLOOKUP(D421,'J1&amp;J2'!$CA$9:$CW$470,18,FALSE)=0,"",VLOOKUP(D421,'J1&amp;J2'!$CA$9:$CW$470,18,FALSE))</f>
        <v/>
      </c>
      <c r="X421" s="801" t="str">
        <f t="shared" si="463"/>
        <v/>
      </c>
      <c r="Y421" s="802" t="str">
        <f t="shared" si="464"/>
        <v/>
      </c>
      <c r="Z421" s="803" t="str">
        <f>IF(VLOOKUP(D421,'J1&amp;J2'!$CA$9:$CW$470,19,FALSE)=0,"",VLOOKUP(D421,'J1&amp;J2'!$CA$9:$CW$470,19,FALSE))</f>
        <v/>
      </c>
      <c r="AA421" s="801" t="str">
        <f t="shared" si="465"/>
        <v/>
      </c>
      <c r="AB421" s="802" t="str">
        <f t="shared" si="466"/>
        <v/>
      </c>
      <c r="AC421" s="803" t="str">
        <f>IF(VLOOKUP(D421,'J1&amp;J2'!$CA$9:$CW$470,20,FALSE)=0,"",VLOOKUP(D421,'J1&amp;J2'!$CA$9:$CW$470,20,FALSE))</f>
        <v/>
      </c>
      <c r="AD421" s="801" t="str">
        <f t="shared" si="467"/>
        <v/>
      </c>
      <c r="AE421" s="802" t="str">
        <f t="shared" si="468"/>
        <v/>
      </c>
      <c r="AF421" s="803" t="str">
        <f>IF(VLOOKUP(D421,'J1&amp;J2'!$CA$9:$CW$470,21,FALSE)=0,"",VLOOKUP(D421,'J1&amp;J2'!$CA$9:$CW$470,21,FALSE))</f>
        <v/>
      </c>
      <c r="AG421" s="801" t="str">
        <f t="shared" si="469"/>
        <v/>
      </c>
      <c r="AH421" s="802" t="str">
        <f t="shared" si="470"/>
        <v/>
      </c>
      <c r="AI421" s="803" t="str">
        <f>IF(VLOOKUP(D421,'J1&amp;J2'!$CA$9:$CW$470,22,FALSE)=0,"",VLOOKUP(D421,'J1&amp;J2'!$CA$9:$CW$470,22,FALSE))</f>
        <v/>
      </c>
      <c r="AJ421" s="801" t="str">
        <f t="shared" si="471"/>
        <v/>
      </c>
      <c r="AK421" s="802" t="str">
        <f t="shared" si="472"/>
        <v/>
      </c>
      <c r="AL421" s="1218"/>
      <c r="AM421" s="949" t="str">
        <f t="shared" si="479"/>
        <v/>
      </c>
      <c r="AN421" s="1219" t="str">
        <f t="shared" si="480"/>
        <v/>
      </c>
      <c r="AO421" s="1184">
        <f t="shared" si="475"/>
        <v>3</v>
      </c>
      <c r="AP421" s="1182">
        <f t="shared" si="476"/>
        <v>21</v>
      </c>
      <c r="AQ421" s="1185">
        <f t="shared" si="477"/>
        <v>2</v>
      </c>
      <c r="AR421" s="7"/>
    </row>
    <row r="422" spans="2:44" ht="12" customHeight="1" x14ac:dyDescent="0.4">
      <c r="B422" s="801" t="s">
        <v>933</v>
      </c>
      <c r="C422" s="946" t="s">
        <v>338</v>
      </c>
      <c r="D422" s="947" t="s">
        <v>932</v>
      </c>
      <c r="E422" s="1219" t="str">
        <f>IF(VLOOKUP(D422,'J1&amp;J2'!$CA$9:$CW$470,12,FALSE)=0,"",VLOOKUP(D422,'J1&amp;J2'!$CA$9:$CW$470,12,FALSE))</f>
        <v/>
      </c>
      <c r="F422" s="1218" t="str">
        <f t="shared" si="478"/>
        <v/>
      </c>
      <c r="G422" s="1218" t="str">
        <f t="shared" si="452"/>
        <v/>
      </c>
      <c r="H422" s="1219">
        <f>IF(VLOOKUP(D422,'J1&amp;J2'!$CA$9:$CW$470,13,FALSE)=0,"",VLOOKUP(D422,'J1&amp;J2'!$CA$9:$CW$470,13,FALSE))</f>
        <v>88</v>
      </c>
      <c r="I422" s="1218">
        <f t="shared" si="453"/>
        <v>10</v>
      </c>
      <c r="J422" s="949">
        <f t="shared" si="454"/>
        <v>3</v>
      </c>
      <c r="K422" s="1219" t="str">
        <f>IF(VLOOKUP(D422,'J1&amp;J2'!$CA$9:$CW$470,14,FALSE)=0,"",VLOOKUP(D422,'J1&amp;J2'!$CA$9:$CW$470,14,FALSE))</f>
        <v/>
      </c>
      <c r="L422" s="1412" t="str">
        <f t="shared" si="455"/>
        <v/>
      </c>
      <c r="M422" s="1413" t="str">
        <f t="shared" si="456"/>
        <v/>
      </c>
      <c r="N422" s="1414" t="str">
        <f>IF(VLOOKUP(D422,'J1&amp;J2'!$CA$9:$CW$470,15,FALSE)=0,"",VLOOKUP(D422,'J1&amp;J2'!$CA$9:$CW$470,15,FALSE))</f>
        <v/>
      </c>
      <c r="O422" s="1412" t="str">
        <f t="shared" si="457"/>
        <v/>
      </c>
      <c r="P422" s="1413" t="str">
        <f t="shared" si="458"/>
        <v/>
      </c>
      <c r="Q422" s="1414" t="str">
        <f>IF(VLOOKUP(D422,'J1&amp;J2'!$CA$9:$CW$470,16,FALSE)=0,"",VLOOKUP(D422,'J1&amp;J2'!$CA$9:$CW$470,16,FALSE))</f>
        <v/>
      </c>
      <c r="R422" s="946" t="str">
        <f t="shared" si="459"/>
        <v/>
      </c>
      <c r="S422" s="947" t="str">
        <f t="shared" si="460"/>
        <v/>
      </c>
      <c r="T422" s="948" t="str">
        <f>IF(VLOOKUP(D422,'J1&amp;J2'!$CA$9:$CW$470,17,FALSE)=0,"",VLOOKUP(D422,'J1&amp;J2'!$CA$9:$CW$470,17,FALSE))</f>
        <v/>
      </c>
      <c r="U422" s="946" t="str">
        <f t="shared" si="461"/>
        <v/>
      </c>
      <c r="V422" s="947" t="str">
        <f t="shared" si="462"/>
        <v/>
      </c>
      <c r="W422" s="948" t="str">
        <f>IF(VLOOKUP(D422,'J1&amp;J2'!$CA$9:$CW$470,18,FALSE)=0,"",VLOOKUP(D422,'J1&amp;J2'!$CA$9:$CW$470,18,FALSE))</f>
        <v/>
      </c>
      <c r="X422" s="946" t="str">
        <f t="shared" si="463"/>
        <v/>
      </c>
      <c r="Y422" s="947" t="str">
        <f t="shared" si="464"/>
        <v/>
      </c>
      <c r="Z422" s="948" t="str">
        <f>IF(VLOOKUP(D422,'J1&amp;J2'!$CA$9:$CW$470,19,FALSE)=0,"",VLOOKUP(D422,'J1&amp;J2'!$CA$9:$CW$470,19,FALSE))</f>
        <v/>
      </c>
      <c r="AA422" s="946" t="str">
        <f t="shared" si="465"/>
        <v/>
      </c>
      <c r="AB422" s="947" t="str">
        <f t="shared" si="466"/>
        <v/>
      </c>
      <c r="AC422" s="948" t="str">
        <f>IF(VLOOKUP(D422,'J1&amp;J2'!$CA$9:$CW$470,20,FALSE)=0,"",VLOOKUP(D422,'J1&amp;J2'!$CA$9:$CW$470,20,FALSE))</f>
        <v/>
      </c>
      <c r="AD422" s="946" t="str">
        <f t="shared" si="467"/>
        <v/>
      </c>
      <c r="AE422" s="947" t="str">
        <f t="shared" si="468"/>
        <v/>
      </c>
      <c r="AF422" s="948" t="str">
        <f>IF(VLOOKUP(D422,'J1&amp;J2'!$CA$9:$CW$470,21,FALSE)=0,"",VLOOKUP(D422,'J1&amp;J2'!$CA$9:$CW$470,21,FALSE))</f>
        <v/>
      </c>
      <c r="AG422" s="946" t="str">
        <f t="shared" si="469"/>
        <v/>
      </c>
      <c r="AH422" s="947" t="str">
        <f t="shared" si="470"/>
        <v/>
      </c>
      <c r="AI422" s="948" t="str">
        <f>IF(VLOOKUP(D422,'J1&amp;J2'!$CA$9:$CW$470,22,FALSE)=0,"",VLOOKUP(D422,'J1&amp;J2'!$CA$9:$CW$470,22,FALSE))</f>
        <v/>
      </c>
      <c r="AJ422" s="946" t="str">
        <f t="shared" si="471"/>
        <v/>
      </c>
      <c r="AK422" s="947" t="str">
        <f t="shared" si="472"/>
        <v/>
      </c>
      <c r="AL422" s="1216"/>
      <c r="AM422" s="804" t="str">
        <f t="shared" si="479"/>
        <v/>
      </c>
      <c r="AN422" s="1217" t="str">
        <f t="shared" si="480"/>
        <v/>
      </c>
      <c r="AO422" s="1184">
        <f t="shared" si="475"/>
        <v>3</v>
      </c>
      <c r="AP422" s="1182">
        <f t="shared" si="476"/>
        <v>21</v>
      </c>
      <c r="AQ422" s="1185">
        <f t="shared" si="477"/>
        <v>1</v>
      </c>
      <c r="AR422" s="7"/>
    </row>
    <row r="423" spans="2:44" ht="12" customHeight="1" x14ac:dyDescent="0.4">
      <c r="B423" s="946" t="s">
        <v>492</v>
      </c>
      <c r="C423" s="801" t="s">
        <v>432</v>
      </c>
      <c r="D423" s="802" t="s">
        <v>180</v>
      </c>
      <c r="E423" s="1217">
        <f>IF(VLOOKUP(D423,'J1&amp;J2'!$CA$9:$CW$470,12,FALSE)=0,"",VLOOKUP(D423,'J1&amp;J2'!$CA$9:$CW$470,12,FALSE))</f>
        <v>96</v>
      </c>
      <c r="F423" s="1216">
        <f t="shared" si="478"/>
        <v>16</v>
      </c>
      <c r="G423" s="804">
        <f t="shared" si="452"/>
        <v>0</v>
      </c>
      <c r="H423" s="1217">
        <f>IF(VLOOKUP(D423,'J1&amp;J2'!$CA$9:$CW$470,13,FALSE)=0,"",VLOOKUP(D423,'J1&amp;J2'!$CA$9:$CW$470,13,FALSE))</f>
        <v>100</v>
      </c>
      <c r="I423" s="1216">
        <f t="shared" si="453"/>
        <v>21</v>
      </c>
      <c r="J423" s="804">
        <f t="shared" si="454"/>
        <v>0</v>
      </c>
      <c r="K423" s="1217">
        <f>IF(VLOOKUP(D423,'J1&amp;J2'!$CA$9:$CW$470,14,FALSE)=0,"",VLOOKUP(D423,'J1&amp;J2'!$CA$9:$CW$470,14,FALSE))</f>
        <v>99</v>
      </c>
      <c r="L423" s="1409">
        <f t="shared" si="455"/>
        <v>15</v>
      </c>
      <c r="M423" s="1410">
        <f t="shared" si="456"/>
        <v>0</v>
      </c>
      <c r="N423" s="1411">
        <f>IF(VLOOKUP(D423,'J1&amp;J2'!$CA$9:$CW$470,15,FALSE)=0,"",VLOOKUP(D423,'J1&amp;J2'!$CA$9:$CW$470,15,FALSE))</f>
        <v>88</v>
      </c>
      <c r="O423" s="1409">
        <f t="shared" si="457"/>
        <v>10</v>
      </c>
      <c r="P423" s="1410">
        <f t="shared" si="458"/>
        <v>3</v>
      </c>
      <c r="Q423" s="1411" t="str">
        <f>IF(VLOOKUP(D423,'J1&amp;J2'!$CA$9:$CW$470,16,FALSE)=0,"",VLOOKUP(D423,'J1&amp;J2'!$CA$9:$CW$470,16,FALSE))</f>
        <v/>
      </c>
      <c r="R423" s="801" t="str">
        <f t="shared" si="459"/>
        <v/>
      </c>
      <c r="S423" s="802" t="str">
        <f t="shared" si="460"/>
        <v/>
      </c>
      <c r="T423" s="803" t="str">
        <f>IF(VLOOKUP(D423,'J1&amp;J2'!$CA$9:$CW$470,17,FALSE)=0,"",VLOOKUP(D423,'J1&amp;J2'!$CA$9:$CW$470,17,FALSE))</f>
        <v/>
      </c>
      <c r="U423" s="801" t="str">
        <f t="shared" si="461"/>
        <v/>
      </c>
      <c r="V423" s="802" t="str">
        <f t="shared" si="462"/>
        <v/>
      </c>
      <c r="W423" s="803" t="str">
        <f>IF(VLOOKUP(D423,'J1&amp;J2'!$CA$9:$CW$470,18,FALSE)=0,"",VLOOKUP(D423,'J1&amp;J2'!$CA$9:$CW$470,18,FALSE))</f>
        <v/>
      </c>
      <c r="X423" s="801" t="str">
        <f t="shared" si="463"/>
        <v/>
      </c>
      <c r="Y423" s="802" t="str">
        <f t="shared" si="464"/>
        <v/>
      </c>
      <c r="Z423" s="803" t="str">
        <f>IF(VLOOKUP(D423,'J1&amp;J2'!$CA$9:$CW$470,19,FALSE)=0,"",VLOOKUP(D423,'J1&amp;J2'!$CA$9:$CW$470,19,FALSE))</f>
        <v/>
      </c>
      <c r="AA423" s="801" t="str">
        <f t="shared" si="465"/>
        <v/>
      </c>
      <c r="AB423" s="802" t="str">
        <f t="shared" si="466"/>
        <v/>
      </c>
      <c r="AC423" s="803" t="str">
        <f>IF(VLOOKUP(D423,'J1&amp;J2'!$CA$9:$CW$470,20,FALSE)=0,"",VLOOKUP(D423,'J1&amp;J2'!$CA$9:$CW$470,20,FALSE))</f>
        <v/>
      </c>
      <c r="AD423" s="801" t="str">
        <f t="shared" si="467"/>
        <v/>
      </c>
      <c r="AE423" s="802" t="str">
        <f t="shared" si="468"/>
        <v/>
      </c>
      <c r="AF423" s="803" t="str">
        <f>IF(VLOOKUP(D423,'J1&amp;J2'!$CA$9:$CW$470,21,FALSE)=0,"",VLOOKUP(D423,'J1&amp;J2'!$CA$9:$CW$470,21,FALSE))</f>
        <v/>
      </c>
      <c r="AG423" s="801" t="str">
        <f t="shared" si="469"/>
        <v/>
      </c>
      <c r="AH423" s="802" t="str">
        <f t="shared" si="470"/>
        <v/>
      </c>
      <c r="AI423" s="803" t="str">
        <f>IF(VLOOKUP(D423,'J1&amp;J2'!$CA$9:$CW$470,22,FALSE)=0,"",VLOOKUP(D423,'J1&amp;J2'!$CA$9:$CW$470,22,FALSE))</f>
        <v/>
      </c>
      <c r="AJ423" s="801" t="str">
        <f t="shared" si="471"/>
        <v/>
      </c>
      <c r="AK423" s="802" t="str">
        <f t="shared" si="472"/>
        <v/>
      </c>
      <c r="AL423" s="1218"/>
      <c r="AM423" s="949" t="str">
        <f t="shared" si="479"/>
        <v/>
      </c>
      <c r="AN423" s="1219" t="str">
        <f t="shared" si="480"/>
        <v/>
      </c>
      <c r="AO423" s="1184">
        <f t="shared" si="475"/>
        <v>3</v>
      </c>
      <c r="AP423" s="1182">
        <f t="shared" si="476"/>
        <v>21</v>
      </c>
      <c r="AQ423" s="1185">
        <f t="shared" si="477"/>
        <v>4</v>
      </c>
      <c r="AR423" s="7"/>
    </row>
    <row r="424" spans="2:44" ht="12" customHeight="1" x14ac:dyDescent="0.4">
      <c r="B424" s="946" t="s">
        <v>529</v>
      </c>
      <c r="C424" s="946" t="s">
        <v>530</v>
      </c>
      <c r="D424" s="947" t="s">
        <v>528</v>
      </c>
      <c r="E424" s="1219" t="str">
        <f>IF(VLOOKUP(D424,'J1&amp;J2'!$CA$9:$CW$470,12,FALSE)=0,"",VLOOKUP(D424,'J1&amp;J2'!$CA$9:$CW$470,12,FALSE))</f>
        <v/>
      </c>
      <c r="F424" s="1218" t="str">
        <f t="shared" si="478"/>
        <v/>
      </c>
      <c r="G424" s="1218" t="str">
        <f t="shared" si="452"/>
        <v/>
      </c>
      <c r="H424" s="1219">
        <f>IF(VLOOKUP(D424,'J1&amp;J2'!$CA$9:$CW$470,13,FALSE)=0,"",VLOOKUP(D424,'J1&amp;J2'!$CA$9:$CW$470,13,FALSE))</f>
        <v>94</v>
      </c>
      <c r="I424" s="1218">
        <f t="shared" si="453"/>
        <v>17</v>
      </c>
      <c r="J424" s="949">
        <f t="shared" si="454"/>
        <v>0</v>
      </c>
      <c r="K424" s="1219" t="str">
        <f>IF(VLOOKUP(D424,'J1&amp;J2'!$CA$9:$CW$470,14,FALSE)=0,"",VLOOKUP(D424,'J1&amp;J2'!$CA$9:$CW$470,14,FALSE))</f>
        <v/>
      </c>
      <c r="L424" s="1412" t="str">
        <f t="shared" si="455"/>
        <v/>
      </c>
      <c r="M424" s="1413" t="str">
        <f t="shared" si="456"/>
        <v/>
      </c>
      <c r="N424" s="1414">
        <f>IF(VLOOKUP(D424,'J1&amp;J2'!$CA$9:$CW$470,15,FALSE)=0,"",VLOOKUP(D424,'J1&amp;J2'!$CA$9:$CW$470,15,FALSE))</f>
        <v>89</v>
      </c>
      <c r="O424" s="1412">
        <f t="shared" si="457"/>
        <v>11</v>
      </c>
      <c r="P424" s="1413">
        <f t="shared" si="458"/>
        <v>2</v>
      </c>
      <c r="Q424" s="1414" t="str">
        <f>IF(VLOOKUP(D424,'J1&amp;J2'!$CA$9:$CW$470,16,FALSE)=0,"",VLOOKUP(D424,'J1&amp;J2'!$CA$9:$CW$470,16,FALSE))</f>
        <v/>
      </c>
      <c r="R424" s="946" t="str">
        <f t="shared" si="459"/>
        <v/>
      </c>
      <c r="S424" s="947" t="str">
        <f t="shared" si="460"/>
        <v/>
      </c>
      <c r="T424" s="948" t="str">
        <f>IF(VLOOKUP(D424,'J1&amp;J2'!$CA$9:$CW$470,17,FALSE)=0,"",VLOOKUP(D424,'J1&amp;J2'!$CA$9:$CW$470,17,FALSE))</f>
        <v/>
      </c>
      <c r="U424" s="946" t="str">
        <f t="shared" si="461"/>
        <v/>
      </c>
      <c r="V424" s="947" t="str">
        <f t="shared" si="462"/>
        <v/>
      </c>
      <c r="W424" s="948" t="str">
        <f>IF(VLOOKUP(D424,'J1&amp;J2'!$CA$9:$CW$470,18,FALSE)=0,"",VLOOKUP(D424,'J1&amp;J2'!$CA$9:$CW$470,18,FALSE))</f>
        <v/>
      </c>
      <c r="X424" s="946" t="str">
        <f t="shared" si="463"/>
        <v/>
      </c>
      <c r="Y424" s="947" t="str">
        <f t="shared" si="464"/>
        <v/>
      </c>
      <c r="Z424" s="948" t="str">
        <f>IF(VLOOKUP(D424,'J1&amp;J2'!$CA$9:$CW$470,19,FALSE)=0,"",VLOOKUP(D424,'J1&amp;J2'!$CA$9:$CW$470,19,FALSE))</f>
        <v/>
      </c>
      <c r="AA424" s="946" t="str">
        <f t="shared" si="465"/>
        <v/>
      </c>
      <c r="AB424" s="947" t="str">
        <f t="shared" si="466"/>
        <v/>
      </c>
      <c r="AC424" s="948" t="str">
        <f>IF(VLOOKUP(D424,'J1&amp;J2'!$CA$9:$CW$470,20,FALSE)=0,"",VLOOKUP(D424,'J1&amp;J2'!$CA$9:$CW$470,20,FALSE))</f>
        <v/>
      </c>
      <c r="AD424" s="946" t="str">
        <f t="shared" si="467"/>
        <v/>
      </c>
      <c r="AE424" s="947" t="str">
        <f t="shared" si="468"/>
        <v/>
      </c>
      <c r="AF424" s="948" t="str">
        <f>IF(VLOOKUP(D424,'J1&amp;J2'!$CA$9:$CW$470,21,FALSE)=0,"",VLOOKUP(D424,'J1&amp;J2'!$CA$9:$CW$470,21,FALSE))</f>
        <v/>
      </c>
      <c r="AG424" s="946" t="str">
        <f t="shared" si="469"/>
        <v/>
      </c>
      <c r="AH424" s="947" t="str">
        <f t="shared" si="470"/>
        <v/>
      </c>
      <c r="AI424" s="948" t="str">
        <f>IF(VLOOKUP(D424,'J1&amp;J2'!$CA$9:$CW$470,22,FALSE)=0,"",VLOOKUP(D424,'J1&amp;J2'!$CA$9:$CW$470,22,FALSE))</f>
        <v/>
      </c>
      <c r="AJ424" s="946" t="str">
        <f t="shared" si="471"/>
        <v/>
      </c>
      <c r="AK424" s="947" t="str">
        <f t="shared" si="472"/>
        <v/>
      </c>
      <c r="AL424" s="1216"/>
      <c r="AM424" s="804" t="str">
        <f t="shared" si="479"/>
        <v/>
      </c>
      <c r="AN424" s="1217" t="str">
        <f t="shared" si="480"/>
        <v/>
      </c>
      <c r="AO424" s="1184">
        <f t="shared" si="475"/>
        <v>2</v>
      </c>
      <c r="AP424" s="1182">
        <f t="shared" si="476"/>
        <v>24</v>
      </c>
      <c r="AQ424" s="1185">
        <f t="shared" si="477"/>
        <v>2</v>
      </c>
      <c r="AR424" s="7"/>
    </row>
    <row r="425" spans="2:44" ht="12" customHeight="1" x14ac:dyDescent="0.4">
      <c r="B425" s="946" t="s">
        <v>957</v>
      </c>
      <c r="C425" s="801" t="s">
        <v>338</v>
      </c>
      <c r="D425" s="802" t="s">
        <v>171</v>
      </c>
      <c r="E425" s="1217">
        <f>IF(VLOOKUP(D425,'J1&amp;J2'!$CA$9:$CW$470,12,FALSE)=0,"",VLOOKUP(D425,'J1&amp;J2'!$CA$9:$CW$470,12,FALSE))</f>
        <v>100</v>
      </c>
      <c r="F425" s="1216">
        <f t="shared" si="478"/>
        <v>17</v>
      </c>
      <c r="G425" s="804">
        <f t="shared" si="452"/>
        <v>0</v>
      </c>
      <c r="H425" s="1217">
        <f>IF(VLOOKUP(D425,'J1&amp;J2'!$CA$9:$CW$470,13,FALSE)=0,"",VLOOKUP(D425,'J1&amp;J2'!$CA$9:$CW$470,13,FALSE))</f>
        <v>93</v>
      </c>
      <c r="I425" s="1216">
        <f t="shared" si="453"/>
        <v>14</v>
      </c>
      <c r="J425" s="804">
        <f t="shared" si="454"/>
        <v>0</v>
      </c>
      <c r="K425" s="1217">
        <f>IF(VLOOKUP(D425,'J1&amp;J2'!$CA$9:$CW$470,14,FALSE)=0,"",VLOOKUP(D425,'J1&amp;J2'!$CA$9:$CW$470,14,FALSE))</f>
        <v>93</v>
      </c>
      <c r="L425" s="1409">
        <f t="shared" si="455"/>
        <v>12</v>
      </c>
      <c r="M425" s="1410">
        <f t="shared" si="456"/>
        <v>1</v>
      </c>
      <c r="N425" s="1411" t="str">
        <f>IF(VLOOKUP(D425,'J1&amp;J2'!$CA$9:$CW$470,15,FALSE)=0,"",VLOOKUP(D425,'J1&amp;J2'!$CA$9:$CW$470,15,FALSE))</f>
        <v/>
      </c>
      <c r="O425" s="1409" t="str">
        <f t="shared" si="457"/>
        <v/>
      </c>
      <c r="P425" s="1410" t="str">
        <f t="shared" si="458"/>
        <v/>
      </c>
      <c r="Q425" s="1411" t="str">
        <f>IF(VLOOKUP(D425,'J1&amp;J2'!$CA$9:$CW$470,16,FALSE)=0,"",VLOOKUP(D425,'J1&amp;J2'!$CA$9:$CW$470,16,FALSE))</f>
        <v/>
      </c>
      <c r="R425" s="801" t="str">
        <f t="shared" si="459"/>
        <v/>
      </c>
      <c r="S425" s="802" t="str">
        <f t="shared" si="460"/>
        <v/>
      </c>
      <c r="T425" s="803" t="str">
        <f>IF(VLOOKUP(D425,'J1&amp;J2'!$CA$9:$CW$470,17,FALSE)=0,"",VLOOKUP(D425,'J1&amp;J2'!$CA$9:$CW$470,17,FALSE))</f>
        <v/>
      </c>
      <c r="U425" s="801" t="str">
        <f t="shared" si="461"/>
        <v/>
      </c>
      <c r="V425" s="802" t="str">
        <f t="shared" si="462"/>
        <v/>
      </c>
      <c r="W425" s="803" t="str">
        <f>IF(VLOOKUP(D425,'J1&amp;J2'!$CA$9:$CW$470,18,FALSE)=0,"",VLOOKUP(D425,'J1&amp;J2'!$CA$9:$CW$470,18,FALSE))</f>
        <v/>
      </c>
      <c r="X425" s="801" t="str">
        <f t="shared" si="463"/>
        <v/>
      </c>
      <c r="Y425" s="802" t="str">
        <f t="shared" si="464"/>
        <v/>
      </c>
      <c r="Z425" s="803" t="str">
        <f>IF(VLOOKUP(D425,'J1&amp;J2'!$CA$9:$CW$470,19,FALSE)=0,"",VLOOKUP(D425,'J1&amp;J2'!$CA$9:$CW$470,19,FALSE))</f>
        <v/>
      </c>
      <c r="AA425" s="801" t="str">
        <f t="shared" si="465"/>
        <v/>
      </c>
      <c r="AB425" s="802" t="str">
        <f t="shared" si="466"/>
        <v/>
      </c>
      <c r="AC425" s="803" t="str">
        <f>IF(VLOOKUP(D425,'J1&amp;J2'!$CA$9:$CW$470,20,FALSE)=0,"",VLOOKUP(D425,'J1&amp;J2'!$CA$9:$CW$470,20,FALSE))</f>
        <v/>
      </c>
      <c r="AD425" s="801" t="str">
        <f t="shared" si="467"/>
        <v/>
      </c>
      <c r="AE425" s="802" t="str">
        <f t="shared" si="468"/>
        <v/>
      </c>
      <c r="AF425" s="803" t="str">
        <f>IF(VLOOKUP(D425,'J1&amp;J2'!$CA$9:$CW$470,21,FALSE)=0,"",VLOOKUP(D425,'J1&amp;J2'!$CA$9:$CW$470,21,FALSE))</f>
        <v/>
      </c>
      <c r="AG425" s="801" t="str">
        <f t="shared" si="469"/>
        <v/>
      </c>
      <c r="AH425" s="802" t="str">
        <f t="shared" si="470"/>
        <v/>
      </c>
      <c r="AI425" s="803" t="str">
        <f>IF(VLOOKUP(D425,'J1&amp;J2'!$CA$9:$CW$470,22,FALSE)=0,"",VLOOKUP(D425,'J1&amp;J2'!$CA$9:$CW$470,22,FALSE))</f>
        <v/>
      </c>
      <c r="AJ425" s="801" t="str">
        <f t="shared" si="471"/>
        <v/>
      </c>
      <c r="AK425" s="802" t="str">
        <f t="shared" si="472"/>
        <v/>
      </c>
      <c r="AL425" s="1216"/>
      <c r="AM425" s="804" t="str">
        <f t="shared" si="479"/>
        <v/>
      </c>
      <c r="AN425" s="1217" t="str">
        <f t="shared" si="480"/>
        <v/>
      </c>
      <c r="AO425" s="1184">
        <f t="shared" si="475"/>
        <v>1</v>
      </c>
      <c r="AP425" s="1182">
        <f t="shared" si="476"/>
        <v>25</v>
      </c>
      <c r="AQ425" s="1185">
        <f t="shared" si="477"/>
        <v>3</v>
      </c>
      <c r="AR425" s="7"/>
    </row>
    <row r="426" spans="2:44" ht="12" customHeight="1" x14ac:dyDescent="0.4">
      <c r="B426" s="801" t="s">
        <v>939</v>
      </c>
      <c r="C426" s="946" t="s">
        <v>338</v>
      </c>
      <c r="D426" s="947" t="s">
        <v>938</v>
      </c>
      <c r="E426" s="1219">
        <f>IF(VLOOKUP(D426,'J1&amp;J2'!$CA$9:$CW$470,12,FALSE)=0,"",VLOOKUP(D426,'J1&amp;J2'!$CA$9:$CW$470,12,FALSE))</f>
        <v>86</v>
      </c>
      <c r="F426" s="1218">
        <f t="shared" si="478"/>
        <v>12</v>
      </c>
      <c r="G426" s="1218">
        <f t="shared" si="452"/>
        <v>1</v>
      </c>
      <c r="H426" s="1219" t="str">
        <f>IF(VLOOKUP(D426,'J1&amp;J2'!$CA$9:$CW$470,13,FALSE)=0,"",VLOOKUP(D426,'J1&amp;J2'!$CA$9:$CW$470,13,FALSE))</f>
        <v/>
      </c>
      <c r="I426" s="1218" t="str">
        <f t="shared" si="453"/>
        <v/>
      </c>
      <c r="J426" s="949" t="str">
        <f t="shared" si="454"/>
        <v/>
      </c>
      <c r="K426" s="1219" t="str">
        <f>IF(VLOOKUP(D426,'J1&amp;J2'!$CA$9:$CW$470,14,FALSE)=0,"",VLOOKUP(D426,'J1&amp;J2'!$CA$9:$CW$470,14,FALSE))</f>
        <v/>
      </c>
      <c r="L426" s="1412" t="str">
        <f t="shared" si="455"/>
        <v/>
      </c>
      <c r="M426" s="1413" t="str">
        <f t="shared" si="456"/>
        <v/>
      </c>
      <c r="N426" s="1414" t="str">
        <f>IF(VLOOKUP(D426,'J1&amp;J2'!$CA$9:$CW$470,15,FALSE)=0,"",VLOOKUP(D426,'J1&amp;J2'!$CA$9:$CW$470,15,FALSE))</f>
        <v/>
      </c>
      <c r="O426" s="1412" t="str">
        <f t="shared" si="457"/>
        <v/>
      </c>
      <c r="P426" s="1413" t="str">
        <f t="shared" si="458"/>
        <v/>
      </c>
      <c r="Q426" s="1414" t="str">
        <f>IF(VLOOKUP(D426,'J1&amp;J2'!$CA$9:$CW$470,16,FALSE)=0,"",VLOOKUP(D426,'J1&amp;J2'!$CA$9:$CW$470,16,FALSE))</f>
        <v/>
      </c>
      <c r="R426" s="946" t="str">
        <f t="shared" si="459"/>
        <v/>
      </c>
      <c r="S426" s="947" t="str">
        <f t="shared" si="460"/>
        <v/>
      </c>
      <c r="T426" s="948" t="str">
        <f>IF(VLOOKUP(D426,'J1&amp;J2'!$CA$9:$CW$470,17,FALSE)=0,"",VLOOKUP(D426,'J1&amp;J2'!$CA$9:$CW$470,17,FALSE))</f>
        <v/>
      </c>
      <c r="U426" s="946" t="str">
        <f t="shared" si="461"/>
        <v/>
      </c>
      <c r="V426" s="947" t="str">
        <f t="shared" si="462"/>
        <v/>
      </c>
      <c r="W426" s="948" t="str">
        <f>IF(VLOOKUP(D426,'J1&amp;J2'!$CA$9:$CW$470,18,FALSE)=0,"",VLOOKUP(D426,'J1&amp;J2'!$CA$9:$CW$470,18,FALSE))</f>
        <v/>
      </c>
      <c r="X426" s="946" t="str">
        <f t="shared" si="463"/>
        <v/>
      </c>
      <c r="Y426" s="947" t="str">
        <f t="shared" si="464"/>
        <v/>
      </c>
      <c r="Z426" s="948" t="str">
        <f>IF(VLOOKUP(D426,'J1&amp;J2'!$CA$9:$CW$470,19,FALSE)=0,"",VLOOKUP(D426,'J1&amp;J2'!$CA$9:$CW$470,19,FALSE))</f>
        <v/>
      </c>
      <c r="AA426" s="946" t="str">
        <f t="shared" si="465"/>
        <v/>
      </c>
      <c r="AB426" s="947" t="str">
        <f t="shared" si="466"/>
        <v/>
      </c>
      <c r="AC426" s="948" t="str">
        <f>IF(VLOOKUP(D426,'J1&amp;J2'!$CA$9:$CW$470,20,FALSE)=0,"",VLOOKUP(D426,'J1&amp;J2'!$CA$9:$CW$470,20,FALSE))</f>
        <v/>
      </c>
      <c r="AD426" s="946" t="str">
        <f t="shared" si="467"/>
        <v/>
      </c>
      <c r="AE426" s="947" t="str">
        <f t="shared" si="468"/>
        <v/>
      </c>
      <c r="AF426" s="948" t="str">
        <f>IF(VLOOKUP(D426,'J1&amp;J2'!$CA$9:$CW$470,21,FALSE)=0,"",VLOOKUP(D426,'J1&amp;J2'!$CA$9:$CW$470,21,FALSE))</f>
        <v/>
      </c>
      <c r="AG426" s="946" t="str">
        <f t="shared" si="469"/>
        <v/>
      </c>
      <c r="AH426" s="947" t="str">
        <f t="shared" si="470"/>
        <v/>
      </c>
      <c r="AI426" s="948" t="str">
        <f>IF(VLOOKUP(D426,'J1&amp;J2'!$CA$9:$CW$470,22,FALSE)=0,"",VLOOKUP(D426,'J1&amp;J2'!$CA$9:$CW$470,22,FALSE))</f>
        <v/>
      </c>
      <c r="AJ426" s="946" t="str">
        <f t="shared" si="471"/>
        <v/>
      </c>
      <c r="AK426" s="947" t="str">
        <f t="shared" si="472"/>
        <v/>
      </c>
      <c r="AL426" s="1218"/>
      <c r="AM426" s="949" t="str">
        <f t="shared" si="479"/>
        <v/>
      </c>
      <c r="AN426" s="1219" t="str">
        <f t="shared" si="480"/>
        <v/>
      </c>
      <c r="AO426" s="1184">
        <f t="shared" si="475"/>
        <v>1</v>
      </c>
      <c r="AP426" s="1182">
        <f t="shared" si="476"/>
        <v>25</v>
      </c>
      <c r="AQ426" s="1185">
        <f t="shared" si="477"/>
        <v>1</v>
      </c>
      <c r="AR426" s="7"/>
    </row>
    <row r="427" spans="2:44" ht="12" customHeight="1" x14ac:dyDescent="0.4">
      <c r="B427" s="946" t="s">
        <v>918</v>
      </c>
      <c r="C427" s="801" t="s">
        <v>338</v>
      </c>
      <c r="D427" s="802" t="s">
        <v>917</v>
      </c>
      <c r="E427" s="1217" t="str">
        <f>IF(VLOOKUP(D427,'J1&amp;J2'!$CA$9:$CW$470,12,FALSE)=0,"",VLOOKUP(D427,'J1&amp;J2'!$CA$9:$CW$470,12,FALSE))</f>
        <v/>
      </c>
      <c r="F427" s="1216" t="str">
        <f t="shared" si="478"/>
        <v/>
      </c>
      <c r="G427" s="804" t="str">
        <f t="shared" si="452"/>
        <v/>
      </c>
      <c r="H427" s="1217">
        <f>IF(VLOOKUP(D427,'J1&amp;J2'!$CA$9:$CW$470,13,FALSE)=0,"",VLOOKUP(D427,'J1&amp;J2'!$CA$9:$CW$470,13,FALSE))</f>
        <v>98</v>
      </c>
      <c r="I427" s="1216">
        <f t="shared" si="453"/>
        <v>19</v>
      </c>
      <c r="J427" s="804">
        <f t="shared" si="454"/>
        <v>0</v>
      </c>
      <c r="K427" s="1217" t="str">
        <f>IF(VLOOKUP(D427,'J1&amp;J2'!$CA$9:$CW$470,14,FALSE)=0,"",VLOOKUP(D427,'J1&amp;J2'!$CA$9:$CW$470,14,FALSE))</f>
        <v/>
      </c>
      <c r="L427" s="1409" t="str">
        <f t="shared" si="455"/>
        <v/>
      </c>
      <c r="M427" s="1410" t="str">
        <f t="shared" si="456"/>
        <v/>
      </c>
      <c r="N427" s="1411">
        <f>IF(VLOOKUP(D427,'J1&amp;J2'!$CA$9:$CW$470,15,FALSE)=0,"",VLOOKUP(D427,'J1&amp;J2'!$CA$9:$CW$470,15,FALSE))</f>
        <v>94</v>
      </c>
      <c r="O427" s="1409">
        <f t="shared" si="457"/>
        <v>12</v>
      </c>
      <c r="P427" s="1410">
        <f t="shared" si="458"/>
        <v>1</v>
      </c>
      <c r="Q427" s="1411" t="str">
        <f>IF(VLOOKUP(D427,'J1&amp;J2'!$CA$9:$CW$470,16,FALSE)=0,"",VLOOKUP(D427,'J1&amp;J2'!$CA$9:$CW$470,16,FALSE))</f>
        <v/>
      </c>
      <c r="R427" s="801" t="str">
        <f t="shared" si="459"/>
        <v/>
      </c>
      <c r="S427" s="802" t="str">
        <f t="shared" si="460"/>
        <v/>
      </c>
      <c r="T427" s="803" t="str">
        <f>IF(VLOOKUP(D427,'J1&amp;J2'!$CA$9:$CW$470,17,FALSE)=0,"",VLOOKUP(D427,'J1&amp;J2'!$CA$9:$CW$470,17,FALSE))</f>
        <v/>
      </c>
      <c r="U427" s="801" t="str">
        <f t="shared" si="461"/>
        <v/>
      </c>
      <c r="V427" s="802" t="str">
        <f t="shared" si="462"/>
        <v/>
      </c>
      <c r="W427" s="803" t="str">
        <f>IF(VLOOKUP(D427,'J1&amp;J2'!$CA$9:$CW$470,18,FALSE)=0,"",VLOOKUP(D427,'J1&amp;J2'!$CA$9:$CW$470,18,FALSE))</f>
        <v/>
      </c>
      <c r="X427" s="801" t="str">
        <f t="shared" si="463"/>
        <v/>
      </c>
      <c r="Y427" s="802" t="str">
        <f t="shared" si="464"/>
        <v/>
      </c>
      <c r="Z427" s="803" t="str">
        <f>IF(VLOOKUP(D427,'J1&amp;J2'!$CA$9:$CW$470,19,FALSE)=0,"",VLOOKUP(D427,'J1&amp;J2'!$CA$9:$CW$470,19,FALSE))</f>
        <v/>
      </c>
      <c r="AA427" s="801" t="str">
        <f t="shared" si="465"/>
        <v/>
      </c>
      <c r="AB427" s="802" t="str">
        <f t="shared" si="466"/>
        <v/>
      </c>
      <c r="AC427" s="803" t="str">
        <f>IF(VLOOKUP(D427,'J1&amp;J2'!$CA$9:$CW$470,20,FALSE)=0,"",VLOOKUP(D427,'J1&amp;J2'!$CA$9:$CW$470,20,FALSE))</f>
        <v/>
      </c>
      <c r="AD427" s="801" t="str">
        <f t="shared" si="467"/>
        <v/>
      </c>
      <c r="AE427" s="802" t="str">
        <f t="shared" si="468"/>
        <v/>
      </c>
      <c r="AF427" s="803" t="str">
        <f>IF(VLOOKUP(D427,'J1&amp;J2'!$CA$9:$CW$470,21,FALSE)=0,"",VLOOKUP(D427,'J1&amp;J2'!$CA$9:$CW$470,21,FALSE))</f>
        <v/>
      </c>
      <c r="AG427" s="801" t="str">
        <f t="shared" si="469"/>
        <v/>
      </c>
      <c r="AH427" s="802" t="str">
        <f t="shared" si="470"/>
        <v/>
      </c>
      <c r="AI427" s="803" t="str">
        <f>IF(VLOOKUP(D427,'J1&amp;J2'!$CA$9:$CW$470,22,FALSE)=0,"",VLOOKUP(D427,'J1&amp;J2'!$CA$9:$CW$470,22,FALSE))</f>
        <v/>
      </c>
      <c r="AJ427" s="801" t="str">
        <f t="shared" si="471"/>
        <v/>
      </c>
      <c r="AK427" s="802" t="str">
        <f t="shared" si="472"/>
        <v/>
      </c>
      <c r="AL427" s="1216"/>
      <c r="AM427" s="804" t="str">
        <f t="shared" si="479"/>
        <v/>
      </c>
      <c r="AN427" s="1217" t="str">
        <f t="shared" si="480"/>
        <v/>
      </c>
      <c r="AO427" s="1184">
        <f t="shared" si="475"/>
        <v>1</v>
      </c>
      <c r="AP427" s="1182">
        <f t="shared" si="476"/>
        <v>25</v>
      </c>
      <c r="AQ427" s="1185">
        <f t="shared" si="477"/>
        <v>2</v>
      </c>
      <c r="AR427" s="7"/>
    </row>
    <row r="428" spans="2:44" ht="12" customHeight="1" x14ac:dyDescent="0.4">
      <c r="B428" s="946" t="s">
        <v>565</v>
      </c>
      <c r="C428" s="946" t="s">
        <v>322</v>
      </c>
      <c r="D428" s="947" t="s">
        <v>564</v>
      </c>
      <c r="E428" s="1219" t="str">
        <f>IF(VLOOKUP(D428,'J1&amp;J2'!$CA$9:$CW$470,12,FALSE)=0,"",VLOOKUP(D428,'J1&amp;J2'!$CA$9:$CW$470,12,FALSE))</f>
        <v/>
      </c>
      <c r="F428" s="1218" t="str">
        <f t="shared" si="478"/>
        <v/>
      </c>
      <c r="G428" s="1218" t="str">
        <f t="shared" si="452"/>
        <v/>
      </c>
      <c r="H428" s="1219" t="str">
        <f>IF(VLOOKUP(D428,'J1&amp;J2'!$CA$9:$CW$470,13,FALSE)=0,"",VLOOKUP(D428,'J1&amp;J2'!$CA$9:$CW$470,13,FALSE))</f>
        <v/>
      </c>
      <c r="I428" s="1218" t="str">
        <f t="shared" si="453"/>
        <v/>
      </c>
      <c r="J428" s="949" t="str">
        <f t="shared" si="454"/>
        <v/>
      </c>
      <c r="K428" s="1219">
        <f>IF(VLOOKUP(D428,'J1&amp;J2'!$CA$9:$CW$470,14,FALSE)=0,"",VLOOKUP(D428,'J1&amp;J2'!$CA$9:$CW$470,14,FALSE))</f>
        <v>95</v>
      </c>
      <c r="L428" s="1412">
        <f t="shared" si="455"/>
        <v>13</v>
      </c>
      <c r="M428" s="1413">
        <f t="shared" si="456"/>
        <v>0</v>
      </c>
      <c r="N428" s="1414" t="str">
        <f>IF(VLOOKUP(D428,'J1&amp;J2'!$CA$9:$CW$470,15,FALSE)=0,"",VLOOKUP(D428,'J1&amp;J2'!$CA$9:$CW$470,15,FALSE))</f>
        <v/>
      </c>
      <c r="O428" s="1412" t="str">
        <f t="shared" si="457"/>
        <v/>
      </c>
      <c r="P428" s="1413" t="str">
        <f t="shared" si="458"/>
        <v/>
      </c>
      <c r="Q428" s="1414" t="str">
        <f>IF(VLOOKUP(D428,'J1&amp;J2'!$CA$9:$CW$470,16,FALSE)=0,"",VLOOKUP(D428,'J1&amp;J2'!$CA$9:$CW$470,16,FALSE))</f>
        <v/>
      </c>
      <c r="R428" s="946" t="str">
        <f t="shared" si="459"/>
        <v/>
      </c>
      <c r="S428" s="947" t="str">
        <f t="shared" si="460"/>
        <v/>
      </c>
      <c r="T428" s="948" t="str">
        <f>IF(VLOOKUP(D428,'J1&amp;J2'!$CA$9:$CW$470,17,FALSE)=0,"",VLOOKUP(D428,'J1&amp;J2'!$CA$9:$CW$470,17,FALSE))</f>
        <v/>
      </c>
      <c r="U428" s="946" t="str">
        <f t="shared" si="461"/>
        <v/>
      </c>
      <c r="V428" s="947" t="str">
        <f t="shared" si="462"/>
        <v/>
      </c>
      <c r="W428" s="948" t="str">
        <f>IF(VLOOKUP(D428,'J1&amp;J2'!$CA$9:$CW$470,18,FALSE)=0,"",VLOOKUP(D428,'J1&amp;J2'!$CA$9:$CW$470,18,FALSE))</f>
        <v/>
      </c>
      <c r="X428" s="946" t="str">
        <f t="shared" si="463"/>
        <v/>
      </c>
      <c r="Y428" s="947" t="str">
        <f t="shared" si="464"/>
        <v/>
      </c>
      <c r="Z428" s="948" t="str">
        <f>IF(VLOOKUP(D428,'J1&amp;J2'!$CA$9:$CW$470,19,FALSE)=0,"",VLOOKUP(D428,'J1&amp;J2'!$CA$9:$CW$470,19,FALSE))</f>
        <v/>
      </c>
      <c r="AA428" s="946" t="str">
        <f t="shared" si="465"/>
        <v/>
      </c>
      <c r="AB428" s="947" t="str">
        <f t="shared" si="466"/>
        <v/>
      </c>
      <c r="AC428" s="948" t="str">
        <f>IF(VLOOKUP(D428,'J1&amp;J2'!$CA$9:$CW$470,20,FALSE)=0,"",VLOOKUP(D428,'J1&amp;J2'!$CA$9:$CW$470,20,FALSE))</f>
        <v/>
      </c>
      <c r="AD428" s="946" t="str">
        <f t="shared" si="467"/>
        <v/>
      </c>
      <c r="AE428" s="947" t="str">
        <f t="shared" si="468"/>
        <v/>
      </c>
      <c r="AF428" s="948" t="str">
        <f>IF(VLOOKUP(D428,'J1&amp;J2'!$CA$9:$CW$470,21,FALSE)=0,"",VLOOKUP(D428,'J1&amp;J2'!$CA$9:$CW$470,21,FALSE))</f>
        <v/>
      </c>
      <c r="AG428" s="946" t="str">
        <f t="shared" si="469"/>
        <v/>
      </c>
      <c r="AH428" s="947" t="str">
        <f t="shared" si="470"/>
        <v/>
      </c>
      <c r="AI428" s="948" t="str">
        <f>IF(VLOOKUP(D428,'J1&amp;J2'!$CA$9:$CW$470,22,FALSE)=0,"",VLOOKUP(D428,'J1&amp;J2'!$CA$9:$CW$470,22,FALSE))</f>
        <v/>
      </c>
      <c r="AJ428" s="946" t="str">
        <f t="shared" si="471"/>
        <v/>
      </c>
      <c r="AK428" s="947" t="str">
        <f t="shared" si="472"/>
        <v/>
      </c>
      <c r="AL428" s="1218"/>
      <c r="AM428" s="949" t="str">
        <f t="shared" si="479"/>
        <v/>
      </c>
      <c r="AN428" s="1219" t="str">
        <f t="shared" si="480"/>
        <v/>
      </c>
      <c r="AO428" s="1184" t="str">
        <f t="shared" si="475"/>
        <v/>
      </c>
      <c r="AP428" s="1182" t="str">
        <f t="shared" si="476"/>
        <v/>
      </c>
      <c r="AQ428" s="1185">
        <f t="shared" si="477"/>
        <v>1</v>
      </c>
      <c r="AR428" s="7"/>
    </row>
    <row r="429" spans="2:44" ht="12" customHeight="1" x14ac:dyDescent="0.4">
      <c r="B429" s="801" t="s">
        <v>628</v>
      </c>
      <c r="C429" s="801" t="s">
        <v>434</v>
      </c>
      <c r="D429" s="802" t="s">
        <v>627</v>
      </c>
      <c r="E429" s="1217" t="str">
        <f>IF(VLOOKUP(D429,'J1&amp;J2'!$CA$9:$CW$470,12,FALSE)=0,"",VLOOKUP(D429,'J1&amp;J2'!$CA$9:$CW$470,12,FALSE))</f>
        <v/>
      </c>
      <c r="F429" s="1216" t="str">
        <f t="shared" si="478"/>
        <v/>
      </c>
      <c r="G429" s="804" t="str">
        <f t="shared" si="452"/>
        <v/>
      </c>
      <c r="H429" s="1217" t="str">
        <f>IF(VLOOKUP(D429,'J1&amp;J2'!$CA$9:$CW$470,13,FALSE)=0,"",VLOOKUP(D429,'J1&amp;J2'!$CA$9:$CW$470,13,FALSE))</f>
        <v/>
      </c>
      <c r="I429" s="1216" t="str">
        <f t="shared" si="453"/>
        <v/>
      </c>
      <c r="J429" s="804" t="str">
        <f t="shared" si="454"/>
        <v/>
      </c>
      <c r="K429" s="1217">
        <f>IF(VLOOKUP(D429,'J1&amp;J2'!$CA$9:$CW$470,14,FALSE)=0,"",VLOOKUP(D429,'J1&amp;J2'!$CA$9:$CW$470,14,FALSE))</f>
        <v>95</v>
      </c>
      <c r="L429" s="1409">
        <f t="shared" si="455"/>
        <v>13</v>
      </c>
      <c r="M429" s="1410">
        <f t="shared" si="456"/>
        <v>0</v>
      </c>
      <c r="N429" s="1411" t="str">
        <f>IF(VLOOKUP(D429,'J1&amp;J2'!$CA$9:$CW$470,15,FALSE)=0,"",VLOOKUP(D429,'J1&amp;J2'!$CA$9:$CW$470,15,FALSE))</f>
        <v/>
      </c>
      <c r="O429" s="1409" t="str">
        <f t="shared" si="457"/>
        <v/>
      </c>
      <c r="P429" s="1410" t="str">
        <f t="shared" si="458"/>
        <v/>
      </c>
      <c r="Q429" s="1411" t="str">
        <f>IF(VLOOKUP(D429,'J1&amp;J2'!$CA$9:$CW$470,16,FALSE)=0,"",VLOOKUP(D429,'J1&amp;J2'!$CA$9:$CW$470,16,FALSE))</f>
        <v/>
      </c>
      <c r="R429" s="801" t="str">
        <f t="shared" si="459"/>
        <v/>
      </c>
      <c r="S429" s="802" t="str">
        <f t="shared" si="460"/>
        <v/>
      </c>
      <c r="T429" s="803" t="str">
        <f>IF(VLOOKUP(D429,'J1&amp;J2'!$CA$9:$CW$470,17,FALSE)=0,"",VLOOKUP(D429,'J1&amp;J2'!$CA$9:$CW$470,17,FALSE))</f>
        <v/>
      </c>
      <c r="U429" s="801" t="str">
        <f t="shared" si="461"/>
        <v/>
      </c>
      <c r="V429" s="802" t="str">
        <f t="shared" si="462"/>
        <v/>
      </c>
      <c r="W429" s="803" t="str">
        <f>IF(VLOOKUP(D429,'J1&amp;J2'!$CA$9:$CW$470,18,FALSE)=0,"",VLOOKUP(D429,'J1&amp;J2'!$CA$9:$CW$470,18,FALSE))</f>
        <v/>
      </c>
      <c r="X429" s="801" t="str">
        <f t="shared" si="463"/>
        <v/>
      </c>
      <c r="Y429" s="802" t="str">
        <f t="shared" si="464"/>
        <v/>
      </c>
      <c r="Z429" s="803" t="str">
        <f>IF(VLOOKUP(D429,'J1&amp;J2'!$CA$9:$CW$470,19,FALSE)=0,"",VLOOKUP(D429,'J1&amp;J2'!$CA$9:$CW$470,19,FALSE))</f>
        <v/>
      </c>
      <c r="AA429" s="801" t="str">
        <f t="shared" si="465"/>
        <v/>
      </c>
      <c r="AB429" s="802" t="str">
        <f t="shared" si="466"/>
        <v/>
      </c>
      <c r="AC429" s="803" t="str">
        <f>IF(VLOOKUP(D429,'J1&amp;J2'!$CA$9:$CW$470,20,FALSE)=0,"",VLOOKUP(D429,'J1&amp;J2'!$CA$9:$CW$470,20,FALSE))</f>
        <v/>
      </c>
      <c r="AD429" s="801" t="str">
        <f t="shared" si="467"/>
        <v/>
      </c>
      <c r="AE429" s="802" t="str">
        <f t="shared" si="468"/>
        <v/>
      </c>
      <c r="AF429" s="803" t="str">
        <f>IF(VLOOKUP(D429,'J1&amp;J2'!$CA$9:$CW$470,21,FALSE)=0,"",VLOOKUP(D429,'J1&amp;J2'!$CA$9:$CW$470,21,FALSE))</f>
        <v/>
      </c>
      <c r="AG429" s="801" t="str">
        <f t="shared" si="469"/>
        <v/>
      </c>
      <c r="AH429" s="802" t="str">
        <f t="shared" si="470"/>
        <v/>
      </c>
      <c r="AI429" s="803" t="str">
        <f>IF(VLOOKUP(D429,'J1&amp;J2'!$CA$9:$CW$470,22,FALSE)=0,"",VLOOKUP(D429,'J1&amp;J2'!$CA$9:$CW$470,22,FALSE))</f>
        <v/>
      </c>
      <c r="AJ429" s="801" t="str">
        <f t="shared" si="471"/>
        <v/>
      </c>
      <c r="AK429" s="802" t="str">
        <f t="shared" si="472"/>
        <v/>
      </c>
      <c r="AL429" s="1218"/>
      <c r="AM429" s="949" t="str">
        <f t="shared" si="479"/>
        <v/>
      </c>
      <c r="AN429" s="1219" t="str">
        <f t="shared" si="480"/>
        <v/>
      </c>
      <c r="AO429" s="1184" t="str">
        <f t="shared" si="475"/>
        <v/>
      </c>
      <c r="AP429" s="1182" t="str">
        <f t="shared" si="476"/>
        <v/>
      </c>
      <c r="AQ429" s="1185">
        <f t="shared" si="477"/>
        <v>1</v>
      </c>
      <c r="AR429" s="7"/>
    </row>
    <row r="430" spans="2:44" ht="12" customHeight="1" x14ac:dyDescent="0.4">
      <c r="B430" s="946" t="s">
        <v>1054</v>
      </c>
      <c r="C430" s="946" t="s">
        <v>1006</v>
      </c>
      <c r="D430" s="947" t="s">
        <v>1053</v>
      </c>
      <c r="E430" s="1219" t="str">
        <f>IF(VLOOKUP(D430,'J1&amp;J2'!$CA$9:$CW$470,12,FALSE)=0,"",VLOOKUP(D430,'J1&amp;J2'!$CA$9:$CW$470,12,FALSE))</f>
        <v/>
      </c>
      <c r="F430" s="1218" t="str">
        <f t="shared" si="478"/>
        <v/>
      </c>
      <c r="G430" s="1218" t="str">
        <f t="shared" si="452"/>
        <v/>
      </c>
      <c r="H430" s="1219" t="str">
        <f>IF(VLOOKUP(D430,'J1&amp;J2'!$CA$9:$CW$470,13,FALSE)=0,"",VLOOKUP(D430,'J1&amp;J2'!$CA$9:$CW$470,13,FALSE))</f>
        <v/>
      </c>
      <c r="I430" s="1218" t="str">
        <f t="shared" si="453"/>
        <v/>
      </c>
      <c r="J430" s="949" t="str">
        <f t="shared" si="454"/>
        <v/>
      </c>
      <c r="K430" s="1219" t="str">
        <f>IF(VLOOKUP(D430,'J1&amp;J2'!$CA$9:$CW$470,14,FALSE)=0,"",VLOOKUP(D430,'J1&amp;J2'!$CA$9:$CW$470,14,FALSE))</f>
        <v/>
      </c>
      <c r="L430" s="1412" t="str">
        <f t="shared" si="455"/>
        <v/>
      </c>
      <c r="M430" s="1413" t="str">
        <f t="shared" si="456"/>
        <v/>
      </c>
      <c r="N430" s="1414" t="str">
        <f>IF(VLOOKUP(D430,'J1&amp;J2'!$CA$9:$CW$470,15,FALSE)=0,"",VLOOKUP(D430,'J1&amp;J2'!$CA$9:$CW$470,15,FALSE))</f>
        <v/>
      </c>
      <c r="O430" s="1412" t="str">
        <f t="shared" si="457"/>
        <v/>
      </c>
      <c r="P430" s="1413" t="str">
        <f t="shared" si="458"/>
        <v/>
      </c>
      <c r="Q430" s="1414" t="str">
        <f>IF(VLOOKUP(D430,'J1&amp;J2'!$CA$9:$CW$470,16,FALSE)=0,"",VLOOKUP(D430,'J1&amp;J2'!$CA$9:$CW$470,16,FALSE))</f>
        <v/>
      </c>
      <c r="R430" s="946" t="str">
        <f t="shared" si="459"/>
        <v/>
      </c>
      <c r="S430" s="947" t="str">
        <f t="shared" si="460"/>
        <v/>
      </c>
      <c r="T430" s="948" t="str">
        <f>IF(VLOOKUP(D430,'J1&amp;J2'!$CA$9:$CW$470,17,FALSE)=0,"",VLOOKUP(D430,'J1&amp;J2'!$CA$9:$CW$470,17,FALSE))</f>
        <v/>
      </c>
      <c r="U430" s="946" t="str">
        <f t="shared" si="461"/>
        <v/>
      </c>
      <c r="V430" s="947" t="str">
        <f t="shared" si="462"/>
        <v/>
      </c>
      <c r="W430" s="948" t="str">
        <f>IF(VLOOKUP(D430,'J1&amp;J2'!$CA$9:$CW$470,18,FALSE)=0,"",VLOOKUP(D430,'J1&amp;J2'!$CA$9:$CW$470,18,FALSE))</f>
        <v/>
      </c>
      <c r="X430" s="946" t="str">
        <f t="shared" si="463"/>
        <v/>
      </c>
      <c r="Y430" s="947" t="str">
        <f t="shared" si="464"/>
        <v/>
      </c>
      <c r="Z430" s="948" t="str">
        <f>IF(VLOOKUP(D430,'J1&amp;J2'!$CA$9:$CW$470,19,FALSE)=0,"",VLOOKUP(D430,'J1&amp;J2'!$CA$9:$CW$470,19,FALSE))</f>
        <v/>
      </c>
      <c r="AA430" s="946" t="str">
        <f t="shared" si="465"/>
        <v/>
      </c>
      <c r="AB430" s="947" t="str">
        <f t="shared" si="466"/>
        <v/>
      </c>
      <c r="AC430" s="948" t="str">
        <f>IF(VLOOKUP(D430,'J1&amp;J2'!$CA$9:$CW$470,20,FALSE)=0,"",VLOOKUP(D430,'J1&amp;J2'!$CA$9:$CW$470,20,FALSE))</f>
        <v/>
      </c>
      <c r="AD430" s="946" t="str">
        <f t="shared" si="467"/>
        <v/>
      </c>
      <c r="AE430" s="947" t="str">
        <f t="shared" si="468"/>
        <v/>
      </c>
      <c r="AF430" s="948" t="str">
        <f>IF(VLOOKUP(D430,'J1&amp;J2'!$CA$9:$CW$470,21,FALSE)=0,"",VLOOKUP(D430,'J1&amp;J2'!$CA$9:$CW$470,21,FALSE))</f>
        <v/>
      </c>
      <c r="AG430" s="946" t="str">
        <f t="shared" si="469"/>
        <v/>
      </c>
      <c r="AH430" s="947" t="str">
        <f t="shared" si="470"/>
        <v/>
      </c>
      <c r="AI430" s="948" t="str">
        <f>IF(VLOOKUP(D430,'J1&amp;J2'!$CA$9:$CW$470,22,FALSE)=0,"",VLOOKUP(D430,'J1&amp;J2'!$CA$9:$CW$470,22,FALSE))</f>
        <v/>
      </c>
      <c r="AJ430" s="946" t="str">
        <f t="shared" si="471"/>
        <v/>
      </c>
      <c r="AK430" s="947" t="str">
        <f t="shared" si="472"/>
        <v/>
      </c>
      <c r="AL430" s="1218"/>
      <c r="AM430" s="949" t="str">
        <f t="shared" si="479"/>
        <v/>
      </c>
      <c r="AN430" s="1219" t="str">
        <f t="shared" si="480"/>
        <v/>
      </c>
      <c r="AO430" s="1184" t="str">
        <f t="shared" si="475"/>
        <v/>
      </c>
      <c r="AP430" s="1182" t="str">
        <f t="shared" si="476"/>
        <v/>
      </c>
      <c r="AQ430" s="1185">
        <f t="shared" si="477"/>
        <v>0</v>
      </c>
      <c r="AR430" s="7"/>
    </row>
    <row r="431" spans="2:44" ht="12" customHeight="1" x14ac:dyDescent="0.4">
      <c r="B431" s="801" t="s">
        <v>656</v>
      </c>
      <c r="C431" s="801" t="s">
        <v>434</v>
      </c>
      <c r="D431" s="802" t="s">
        <v>655</v>
      </c>
      <c r="E431" s="1217">
        <f>IF(VLOOKUP(D431,'J1&amp;J2'!$CA$9:$CW$470,12,FALSE)=0,"",VLOOKUP(D431,'J1&amp;J2'!$CA$9:$CW$470,12,FALSE))</f>
        <v>88</v>
      </c>
      <c r="F431" s="1216">
        <f t="shared" si="478"/>
        <v>15</v>
      </c>
      <c r="G431" s="804">
        <f t="shared" si="452"/>
        <v>0</v>
      </c>
      <c r="H431" s="1217" t="str">
        <f>IF(VLOOKUP(D431,'J1&amp;J2'!$CA$9:$CW$470,13,FALSE)=0,"",VLOOKUP(D431,'J1&amp;J2'!$CA$9:$CW$470,13,FALSE))</f>
        <v/>
      </c>
      <c r="I431" s="1216" t="str">
        <f t="shared" si="453"/>
        <v/>
      </c>
      <c r="J431" s="804" t="str">
        <f t="shared" si="454"/>
        <v/>
      </c>
      <c r="K431" s="1217" t="str">
        <f>IF(VLOOKUP(D431,'J1&amp;J2'!$CA$9:$CW$470,14,FALSE)=0,"",VLOOKUP(D431,'J1&amp;J2'!$CA$9:$CW$470,14,FALSE))</f>
        <v/>
      </c>
      <c r="L431" s="1409" t="str">
        <f t="shared" si="455"/>
        <v/>
      </c>
      <c r="M431" s="1410" t="str">
        <f t="shared" si="456"/>
        <v/>
      </c>
      <c r="N431" s="1411" t="str">
        <f>IF(VLOOKUP(D431,'J1&amp;J2'!$CA$9:$CW$470,15,FALSE)=0,"",VLOOKUP(D431,'J1&amp;J2'!$CA$9:$CW$470,15,FALSE))</f>
        <v/>
      </c>
      <c r="O431" s="1409" t="str">
        <f t="shared" si="457"/>
        <v/>
      </c>
      <c r="P431" s="1410" t="str">
        <f t="shared" si="458"/>
        <v/>
      </c>
      <c r="Q431" s="1411" t="str">
        <f>IF(VLOOKUP(D431,'J1&amp;J2'!$CA$9:$CW$470,16,FALSE)=0,"",VLOOKUP(D431,'J1&amp;J2'!$CA$9:$CW$470,16,FALSE))</f>
        <v/>
      </c>
      <c r="R431" s="801" t="str">
        <f t="shared" si="459"/>
        <v/>
      </c>
      <c r="S431" s="802" t="str">
        <f t="shared" si="460"/>
        <v/>
      </c>
      <c r="T431" s="803" t="str">
        <f>IF(VLOOKUP(D431,'J1&amp;J2'!$CA$9:$CW$470,17,FALSE)=0,"",VLOOKUP(D431,'J1&amp;J2'!$CA$9:$CW$470,17,FALSE))</f>
        <v/>
      </c>
      <c r="U431" s="801" t="str">
        <f t="shared" si="461"/>
        <v/>
      </c>
      <c r="V431" s="802" t="str">
        <f t="shared" si="462"/>
        <v/>
      </c>
      <c r="W431" s="803" t="str">
        <f>IF(VLOOKUP(D431,'J1&amp;J2'!$CA$9:$CW$470,18,FALSE)=0,"",VLOOKUP(D431,'J1&amp;J2'!$CA$9:$CW$470,18,FALSE))</f>
        <v/>
      </c>
      <c r="X431" s="801" t="str">
        <f t="shared" si="463"/>
        <v/>
      </c>
      <c r="Y431" s="802" t="str">
        <f t="shared" si="464"/>
        <v/>
      </c>
      <c r="Z431" s="803" t="str">
        <f>IF(VLOOKUP(D431,'J1&amp;J2'!$CA$9:$CW$470,19,FALSE)=0,"",VLOOKUP(D431,'J1&amp;J2'!$CA$9:$CW$470,19,FALSE))</f>
        <v/>
      </c>
      <c r="AA431" s="801" t="str">
        <f t="shared" si="465"/>
        <v/>
      </c>
      <c r="AB431" s="802" t="str">
        <f t="shared" si="466"/>
        <v/>
      </c>
      <c r="AC431" s="803" t="str">
        <f>IF(VLOOKUP(D431,'J1&amp;J2'!$CA$9:$CW$470,20,FALSE)=0,"",VLOOKUP(D431,'J1&amp;J2'!$CA$9:$CW$470,20,FALSE))</f>
        <v/>
      </c>
      <c r="AD431" s="801" t="str">
        <f t="shared" si="467"/>
        <v/>
      </c>
      <c r="AE431" s="802" t="str">
        <f t="shared" si="468"/>
        <v/>
      </c>
      <c r="AF431" s="803" t="str">
        <f>IF(VLOOKUP(D431,'J1&amp;J2'!$CA$9:$CW$470,21,FALSE)=0,"",VLOOKUP(D431,'J1&amp;J2'!$CA$9:$CW$470,21,FALSE))</f>
        <v/>
      </c>
      <c r="AG431" s="801" t="str">
        <f t="shared" si="469"/>
        <v/>
      </c>
      <c r="AH431" s="802" t="str">
        <f t="shared" si="470"/>
        <v/>
      </c>
      <c r="AI431" s="803" t="str">
        <f>IF(VLOOKUP(D431,'J1&amp;J2'!$CA$9:$CW$470,22,FALSE)=0,"",VLOOKUP(D431,'J1&amp;J2'!$CA$9:$CW$470,22,FALSE))</f>
        <v/>
      </c>
      <c r="AJ431" s="801" t="str">
        <f t="shared" si="471"/>
        <v/>
      </c>
      <c r="AK431" s="802" t="str">
        <f t="shared" si="472"/>
        <v/>
      </c>
      <c r="AL431" s="1216"/>
      <c r="AM431" s="804" t="str">
        <f t="shared" si="479"/>
        <v/>
      </c>
      <c r="AN431" s="1217" t="str">
        <f t="shared" si="480"/>
        <v/>
      </c>
      <c r="AO431" s="1184" t="str">
        <f t="shared" si="475"/>
        <v/>
      </c>
      <c r="AP431" s="1182" t="str">
        <f t="shared" si="476"/>
        <v/>
      </c>
      <c r="AQ431" s="1185">
        <f t="shared" si="477"/>
        <v>1</v>
      </c>
      <c r="AR431" s="7"/>
    </row>
    <row r="432" spans="2:44" ht="12" customHeight="1" x14ac:dyDescent="0.4">
      <c r="B432" s="801" t="s">
        <v>436</v>
      </c>
      <c r="C432" s="946" t="s">
        <v>432</v>
      </c>
      <c r="D432" s="947" t="s">
        <v>435</v>
      </c>
      <c r="E432" s="1219" t="str">
        <f>IF(VLOOKUP(D432,'J1&amp;J2'!$CA$9:$CW$470,12,FALSE)=0,"",VLOOKUP(D432,'J1&amp;J2'!$CA$9:$CW$470,12,FALSE))</f>
        <v/>
      </c>
      <c r="F432" s="1218" t="str">
        <f t="shared" si="478"/>
        <v/>
      </c>
      <c r="G432" s="1218" t="str">
        <f t="shared" si="452"/>
        <v/>
      </c>
      <c r="H432" s="1219" t="str">
        <f>IF(VLOOKUP(D432,'J1&amp;J2'!$CA$9:$CW$470,13,FALSE)=0,"",VLOOKUP(D432,'J1&amp;J2'!$CA$9:$CW$470,13,FALSE))</f>
        <v/>
      </c>
      <c r="I432" s="1218" t="str">
        <f t="shared" si="453"/>
        <v/>
      </c>
      <c r="J432" s="949" t="str">
        <f t="shared" si="454"/>
        <v/>
      </c>
      <c r="K432" s="1219" t="str">
        <f>IF(VLOOKUP(D432,'J1&amp;J2'!$CA$9:$CW$470,14,FALSE)=0,"",VLOOKUP(D432,'J1&amp;J2'!$CA$9:$CW$470,14,FALSE))</f>
        <v/>
      </c>
      <c r="L432" s="1412" t="str">
        <f t="shared" si="455"/>
        <v/>
      </c>
      <c r="M432" s="1413" t="str">
        <f t="shared" si="456"/>
        <v/>
      </c>
      <c r="N432" s="1414" t="str">
        <f>IF(VLOOKUP(D432,'J1&amp;J2'!$CA$9:$CW$470,15,FALSE)=0,"",VLOOKUP(D432,'J1&amp;J2'!$CA$9:$CW$470,15,FALSE))</f>
        <v/>
      </c>
      <c r="O432" s="1412" t="str">
        <f t="shared" si="457"/>
        <v/>
      </c>
      <c r="P432" s="1413" t="str">
        <f t="shared" si="458"/>
        <v/>
      </c>
      <c r="Q432" s="1414" t="str">
        <f>IF(VLOOKUP(D432,'J1&amp;J2'!$CA$9:$CW$470,16,FALSE)=0,"",VLOOKUP(D432,'J1&amp;J2'!$CA$9:$CW$470,16,FALSE))</f>
        <v/>
      </c>
      <c r="R432" s="946" t="str">
        <f t="shared" si="459"/>
        <v/>
      </c>
      <c r="S432" s="947" t="str">
        <f t="shared" si="460"/>
        <v/>
      </c>
      <c r="T432" s="948" t="str">
        <f>IF(VLOOKUP(D432,'J1&amp;J2'!$CA$9:$CW$470,17,FALSE)=0,"",VLOOKUP(D432,'J1&amp;J2'!$CA$9:$CW$470,17,FALSE))</f>
        <v/>
      </c>
      <c r="U432" s="946" t="str">
        <f t="shared" si="461"/>
        <v/>
      </c>
      <c r="V432" s="947" t="str">
        <f t="shared" si="462"/>
        <v/>
      </c>
      <c r="W432" s="948" t="str">
        <f>IF(VLOOKUP(D432,'J1&amp;J2'!$CA$9:$CW$470,18,FALSE)=0,"",VLOOKUP(D432,'J1&amp;J2'!$CA$9:$CW$470,18,FALSE))</f>
        <v/>
      </c>
      <c r="X432" s="946" t="str">
        <f t="shared" si="463"/>
        <v/>
      </c>
      <c r="Y432" s="947" t="str">
        <f t="shared" si="464"/>
        <v/>
      </c>
      <c r="Z432" s="948" t="str">
        <f>IF(VLOOKUP(D432,'J1&amp;J2'!$CA$9:$CW$470,19,FALSE)=0,"",VLOOKUP(D432,'J1&amp;J2'!$CA$9:$CW$470,19,FALSE))</f>
        <v/>
      </c>
      <c r="AA432" s="946" t="str">
        <f t="shared" si="465"/>
        <v/>
      </c>
      <c r="AB432" s="947" t="str">
        <f t="shared" si="466"/>
        <v/>
      </c>
      <c r="AC432" s="948" t="str">
        <f>IF(VLOOKUP(D432,'J1&amp;J2'!$CA$9:$CW$470,20,FALSE)=0,"",VLOOKUP(D432,'J1&amp;J2'!$CA$9:$CW$470,20,FALSE))</f>
        <v/>
      </c>
      <c r="AD432" s="946" t="str">
        <f t="shared" si="467"/>
        <v/>
      </c>
      <c r="AE432" s="947" t="str">
        <f t="shared" si="468"/>
        <v/>
      </c>
      <c r="AF432" s="948" t="str">
        <f>IF(VLOOKUP(D432,'J1&amp;J2'!$CA$9:$CW$470,21,FALSE)=0,"",VLOOKUP(D432,'J1&amp;J2'!$CA$9:$CW$470,21,FALSE))</f>
        <v/>
      </c>
      <c r="AG432" s="946" t="str">
        <f t="shared" si="469"/>
        <v/>
      </c>
      <c r="AH432" s="947" t="str">
        <f t="shared" si="470"/>
        <v/>
      </c>
      <c r="AI432" s="948" t="str">
        <f>IF(VLOOKUP(D432,'J1&amp;J2'!$CA$9:$CW$470,22,FALSE)=0,"",VLOOKUP(D432,'J1&amp;J2'!$CA$9:$CW$470,22,FALSE))</f>
        <v/>
      </c>
      <c r="AJ432" s="946" t="str">
        <f t="shared" si="471"/>
        <v/>
      </c>
      <c r="AK432" s="947" t="str">
        <f t="shared" si="472"/>
        <v/>
      </c>
      <c r="AL432" s="1216"/>
      <c r="AM432" s="804" t="str">
        <f t="shared" si="479"/>
        <v/>
      </c>
      <c r="AN432" s="1217" t="str">
        <f t="shared" si="480"/>
        <v/>
      </c>
      <c r="AO432" s="1184" t="str">
        <f t="shared" si="475"/>
        <v/>
      </c>
      <c r="AP432" s="1182" t="str">
        <f t="shared" si="476"/>
        <v/>
      </c>
      <c r="AQ432" s="1185">
        <f t="shared" si="477"/>
        <v>0</v>
      </c>
      <c r="AR432" s="7"/>
    </row>
    <row r="433" spans="2:44" ht="12" customHeight="1" x14ac:dyDescent="0.4">
      <c r="B433" s="946" t="s">
        <v>506</v>
      </c>
      <c r="C433" s="801" t="s">
        <v>432</v>
      </c>
      <c r="D433" s="802" t="s">
        <v>178</v>
      </c>
      <c r="E433" s="1217" t="str">
        <f>IF(VLOOKUP(D433,'J1&amp;J2'!$CA$9:$CW$470,12,FALSE)=0,"",VLOOKUP(D433,'J1&amp;J2'!$CA$9:$CW$470,12,FALSE))</f>
        <v/>
      </c>
      <c r="F433" s="1216" t="str">
        <f t="shared" si="478"/>
        <v/>
      </c>
      <c r="G433" s="804" t="str">
        <f t="shared" ref="G433:G452" si="481">IF(F433="","",IF(F433=1,15,IF(F433=2,12,IF(AND(F433&gt;2,F433&lt;13),13-F433,0))))</f>
        <v/>
      </c>
      <c r="H433" s="1217" t="str">
        <f>IF(VLOOKUP(D433,'J1&amp;J2'!$CA$9:$CW$470,13,FALSE)=0,"",VLOOKUP(D433,'J1&amp;J2'!$CA$9:$CW$470,13,FALSE))</f>
        <v/>
      </c>
      <c r="I433" s="1216" t="str">
        <f t="shared" ref="I433:I452" si="482">IF(H433="","",RANK(H433,$H$401:$H$461,1))</f>
        <v/>
      </c>
      <c r="J433" s="804" t="str">
        <f t="shared" ref="J433:J452" si="483">IF(I433="","",IF(I433=1,15,IF(I433=2,12,IF(AND(I433&gt;2,I433&lt;13),13-I433,0))))</f>
        <v/>
      </c>
      <c r="K433" s="1217" t="str">
        <f>IF(VLOOKUP(D433,'J1&amp;J2'!$CA$9:$CW$470,14,FALSE)=0,"",VLOOKUP(D433,'J1&amp;J2'!$CA$9:$CW$470,14,FALSE))</f>
        <v/>
      </c>
      <c r="L433" s="1409" t="str">
        <f t="shared" ref="L433:L452" si="484">IF(K433="","",RANK(K433,$K$401:$K$461,1))</f>
        <v/>
      </c>
      <c r="M433" s="1410" t="str">
        <f t="shared" ref="M433:M452" si="485">IF(L433="","",IF(L433=1,15,IF(L433=2,12,IF(AND(L433&gt;2,L433&lt;13),13-L433,0))))</f>
        <v/>
      </c>
      <c r="N433" s="1411" t="str">
        <f>IF(VLOOKUP(D433,'J1&amp;J2'!$CA$9:$CW$470,15,FALSE)=0,"",VLOOKUP(D433,'J1&amp;J2'!$CA$9:$CW$470,15,FALSE))</f>
        <v/>
      </c>
      <c r="O433" s="1409" t="str">
        <f t="shared" ref="O433:O452" si="486">IF(N433="","",RANK(N433,$N$401:$N$461,1))</f>
        <v/>
      </c>
      <c r="P433" s="1410" t="str">
        <f t="shared" ref="P433:P452" si="487">IF(O433="","",IF(O433=1,15,IF(O433=2,12,IF(AND(O433&gt;2,O433&lt;13),13-O433,0))))</f>
        <v/>
      </c>
      <c r="Q433" s="1411" t="str">
        <f>IF(VLOOKUP(D433,'J1&amp;J2'!$CA$9:$CW$470,16,FALSE)=0,"",VLOOKUP(D433,'J1&amp;J2'!$CA$9:$CW$470,16,FALSE))</f>
        <v/>
      </c>
      <c r="R433" s="801" t="str">
        <f t="shared" ref="R433:R452" si="488">IF(Q433="","",RANK(Q433,$Q$401:$Q$461,1))</f>
        <v/>
      </c>
      <c r="S433" s="802" t="str">
        <f t="shared" ref="S433:S452" si="489">IF(R433="","",IF(R433=1,15,IF(R433=2,12,IF(AND(R433&gt;2,R433&lt;13),13-R433,0))))</f>
        <v/>
      </c>
      <c r="T433" s="803" t="str">
        <f>IF(VLOOKUP(D433,'J1&amp;J2'!$CA$9:$CW$470,17,FALSE)=0,"",VLOOKUP(D433,'J1&amp;J2'!$CA$9:$CW$470,17,FALSE))</f>
        <v/>
      </c>
      <c r="U433" s="801" t="str">
        <f t="shared" ref="U433:U452" si="490">IF(T433="","",RANK(T433,$T$401:$T$461,1))</f>
        <v/>
      </c>
      <c r="V433" s="802" t="str">
        <f t="shared" ref="V433:V452" si="491">IF(U433="","",IF(U433=1,15,IF(U433=2,12,IF(AND(U433&gt;2,U433&lt;13),13-U433,0))))</f>
        <v/>
      </c>
      <c r="W433" s="803" t="str">
        <f>IF(VLOOKUP(D433,'J1&amp;J2'!$CA$9:$CW$470,18,FALSE)=0,"",VLOOKUP(D433,'J1&amp;J2'!$CA$9:$CW$470,18,FALSE))</f>
        <v/>
      </c>
      <c r="X433" s="801" t="str">
        <f t="shared" ref="X433:X452" si="492">IF(W433="","",RANK(W433,$W$401:$W$461,1))</f>
        <v/>
      </c>
      <c r="Y433" s="802" t="str">
        <f t="shared" ref="Y433:Y452" si="493">IF(X433="","",IF(X433=1,15,IF(X433=2,12,IF(AND(X433&gt;2,X433&lt;13),13-X433,0))))</f>
        <v/>
      </c>
      <c r="Z433" s="803" t="str">
        <f>IF(VLOOKUP(D433,'J1&amp;J2'!$CA$9:$CW$470,19,FALSE)=0,"",VLOOKUP(D433,'J1&amp;J2'!$CA$9:$CW$470,19,FALSE))</f>
        <v/>
      </c>
      <c r="AA433" s="801" t="str">
        <f t="shared" ref="AA433:AA452" si="494">IF(Z433="","",RANK(Z433,$Z$401:$Z$461,1))</f>
        <v/>
      </c>
      <c r="AB433" s="802" t="str">
        <f t="shared" ref="AB433:AB452" si="495">IF(AA433="","",IF(AA433=1,15,IF(AA433=2,12,IF(AND(AA433&gt;2,AA433&lt;13),13-AA433,0))))</f>
        <v/>
      </c>
      <c r="AC433" s="803" t="str">
        <f>IF(VLOOKUP(D433,'J1&amp;J2'!$CA$9:$CW$470,20,FALSE)=0,"",VLOOKUP(D433,'J1&amp;J2'!$CA$9:$CW$470,20,FALSE))</f>
        <v/>
      </c>
      <c r="AD433" s="801" t="str">
        <f t="shared" ref="AD433:AD452" si="496">IF(AC433="","",RANK(AC433,$AC$401:$AC$461,1))</f>
        <v/>
      </c>
      <c r="AE433" s="802" t="str">
        <f t="shared" ref="AE433:AE452" si="497">IF(AD433="","",IF(AD433=1,15,IF(AD433=2,12,IF(AND(AD433&gt;2,AD433&lt;13),13-AD433,0))))</f>
        <v/>
      </c>
      <c r="AF433" s="803" t="str">
        <f>IF(VLOOKUP(D433,'J1&amp;J2'!$CA$9:$CW$470,21,FALSE)=0,"",VLOOKUP(D433,'J1&amp;J2'!$CA$9:$CW$470,21,FALSE))</f>
        <v/>
      </c>
      <c r="AG433" s="801" t="str">
        <f t="shared" ref="AG433:AG452" si="498">IF(AF433="","",RANK(AF433,$AF$401:$AF$461,1))</f>
        <v/>
      </c>
      <c r="AH433" s="802" t="str">
        <f t="shared" ref="AH433:AH452" si="499">IF(AG433="","",IF(AG433=1,15,IF(AG433=2,12,IF(AND(AG433&gt;2,AG433&lt;13),13-AG433,0))))</f>
        <v/>
      </c>
      <c r="AI433" s="803" t="str">
        <f>IF(VLOOKUP(D433,'J1&amp;J2'!$CA$9:$CW$470,22,FALSE)=0,"",VLOOKUP(D433,'J1&amp;J2'!$CA$9:$CW$470,22,FALSE))</f>
        <v/>
      </c>
      <c r="AJ433" s="801" t="str">
        <f t="shared" ref="AJ433:AJ452" si="500">IF(AI433="","",RANK(AI433,$AI$401:$AI$461,1))</f>
        <v/>
      </c>
      <c r="AK433" s="802" t="str">
        <f t="shared" ref="AK433:AK452" si="501">IF(AJ433="","",IF(AJ433=1,15,IF(AJ433=2,12,IF(AND(AJ433&gt;2,AJ433&lt;13),13-AJ433,0))))</f>
        <v/>
      </c>
      <c r="AL433" s="1216"/>
      <c r="AM433" s="804" t="str">
        <f t="shared" si="479"/>
        <v/>
      </c>
      <c r="AN433" s="1217" t="str">
        <f t="shared" si="480"/>
        <v/>
      </c>
      <c r="AO433" s="1184" t="str">
        <f t="shared" ref="AO433:AO452" si="502">IF(SUM(G433,J433,M433,P433,S433,V433,Y433,AB433,AE433,AH433,AK433,AN433)&lt;&gt;0,SUM(G433,J433,M433,P433,S433,V433,Y433,AB433,AE433,AH433,AK433,AN433),"")</f>
        <v/>
      </c>
      <c r="AP433" s="1182" t="str">
        <f t="shared" ref="AP433:AP452" si="503">IF(AO433="","",RANK(AO433,AO$401:AO$461,0))</f>
        <v/>
      </c>
      <c r="AQ433" s="1185">
        <f t="shared" ref="AQ433:AQ452" si="504">COUNT(E433,H433,K433,N433,Q433,T433,W433,Z433,AC433,AF433,AI433,AL433,"&lt;&gt;")</f>
        <v>0</v>
      </c>
      <c r="AR433" s="7"/>
    </row>
    <row r="434" spans="2:44" ht="12" customHeight="1" x14ac:dyDescent="0.4">
      <c r="B434" s="801" t="s">
        <v>517</v>
      </c>
      <c r="C434" s="946" t="s">
        <v>432</v>
      </c>
      <c r="D434" s="947" t="s">
        <v>181</v>
      </c>
      <c r="E434" s="1219" t="str">
        <f>IF(VLOOKUP(D434,'J1&amp;J2'!$CA$9:$CW$470,12,FALSE)=0,"",VLOOKUP(D434,'J1&amp;J2'!$CA$9:$CW$470,12,FALSE))</f>
        <v/>
      </c>
      <c r="F434" s="1218" t="str">
        <f t="shared" si="478"/>
        <v/>
      </c>
      <c r="G434" s="1218" t="str">
        <f t="shared" si="481"/>
        <v/>
      </c>
      <c r="H434" s="1219" t="str">
        <f>IF(VLOOKUP(D434,'J1&amp;J2'!$CA$9:$CW$470,13,FALSE)=0,"",VLOOKUP(D434,'J1&amp;J2'!$CA$9:$CW$470,13,FALSE))</f>
        <v/>
      </c>
      <c r="I434" s="1218" t="str">
        <f t="shared" si="482"/>
        <v/>
      </c>
      <c r="J434" s="949" t="str">
        <f t="shared" si="483"/>
        <v/>
      </c>
      <c r="K434" s="1219" t="str">
        <f>IF(VLOOKUP(D434,'J1&amp;J2'!$CA$9:$CW$470,14,FALSE)=0,"",VLOOKUP(D434,'J1&amp;J2'!$CA$9:$CW$470,14,FALSE))</f>
        <v/>
      </c>
      <c r="L434" s="1412" t="str">
        <f t="shared" si="484"/>
        <v/>
      </c>
      <c r="M434" s="1413" t="str">
        <f t="shared" si="485"/>
        <v/>
      </c>
      <c r="N434" s="1414" t="str">
        <f>IF(VLOOKUP(D434,'J1&amp;J2'!$CA$9:$CW$470,15,FALSE)=0,"",VLOOKUP(D434,'J1&amp;J2'!$CA$9:$CW$470,15,FALSE))</f>
        <v/>
      </c>
      <c r="O434" s="1412" t="str">
        <f t="shared" si="486"/>
        <v/>
      </c>
      <c r="P434" s="1413" t="str">
        <f t="shared" si="487"/>
        <v/>
      </c>
      <c r="Q434" s="1414" t="str">
        <f>IF(VLOOKUP(D434,'J1&amp;J2'!$CA$9:$CW$470,16,FALSE)=0,"",VLOOKUP(D434,'J1&amp;J2'!$CA$9:$CW$470,16,FALSE))</f>
        <v/>
      </c>
      <c r="R434" s="946" t="str">
        <f t="shared" si="488"/>
        <v/>
      </c>
      <c r="S434" s="947" t="str">
        <f t="shared" si="489"/>
        <v/>
      </c>
      <c r="T434" s="948" t="str">
        <f>IF(VLOOKUP(D434,'J1&amp;J2'!$CA$9:$CW$470,17,FALSE)=0,"",VLOOKUP(D434,'J1&amp;J2'!$CA$9:$CW$470,17,FALSE))</f>
        <v/>
      </c>
      <c r="U434" s="946" t="str">
        <f t="shared" si="490"/>
        <v/>
      </c>
      <c r="V434" s="947" t="str">
        <f t="shared" si="491"/>
        <v/>
      </c>
      <c r="W434" s="948" t="str">
        <f>IF(VLOOKUP(D434,'J1&amp;J2'!$CA$9:$CW$470,18,FALSE)=0,"",VLOOKUP(D434,'J1&amp;J2'!$CA$9:$CW$470,18,FALSE))</f>
        <v/>
      </c>
      <c r="X434" s="946" t="str">
        <f t="shared" si="492"/>
        <v/>
      </c>
      <c r="Y434" s="947" t="str">
        <f t="shared" si="493"/>
        <v/>
      </c>
      <c r="Z434" s="948" t="str">
        <f>IF(VLOOKUP(D434,'J1&amp;J2'!$CA$9:$CW$470,19,FALSE)=0,"",VLOOKUP(D434,'J1&amp;J2'!$CA$9:$CW$470,19,FALSE))</f>
        <v/>
      </c>
      <c r="AA434" s="946" t="str">
        <f t="shared" si="494"/>
        <v/>
      </c>
      <c r="AB434" s="947" t="str">
        <f t="shared" si="495"/>
        <v/>
      </c>
      <c r="AC434" s="948" t="str">
        <f>IF(VLOOKUP(D434,'J1&amp;J2'!$CA$9:$CW$470,20,FALSE)=0,"",VLOOKUP(D434,'J1&amp;J2'!$CA$9:$CW$470,20,FALSE))</f>
        <v/>
      </c>
      <c r="AD434" s="946" t="str">
        <f t="shared" si="496"/>
        <v/>
      </c>
      <c r="AE434" s="947" t="str">
        <f t="shared" si="497"/>
        <v/>
      </c>
      <c r="AF434" s="948" t="str">
        <f>IF(VLOOKUP(D434,'J1&amp;J2'!$CA$9:$CW$470,21,FALSE)=0,"",VLOOKUP(D434,'J1&amp;J2'!$CA$9:$CW$470,21,FALSE))</f>
        <v/>
      </c>
      <c r="AG434" s="946" t="str">
        <f t="shared" si="498"/>
        <v/>
      </c>
      <c r="AH434" s="947" t="str">
        <f t="shared" si="499"/>
        <v/>
      </c>
      <c r="AI434" s="948" t="str">
        <f>IF(VLOOKUP(D434,'J1&amp;J2'!$CA$9:$CW$470,22,FALSE)=0,"",VLOOKUP(D434,'J1&amp;J2'!$CA$9:$CW$470,22,FALSE))</f>
        <v/>
      </c>
      <c r="AJ434" s="946" t="str">
        <f t="shared" si="500"/>
        <v/>
      </c>
      <c r="AK434" s="947" t="str">
        <f t="shared" si="501"/>
        <v/>
      </c>
      <c r="AL434" s="1218"/>
      <c r="AM434" s="949" t="str">
        <f t="shared" si="479"/>
        <v/>
      </c>
      <c r="AN434" s="1219" t="str">
        <f t="shared" si="480"/>
        <v/>
      </c>
      <c r="AO434" s="1184" t="str">
        <f t="shared" si="502"/>
        <v/>
      </c>
      <c r="AP434" s="1182" t="str">
        <f t="shared" si="503"/>
        <v/>
      </c>
      <c r="AQ434" s="1185">
        <f t="shared" si="504"/>
        <v>0</v>
      </c>
      <c r="AR434" s="7"/>
    </row>
    <row r="435" spans="2:44" ht="12" customHeight="1" x14ac:dyDescent="0.4">
      <c r="B435" s="946" t="s">
        <v>546</v>
      </c>
      <c r="C435" s="801" t="s">
        <v>530</v>
      </c>
      <c r="D435" s="802" t="s">
        <v>545</v>
      </c>
      <c r="E435" s="1217" t="str">
        <f>IF(VLOOKUP(D435,'J1&amp;J2'!$CA$9:$CW$470,12,FALSE)=0,"",VLOOKUP(D435,'J1&amp;J2'!$CA$9:$CW$470,12,FALSE))</f>
        <v/>
      </c>
      <c r="F435" s="1216" t="str">
        <f t="shared" si="478"/>
        <v/>
      </c>
      <c r="G435" s="804" t="str">
        <f t="shared" si="481"/>
        <v/>
      </c>
      <c r="H435" s="1217" t="str">
        <f>IF(VLOOKUP(D435,'J1&amp;J2'!$CA$9:$CW$470,13,FALSE)=0,"",VLOOKUP(D435,'J1&amp;J2'!$CA$9:$CW$470,13,FALSE))</f>
        <v/>
      </c>
      <c r="I435" s="1216" t="str">
        <f t="shared" si="482"/>
        <v/>
      </c>
      <c r="J435" s="804" t="str">
        <f t="shared" si="483"/>
        <v/>
      </c>
      <c r="K435" s="1217" t="str">
        <f>IF(VLOOKUP(D435,'J1&amp;J2'!$CA$9:$CW$470,14,FALSE)=0,"",VLOOKUP(D435,'J1&amp;J2'!$CA$9:$CW$470,14,FALSE))</f>
        <v/>
      </c>
      <c r="L435" s="1409" t="str">
        <f t="shared" si="484"/>
        <v/>
      </c>
      <c r="M435" s="1410" t="str">
        <f t="shared" si="485"/>
        <v/>
      </c>
      <c r="N435" s="1411" t="str">
        <f>IF(VLOOKUP(D435,'J1&amp;J2'!$CA$9:$CW$470,15,FALSE)=0,"",VLOOKUP(D435,'J1&amp;J2'!$CA$9:$CW$470,15,FALSE))</f>
        <v/>
      </c>
      <c r="O435" s="1409" t="str">
        <f t="shared" si="486"/>
        <v/>
      </c>
      <c r="P435" s="1410" t="str">
        <f t="shared" si="487"/>
        <v/>
      </c>
      <c r="Q435" s="1411" t="str">
        <f>IF(VLOOKUP(D435,'J1&amp;J2'!$CA$9:$CW$470,16,FALSE)=0,"",VLOOKUP(D435,'J1&amp;J2'!$CA$9:$CW$470,16,FALSE))</f>
        <v/>
      </c>
      <c r="R435" s="801" t="str">
        <f t="shared" si="488"/>
        <v/>
      </c>
      <c r="S435" s="802" t="str">
        <f t="shared" si="489"/>
        <v/>
      </c>
      <c r="T435" s="803" t="str">
        <f>IF(VLOOKUP(D435,'J1&amp;J2'!$CA$9:$CW$470,17,FALSE)=0,"",VLOOKUP(D435,'J1&amp;J2'!$CA$9:$CW$470,17,FALSE))</f>
        <v/>
      </c>
      <c r="U435" s="801" t="str">
        <f t="shared" si="490"/>
        <v/>
      </c>
      <c r="V435" s="802" t="str">
        <f t="shared" si="491"/>
        <v/>
      </c>
      <c r="W435" s="803" t="str">
        <f>IF(VLOOKUP(D435,'J1&amp;J2'!$CA$9:$CW$470,18,FALSE)=0,"",VLOOKUP(D435,'J1&amp;J2'!$CA$9:$CW$470,18,FALSE))</f>
        <v/>
      </c>
      <c r="X435" s="801" t="str">
        <f t="shared" si="492"/>
        <v/>
      </c>
      <c r="Y435" s="802" t="str">
        <f t="shared" si="493"/>
        <v/>
      </c>
      <c r="Z435" s="803" t="str">
        <f>IF(VLOOKUP(D435,'J1&amp;J2'!$CA$9:$CW$470,19,FALSE)=0,"",VLOOKUP(D435,'J1&amp;J2'!$CA$9:$CW$470,19,FALSE))</f>
        <v/>
      </c>
      <c r="AA435" s="801" t="str">
        <f t="shared" si="494"/>
        <v/>
      </c>
      <c r="AB435" s="802" t="str">
        <f t="shared" si="495"/>
        <v/>
      </c>
      <c r="AC435" s="803" t="str">
        <f>IF(VLOOKUP(D435,'J1&amp;J2'!$CA$9:$CW$470,20,FALSE)=0,"",VLOOKUP(D435,'J1&amp;J2'!$CA$9:$CW$470,20,FALSE))</f>
        <v/>
      </c>
      <c r="AD435" s="801" t="str">
        <f t="shared" si="496"/>
        <v/>
      </c>
      <c r="AE435" s="802" t="str">
        <f t="shared" si="497"/>
        <v/>
      </c>
      <c r="AF435" s="803" t="str">
        <f>IF(VLOOKUP(D435,'J1&amp;J2'!$CA$9:$CW$470,21,FALSE)=0,"",VLOOKUP(D435,'J1&amp;J2'!$CA$9:$CW$470,21,FALSE))</f>
        <v/>
      </c>
      <c r="AG435" s="801" t="str">
        <f t="shared" si="498"/>
        <v/>
      </c>
      <c r="AH435" s="802" t="str">
        <f t="shared" si="499"/>
        <v/>
      </c>
      <c r="AI435" s="803" t="str">
        <f>IF(VLOOKUP(D435,'J1&amp;J2'!$CA$9:$CW$470,22,FALSE)=0,"",VLOOKUP(D435,'J1&amp;J2'!$CA$9:$CW$470,22,FALSE))</f>
        <v/>
      </c>
      <c r="AJ435" s="801" t="str">
        <f t="shared" si="500"/>
        <v/>
      </c>
      <c r="AK435" s="802" t="str">
        <f t="shared" si="501"/>
        <v/>
      </c>
      <c r="AL435" s="1216"/>
      <c r="AM435" s="804" t="str">
        <f t="shared" si="479"/>
        <v/>
      </c>
      <c r="AN435" s="1217" t="str">
        <f t="shared" si="480"/>
        <v/>
      </c>
      <c r="AO435" s="1184" t="str">
        <f t="shared" si="502"/>
        <v/>
      </c>
      <c r="AP435" s="1182" t="str">
        <f t="shared" si="503"/>
        <v/>
      </c>
      <c r="AQ435" s="1185">
        <f t="shared" si="504"/>
        <v>0</v>
      </c>
      <c r="AR435" s="7"/>
    </row>
    <row r="436" spans="2:44" ht="12" customHeight="1" x14ac:dyDescent="0.4">
      <c r="B436" s="801" t="s">
        <v>577</v>
      </c>
      <c r="C436" s="946" t="s">
        <v>434</v>
      </c>
      <c r="D436" s="947" t="s">
        <v>576</v>
      </c>
      <c r="E436" s="1219" t="str">
        <f>IF(VLOOKUP(D436,'J1&amp;J2'!$CA$9:$CW$470,12,FALSE)=0,"",VLOOKUP(D436,'J1&amp;J2'!$CA$9:$CW$470,12,FALSE))</f>
        <v/>
      </c>
      <c r="F436" s="1218" t="str">
        <f t="shared" ref="F436:F452" si="505">IF(E436="","",RANK(E436,$E$401:$E$461,1))</f>
        <v/>
      </c>
      <c r="G436" s="1218" t="str">
        <f t="shared" si="481"/>
        <v/>
      </c>
      <c r="H436" s="1219" t="str">
        <f>IF(VLOOKUP(D436,'J1&amp;J2'!$CA$9:$CW$470,13,FALSE)=0,"",VLOOKUP(D436,'J1&amp;J2'!$CA$9:$CW$470,13,FALSE))</f>
        <v/>
      </c>
      <c r="I436" s="1218" t="str">
        <f t="shared" si="482"/>
        <v/>
      </c>
      <c r="J436" s="949" t="str">
        <f t="shared" si="483"/>
        <v/>
      </c>
      <c r="K436" s="1219" t="str">
        <f>IF(VLOOKUP(D436,'J1&amp;J2'!$CA$9:$CW$470,14,FALSE)=0,"",VLOOKUP(D436,'J1&amp;J2'!$CA$9:$CW$470,14,FALSE))</f>
        <v/>
      </c>
      <c r="L436" s="1412" t="str">
        <f t="shared" si="484"/>
        <v/>
      </c>
      <c r="M436" s="1413" t="str">
        <f t="shared" si="485"/>
        <v/>
      </c>
      <c r="N436" s="1414" t="str">
        <f>IF(VLOOKUP(D436,'J1&amp;J2'!$CA$9:$CW$470,15,FALSE)=0,"",VLOOKUP(D436,'J1&amp;J2'!$CA$9:$CW$470,15,FALSE))</f>
        <v/>
      </c>
      <c r="O436" s="1412" t="str">
        <f t="shared" si="486"/>
        <v/>
      </c>
      <c r="P436" s="1413" t="str">
        <f t="shared" si="487"/>
        <v/>
      </c>
      <c r="Q436" s="1414" t="str">
        <f>IF(VLOOKUP(D436,'J1&amp;J2'!$CA$9:$CW$470,16,FALSE)=0,"",VLOOKUP(D436,'J1&amp;J2'!$CA$9:$CW$470,16,FALSE))</f>
        <v/>
      </c>
      <c r="R436" s="946" t="str">
        <f t="shared" si="488"/>
        <v/>
      </c>
      <c r="S436" s="947" t="str">
        <f t="shared" si="489"/>
        <v/>
      </c>
      <c r="T436" s="948" t="str">
        <f>IF(VLOOKUP(D436,'J1&amp;J2'!$CA$9:$CW$470,17,FALSE)=0,"",VLOOKUP(D436,'J1&amp;J2'!$CA$9:$CW$470,17,FALSE))</f>
        <v/>
      </c>
      <c r="U436" s="946" t="str">
        <f t="shared" si="490"/>
        <v/>
      </c>
      <c r="V436" s="947" t="str">
        <f t="shared" si="491"/>
        <v/>
      </c>
      <c r="W436" s="948" t="str">
        <f>IF(VLOOKUP(D436,'J1&amp;J2'!$CA$9:$CW$470,18,FALSE)=0,"",VLOOKUP(D436,'J1&amp;J2'!$CA$9:$CW$470,18,FALSE))</f>
        <v/>
      </c>
      <c r="X436" s="946" t="str">
        <f t="shared" si="492"/>
        <v/>
      </c>
      <c r="Y436" s="947" t="str">
        <f t="shared" si="493"/>
        <v/>
      </c>
      <c r="Z436" s="948" t="str">
        <f>IF(VLOOKUP(D436,'J1&amp;J2'!$CA$9:$CW$470,19,FALSE)=0,"",VLOOKUP(D436,'J1&amp;J2'!$CA$9:$CW$470,19,FALSE))</f>
        <v/>
      </c>
      <c r="AA436" s="946" t="str">
        <f t="shared" si="494"/>
        <v/>
      </c>
      <c r="AB436" s="947" t="str">
        <f t="shared" si="495"/>
        <v/>
      </c>
      <c r="AC436" s="948" t="str">
        <f>IF(VLOOKUP(D436,'J1&amp;J2'!$CA$9:$CW$470,20,FALSE)=0,"",VLOOKUP(D436,'J1&amp;J2'!$CA$9:$CW$470,20,FALSE))</f>
        <v/>
      </c>
      <c r="AD436" s="946" t="str">
        <f t="shared" si="496"/>
        <v/>
      </c>
      <c r="AE436" s="947" t="str">
        <f t="shared" si="497"/>
        <v/>
      </c>
      <c r="AF436" s="948" t="str">
        <f>IF(VLOOKUP(D436,'J1&amp;J2'!$CA$9:$CW$470,21,FALSE)=0,"",VLOOKUP(D436,'J1&amp;J2'!$CA$9:$CW$470,21,FALSE))</f>
        <v/>
      </c>
      <c r="AG436" s="946" t="str">
        <f t="shared" si="498"/>
        <v/>
      </c>
      <c r="AH436" s="947" t="str">
        <f t="shared" si="499"/>
        <v/>
      </c>
      <c r="AI436" s="948" t="str">
        <f>IF(VLOOKUP(D436,'J1&amp;J2'!$CA$9:$CW$470,22,FALSE)=0,"",VLOOKUP(D436,'J1&amp;J2'!$CA$9:$CW$470,22,FALSE))</f>
        <v/>
      </c>
      <c r="AJ436" s="946" t="str">
        <f t="shared" si="500"/>
        <v/>
      </c>
      <c r="AK436" s="947" t="str">
        <f t="shared" si="501"/>
        <v/>
      </c>
      <c r="AL436" s="1216"/>
      <c r="AM436" s="804" t="str">
        <f t="shared" si="479"/>
        <v/>
      </c>
      <c r="AN436" s="1217" t="str">
        <f t="shared" si="480"/>
        <v/>
      </c>
      <c r="AO436" s="1184" t="str">
        <f t="shared" si="502"/>
        <v/>
      </c>
      <c r="AP436" s="1182" t="str">
        <f t="shared" si="503"/>
        <v/>
      </c>
      <c r="AQ436" s="1185">
        <f t="shared" si="504"/>
        <v>0</v>
      </c>
      <c r="AR436" s="7"/>
    </row>
    <row r="437" spans="2:44" ht="12" customHeight="1" x14ac:dyDescent="0.4">
      <c r="B437" s="946" t="s">
        <v>847</v>
      </c>
      <c r="C437" s="801" t="s">
        <v>666</v>
      </c>
      <c r="D437" s="802" t="s">
        <v>846</v>
      </c>
      <c r="E437" s="1217" t="str">
        <f>IF(VLOOKUP(D437,'J1&amp;J2'!$CA$9:$CW$470,12,FALSE)=0,"",VLOOKUP(D437,'J1&amp;J2'!$CA$9:$CW$470,12,FALSE))</f>
        <v/>
      </c>
      <c r="F437" s="1216" t="str">
        <f t="shared" si="505"/>
        <v/>
      </c>
      <c r="G437" s="804" t="str">
        <f t="shared" si="481"/>
        <v/>
      </c>
      <c r="H437" s="1217" t="str">
        <f>IF(VLOOKUP(D437,'J1&amp;J2'!$CA$9:$CW$470,13,FALSE)=0,"",VLOOKUP(D437,'J1&amp;J2'!$CA$9:$CW$470,13,FALSE))</f>
        <v/>
      </c>
      <c r="I437" s="1216" t="str">
        <f t="shared" si="482"/>
        <v/>
      </c>
      <c r="J437" s="804" t="str">
        <f t="shared" si="483"/>
        <v/>
      </c>
      <c r="K437" s="1217" t="str">
        <f>IF(VLOOKUP(D437,'J1&amp;J2'!$CA$9:$CW$470,14,FALSE)=0,"",VLOOKUP(D437,'J1&amp;J2'!$CA$9:$CW$470,14,FALSE))</f>
        <v/>
      </c>
      <c r="L437" s="1409" t="str">
        <f t="shared" si="484"/>
        <v/>
      </c>
      <c r="M437" s="1410" t="str">
        <f t="shared" si="485"/>
        <v/>
      </c>
      <c r="N437" s="1411" t="str">
        <f>IF(VLOOKUP(D437,'J1&amp;J2'!$CA$9:$CW$470,15,FALSE)=0,"",VLOOKUP(D437,'J1&amp;J2'!$CA$9:$CW$470,15,FALSE))</f>
        <v/>
      </c>
      <c r="O437" s="1409" t="str">
        <f t="shared" si="486"/>
        <v/>
      </c>
      <c r="P437" s="1410" t="str">
        <f t="shared" si="487"/>
        <v/>
      </c>
      <c r="Q437" s="1411" t="str">
        <f>IF(VLOOKUP(D437,'J1&amp;J2'!$CA$9:$CW$470,16,FALSE)=0,"",VLOOKUP(D437,'J1&amp;J2'!$CA$9:$CW$470,16,FALSE))</f>
        <v/>
      </c>
      <c r="R437" s="801" t="str">
        <f t="shared" si="488"/>
        <v/>
      </c>
      <c r="S437" s="802" t="str">
        <f t="shared" si="489"/>
        <v/>
      </c>
      <c r="T437" s="803" t="str">
        <f>IF(VLOOKUP(D437,'J1&amp;J2'!$CA$9:$CW$470,17,FALSE)=0,"",VLOOKUP(D437,'J1&amp;J2'!$CA$9:$CW$470,17,FALSE))</f>
        <v/>
      </c>
      <c r="U437" s="801" t="str">
        <f t="shared" si="490"/>
        <v/>
      </c>
      <c r="V437" s="802" t="str">
        <f t="shared" si="491"/>
        <v/>
      </c>
      <c r="W437" s="803" t="str">
        <f>IF(VLOOKUP(D437,'J1&amp;J2'!$CA$9:$CW$470,18,FALSE)=0,"",VLOOKUP(D437,'J1&amp;J2'!$CA$9:$CW$470,18,FALSE))</f>
        <v/>
      </c>
      <c r="X437" s="801" t="str">
        <f t="shared" si="492"/>
        <v/>
      </c>
      <c r="Y437" s="802" t="str">
        <f t="shared" si="493"/>
        <v/>
      </c>
      <c r="Z437" s="803" t="str">
        <f>IF(VLOOKUP(D437,'J1&amp;J2'!$CA$9:$CW$470,19,FALSE)=0,"",VLOOKUP(D437,'J1&amp;J2'!$CA$9:$CW$470,19,FALSE))</f>
        <v/>
      </c>
      <c r="AA437" s="801" t="str">
        <f t="shared" si="494"/>
        <v/>
      </c>
      <c r="AB437" s="802" t="str">
        <f t="shared" si="495"/>
        <v/>
      </c>
      <c r="AC437" s="803" t="str">
        <f>IF(VLOOKUP(D437,'J1&amp;J2'!$CA$9:$CW$470,20,FALSE)=0,"",VLOOKUP(D437,'J1&amp;J2'!$CA$9:$CW$470,20,FALSE))</f>
        <v/>
      </c>
      <c r="AD437" s="801" t="str">
        <f t="shared" si="496"/>
        <v/>
      </c>
      <c r="AE437" s="802" t="str">
        <f t="shared" si="497"/>
        <v/>
      </c>
      <c r="AF437" s="803" t="str">
        <f>IF(VLOOKUP(D437,'J1&amp;J2'!$CA$9:$CW$470,21,FALSE)=0,"",VLOOKUP(D437,'J1&amp;J2'!$CA$9:$CW$470,21,FALSE))</f>
        <v/>
      </c>
      <c r="AG437" s="801" t="str">
        <f t="shared" si="498"/>
        <v/>
      </c>
      <c r="AH437" s="802" t="str">
        <f t="shared" si="499"/>
        <v/>
      </c>
      <c r="AI437" s="803" t="str">
        <f>IF(VLOOKUP(D437,'J1&amp;J2'!$CA$9:$CW$470,22,FALSE)=0,"",VLOOKUP(D437,'J1&amp;J2'!$CA$9:$CW$470,22,FALSE))</f>
        <v/>
      </c>
      <c r="AJ437" s="801" t="str">
        <f t="shared" si="500"/>
        <v/>
      </c>
      <c r="AK437" s="802" t="str">
        <f t="shared" si="501"/>
        <v/>
      </c>
      <c r="AL437" s="1218"/>
      <c r="AM437" s="949" t="str">
        <f t="shared" si="479"/>
        <v/>
      </c>
      <c r="AN437" s="1219" t="str">
        <f t="shared" si="480"/>
        <v/>
      </c>
      <c r="AO437" s="1184" t="str">
        <f t="shared" si="502"/>
        <v/>
      </c>
      <c r="AP437" s="1182" t="str">
        <f t="shared" si="503"/>
        <v/>
      </c>
      <c r="AQ437" s="1185">
        <f t="shared" si="504"/>
        <v>0</v>
      </c>
      <c r="AR437" s="7"/>
    </row>
    <row r="438" spans="2:44" ht="12" customHeight="1" x14ac:dyDescent="0.4">
      <c r="B438" s="801" t="s">
        <v>714</v>
      </c>
      <c r="C438" s="946" t="s">
        <v>666</v>
      </c>
      <c r="D438" s="947" t="s">
        <v>713</v>
      </c>
      <c r="E438" s="1219" t="str">
        <f>IF(VLOOKUP(D438,'J1&amp;J2'!$CA$9:$CW$470,12,FALSE)=0,"",VLOOKUP(D438,'J1&amp;J2'!$CA$9:$CW$470,12,FALSE))</f>
        <v/>
      </c>
      <c r="F438" s="1218" t="str">
        <f t="shared" si="505"/>
        <v/>
      </c>
      <c r="G438" s="1218" t="str">
        <f t="shared" si="481"/>
        <v/>
      </c>
      <c r="H438" s="1219" t="str">
        <f>IF(VLOOKUP(D438,'J1&amp;J2'!$CA$9:$CW$470,13,FALSE)=0,"",VLOOKUP(D438,'J1&amp;J2'!$CA$9:$CW$470,13,FALSE))</f>
        <v/>
      </c>
      <c r="I438" s="1218" t="str">
        <f t="shared" si="482"/>
        <v/>
      </c>
      <c r="J438" s="949" t="str">
        <f t="shared" si="483"/>
        <v/>
      </c>
      <c r="K438" s="1219" t="str">
        <f>IF(VLOOKUP(D438,'J1&amp;J2'!$CA$9:$CW$470,14,FALSE)=0,"",VLOOKUP(D438,'J1&amp;J2'!$CA$9:$CW$470,14,FALSE))</f>
        <v/>
      </c>
      <c r="L438" s="1412" t="str">
        <f t="shared" si="484"/>
        <v/>
      </c>
      <c r="M438" s="1413" t="str">
        <f t="shared" si="485"/>
        <v/>
      </c>
      <c r="N438" s="1414" t="str">
        <f>IF(VLOOKUP(D438,'J1&amp;J2'!$CA$9:$CW$470,15,FALSE)=0,"",VLOOKUP(D438,'J1&amp;J2'!$CA$9:$CW$470,15,FALSE))</f>
        <v/>
      </c>
      <c r="O438" s="1412" t="str">
        <f t="shared" si="486"/>
        <v/>
      </c>
      <c r="P438" s="1413" t="str">
        <f t="shared" si="487"/>
        <v/>
      </c>
      <c r="Q438" s="1414" t="str">
        <f>IF(VLOOKUP(D438,'J1&amp;J2'!$CA$9:$CW$470,16,FALSE)=0,"",VLOOKUP(D438,'J1&amp;J2'!$CA$9:$CW$470,16,FALSE))</f>
        <v/>
      </c>
      <c r="R438" s="946" t="str">
        <f t="shared" si="488"/>
        <v/>
      </c>
      <c r="S438" s="947" t="str">
        <f t="shared" si="489"/>
        <v/>
      </c>
      <c r="T438" s="948" t="str">
        <f>IF(VLOOKUP(D438,'J1&amp;J2'!$CA$9:$CW$470,17,FALSE)=0,"",VLOOKUP(D438,'J1&amp;J2'!$CA$9:$CW$470,17,FALSE))</f>
        <v/>
      </c>
      <c r="U438" s="946" t="str">
        <f t="shared" si="490"/>
        <v/>
      </c>
      <c r="V438" s="947" t="str">
        <f t="shared" si="491"/>
        <v/>
      </c>
      <c r="W438" s="948" t="str">
        <f>IF(VLOOKUP(D438,'J1&amp;J2'!$CA$9:$CW$470,18,FALSE)=0,"",VLOOKUP(D438,'J1&amp;J2'!$CA$9:$CW$470,18,FALSE))</f>
        <v/>
      </c>
      <c r="X438" s="946" t="str">
        <f t="shared" si="492"/>
        <v/>
      </c>
      <c r="Y438" s="947" t="str">
        <f t="shared" si="493"/>
        <v/>
      </c>
      <c r="Z438" s="948" t="str">
        <f>IF(VLOOKUP(D438,'J1&amp;J2'!$CA$9:$CW$470,19,FALSE)=0,"",VLOOKUP(D438,'J1&amp;J2'!$CA$9:$CW$470,19,FALSE))</f>
        <v/>
      </c>
      <c r="AA438" s="946" t="str">
        <f t="shared" si="494"/>
        <v/>
      </c>
      <c r="AB438" s="947" t="str">
        <f t="shared" si="495"/>
        <v/>
      </c>
      <c r="AC438" s="948" t="str">
        <f>IF(VLOOKUP(D438,'J1&amp;J2'!$CA$9:$CW$470,20,FALSE)=0,"",VLOOKUP(D438,'J1&amp;J2'!$CA$9:$CW$470,20,FALSE))</f>
        <v/>
      </c>
      <c r="AD438" s="946" t="str">
        <f t="shared" si="496"/>
        <v/>
      </c>
      <c r="AE438" s="947" t="str">
        <f t="shared" si="497"/>
        <v/>
      </c>
      <c r="AF438" s="948" t="str">
        <f>IF(VLOOKUP(D438,'J1&amp;J2'!$CA$9:$CW$470,21,FALSE)=0,"",VLOOKUP(D438,'J1&amp;J2'!$CA$9:$CW$470,21,FALSE))</f>
        <v/>
      </c>
      <c r="AG438" s="946" t="str">
        <f t="shared" si="498"/>
        <v/>
      </c>
      <c r="AH438" s="947" t="str">
        <f t="shared" si="499"/>
        <v/>
      </c>
      <c r="AI438" s="948" t="str">
        <f>IF(VLOOKUP(D438,'J1&amp;J2'!$CA$9:$CW$470,22,FALSE)=0,"",VLOOKUP(D438,'J1&amp;J2'!$CA$9:$CW$470,22,FALSE))</f>
        <v/>
      </c>
      <c r="AJ438" s="946" t="str">
        <f t="shared" si="500"/>
        <v/>
      </c>
      <c r="AK438" s="947" t="str">
        <f t="shared" si="501"/>
        <v/>
      </c>
      <c r="AL438" s="1218"/>
      <c r="AM438" s="949" t="str">
        <f t="shared" si="479"/>
        <v/>
      </c>
      <c r="AN438" s="1219" t="str">
        <f t="shared" si="480"/>
        <v/>
      </c>
      <c r="AO438" s="1184" t="str">
        <f t="shared" si="502"/>
        <v/>
      </c>
      <c r="AP438" s="1182" t="str">
        <f t="shared" si="503"/>
        <v/>
      </c>
      <c r="AQ438" s="1185">
        <f t="shared" si="504"/>
        <v>0</v>
      </c>
      <c r="AR438" s="7"/>
    </row>
    <row r="439" spans="2:44" ht="12" customHeight="1" x14ac:dyDescent="0.4">
      <c r="B439" s="946" t="s">
        <v>718</v>
      </c>
      <c r="C439" s="801" t="s">
        <v>666</v>
      </c>
      <c r="D439" s="802" t="s">
        <v>152</v>
      </c>
      <c r="E439" s="1217" t="str">
        <f>IF(VLOOKUP(D439,'J1&amp;J2'!$CA$9:$CW$470,12,FALSE)=0,"",VLOOKUP(D439,'J1&amp;J2'!$CA$9:$CW$470,12,FALSE))</f>
        <v/>
      </c>
      <c r="F439" s="1216" t="str">
        <f t="shared" si="505"/>
        <v/>
      </c>
      <c r="G439" s="804" t="str">
        <f t="shared" si="481"/>
        <v/>
      </c>
      <c r="H439" s="1217">
        <f>IF(VLOOKUP(D439,'J1&amp;J2'!$CA$9:$CW$470,13,FALSE)=0,"",VLOOKUP(D439,'J1&amp;J2'!$CA$9:$CW$470,13,FALSE))</f>
        <v>93</v>
      </c>
      <c r="I439" s="1216">
        <f t="shared" si="482"/>
        <v>14</v>
      </c>
      <c r="J439" s="804">
        <f t="shared" si="483"/>
        <v>0</v>
      </c>
      <c r="K439" s="1217" t="str">
        <f>IF(VLOOKUP(D439,'J1&amp;J2'!$CA$9:$CW$470,14,FALSE)=0,"",VLOOKUP(D439,'J1&amp;J2'!$CA$9:$CW$470,14,FALSE))</f>
        <v/>
      </c>
      <c r="L439" s="1409" t="str">
        <f t="shared" si="484"/>
        <v/>
      </c>
      <c r="M439" s="1410" t="str">
        <f t="shared" si="485"/>
        <v/>
      </c>
      <c r="N439" s="1411" t="str">
        <f>IF(VLOOKUP(D439,'J1&amp;J2'!$CA$9:$CW$470,15,FALSE)=0,"",VLOOKUP(D439,'J1&amp;J2'!$CA$9:$CW$470,15,FALSE))</f>
        <v/>
      </c>
      <c r="O439" s="1409" t="str">
        <f t="shared" si="486"/>
        <v/>
      </c>
      <c r="P439" s="1410" t="str">
        <f t="shared" si="487"/>
        <v/>
      </c>
      <c r="Q439" s="1411" t="str">
        <f>IF(VLOOKUP(D439,'J1&amp;J2'!$CA$9:$CW$470,16,FALSE)=0,"",VLOOKUP(D439,'J1&amp;J2'!$CA$9:$CW$470,16,FALSE))</f>
        <v/>
      </c>
      <c r="R439" s="801" t="str">
        <f t="shared" si="488"/>
        <v/>
      </c>
      <c r="S439" s="802" t="str">
        <f t="shared" si="489"/>
        <v/>
      </c>
      <c r="T439" s="803" t="str">
        <f>IF(VLOOKUP(D439,'J1&amp;J2'!$CA$9:$CW$470,17,FALSE)=0,"",VLOOKUP(D439,'J1&amp;J2'!$CA$9:$CW$470,17,FALSE))</f>
        <v/>
      </c>
      <c r="U439" s="801" t="str">
        <f t="shared" si="490"/>
        <v/>
      </c>
      <c r="V439" s="802" t="str">
        <f t="shared" si="491"/>
        <v/>
      </c>
      <c r="W439" s="803" t="str">
        <f>IF(VLOOKUP(D439,'J1&amp;J2'!$CA$9:$CW$470,18,FALSE)=0,"",VLOOKUP(D439,'J1&amp;J2'!$CA$9:$CW$470,18,FALSE))</f>
        <v/>
      </c>
      <c r="X439" s="801" t="str">
        <f t="shared" si="492"/>
        <v/>
      </c>
      <c r="Y439" s="802" t="str">
        <f t="shared" si="493"/>
        <v/>
      </c>
      <c r="Z439" s="803" t="str">
        <f>IF(VLOOKUP(D439,'J1&amp;J2'!$CA$9:$CW$470,19,FALSE)=0,"",VLOOKUP(D439,'J1&amp;J2'!$CA$9:$CW$470,19,FALSE))</f>
        <v/>
      </c>
      <c r="AA439" s="801" t="str">
        <f t="shared" si="494"/>
        <v/>
      </c>
      <c r="AB439" s="802" t="str">
        <f t="shared" si="495"/>
        <v/>
      </c>
      <c r="AC439" s="803" t="str">
        <f>IF(VLOOKUP(D439,'J1&amp;J2'!$CA$9:$CW$470,20,FALSE)=0,"",VLOOKUP(D439,'J1&amp;J2'!$CA$9:$CW$470,20,FALSE))</f>
        <v/>
      </c>
      <c r="AD439" s="801" t="str">
        <f t="shared" si="496"/>
        <v/>
      </c>
      <c r="AE439" s="802" t="str">
        <f t="shared" si="497"/>
        <v/>
      </c>
      <c r="AF439" s="803" t="str">
        <f>IF(VLOOKUP(D439,'J1&amp;J2'!$CA$9:$CW$470,21,FALSE)=0,"",VLOOKUP(D439,'J1&amp;J2'!$CA$9:$CW$470,21,FALSE))</f>
        <v/>
      </c>
      <c r="AG439" s="801" t="str">
        <f t="shared" si="498"/>
        <v/>
      </c>
      <c r="AH439" s="802" t="str">
        <f t="shared" si="499"/>
        <v/>
      </c>
      <c r="AI439" s="803" t="str">
        <f>IF(VLOOKUP(D439,'J1&amp;J2'!$CA$9:$CW$470,22,FALSE)=0,"",VLOOKUP(D439,'J1&amp;J2'!$CA$9:$CW$470,22,FALSE))</f>
        <v/>
      </c>
      <c r="AJ439" s="801" t="str">
        <f t="shared" si="500"/>
        <v/>
      </c>
      <c r="AK439" s="802" t="str">
        <f t="shared" si="501"/>
        <v/>
      </c>
      <c r="AL439" s="1216"/>
      <c r="AM439" s="804" t="str">
        <f t="shared" si="479"/>
        <v/>
      </c>
      <c r="AN439" s="1217" t="str">
        <f t="shared" si="480"/>
        <v/>
      </c>
      <c r="AO439" s="1184" t="str">
        <f t="shared" si="502"/>
        <v/>
      </c>
      <c r="AP439" s="1182" t="str">
        <f t="shared" si="503"/>
        <v/>
      </c>
      <c r="AQ439" s="1185">
        <f t="shared" si="504"/>
        <v>1</v>
      </c>
      <c r="AR439" s="7"/>
    </row>
    <row r="440" spans="2:44" ht="12" customHeight="1" x14ac:dyDescent="0.4">
      <c r="B440" s="801" t="s">
        <v>787</v>
      </c>
      <c r="C440" s="946" t="s">
        <v>784</v>
      </c>
      <c r="D440" s="947" t="s">
        <v>786</v>
      </c>
      <c r="E440" s="1219" t="str">
        <f>IF(VLOOKUP(D440,'J1&amp;J2'!$CA$9:$CW$470,12,FALSE)=0,"",VLOOKUP(D440,'J1&amp;J2'!$CA$9:$CW$470,12,FALSE))</f>
        <v/>
      </c>
      <c r="F440" s="1218" t="str">
        <f t="shared" si="505"/>
        <v/>
      </c>
      <c r="G440" s="1218" t="str">
        <f t="shared" si="481"/>
        <v/>
      </c>
      <c r="H440" s="1219" t="str">
        <f>IF(VLOOKUP(D440,'J1&amp;J2'!$CA$9:$CW$470,13,FALSE)=0,"",VLOOKUP(D440,'J1&amp;J2'!$CA$9:$CW$470,13,FALSE))</f>
        <v/>
      </c>
      <c r="I440" s="1218" t="str">
        <f t="shared" si="482"/>
        <v/>
      </c>
      <c r="J440" s="949" t="str">
        <f t="shared" si="483"/>
        <v/>
      </c>
      <c r="K440" s="1219" t="str">
        <f>IF(VLOOKUP(D440,'J1&amp;J2'!$CA$9:$CW$470,14,FALSE)=0,"",VLOOKUP(D440,'J1&amp;J2'!$CA$9:$CW$470,14,FALSE))</f>
        <v/>
      </c>
      <c r="L440" s="1412" t="str">
        <f t="shared" si="484"/>
        <v/>
      </c>
      <c r="M440" s="1413" t="str">
        <f t="shared" si="485"/>
        <v/>
      </c>
      <c r="N440" s="1414" t="str">
        <f>IF(VLOOKUP(D440,'J1&amp;J2'!$CA$9:$CW$470,15,FALSE)=0,"",VLOOKUP(D440,'J1&amp;J2'!$CA$9:$CW$470,15,FALSE))</f>
        <v/>
      </c>
      <c r="O440" s="1412" t="str">
        <f t="shared" si="486"/>
        <v/>
      </c>
      <c r="P440" s="1413" t="str">
        <f t="shared" si="487"/>
        <v/>
      </c>
      <c r="Q440" s="1414" t="str">
        <f>IF(VLOOKUP(D440,'J1&amp;J2'!$CA$9:$CW$470,16,FALSE)=0,"",VLOOKUP(D440,'J1&amp;J2'!$CA$9:$CW$470,16,FALSE))</f>
        <v/>
      </c>
      <c r="R440" s="946" t="str">
        <f t="shared" si="488"/>
        <v/>
      </c>
      <c r="S440" s="947" t="str">
        <f t="shared" si="489"/>
        <v/>
      </c>
      <c r="T440" s="948" t="str">
        <f>IF(VLOOKUP(D440,'J1&amp;J2'!$CA$9:$CW$470,17,FALSE)=0,"",VLOOKUP(D440,'J1&amp;J2'!$CA$9:$CW$470,17,FALSE))</f>
        <v/>
      </c>
      <c r="U440" s="946" t="str">
        <f t="shared" si="490"/>
        <v/>
      </c>
      <c r="V440" s="947" t="str">
        <f t="shared" si="491"/>
        <v/>
      </c>
      <c r="W440" s="948" t="str">
        <f>IF(VLOOKUP(D440,'J1&amp;J2'!$CA$9:$CW$470,18,FALSE)=0,"",VLOOKUP(D440,'J1&amp;J2'!$CA$9:$CW$470,18,FALSE))</f>
        <v/>
      </c>
      <c r="X440" s="946" t="str">
        <f t="shared" si="492"/>
        <v/>
      </c>
      <c r="Y440" s="947" t="str">
        <f t="shared" si="493"/>
        <v/>
      </c>
      <c r="Z440" s="948" t="str">
        <f>IF(VLOOKUP(D440,'J1&amp;J2'!$CA$9:$CW$470,19,FALSE)=0,"",VLOOKUP(D440,'J1&amp;J2'!$CA$9:$CW$470,19,FALSE))</f>
        <v/>
      </c>
      <c r="AA440" s="946" t="str">
        <f t="shared" si="494"/>
        <v/>
      </c>
      <c r="AB440" s="947" t="str">
        <f t="shared" si="495"/>
        <v/>
      </c>
      <c r="AC440" s="948" t="str">
        <f>IF(VLOOKUP(D440,'J1&amp;J2'!$CA$9:$CW$470,20,FALSE)=0,"",VLOOKUP(D440,'J1&amp;J2'!$CA$9:$CW$470,20,FALSE))</f>
        <v/>
      </c>
      <c r="AD440" s="946" t="str">
        <f t="shared" si="496"/>
        <v/>
      </c>
      <c r="AE440" s="947" t="str">
        <f t="shared" si="497"/>
        <v/>
      </c>
      <c r="AF440" s="948" t="str">
        <f>IF(VLOOKUP(D440,'J1&amp;J2'!$CA$9:$CW$470,21,FALSE)=0,"",VLOOKUP(D440,'J1&amp;J2'!$CA$9:$CW$470,21,FALSE))</f>
        <v/>
      </c>
      <c r="AG440" s="946" t="str">
        <f t="shared" si="498"/>
        <v/>
      </c>
      <c r="AH440" s="947" t="str">
        <f t="shared" si="499"/>
        <v/>
      </c>
      <c r="AI440" s="948" t="str">
        <f>IF(VLOOKUP(D440,'J1&amp;J2'!$CA$9:$CW$470,22,FALSE)=0,"",VLOOKUP(D440,'J1&amp;J2'!$CA$9:$CW$470,22,FALSE))</f>
        <v/>
      </c>
      <c r="AJ440" s="946" t="str">
        <f t="shared" si="500"/>
        <v/>
      </c>
      <c r="AK440" s="947" t="str">
        <f t="shared" si="501"/>
        <v/>
      </c>
      <c r="AL440" s="1218"/>
      <c r="AM440" s="949" t="str">
        <f t="shared" si="479"/>
        <v/>
      </c>
      <c r="AN440" s="1219" t="str">
        <f t="shared" si="480"/>
        <v/>
      </c>
      <c r="AO440" s="1184" t="str">
        <f t="shared" si="502"/>
        <v/>
      </c>
      <c r="AP440" s="1182" t="str">
        <f t="shared" si="503"/>
        <v/>
      </c>
      <c r="AQ440" s="1185">
        <f t="shared" si="504"/>
        <v>0</v>
      </c>
      <c r="AR440" s="7"/>
    </row>
    <row r="441" spans="2:44" ht="12" customHeight="1" x14ac:dyDescent="0.4">
      <c r="B441" s="946" t="s">
        <v>811</v>
      </c>
      <c r="C441" s="801" t="s">
        <v>784</v>
      </c>
      <c r="D441" s="802" t="s">
        <v>810</v>
      </c>
      <c r="E441" s="1217" t="str">
        <f>IF(VLOOKUP(D441,'J1&amp;J2'!$CA$9:$CW$470,12,FALSE)=0,"",VLOOKUP(D441,'J1&amp;J2'!$CA$9:$CW$470,12,FALSE))</f>
        <v/>
      </c>
      <c r="F441" s="1216" t="str">
        <f t="shared" si="505"/>
        <v/>
      </c>
      <c r="G441" s="804" t="str">
        <f t="shared" si="481"/>
        <v/>
      </c>
      <c r="H441" s="1217" t="str">
        <f>IF(VLOOKUP(D441,'J1&amp;J2'!$CA$9:$CW$470,13,FALSE)=0,"",VLOOKUP(D441,'J1&amp;J2'!$CA$9:$CW$470,13,FALSE))</f>
        <v/>
      </c>
      <c r="I441" s="1216" t="str">
        <f t="shared" si="482"/>
        <v/>
      </c>
      <c r="J441" s="804" t="str">
        <f t="shared" si="483"/>
        <v/>
      </c>
      <c r="K441" s="1217" t="str">
        <f>IF(VLOOKUP(D441,'J1&amp;J2'!$CA$9:$CW$470,14,FALSE)=0,"",VLOOKUP(D441,'J1&amp;J2'!$CA$9:$CW$470,14,FALSE))</f>
        <v/>
      </c>
      <c r="L441" s="1409" t="str">
        <f t="shared" si="484"/>
        <v/>
      </c>
      <c r="M441" s="1410" t="str">
        <f t="shared" si="485"/>
        <v/>
      </c>
      <c r="N441" s="1411" t="str">
        <f>IF(VLOOKUP(D441,'J1&amp;J2'!$CA$9:$CW$470,15,FALSE)=0,"",VLOOKUP(D441,'J1&amp;J2'!$CA$9:$CW$470,15,FALSE))</f>
        <v/>
      </c>
      <c r="O441" s="1409" t="str">
        <f t="shared" si="486"/>
        <v/>
      </c>
      <c r="P441" s="1410" t="str">
        <f t="shared" si="487"/>
        <v/>
      </c>
      <c r="Q441" s="1411" t="str">
        <f>IF(VLOOKUP(D441,'J1&amp;J2'!$CA$9:$CW$470,16,FALSE)=0,"",VLOOKUP(D441,'J1&amp;J2'!$CA$9:$CW$470,16,FALSE))</f>
        <v/>
      </c>
      <c r="R441" s="801" t="str">
        <f t="shared" si="488"/>
        <v/>
      </c>
      <c r="S441" s="802" t="str">
        <f t="shared" si="489"/>
        <v/>
      </c>
      <c r="T441" s="803" t="str">
        <f>IF(VLOOKUP(D441,'J1&amp;J2'!$CA$9:$CW$470,17,FALSE)=0,"",VLOOKUP(D441,'J1&amp;J2'!$CA$9:$CW$470,17,FALSE))</f>
        <v/>
      </c>
      <c r="U441" s="801" t="str">
        <f t="shared" si="490"/>
        <v/>
      </c>
      <c r="V441" s="802" t="str">
        <f t="shared" si="491"/>
        <v/>
      </c>
      <c r="W441" s="803" t="str">
        <f>IF(VLOOKUP(D441,'J1&amp;J2'!$CA$9:$CW$470,18,FALSE)=0,"",VLOOKUP(D441,'J1&amp;J2'!$CA$9:$CW$470,18,FALSE))</f>
        <v/>
      </c>
      <c r="X441" s="801" t="str">
        <f t="shared" si="492"/>
        <v/>
      </c>
      <c r="Y441" s="802" t="str">
        <f t="shared" si="493"/>
        <v/>
      </c>
      <c r="Z441" s="803" t="str">
        <f>IF(VLOOKUP(D441,'J1&amp;J2'!$CA$9:$CW$470,19,FALSE)=0,"",VLOOKUP(D441,'J1&amp;J2'!$CA$9:$CW$470,19,FALSE))</f>
        <v/>
      </c>
      <c r="AA441" s="801" t="str">
        <f t="shared" si="494"/>
        <v/>
      </c>
      <c r="AB441" s="802" t="str">
        <f t="shared" si="495"/>
        <v/>
      </c>
      <c r="AC441" s="803" t="str">
        <f>IF(VLOOKUP(D441,'J1&amp;J2'!$CA$9:$CW$470,20,FALSE)=0,"",VLOOKUP(D441,'J1&amp;J2'!$CA$9:$CW$470,20,FALSE))</f>
        <v/>
      </c>
      <c r="AD441" s="801" t="str">
        <f t="shared" si="496"/>
        <v/>
      </c>
      <c r="AE441" s="802" t="str">
        <f t="shared" si="497"/>
        <v/>
      </c>
      <c r="AF441" s="803" t="str">
        <f>IF(VLOOKUP(D441,'J1&amp;J2'!$CA$9:$CW$470,21,FALSE)=0,"",VLOOKUP(D441,'J1&amp;J2'!$CA$9:$CW$470,21,FALSE))</f>
        <v/>
      </c>
      <c r="AG441" s="801" t="str">
        <f t="shared" si="498"/>
        <v/>
      </c>
      <c r="AH441" s="802" t="str">
        <f t="shared" si="499"/>
        <v/>
      </c>
      <c r="AI441" s="803" t="str">
        <f>IF(VLOOKUP(D441,'J1&amp;J2'!$CA$9:$CW$470,22,FALSE)=0,"",VLOOKUP(D441,'J1&amp;J2'!$CA$9:$CW$470,22,FALSE))</f>
        <v/>
      </c>
      <c r="AJ441" s="801" t="str">
        <f t="shared" si="500"/>
        <v/>
      </c>
      <c r="AK441" s="802" t="str">
        <f t="shared" si="501"/>
        <v/>
      </c>
      <c r="AL441" s="1216"/>
      <c r="AM441" s="804" t="str">
        <f t="shared" si="479"/>
        <v/>
      </c>
      <c r="AN441" s="1217" t="str">
        <f t="shared" si="480"/>
        <v/>
      </c>
      <c r="AO441" s="1184" t="str">
        <f t="shared" si="502"/>
        <v/>
      </c>
      <c r="AP441" s="1182" t="str">
        <f t="shared" si="503"/>
        <v/>
      </c>
      <c r="AQ441" s="1185">
        <f t="shared" si="504"/>
        <v>0</v>
      </c>
      <c r="AR441" s="7"/>
    </row>
    <row r="442" spans="2:44" ht="12" customHeight="1" x14ac:dyDescent="0.4">
      <c r="B442" s="801" t="s">
        <v>1269</v>
      </c>
      <c r="C442" s="946" t="s">
        <v>784</v>
      </c>
      <c r="D442" s="947" t="s">
        <v>1268</v>
      </c>
      <c r="E442" s="1219" t="str">
        <f>IF(VLOOKUP(D442,'J1&amp;J2'!$CA$9:$CW$470,12,FALSE)=0,"",VLOOKUP(D442,'J1&amp;J2'!$CA$9:$CW$470,12,FALSE))</f>
        <v/>
      </c>
      <c r="F442" s="1218" t="str">
        <f t="shared" si="505"/>
        <v/>
      </c>
      <c r="G442" s="1218" t="str">
        <f t="shared" si="481"/>
        <v/>
      </c>
      <c r="H442" s="1219" t="str">
        <f>IF(VLOOKUP(D442,'J1&amp;J2'!$CA$9:$CW$470,13,FALSE)=0,"",VLOOKUP(D442,'J1&amp;J2'!$CA$9:$CW$470,13,FALSE))</f>
        <v/>
      </c>
      <c r="I442" s="1218" t="str">
        <f t="shared" si="482"/>
        <v/>
      </c>
      <c r="J442" s="949" t="str">
        <f t="shared" si="483"/>
        <v/>
      </c>
      <c r="K442" s="1219">
        <f>IF(VLOOKUP(D442,'J1&amp;J2'!$CA$9:$CW$470,14,FALSE)=0,"",VLOOKUP(D442,'J1&amp;J2'!$CA$9:$CW$470,14,FALSE))</f>
        <v>999</v>
      </c>
      <c r="L442" s="1412">
        <f t="shared" si="484"/>
        <v>17</v>
      </c>
      <c r="M442" s="1413">
        <f t="shared" si="485"/>
        <v>0</v>
      </c>
      <c r="N442" s="1414" t="str">
        <f>IF(VLOOKUP(D442,'J1&amp;J2'!$CA$9:$CW$470,15,FALSE)=0,"",VLOOKUP(D442,'J1&amp;J2'!$CA$9:$CW$470,15,FALSE))</f>
        <v/>
      </c>
      <c r="O442" s="1412" t="str">
        <f t="shared" si="486"/>
        <v/>
      </c>
      <c r="P442" s="1413" t="str">
        <f t="shared" si="487"/>
        <v/>
      </c>
      <c r="Q442" s="1414" t="str">
        <f>IF(VLOOKUP(D442,'J1&amp;J2'!$CA$9:$CW$470,16,FALSE)=0,"",VLOOKUP(D442,'J1&amp;J2'!$CA$9:$CW$470,16,FALSE))</f>
        <v/>
      </c>
      <c r="R442" s="946" t="str">
        <f t="shared" si="488"/>
        <v/>
      </c>
      <c r="S442" s="947" t="str">
        <f t="shared" si="489"/>
        <v/>
      </c>
      <c r="T442" s="948" t="str">
        <f>IF(VLOOKUP(D442,'J1&amp;J2'!$CA$9:$CW$470,17,FALSE)=0,"",VLOOKUP(D442,'J1&amp;J2'!$CA$9:$CW$470,17,FALSE))</f>
        <v/>
      </c>
      <c r="U442" s="946" t="str">
        <f t="shared" si="490"/>
        <v/>
      </c>
      <c r="V442" s="947" t="str">
        <f t="shared" si="491"/>
        <v/>
      </c>
      <c r="W442" s="948" t="str">
        <f>IF(VLOOKUP(D442,'J1&amp;J2'!$CA$9:$CW$470,18,FALSE)=0,"",VLOOKUP(D442,'J1&amp;J2'!$CA$9:$CW$470,18,FALSE))</f>
        <v/>
      </c>
      <c r="X442" s="946" t="str">
        <f t="shared" si="492"/>
        <v/>
      </c>
      <c r="Y442" s="947" t="str">
        <f t="shared" si="493"/>
        <v/>
      </c>
      <c r="Z442" s="948" t="str">
        <f>IF(VLOOKUP(D442,'J1&amp;J2'!$CA$9:$CW$470,19,FALSE)=0,"",VLOOKUP(D442,'J1&amp;J2'!$CA$9:$CW$470,19,FALSE))</f>
        <v/>
      </c>
      <c r="AA442" s="946" t="str">
        <f t="shared" si="494"/>
        <v/>
      </c>
      <c r="AB442" s="947" t="str">
        <f t="shared" si="495"/>
        <v/>
      </c>
      <c r="AC442" s="948" t="str">
        <f>IF(VLOOKUP(D442,'J1&amp;J2'!$CA$9:$CW$470,20,FALSE)=0,"",VLOOKUP(D442,'J1&amp;J2'!$CA$9:$CW$470,20,FALSE))</f>
        <v/>
      </c>
      <c r="AD442" s="946" t="str">
        <f t="shared" si="496"/>
        <v/>
      </c>
      <c r="AE442" s="947" t="str">
        <f t="shared" si="497"/>
        <v/>
      </c>
      <c r="AF442" s="948" t="str">
        <f>IF(VLOOKUP(D442,'J1&amp;J2'!$CA$9:$CW$470,21,FALSE)=0,"",VLOOKUP(D442,'J1&amp;J2'!$CA$9:$CW$470,21,FALSE))</f>
        <v/>
      </c>
      <c r="AG442" s="946" t="str">
        <f t="shared" si="498"/>
        <v/>
      </c>
      <c r="AH442" s="947" t="str">
        <f t="shared" si="499"/>
        <v/>
      </c>
      <c r="AI442" s="948" t="str">
        <f>IF(VLOOKUP(D442,'J1&amp;J2'!$CA$9:$CW$470,22,FALSE)=0,"",VLOOKUP(D442,'J1&amp;J2'!$CA$9:$CW$470,22,FALSE))</f>
        <v/>
      </c>
      <c r="AJ442" s="946" t="str">
        <f t="shared" si="500"/>
        <v/>
      </c>
      <c r="AK442" s="947" t="str">
        <f t="shared" si="501"/>
        <v/>
      </c>
      <c r="AL442" s="1218"/>
      <c r="AM442" s="949" t="str">
        <f t="shared" si="479"/>
        <v/>
      </c>
      <c r="AN442" s="1219" t="str">
        <f t="shared" si="480"/>
        <v/>
      </c>
      <c r="AO442" s="1184" t="str">
        <f t="shared" si="502"/>
        <v/>
      </c>
      <c r="AP442" s="1182" t="str">
        <f t="shared" si="503"/>
        <v/>
      </c>
      <c r="AQ442" s="1185">
        <f t="shared" si="504"/>
        <v>1</v>
      </c>
      <c r="AR442" s="7"/>
    </row>
    <row r="443" spans="2:44" ht="12" customHeight="1" x14ac:dyDescent="0.4">
      <c r="B443" s="946" t="s">
        <v>857</v>
      </c>
      <c r="C443" s="801" t="s">
        <v>338</v>
      </c>
      <c r="D443" s="802" t="s">
        <v>166</v>
      </c>
      <c r="E443" s="1217" t="str">
        <f>IF(VLOOKUP(D443,'J1&amp;J2'!$CA$9:$CW$470,12,FALSE)=0,"",VLOOKUP(D443,'J1&amp;J2'!$CA$9:$CW$470,12,FALSE))</f>
        <v/>
      </c>
      <c r="F443" s="1216" t="str">
        <f t="shared" si="505"/>
        <v/>
      </c>
      <c r="G443" s="804" t="str">
        <f t="shared" si="481"/>
        <v/>
      </c>
      <c r="H443" s="1217" t="str">
        <f>IF(VLOOKUP(D443,'J1&amp;J2'!$CA$9:$CW$470,13,FALSE)=0,"",VLOOKUP(D443,'J1&amp;J2'!$CA$9:$CW$470,13,FALSE))</f>
        <v/>
      </c>
      <c r="I443" s="1216" t="str">
        <f t="shared" si="482"/>
        <v/>
      </c>
      <c r="J443" s="804" t="str">
        <f t="shared" si="483"/>
        <v/>
      </c>
      <c r="K443" s="1217" t="str">
        <f>IF(VLOOKUP(D443,'J1&amp;J2'!$CA$9:$CW$470,14,FALSE)=0,"",VLOOKUP(D443,'J1&amp;J2'!$CA$9:$CW$470,14,FALSE))</f>
        <v/>
      </c>
      <c r="L443" s="1409" t="str">
        <f t="shared" si="484"/>
        <v/>
      </c>
      <c r="M443" s="1410" t="str">
        <f t="shared" si="485"/>
        <v/>
      </c>
      <c r="N443" s="1411">
        <f>IF(VLOOKUP(D443,'J1&amp;J2'!$CA$9:$CW$470,15,FALSE)=0,"",VLOOKUP(D443,'J1&amp;J2'!$CA$9:$CW$470,15,FALSE))</f>
        <v>99</v>
      </c>
      <c r="O443" s="1409">
        <f t="shared" si="486"/>
        <v>14</v>
      </c>
      <c r="P443" s="1410">
        <f t="shared" si="487"/>
        <v>0</v>
      </c>
      <c r="Q443" s="1411" t="str">
        <f>IF(VLOOKUP(D443,'J1&amp;J2'!$CA$9:$CW$470,16,FALSE)=0,"",VLOOKUP(D443,'J1&amp;J2'!$CA$9:$CW$470,16,FALSE))</f>
        <v/>
      </c>
      <c r="R443" s="801" t="str">
        <f t="shared" si="488"/>
        <v/>
      </c>
      <c r="S443" s="802" t="str">
        <f t="shared" si="489"/>
        <v/>
      </c>
      <c r="T443" s="803" t="str">
        <f>IF(VLOOKUP(D443,'J1&amp;J2'!$CA$9:$CW$470,17,FALSE)=0,"",VLOOKUP(D443,'J1&amp;J2'!$CA$9:$CW$470,17,FALSE))</f>
        <v/>
      </c>
      <c r="U443" s="801" t="str">
        <f t="shared" si="490"/>
        <v/>
      </c>
      <c r="V443" s="802" t="str">
        <f t="shared" si="491"/>
        <v/>
      </c>
      <c r="W443" s="803" t="str">
        <f>IF(VLOOKUP(D443,'J1&amp;J2'!$CA$9:$CW$470,18,FALSE)=0,"",VLOOKUP(D443,'J1&amp;J2'!$CA$9:$CW$470,18,FALSE))</f>
        <v/>
      </c>
      <c r="X443" s="801" t="str">
        <f t="shared" si="492"/>
        <v/>
      </c>
      <c r="Y443" s="802" t="str">
        <f t="shared" si="493"/>
        <v/>
      </c>
      <c r="Z443" s="803" t="str">
        <f>IF(VLOOKUP(D443,'J1&amp;J2'!$CA$9:$CW$470,19,FALSE)=0,"",VLOOKUP(D443,'J1&amp;J2'!$CA$9:$CW$470,19,FALSE))</f>
        <v/>
      </c>
      <c r="AA443" s="801" t="str">
        <f t="shared" si="494"/>
        <v/>
      </c>
      <c r="AB443" s="802" t="str">
        <f t="shared" si="495"/>
        <v/>
      </c>
      <c r="AC443" s="803" t="str">
        <f>IF(VLOOKUP(D443,'J1&amp;J2'!$CA$9:$CW$470,20,FALSE)=0,"",VLOOKUP(D443,'J1&amp;J2'!$CA$9:$CW$470,20,FALSE))</f>
        <v/>
      </c>
      <c r="AD443" s="801" t="str">
        <f t="shared" si="496"/>
        <v/>
      </c>
      <c r="AE443" s="802" t="str">
        <f t="shared" si="497"/>
        <v/>
      </c>
      <c r="AF443" s="803" t="str">
        <f>IF(VLOOKUP(D443,'J1&amp;J2'!$CA$9:$CW$470,21,FALSE)=0,"",VLOOKUP(D443,'J1&amp;J2'!$CA$9:$CW$470,21,FALSE))</f>
        <v/>
      </c>
      <c r="AG443" s="801" t="str">
        <f t="shared" si="498"/>
        <v/>
      </c>
      <c r="AH443" s="802" t="str">
        <f t="shared" si="499"/>
        <v/>
      </c>
      <c r="AI443" s="803" t="str">
        <f>IF(VLOOKUP(D443,'J1&amp;J2'!$CA$9:$CW$470,22,FALSE)=0,"",VLOOKUP(D443,'J1&amp;J2'!$CA$9:$CW$470,22,FALSE))</f>
        <v/>
      </c>
      <c r="AJ443" s="801" t="str">
        <f t="shared" si="500"/>
        <v/>
      </c>
      <c r="AK443" s="802" t="str">
        <f t="shared" si="501"/>
        <v/>
      </c>
      <c r="AL443" s="1216"/>
      <c r="AM443" s="804" t="str">
        <f t="shared" si="479"/>
        <v/>
      </c>
      <c r="AN443" s="1217" t="str">
        <f t="shared" si="480"/>
        <v/>
      </c>
      <c r="AO443" s="1184" t="str">
        <f t="shared" si="502"/>
        <v/>
      </c>
      <c r="AP443" s="1182" t="str">
        <f t="shared" si="503"/>
        <v/>
      </c>
      <c r="AQ443" s="1185">
        <f t="shared" si="504"/>
        <v>1</v>
      </c>
      <c r="AR443" s="7"/>
    </row>
    <row r="444" spans="2:44" ht="12" customHeight="1" x14ac:dyDescent="0.4">
      <c r="B444" s="801" t="s">
        <v>914</v>
      </c>
      <c r="C444" s="946" t="s">
        <v>338</v>
      </c>
      <c r="D444" s="947" t="s">
        <v>913</v>
      </c>
      <c r="E444" s="1219" t="str">
        <f>IF(VLOOKUP(D444,'J1&amp;J2'!$CA$9:$CW$470,12,FALSE)=0,"",VLOOKUP(D444,'J1&amp;J2'!$CA$9:$CW$470,12,FALSE))</f>
        <v/>
      </c>
      <c r="F444" s="1218" t="str">
        <f t="shared" si="505"/>
        <v/>
      </c>
      <c r="G444" s="1218" t="str">
        <f t="shared" si="481"/>
        <v/>
      </c>
      <c r="H444" s="1219" t="str">
        <f>IF(VLOOKUP(D444,'J1&amp;J2'!$CA$9:$CW$470,13,FALSE)=0,"",VLOOKUP(D444,'J1&amp;J2'!$CA$9:$CW$470,13,FALSE))</f>
        <v/>
      </c>
      <c r="I444" s="1218" t="str">
        <f t="shared" si="482"/>
        <v/>
      </c>
      <c r="J444" s="949" t="str">
        <f t="shared" si="483"/>
        <v/>
      </c>
      <c r="K444" s="1219" t="str">
        <f>IF(VLOOKUP(D444,'J1&amp;J2'!$CA$9:$CW$470,14,FALSE)=0,"",VLOOKUP(D444,'J1&amp;J2'!$CA$9:$CW$470,14,FALSE))</f>
        <v/>
      </c>
      <c r="L444" s="1412" t="str">
        <f t="shared" si="484"/>
        <v/>
      </c>
      <c r="M444" s="1413" t="str">
        <f t="shared" si="485"/>
        <v/>
      </c>
      <c r="N444" s="1414" t="str">
        <f>IF(VLOOKUP(D444,'J1&amp;J2'!$CA$9:$CW$470,15,FALSE)=0,"",VLOOKUP(D444,'J1&amp;J2'!$CA$9:$CW$470,15,FALSE))</f>
        <v/>
      </c>
      <c r="O444" s="1412" t="str">
        <f t="shared" si="486"/>
        <v/>
      </c>
      <c r="P444" s="1413" t="str">
        <f t="shared" si="487"/>
        <v/>
      </c>
      <c r="Q444" s="1414" t="str">
        <f>IF(VLOOKUP(D444,'J1&amp;J2'!$CA$9:$CW$470,16,FALSE)=0,"",VLOOKUP(D444,'J1&amp;J2'!$CA$9:$CW$470,16,FALSE))</f>
        <v/>
      </c>
      <c r="R444" s="946" t="str">
        <f t="shared" si="488"/>
        <v/>
      </c>
      <c r="S444" s="947" t="str">
        <f t="shared" si="489"/>
        <v/>
      </c>
      <c r="T444" s="948" t="str">
        <f>IF(VLOOKUP(D444,'J1&amp;J2'!$CA$9:$CW$470,17,FALSE)=0,"",VLOOKUP(D444,'J1&amp;J2'!$CA$9:$CW$470,17,FALSE))</f>
        <v/>
      </c>
      <c r="U444" s="946" t="str">
        <f t="shared" si="490"/>
        <v/>
      </c>
      <c r="V444" s="947" t="str">
        <f t="shared" si="491"/>
        <v/>
      </c>
      <c r="W444" s="948" t="str">
        <f>IF(VLOOKUP(D444,'J1&amp;J2'!$CA$9:$CW$470,18,FALSE)=0,"",VLOOKUP(D444,'J1&amp;J2'!$CA$9:$CW$470,18,FALSE))</f>
        <v/>
      </c>
      <c r="X444" s="946" t="str">
        <f t="shared" si="492"/>
        <v/>
      </c>
      <c r="Y444" s="947" t="str">
        <f t="shared" si="493"/>
        <v/>
      </c>
      <c r="Z444" s="948" t="str">
        <f>IF(VLOOKUP(D444,'J1&amp;J2'!$CA$9:$CW$470,19,FALSE)=0,"",VLOOKUP(D444,'J1&amp;J2'!$CA$9:$CW$470,19,FALSE))</f>
        <v/>
      </c>
      <c r="AA444" s="946" t="str">
        <f t="shared" si="494"/>
        <v/>
      </c>
      <c r="AB444" s="947" t="str">
        <f t="shared" si="495"/>
        <v/>
      </c>
      <c r="AC444" s="948" t="str">
        <f>IF(VLOOKUP(D444,'J1&amp;J2'!$CA$9:$CW$470,20,FALSE)=0,"",VLOOKUP(D444,'J1&amp;J2'!$CA$9:$CW$470,20,FALSE))</f>
        <v/>
      </c>
      <c r="AD444" s="946" t="str">
        <f t="shared" si="496"/>
        <v/>
      </c>
      <c r="AE444" s="947" t="str">
        <f t="shared" si="497"/>
        <v/>
      </c>
      <c r="AF444" s="948" t="str">
        <f>IF(VLOOKUP(D444,'J1&amp;J2'!$CA$9:$CW$470,21,FALSE)=0,"",VLOOKUP(D444,'J1&amp;J2'!$CA$9:$CW$470,21,FALSE))</f>
        <v/>
      </c>
      <c r="AG444" s="946" t="str">
        <f t="shared" si="498"/>
        <v/>
      </c>
      <c r="AH444" s="947" t="str">
        <f t="shared" si="499"/>
        <v/>
      </c>
      <c r="AI444" s="948" t="str">
        <f>IF(VLOOKUP(D444,'J1&amp;J2'!$CA$9:$CW$470,22,FALSE)=0,"",VLOOKUP(D444,'J1&amp;J2'!$CA$9:$CW$470,22,FALSE))</f>
        <v/>
      </c>
      <c r="AJ444" s="946" t="str">
        <f t="shared" si="500"/>
        <v/>
      </c>
      <c r="AK444" s="947" t="str">
        <f t="shared" si="501"/>
        <v/>
      </c>
      <c r="AL444" s="1218"/>
      <c r="AM444" s="949" t="str">
        <f t="shared" si="479"/>
        <v/>
      </c>
      <c r="AN444" s="1219" t="str">
        <f t="shared" si="480"/>
        <v/>
      </c>
      <c r="AO444" s="1184" t="str">
        <f t="shared" si="502"/>
        <v/>
      </c>
      <c r="AP444" s="1182" t="str">
        <f t="shared" si="503"/>
        <v/>
      </c>
      <c r="AQ444" s="1185">
        <f t="shared" si="504"/>
        <v>0</v>
      </c>
      <c r="AR444" s="7"/>
    </row>
    <row r="445" spans="2:44" ht="12" customHeight="1" x14ac:dyDescent="0.4">
      <c r="B445" s="801" t="s">
        <v>923</v>
      </c>
      <c r="C445" s="801" t="s">
        <v>338</v>
      </c>
      <c r="D445" s="802" t="s">
        <v>922</v>
      </c>
      <c r="E445" s="1217" t="str">
        <f>IF(VLOOKUP(D445,'J1&amp;J2'!$CA$9:$CW$470,12,FALSE)=0,"",VLOOKUP(D445,'J1&amp;J2'!$CA$9:$CW$470,12,FALSE))</f>
        <v/>
      </c>
      <c r="F445" s="1216" t="str">
        <f t="shared" si="505"/>
        <v/>
      </c>
      <c r="G445" s="804" t="str">
        <f t="shared" si="481"/>
        <v/>
      </c>
      <c r="H445" s="1217" t="str">
        <f>IF(VLOOKUP(D445,'J1&amp;J2'!$CA$9:$CW$470,13,FALSE)=0,"",VLOOKUP(D445,'J1&amp;J2'!$CA$9:$CW$470,13,FALSE))</f>
        <v/>
      </c>
      <c r="I445" s="1216" t="str">
        <f t="shared" si="482"/>
        <v/>
      </c>
      <c r="J445" s="804" t="str">
        <f t="shared" si="483"/>
        <v/>
      </c>
      <c r="K445" s="1217" t="str">
        <f>IF(VLOOKUP(D445,'J1&amp;J2'!$CA$9:$CW$470,14,FALSE)=0,"",VLOOKUP(D445,'J1&amp;J2'!$CA$9:$CW$470,14,FALSE))</f>
        <v/>
      </c>
      <c r="L445" s="1409" t="str">
        <f t="shared" si="484"/>
        <v/>
      </c>
      <c r="M445" s="1410" t="str">
        <f t="shared" si="485"/>
        <v/>
      </c>
      <c r="N445" s="1411" t="str">
        <f>IF(VLOOKUP(D445,'J1&amp;J2'!$CA$9:$CW$470,15,FALSE)=0,"",VLOOKUP(D445,'J1&amp;J2'!$CA$9:$CW$470,15,FALSE))</f>
        <v/>
      </c>
      <c r="O445" s="1409" t="str">
        <f t="shared" si="486"/>
        <v/>
      </c>
      <c r="P445" s="1410" t="str">
        <f t="shared" si="487"/>
        <v/>
      </c>
      <c r="Q445" s="1411" t="str">
        <f>IF(VLOOKUP(D445,'J1&amp;J2'!$CA$9:$CW$470,16,FALSE)=0,"",VLOOKUP(D445,'J1&amp;J2'!$CA$9:$CW$470,16,FALSE))</f>
        <v/>
      </c>
      <c r="R445" s="801" t="str">
        <f t="shared" si="488"/>
        <v/>
      </c>
      <c r="S445" s="802" t="str">
        <f t="shared" si="489"/>
        <v/>
      </c>
      <c r="T445" s="803" t="str">
        <f>IF(VLOOKUP(D445,'J1&amp;J2'!$CA$9:$CW$470,17,FALSE)=0,"",VLOOKUP(D445,'J1&amp;J2'!$CA$9:$CW$470,17,FALSE))</f>
        <v/>
      </c>
      <c r="U445" s="801" t="str">
        <f t="shared" si="490"/>
        <v/>
      </c>
      <c r="V445" s="802" t="str">
        <f t="shared" si="491"/>
        <v/>
      </c>
      <c r="W445" s="803" t="str">
        <f>IF(VLOOKUP(D445,'J1&amp;J2'!$CA$9:$CW$470,18,FALSE)=0,"",VLOOKUP(D445,'J1&amp;J2'!$CA$9:$CW$470,18,FALSE))</f>
        <v/>
      </c>
      <c r="X445" s="801" t="str">
        <f t="shared" si="492"/>
        <v/>
      </c>
      <c r="Y445" s="802" t="str">
        <f t="shared" si="493"/>
        <v/>
      </c>
      <c r="Z445" s="803" t="str">
        <f>IF(VLOOKUP(D445,'J1&amp;J2'!$CA$9:$CW$470,19,FALSE)=0,"",VLOOKUP(D445,'J1&amp;J2'!$CA$9:$CW$470,19,FALSE))</f>
        <v/>
      </c>
      <c r="AA445" s="801" t="str">
        <f t="shared" si="494"/>
        <v/>
      </c>
      <c r="AB445" s="802" t="str">
        <f t="shared" si="495"/>
        <v/>
      </c>
      <c r="AC445" s="803" t="str">
        <f>IF(VLOOKUP(D445,'J1&amp;J2'!$CA$9:$CW$470,20,FALSE)=0,"",VLOOKUP(D445,'J1&amp;J2'!$CA$9:$CW$470,20,FALSE))</f>
        <v/>
      </c>
      <c r="AD445" s="801" t="str">
        <f t="shared" si="496"/>
        <v/>
      </c>
      <c r="AE445" s="802" t="str">
        <f t="shared" si="497"/>
        <v/>
      </c>
      <c r="AF445" s="803" t="str">
        <f>IF(VLOOKUP(D445,'J1&amp;J2'!$CA$9:$CW$470,21,FALSE)=0,"",VLOOKUP(D445,'J1&amp;J2'!$CA$9:$CW$470,21,FALSE))</f>
        <v/>
      </c>
      <c r="AG445" s="801" t="str">
        <f t="shared" si="498"/>
        <v/>
      </c>
      <c r="AH445" s="802" t="str">
        <f t="shared" si="499"/>
        <v/>
      </c>
      <c r="AI445" s="803" t="str">
        <f>IF(VLOOKUP(D445,'J1&amp;J2'!$CA$9:$CW$470,22,FALSE)=0,"",VLOOKUP(D445,'J1&amp;J2'!$CA$9:$CW$470,22,FALSE))</f>
        <v/>
      </c>
      <c r="AJ445" s="801" t="str">
        <f t="shared" si="500"/>
        <v/>
      </c>
      <c r="AK445" s="802" t="str">
        <f t="shared" si="501"/>
        <v/>
      </c>
      <c r="AL445" s="1218"/>
      <c r="AM445" s="949" t="str">
        <f t="shared" si="479"/>
        <v/>
      </c>
      <c r="AN445" s="1219" t="str">
        <f t="shared" si="480"/>
        <v/>
      </c>
      <c r="AO445" s="1184" t="str">
        <f t="shared" si="502"/>
        <v/>
      </c>
      <c r="AP445" s="1182" t="str">
        <f t="shared" si="503"/>
        <v/>
      </c>
      <c r="AQ445" s="1185">
        <f t="shared" si="504"/>
        <v>0</v>
      </c>
      <c r="AR445" s="7"/>
    </row>
    <row r="446" spans="2:44" ht="12" customHeight="1" x14ac:dyDescent="0.4">
      <c r="B446" s="946" t="s">
        <v>2033</v>
      </c>
      <c r="C446" s="946" t="s">
        <v>338</v>
      </c>
      <c r="D446" s="947" t="s">
        <v>942</v>
      </c>
      <c r="E446" s="1219" t="str">
        <f>IF(VLOOKUP(D446,'J1&amp;J2'!$CA$9:$CW$470,12,FALSE)=0,"",VLOOKUP(D446,'J1&amp;J2'!$CA$9:$CW$470,12,FALSE))</f>
        <v/>
      </c>
      <c r="F446" s="1218" t="str">
        <f t="shared" si="505"/>
        <v/>
      </c>
      <c r="G446" s="1218" t="str">
        <f t="shared" si="481"/>
        <v/>
      </c>
      <c r="H446" s="1219" t="str">
        <f>IF(VLOOKUP(D446,'J1&amp;J2'!$CA$9:$CW$470,13,FALSE)=0,"",VLOOKUP(D446,'J1&amp;J2'!$CA$9:$CW$470,13,FALSE))</f>
        <v/>
      </c>
      <c r="I446" s="1218" t="str">
        <f t="shared" si="482"/>
        <v/>
      </c>
      <c r="J446" s="949" t="str">
        <f t="shared" si="483"/>
        <v/>
      </c>
      <c r="K446" s="1219" t="str">
        <f>IF(VLOOKUP(D446,'J1&amp;J2'!$CA$9:$CW$470,14,FALSE)=0,"",VLOOKUP(D446,'J1&amp;J2'!$CA$9:$CW$470,14,FALSE))</f>
        <v/>
      </c>
      <c r="L446" s="1412" t="str">
        <f t="shared" si="484"/>
        <v/>
      </c>
      <c r="M446" s="1413" t="str">
        <f t="shared" si="485"/>
        <v/>
      </c>
      <c r="N446" s="1414" t="str">
        <f>IF(VLOOKUP(D446,'J1&amp;J2'!$CA$9:$CW$470,15,FALSE)=0,"",VLOOKUP(D446,'J1&amp;J2'!$CA$9:$CW$470,15,FALSE))</f>
        <v/>
      </c>
      <c r="O446" s="1412" t="str">
        <f t="shared" si="486"/>
        <v/>
      </c>
      <c r="P446" s="1413" t="str">
        <f t="shared" si="487"/>
        <v/>
      </c>
      <c r="Q446" s="1414" t="str">
        <f>IF(VLOOKUP(D446,'J1&amp;J2'!$CA$9:$CW$470,16,FALSE)=0,"",VLOOKUP(D446,'J1&amp;J2'!$CA$9:$CW$470,16,FALSE))</f>
        <v/>
      </c>
      <c r="R446" s="946" t="str">
        <f t="shared" si="488"/>
        <v/>
      </c>
      <c r="S446" s="947" t="str">
        <f t="shared" si="489"/>
        <v/>
      </c>
      <c r="T446" s="948" t="str">
        <f>IF(VLOOKUP(D446,'J1&amp;J2'!$CA$9:$CW$470,17,FALSE)=0,"",VLOOKUP(D446,'J1&amp;J2'!$CA$9:$CW$470,17,FALSE))</f>
        <v/>
      </c>
      <c r="U446" s="946" t="str">
        <f t="shared" si="490"/>
        <v/>
      </c>
      <c r="V446" s="947" t="str">
        <f t="shared" si="491"/>
        <v/>
      </c>
      <c r="W446" s="948" t="str">
        <f>IF(VLOOKUP(D446,'J1&amp;J2'!$CA$9:$CW$470,18,FALSE)=0,"",VLOOKUP(D446,'J1&amp;J2'!$CA$9:$CW$470,18,FALSE))</f>
        <v/>
      </c>
      <c r="X446" s="946" t="str">
        <f t="shared" si="492"/>
        <v/>
      </c>
      <c r="Y446" s="947" t="str">
        <f t="shared" si="493"/>
        <v/>
      </c>
      <c r="Z446" s="948" t="str">
        <f>IF(VLOOKUP(D446,'J1&amp;J2'!$CA$9:$CW$470,19,FALSE)=0,"",VLOOKUP(D446,'J1&amp;J2'!$CA$9:$CW$470,19,FALSE))</f>
        <v/>
      </c>
      <c r="AA446" s="946" t="str">
        <f t="shared" si="494"/>
        <v/>
      </c>
      <c r="AB446" s="947" t="str">
        <f t="shared" si="495"/>
        <v/>
      </c>
      <c r="AC446" s="948" t="str">
        <f>IF(VLOOKUP(D446,'J1&amp;J2'!$CA$9:$CW$470,20,FALSE)=0,"",VLOOKUP(D446,'J1&amp;J2'!$CA$9:$CW$470,20,FALSE))</f>
        <v/>
      </c>
      <c r="AD446" s="946" t="str">
        <f t="shared" si="496"/>
        <v/>
      </c>
      <c r="AE446" s="947" t="str">
        <f t="shared" si="497"/>
        <v/>
      </c>
      <c r="AF446" s="948" t="str">
        <f>IF(VLOOKUP(D446,'J1&amp;J2'!$CA$9:$CW$470,21,FALSE)=0,"",VLOOKUP(D446,'J1&amp;J2'!$CA$9:$CW$470,21,FALSE))</f>
        <v/>
      </c>
      <c r="AG446" s="946" t="str">
        <f t="shared" si="498"/>
        <v/>
      </c>
      <c r="AH446" s="947" t="str">
        <f t="shared" si="499"/>
        <v/>
      </c>
      <c r="AI446" s="948" t="str">
        <f>IF(VLOOKUP(D446,'J1&amp;J2'!$CA$9:$CW$470,22,FALSE)=0,"",VLOOKUP(D446,'J1&amp;J2'!$CA$9:$CW$470,22,FALSE))</f>
        <v/>
      </c>
      <c r="AJ446" s="946" t="str">
        <f t="shared" si="500"/>
        <v/>
      </c>
      <c r="AK446" s="947" t="str">
        <f t="shared" si="501"/>
        <v/>
      </c>
      <c r="AL446" s="1216"/>
      <c r="AM446" s="804" t="str">
        <f t="shared" si="479"/>
        <v/>
      </c>
      <c r="AN446" s="1217" t="str">
        <f t="shared" si="480"/>
        <v/>
      </c>
      <c r="AO446" s="1184" t="str">
        <f t="shared" si="502"/>
        <v/>
      </c>
      <c r="AP446" s="1182" t="str">
        <f t="shared" si="503"/>
        <v/>
      </c>
      <c r="AQ446" s="1185">
        <f t="shared" si="504"/>
        <v>0</v>
      </c>
      <c r="AR446" s="7"/>
    </row>
    <row r="447" spans="2:44" ht="12" customHeight="1" x14ac:dyDescent="0.4">
      <c r="B447" s="801" t="s">
        <v>997</v>
      </c>
      <c r="C447" s="801" t="s">
        <v>984</v>
      </c>
      <c r="D447" s="802" t="s">
        <v>996</v>
      </c>
      <c r="E447" s="1217" t="str">
        <f>IF(VLOOKUP(D447,'J1&amp;J2'!$CA$9:$CW$470,12,FALSE)=0,"",VLOOKUP(D447,'J1&amp;J2'!$CA$9:$CW$470,12,FALSE))</f>
        <v/>
      </c>
      <c r="F447" s="1216" t="str">
        <f t="shared" si="505"/>
        <v/>
      </c>
      <c r="G447" s="804" t="str">
        <f t="shared" si="481"/>
        <v/>
      </c>
      <c r="H447" s="1217" t="str">
        <f>IF(VLOOKUP(D447,'J1&amp;J2'!$CA$9:$CW$470,13,FALSE)=0,"",VLOOKUP(D447,'J1&amp;J2'!$CA$9:$CW$470,13,FALSE))</f>
        <v/>
      </c>
      <c r="I447" s="1216" t="str">
        <f t="shared" si="482"/>
        <v/>
      </c>
      <c r="J447" s="804" t="str">
        <f t="shared" si="483"/>
        <v/>
      </c>
      <c r="K447" s="1217" t="str">
        <f>IF(VLOOKUP(D447,'J1&amp;J2'!$CA$9:$CW$470,14,FALSE)=0,"",VLOOKUP(D447,'J1&amp;J2'!$CA$9:$CW$470,14,FALSE))</f>
        <v/>
      </c>
      <c r="L447" s="1409" t="str">
        <f t="shared" si="484"/>
        <v/>
      </c>
      <c r="M447" s="1410" t="str">
        <f t="shared" si="485"/>
        <v/>
      </c>
      <c r="N447" s="1411">
        <f>IF(VLOOKUP(D447,'J1&amp;J2'!$CA$9:$CW$470,15,FALSE)=0,"",VLOOKUP(D447,'J1&amp;J2'!$CA$9:$CW$470,15,FALSE))</f>
        <v>95</v>
      </c>
      <c r="O447" s="1409">
        <f t="shared" si="486"/>
        <v>13</v>
      </c>
      <c r="P447" s="1410">
        <f t="shared" si="487"/>
        <v>0</v>
      </c>
      <c r="Q447" s="1411" t="str">
        <f>IF(VLOOKUP(D447,'J1&amp;J2'!$CA$9:$CW$470,16,FALSE)=0,"",VLOOKUP(D447,'J1&amp;J2'!$CA$9:$CW$470,16,FALSE))</f>
        <v/>
      </c>
      <c r="R447" s="801" t="str">
        <f t="shared" si="488"/>
        <v/>
      </c>
      <c r="S447" s="802" t="str">
        <f t="shared" si="489"/>
        <v/>
      </c>
      <c r="T447" s="803" t="str">
        <f>IF(VLOOKUP(D447,'J1&amp;J2'!$CA$9:$CW$470,17,FALSE)=0,"",VLOOKUP(D447,'J1&amp;J2'!$CA$9:$CW$470,17,FALSE))</f>
        <v/>
      </c>
      <c r="U447" s="801" t="str">
        <f t="shared" si="490"/>
        <v/>
      </c>
      <c r="V447" s="802" t="str">
        <f t="shared" si="491"/>
        <v/>
      </c>
      <c r="W447" s="803" t="str">
        <f>IF(VLOOKUP(D447,'J1&amp;J2'!$CA$9:$CW$470,18,FALSE)=0,"",VLOOKUP(D447,'J1&amp;J2'!$CA$9:$CW$470,18,FALSE))</f>
        <v/>
      </c>
      <c r="X447" s="801" t="str">
        <f t="shared" si="492"/>
        <v/>
      </c>
      <c r="Y447" s="802" t="str">
        <f t="shared" si="493"/>
        <v/>
      </c>
      <c r="Z447" s="803" t="str">
        <f>IF(VLOOKUP(D447,'J1&amp;J2'!$CA$9:$CW$470,19,FALSE)=0,"",VLOOKUP(D447,'J1&amp;J2'!$CA$9:$CW$470,19,FALSE))</f>
        <v/>
      </c>
      <c r="AA447" s="801" t="str">
        <f t="shared" si="494"/>
        <v/>
      </c>
      <c r="AB447" s="802" t="str">
        <f t="shared" si="495"/>
        <v/>
      </c>
      <c r="AC447" s="803" t="str">
        <f>IF(VLOOKUP(D447,'J1&amp;J2'!$CA$9:$CW$470,20,FALSE)=0,"",VLOOKUP(D447,'J1&amp;J2'!$CA$9:$CW$470,20,FALSE))</f>
        <v/>
      </c>
      <c r="AD447" s="801" t="str">
        <f t="shared" si="496"/>
        <v/>
      </c>
      <c r="AE447" s="802" t="str">
        <f t="shared" si="497"/>
        <v/>
      </c>
      <c r="AF447" s="803" t="str">
        <f>IF(VLOOKUP(D447,'J1&amp;J2'!$CA$9:$CW$470,21,FALSE)=0,"",VLOOKUP(D447,'J1&amp;J2'!$CA$9:$CW$470,21,FALSE))</f>
        <v/>
      </c>
      <c r="AG447" s="801" t="str">
        <f t="shared" si="498"/>
        <v/>
      </c>
      <c r="AH447" s="802" t="str">
        <f t="shared" si="499"/>
        <v/>
      </c>
      <c r="AI447" s="803" t="str">
        <f>IF(VLOOKUP(D447,'J1&amp;J2'!$CA$9:$CW$470,22,FALSE)=0,"",VLOOKUP(D447,'J1&amp;J2'!$CA$9:$CW$470,22,FALSE))</f>
        <v/>
      </c>
      <c r="AJ447" s="801" t="str">
        <f t="shared" si="500"/>
        <v/>
      </c>
      <c r="AK447" s="802" t="str">
        <f t="shared" si="501"/>
        <v/>
      </c>
      <c r="AL447" s="1216"/>
      <c r="AM447" s="804" t="str">
        <f t="shared" si="479"/>
        <v/>
      </c>
      <c r="AN447" s="1217" t="str">
        <f t="shared" si="480"/>
        <v/>
      </c>
      <c r="AO447" s="1184" t="str">
        <f t="shared" si="502"/>
        <v/>
      </c>
      <c r="AP447" s="1182" t="str">
        <f t="shared" si="503"/>
        <v/>
      </c>
      <c r="AQ447" s="1185">
        <f t="shared" si="504"/>
        <v>1</v>
      </c>
      <c r="AR447" s="7"/>
    </row>
    <row r="448" spans="2:44" ht="12" customHeight="1" x14ac:dyDescent="0.4">
      <c r="B448" s="801" t="s">
        <v>575</v>
      </c>
      <c r="C448" s="946" t="s">
        <v>322</v>
      </c>
      <c r="D448" s="947" t="s">
        <v>139</v>
      </c>
      <c r="E448" s="1219" t="str">
        <f>IF(VLOOKUP(D448,'J1&amp;J2'!$CA$9:$CW$470,12,FALSE)=0,"",VLOOKUP(D448,'J1&amp;J2'!$CA$9:$CW$470,12,FALSE))</f>
        <v/>
      </c>
      <c r="F448" s="1218" t="str">
        <f t="shared" si="505"/>
        <v/>
      </c>
      <c r="G448" s="1218" t="str">
        <f t="shared" si="481"/>
        <v/>
      </c>
      <c r="H448" s="1219">
        <f>IF(VLOOKUP(D448,'J1&amp;J2'!$CA$9:$CW$470,13,FALSE)=0,"",VLOOKUP(D448,'J1&amp;J2'!$CA$9:$CW$470,13,FALSE))</f>
        <v>100</v>
      </c>
      <c r="I448" s="1218">
        <f t="shared" si="482"/>
        <v>21</v>
      </c>
      <c r="J448" s="949">
        <f t="shared" si="483"/>
        <v>0</v>
      </c>
      <c r="K448" s="1219">
        <f>IF(VLOOKUP(D448,'J1&amp;J2'!$CA$9:$CW$470,14,FALSE)=0,"",VLOOKUP(D448,'J1&amp;J2'!$CA$9:$CW$470,14,FALSE))</f>
        <v>99</v>
      </c>
      <c r="L448" s="1412">
        <f t="shared" si="484"/>
        <v>15</v>
      </c>
      <c r="M448" s="1413">
        <f t="shared" si="485"/>
        <v>0</v>
      </c>
      <c r="N448" s="1414" t="str">
        <f>IF(VLOOKUP(D448,'J1&amp;J2'!$CA$9:$CW$470,15,FALSE)=0,"",VLOOKUP(D448,'J1&amp;J2'!$CA$9:$CW$470,15,FALSE))</f>
        <v/>
      </c>
      <c r="O448" s="1412" t="str">
        <f t="shared" si="486"/>
        <v/>
      </c>
      <c r="P448" s="1413" t="str">
        <f t="shared" si="487"/>
        <v/>
      </c>
      <c r="Q448" s="1414" t="str">
        <f>IF(VLOOKUP(D448,'J1&amp;J2'!$CA$9:$CW$470,16,FALSE)=0,"",VLOOKUP(D448,'J1&amp;J2'!$CA$9:$CW$470,16,FALSE))</f>
        <v/>
      </c>
      <c r="R448" s="946" t="str">
        <f t="shared" si="488"/>
        <v/>
      </c>
      <c r="S448" s="947" t="str">
        <f t="shared" si="489"/>
        <v/>
      </c>
      <c r="T448" s="948" t="str">
        <f>IF(VLOOKUP(D448,'J1&amp;J2'!$CA$9:$CW$470,17,FALSE)=0,"",VLOOKUP(D448,'J1&amp;J2'!$CA$9:$CW$470,17,FALSE))</f>
        <v/>
      </c>
      <c r="U448" s="946" t="str">
        <f t="shared" si="490"/>
        <v/>
      </c>
      <c r="V448" s="947" t="str">
        <f t="shared" si="491"/>
        <v/>
      </c>
      <c r="W448" s="948" t="str">
        <f>IF(VLOOKUP(D448,'J1&amp;J2'!$CA$9:$CW$470,18,FALSE)=0,"",VLOOKUP(D448,'J1&amp;J2'!$CA$9:$CW$470,18,FALSE))</f>
        <v/>
      </c>
      <c r="X448" s="946" t="str">
        <f t="shared" si="492"/>
        <v/>
      </c>
      <c r="Y448" s="947" t="str">
        <f t="shared" si="493"/>
        <v/>
      </c>
      <c r="Z448" s="948" t="str">
        <f>IF(VLOOKUP(D448,'J1&amp;J2'!$CA$9:$CW$470,19,FALSE)=0,"",VLOOKUP(D448,'J1&amp;J2'!$CA$9:$CW$470,19,FALSE))</f>
        <v/>
      </c>
      <c r="AA448" s="946" t="str">
        <f t="shared" si="494"/>
        <v/>
      </c>
      <c r="AB448" s="947" t="str">
        <f t="shared" si="495"/>
        <v/>
      </c>
      <c r="AC448" s="948" t="str">
        <f>IF(VLOOKUP(D448,'J1&amp;J2'!$CA$9:$CW$470,20,FALSE)=0,"",VLOOKUP(D448,'J1&amp;J2'!$CA$9:$CW$470,20,FALSE))</f>
        <v/>
      </c>
      <c r="AD448" s="946" t="str">
        <f t="shared" si="496"/>
        <v/>
      </c>
      <c r="AE448" s="947" t="str">
        <f t="shared" si="497"/>
        <v/>
      </c>
      <c r="AF448" s="948" t="str">
        <f>IF(VLOOKUP(D448,'J1&amp;J2'!$CA$9:$CW$470,21,FALSE)=0,"",VLOOKUP(D448,'J1&amp;J2'!$CA$9:$CW$470,21,FALSE))</f>
        <v/>
      </c>
      <c r="AG448" s="946" t="str">
        <f t="shared" si="498"/>
        <v/>
      </c>
      <c r="AH448" s="947" t="str">
        <f t="shared" si="499"/>
        <v/>
      </c>
      <c r="AI448" s="948" t="str">
        <f>IF(VLOOKUP(D448,'J1&amp;J2'!$CA$9:$CW$470,22,FALSE)=0,"",VLOOKUP(D448,'J1&amp;J2'!$CA$9:$CW$470,22,FALSE))</f>
        <v/>
      </c>
      <c r="AJ448" s="946" t="str">
        <f t="shared" si="500"/>
        <v/>
      </c>
      <c r="AK448" s="947" t="str">
        <f t="shared" si="501"/>
        <v/>
      </c>
      <c r="AL448" s="1218"/>
      <c r="AM448" s="949" t="str">
        <f t="shared" si="479"/>
        <v/>
      </c>
      <c r="AN448" s="1219" t="str">
        <f t="shared" si="480"/>
        <v/>
      </c>
      <c r="AO448" s="1184" t="str">
        <f t="shared" si="502"/>
        <v/>
      </c>
      <c r="AP448" s="1182" t="str">
        <f t="shared" si="503"/>
        <v/>
      </c>
      <c r="AQ448" s="1185">
        <f t="shared" si="504"/>
        <v>2</v>
      </c>
      <c r="AR448" s="7"/>
    </row>
    <row r="449" spans="2:44" ht="12" customHeight="1" x14ac:dyDescent="0.4">
      <c r="B449" s="946" t="s">
        <v>1900</v>
      </c>
      <c r="C449" s="801" t="s">
        <v>434</v>
      </c>
      <c r="D449" s="802" t="s">
        <v>1882</v>
      </c>
      <c r="E449" s="1217" t="str">
        <f>IF(VLOOKUP(D449,'J1&amp;J2'!$CA$9:$CW$470,12,FALSE)=0,"",VLOOKUP(D449,'J1&amp;J2'!$CA$9:$CW$470,12,FALSE))</f>
        <v/>
      </c>
      <c r="F449" s="1216" t="str">
        <f t="shared" si="505"/>
        <v/>
      </c>
      <c r="G449" s="804" t="str">
        <f t="shared" si="481"/>
        <v/>
      </c>
      <c r="H449" s="1217" t="str">
        <f>IF(VLOOKUP(D449,'J1&amp;J2'!$CA$9:$CW$470,13,FALSE)=0,"",VLOOKUP(D449,'J1&amp;J2'!$CA$9:$CW$470,13,FALSE))</f>
        <v/>
      </c>
      <c r="I449" s="1216" t="str">
        <f t="shared" si="482"/>
        <v/>
      </c>
      <c r="J449" s="804" t="str">
        <f t="shared" si="483"/>
        <v/>
      </c>
      <c r="K449" s="1217" t="str">
        <f>IF(VLOOKUP(D449,'J1&amp;J2'!$CA$9:$CW$470,14,FALSE)=0,"",VLOOKUP(D449,'J1&amp;J2'!$CA$9:$CW$470,14,FALSE))</f>
        <v/>
      </c>
      <c r="L449" s="1409" t="str">
        <f t="shared" si="484"/>
        <v/>
      </c>
      <c r="M449" s="1410" t="str">
        <f t="shared" si="485"/>
        <v/>
      </c>
      <c r="N449" s="1411" t="str">
        <f>IF(VLOOKUP(D449,'J1&amp;J2'!$CA$9:$CW$470,15,FALSE)=0,"",VLOOKUP(D449,'J1&amp;J2'!$CA$9:$CW$470,15,FALSE))</f>
        <v/>
      </c>
      <c r="O449" s="1409" t="str">
        <f t="shared" si="486"/>
        <v/>
      </c>
      <c r="P449" s="1410" t="str">
        <f t="shared" si="487"/>
        <v/>
      </c>
      <c r="Q449" s="1411" t="str">
        <f>IF(VLOOKUP(D449,'J1&amp;J2'!$CA$9:$CW$470,16,FALSE)=0,"",VLOOKUP(D449,'J1&amp;J2'!$CA$9:$CW$470,16,FALSE))</f>
        <v/>
      </c>
      <c r="R449" s="801" t="str">
        <f t="shared" si="488"/>
        <v/>
      </c>
      <c r="S449" s="802" t="str">
        <f t="shared" si="489"/>
        <v/>
      </c>
      <c r="T449" s="803" t="str">
        <f>IF(VLOOKUP(D449,'J1&amp;J2'!$CA$9:$CW$470,17,FALSE)=0,"",VLOOKUP(D449,'J1&amp;J2'!$CA$9:$CW$470,17,FALSE))</f>
        <v/>
      </c>
      <c r="U449" s="801" t="str">
        <f t="shared" si="490"/>
        <v/>
      </c>
      <c r="V449" s="802" t="str">
        <f t="shared" si="491"/>
        <v/>
      </c>
      <c r="W449" s="803" t="str">
        <f>IF(VLOOKUP(D449,'J1&amp;J2'!$CA$9:$CW$470,18,FALSE)=0,"",VLOOKUP(D449,'J1&amp;J2'!$CA$9:$CW$470,18,FALSE))</f>
        <v/>
      </c>
      <c r="X449" s="801" t="str">
        <f t="shared" si="492"/>
        <v/>
      </c>
      <c r="Y449" s="802" t="str">
        <f t="shared" si="493"/>
        <v/>
      </c>
      <c r="Z449" s="803" t="str">
        <f>IF(VLOOKUP(D449,'J1&amp;J2'!$CA$9:$CW$470,19,FALSE)=0,"",VLOOKUP(D449,'J1&amp;J2'!$CA$9:$CW$470,19,FALSE))</f>
        <v/>
      </c>
      <c r="AA449" s="801" t="str">
        <f t="shared" si="494"/>
        <v/>
      </c>
      <c r="AB449" s="802" t="str">
        <f t="shared" si="495"/>
        <v/>
      </c>
      <c r="AC449" s="803" t="str">
        <f>IF(VLOOKUP(D449,'J1&amp;J2'!$CA$9:$CW$470,20,FALSE)=0,"",VLOOKUP(D449,'J1&amp;J2'!$CA$9:$CW$470,20,FALSE))</f>
        <v/>
      </c>
      <c r="AD449" s="801" t="str">
        <f t="shared" si="496"/>
        <v/>
      </c>
      <c r="AE449" s="802" t="str">
        <f t="shared" si="497"/>
        <v/>
      </c>
      <c r="AF449" s="803" t="str">
        <f>IF(VLOOKUP(D449,'J1&amp;J2'!$CA$9:$CW$470,21,FALSE)=0,"",VLOOKUP(D449,'J1&amp;J2'!$CA$9:$CW$470,21,FALSE))</f>
        <v/>
      </c>
      <c r="AG449" s="801" t="str">
        <f t="shared" si="498"/>
        <v/>
      </c>
      <c r="AH449" s="802" t="str">
        <f t="shared" si="499"/>
        <v/>
      </c>
      <c r="AI449" s="803" t="str">
        <f>IF(VLOOKUP(D449,'J1&amp;J2'!$CA$9:$CW$470,22,FALSE)=0,"",VLOOKUP(D449,'J1&amp;J2'!$CA$9:$CW$470,22,FALSE))</f>
        <v/>
      </c>
      <c r="AJ449" s="801" t="str">
        <f t="shared" si="500"/>
        <v/>
      </c>
      <c r="AK449" s="802" t="str">
        <f t="shared" si="501"/>
        <v/>
      </c>
      <c r="AL449" s="1218"/>
      <c r="AM449" s="949" t="str">
        <f t="shared" si="479"/>
        <v/>
      </c>
      <c r="AN449" s="1219" t="str">
        <f t="shared" si="480"/>
        <v/>
      </c>
      <c r="AO449" s="1184" t="str">
        <f t="shared" si="502"/>
        <v/>
      </c>
      <c r="AP449" s="1182" t="str">
        <f t="shared" si="503"/>
        <v/>
      </c>
      <c r="AQ449" s="1185">
        <f t="shared" si="504"/>
        <v>0</v>
      </c>
      <c r="AR449" s="7"/>
    </row>
    <row r="450" spans="2:44" ht="12" customHeight="1" x14ac:dyDescent="0.4">
      <c r="B450" s="801" t="s">
        <v>2002</v>
      </c>
      <c r="C450" s="946" t="s">
        <v>434</v>
      </c>
      <c r="D450" s="947" t="s">
        <v>651</v>
      </c>
      <c r="E450" s="1219" t="str">
        <f>IF(VLOOKUP(D450,'J1&amp;J2'!$CA$9:$CW$470,12,FALSE)=0,"",VLOOKUP(D450,'J1&amp;J2'!$CA$9:$CW$470,12,FALSE))</f>
        <v/>
      </c>
      <c r="F450" s="1218" t="str">
        <f t="shared" si="505"/>
        <v/>
      </c>
      <c r="G450" s="1218" t="str">
        <f t="shared" si="481"/>
        <v/>
      </c>
      <c r="H450" s="1219" t="str">
        <f>IF(VLOOKUP(D450,'J1&amp;J2'!$CA$9:$CW$470,13,FALSE)=0,"",VLOOKUP(D450,'J1&amp;J2'!$CA$9:$CW$470,13,FALSE))</f>
        <v/>
      </c>
      <c r="I450" s="1218" t="str">
        <f t="shared" si="482"/>
        <v/>
      </c>
      <c r="J450" s="949" t="str">
        <f t="shared" si="483"/>
        <v/>
      </c>
      <c r="K450" s="1219" t="str">
        <f>IF(VLOOKUP(D450,'J1&amp;J2'!$CA$9:$CW$470,14,FALSE)=0,"",VLOOKUP(D450,'J1&amp;J2'!$CA$9:$CW$470,14,FALSE))</f>
        <v/>
      </c>
      <c r="L450" s="1412" t="str">
        <f t="shared" si="484"/>
        <v/>
      </c>
      <c r="M450" s="1413" t="str">
        <f t="shared" si="485"/>
        <v/>
      </c>
      <c r="N450" s="1414" t="str">
        <f>IF(VLOOKUP(D450,'J1&amp;J2'!$CA$9:$CW$470,15,FALSE)=0,"",VLOOKUP(D450,'J1&amp;J2'!$CA$9:$CW$470,15,FALSE))</f>
        <v/>
      </c>
      <c r="O450" s="1412" t="str">
        <f t="shared" si="486"/>
        <v/>
      </c>
      <c r="P450" s="1413" t="str">
        <f t="shared" si="487"/>
        <v/>
      </c>
      <c r="Q450" s="1414" t="str">
        <f>IF(VLOOKUP(D450,'J1&amp;J2'!$CA$9:$CW$470,16,FALSE)=0,"",VLOOKUP(D450,'J1&amp;J2'!$CA$9:$CW$470,16,FALSE))</f>
        <v/>
      </c>
      <c r="R450" s="946" t="str">
        <f t="shared" si="488"/>
        <v/>
      </c>
      <c r="S450" s="947" t="str">
        <f t="shared" si="489"/>
        <v/>
      </c>
      <c r="T450" s="948" t="str">
        <f>IF(VLOOKUP(D450,'J1&amp;J2'!$CA$9:$CW$470,17,FALSE)=0,"",VLOOKUP(D450,'J1&amp;J2'!$CA$9:$CW$470,17,FALSE))</f>
        <v/>
      </c>
      <c r="U450" s="946" t="str">
        <f t="shared" si="490"/>
        <v/>
      </c>
      <c r="V450" s="947" t="str">
        <f t="shared" si="491"/>
        <v/>
      </c>
      <c r="W450" s="948" t="str">
        <f>IF(VLOOKUP(D450,'J1&amp;J2'!$CA$9:$CW$470,18,FALSE)=0,"",VLOOKUP(D450,'J1&amp;J2'!$CA$9:$CW$470,18,FALSE))</f>
        <v/>
      </c>
      <c r="X450" s="946" t="str">
        <f t="shared" si="492"/>
        <v/>
      </c>
      <c r="Y450" s="947" t="str">
        <f t="shared" si="493"/>
        <v/>
      </c>
      <c r="Z450" s="948" t="str">
        <f>IF(VLOOKUP(D450,'J1&amp;J2'!$CA$9:$CW$470,19,FALSE)=0,"",VLOOKUP(D450,'J1&amp;J2'!$CA$9:$CW$470,19,FALSE))</f>
        <v/>
      </c>
      <c r="AA450" s="946" t="str">
        <f t="shared" si="494"/>
        <v/>
      </c>
      <c r="AB450" s="947" t="str">
        <f t="shared" si="495"/>
        <v/>
      </c>
      <c r="AC450" s="948" t="str">
        <f>IF(VLOOKUP(D450,'J1&amp;J2'!$CA$9:$CW$470,20,FALSE)=0,"",VLOOKUP(D450,'J1&amp;J2'!$CA$9:$CW$470,20,FALSE))</f>
        <v/>
      </c>
      <c r="AD450" s="946" t="str">
        <f t="shared" si="496"/>
        <v/>
      </c>
      <c r="AE450" s="947" t="str">
        <f t="shared" si="497"/>
        <v/>
      </c>
      <c r="AF450" s="948" t="str">
        <f>IF(VLOOKUP(D450,'J1&amp;J2'!$CA$9:$CW$470,21,FALSE)=0,"",VLOOKUP(D450,'J1&amp;J2'!$CA$9:$CW$470,21,FALSE))</f>
        <v/>
      </c>
      <c r="AG450" s="946" t="str">
        <f t="shared" si="498"/>
        <v/>
      </c>
      <c r="AH450" s="947" t="str">
        <f t="shared" si="499"/>
        <v/>
      </c>
      <c r="AI450" s="948" t="str">
        <f>IF(VLOOKUP(D450,'J1&amp;J2'!$CA$9:$CW$470,22,FALSE)=0,"",VLOOKUP(D450,'J1&amp;J2'!$CA$9:$CW$470,22,FALSE))</f>
        <v/>
      </c>
      <c r="AJ450" s="946" t="str">
        <f t="shared" si="500"/>
        <v/>
      </c>
      <c r="AK450" s="947" t="str">
        <f t="shared" si="501"/>
        <v/>
      </c>
      <c r="AL450" s="1216"/>
      <c r="AM450" s="804" t="str">
        <f t="shared" si="479"/>
        <v/>
      </c>
      <c r="AN450" s="1217" t="str">
        <f t="shared" si="480"/>
        <v/>
      </c>
      <c r="AO450" s="1184" t="str">
        <f t="shared" si="502"/>
        <v/>
      </c>
      <c r="AP450" s="1182" t="str">
        <f t="shared" si="503"/>
        <v/>
      </c>
      <c r="AQ450" s="1185">
        <f t="shared" si="504"/>
        <v>0</v>
      </c>
      <c r="AR450" s="7"/>
    </row>
    <row r="451" spans="2:44" ht="12" customHeight="1" x14ac:dyDescent="0.4">
      <c r="B451" s="946" t="s">
        <v>813</v>
      </c>
      <c r="C451" s="801" t="s">
        <v>784</v>
      </c>
      <c r="D451" s="802" t="s">
        <v>812</v>
      </c>
      <c r="E451" s="1217" t="str">
        <f>IF(VLOOKUP(D451,'J1&amp;J2'!$CA$9:$CW$470,12,FALSE)=0,"",VLOOKUP(D451,'J1&amp;J2'!$CA$9:$CW$470,12,FALSE))</f>
        <v/>
      </c>
      <c r="F451" s="1216" t="str">
        <f t="shared" si="505"/>
        <v/>
      </c>
      <c r="G451" s="804" t="str">
        <f t="shared" si="481"/>
        <v/>
      </c>
      <c r="H451" s="1217" t="str">
        <f>IF(VLOOKUP(D451,'J1&amp;J2'!$CA$9:$CW$470,13,FALSE)=0,"",VLOOKUP(D451,'J1&amp;J2'!$CA$9:$CW$470,13,FALSE))</f>
        <v/>
      </c>
      <c r="I451" s="1216" t="str">
        <f t="shared" si="482"/>
        <v/>
      </c>
      <c r="J451" s="804" t="str">
        <f t="shared" si="483"/>
        <v/>
      </c>
      <c r="K451" s="1217">
        <f>IF(VLOOKUP(D451,'J1&amp;J2'!$CA$9:$CW$470,14,FALSE)=0,"",VLOOKUP(D451,'J1&amp;J2'!$CA$9:$CW$470,14,FALSE))</f>
        <v>999</v>
      </c>
      <c r="L451" s="1409">
        <f t="shared" si="484"/>
        <v>17</v>
      </c>
      <c r="M451" s="1410">
        <f t="shared" si="485"/>
        <v>0</v>
      </c>
      <c r="N451" s="1411" t="str">
        <f>IF(VLOOKUP(D451,'J1&amp;J2'!$CA$9:$CW$470,15,FALSE)=0,"",VLOOKUP(D451,'J1&amp;J2'!$CA$9:$CW$470,15,FALSE))</f>
        <v/>
      </c>
      <c r="O451" s="1409" t="str">
        <f t="shared" si="486"/>
        <v/>
      </c>
      <c r="P451" s="1410" t="str">
        <f t="shared" si="487"/>
        <v/>
      </c>
      <c r="Q451" s="1411" t="str">
        <f>IF(VLOOKUP(D451,'J1&amp;J2'!$CA$9:$CW$470,16,FALSE)=0,"",VLOOKUP(D451,'J1&amp;J2'!$CA$9:$CW$470,16,FALSE))</f>
        <v/>
      </c>
      <c r="R451" s="801" t="str">
        <f t="shared" si="488"/>
        <v/>
      </c>
      <c r="S451" s="802" t="str">
        <f t="shared" si="489"/>
        <v/>
      </c>
      <c r="T451" s="803" t="str">
        <f>IF(VLOOKUP(D451,'J1&amp;J2'!$CA$9:$CW$470,17,FALSE)=0,"",VLOOKUP(D451,'J1&amp;J2'!$CA$9:$CW$470,17,FALSE))</f>
        <v/>
      </c>
      <c r="U451" s="801" t="str">
        <f t="shared" si="490"/>
        <v/>
      </c>
      <c r="V451" s="802" t="str">
        <f t="shared" si="491"/>
        <v/>
      </c>
      <c r="W451" s="803" t="str">
        <f>IF(VLOOKUP(D451,'J1&amp;J2'!$CA$9:$CW$470,18,FALSE)=0,"",VLOOKUP(D451,'J1&amp;J2'!$CA$9:$CW$470,18,FALSE))</f>
        <v/>
      </c>
      <c r="X451" s="801" t="str">
        <f t="shared" si="492"/>
        <v/>
      </c>
      <c r="Y451" s="802" t="str">
        <f t="shared" si="493"/>
        <v/>
      </c>
      <c r="Z451" s="803" t="str">
        <f>IF(VLOOKUP(D451,'J1&amp;J2'!$CA$9:$CW$470,19,FALSE)=0,"",VLOOKUP(D451,'J1&amp;J2'!$CA$9:$CW$470,19,FALSE))</f>
        <v/>
      </c>
      <c r="AA451" s="801" t="str">
        <f t="shared" si="494"/>
        <v/>
      </c>
      <c r="AB451" s="802" t="str">
        <f t="shared" si="495"/>
        <v/>
      </c>
      <c r="AC451" s="803" t="str">
        <f>IF(VLOOKUP(D451,'J1&amp;J2'!$CA$9:$CW$470,20,FALSE)=0,"",VLOOKUP(D451,'J1&amp;J2'!$CA$9:$CW$470,20,FALSE))</f>
        <v/>
      </c>
      <c r="AD451" s="801" t="str">
        <f t="shared" si="496"/>
        <v/>
      </c>
      <c r="AE451" s="802" t="str">
        <f t="shared" si="497"/>
        <v/>
      </c>
      <c r="AF451" s="803" t="str">
        <f>IF(VLOOKUP(D451,'J1&amp;J2'!$CA$9:$CW$470,21,FALSE)=0,"",VLOOKUP(D451,'J1&amp;J2'!$CA$9:$CW$470,21,FALSE))</f>
        <v/>
      </c>
      <c r="AG451" s="801" t="str">
        <f t="shared" si="498"/>
        <v/>
      </c>
      <c r="AH451" s="802" t="str">
        <f t="shared" si="499"/>
        <v/>
      </c>
      <c r="AI451" s="803" t="str">
        <f>IF(VLOOKUP(D451,'J1&amp;J2'!$CA$9:$CW$470,22,FALSE)=0,"",VLOOKUP(D451,'J1&amp;J2'!$CA$9:$CW$470,22,FALSE))</f>
        <v/>
      </c>
      <c r="AJ451" s="801" t="str">
        <f t="shared" si="500"/>
        <v/>
      </c>
      <c r="AK451" s="802" t="str">
        <f t="shared" si="501"/>
        <v/>
      </c>
      <c r="AL451" s="1218"/>
      <c r="AM451" s="949" t="str">
        <f t="shared" si="479"/>
        <v/>
      </c>
      <c r="AN451" s="1219" t="str">
        <f t="shared" si="480"/>
        <v/>
      </c>
      <c r="AO451" s="1184" t="str">
        <f t="shared" si="502"/>
        <v/>
      </c>
      <c r="AP451" s="1182" t="str">
        <f t="shared" si="503"/>
        <v/>
      </c>
      <c r="AQ451" s="1185">
        <f t="shared" si="504"/>
        <v>1</v>
      </c>
      <c r="AR451" s="7"/>
    </row>
    <row r="452" spans="2:44" ht="12" customHeight="1" thickBot="1" x14ac:dyDescent="0.45">
      <c r="B452" s="801" t="s">
        <v>965</v>
      </c>
      <c r="C452" s="946" t="s">
        <v>338</v>
      </c>
      <c r="D452" s="947" t="s">
        <v>169</v>
      </c>
      <c r="E452" s="1219" t="str">
        <f>IF(VLOOKUP(D452,'J1&amp;J2'!$CA$9:$CW$470,12,FALSE)=0,"",VLOOKUP(D452,'J1&amp;J2'!$CA$9:$CW$470,12,FALSE))</f>
        <v/>
      </c>
      <c r="F452" s="1218" t="str">
        <f t="shared" si="505"/>
        <v/>
      </c>
      <c r="G452" s="1218" t="str">
        <f t="shared" si="481"/>
        <v/>
      </c>
      <c r="H452" s="1219" t="str">
        <f>IF(VLOOKUP(D452,'J1&amp;J2'!$CA$9:$CW$470,13,FALSE)=0,"",VLOOKUP(D452,'J1&amp;J2'!$CA$9:$CW$470,13,FALSE))</f>
        <v/>
      </c>
      <c r="I452" s="1218" t="str">
        <f t="shared" si="482"/>
        <v/>
      </c>
      <c r="J452" s="949" t="str">
        <f t="shared" si="483"/>
        <v/>
      </c>
      <c r="K452" s="1219" t="str">
        <f>IF(VLOOKUP(D452,'J1&amp;J2'!$CA$9:$CW$470,14,FALSE)=0,"",VLOOKUP(D452,'J1&amp;J2'!$CA$9:$CW$470,14,FALSE))</f>
        <v/>
      </c>
      <c r="L452" s="1412" t="str">
        <f t="shared" si="484"/>
        <v/>
      </c>
      <c r="M452" s="1413" t="str">
        <f t="shared" si="485"/>
        <v/>
      </c>
      <c r="N452" s="1414" t="str">
        <f>IF(VLOOKUP(D452,'J1&amp;J2'!$CA$9:$CW$470,15,FALSE)=0,"",VLOOKUP(D452,'J1&amp;J2'!$CA$9:$CW$470,15,FALSE))</f>
        <v/>
      </c>
      <c r="O452" s="1412" t="str">
        <f t="shared" si="486"/>
        <v/>
      </c>
      <c r="P452" s="1413" t="str">
        <f t="shared" si="487"/>
        <v/>
      </c>
      <c r="Q452" s="1414" t="str">
        <f>IF(VLOOKUP(D452,'J1&amp;J2'!$CA$9:$CW$470,16,FALSE)=0,"",VLOOKUP(D452,'J1&amp;J2'!$CA$9:$CW$470,16,FALSE))</f>
        <v/>
      </c>
      <c r="R452" s="946" t="str">
        <f t="shared" si="488"/>
        <v/>
      </c>
      <c r="S452" s="947" t="str">
        <f t="shared" si="489"/>
        <v/>
      </c>
      <c r="T452" s="948" t="str">
        <f>IF(VLOOKUP(D452,'J1&amp;J2'!$CA$9:$CW$470,17,FALSE)=0,"",VLOOKUP(D452,'J1&amp;J2'!$CA$9:$CW$470,17,FALSE))</f>
        <v/>
      </c>
      <c r="U452" s="946" t="str">
        <f t="shared" si="490"/>
        <v/>
      </c>
      <c r="V452" s="947" t="str">
        <f t="shared" si="491"/>
        <v/>
      </c>
      <c r="W452" s="948" t="str">
        <f>IF(VLOOKUP(D452,'J1&amp;J2'!$CA$9:$CW$470,18,FALSE)=0,"",VLOOKUP(D452,'J1&amp;J2'!$CA$9:$CW$470,18,FALSE))</f>
        <v/>
      </c>
      <c r="X452" s="946" t="str">
        <f t="shared" si="492"/>
        <v/>
      </c>
      <c r="Y452" s="947" t="str">
        <f t="shared" si="493"/>
        <v/>
      </c>
      <c r="Z452" s="948" t="str">
        <f>IF(VLOOKUP(D452,'J1&amp;J2'!$CA$9:$CW$470,19,FALSE)=0,"",VLOOKUP(D452,'J1&amp;J2'!$CA$9:$CW$470,19,FALSE))</f>
        <v/>
      </c>
      <c r="AA452" s="946" t="str">
        <f t="shared" si="494"/>
        <v/>
      </c>
      <c r="AB452" s="947" t="str">
        <f t="shared" si="495"/>
        <v/>
      </c>
      <c r="AC452" s="948" t="str">
        <f>IF(VLOOKUP(D452,'J1&amp;J2'!$CA$9:$CW$470,20,FALSE)=0,"",VLOOKUP(D452,'J1&amp;J2'!$CA$9:$CW$470,20,FALSE))</f>
        <v/>
      </c>
      <c r="AD452" s="946" t="str">
        <f t="shared" si="496"/>
        <v/>
      </c>
      <c r="AE452" s="947" t="str">
        <f t="shared" si="497"/>
        <v/>
      </c>
      <c r="AF452" s="948" t="str">
        <f>IF(VLOOKUP(D452,'J1&amp;J2'!$CA$9:$CW$470,21,FALSE)=0,"",VLOOKUP(D452,'J1&amp;J2'!$CA$9:$CW$470,21,FALSE))</f>
        <v/>
      </c>
      <c r="AG452" s="946" t="str">
        <f t="shared" si="498"/>
        <v/>
      </c>
      <c r="AH452" s="947" t="str">
        <f t="shared" si="499"/>
        <v/>
      </c>
      <c r="AI452" s="948" t="str">
        <f>IF(VLOOKUP(D452,'J1&amp;J2'!$CA$9:$CW$470,22,FALSE)=0,"",VLOOKUP(D452,'J1&amp;J2'!$CA$9:$CW$470,22,FALSE))</f>
        <v/>
      </c>
      <c r="AJ452" s="946" t="str">
        <f t="shared" si="500"/>
        <v/>
      </c>
      <c r="AK452" s="947" t="str">
        <f t="shared" si="501"/>
        <v/>
      </c>
      <c r="AL452" s="1216"/>
      <c r="AM452" s="804"/>
      <c r="AN452" s="1217"/>
      <c r="AO452" s="1184" t="str">
        <f t="shared" si="502"/>
        <v/>
      </c>
      <c r="AP452" s="1182" t="str">
        <f t="shared" si="503"/>
        <v/>
      </c>
      <c r="AQ452" s="1185">
        <f t="shared" si="504"/>
        <v>0</v>
      </c>
      <c r="AR452" s="7"/>
    </row>
    <row r="453" spans="2:44" ht="12" hidden="1" customHeight="1" x14ac:dyDescent="0.4">
      <c r="B453" s="801"/>
      <c r="C453" s="802"/>
      <c r="D453" s="801"/>
      <c r="E453" s="802"/>
      <c r="F453" s="803" t="str">
        <f t="shared" ref="F453:F461" si="506">IF(E453="","",RANK(E453,$E$401:$E$461,1))</f>
        <v/>
      </c>
      <c r="G453" s="1216" t="str">
        <f t="shared" ref="G453:G461" si="507">IF(F453="","",IF(F453=1,15,IF(F453=2,12,IF(AND(F453&gt;2,F453&lt;13),13-F453,0))))</f>
        <v/>
      </c>
      <c r="H453" s="804"/>
      <c r="I453" s="1217" t="str">
        <f t="shared" ref="I453:I461" si="508">IF(H453="","",RANK(H453,$H$401:$H$461,1))</f>
        <v/>
      </c>
      <c r="J453" s="801" t="str">
        <f t="shared" ref="J453:J461" si="509">IF(I453="","",IF(I453=1,15,IF(I453=2,12,IF(AND(I453&gt;2,I453&lt;13),13-I453,0))))</f>
        <v/>
      </c>
      <c r="K453" s="1410"/>
      <c r="L453" s="1411" t="str">
        <f t="shared" ref="L453:L461" si="510">IF(K453="","",RANK(K453,$K$401:$K$461,1))</f>
        <v/>
      </c>
      <c r="M453" s="1409" t="str">
        <f t="shared" ref="M453:M461" si="511">IF(L453="","",IF(L453=1,15,IF(L453=2,12,IF(AND(L453&gt;2,L453&lt;13),13-L453,0))))</f>
        <v/>
      </c>
      <c r="N453" s="1410"/>
      <c r="O453" s="1411" t="str">
        <f t="shared" ref="O453:O461" si="512">IF(N453="","",RANK(N453,$N$401:$N$461,1))</f>
        <v/>
      </c>
      <c r="P453" s="1409" t="str">
        <f t="shared" ref="P453:P461" si="513">IF(O453="","",IF(O453=1,15,IF(O453=2,12,IF(AND(O453&gt;2,O453&lt;13),13-O453,0))))</f>
        <v/>
      </c>
      <c r="Q453" s="802"/>
      <c r="R453" s="803" t="str">
        <f t="shared" ref="R453:R461" si="514">IF(Q453="","",RANK(Q453,$Q$401:$Q$461,1))</f>
        <v/>
      </c>
      <c r="S453" s="801" t="str">
        <f t="shared" ref="S453:S461" si="515">IF(R453="","",IF(R453=1,15,IF(R453=2,12,IF(AND(R453&gt;2,R453&lt;13),13-R453,0))))</f>
        <v/>
      </c>
      <c r="T453" s="802"/>
      <c r="U453" s="803" t="str">
        <f t="shared" ref="U453:U461" si="516">IF(T453="","",RANK(T453,$T$401:$T$461,1))</f>
        <v/>
      </c>
      <c r="V453" s="801" t="str">
        <f t="shared" ref="V453:V461" si="517">IF(U453="","",IF(U453=1,15,IF(U453=2,12,IF(AND(U453&gt;2,U453&lt;13),13-U453,0))))</f>
        <v/>
      </c>
      <c r="W453" s="802"/>
      <c r="X453" s="803" t="str">
        <f t="shared" ref="X453:X461" si="518">IF(W453="","",RANK(W453,$W$401:$W$461,1))</f>
        <v/>
      </c>
      <c r="Y453" s="801" t="str">
        <f t="shared" ref="Y453:Y461" si="519">IF(X453="","",IF(X453=1,15,IF(X453=2,12,IF(AND(X453&gt;2,X453&lt;13),13-X453,0))))</f>
        <v/>
      </c>
      <c r="Z453" s="802"/>
      <c r="AA453" s="803" t="str">
        <f t="shared" ref="AA453:AA461" si="520">IF(Z453="","",RANK(Z453,$Z$401:$Z$461,1))</f>
        <v/>
      </c>
      <c r="AB453" s="801" t="str">
        <f t="shared" ref="AB453:AB461" si="521">IF(AA453="","",IF(AA453=1,15,IF(AA453=2,12,IF(AND(AA453&gt;2,AA453&lt;13),13-AA453,0))))</f>
        <v/>
      </c>
      <c r="AC453" s="802"/>
      <c r="AD453" s="803" t="str">
        <f t="shared" ref="AD453:AD461" si="522">IF(AC453="","",RANK(AC453,$AC$401:$AC$461,1))</f>
        <v/>
      </c>
      <c r="AE453" s="801" t="str">
        <f t="shared" ref="AE453:AE461" si="523">IF(AD453="","",IF(AD453=1,15,IF(AD453=2,12,IF(AND(AD453&gt;2,AD453&lt;13),13-AD453,0))))</f>
        <v/>
      </c>
      <c r="AF453" s="802"/>
      <c r="AG453" s="803" t="str">
        <f t="shared" ref="AG453:AG461" si="524">IF(AF453="","",RANK(AF453,$AF$401:$AF$461,1))</f>
        <v/>
      </c>
      <c r="AH453" s="801" t="str">
        <f t="shared" ref="AH453:AH461" si="525">IF(AG453="","",IF(AG453=1,15,IF(AG453=2,12,IF(AND(AG453&gt;2,AG453&lt;13),13-AG453,0))))</f>
        <v/>
      </c>
      <c r="AI453" s="802"/>
      <c r="AJ453" s="803" t="str">
        <f t="shared" ref="AJ453:AJ461" si="526">IF(AI453="","",RANK(AI453,$AI$401:$AI$461,1))</f>
        <v/>
      </c>
      <c r="AK453" s="801" t="str">
        <f t="shared" ref="AK453:AK461" si="527">IF(AJ453="","",IF(AJ453=1,15,IF(AJ453=2,12,IF(AND(AJ453&gt;2,AJ453&lt;13),13-AJ453,0))))</f>
        <v/>
      </c>
      <c r="AL453" s="1216"/>
      <c r="AM453" s="804"/>
      <c r="AN453" s="1217"/>
      <c r="AO453" s="1184" t="str">
        <f t="shared" ref="AO453:AO461" si="528">IF(SUM(G453,J453,M453,P453,S453,V453,Y453,AB453,AE453,AH453,AK453,AN453)&lt;&gt;0,SUM(G453,J453,M453,P453,S453,V453,Y453,AB453,AE453,AH453,AK453,AN453),"")</f>
        <v/>
      </c>
      <c r="AP453" s="1182" t="str">
        <f t="shared" ref="AP453:AP461" si="529">IF(AO453="","",RANK(AO453,AO$401:AO$461,0))</f>
        <v/>
      </c>
      <c r="AQ453" s="1185">
        <f t="shared" ref="AQ453:AQ461" si="530">COUNT(E453,H453,K453,N453,Q453,T453,W453,Z453,AC453,AF453,AI453,AL453,"&lt;&gt;")</f>
        <v>0</v>
      </c>
      <c r="AR453" s="7"/>
    </row>
    <row r="454" spans="2:44" ht="12" hidden="1" customHeight="1" x14ac:dyDescent="0.4">
      <c r="B454" s="946"/>
      <c r="C454" s="947"/>
      <c r="D454" s="946"/>
      <c r="E454" s="947"/>
      <c r="F454" s="948" t="str">
        <f t="shared" si="506"/>
        <v/>
      </c>
      <c r="G454" s="1218" t="str">
        <f t="shared" si="507"/>
        <v/>
      </c>
      <c r="H454" s="1218"/>
      <c r="I454" s="1219" t="str">
        <f t="shared" si="508"/>
        <v/>
      </c>
      <c r="J454" s="946" t="str">
        <f t="shared" si="509"/>
        <v/>
      </c>
      <c r="K454" s="1413"/>
      <c r="L454" s="1414" t="str">
        <f t="shared" si="510"/>
        <v/>
      </c>
      <c r="M454" s="1412" t="str">
        <f t="shared" si="511"/>
        <v/>
      </c>
      <c r="N454" s="1413"/>
      <c r="O454" s="1414" t="str">
        <f t="shared" si="512"/>
        <v/>
      </c>
      <c r="P454" s="1412" t="str">
        <f t="shared" si="513"/>
        <v/>
      </c>
      <c r="Q454" s="947"/>
      <c r="R454" s="948" t="str">
        <f t="shared" si="514"/>
        <v/>
      </c>
      <c r="S454" s="946" t="str">
        <f t="shared" si="515"/>
        <v/>
      </c>
      <c r="T454" s="947"/>
      <c r="U454" s="948" t="str">
        <f t="shared" si="516"/>
        <v/>
      </c>
      <c r="V454" s="946" t="str">
        <f t="shared" si="517"/>
        <v/>
      </c>
      <c r="W454" s="947"/>
      <c r="X454" s="948" t="str">
        <f t="shared" si="518"/>
        <v/>
      </c>
      <c r="Y454" s="946" t="str">
        <f t="shared" si="519"/>
        <v/>
      </c>
      <c r="Z454" s="947"/>
      <c r="AA454" s="948" t="str">
        <f t="shared" si="520"/>
        <v/>
      </c>
      <c r="AB454" s="946" t="str">
        <f t="shared" si="521"/>
        <v/>
      </c>
      <c r="AC454" s="947"/>
      <c r="AD454" s="948" t="str">
        <f t="shared" si="522"/>
        <v/>
      </c>
      <c r="AE454" s="946" t="str">
        <f t="shared" si="523"/>
        <v/>
      </c>
      <c r="AF454" s="947"/>
      <c r="AG454" s="948" t="str">
        <f t="shared" si="524"/>
        <v/>
      </c>
      <c r="AH454" s="946" t="str">
        <f t="shared" si="525"/>
        <v/>
      </c>
      <c r="AI454" s="947"/>
      <c r="AJ454" s="948" t="str">
        <f t="shared" si="526"/>
        <v/>
      </c>
      <c r="AK454" s="946" t="str">
        <f t="shared" si="527"/>
        <v/>
      </c>
      <c r="AL454" s="1218"/>
      <c r="AM454" s="949"/>
      <c r="AN454" s="1219"/>
      <c r="AO454" s="1184" t="str">
        <f t="shared" si="528"/>
        <v/>
      </c>
      <c r="AP454" s="1182" t="str">
        <f t="shared" si="529"/>
        <v/>
      </c>
      <c r="AQ454" s="1185">
        <f t="shared" si="530"/>
        <v>0</v>
      </c>
      <c r="AR454" s="7"/>
    </row>
    <row r="455" spans="2:44" ht="12" hidden="1" customHeight="1" x14ac:dyDescent="0.4">
      <c r="B455" s="801"/>
      <c r="C455" s="802"/>
      <c r="D455" s="801"/>
      <c r="E455" s="802"/>
      <c r="F455" s="803" t="str">
        <f t="shared" si="506"/>
        <v/>
      </c>
      <c r="G455" s="1216" t="str">
        <f t="shared" si="507"/>
        <v/>
      </c>
      <c r="H455" s="804"/>
      <c r="I455" s="1217" t="str">
        <f t="shared" si="508"/>
        <v/>
      </c>
      <c r="J455" s="801" t="str">
        <f t="shared" si="509"/>
        <v/>
      </c>
      <c r="K455" s="1410"/>
      <c r="L455" s="1411" t="str">
        <f t="shared" si="510"/>
        <v/>
      </c>
      <c r="M455" s="1409" t="str">
        <f t="shared" si="511"/>
        <v/>
      </c>
      <c r="N455" s="1410"/>
      <c r="O455" s="1411" t="str">
        <f t="shared" si="512"/>
        <v/>
      </c>
      <c r="P455" s="1409" t="str">
        <f t="shared" si="513"/>
        <v/>
      </c>
      <c r="Q455" s="802"/>
      <c r="R455" s="803" t="str">
        <f t="shared" si="514"/>
        <v/>
      </c>
      <c r="S455" s="801" t="str">
        <f t="shared" si="515"/>
        <v/>
      </c>
      <c r="T455" s="802"/>
      <c r="U455" s="803" t="str">
        <f t="shared" si="516"/>
        <v/>
      </c>
      <c r="V455" s="801" t="str">
        <f t="shared" si="517"/>
        <v/>
      </c>
      <c r="W455" s="802"/>
      <c r="X455" s="803" t="str">
        <f t="shared" si="518"/>
        <v/>
      </c>
      <c r="Y455" s="801" t="str">
        <f t="shared" si="519"/>
        <v/>
      </c>
      <c r="Z455" s="802"/>
      <c r="AA455" s="803" t="str">
        <f t="shared" si="520"/>
        <v/>
      </c>
      <c r="AB455" s="801" t="str">
        <f t="shared" si="521"/>
        <v/>
      </c>
      <c r="AC455" s="802"/>
      <c r="AD455" s="803" t="str">
        <f t="shared" si="522"/>
        <v/>
      </c>
      <c r="AE455" s="801" t="str">
        <f t="shared" si="523"/>
        <v/>
      </c>
      <c r="AF455" s="802"/>
      <c r="AG455" s="803" t="str">
        <f t="shared" si="524"/>
        <v/>
      </c>
      <c r="AH455" s="801" t="str">
        <f t="shared" si="525"/>
        <v/>
      </c>
      <c r="AI455" s="802"/>
      <c r="AJ455" s="803" t="str">
        <f t="shared" si="526"/>
        <v/>
      </c>
      <c r="AK455" s="801" t="str">
        <f t="shared" si="527"/>
        <v/>
      </c>
      <c r="AL455" s="1216"/>
      <c r="AM455" s="804"/>
      <c r="AN455" s="1217"/>
      <c r="AO455" s="1184" t="str">
        <f t="shared" si="528"/>
        <v/>
      </c>
      <c r="AP455" s="1182" t="str">
        <f t="shared" si="529"/>
        <v/>
      </c>
      <c r="AQ455" s="1185">
        <f t="shared" si="530"/>
        <v>0</v>
      </c>
      <c r="AR455" s="7"/>
    </row>
    <row r="456" spans="2:44" ht="12" hidden="1" customHeight="1" x14ac:dyDescent="0.4">
      <c r="B456" s="946"/>
      <c r="C456" s="947"/>
      <c r="D456" s="946"/>
      <c r="E456" s="947"/>
      <c r="F456" s="948" t="str">
        <f t="shared" si="506"/>
        <v/>
      </c>
      <c r="G456" s="1218" t="str">
        <f t="shared" si="507"/>
        <v/>
      </c>
      <c r="H456" s="1218"/>
      <c r="I456" s="1219" t="str">
        <f t="shared" si="508"/>
        <v/>
      </c>
      <c r="J456" s="946" t="str">
        <f t="shared" si="509"/>
        <v/>
      </c>
      <c r="K456" s="1413"/>
      <c r="L456" s="1414" t="str">
        <f t="shared" si="510"/>
        <v/>
      </c>
      <c r="M456" s="1412" t="str">
        <f t="shared" si="511"/>
        <v/>
      </c>
      <c r="N456" s="1413"/>
      <c r="O456" s="1414" t="str">
        <f t="shared" si="512"/>
        <v/>
      </c>
      <c r="P456" s="1412" t="str">
        <f t="shared" si="513"/>
        <v/>
      </c>
      <c r="Q456" s="947"/>
      <c r="R456" s="948" t="str">
        <f t="shared" si="514"/>
        <v/>
      </c>
      <c r="S456" s="946" t="str">
        <f t="shared" si="515"/>
        <v/>
      </c>
      <c r="T456" s="947"/>
      <c r="U456" s="948" t="str">
        <f t="shared" si="516"/>
        <v/>
      </c>
      <c r="V456" s="946" t="str">
        <f t="shared" si="517"/>
        <v/>
      </c>
      <c r="W456" s="947"/>
      <c r="X456" s="948" t="str">
        <f t="shared" si="518"/>
        <v/>
      </c>
      <c r="Y456" s="946" t="str">
        <f t="shared" si="519"/>
        <v/>
      </c>
      <c r="Z456" s="947"/>
      <c r="AA456" s="948" t="str">
        <f t="shared" si="520"/>
        <v/>
      </c>
      <c r="AB456" s="946" t="str">
        <f t="shared" si="521"/>
        <v/>
      </c>
      <c r="AC456" s="947"/>
      <c r="AD456" s="948" t="str">
        <f t="shared" si="522"/>
        <v/>
      </c>
      <c r="AE456" s="946" t="str">
        <f t="shared" si="523"/>
        <v/>
      </c>
      <c r="AF456" s="947"/>
      <c r="AG456" s="948" t="str">
        <f t="shared" si="524"/>
        <v/>
      </c>
      <c r="AH456" s="946" t="str">
        <f t="shared" si="525"/>
        <v/>
      </c>
      <c r="AI456" s="947"/>
      <c r="AJ456" s="948" t="str">
        <f t="shared" si="526"/>
        <v/>
      </c>
      <c r="AK456" s="946" t="str">
        <f t="shared" si="527"/>
        <v/>
      </c>
      <c r="AL456" s="1218"/>
      <c r="AM456" s="949"/>
      <c r="AN456" s="1219"/>
      <c r="AO456" s="1184" t="str">
        <f t="shared" si="528"/>
        <v/>
      </c>
      <c r="AP456" s="1182" t="str">
        <f t="shared" si="529"/>
        <v/>
      </c>
      <c r="AQ456" s="1185">
        <f t="shared" si="530"/>
        <v>0</v>
      </c>
      <c r="AR456" s="7"/>
    </row>
    <row r="457" spans="2:44" ht="12" hidden="1" customHeight="1" x14ac:dyDescent="0.4">
      <c r="B457" s="801"/>
      <c r="C457" s="802"/>
      <c r="D457" s="801"/>
      <c r="E457" s="802"/>
      <c r="F457" s="803" t="str">
        <f t="shared" si="506"/>
        <v/>
      </c>
      <c r="G457" s="1216" t="str">
        <f t="shared" si="507"/>
        <v/>
      </c>
      <c r="H457" s="804"/>
      <c r="I457" s="1217" t="str">
        <f t="shared" si="508"/>
        <v/>
      </c>
      <c r="J457" s="801" t="str">
        <f t="shared" si="509"/>
        <v/>
      </c>
      <c r="K457" s="1410"/>
      <c r="L457" s="1411" t="str">
        <f t="shared" si="510"/>
        <v/>
      </c>
      <c r="M457" s="1409" t="str">
        <f t="shared" si="511"/>
        <v/>
      </c>
      <c r="N457" s="1410"/>
      <c r="O457" s="1411" t="str">
        <f t="shared" si="512"/>
        <v/>
      </c>
      <c r="P457" s="1409" t="str">
        <f t="shared" si="513"/>
        <v/>
      </c>
      <c r="Q457" s="802"/>
      <c r="R457" s="803" t="str">
        <f t="shared" si="514"/>
        <v/>
      </c>
      <c r="S457" s="801" t="str">
        <f t="shared" si="515"/>
        <v/>
      </c>
      <c r="T457" s="802"/>
      <c r="U457" s="803" t="str">
        <f t="shared" si="516"/>
        <v/>
      </c>
      <c r="V457" s="801" t="str">
        <f t="shared" si="517"/>
        <v/>
      </c>
      <c r="W457" s="802"/>
      <c r="X457" s="803" t="str">
        <f t="shared" si="518"/>
        <v/>
      </c>
      <c r="Y457" s="801" t="str">
        <f t="shared" si="519"/>
        <v/>
      </c>
      <c r="Z457" s="802"/>
      <c r="AA457" s="803" t="str">
        <f t="shared" si="520"/>
        <v/>
      </c>
      <c r="AB457" s="801" t="str">
        <f t="shared" si="521"/>
        <v/>
      </c>
      <c r="AC457" s="802"/>
      <c r="AD457" s="803" t="str">
        <f t="shared" si="522"/>
        <v/>
      </c>
      <c r="AE457" s="801" t="str">
        <f t="shared" si="523"/>
        <v/>
      </c>
      <c r="AF457" s="802"/>
      <c r="AG457" s="803" t="str">
        <f t="shared" si="524"/>
        <v/>
      </c>
      <c r="AH457" s="801" t="str">
        <f t="shared" si="525"/>
        <v/>
      </c>
      <c r="AI457" s="802"/>
      <c r="AJ457" s="803" t="str">
        <f t="shared" si="526"/>
        <v/>
      </c>
      <c r="AK457" s="801" t="str">
        <f t="shared" si="527"/>
        <v/>
      </c>
      <c r="AL457" s="1216"/>
      <c r="AM457" s="804"/>
      <c r="AN457" s="1217"/>
      <c r="AO457" s="1184" t="str">
        <f t="shared" si="528"/>
        <v/>
      </c>
      <c r="AP457" s="1182" t="str">
        <f t="shared" si="529"/>
        <v/>
      </c>
      <c r="AQ457" s="1185">
        <f t="shared" si="530"/>
        <v>0</v>
      </c>
      <c r="AR457" s="7"/>
    </row>
    <row r="458" spans="2:44" ht="12" hidden="1" customHeight="1" x14ac:dyDescent="0.4">
      <c r="B458" s="946"/>
      <c r="C458" s="947"/>
      <c r="D458" s="946"/>
      <c r="E458" s="947"/>
      <c r="F458" s="948" t="str">
        <f t="shared" si="506"/>
        <v/>
      </c>
      <c r="G458" s="1218" t="str">
        <f t="shared" si="507"/>
        <v/>
      </c>
      <c r="H458" s="1218"/>
      <c r="I458" s="1219" t="str">
        <f t="shared" si="508"/>
        <v/>
      </c>
      <c r="J458" s="946" t="str">
        <f t="shared" si="509"/>
        <v/>
      </c>
      <c r="K458" s="1413"/>
      <c r="L458" s="1414" t="str">
        <f t="shared" si="510"/>
        <v/>
      </c>
      <c r="M458" s="1412" t="str">
        <f t="shared" si="511"/>
        <v/>
      </c>
      <c r="N458" s="1413"/>
      <c r="O458" s="1414" t="str">
        <f t="shared" si="512"/>
        <v/>
      </c>
      <c r="P458" s="1412" t="str">
        <f t="shared" si="513"/>
        <v/>
      </c>
      <c r="Q458" s="947"/>
      <c r="R458" s="948" t="str">
        <f t="shared" si="514"/>
        <v/>
      </c>
      <c r="S458" s="946" t="str">
        <f t="shared" si="515"/>
        <v/>
      </c>
      <c r="T458" s="947"/>
      <c r="U458" s="948" t="str">
        <f t="shared" si="516"/>
        <v/>
      </c>
      <c r="V458" s="946" t="str">
        <f t="shared" si="517"/>
        <v/>
      </c>
      <c r="W458" s="947"/>
      <c r="X458" s="948" t="str">
        <f t="shared" si="518"/>
        <v/>
      </c>
      <c r="Y458" s="946" t="str">
        <f t="shared" si="519"/>
        <v/>
      </c>
      <c r="Z458" s="947"/>
      <c r="AA458" s="948" t="str">
        <f t="shared" si="520"/>
        <v/>
      </c>
      <c r="AB458" s="946" t="str">
        <f t="shared" si="521"/>
        <v/>
      </c>
      <c r="AC458" s="947"/>
      <c r="AD458" s="948" t="str">
        <f t="shared" si="522"/>
        <v/>
      </c>
      <c r="AE458" s="946" t="str">
        <f t="shared" si="523"/>
        <v/>
      </c>
      <c r="AF458" s="947"/>
      <c r="AG458" s="948" t="str">
        <f t="shared" si="524"/>
        <v/>
      </c>
      <c r="AH458" s="946" t="str">
        <f t="shared" si="525"/>
        <v/>
      </c>
      <c r="AI458" s="947"/>
      <c r="AJ458" s="948" t="str">
        <f t="shared" si="526"/>
        <v/>
      </c>
      <c r="AK458" s="946" t="str">
        <f t="shared" si="527"/>
        <v/>
      </c>
      <c r="AL458" s="1218"/>
      <c r="AM458" s="949"/>
      <c r="AN458" s="1219"/>
      <c r="AO458" s="1184" t="str">
        <f t="shared" si="528"/>
        <v/>
      </c>
      <c r="AP458" s="1182" t="str">
        <f t="shared" si="529"/>
        <v/>
      </c>
      <c r="AQ458" s="1185">
        <f t="shared" si="530"/>
        <v>0</v>
      </c>
      <c r="AR458" s="7"/>
    </row>
    <row r="459" spans="2:44" ht="12" hidden="1" customHeight="1" x14ac:dyDescent="0.4">
      <c r="B459" s="801"/>
      <c r="C459" s="802"/>
      <c r="D459" s="801"/>
      <c r="E459" s="802"/>
      <c r="F459" s="803" t="str">
        <f t="shared" si="506"/>
        <v/>
      </c>
      <c r="G459" s="1216" t="str">
        <f t="shared" si="507"/>
        <v/>
      </c>
      <c r="H459" s="804"/>
      <c r="I459" s="1217" t="str">
        <f t="shared" si="508"/>
        <v/>
      </c>
      <c r="J459" s="801" t="str">
        <f t="shared" si="509"/>
        <v/>
      </c>
      <c r="K459" s="1410"/>
      <c r="L459" s="1411" t="str">
        <f t="shared" si="510"/>
        <v/>
      </c>
      <c r="M459" s="1409" t="str">
        <f t="shared" si="511"/>
        <v/>
      </c>
      <c r="N459" s="1410"/>
      <c r="O459" s="1411" t="str">
        <f t="shared" si="512"/>
        <v/>
      </c>
      <c r="P459" s="1409" t="str">
        <f t="shared" si="513"/>
        <v/>
      </c>
      <c r="Q459" s="802"/>
      <c r="R459" s="803" t="str">
        <f t="shared" si="514"/>
        <v/>
      </c>
      <c r="S459" s="801" t="str">
        <f t="shared" si="515"/>
        <v/>
      </c>
      <c r="T459" s="802"/>
      <c r="U459" s="803" t="str">
        <f t="shared" si="516"/>
        <v/>
      </c>
      <c r="V459" s="801" t="str">
        <f t="shared" si="517"/>
        <v/>
      </c>
      <c r="W459" s="802"/>
      <c r="X459" s="803" t="str">
        <f t="shared" si="518"/>
        <v/>
      </c>
      <c r="Y459" s="801" t="str">
        <f t="shared" si="519"/>
        <v/>
      </c>
      <c r="Z459" s="802"/>
      <c r="AA459" s="803" t="str">
        <f t="shared" si="520"/>
        <v/>
      </c>
      <c r="AB459" s="801" t="str">
        <f t="shared" si="521"/>
        <v/>
      </c>
      <c r="AC459" s="802"/>
      <c r="AD459" s="803" t="str">
        <f t="shared" si="522"/>
        <v/>
      </c>
      <c r="AE459" s="801" t="str">
        <f t="shared" si="523"/>
        <v/>
      </c>
      <c r="AF459" s="802"/>
      <c r="AG459" s="803" t="str">
        <f t="shared" si="524"/>
        <v/>
      </c>
      <c r="AH459" s="801" t="str">
        <f t="shared" si="525"/>
        <v/>
      </c>
      <c r="AI459" s="802"/>
      <c r="AJ459" s="803" t="str">
        <f t="shared" si="526"/>
        <v/>
      </c>
      <c r="AK459" s="801" t="str">
        <f t="shared" si="527"/>
        <v/>
      </c>
      <c r="AL459" s="1216"/>
      <c r="AM459" s="804"/>
      <c r="AN459" s="1217"/>
      <c r="AO459" s="1184" t="str">
        <f t="shared" si="528"/>
        <v/>
      </c>
      <c r="AP459" s="1182" t="str">
        <f t="shared" si="529"/>
        <v/>
      </c>
      <c r="AQ459" s="1185">
        <f t="shared" si="530"/>
        <v>0</v>
      </c>
      <c r="AR459" s="7"/>
    </row>
    <row r="460" spans="2:44" ht="12" hidden="1" customHeight="1" x14ac:dyDescent="0.4">
      <c r="B460" s="946"/>
      <c r="C460" s="947"/>
      <c r="D460" s="946"/>
      <c r="E460" s="947"/>
      <c r="F460" s="948" t="str">
        <f t="shared" si="506"/>
        <v/>
      </c>
      <c r="G460" s="1218" t="str">
        <f t="shared" si="507"/>
        <v/>
      </c>
      <c r="H460" s="1218"/>
      <c r="I460" s="1219" t="str">
        <f t="shared" si="508"/>
        <v/>
      </c>
      <c r="J460" s="946" t="str">
        <f t="shared" si="509"/>
        <v/>
      </c>
      <c r="K460" s="1413"/>
      <c r="L460" s="1414" t="str">
        <f t="shared" si="510"/>
        <v/>
      </c>
      <c r="M460" s="1412" t="str">
        <f t="shared" si="511"/>
        <v/>
      </c>
      <c r="N460" s="1413"/>
      <c r="O460" s="1414" t="str">
        <f t="shared" si="512"/>
        <v/>
      </c>
      <c r="P460" s="1412" t="str">
        <f t="shared" si="513"/>
        <v/>
      </c>
      <c r="Q460" s="947"/>
      <c r="R460" s="948" t="str">
        <f t="shared" si="514"/>
        <v/>
      </c>
      <c r="S460" s="946" t="str">
        <f t="shared" si="515"/>
        <v/>
      </c>
      <c r="T460" s="947"/>
      <c r="U460" s="948" t="str">
        <f t="shared" si="516"/>
        <v/>
      </c>
      <c r="V460" s="946" t="str">
        <f t="shared" si="517"/>
        <v/>
      </c>
      <c r="W460" s="947"/>
      <c r="X460" s="948" t="str">
        <f t="shared" si="518"/>
        <v/>
      </c>
      <c r="Y460" s="946" t="str">
        <f t="shared" si="519"/>
        <v/>
      </c>
      <c r="Z460" s="947"/>
      <c r="AA460" s="948" t="str">
        <f t="shared" si="520"/>
        <v/>
      </c>
      <c r="AB460" s="946" t="str">
        <f t="shared" si="521"/>
        <v/>
      </c>
      <c r="AC460" s="947"/>
      <c r="AD460" s="948" t="str">
        <f t="shared" si="522"/>
        <v/>
      </c>
      <c r="AE460" s="946" t="str">
        <f t="shared" si="523"/>
        <v/>
      </c>
      <c r="AF460" s="947"/>
      <c r="AG460" s="948" t="str">
        <f t="shared" si="524"/>
        <v/>
      </c>
      <c r="AH460" s="946" t="str">
        <f t="shared" si="525"/>
        <v/>
      </c>
      <c r="AI460" s="947"/>
      <c r="AJ460" s="948" t="str">
        <f t="shared" si="526"/>
        <v/>
      </c>
      <c r="AK460" s="946" t="str">
        <f t="shared" si="527"/>
        <v/>
      </c>
      <c r="AL460" s="1218"/>
      <c r="AM460" s="949"/>
      <c r="AN460" s="1219"/>
      <c r="AO460" s="1184" t="str">
        <f t="shared" si="528"/>
        <v/>
      </c>
      <c r="AP460" s="1182" t="str">
        <f t="shared" si="529"/>
        <v/>
      </c>
      <c r="AQ460" s="1185">
        <f t="shared" si="530"/>
        <v>0</v>
      </c>
      <c r="AR460" s="7"/>
    </row>
    <row r="461" spans="2:44" ht="12" hidden="1" customHeight="1" thickBot="1" x14ac:dyDescent="0.45">
      <c r="B461" s="801"/>
      <c r="C461" s="802"/>
      <c r="D461" s="801"/>
      <c r="E461" s="802"/>
      <c r="F461" s="803" t="str">
        <f t="shared" si="506"/>
        <v/>
      </c>
      <c r="G461" s="1216" t="str">
        <f t="shared" si="507"/>
        <v/>
      </c>
      <c r="H461" s="804"/>
      <c r="I461" s="1217" t="str">
        <f t="shared" si="508"/>
        <v/>
      </c>
      <c r="J461" s="801" t="str">
        <f t="shared" si="509"/>
        <v/>
      </c>
      <c r="K461" s="1410"/>
      <c r="L461" s="1411" t="str">
        <f t="shared" si="510"/>
        <v/>
      </c>
      <c r="M461" s="1409" t="str">
        <f t="shared" si="511"/>
        <v/>
      </c>
      <c r="N461" s="1410"/>
      <c r="O461" s="1411" t="str">
        <f t="shared" si="512"/>
        <v/>
      </c>
      <c r="P461" s="1409" t="str">
        <f t="shared" si="513"/>
        <v/>
      </c>
      <c r="Q461" s="802"/>
      <c r="R461" s="803" t="str">
        <f t="shared" si="514"/>
        <v/>
      </c>
      <c r="S461" s="801" t="str">
        <f t="shared" si="515"/>
        <v/>
      </c>
      <c r="T461" s="802"/>
      <c r="U461" s="803" t="str">
        <f t="shared" si="516"/>
        <v/>
      </c>
      <c r="V461" s="801" t="str">
        <f t="shared" si="517"/>
        <v/>
      </c>
      <c r="W461" s="802"/>
      <c r="X461" s="803" t="str">
        <f t="shared" si="518"/>
        <v/>
      </c>
      <c r="Y461" s="801" t="str">
        <f t="shared" si="519"/>
        <v/>
      </c>
      <c r="Z461" s="802"/>
      <c r="AA461" s="803" t="str">
        <f t="shared" si="520"/>
        <v/>
      </c>
      <c r="AB461" s="801" t="str">
        <f t="shared" si="521"/>
        <v/>
      </c>
      <c r="AC461" s="802"/>
      <c r="AD461" s="803" t="str">
        <f t="shared" si="522"/>
        <v/>
      </c>
      <c r="AE461" s="801" t="str">
        <f t="shared" si="523"/>
        <v/>
      </c>
      <c r="AF461" s="802"/>
      <c r="AG461" s="803" t="str">
        <f t="shared" si="524"/>
        <v/>
      </c>
      <c r="AH461" s="801" t="str">
        <f t="shared" si="525"/>
        <v/>
      </c>
      <c r="AI461" s="802"/>
      <c r="AJ461" s="803" t="str">
        <f t="shared" si="526"/>
        <v/>
      </c>
      <c r="AK461" s="801" t="str">
        <f t="shared" si="527"/>
        <v/>
      </c>
      <c r="AL461" s="1216"/>
      <c r="AM461" s="804"/>
      <c r="AN461" s="1217"/>
      <c r="AO461" s="1186" t="str">
        <f t="shared" si="528"/>
        <v/>
      </c>
      <c r="AP461" s="1182" t="str">
        <f t="shared" si="529"/>
        <v/>
      </c>
      <c r="AQ461" s="1187">
        <f t="shared" si="530"/>
        <v>0</v>
      </c>
      <c r="AR461" s="7"/>
    </row>
    <row r="462" spans="2:44" ht="12" customHeight="1" x14ac:dyDescent="0.4">
      <c r="B462" s="246"/>
      <c r="C462" s="246"/>
      <c r="D462" s="785"/>
      <c r="E462" s="219"/>
      <c r="F462" s="219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19"/>
      <c r="R462" s="219"/>
      <c r="S462" s="219"/>
      <c r="T462" s="219"/>
      <c r="U462" s="219"/>
      <c r="V462" s="219"/>
      <c r="W462" s="219"/>
      <c r="X462" s="219"/>
      <c r="Y462" s="219"/>
      <c r="Z462" s="219"/>
      <c r="AA462" s="219"/>
      <c r="AB462" s="219"/>
      <c r="AC462" s="219"/>
      <c r="AD462" s="219"/>
      <c r="AE462" s="219"/>
      <c r="AF462" s="219"/>
      <c r="AG462" s="219"/>
      <c r="AH462" s="219"/>
      <c r="AI462" s="219"/>
      <c r="AJ462" s="219"/>
      <c r="AK462" s="219"/>
      <c r="AL462" s="928"/>
      <c r="AM462" s="928"/>
      <c r="AN462" s="928"/>
      <c r="AO462" s="956"/>
      <c r="AP462" s="219"/>
      <c r="AQ462" s="527"/>
      <c r="AR462" s="7"/>
    </row>
    <row r="463" spans="2:44" ht="12" customHeight="1" x14ac:dyDescent="0.4">
      <c r="D463" s="10"/>
      <c r="E463" s="7"/>
      <c r="F463" s="7"/>
      <c r="G463" s="7"/>
      <c r="R463" s="7"/>
      <c r="S463" s="7"/>
      <c r="AO463" s="7"/>
      <c r="AP463" s="7"/>
      <c r="AQ463" s="468"/>
      <c r="AR463" s="7"/>
    </row>
    <row r="464" spans="2:44" ht="12" customHeight="1" thickBot="1" x14ac:dyDescent="0.45">
      <c r="B464" s="1990" t="s">
        <v>1248</v>
      </c>
      <c r="C464" s="1547"/>
      <c r="D464" s="1547"/>
      <c r="E464" s="1547"/>
      <c r="F464" s="1547"/>
      <c r="G464" s="1547"/>
      <c r="H464" s="1547"/>
      <c r="I464" s="1547"/>
      <c r="J464" s="1547"/>
      <c r="K464" s="1547"/>
      <c r="L464" s="1547"/>
      <c r="M464" s="1547"/>
      <c r="N464" s="1547"/>
      <c r="O464" s="1547"/>
      <c r="P464" s="1547"/>
      <c r="Q464" s="1547"/>
      <c r="R464" s="1547"/>
      <c r="S464" s="1547"/>
      <c r="T464" s="1547"/>
      <c r="U464" s="1547"/>
      <c r="V464" s="1547"/>
      <c r="W464" s="1547"/>
      <c r="X464" s="1547"/>
      <c r="Y464" s="1547"/>
      <c r="Z464" s="1547"/>
      <c r="AA464" s="1547"/>
      <c r="AB464" s="1547"/>
      <c r="AC464" s="1547"/>
      <c r="AD464" s="1547"/>
      <c r="AE464" s="1547"/>
      <c r="AF464" s="1547"/>
      <c r="AG464" s="1547"/>
      <c r="AH464" s="1547"/>
      <c r="AI464" s="1547"/>
      <c r="AJ464" s="1547"/>
      <c r="AK464" s="1547"/>
      <c r="AL464" s="1548"/>
      <c r="AM464" s="1548"/>
      <c r="AN464" s="1548"/>
      <c r="AO464" s="1547"/>
      <c r="AP464" s="1549"/>
      <c r="AQ464" s="805"/>
      <c r="AR464" s="7"/>
    </row>
    <row r="465" spans="2:44" ht="13.5" customHeight="1" x14ac:dyDescent="0.4">
      <c r="B465" s="1991" t="s">
        <v>1175</v>
      </c>
      <c r="C465" s="806"/>
      <c r="D465" s="807"/>
      <c r="E465" s="1992" t="s">
        <v>64</v>
      </c>
      <c r="F465" s="1978"/>
      <c r="G465" s="1979"/>
      <c r="H465" s="1992" t="s">
        <v>319</v>
      </c>
      <c r="I465" s="1978"/>
      <c r="J465" s="1983"/>
      <c r="K465" s="1992" t="s">
        <v>318</v>
      </c>
      <c r="L465" s="1978"/>
      <c r="M465" s="1983"/>
      <c r="N465" s="1992" t="s">
        <v>187</v>
      </c>
      <c r="O465" s="1978"/>
      <c r="P465" s="1983"/>
      <c r="Q465" s="1992" t="s">
        <v>320</v>
      </c>
      <c r="R465" s="1978"/>
      <c r="S465" s="1983"/>
      <c r="T465" s="1992" t="s">
        <v>176</v>
      </c>
      <c r="U465" s="1978"/>
      <c r="V465" s="1983"/>
      <c r="W465" s="1992" t="s">
        <v>165</v>
      </c>
      <c r="X465" s="1978"/>
      <c r="Y465" s="1983"/>
      <c r="Z465" s="1992" t="s">
        <v>321</v>
      </c>
      <c r="AA465" s="1978"/>
      <c r="AB465" s="1983"/>
      <c r="AC465" s="1992" t="s">
        <v>140</v>
      </c>
      <c r="AD465" s="1978"/>
      <c r="AE465" s="1983"/>
      <c r="AF465" s="1992" t="s">
        <v>323</v>
      </c>
      <c r="AG465" s="1978"/>
      <c r="AH465" s="1983"/>
      <c r="AI465" s="1992" t="s">
        <v>324</v>
      </c>
      <c r="AJ465" s="1978"/>
      <c r="AK465" s="1983"/>
      <c r="AL465" s="1966" t="s">
        <v>322</v>
      </c>
      <c r="AM465" s="1954"/>
      <c r="AN465" s="1955"/>
      <c r="AO465" s="1993" t="s">
        <v>336</v>
      </c>
      <c r="AP465" s="1968" t="s">
        <v>1249</v>
      </c>
      <c r="AQ465" s="1989" t="s">
        <v>1177</v>
      </c>
      <c r="AR465" s="7"/>
    </row>
    <row r="466" spans="2:44" ht="12" customHeight="1" x14ac:dyDescent="0.4">
      <c r="B466" s="1603"/>
      <c r="C466" s="808"/>
      <c r="D466" s="809"/>
      <c r="E466" s="1980"/>
      <c r="F466" s="1981"/>
      <c r="G466" s="1982"/>
      <c r="H466" s="1984"/>
      <c r="I466" s="1985"/>
      <c r="J466" s="1986"/>
      <c r="K466" s="1984"/>
      <c r="L466" s="1985"/>
      <c r="M466" s="1986"/>
      <c r="N466" s="1984"/>
      <c r="O466" s="1985"/>
      <c r="P466" s="1986"/>
      <c r="Q466" s="1984"/>
      <c r="R466" s="1985"/>
      <c r="S466" s="1986"/>
      <c r="T466" s="1984"/>
      <c r="U466" s="1985"/>
      <c r="V466" s="1986"/>
      <c r="W466" s="1984"/>
      <c r="X466" s="1985"/>
      <c r="Y466" s="1986"/>
      <c r="Z466" s="1984"/>
      <c r="AA466" s="1985"/>
      <c r="AB466" s="1986"/>
      <c r="AC466" s="1984"/>
      <c r="AD466" s="1985"/>
      <c r="AE466" s="1986"/>
      <c r="AF466" s="1984"/>
      <c r="AG466" s="1985"/>
      <c r="AH466" s="1986"/>
      <c r="AI466" s="1984"/>
      <c r="AJ466" s="1985"/>
      <c r="AK466" s="1986"/>
      <c r="AL466" s="1956"/>
      <c r="AM466" s="1957"/>
      <c r="AN466" s="1958"/>
      <c r="AO466" s="1969"/>
      <c r="AP466" s="1969"/>
      <c r="AQ466" s="1969"/>
      <c r="AR466" s="7"/>
    </row>
    <row r="467" spans="2:44" ht="30" customHeight="1" thickBot="1" x14ac:dyDescent="0.45">
      <c r="B467" s="810"/>
      <c r="C467" s="808"/>
      <c r="D467" s="809"/>
      <c r="E467" s="1967" t="s">
        <v>1178</v>
      </c>
      <c r="F467" s="1960"/>
      <c r="G467" s="1988"/>
      <c r="H467" s="1967" t="s">
        <v>1178</v>
      </c>
      <c r="I467" s="1960"/>
      <c r="J467" s="1961"/>
      <c r="K467" s="1967" t="s">
        <v>1178</v>
      </c>
      <c r="L467" s="1960"/>
      <c r="M467" s="1961"/>
      <c r="N467" s="1967" t="s">
        <v>1178</v>
      </c>
      <c r="O467" s="1960"/>
      <c r="P467" s="1961"/>
      <c r="Q467" s="1967" t="s">
        <v>1178</v>
      </c>
      <c r="R467" s="1960"/>
      <c r="S467" s="1961"/>
      <c r="T467" s="1967" t="s">
        <v>1178</v>
      </c>
      <c r="U467" s="1960"/>
      <c r="V467" s="1961"/>
      <c r="W467" s="1967" t="s">
        <v>1178</v>
      </c>
      <c r="X467" s="1960"/>
      <c r="Y467" s="1961"/>
      <c r="Z467" s="1967" t="s">
        <v>1178</v>
      </c>
      <c r="AA467" s="1960"/>
      <c r="AB467" s="1961"/>
      <c r="AC467" s="1967" t="s">
        <v>1178</v>
      </c>
      <c r="AD467" s="1960"/>
      <c r="AE467" s="1961"/>
      <c r="AF467" s="1967" t="s">
        <v>1178</v>
      </c>
      <c r="AG467" s="1960"/>
      <c r="AH467" s="1961"/>
      <c r="AI467" s="1967" t="s">
        <v>1178</v>
      </c>
      <c r="AJ467" s="1960"/>
      <c r="AK467" s="1961"/>
      <c r="AL467" s="1967" t="s">
        <v>1178</v>
      </c>
      <c r="AM467" s="1960"/>
      <c r="AN467" s="1961"/>
      <c r="AO467" s="1970"/>
      <c r="AP467" s="1970"/>
      <c r="AQ467" s="1970"/>
      <c r="AR467" s="7"/>
    </row>
    <row r="468" spans="2:44" ht="12" customHeight="1" x14ac:dyDescent="0.4">
      <c r="B468" s="811" t="s">
        <v>1179</v>
      </c>
      <c r="C468" s="812" t="s">
        <v>1</v>
      </c>
      <c r="D468" s="811" t="s">
        <v>1180</v>
      </c>
      <c r="E468" s="813" t="s">
        <v>1181</v>
      </c>
      <c r="F468" s="814" t="s">
        <v>1250</v>
      </c>
      <c r="G468" s="815" t="s">
        <v>1183</v>
      </c>
      <c r="H468" s="813" t="s">
        <v>1181</v>
      </c>
      <c r="I468" s="814" t="s">
        <v>1251</v>
      </c>
      <c r="J468" s="815" t="s">
        <v>1183</v>
      </c>
      <c r="K468" s="813" t="s">
        <v>1181</v>
      </c>
      <c r="L468" s="814" t="s">
        <v>1252</v>
      </c>
      <c r="M468" s="815" t="s">
        <v>1183</v>
      </c>
      <c r="N468" s="813" t="s">
        <v>1181</v>
      </c>
      <c r="O468" s="814" t="s">
        <v>1253</v>
      </c>
      <c r="P468" s="815" t="s">
        <v>1183</v>
      </c>
      <c r="Q468" s="813" t="s">
        <v>1181</v>
      </c>
      <c r="R468" s="814" t="s">
        <v>1254</v>
      </c>
      <c r="S468" s="815" t="s">
        <v>1183</v>
      </c>
      <c r="T468" s="813" t="s">
        <v>1181</v>
      </c>
      <c r="U468" s="814" t="s">
        <v>1255</v>
      </c>
      <c r="V468" s="815" t="s">
        <v>1183</v>
      </c>
      <c r="W468" s="813" t="s">
        <v>1181</v>
      </c>
      <c r="X468" s="814" t="s">
        <v>1256</v>
      </c>
      <c r="Y468" s="815" t="s">
        <v>1183</v>
      </c>
      <c r="Z468" s="813" t="s">
        <v>1181</v>
      </c>
      <c r="AA468" s="814" t="s">
        <v>1257</v>
      </c>
      <c r="AB468" s="815" t="s">
        <v>1183</v>
      </c>
      <c r="AC468" s="813" t="s">
        <v>1181</v>
      </c>
      <c r="AD468" s="814" t="s">
        <v>1258</v>
      </c>
      <c r="AE468" s="815" t="s">
        <v>1183</v>
      </c>
      <c r="AF468" s="813" t="s">
        <v>1181</v>
      </c>
      <c r="AG468" s="814" t="s">
        <v>1259</v>
      </c>
      <c r="AH468" s="815" t="s">
        <v>1183</v>
      </c>
      <c r="AI468" s="813" t="s">
        <v>1181</v>
      </c>
      <c r="AJ468" s="814" t="s">
        <v>1260</v>
      </c>
      <c r="AK468" s="815" t="s">
        <v>1183</v>
      </c>
      <c r="AL468" s="813" t="s">
        <v>1181</v>
      </c>
      <c r="AM468" s="814" t="s">
        <v>1182</v>
      </c>
      <c r="AN468" s="815" t="s">
        <v>1183</v>
      </c>
      <c r="AO468" s="816"/>
      <c r="AP468" s="817"/>
      <c r="AQ468" s="818"/>
      <c r="AR468" s="7"/>
    </row>
    <row r="469" spans="2:44" ht="12" customHeight="1" x14ac:dyDescent="0.4">
      <c r="B469" s="819" t="s">
        <v>1916</v>
      </c>
      <c r="C469" s="820" t="s">
        <v>1006</v>
      </c>
      <c r="D469" s="821" t="s">
        <v>1834</v>
      </c>
      <c r="E469" s="1174">
        <f>IF(VLOOKUP(D469,'J1&amp;J2'!$CA$9:$CW$470,12,FALSE)=0,"",VLOOKUP(D469,'J1&amp;J2'!$CA$9:$CW$470,12,FALSE))</f>
        <v>94</v>
      </c>
      <c r="F469" s="1191">
        <f>IF(E469="","",RANK(E469,$E$469:$E$551,1))</f>
        <v>2</v>
      </c>
      <c r="G469" s="1192">
        <f t="shared" ref="G469:G500" si="531">IF(F469="","",IF(F469=1,15,IF(F469=2,12,IF(AND(F469&gt;2,F469&lt;13),13-F469,0))))</f>
        <v>12</v>
      </c>
      <c r="H469" s="1174">
        <f>IF(VLOOKUP(D469,'J1&amp;J2'!$CA$9:$CW$470,13,FALSE)=0,"",VLOOKUP(D469,'J1&amp;J2'!$CA$9:$CW$470,13,FALSE))</f>
        <v>108</v>
      </c>
      <c r="I469" s="1174">
        <f t="shared" ref="I469:I500" si="532">IF(H469="","",RANK(H469,$H$469:$H$534,1))</f>
        <v>4</v>
      </c>
      <c r="J469" s="1192">
        <f t="shared" ref="J469:J500" si="533">IF(I469="","",IF(I469=1,15,IF(I469=2,12,IF(AND(I469&gt;2,I469&lt;13),13-I469,0))))</f>
        <v>9</v>
      </c>
      <c r="K469" s="1174">
        <f>IF(VLOOKUP(D469,'J1&amp;J2'!$CA$9:$CW$470,14,FALSE)=0,"",VLOOKUP(D469,'J1&amp;J2'!$CA$9:$CW$470,14,FALSE))</f>
        <v>99</v>
      </c>
      <c r="L469" s="1191">
        <f t="shared" ref="L469:L500" si="534">IF(K469="","",RANK(K469,$K$469:$K$551,1))</f>
        <v>2</v>
      </c>
      <c r="M469" s="1192">
        <f t="shared" ref="M469:M500" si="535">IF(L469="","",IF(L469=1,15,IF(L469=2,12,IF(AND(L469&gt;2,L469&lt;13),13-L469,0))))</f>
        <v>12</v>
      </c>
      <c r="N469" s="1174">
        <f>IF(VLOOKUP(D469,'J1&amp;J2'!$CA$9:$CW$470,15,FALSE)=0,"",VLOOKUP(D469,'J1&amp;J2'!$CA$9:$CW$470,15,FALSE))</f>
        <v>91</v>
      </c>
      <c r="O469" s="1191">
        <f t="shared" ref="O469:O500" si="536">IF(N469="","",RANK(N469,$N$469:$N$551,1))</f>
        <v>1</v>
      </c>
      <c r="P469" s="1192">
        <f t="shared" ref="P469:P500" si="537">IF(O469="","",IF(O469=1,15,IF(O469=2,12,IF(AND(O469&gt;2,O469&lt;13),13-O469,0))))</f>
        <v>15</v>
      </c>
      <c r="Q469" s="1174" t="str">
        <f>IF(VLOOKUP(D469,'J1&amp;J2'!$CA$9:$CW$470,16,FALSE)=0,"",VLOOKUP(D469,'J1&amp;J2'!$CA$9:$CW$470,16,FALSE))</f>
        <v/>
      </c>
      <c r="R469" s="1191" t="str">
        <f t="shared" ref="R469:R500" si="538">IF(Q469="","",RANK(Q469,$Q$469:$Q$551,1))</f>
        <v/>
      </c>
      <c r="S469" s="1192" t="str">
        <f t="shared" ref="S469:S500" si="539">IF(R469="","",IF(R469=1,15,IF(R469=2,12,IF(AND(R469&gt;2,R469&lt;13),13-R469,0))))</f>
        <v/>
      </c>
      <c r="T469" s="1174" t="str">
        <f>IF(VLOOKUP(D469,'J1&amp;J2'!$CA$9:$CW$470,17,FALSE)=0,"",VLOOKUP(D469,'J1&amp;J2'!$CA$9:$CW$470,17,FALSE))</f>
        <v/>
      </c>
      <c r="U469" s="1191" t="str">
        <f t="shared" ref="U469:U500" si="540">IF(T469="","",RANK(T469,$T$469:$T$551,1))</f>
        <v/>
      </c>
      <c r="V469" s="1192" t="str">
        <f t="shared" ref="V469:V500" si="541">IF(U469="","",IF(U469=1,15,IF(U469=2,12,IF(AND(U469&gt;2,U469&lt;13),13-U469,0))))</f>
        <v/>
      </c>
      <c r="W469" s="1174" t="str">
        <f>IF(VLOOKUP(D469,'J1&amp;J2'!$CA$9:$CW$470,18,FALSE)=0,"",VLOOKUP(D469,'J1&amp;J2'!$CA$9:$CW$470,18,FALSE))</f>
        <v/>
      </c>
      <c r="X469" s="1191" t="str">
        <f t="shared" ref="X469:X500" si="542">IF(W469="","",RANK(W469,$W$469:$W$551,1))</f>
        <v/>
      </c>
      <c r="Y469" s="1192" t="str">
        <f t="shared" ref="Y469:Y500" si="543">IF(X469="","",IF(X469=1,15,IF(X469=2,12,IF(AND(X469&gt;2,X469&lt;13),13-X469,0))))</f>
        <v/>
      </c>
      <c r="Z469" s="1174" t="str">
        <f>IF(VLOOKUP(D469,'J1&amp;J2'!$CA$9:$CW$470,19,FALSE)=0,"",VLOOKUP(D469,'J1&amp;J2'!$CA$9:$CW$470,19,FALSE))</f>
        <v/>
      </c>
      <c r="AA469" s="1191" t="str">
        <f t="shared" ref="AA469:AA500" si="544">IF(Z469="","",RANK(Z469,$Z$469:$Z$551,1))</f>
        <v/>
      </c>
      <c r="AB469" s="1192" t="str">
        <f t="shared" ref="AB469:AB500" si="545">IF(AA469="","",IF(AA469=1,15,IF(AA469=2,12,IF(AND(AA469&gt;2,AA469&lt;13),13-AA469,0))))</f>
        <v/>
      </c>
      <c r="AC469" s="1174" t="str">
        <f>IF(VLOOKUP(D469,'J1&amp;J2'!$CA$9:$CW$470,20,FALSE)=0,"",VLOOKUP(D469,'J1&amp;J2'!$CA$9:$CW$470,20,FALSE))</f>
        <v/>
      </c>
      <c r="AD469" s="1191" t="str">
        <f t="shared" ref="AD469:AD500" si="546">IF(AC469="","",RANK(AC469,$AC$469:$AC$551,1))</f>
        <v/>
      </c>
      <c r="AE469" s="1192" t="str">
        <f t="shared" ref="AE469:AE500" si="547">IF(AD469="","",IF(AD469=1,15,IF(AD469=2,12,IF(AND(AD469&gt;2,AD469&lt;13),13-AD469,0))))</f>
        <v/>
      </c>
      <c r="AF469" s="1174" t="str">
        <f>IF(VLOOKUP(D469,'J1&amp;J2'!$CA$9:$CW$470,21,FALSE)=0,"",VLOOKUP(D469,'J1&amp;J2'!$CA$9:$CW$470,21,FALSE))</f>
        <v/>
      </c>
      <c r="AG469" s="1191" t="str">
        <f t="shared" ref="AG469:AG500" si="548">IF(AF469="","",RANK(AF469,$AF$469:$AF$551,1))</f>
        <v/>
      </c>
      <c r="AH469" s="1192" t="str">
        <f t="shared" ref="AH469:AH500" si="549">IF(AG469="","",IF(AG469=1,15,IF(AG469=2,12,IF(AND(AG469&gt;2,AG469&lt;13),13-AG469,0))))</f>
        <v/>
      </c>
      <c r="AI469" s="1174" t="str">
        <f>IF(VLOOKUP(D469,'J1&amp;J2'!$CA$9:$CW$470,22,FALSE)=0,"",VLOOKUP(D469,'J1&amp;J2'!$CA$9:$CW$470,22,FALSE))</f>
        <v/>
      </c>
      <c r="AJ469" s="1191" t="str">
        <f t="shared" ref="AJ469:AJ500" si="550">IF(AI469="","",RANK(AI469,$AI$469:$AI$551,1))</f>
        <v/>
      </c>
      <c r="AK469" s="1192" t="str">
        <f t="shared" ref="AK469:AK500" si="551">IF(AJ469="","",IF(AJ469=1,15,IF(AJ469=2,12,IF(AND(AJ469&gt;2,AJ469&lt;13),13-AJ469,0))))</f>
        <v/>
      </c>
      <c r="AL469" s="1175"/>
      <c r="AM469" s="1193"/>
      <c r="AN469" s="1194"/>
      <c r="AO469" s="822">
        <f t="shared" ref="AO469:AO500" si="552">IF(SUM(G469,J469,M469,P469,S469,V469,Y469,AB469,AE469,AH469,AK469,AN469)&lt;&gt;0,SUM(G469,J469,M469,P469,S469,V469,Y469,AB469,AE469,AH469,AK469,AN469),"")</f>
        <v>48</v>
      </c>
      <c r="AP469" s="823">
        <f t="shared" ref="AP469:AP500" si="553">IF(AO469="","",RANK(AO469,AO$469:AO$534,0))</f>
        <v>1</v>
      </c>
      <c r="AQ469" s="824">
        <f t="shared" ref="AQ469:AQ500" si="554">COUNT(E469,H469,K469,N469,Q469,T469,W469,Z469,AC469,AF469,AI469,AL469,"&lt;&gt;")</f>
        <v>4</v>
      </c>
      <c r="AR469" s="7"/>
    </row>
    <row r="470" spans="2:44" ht="12" customHeight="1" x14ac:dyDescent="0.4">
      <c r="B470" s="825" t="s">
        <v>496</v>
      </c>
      <c r="C470" s="826" t="s">
        <v>432</v>
      </c>
      <c r="D470" s="827" t="s">
        <v>495</v>
      </c>
      <c r="E470" s="1175">
        <f>IF(VLOOKUP(D470,'J1&amp;J2'!$CA$9:$CW$470,12,FALSE)=0,"",VLOOKUP(D470,'J1&amp;J2'!$CA$9:$CW$470,12,FALSE))</f>
        <v>106</v>
      </c>
      <c r="F470" s="1193">
        <f>IF(E470="","",RANK(E470,$E$469:$E$551,1))</f>
        <v>3</v>
      </c>
      <c r="G470" s="1194">
        <f t="shared" si="531"/>
        <v>10</v>
      </c>
      <c r="H470" s="1175">
        <f>IF(VLOOKUP(D470,'J1&amp;J2'!$CA$9:$CW$470,13,FALSE)=0,"",VLOOKUP(D470,'J1&amp;J2'!$CA$9:$CW$470,13,FALSE))</f>
        <v>112</v>
      </c>
      <c r="I470" s="1175">
        <f t="shared" si="532"/>
        <v>5</v>
      </c>
      <c r="J470" s="1194">
        <f t="shared" si="533"/>
        <v>8</v>
      </c>
      <c r="K470" s="1175">
        <f>IF(VLOOKUP(D470,'J1&amp;J2'!$CA$9:$CW$470,14,FALSE)=0,"",VLOOKUP(D470,'J1&amp;J2'!$CA$9:$CW$470,14,FALSE))</f>
        <v>109</v>
      </c>
      <c r="L470" s="1193">
        <f t="shared" si="534"/>
        <v>3</v>
      </c>
      <c r="M470" s="1194">
        <f t="shared" si="535"/>
        <v>10</v>
      </c>
      <c r="N470" s="1175">
        <f>IF(VLOOKUP(D470,'J1&amp;J2'!$CA$9:$CW$470,15,FALSE)=0,"",VLOOKUP(D470,'J1&amp;J2'!$CA$9:$CW$470,15,FALSE))</f>
        <v>102</v>
      </c>
      <c r="O470" s="1193">
        <f t="shared" si="536"/>
        <v>2</v>
      </c>
      <c r="P470" s="1194">
        <f t="shared" si="537"/>
        <v>12</v>
      </c>
      <c r="Q470" s="1175" t="str">
        <f>IF(VLOOKUP(D470,'J1&amp;J2'!$CA$9:$CW$470,16,FALSE)=0,"",VLOOKUP(D470,'J1&amp;J2'!$CA$9:$CW$470,16,FALSE))</f>
        <v/>
      </c>
      <c r="R470" s="1193" t="str">
        <f t="shared" si="538"/>
        <v/>
      </c>
      <c r="S470" s="1194" t="str">
        <f t="shared" si="539"/>
        <v/>
      </c>
      <c r="T470" s="1175" t="str">
        <f>IF(VLOOKUP(D470,'J1&amp;J2'!$CA$9:$CW$470,17,FALSE)=0,"",VLOOKUP(D470,'J1&amp;J2'!$CA$9:$CW$470,17,FALSE))</f>
        <v/>
      </c>
      <c r="U470" s="1193" t="str">
        <f t="shared" si="540"/>
        <v/>
      </c>
      <c r="V470" s="1194" t="str">
        <f t="shared" si="541"/>
        <v/>
      </c>
      <c r="W470" s="1175" t="str">
        <f>IF(VLOOKUP(D470,'J1&amp;J2'!$CA$9:$CW$470,18,FALSE)=0,"",VLOOKUP(D470,'J1&amp;J2'!$CA$9:$CW$470,18,FALSE))</f>
        <v/>
      </c>
      <c r="X470" s="1193" t="str">
        <f t="shared" si="542"/>
        <v/>
      </c>
      <c r="Y470" s="1194" t="str">
        <f t="shared" si="543"/>
        <v/>
      </c>
      <c r="Z470" s="1175" t="str">
        <f>IF(VLOOKUP(D470,'J1&amp;J2'!$CA$9:$CW$470,19,FALSE)=0,"",VLOOKUP(D470,'J1&amp;J2'!$CA$9:$CW$470,19,FALSE))</f>
        <v/>
      </c>
      <c r="AA470" s="1193" t="str">
        <f t="shared" si="544"/>
        <v/>
      </c>
      <c r="AB470" s="1194" t="str">
        <f t="shared" si="545"/>
        <v/>
      </c>
      <c r="AC470" s="1175" t="str">
        <f>IF(VLOOKUP(D470,'J1&amp;J2'!$CA$9:$CW$470,20,FALSE)=0,"",VLOOKUP(D470,'J1&amp;J2'!$CA$9:$CW$470,20,FALSE))</f>
        <v/>
      </c>
      <c r="AD470" s="1193" t="str">
        <f t="shared" si="546"/>
        <v/>
      </c>
      <c r="AE470" s="1194" t="str">
        <f t="shared" si="547"/>
        <v/>
      </c>
      <c r="AF470" s="1175" t="str">
        <f>IF(VLOOKUP(D470,'J1&amp;J2'!$CA$9:$CW$470,21,FALSE)=0,"",VLOOKUP(D470,'J1&amp;J2'!$CA$9:$CW$470,21,FALSE))</f>
        <v/>
      </c>
      <c r="AG470" s="1193" t="str">
        <f t="shared" si="548"/>
        <v/>
      </c>
      <c r="AH470" s="1194" t="str">
        <f t="shared" si="549"/>
        <v/>
      </c>
      <c r="AI470" s="1175" t="str">
        <f>IF(VLOOKUP(D470,'J1&amp;J2'!$CA$9:$CW$470,22,FALSE)=0,"",VLOOKUP(D470,'J1&amp;J2'!$CA$9:$CW$470,22,FALSE))</f>
        <v/>
      </c>
      <c r="AJ470" s="1193" t="str">
        <f t="shared" si="550"/>
        <v/>
      </c>
      <c r="AK470" s="1194" t="str">
        <f t="shared" si="551"/>
        <v/>
      </c>
      <c r="AL470" s="1174"/>
      <c r="AM470" s="1191"/>
      <c r="AN470" s="1192"/>
      <c r="AO470" s="822">
        <f t="shared" si="552"/>
        <v>40</v>
      </c>
      <c r="AP470" s="823">
        <f t="shared" si="553"/>
        <v>2</v>
      </c>
      <c r="AQ470" s="824">
        <f t="shared" si="554"/>
        <v>4</v>
      </c>
      <c r="AR470" s="7"/>
    </row>
    <row r="471" spans="2:44" ht="12" customHeight="1" x14ac:dyDescent="0.4">
      <c r="B471" s="819" t="s">
        <v>1020</v>
      </c>
      <c r="C471" s="820" t="s">
        <v>1006</v>
      </c>
      <c r="D471" s="821" t="s">
        <v>1019</v>
      </c>
      <c r="E471" s="1174">
        <f>IF(VLOOKUP(D471,'J1&amp;J2'!$CA$9:$CW$470,12,FALSE)=0,"",VLOOKUP(D471,'J1&amp;J2'!$CA$9:$CW$470,12,FALSE))</f>
        <v>111</v>
      </c>
      <c r="F471" s="1191">
        <f>IF(E471="","",RANK(E471,$E$469:$E$509,1))</f>
        <v>4</v>
      </c>
      <c r="G471" s="1192">
        <f t="shared" si="531"/>
        <v>9</v>
      </c>
      <c r="H471" s="1174">
        <f>IF(VLOOKUP(D471,'J1&amp;J2'!$CA$9:$CW$470,13,FALSE)=0,"",VLOOKUP(D471,'J1&amp;J2'!$CA$9:$CW$470,13,FALSE))</f>
        <v>94</v>
      </c>
      <c r="I471" s="1174">
        <f t="shared" si="532"/>
        <v>2</v>
      </c>
      <c r="J471" s="1192">
        <f t="shared" si="533"/>
        <v>12</v>
      </c>
      <c r="K471" s="1174">
        <f>IF(VLOOKUP(D471,'J1&amp;J2'!$CA$9:$CW$470,14,FALSE)=0,"",VLOOKUP(D471,'J1&amp;J2'!$CA$9:$CW$470,14,FALSE))</f>
        <v>97</v>
      </c>
      <c r="L471" s="1191">
        <f t="shared" si="534"/>
        <v>1</v>
      </c>
      <c r="M471" s="1192">
        <f t="shared" si="535"/>
        <v>15</v>
      </c>
      <c r="N471" s="1174" t="str">
        <f>IF(VLOOKUP(D471,'J1&amp;J2'!$CA$9:$CW$470,15,FALSE)=0,"",VLOOKUP(D471,'J1&amp;J2'!$CA$9:$CW$470,15,FALSE))</f>
        <v/>
      </c>
      <c r="O471" s="1191" t="str">
        <f t="shared" si="536"/>
        <v/>
      </c>
      <c r="P471" s="1192" t="str">
        <f t="shared" si="537"/>
        <v/>
      </c>
      <c r="Q471" s="1174" t="str">
        <f>IF(VLOOKUP(D471,'J1&amp;J2'!$CA$9:$CW$470,16,FALSE)=0,"",VLOOKUP(D471,'J1&amp;J2'!$CA$9:$CW$470,16,FALSE))</f>
        <v/>
      </c>
      <c r="R471" s="1191" t="str">
        <f t="shared" si="538"/>
        <v/>
      </c>
      <c r="S471" s="1192" t="str">
        <f t="shared" si="539"/>
        <v/>
      </c>
      <c r="T471" s="1174" t="str">
        <f>IF(VLOOKUP(D471,'J1&amp;J2'!$CA$9:$CW$470,17,FALSE)=0,"",VLOOKUP(D471,'J1&amp;J2'!$CA$9:$CW$470,17,FALSE))</f>
        <v/>
      </c>
      <c r="U471" s="1191" t="str">
        <f t="shared" si="540"/>
        <v/>
      </c>
      <c r="V471" s="1192" t="str">
        <f t="shared" si="541"/>
        <v/>
      </c>
      <c r="W471" s="1174" t="str">
        <f>IF(VLOOKUP(D471,'J1&amp;J2'!$CA$9:$CW$470,18,FALSE)=0,"",VLOOKUP(D471,'J1&amp;J2'!$CA$9:$CW$470,18,FALSE))</f>
        <v/>
      </c>
      <c r="X471" s="1191" t="str">
        <f t="shared" si="542"/>
        <v/>
      </c>
      <c r="Y471" s="1192" t="str">
        <f t="shared" si="543"/>
        <v/>
      </c>
      <c r="Z471" s="1174" t="str">
        <f>IF(VLOOKUP(D471,'J1&amp;J2'!$CA$9:$CW$470,19,FALSE)=0,"",VLOOKUP(D471,'J1&amp;J2'!$CA$9:$CW$470,19,FALSE))</f>
        <v/>
      </c>
      <c r="AA471" s="1191" t="str">
        <f t="shared" si="544"/>
        <v/>
      </c>
      <c r="AB471" s="1192" t="str">
        <f t="shared" si="545"/>
        <v/>
      </c>
      <c r="AC471" s="1174" t="str">
        <f>IF(VLOOKUP(D471,'J1&amp;J2'!$CA$9:$CW$470,20,FALSE)=0,"",VLOOKUP(D471,'J1&amp;J2'!$CA$9:$CW$470,20,FALSE))</f>
        <v/>
      </c>
      <c r="AD471" s="1191" t="str">
        <f t="shared" si="546"/>
        <v/>
      </c>
      <c r="AE471" s="1192" t="str">
        <f t="shared" si="547"/>
        <v/>
      </c>
      <c r="AF471" s="1174" t="str">
        <f>IF(VLOOKUP(D471,'J1&amp;J2'!$CA$9:$CW$470,21,FALSE)=0,"",VLOOKUP(D471,'J1&amp;J2'!$CA$9:$CW$470,21,FALSE))</f>
        <v/>
      </c>
      <c r="AG471" s="1191" t="str">
        <f t="shared" si="548"/>
        <v/>
      </c>
      <c r="AH471" s="1192" t="str">
        <f t="shared" si="549"/>
        <v/>
      </c>
      <c r="AI471" s="1174" t="str">
        <f>IF(VLOOKUP(D471,'J1&amp;J2'!$CA$9:$CW$470,22,FALSE)=0,"",VLOOKUP(D471,'J1&amp;J2'!$CA$9:$CW$470,22,FALSE))</f>
        <v/>
      </c>
      <c r="AJ471" s="1191" t="str">
        <f t="shared" si="550"/>
        <v/>
      </c>
      <c r="AK471" s="1192" t="str">
        <f t="shared" si="551"/>
        <v/>
      </c>
      <c r="AL471" s="1175"/>
      <c r="AM471" s="1193" t="str">
        <f>IF(AL471="","",RANK(AL471,$AL$469:$AL$514,1))</f>
        <v/>
      </c>
      <c r="AN471" s="1194" t="str">
        <f>IF(AM471="","",IF(AM471=1,15,IF(AM471=2,12,IF(AND(AM471&gt;2,AM471&lt;13),13-AM471,0))))</f>
        <v/>
      </c>
      <c r="AO471" s="822">
        <f t="shared" si="552"/>
        <v>36</v>
      </c>
      <c r="AP471" s="823">
        <f t="shared" si="553"/>
        <v>3</v>
      </c>
      <c r="AQ471" s="824">
        <f t="shared" si="554"/>
        <v>3</v>
      </c>
      <c r="AR471" s="7"/>
    </row>
    <row r="472" spans="2:44" ht="12" customHeight="1" x14ac:dyDescent="0.4">
      <c r="B472" s="825" t="s">
        <v>949</v>
      </c>
      <c r="C472" s="826" t="s">
        <v>338</v>
      </c>
      <c r="D472" s="827" t="s">
        <v>948</v>
      </c>
      <c r="E472" s="1175">
        <f>IF(VLOOKUP(D472,'J1&amp;J2'!$CA$9:$CW$470,12,FALSE)=0,"",VLOOKUP(D472,'J1&amp;J2'!$CA$9:$CW$470,12,FALSE))</f>
        <v>93</v>
      </c>
      <c r="F472" s="1193">
        <f>IF(E472="","",RANK(E472,$E$469:$E$551,1))</f>
        <v>1</v>
      </c>
      <c r="G472" s="1194">
        <f t="shared" si="531"/>
        <v>15</v>
      </c>
      <c r="H472" s="1175">
        <f>IF(VLOOKUP(D472,'J1&amp;J2'!$CA$9:$CW$470,13,FALSE)=0,"",VLOOKUP(D472,'J1&amp;J2'!$CA$9:$CW$470,13,FALSE))</f>
        <v>104</v>
      </c>
      <c r="I472" s="1175">
        <f t="shared" si="532"/>
        <v>3</v>
      </c>
      <c r="J472" s="1194">
        <f t="shared" si="533"/>
        <v>10</v>
      </c>
      <c r="K472" s="1175" t="str">
        <f>IF(VLOOKUP(D472,'J1&amp;J2'!$CA$9:$CW$470,14,FALSE)=0,"",VLOOKUP(D472,'J1&amp;J2'!$CA$9:$CW$470,14,FALSE))</f>
        <v/>
      </c>
      <c r="L472" s="1193" t="str">
        <f t="shared" si="534"/>
        <v/>
      </c>
      <c r="M472" s="1194" t="str">
        <f t="shared" si="535"/>
        <v/>
      </c>
      <c r="N472" s="1175" t="str">
        <f>IF(VLOOKUP(D472,'J1&amp;J2'!$CA$9:$CW$470,15,FALSE)=0,"",VLOOKUP(D472,'J1&amp;J2'!$CA$9:$CW$470,15,FALSE))</f>
        <v/>
      </c>
      <c r="O472" s="1193" t="str">
        <f t="shared" si="536"/>
        <v/>
      </c>
      <c r="P472" s="1194" t="str">
        <f t="shared" si="537"/>
        <v/>
      </c>
      <c r="Q472" s="1175" t="str">
        <f>IF(VLOOKUP(D472,'J1&amp;J2'!$CA$9:$CW$470,16,FALSE)=0,"",VLOOKUP(D472,'J1&amp;J2'!$CA$9:$CW$470,16,FALSE))</f>
        <v/>
      </c>
      <c r="R472" s="1193" t="str">
        <f t="shared" si="538"/>
        <v/>
      </c>
      <c r="S472" s="1194" t="str">
        <f t="shared" si="539"/>
        <v/>
      </c>
      <c r="T472" s="1175" t="str">
        <f>IF(VLOOKUP(D472,'J1&amp;J2'!$CA$9:$CW$470,17,FALSE)=0,"",VLOOKUP(D472,'J1&amp;J2'!$CA$9:$CW$470,17,FALSE))</f>
        <v/>
      </c>
      <c r="U472" s="1193" t="str">
        <f t="shared" si="540"/>
        <v/>
      </c>
      <c r="V472" s="1194" t="str">
        <f t="shared" si="541"/>
        <v/>
      </c>
      <c r="W472" s="1175" t="str">
        <f>IF(VLOOKUP(D472,'J1&amp;J2'!$CA$9:$CW$470,18,FALSE)=0,"",VLOOKUP(D472,'J1&amp;J2'!$CA$9:$CW$470,18,FALSE))</f>
        <v/>
      </c>
      <c r="X472" s="1193" t="str">
        <f t="shared" si="542"/>
        <v/>
      </c>
      <c r="Y472" s="1194" t="str">
        <f t="shared" si="543"/>
        <v/>
      </c>
      <c r="Z472" s="1175" t="str">
        <f>IF(VLOOKUP(D472,'J1&amp;J2'!$CA$9:$CW$470,19,FALSE)=0,"",VLOOKUP(D472,'J1&amp;J2'!$CA$9:$CW$470,19,FALSE))</f>
        <v/>
      </c>
      <c r="AA472" s="1193" t="str">
        <f t="shared" si="544"/>
        <v/>
      </c>
      <c r="AB472" s="1194" t="str">
        <f t="shared" si="545"/>
        <v/>
      </c>
      <c r="AC472" s="1175" t="str">
        <f>IF(VLOOKUP(D472,'J1&amp;J2'!$CA$9:$CW$470,20,FALSE)=0,"",VLOOKUP(D472,'J1&amp;J2'!$CA$9:$CW$470,20,FALSE))</f>
        <v/>
      </c>
      <c r="AD472" s="1193" t="str">
        <f t="shared" si="546"/>
        <v/>
      </c>
      <c r="AE472" s="1194" t="str">
        <f t="shared" si="547"/>
        <v/>
      </c>
      <c r="AF472" s="1175" t="str">
        <f>IF(VLOOKUP(D472,'J1&amp;J2'!$CA$9:$CW$470,21,FALSE)=0,"",VLOOKUP(D472,'J1&amp;J2'!$CA$9:$CW$470,21,FALSE))</f>
        <v/>
      </c>
      <c r="AG472" s="1193" t="str">
        <f t="shared" si="548"/>
        <v/>
      </c>
      <c r="AH472" s="1194" t="str">
        <f t="shared" si="549"/>
        <v/>
      </c>
      <c r="AI472" s="1175" t="str">
        <f>IF(VLOOKUP(D472,'J1&amp;J2'!$CA$9:$CW$470,22,FALSE)=0,"",VLOOKUP(D472,'J1&amp;J2'!$CA$9:$CW$470,22,FALSE))</f>
        <v/>
      </c>
      <c r="AJ472" s="1193" t="str">
        <f t="shared" si="550"/>
        <v/>
      </c>
      <c r="AK472" s="1194" t="str">
        <f t="shared" si="551"/>
        <v/>
      </c>
      <c r="AL472" s="1175"/>
      <c r="AM472" s="1193"/>
      <c r="AN472" s="1194"/>
      <c r="AO472" s="822">
        <f t="shared" si="552"/>
        <v>25</v>
      </c>
      <c r="AP472" s="823">
        <f t="shared" si="553"/>
        <v>4</v>
      </c>
      <c r="AQ472" s="824">
        <f t="shared" si="554"/>
        <v>2</v>
      </c>
      <c r="AR472" s="7"/>
    </row>
    <row r="473" spans="2:44" ht="12" customHeight="1" x14ac:dyDescent="0.4">
      <c r="B473" s="819" t="s">
        <v>1047</v>
      </c>
      <c r="C473" s="820" t="s">
        <v>1006</v>
      </c>
      <c r="D473" s="821" t="s">
        <v>1046</v>
      </c>
      <c r="E473" s="1174" t="str">
        <f>IF(VLOOKUP(D473,'J1&amp;J2'!$CA$9:$CW$470,12,FALSE)=0,"",VLOOKUP(D473,'J1&amp;J2'!$CA$9:$CW$470,12,FALSE))</f>
        <v/>
      </c>
      <c r="F473" s="1191" t="str">
        <f t="shared" ref="F473:F512" si="555">IF(E473="","",RANK(E473,$E$469:$E$509,1))</f>
        <v/>
      </c>
      <c r="G473" s="1192" t="str">
        <f t="shared" si="531"/>
        <v/>
      </c>
      <c r="H473" s="1174">
        <f>IF(VLOOKUP(D473,'J1&amp;J2'!$CA$9:$CW$470,13,FALSE)=0,"",VLOOKUP(D473,'J1&amp;J2'!$CA$9:$CW$470,13,FALSE))</f>
        <v>92</v>
      </c>
      <c r="I473" s="1174">
        <f t="shared" si="532"/>
        <v>1</v>
      </c>
      <c r="J473" s="1192">
        <f t="shared" si="533"/>
        <v>15</v>
      </c>
      <c r="K473" s="1174" t="str">
        <f>IF(VLOOKUP(D473,'J1&amp;J2'!$CA$9:$CW$470,14,FALSE)=0,"",VLOOKUP(D473,'J1&amp;J2'!$CA$9:$CW$470,14,FALSE))</f>
        <v/>
      </c>
      <c r="L473" s="1191" t="str">
        <f t="shared" si="534"/>
        <v/>
      </c>
      <c r="M473" s="1192" t="str">
        <f t="shared" si="535"/>
        <v/>
      </c>
      <c r="N473" s="1174" t="str">
        <f>IF(VLOOKUP(D473,'J1&amp;J2'!$CA$9:$CW$470,15,FALSE)=0,"",VLOOKUP(D473,'J1&amp;J2'!$CA$9:$CW$470,15,FALSE))</f>
        <v/>
      </c>
      <c r="O473" s="1191" t="str">
        <f t="shared" si="536"/>
        <v/>
      </c>
      <c r="P473" s="1192" t="str">
        <f t="shared" si="537"/>
        <v/>
      </c>
      <c r="Q473" s="1174" t="str">
        <f>IF(VLOOKUP(D473,'J1&amp;J2'!$CA$9:$CW$470,16,FALSE)=0,"",VLOOKUP(D473,'J1&amp;J2'!$CA$9:$CW$470,16,FALSE))</f>
        <v/>
      </c>
      <c r="R473" s="1191" t="str">
        <f t="shared" si="538"/>
        <v/>
      </c>
      <c r="S473" s="1192" t="str">
        <f t="shared" si="539"/>
        <v/>
      </c>
      <c r="T473" s="1174" t="str">
        <f>IF(VLOOKUP(D473,'J1&amp;J2'!$CA$9:$CW$470,17,FALSE)=0,"",VLOOKUP(D473,'J1&amp;J2'!$CA$9:$CW$470,17,FALSE))</f>
        <v/>
      </c>
      <c r="U473" s="1191" t="str">
        <f t="shared" si="540"/>
        <v/>
      </c>
      <c r="V473" s="1192" t="str">
        <f t="shared" si="541"/>
        <v/>
      </c>
      <c r="W473" s="1174" t="str">
        <f>IF(VLOOKUP(D473,'J1&amp;J2'!$CA$9:$CW$470,18,FALSE)=0,"",VLOOKUP(D473,'J1&amp;J2'!$CA$9:$CW$470,18,FALSE))</f>
        <v/>
      </c>
      <c r="X473" s="1191" t="str">
        <f t="shared" si="542"/>
        <v/>
      </c>
      <c r="Y473" s="1192" t="str">
        <f t="shared" si="543"/>
        <v/>
      </c>
      <c r="Z473" s="1174" t="str">
        <f>IF(VLOOKUP(D473,'J1&amp;J2'!$CA$9:$CW$470,19,FALSE)=0,"",VLOOKUP(D473,'J1&amp;J2'!$CA$9:$CW$470,19,FALSE))</f>
        <v/>
      </c>
      <c r="AA473" s="1191" t="str">
        <f t="shared" si="544"/>
        <v/>
      </c>
      <c r="AB473" s="1192" t="str">
        <f t="shared" si="545"/>
        <v/>
      </c>
      <c r="AC473" s="1174" t="str">
        <f>IF(VLOOKUP(D473,'J1&amp;J2'!$CA$9:$CW$470,20,FALSE)=0,"",VLOOKUP(D473,'J1&amp;J2'!$CA$9:$CW$470,20,FALSE))</f>
        <v/>
      </c>
      <c r="AD473" s="1191" t="str">
        <f t="shared" si="546"/>
        <v/>
      </c>
      <c r="AE473" s="1192" t="str">
        <f t="shared" si="547"/>
        <v/>
      </c>
      <c r="AF473" s="1174" t="str">
        <f>IF(VLOOKUP(D473,'J1&amp;J2'!$CA$9:$CW$470,21,FALSE)=0,"",VLOOKUP(D473,'J1&amp;J2'!$CA$9:$CW$470,21,FALSE))</f>
        <v/>
      </c>
      <c r="AG473" s="1191" t="str">
        <f t="shared" si="548"/>
        <v/>
      </c>
      <c r="AH473" s="1192" t="str">
        <f t="shared" si="549"/>
        <v/>
      </c>
      <c r="AI473" s="1174" t="str">
        <f>IF(VLOOKUP(D473,'J1&amp;J2'!$CA$9:$CW$470,22,FALSE)=0,"",VLOOKUP(D473,'J1&amp;J2'!$CA$9:$CW$470,22,FALSE))</f>
        <v/>
      </c>
      <c r="AJ473" s="1191" t="str">
        <f t="shared" si="550"/>
        <v/>
      </c>
      <c r="AK473" s="1192" t="str">
        <f t="shared" si="551"/>
        <v/>
      </c>
      <c r="AL473" s="1175"/>
      <c r="AM473" s="1193" t="str">
        <f t="shared" ref="AM473:AM517" si="556">IF(AL473="","",RANK(AL473,$AL$469:$AL$514,1))</f>
        <v/>
      </c>
      <c r="AN473" s="1194" t="str">
        <f t="shared" ref="AN473:AN517" si="557">IF(AM473="","",IF(AM473=1,15,IF(AM473=2,12,IF(AND(AM473&gt;2,AM473&lt;13),13-AM473,0))))</f>
        <v/>
      </c>
      <c r="AO473" s="822">
        <f t="shared" si="552"/>
        <v>15</v>
      </c>
      <c r="AP473" s="823">
        <f t="shared" si="553"/>
        <v>5</v>
      </c>
      <c r="AQ473" s="824">
        <f t="shared" si="554"/>
        <v>1</v>
      </c>
      <c r="AR473" s="7"/>
    </row>
    <row r="474" spans="2:44" ht="12" customHeight="1" x14ac:dyDescent="0.4">
      <c r="B474" s="825" t="s">
        <v>1483</v>
      </c>
      <c r="C474" s="826" t="s">
        <v>432</v>
      </c>
      <c r="D474" s="827" t="s">
        <v>1481</v>
      </c>
      <c r="E474" s="1175" t="str">
        <f>IF(VLOOKUP(D474,'J1&amp;J2'!$CA$9:$CW$470,12,FALSE)=0,"",VLOOKUP(D474,'J1&amp;J2'!$CA$9:$CW$470,12,FALSE))</f>
        <v/>
      </c>
      <c r="F474" s="1193" t="str">
        <f t="shared" si="555"/>
        <v/>
      </c>
      <c r="G474" s="1194" t="str">
        <f t="shared" si="531"/>
        <v/>
      </c>
      <c r="H474" s="1175" t="str">
        <f>IF(VLOOKUP(D474,'J1&amp;J2'!$CA$9:$CW$470,13,FALSE)=0,"",VLOOKUP(D474,'J1&amp;J2'!$CA$9:$CW$470,13,FALSE))</f>
        <v/>
      </c>
      <c r="I474" s="1175" t="str">
        <f t="shared" si="532"/>
        <v/>
      </c>
      <c r="J474" s="1194" t="str">
        <f t="shared" si="533"/>
        <v/>
      </c>
      <c r="K474" s="1175" t="str">
        <f>IF(VLOOKUP(D474,'J1&amp;J2'!$CA$9:$CW$470,14,FALSE)=0,"",VLOOKUP(D474,'J1&amp;J2'!$CA$9:$CW$470,14,FALSE))</f>
        <v/>
      </c>
      <c r="L474" s="1193" t="str">
        <f t="shared" si="534"/>
        <v/>
      </c>
      <c r="M474" s="1194" t="str">
        <f t="shared" si="535"/>
        <v/>
      </c>
      <c r="N474" s="1175" t="str">
        <f>IF(VLOOKUP(D474,'J1&amp;J2'!$CA$9:$CW$470,15,FALSE)=0,"",VLOOKUP(D474,'J1&amp;J2'!$CA$9:$CW$470,15,FALSE))</f>
        <v/>
      </c>
      <c r="O474" s="1193" t="str">
        <f t="shared" si="536"/>
        <v/>
      </c>
      <c r="P474" s="1194" t="str">
        <f t="shared" si="537"/>
        <v/>
      </c>
      <c r="Q474" s="1175" t="str">
        <f>IF(VLOOKUP(D474,'J1&amp;J2'!$CA$9:$CW$470,16,FALSE)=0,"",VLOOKUP(D474,'J1&amp;J2'!$CA$9:$CW$470,16,FALSE))</f>
        <v/>
      </c>
      <c r="R474" s="1193" t="str">
        <f t="shared" si="538"/>
        <v/>
      </c>
      <c r="S474" s="1194" t="str">
        <f t="shared" si="539"/>
        <v/>
      </c>
      <c r="T474" s="1175" t="str">
        <f>IF(VLOOKUP(D474,'J1&amp;J2'!$CA$9:$CW$470,17,FALSE)=0,"",VLOOKUP(D474,'J1&amp;J2'!$CA$9:$CW$470,17,FALSE))</f>
        <v/>
      </c>
      <c r="U474" s="1193" t="str">
        <f t="shared" si="540"/>
        <v/>
      </c>
      <c r="V474" s="1194" t="str">
        <f t="shared" si="541"/>
        <v/>
      </c>
      <c r="W474" s="1175" t="str">
        <f>IF(VLOOKUP(D474,'J1&amp;J2'!$CA$9:$CW$470,18,FALSE)=0,"",VLOOKUP(D474,'J1&amp;J2'!$CA$9:$CW$470,18,FALSE))</f>
        <v/>
      </c>
      <c r="X474" s="1193" t="str">
        <f t="shared" si="542"/>
        <v/>
      </c>
      <c r="Y474" s="1194" t="str">
        <f t="shared" si="543"/>
        <v/>
      </c>
      <c r="Z474" s="1175" t="str">
        <f>IF(VLOOKUP(D474,'J1&amp;J2'!$CA$9:$CW$470,19,FALSE)=0,"",VLOOKUP(D474,'J1&amp;J2'!$CA$9:$CW$470,19,FALSE))</f>
        <v/>
      </c>
      <c r="AA474" s="1193" t="str">
        <f t="shared" si="544"/>
        <v/>
      </c>
      <c r="AB474" s="1194" t="str">
        <f t="shared" si="545"/>
        <v/>
      </c>
      <c r="AC474" s="1175" t="str">
        <f>IF(VLOOKUP(D474,'J1&amp;J2'!$CA$9:$CW$470,20,FALSE)=0,"",VLOOKUP(D474,'J1&amp;J2'!$CA$9:$CW$470,20,FALSE))</f>
        <v/>
      </c>
      <c r="AD474" s="1193" t="str">
        <f t="shared" si="546"/>
        <v/>
      </c>
      <c r="AE474" s="1194" t="str">
        <f t="shared" si="547"/>
        <v/>
      </c>
      <c r="AF474" s="1175" t="str">
        <f>IF(VLOOKUP(D474,'J1&amp;J2'!$CA$9:$CW$470,21,FALSE)=0,"",VLOOKUP(D474,'J1&amp;J2'!$CA$9:$CW$470,21,FALSE))</f>
        <v/>
      </c>
      <c r="AG474" s="1193" t="str">
        <f t="shared" si="548"/>
        <v/>
      </c>
      <c r="AH474" s="1194" t="str">
        <f t="shared" si="549"/>
        <v/>
      </c>
      <c r="AI474" s="1175" t="str">
        <f>IF(VLOOKUP(D474,'J1&amp;J2'!$CA$9:$CW$470,22,FALSE)=0,"",VLOOKUP(D474,'J1&amp;J2'!$CA$9:$CW$470,22,FALSE))</f>
        <v/>
      </c>
      <c r="AJ474" s="1193" t="str">
        <f t="shared" si="550"/>
        <v/>
      </c>
      <c r="AK474" s="1194" t="str">
        <f t="shared" si="551"/>
        <v/>
      </c>
      <c r="AL474" s="1174"/>
      <c r="AM474" s="1191" t="str">
        <f t="shared" si="556"/>
        <v/>
      </c>
      <c r="AN474" s="1192" t="str">
        <f t="shared" si="557"/>
        <v/>
      </c>
      <c r="AO474" s="822" t="str">
        <f t="shared" si="552"/>
        <v/>
      </c>
      <c r="AP474" s="823" t="str">
        <f t="shared" si="553"/>
        <v/>
      </c>
      <c r="AQ474" s="824">
        <f t="shared" si="554"/>
        <v>0</v>
      </c>
      <c r="AR474" s="7"/>
    </row>
    <row r="475" spans="2:44" ht="12" customHeight="1" x14ac:dyDescent="0.4">
      <c r="B475" s="819" t="s">
        <v>1502</v>
      </c>
      <c r="C475" s="820" t="s">
        <v>432</v>
      </c>
      <c r="D475" s="821" t="s">
        <v>1499</v>
      </c>
      <c r="E475" s="1174" t="str">
        <f>IF(VLOOKUP(D475,'J1&amp;J2'!$CA$9:$CW$470,12,FALSE)=0,"",VLOOKUP(D475,'J1&amp;J2'!$CA$9:$CW$470,12,FALSE))</f>
        <v/>
      </c>
      <c r="F475" s="1191" t="str">
        <f t="shared" si="555"/>
        <v/>
      </c>
      <c r="G475" s="1192" t="str">
        <f t="shared" si="531"/>
        <v/>
      </c>
      <c r="H475" s="1174" t="str">
        <f>IF(VLOOKUP(D475,'J1&amp;J2'!$CA$9:$CW$470,13,FALSE)=0,"",VLOOKUP(D475,'J1&amp;J2'!$CA$9:$CW$470,13,FALSE))</f>
        <v/>
      </c>
      <c r="I475" s="1174" t="str">
        <f t="shared" si="532"/>
        <v/>
      </c>
      <c r="J475" s="1192" t="str">
        <f t="shared" si="533"/>
        <v/>
      </c>
      <c r="K475" s="1174" t="str">
        <f>IF(VLOOKUP(D475,'J1&amp;J2'!$CA$9:$CW$470,14,FALSE)=0,"",VLOOKUP(D475,'J1&amp;J2'!$CA$9:$CW$470,14,FALSE))</f>
        <v/>
      </c>
      <c r="L475" s="1191" t="str">
        <f t="shared" si="534"/>
        <v/>
      </c>
      <c r="M475" s="1192" t="str">
        <f t="shared" si="535"/>
        <v/>
      </c>
      <c r="N475" s="1174" t="str">
        <f>IF(VLOOKUP(D475,'J1&amp;J2'!$CA$9:$CW$470,15,FALSE)=0,"",VLOOKUP(D475,'J1&amp;J2'!$CA$9:$CW$470,15,FALSE))</f>
        <v/>
      </c>
      <c r="O475" s="1191" t="str">
        <f t="shared" si="536"/>
        <v/>
      </c>
      <c r="P475" s="1192" t="str">
        <f t="shared" si="537"/>
        <v/>
      </c>
      <c r="Q475" s="1174" t="str">
        <f>IF(VLOOKUP(D475,'J1&amp;J2'!$CA$9:$CW$470,16,FALSE)=0,"",VLOOKUP(D475,'J1&amp;J2'!$CA$9:$CW$470,16,FALSE))</f>
        <v/>
      </c>
      <c r="R475" s="1191" t="str">
        <f t="shared" si="538"/>
        <v/>
      </c>
      <c r="S475" s="1192" t="str">
        <f t="shared" si="539"/>
        <v/>
      </c>
      <c r="T475" s="1174" t="str">
        <f>IF(VLOOKUP(D475,'J1&amp;J2'!$CA$9:$CW$470,17,FALSE)=0,"",VLOOKUP(D475,'J1&amp;J2'!$CA$9:$CW$470,17,FALSE))</f>
        <v/>
      </c>
      <c r="U475" s="1191" t="str">
        <f t="shared" si="540"/>
        <v/>
      </c>
      <c r="V475" s="1192" t="str">
        <f t="shared" si="541"/>
        <v/>
      </c>
      <c r="W475" s="1174" t="str">
        <f>IF(VLOOKUP(D475,'J1&amp;J2'!$CA$9:$CW$470,18,FALSE)=0,"",VLOOKUP(D475,'J1&amp;J2'!$CA$9:$CW$470,18,FALSE))</f>
        <v/>
      </c>
      <c r="X475" s="1191" t="str">
        <f t="shared" si="542"/>
        <v/>
      </c>
      <c r="Y475" s="1192" t="str">
        <f t="shared" si="543"/>
        <v/>
      </c>
      <c r="Z475" s="1174" t="str">
        <f>IF(VLOOKUP(D475,'J1&amp;J2'!$CA$9:$CW$470,19,FALSE)=0,"",VLOOKUP(D475,'J1&amp;J2'!$CA$9:$CW$470,19,FALSE))</f>
        <v/>
      </c>
      <c r="AA475" s="1191" t="str">
        <f t="shared" si="544"/>
        <v/>
      </c>
      <c r="AB475" s="1192" t="str">
        <f t="shared" si="545"/>
        <v/>
      </c>
      <c r="AC475" s="1174" t="str">
        <f>IF(VLOOKUP(D475,'J1&amp;J2'!$CA$9:$CW$470,20,FALSE)=0,"",VLOOKUP(D475,'J1&amp;J2'!$CA$9:$CW$470,20,FALSE))</f>
        <v/>
      </c>
      <c r="AD475" s="1191" t="str">
        <f t="shared" si="546"/>
        <v/>
      </c>
      <c r="AE475" s="1192" t="str">
        <f t="shared" si="547"/>
        <v/>
      </c>
      <c r="AF475" s="1174" t="str">
        <f>IF(VLOOKUP(D475,'J1&amp;J2'!$CA$9:$CW$470,21,FALSE)=0,"",VLOOKUP(D475,'J1&amp;J2'!$CA$9:$CW$470,21,FALSE))</f>
        <v/>
      </c>
      <c r="AG475" s="1191" t="str">
        <f t="shared" si="548"/>
        <v/>
      </c>
      <c r="AH475" s="1192" t="str">
        <f t="shared" si="549"/>
        <v/>
      </c>
      <c r="AI475" s="1174" t="str">
        <f>IF(VLOOKUP(D475,'J1&amp;J2'!$CA$9:$CW$470,22,FALSE)=0,"",VLOOKUP(D475,'J1&amp;J2'!$CA$9:$CW$470,22,FALSE))</f>
        <v/>
      </c>
      <c r="AJ475" s="1191" t="str">
        <f t="shared" si="550"/>
        <v/>
      </c>
      <c r="AK475" s="1192" t="str">
        <f t="shared" si="551"/>
        <v/>
      </c>
      <c r="AL475" s="1175"/>
      <c r="AM475" s="1193" t="str">
        <f t="shared" si="556"/>
        <v/>
      </c>
      <c r="AN475" s="1194" t="str">
        <f t="shared" si="557"/>
        <v/>
      </c>
      <c r="AO475" s="822" t="str">
        <f t="shared" si="552"/>
        <v/>
      </c>
      <c r="AP475" s="823" t="str">
        <f t="shared" si="553"/>
        <v/>
      </c>
      <c r="AQ475" s="824">
        <f t="shared" si="554"/>
        <v>0</v>
      </c>
      <c r="AR475" s="7"/>
    </row>
    <row r="476" spans="2:44" ht="12" customHeight="1" x14ac:dyDescent="0.4">
      <c r="B476" s="825" t="s">
        <v>477</v>
      </c>
      <c r="C476" s="826" t="s">
        <v>432</v>
      </c>
      <c r="D476" s="827" t="s">
        <v>476</v>
      </c>
      <c r="E476" s="1175" t="str">
        <f>IF(VLOOKUP(D476,'J1&amp;J2'!$CA$9:$CW$470,12,FALSE)=0,"",VLOOKUP(D476,'J1&amp;J2'!$CA$9:$CW$470,12,FALSE))</f>
        <v/>
      </c>
      <c r="F476" s="1193" t="str">
        <f t="shared" si="555"/>
        <v/>
      </c>
      <c r="G476" s="1194" t="str">
        <f t="shared" si="531"/>
        <v/>
      </c>
      <c r="H476" s="1175" t="str">
        <f>IF(VLOOKUP(D476,'J1&amp;J2'!$CA$9:$CW$470,13,FALSE)=0,"",VLOOKUP(D476,'J1&amp;J2'!$CA$9:$CW$470,13,FALSE))</f>
        <v/>
      </c>
      <c r="I476" s="1175" t="str">
        <f t="shared" si="532"/>
        <v/>
      </c>
      <c r="J476" s="1194" t="str">
        <f t="shared" si="533"/>
        <v/>
      </c>
      <c r="K476" s="1175" t="str">
        <f>IF(VLOOKUP(D476,'J1&amp;J2'!$CA$9:$CW$470,14,FALSE)=0,"",VLOOKUP(D476,'J1&amp;J2'!$CA$9:$CW$470,14,FALSE))</f>
        <v/>
      </c>
      <c r="L476" s="1193" t="str">
        <f t="shared" si="534"/>
        <v/>
      </c>
      <c r="M476" s="1194" t="str">
        <f t="shared" si="535"/>
        <v/>
      </c>
      <c r="N476" s="1175" t="str">
        <f>IF(VLOOKUP(D476,'J1&amp;J2'!$CA$9:$CW$470,15,FALSE)=0,"",VLOOKUP(D476,'J1&amp;J2'!$CA$9:$CW$470,15,FALSE))</f>
        <v/>
      </c>
      <c r="O476" s="1193" t="str">
        <f t="shared" si="536"/>
        <v/>
      </c>
      <c r="P476" s="1194" t="str">
        <f t="shared" si="537"/>
        <v/>
      </c>
      <c r="Q476" s="1175" t="str">
        <f>IF(VLOOKUP(D476,'J1&amp;J2'!$CA$9:$CW$470,16,FALSE)=0,"",VLOOKUP(D476,'J1&amp;J2'!$CA$9:$CW$470,16,FALSE))</f>
        <v/>
      </c>
      <c r="R476" s="1193" t="str">
        <f t="shared" si="538"/>
        <v/>
      </c>
      <c r="S476" s="1194" t="str">
        <f t="shared" si="539"/>
        <v/>
      </c>
      <c r="T476" s="1175" t="str">
        <f>IF(VLOOKUP(D476,'J1&amp;J2'!$CA$9:$CW$470,17,FALSE)=0,"",VLOOKUP(D476,'J1&amp;J2'!$CA$9:$CW$470,17,FALSE))</f>
        <v/>
      </c>
      <c r="U476" s="1193" t="str">
        <f t="shared" si="540"/>
        <v/>
      </c>
      <c r="V476" s="1194" t="str">
        <f t="shared" si="541"/>
        <v/>
      </c>
      <c r="W476" s="1175" t="str">
        <f>IF(VLOOKUP(D476,'J1&amp;J2'!$CA$9:$CW$470,18,FALSE)=0,"",VLOOKUP(D476,'J1&amp;J2'!$CA$9:$CW$470,18,FALSE))</f>
        <v/>
      </c>
      <c r="X476" s="1193" t="str">
        <f t="shared" si="542"/>
        <v/>
      </c>
      <c r="Y476" s="1194" t="str">
        <f t="shared" si="543"/>
        <v/>
      </c>
      <c r="Z476" s="1175" t="str">
        <f>IF(VLOOKUP(D476,'J1&amp;J2'!$CA$9:$CW$470,19,FALSE)=0,"",VLOOKUP(D476,'J1&amp;J2'!$CA$9:$CW$470,19,FALSE))</f>
        <v/>
      </c>
      <c r="AA476" s="1193" t="str">
        <f t="shared" si="544"/>
        <v/>
      </c>
      <c r="AB476" s="1194" t="str">
        <f t="shared" si="545"/>
        <v/>
      </c>
      <c r="AC476" s="1175" t="str">
        <f>IF(VLOOKUP(D476,'J1&amp;J2'!$CA$9:$CW$470,20,FALSE)=0,"",VLOOKUP(D476,'J1&amp;J2'!$CA$9:$CW$470,20,FALSE))</f>
        <v/>
      </c>
      <c r="AD476" s="1193" t="str">
        <f t="shared" si="546"/>
        <v/>
      </c>
      <c r="AE476" s="1194" t="str">
        <f t="shared" si="547"/>
        <v/>
      </c>
      <c r="AF476" s="1175" t="str">
        <f>IF(VLOOKUP(D476,'J1&amp;J2'!$CA$9:$CW$470,21,FALSE)=0,"",VLOOKUP(D476,'J1&amp;J2'!$CA$9:$CW$470,21,FALSE))</f>
        <v/>
      </c>
      <c r="AG476" s="1193" t="str">
        <f t="shared" si="548"/>
        <v/>
      </c>
      <c r="AH476" s="1194" t="str">
        <f t="shared" si="549"/>
        <v/>
      </c>
      <c r="AI476" s="1175" t="str">
        <f>IF(VLOOKUP(D476,'J1&amp;J2'!$CA$9:$CW$470,22,FALSE)=0,"",VLOOKUP(D476,'J1&amp;J2'!$CA$9:$CW$470,22,FALSE))</f>
        <v/>
      </c>
      <c r="AJ476" s="1193" t="str">
        <f t="shared" si="550"/>
        <v/>
      </c>
      <c r="AK476" s="1194" t="str">
        <f t="shared" si="551"/>
        <v/>
      </c>
      <c r="AL476" s="1174"/>
      <c r="AM476" s="1191" t="str">
        <f t="shared" si="556"/>
        <v/>
      </c>
      <c r="AN476" s="1192" t="str">
        <f t="shared" si="557"/>
        <v/>
      </c>
      <c r="AO476" s="822" t="str">
        <f t="shared" si="552"/>
        <v/>
      </c>
      <c r="AP476" s="823" t="str">
        <f t="shared" si="553"/>
        <v/>
      </c>
      <c r="AQ476" s="824">
        <f t="shared" si="554"/>
        <v>0</v>
      </c>
      <c r="AR476" s="7"/>
    </row>
    <row r="477" spans="2:44" ht="12" customHeight="1" x14ac:dyDescent="0.4">
      <c r="B477" s="819" t="s">
        <v>501</v>
      </c>
      <c r="C477" s="820" t="s">
        <v>432</v>
      </c>
      <c r="D477" s="821" t="s">
        <v>500</v>
      </c>
      <c r="E477" s="1174" t="str">
        <f>IF(VLOOKUP(D477,'J1&amp;J2'!$CA$9:$CW$470,12,FALSE)=0,"",VLOOKUP(D477,'J1&amp;J2'!$CA$9:$CW$470,12,FALSE))</f>
        <v/>
      </c>
      <c r="F477" s="1191" t="str">
        <f t="shared" si="555"/>
        <v/>
      </c>
      <c r="G477" s="1192" t="str">
        <f t="shared" si="531"/>
        <v/>
      </c>
      <c r="H477" s="1174" t="str">
        <f>IF(VLOOKUP(D477,'J1&amp;J2'!$CA$9:$CW$470,13,FALSE)=0,"",VLOOKUP(D477,'J1&amp;J2'!$CA$9:$CW$470,13,FALSE))</f>
        <v/>
      </c>
      <c r="I477" s="1174" t="str">
        <f t="shared" si="532"/>
        <v/>
      </c>
      <c r="J477" s="1192" t="str">
        <f t="shared" si="533"/>
        <v/>
      </c>
      <c r="K477" s="1174" t="str">
        <f>IF(VLOOKUP(D477,'J1&amp;J2'!$CA$9:$CW$470,14,FALSE)=0,"",VLOOKUP(D477,'J1&amp;J2'!$CA$9:$CW$470,14,FALSE))</f>
        <v/>
      </c>
      <c r="L477" s="1191" t="str">
        <f t="shared" si="534"/>
        <v/>
      </c>
      <c r="M477" s="1192" t="str">
        <f t="shared" si="535"/>
        <v/>
      </c>
      <c r="N477" s="1174" t="str">
        <f>IF(VLOOKUP(D477,'J1&amp;J2'!$CA$9:$CW$470,15,FALSE)=0,"",VLOOKUP(D477,'J1&amp;J2'!$CA$9:$CW$470,15,FALSE))</f>
        <v/>
      </c>
      <c r="O477" s="1191" t="str">
        <f t="shared" si="536"/>
        <v/>
      </c>
      <c r="P477" s="1192" t="str">
        <f t="shared" si="537"/>
        <v/>
      </c>
      <c r="Q477" s="1174" t="str">
        <f>IF(VLOOKUP(D477,'J1&amp;J2'!$CA$9:$CW$470,16,FALSE)=0,"",VLOOKUP(D477,'J1&amp;J2'!$CA$9:$CW$470,16,FALSE))</f>
        <v/>
      </c>
      <c r="R477" s="1191" t="str">
        <f t="shared" si="538"/>
        <v/>
      </c>
      <c r="S477" s="1192" t="str">
        <f t="shared" si="539"/>
        <v/>
      </c>
      <c r="T477" s="1174" t="str">
        <f>IF(VLOOKUP(D477,'J1&amp;J2'!$CA$9:$CW$470,17,FALSE)=0,"",VLOOKUP(D477,'J1&amp;J2'!$CA$9:$CW$470,17,FALSE))</f>
        <v/>
      </c>
      <c r="U477" s="1191" t="str">
        <f t="shared" si="540"/>
        <v/>
      </c>
      <c r="V477" s="1192" t="str">
        <f t="shared" si="541"/>
        <v/>
      </c>
      <c r="W477" s="1174" t="str">
        <f>IF(VLOOKUP(D477,'J1&amp;J2'!$CA$9:$CW$470,18,FALSE)=0,"",VLOOKUP(D477,'J1&amp;J2'!$CA$9:$CW$470,18,FALSE))</f>
        <v/>
      </c>
      <c r="X477" s="1191" t="str">
        <f t="shared" si="542"/>
        <v/>
      </c>
      <c r="Y477" s="1192" t="str">
        <f t="shared" si="543"/>
        <v/>
      </c>
      <c r="Z477" s="1174" t="str">
        <f>IF(VLOOKUP(D477,'J1&amp;J2'!$CA$9:$CW$470,19,FALSE)=0,"",VLOOKUP(D477,'J1&amp;J2'!$CA$9:$CW$470,19,FALSE))</f>
        <v/>
      </c>
      <c r="AA477" s="1191" t="str">
        <f t="shared" si="544"/>
        <v/>
      </c>
      <c r="AB477" s="1192" t="str">
        <f t="shared" si="545"/>
        <v/>
      </c>
      <c r="AC477" s="1174" t="str">
        <f>IF(VLOOKUP(D477,'J1&amp;J2'!$CA$9:$CW$470,20,FALSE)=0,"",VLOOKUP(D477,'J1&amp;J2'!$CA$9:$CW$470,20,FALSE))</f>
        <v/>
      </c>
      <c r="AD477" s="1191" t="str">
        <f t="shared" si="546"/>
        <v/>
      </c>
      <c r="AE477" s="1192" t="str">
        <f t="shared" si="547"/>
        <v/>
      </c>
      <c r="AF477" s="1174" t="str">
        <f>IF(VLOOKUP(D477,'J1&amp;J2'!$CA$9:$CW$470,21,FALSE)=0,"",VLOOKUP(D477,'J1&amp;J2'!$CA$9:$CW$470,21,FALSE))</f>
        <v/>
      </c>
      <c r="AG477" s="1191" t="str">
        <f t="shared" si="548"/>
        <v/>
      </c>
      <c r="AH477" s="1192" t="str">
        <f t="shared" si="549"/>
        <v/>
      </c>
      <c r="AI477" s="1174" t="str">
        <f>IF(VLOOKUP(D477,'J1&amp;J2'!$CA$9:$CW$470,22,FALSE)=0,"",VLOOKUP(D477,'J1&amp;J2'!$CA$9:$CW$470,22,FALSE))</f>
        <v/>
      </c>
      <c r="AJ477" s="1191" t="str">
        <f t="shared" si="550"/>
        <v/>
      </c>
      <c r="AK477" s="1192" t="str">
        <f t="shared" si="551"/>
        <v/>
      </c>
      <c r="AL477" s="1175"/>
      <c r="AM477" s="1193" t="str">
        <f t="shared" si="556"/>
        <v/>
      </c>
      <c r="AN477" s="1194" t="str">
        <f t="shared" si="557"/>
        <v/>
      </c>
      <c r="AO477" s="822" t="str">
        <f t="shared" si="552"/>
        <v/>
      </c>
      <c r="AP477" s="823" t="str">
        <f t="shared" si="553"/>
        <v/>
      </c>
      <c r="AQ477" s="824">
        <f t="shared" si="554"/>
        <v>0</v>
      </c>
      <c r="AR477" s="7"/>
    </row>
    <row r="478" spans="2:44" ht="12" customHeight="1" x14ac:dyDescent="0.4">
      <c r="B478" s="825" t="s">
        <v>503</v>
      </c>
      <c r="C478" s="826" t="s">
        <v>432</v>
      </c>
      <c r="D478" s="827" t="s">
        <v>502</v>
      </c>
      <c r="E478" s="1175" t="str">
        <f>IF(VLOOKUP(D478,'J1&amp;J2'!$CA$9:$CW$470,12,FALSE)=0,"",VLOOKUP(D478,'J1&amp;J2'!$CA$9:$CW$470,12,FALSE))</f>
        <v/>
      </c>
      <c r="F478" s="1193" t="str">
        <f t="shared" si="555"/>
        <v/>
      </c>
      <c r="G478" s="1194" t="str">
        <f t="shared" si="531"/>
        <v/>
      </c>
      <c r="H478" s="1175" t="str">
        <f>IF(VLOOKUP(D478,'J1&amp;J2'!$CA$9:$CW$470,13,FALSE)=0,"",VLOOKUP(D478,'J1&amp;J2'!$CA$9:$CW$470,13,FALSE))</f>
        <v/>
      </c>
      <c r="I478" s="1175" t="str">
        <f t="shared" si="532"/>
        <v/>
      </c>
      <c r="J478" s="1194" t="str">
        <f t="shared" si="533"/>
        <v/>
      </c>
      <c r="K478" s="1175" t="str">
        <f>IF(VLOOKUP(D478,'J1&amp;J2'!$CA$9:$CW$470,14,FALSE)=0,"",VLOOKUP(D478,'J1&amp;J2'!$CA$9:$CW$470,14,FALSE))</f>
        <v/>
      </c>
      <c r="L478" s="1193" t="str">
        <f t="shared" si="534"/>
        <v/>
      </c>
      <c r="M478" s="1194" t="str">
        <f t="shared" si="535"/>
        <v/>
      </c>
      <c r="N478" s="1175" t="str">
        <f>IF(VLOOKUP(D478,'J1&amp;J2'!$CA$9:$CW$470,15,FALSE)=0,"",VLOOKUP(D478,'J1&amp;J2'!$CA$9:$CW$470,15,FALSE))</f>
        <v/>
      </c>
      <c r="O478" s="1193" t="str">
        <f t="shared" si="536"/>
        <v/>
      </c>
      <c r="P478" s="1194" t="str">
        <f t="shared" si="537"/>
        <v/>
      </c>
      <c r="Q478" s="1175" t="str">
        <f>IF(VLOOKUP(D478,'J1&amp;J2'!$CA$9:$CW$470,16,FALSE)=0,"",VLOOKUP(D478,'J1&amp;J2'!$CA$9:$CW$470,16,FALSE))</f>
        <v/>
      </c>
      <c r="R478" s="1193" t="str">
        <f t="shared" si="538"/>
        <v/>
      </c>
      <c r="S478" s="1194" t="str">
        <f t="shared" si="539"/>
        <v/>
      </c>
      <c r="T478" s="1175" t="str">
        <f>IF(VLOOKUP(D478,'J1&amp;J2'!$CA$9:$CW$470,17,FALSE)=0,"",VLOOKUP(D478,'J1&amp;J2'!$CA$9:$CW$470,17,FALSE))</f>
        <v/>
      </c>
      <c r="U478" s="1193" t="str">
        <f t="shared" si="540"/>
        <v/>
      </c>
      <c r="V478" s="1194" t="str">
        <f t="shared" si="541"/>
        <v/>
      </c>
      <c r="W478" s="1175" t="str">
        <f>IF(VLOOKUP(D478,'J1&amp;J2'!$CA$9:$CW$470,18,FALSE)=0,"",VLOOKUP(D478,'J1&amp;J2'!$CA$9:$CW$470,18,FALSE))</f>
        <v/>
      </c>
      <c r="X478" s="1193" t="str">
        <f t="shared" si="542"/>
        <v/>
      </c>
      <c r="Y478" s="1194" t="str">
        <f t="shared" si="543"/>
        <v/>
      </c>
      <c r="Z478" s="1175" t="str">
        <f>IF(VLOOKUP(D478,'J1&amp;J2'!$CA$9:$CW$470,19,FALSE)=0,"",VLOOKUP(D478,'J1&amp;J2'!$CA$9:$CW$470,19,FALSE))</f>
        <v/>
      </c>
      <c r="AA478" s="1193" t="str">
        <f t="shared" si="544"/>
        <v/>
      </c>
      <c r="AB478" s="1194" t="str">
        <f t="shared" si="545"/>
        <v/>
      </c>
      <c r="AC478" s="1175" t="str">
        <f>IF(VLOOKUP(D478,'J1&amp;J2'!$CA$9:$CW$470,20,FALSE)=0,"",VLOOKUP(D478,'J1&amp;J2'!$CA$9:$CW$470,20,FALSE))</f>
        <v/>
      </c>
      <c r="AD478" s="1193" t="str">
        <f t="shared" si="546"/>
        <v/>
      </c>
      <c r="AE478" s="1194" t="str">
        <f t="shared" si="547"/>
        <v/>
      </c>
      <c r="AF478" s="1175" t="str">
        <f>IF(VLOOKUP(D478,'J1&amp;J2'!$CA$9:$CW$470,21,FALSE)=0,"",VLOOKUP(D478,'J1&amp;J2'!$CA$9:$CW$470,21,FALSE))</f>
        <v/>
      </c>
      <c r="AG478" s="1193" t="str">
        <f t="shared" si="548"/>
        <v/>
      </c>
      <c r="AH478" s="1194" t="str">
        <f t="shared" si="549"/>
        <v/>
      </c>
      <c r="AI478" s="1175" t="str">
        <f>IF(VLOOKUP(D478,'J1&amp;J2'!$CA$9:$CW$470,22,FALSE)=0,"",VLOOKUP(D478,'J1&amp;J2'!$CA$9:$CW$470,22,FALSE))</f>
        <v/>
      </c>
      <c r="AJ478" s="1193" t="str">
        <f t="shared" si="550"/>
        <v/>
      </c>
      <c r="AK478" s="1194" t="str">
        <f t="shared" si="551"/>
        <v/>
      </c>
      <c r="AL478" s="1174"/>
      <c r="AM478" s="1191" t="str">
        <f t="shared" si="556"/>
        <v/>
      </c>
      <c r="AN478" s="1192" t="str">
        <f t="shared" si="557"/>
        <v/>
      </c>
      <c r="AO478" s="822" t="str">
        <f t="shared" si="552"/>
        <v/>
      </c>
      <c r="AP478" s="823" t="str">
        <f t="shared" si="553"/>
        <v/>
      </c>
      <c r="AQ478" s="824">
        <f t="shared" si="554"/>
        <v>0</v>
      </c>
      <c r="AR478" s="7"/>
    </row>
    <row r="479" spans="2:44" ht="12" customHeight="1" x14ac:dyDescent="0.4">
      <c r="B479" s="819" t="s">
        <v>516</v>
      </c>
      <c r="C479" s="820" t="s">
        <v>432</v>
      </c>
      <c r="D479" s="821" t="s">
        <v>515</v>
      </c>
      <c r="E479" s="1174" t="str">
        <f>IF(VLOOKUP(D479,'J1&amp;J2'!$CA$9:$CW$470,12,FALSE)=0,"",VLOOKUP(D479,'J1&amp;J2'!$CA$9:$CW$470,12,FALSE))</f>
        <v/>
      </c>
      <c r="F479" s="1191" t="str">
        <f t="shared" si="555"/>
        <v/>
      </c>
      <c r="G479" s="1192" t="str">
        <f t="shared" si="531"/>
        <v/>
      </c>
      <c r="H479" s="1174" t="str">
        <f>IF(VLOOKUP(D479,'J1&amp;J2'!$CA$9:$CW$470,13,FALSE)=0,"",VLOOKUP(D479,'J1&amp;J2'!$CA$9:$CW$470,13,FALSE))</f>
        <v/>
      </c>
      <c r="I479" s="1174" t="str">
        <f t="shared" si="532"/>
        <v/>
      </c>
      <c r="J479" s="1192" t="str">
        <f t="shared" si="533"/>
        <v/>
      </c>
      <c r="K479" s="1174" t="str">
        <f>IF(VLOOKUP(D479,'J1&amp;J2'!$CA$9:$CW$470,14,FALSE)=0,"",VLOOKUP(D479,'J1&amp;J2'!$CA$9:$CW$470,14,FALSE))</f>
        <v/>
      </c>
      <c r="L479" s="1191" t="str">
        <f t="shared" si="534"/>
        <v/>
      </c>
      <c r="M479" s="1192" t="str">
        <f t="shared" si="535"/>
        <v/>
      </c>
      <c r="N479" s="1174" t="str">
        <f>IF(VLOOKUP(D479,'J1&amp;J2'!$CA$9:$CW$470,15,FALSE)=0,"",VLOOKUP(D479,'J1&amp;J2'!$CA$9:$CW$470,15,FALSE))</f>
        <v/>
      </c>
      <c r="O479" s="1191" t="str">
        <f t="shared" si="536"/>
        <v/>
      </c>
      <c r="P479" s="1192" t="str">
        <f t="shared" si="537"/>
        <v/>
      </c>
      <c r="Q479" s="1174" t="str">
        <f>IF(VLOOKUP(D479,'J1&amp;J2'!$CA$9:$CW$470,16,FALSE)=0,"",VLOOKUP(D479,'J1&amp;J2'!$CA$9:$CW$470,16,FALSE))</f>
        <v/>
      </c>
      <c r="R479" s="1191" t="str">
        <f t="shared" si="538"/>
        <v/>
      </c>
      <c r="S479" s="1192" t="str">
        <f t="shared" si="539"/>
        <v/>
      </c>
      <c r="T479" s="1174" t="str">
        <f>IF(VLOOKUP(D479,'J1&amp;J2'!$CA$9:$CW$470,17,FALSE)=0,"",VLOOKUP(D479,'J1&amp;J2'!$CA$9:$CW$470,17,FALSE))</f>
        <v/>
      </c>
      <c r="U479" s="1191" t="str">
        <f t="shared" si="540"/>
        <v/>
      </c>
      <c r="V479" s="1192" t="str">
        <f t="shared" si="541"/>
        <v/>
      </c>
      <c r="W479" s="1174" t="str">
        <f>IF(VLOOKUP(D479,'J1&amp;J2'!$CA$9:$CW$470,18,FALSE)=0,"",VLOOKUP(D479,'J1&amp;J2'!$CA$9:$CW$470,18,FALSE))</f>
        <v/>
      </c>
      <c r="X479" s="1191" t="str">
        <f t="shared" si="542"/>
        <v/>
      </c>
      <c r="Y479" s="1192" t="str">
        <f t="shared" si="543"/>
        <v/>
      </c>
      <c r="Z479" s="1174" t="str">
        <f>IF(VLOOKUP(D479,'J1&amp;J2'!$CA$9:$CW$470,19,FALSE)=0,"",VLOOKUP(D479,'J1&amp;J2'!$CA$9:$CW$470,19,FALSE))</f>
        <v/>
      </c>
      <c r="AA479" s="1191" t="str">
        <f t="shared" si="544"/>
        <v/>
      </c>
      <c r="AB479" s="1192" t="str">
        <f t="shared" si="545"/>
        <v/>
      </c>
      <c r="AC479" s="1174" t="str">
        <f>IF(VLOOKUP(D479,'J1&amp;J2'!$CA$9:$CW$470,20,FALSE)=0,"",VLOOKUP(D479,'J1&amp;J2'!$CA$9:$CW$470,20,FALSE))</f>
        <v/>
      </c>
      <c r="AD479" s="1191" t="str">
        <f t="shared" si="546"/>
        <v/>
      </c>
      <c r="AE479" s="1192" t="str">
        <f t="shared" si="547"/>
        <v/>
      </c>
      <c r="AF479" s="1174" t="str">
        <f>IF(VLOOKUP(D479,'J1&amp;J2'!$CA$9:$CW$470,21,FALSE)=0,"",VLOOKUP(D479,'J1&amp;J2'!$CA$9:$CW$470,21,FALSE))</f>
        <v/>
      </c>
      <c r="AG479" s="1191" t="str">
        <f t="shared" si="548"/>
        <v/>
      </c>
      <c r="AH479" s="1192" t="str">
        <f t="shared" si="549"/>
        <v/>
      </c>
      <c r="AI479" s="1174" t="str">
        <f>IF(VLOOKUP(D479,'J1&amp;J2'!$CA$9:$CW$470,22,FALSE)=0,"",VLOOKUP(D479,'J1&amp;J2'!$CA$9:$CW$470,22,FALSE))</f>
        <v/>
      </c>
      <c r="AJ479" s="1191" t="str">
        <f t="shared" si="550"/>
        <v/>
      </c>
      <c r="AK479" s="1192" t="str">
        <f t="shared" si="551"/>
        <v/>
      </c>
      <c r="AL479" s="1175"/>
      <c r="AM479" s="1193" t="str">
        <f t="shared" si="556"/>
        <v/>
      </c>
      <c r="AN479" s="1194" t="str">
        <f t="shared" si="557"/>
        <v/>
      </c>
      <c r="AO479" s="822" t="str">
        <f t="shared" si="552"/>
        <v/>
      </c>
      <c r="AP479" s="823" t="str">
        <f t="shared" si="553"/>
        <v/>
      </c>
      <c r="AQ479" s="824">
        <f t="shared" si="554"/>
        <v>0</v>
      </c>
      <c r="AR479" s="7"/>
    </row>
    <row r="480" spans="2:44" ht="12" customHeight="1" x14ac:dyDescent="0.4">
      <c r="B480" s="825" t="s">
        <v>1580</v>
      </c>
      <c r="C480" s="826" t="s">
        <v>434</v>
      </c>
      <c r="D480" s="827" t="s">
        <v>1578</v>
      </c>
      <c r="E480" s="1175" t="str">
        <f>IF(VLOOKUP(D480,'J1&amp;J2'!$CA$9:$CW$470,12,FALSE)=0,"",VLOOKUP(D480,'J1&amp;J2'!$CA$9:$CW$470,12,FALSE))</f>
        <v/>
      </c>
      <c r="F480" s="1193" t="str">
        <f t="shared" si="555"/>
        <v/>
      </c>
      <c r="G480" s="1194" t="str">
        <f t="shared" si="531"/>
        <v/>
      </c>
      <c r="H480" s="1175" t="str">
        <f>IF(VLOOKUP(D480,'J1&amp;J2'!$CA$9:$CW$470,13,FALSE)=0,"",VLOOKUP(D480,'J1&amp;J2'!$CA$9:$CW$470,13,FALSE))</f>
        <v/>
      </c>
      <c r="I480" s="1175" t="str">
        <f t="shared" si="532"/>
        <v/>
      </c>
      <c r="J480" s="1194" t="str">
        <f t="shared" si="533"/>
        <v/>
      </c>
      <c r="K480" s="1175" t="str">
        <f>IF(VLOOKUP(D480,'J1&amp;J2'!$CA$9:$CW$470,14,FALSE)=0,"",VLOOKUP(D480,'J1&amp;J2'!$CA$9:$CW$470,14,FALSE))</f>
        <v/>
      </c>
      <c r="L480" s="1193" t="str">
        <f t="shared" si="534"/>
        <v/>
      </c>
      <c r="M480" s="1194" t="str">
        <f t="shared" si="535"/>
        <v/>
      </c>
      <c r="N480" s="1175" t="str">
        <f>IF(VLOOKUP(D480,'J1&amp;J2'!$CA$9:$CW$470,15,FALSE)=0,"",VLOOKUP(D480,'J1&amp;J2'!$CA$9:$CW$470,15,FALSE))</f>
        <v/>
      </c>
      <c r="O480" s="1193" t="str">
        <f t="shared" si="536"/>
        <v/>
      </c>
      <c r="P480" s="1194" t="str">
        <f t="shared" si="537"/>
        <v/>
      </c>
      <c r="Q480" s="1175" t="str">
        <f>IF(VLOOKUP(D480,'J1&amp;J2'!$CA$9:$CW$470,16,FALSE)=0,"",VLOOKUP(D480,'J1&amp;J2'!$CA$9:$CW$470,16,FALSE))</f>
        <v/>
      </c>
      <c r="R480" s="1193" t="str">
        <f t="shared" si="538"/>
        <v/>
      </c>
      <c r="S480" s="1194" t="str">
        <f t="shared" si="539"/>
        <v/>
      </c>
      <c r="T480" s="1175" t="str">
        <f>IF(VLOOKUP(D480,'J1&amp;J2'!$CA$9:$CW$470,17,FALSE)=0,"",VLOOKUP(D480,'J1&amp;J2'!$CA$9:$CW$470,17,FALSE))</f>
        <v/>
      </c>
      <c r="U480" s="1193" t="str">
        <f t="shared" si="540"/>
        <v/>
      </c>
      <c r="V480" s="1194" t="str">
        <f t="shared" si="541"/>
        <v/>
      </c>
      <c r="W480" s="1175" t="str">
        <f>IF(VLOOKUP(D480,'J1&amp;J2'!$CA$9:$CW$470,18,FALSE)=0,"",VLOOKUP(D480,'J1&amp;J2'!$CA$9:$CW$470,18,FALSE))</f>
        <v/>
      </c>
      <c r="X480" s="1193" t="str">
        <f t="shared" si="542"/>
        <v/>
      </c>
      <c r="Y480" s="1194" t="str">
        <f t="shared" si="543"/>
        <v/>
      </c>
      <c r="Z480" s="1175" t="str">
        <f>IF(VLOOKUP(D480,'J1&amp;J2'!$CA$9:$CW$470,19,FALSE)=0,"",VLOOKUP(D480,'J1&amp;J2'!$CA$9:$CW$470,19,FALSE))</f>
        <v/>
      </c>
      <c r="AA480" s="1193" t="str">
        <f t="shared" si="544"/>
        <v/>
      </c>
      <c r="AB480" s="1194" t="str">
        <f t="shared" si="545"/>
        <v/>
      </c>
      <c r="AC480" s="1175" t="str">
        <f>IF(VLOOKUP(D480,'J1&amp;J2'!$CA$9:$CW$470,20,FALSE)=0,"",VLOOKUP(D480,'J1&amp;J2'!$CA$9:$CW$470,20,FALSE))</f>
        <v/>
      </c>
      <c r="AD480" s="1193" t="str">
        <f t="shared" si="546"/>
        <v/>
      </c>
      <c r="AE480" s="1194" t="str">
        <f t="shared" si="547"/>
        <v/>
      </c>
      <c r="AF480" s="1175" t="str">
        <f>IF(VLOOKUP(D480,'J1&amp;J2'!$CA$9:$CW$470,21,FALSE)=0,"",VLOOKUP(D480,'J1&amp;J2'!$CA$9:$CW$470,21,FALSE))</f>
        <v/>
      </c>
      <c r="AG480" s="1193" t="str">
        <f t="shared" si="548"/>
        <v/>
      </c>
      <c r="AH480" s="1194" t="str">
        <f t="shared" si="549"/>
        <v/>
      </c>
      <c r="AI480" s="1175" t="str">
        <f>IF(VLOOKUP(D480,'J1&amp;J2'!$CA$9:$CW$470,22,FALSE)=0,"",VLOOKUP(D480,'J1&amp;J2'!$CA$9:$CW$470,22,FALSE))</f>
        <v/>
      </c>
      <c r="AJ480" s="1193" t="str">
        <f t="shared" si="550"/>
        <v/>
      </c>
      <c r="AK480" s="1194" t="str">
        <f t="shared" si="551"/>
        <v/>
      </c>
      <c r="AL480" s="1174"/>
      <c r="AM480" s="1191" t="str">
        <f t="shared" si="556"/>
        <v/>
      </c>
      <c r="AN480" s="1192" t="str">
        <f t="shared" si="557"/>
        <v/>
      </c>
      <c r="AO480" s="822" t="str">
        <f t="shared" si="552"/>
        <v/>
      </c>
      <c r="AP480" s="823" t="str">
        <f t="shared" si="553"/>
        <v/>
      </c>
      <c r="AQ480" s="824">
        <f t="shared" si="554"/>
        <v>0</v>
      </c>
      <c r="AR480" s="7"/>
    </row>
    <row r="481" spans="2:44" ht="12" customHeight="1" x14ac:dyDescent="0.4">
      <c r="B481" s="819" t="s">
        <v>587</v>
      </c>
      <c r="C481" s="820" t="s">
        <v>434</v>
      </c>
      <c r="D481" s="821" t="s">
        <v>586</v>
      </c>
      <c r="E481" s="1174" t="str">
        <f>IF(VLOOKUP(D481,'J1&amp;J2'!$CA$9:$CW$470,12,FALSE)=0,"",VLOOKUP(D481,'J1&amp;J2'!$CA$9:$CW$470,12,FALSE))</f>
        <v/>
      </c>
      <c r="F481" s="1191" t="str">
        <f t="shared" si="555"/>
        <v/>
      </c>
      <c r="G481" s="1192" t="str">
        <f t="shared" si="531"/>
        <v/>
      </c>
      <c r="H481" s="1174" t="str">
        <f>IF(VLOOKUP(D481,'J1&amp;J2'!$CA$9:$CW$470,13,FALSE)=0,"",VLOOKUP(D481,'J1&amp;J2'!$CA$9:$CW$470,13,FALSE))</f>
        <v/>
      </c>
      <c r="I481" s="1174" t="str">
        <f t="shared" si="532"/>
        <v/>
      </c>
      <c r="J481" s="1192" t="str">
        <f t="shared" si="533"/>
        <v/>
      </c>
      <c r="K481" s="1174" t="str">
        <f>IF(VLOOKUP(D481,'J1&amp;J2'!$CA$9:$CW$470,14,FALSE)=0,"",VLOOKUP(D481,'J1&amp;J2'!$CA$9:$CW$470,14,FALSE))</f>
        <v/>
      </c>
      <c r="L481" s="1191" t="str">
        <f t="shared" si="534"/>
        <v/>
      </c>
      <c r="M481" s="1192" t="str">
        <f t="shared" si="535"/>
        <v/>
      </c>
      <c r="N481" s="1174" t="str">
        <f>IF(VLOOKUP(D481,'J1&amp;J2'!$CA$9:$CW$470,15,FALSE)=0,"",VLOOKUP(D481,'J1&amp;J2'!$CA$9:$CW$470,15,FALSE))</f>
        <v/>
      </c>
      <c r="O481" s="1191" t="str">
        <f t="shared" si="536"/>
        <v/>
      </c>
      <c r="P481" s="1192" t="str">
        <f t="shared" si="537"/>
        <v/>
      </c>
      <c r="Q481" s="1174" t="str">
        <f>IF(VLOOKUP(D481,'J1&amp;J2'!$CA$9:$CW$470,16,FALSE)=0,"",VLOOKUP(D481,'J1&amp;J2'!$CA$9:$CW$470,16,FALSE))</f>
        <v/>
      </c>
      <c r="R481" s="1191" t="str">
        <f t="shared" si="538"/>
        <v/>
      </c>
      <c r="S481" s="1192" t="str">
        <f t="shared" si="539"/>
        <v/>
      </c>
      <c r="T481" s="1174" t="str">
        <f>IF(VLOOKUP(D481,'J1&amp;J2'!$CA$9:$CW$470,17,FALSE)=0,"",VLOOKUP(D481,'J1&amp;J2'!$CA$9:$CW$470,17,FALSE))</f>
        <v/>
      </c>
      <c r="U481" s="1191" t="str">
        <f t="shared" si="540"/>
        <v/>
      </c>
      <c r="V481" s="1192" t="str">
        <f t="shared" si="541"/>
        <v/>
      </c>
      <c r="W481" s="1174" t="str">
        <f>IF(VLOOKUP(D481,'J1&amp;J2'!$CA$9:$CW$470,18,FALSE)=0,"",VLOOKUP(D481,'J1&amp;J2'!$CA$9:$CW$470,18,FALSE))</f>
        <v/>
      </c>
      <c r="X481" s="1191" t="str">
        <f t="shared" si="542"/>
        <v/>
      </c>
      <c r="Y481" s="1192" t="str">
        <f t="shared" si="543"/>
        <v/>
      </c>
      <c r="Z481" s="1174" t="str">
        <f>IF(VLOOKUP(D481,'J1&amp;J2'!$CA$9:$CW$470,19,FALSE)=0,"",VLOOKUP(D481,'J1&amp;J2'!$CA$9:$CW$470,19,FALSE))</f>
        <v/>
      </c>
      <c r="AA481" s="1191" t="str">
        <f t="shared" si="544"/>
        <v/>
      </c>
      <c r="AB481" s="1192" t="str">
        <f t="shared" si="545"/>
        <v/>
      </c>
      <c r="AC481" s="1174" t="str">
        <f>IF(VLOOKUP(D481,'J1&amp;J2'!$CA$9:$CW$470,20,FALSE)=0,"",VLOOKUP(D481,'J1&amp;J2'!$CA$9:$CW$470,20,FALSE))</f>
        <v/>
      </c>
      <c r="AD481" s="1191" t="str">
        <f t="shared" si="546"/>
        <v/>
      </c>
      <c r="AE481" s="1192" t="str">
        <f t="shared" si="547"/>
        <v/>
      </c>
      <c r="AF481" s="1174" t="str">
        <f>IF(VLOOKUP(D481,'J1&amp;J2'!$CA$9:$CW$470,21,FALSE)=0,"",VLOOKUP(D481,'J1&amp;J2'!$CA$9:$CW$470,21,FALSE))</f>
        <v/>
      </c>
      <c r="AG481" s="1191" t="str">
        <f t="shared" si="548"/>
        <v/>
      </c>
      <c r="AH481" s="1192" t="str">
        <f t="shared" si="549"/>
        <v/>
      </c>
      <c r="AI481" s="1174" t="str">
        <f>IF(VLOOKUP(D481,'J1&amp;J2'!$CA$9:$CW$470,22,FALSE)=0,"",VLOOKUP(D481,'J1&amp;J2'!$CA$9:$CW$470,22,FALSE))</f>
        <v/>
      </c>
      <c r="AJ481" s="1191" t="str">
        <f t="shared" si="550"/>
        <v/>
      </c>
      <c r="AK481" s="1192" t="str">
        <f t="shared" si="551"/>
        <v/>
      </c>
      <c r="AL481" s="1175"/>
      <c r="AM481" s="1193" t="str">
        <f t="shared" si="556"/>
        <v/>
      </c>
      <c r="AN481" s="1194" t="str">
        <f t="shared" si="557"/>
        <v/>
      </c>
      <c r="AO481" s="822" t="str">
        <f t="shared" si="552"/>
        <v/>
      </c>
      <c r="AP481" s="823" t="str">
        <f t="shared" si="553"/>
        <v/>
      </c>
      <c r="AQ481" s="824">
        <f t="shared" si="554"/>
        <v>0</v>
      </c>
      <c r="AR481" s="7"/>
    </row>
    <row r="482" spans="2:44" ht="12" customHeight="1" x14ac:dyDescent="0.4">
      <c r="B482" s="825" t="s">
        <v>621</v>
      </c>
      <c r="C482" s="826" t="s">
        <v>434</v>
      </c>
      <c r="D482" s="827" t="s">
        <v>620</v>
      </c>
      <c r="E482" s="1175" t="str">
        <f>IF(VLOOKUP(D482,'J1&amp;J2'!$CA$9:$CW$470,12,FALSE)=0,"",VLOOKUP(D482,'J1&amp;J2'!$CA$9:$CW$470,12,FALSE))</f>
        <v/>
      </c>
      <c r="F482" s="1193" t="str">
        <f t="shared" si="555"/>
        <v/>
      </c>
      <c r="G482" s="1194" t="str">
        <f t="shared" si="531"/>
        <v/>
      </c>
      <c r="H482" s="1175" t="str">
        <f>IF(VLOOKUP(D482,'J1&amp;J2'!$CA$9:$CW$470,13,FALSE)=0,"",VLOOKUP(D482,'J1&amp;J2'!$CA$9:$CW$470,13,FALSE))</f>
        <v/>
      </c>
      <c r="I482" s="1175" t="str">
        <f t="shared" si="532"/>
        <v/>
      </c>
      <c r="J482" s="1194" t="str">
        <f t="shared" si="533"/>
        <v/>
      </c>
      <c r="K482" s="1175" t="str">
        <f>IF(VLOOKUP(D482,'J1&amp;J2'!$CA$9:$CW$470,14,FALSE)=0,"",VLOOKUP(D482,'J1&amp;J2'!$CA$9:$CW$470,14,FALSE))</f>
        <v/>
      </c>
      <c r="L482" s="1193" t="str">
        <f t="shared" si="534"/>
        <v/>
      </c>
      <c r="M482" s="1194" t="str">
        <f t="shared" si="535"/>
        <v/>
      </c>
      <c r="N482" s="1175" t="str">
        <f>IF(VLOOKUP(D482,'J1&amp;J2'!$CA$9:$CW$470,15,FALSE)=0,"",VLOOKUP(D482,'J1&amp;J2'!$CA$9:$CW$470,15,FALSE))</f>
        <v/>
      </c>
      <c r="O482" s="1193" t="str">
        <f t="shared" si="536"/>
        <v/>
      </c>
      <c r="P482" s="1194" t="str">
        <f t="shared" si="537"/>
        <v/>
      </c>
      <c r="Q482" s="1175" t="str">
        <f>IF(VLOOKUP(D482,'J1&amp;J2'!$CA$9:$CW$470,16,FALSE)=0,"",VLOOKUP(D482,'J1&amp;J2'!$CA$9:$CW$470,16,FALSE))</f>
        <v/>
      </c>
      <c r="R482" s="1193" t="str">
        <f t="shared" si="538"/>
        <v/>
      </c>
      <c r="S482" s="1194" t="str">
        <f t="shared" si="539"/>
        <v/>
      </c>
      <c r="T482" s="1175" t="str">
        <f>IF(VLOOKUP(D482,'J1&amp;J2'!$CA$9:$CW$470,17,FALSE)=0,"",VLOOKUP(D482,'J1&amp;J2'!$CA$9:$CW$470,17,FALSE))</f>
        <v/>
      </c>
      <c r="U482" s="1193" t="str">
        <f t="shared" si="540"/>
        <v/>
      </c>
      <c r="V482" s="1194" t="str">
        <f t="shared" si="541"/>
        <v/>
      </c>
      <c r="W482" s="1175" t="str">
        <f>IF(VLOOKUP(D482,'J1&amp;J2'!$CA$9:$CW$470,18,FALSE)=0,"",VLOOKUP(D482,'J1&amp;J2'!$CA$9:$CW$470,18,FALSE))</f>
        <v/>
      </c>
      <c r="X482" s="1193" t="str">
        <f t="shared" si="542"/>
        <v/>
      </c>
      <c r="Y482" s="1194" t="str">
        <f t="shared" si="543"/>
        <v/>
      </c>
      <c r="Z482" s="1175" t="str">
        <f>IF(VLOOKUP(D482,'J1&amp;J2'!$CA$9:$CW$470,19,FALSE)=0,"",VLOOKUP(D482,'J1&amp;J2'!$CA$9:$CW$470,19,FALSE))</f>
        <v/>
      </c>
      <c r="AA482" s="1193" t="str">
        <f t="shared" si="544"/>
        <v/>
      </c>
      <c r="AB482" s="1194" t="str">
        <f t="shared" si="545"/>
        <v/>
      </c>
      <c r="AC482" s="1175" t="str">
        <f>IF(VLOOKUP(D482,'J1&amp;J2'!$CA$9:$CW$470,20,FALSE)=0,"",VLOOKUP(D482,'J1&amp;J2'!$CA$9:$CW$470,20,FALSE))</f>
        <v/>
      </c>
      <c r="AD482" s="1193" t="str">
        <f t="shared" si="546"/>
        <v/>
      </c>
      <c r="AE482" s="1194" t="str">
        <f t="shared" si="547"/>
        <v/>
      </c>
      <c r="AF482" s="1175" t="str">
        <f>IF(VLOOKUP(D482,'J1&amp;J2'!$CA$9:$CW$470,21,FALSE)=0,"",VLOOKUP(D482,'J1&amp;J2'!$CA$9:$CW$470,21,FALSE))</f>
        <v/>
      </c>
      <c r="AG482" s="1193" t="str">
        <f t="shared" si="548"/>
        <v/>
      </c>
      <c r="AH482" s="1194" t="str">
        <f t="shared" si="549"/>
        <v/>
      </c>
      <c r="AI482" s="1175" t="str">
        <f>IF(VLOOKUP(D482,'J1&amp;J2'!$CA$9:$CW$470,22,FALSE)=0,"",VLOOKUP(D482,'J1&amp;J2'!$CA$9:$CW$470,22,FALSE))</f>
        <v/>
      </c>
      <c r="AJ482" s="1193" t="str">
        <f t="shared" si="550"/>
        <v/>
      </c>
      <c r="AK482" s="1194" t="str">
        <f t="shared" si="551"/>
        <v/>
      </c>
      <c r="AL482" s="1174"/>
      <c r="AM482" s="1191" t="str">
        <f t="shared" si="556"/>
        <v/>
      </c>
      <c r="AN482" s="1192" t="str">
        <f t="shared" si="557"/>
        <v/>
      </c>
      <c r="AO482" s="822" t="str">
        <f t="shared" si="552"/>
        <v/>
      </c>
      <c r="AP482" s="823" t="str">
        <f t="shared" si="553"/>
        <v/>
      </c>
      <c r="AQ482" s="824">
        <f t="shared" si="554"/>
        <v>0</v>
      </c>
      <c r="AR482" s="7"/>
    </row>
    <row r="483" spans="2:44" ht="12" customHeight="1" x14ac:dyDescent="0.4">
      <c r="B483" s="819" t="s">
        <v>658</v>
      </c>
      <c r="C483" s="820" t="s">
        <v>434</v>
      </c>
      <c r="D483" s="821" t="s">
        <v>657</v>
      </c>
      <c r="E483" s="1174" t="str">
        <f>IF(VLOOKUP(D483,'J1&amp;J2'!$CA$9:$CW$470,12,FALSE)=0,"",VLOOKUP(D483,'J1&amp;J2'!$CA$9:$CW$470,12,FALSE))</f>
        <v/>
      </c>
      <c r="F483" s="1191" t="str">
        <f t="shared" si="555"/>
        <v/>
      </c>
      <c r="G483" s="1192" t="str">
        <f t="shared" si="531"/>
        <v/>
      </c>
      <c r="H483" s="1174" t="str">
        <f>IF(VLOOKUP(D483,'J1&amp;J2'!$CA$9:$CW$470,13,FALSE)=0,"",VLOOKUP(D483,'J1&amp;J2'!$CA$9:$CW$470,13,FALSE))</f>
        <v/>
      </c>
      <c r="I483" s="1174" t="str">
        <f t="shared" si="532"/>
        <v/>
      </c>
      <c r="J483" s="1192" t="str">
        <f t="shared" si="533"/>
        <v/>
      </c>
      <c r="K483" s="1174" t="str">
        <f>IF(VLOOKUP(D483,'J1&amp;J2'!$CA$9:$CW$470,14,FALSE)=0,"",VLOOKUP(D483,'J1&amp;J2'!$CA$9:$CW$470,14,FALSE))</f>
        <v/>
      </c>
      <c r="L483" s="1191" t="str">
        <f t="shared" si="534"/>
        <v/>
      </c>
      <c r="M483" s="1192" t="str">
        <f t="shared" si="535"/>
        <v/>
      </c>
      <c r="N483" s="1174" t="str">
        <f>IF(VLOOKUP(D483,'J1&amp;J2'!$CA$9:$CW$470,15,FALSE)=0,"",VLOOKUP(D483,'J1&amp;J2'!$CA$9:$CW$470,15,FALSE))</f>
        <v/>
      </c>
      <c r="O483" s="1191" t="str">
        <f t="shared" si="536"/>
        <v/>
      </c>
      <c r="P483" s="1192" t="str">
        <f t="shared" si="537"/>
        <v/>
      </c>
      <c r="Q483" s="1174" t="str">
        <f>IF(VLOOKUP(D483,'J1&amp;J2'!$CA$9:$CW$470,16,FALSE)=0,"",VLOOKUP(D483,'J1&amp;J2'!$CA$9:$CW$470,16,FALSE))</f>
        <v/>
      </c>
      <c r="R483" s="1191" t="str">
        <f t="shared" si="538"/>
        <v/>
      </c>
      <c r="S483" s="1192" t="str">
        <f t="shared" si="539"/>
        <v/>
      </c>
      <c r="T483" s="1174" t="str">
        <f>IF(VLOOKUP(D483,'J1&amp;J2'!$CA$9:$CW$470,17,FALSE)=0,"",VLOOKUP(D483,'J1&amp;J2'!$CA$9:$CW$470,17,FALSE))</f>
        <v/>
      </c>
      <c r="U483" s="1191" t="str">
        <f t="shared" si="540"/>
        <v/>
      </c>
      <c r="V483" s="1192" t="str">
        <f t="shared" si="541"/>
        <v/>
      </c>
      <c r="W483" s="1174" t="str">
        <f>IF(VLOOKUP(D483,'J1&amp;J2'!$CA$9:$CW$470,18,FALSE)=0,"",VLOOKUP(D483,'J1&amp;J2'!$CA$9:$CW$470,18,FALSE))</f>
        <v/>
      </c>
      <c r="X483" s="1191" t="str">
        <f t="shared" si="542"/>
        <v/>
      </c>
      <c r="Y483" s="1192" t="str">
        <f t="shared" si="543"/>
        <v/>
      </c>
      <c r="Z483" s="1174" t="str">
        <f>IF(VLOOKUP(D483,'J1&amp;J2'!$CA$9:$CW$470,19,FALSE)=0,"",VLOOKUP(D483,'J1&amp;J2'!$CA$9:$CW$470,19,FALSE))</f>
        <v/>
      </c>
      <c r="AA483" s="1191" t="str">
        <f t="shared" si="544"/>
        <v/>
      </c>
      <c r="AB483" s="1192" t="str">
        <f t="shared" si="545"/>
        <v/>
      </c>
      <c r="AC483" s="1174" t="str">
        <f>IF(VLOOKUP(D483,'J1&amp;J2'!$CA$9:$CW$470,20,FALSE)=0,"",VLOOKUP(D483,'J1&amp;J2'!$CA$9:$CW$470,20,FALSE))</f>
        <v/>
      </c>
      <c r="AD483" s="1191" t="str">
        <f t="shared" si="546"/>
        <v/>
      </c>
      <c r="AE483" s="1192" t="str">
        <f t="shared" si="547"/>
        <v/>
      </c>
      <c r="AF483" s="1174" t="str">
        <f>IF(VLOOKUP(D483,'J1&amp;J2'!$CA$9:$CW$470,21,FALSE)=0,"",VLOOKUP(D483,'J1&amp;J2'!$CA$9:$CW$470,21,FALSE))</f>
        <v/>
      </c>
      <c r="AG483" s="1191" t="str">
        <f t="shared" si="548"/>
        <v/>
      </c>
      <c r="AH483" s="1192" t="str">
        <f t="shared" si="549"/>
        <v/>
      </c>
      <c r="AI483" s="1174" t="str">
        <f>IF(VLOOKUP(D483,'J1&amp;J2'!$CA$9:$CW$470,22,FALSE)=0,"",VLOOKUP(D483,'J1&amp;J2'!$CA$9:$CW$470,22,FALSE))</f>
        <v/>
      </c>
      <c r="AJ483" s="1191" t="str">
        <f t="shared" si="550"/>
        <v/>
      </c>
      <c r="AK483" s="1192" t="str">
        <f t="shared" si="551"/>
        <v/>
      </c>
      <c r="AL483" s="1175"/>
      <c r="AM483" s="1193" t="str">
        <f t="shared" si="556"/>
        <v/>
      </c>
      <c r="AN483" s="1194" t="str">
        <f t="shared" si="557"/>
        <v/>
      </c>
      <c r="AO483" s="822" t="str">
        <f t="shared" si="552"/>
        <v/>
      </c>
      <c r="AP483" s="823" t="str">
        <f t="shared" si="553"/>
        <v/>
      </c>
      <c r="AQ483" s="824">
        <f t="shared" si="554"/>
        <v>0</v>
      </c>
      <c r="AR483" s="7"/>
    </row>
    <row r="484" spans="2:44" ht="12" customHeight="1" x14ac:dyDescent="0.4">
      <c r="B484" s="825" t="s">
        <v>672</v>
      </c>
      <c r="C484" s="826" t="s">
        <v>666</v>
      </c>
      <c r="D484" s="827" t="s">
        <v>141</v>
      </c>
      <c r="E484" s="1175" t="str">
        <f>IF(VLOOKUP(D484,'J1&amp;J2'!$CA$9:$CW$470,12,FALSE)=0,"",VLOOKUP(D484,'J1&amp;J2'!$CA$9:$CW$470,12,FALSE))</f>
        <v/>
      </c>
      <c r="F484" s="1193" t="str">
        <f t="shared" si="555"/>
        <v/>
      </c>
      <c r="G484" s="1194" t="str">
        <f t="shared" si="531"/>
        <v/>
      </c>
      <c r="H484" s="1175" t="str">
        <f>IF(VLOOKUP(D484,'J1&amp;J2'!$CA$9:$CW$470,13,FALSE)=0,"",VLOOKUP(D484,'J1&amp;J2'!$CA$9:$CW$470,13,FALSE))</f>
        <v/>
      </c>
      <c r="I484" s="1175" t="str">
        <f t="shared" si="532"/>
        <v/>
      </c>
      <c r="J484" s="1194" t="str">
        <f t="shared" si="533"/>
        <v/>
      </c>
      <c r="K484" s="1175" t="str">
        <f>IF(VLOOKUP(D484,'J1&amp;J2'!$CA$9:$CW$470,14,FALSE)=0,"",VLOOKUP(D484,'J1&amp;J2'!$CA$9:$CW$470,14,FALSE))</f>
        <v/>
      </c>
      <c r="L484" s="1193" t="str">
        <f t="shared" si="534"/>
        <v/>
      </c>
      <c r="M484" s="1194" t="str">
        <f t="shared" si="535"/>
        <v/>
      </c>
      <c r="N484" s="1175" t="str">
        <f>IF(VLOOKUP(D484,'J1&amp;J2'!$CA$9:$CW$470,15,FALSE)=0,"",VLOOKUP(D484,'J1&amp;J2'!$CA$9:$CW$470,15,FALSE))</f>
        <v/>
      </c>
      <c r="O484" s="1193" t="str">
        <f t="shared" si="536"/>
        <v/>
      </c>
      <c r="P484" s="1194" t="str">
        <f t="shared" si="537"/>
        <v/>
      </c>
      <c r="Q484" s="1175" t="str">
        <f>IF(VLOOKUP(D484,'J1&amp;J2'!$CA$9:$CW$470,16,FALSE)=0,"",VLOOKUP(D484,'J1&amp;J2'!$CA$9:$CW$470,16,FALSE))</f>
        <v/>
      </c>
      <c r="R484" s="1193" t="str">
        <f t="shared" si="538"/>
        <v/>
      </c>
      <c r="S484" s="1194" t="str">
        <f t="shared" si="539"/>
        <v/>
      </c>
      <c r="T484" s="1175" t="str">
        <f>IF(VLOOKUP(D484,'J1&amp;J2'!$CA$9:$CW$470,17,FALSE)=0,"",VLOOKUP(D484,'J1&amp;J2'!$CA$9:$CW$470,17,FALSE))</f>
        <v/>
      </c>
      <c r="U484" s="1193" t="str">
        <f t="shared" si="540"/>
        <v/>
      </c>
      <c r="V484" s="1194" t="str">
        <f t="shared" si="541"/>
        <v/>
      </c>
      <c r="W484" s="1175" t="str">
        <f>IF(VLOOKUP(D484,'J1&amp;J2'!$CA$9:$CW$470,18,FALSE)=0,"",VLOOKUP(D484,'J1&amp;J2'!$CA$9:$CW$470,18,FALSE))</f>
        <v/>
      </c>
      <c r="X484" s="1193" t="str">
        <f t="shared" si="542"/>
        <v/>
      </c>
      <c r="Y484" s="1194" t="str">
        <f t="shared" si="543"/>
        <v/>
      </c>
      <c r="Z484" s="1175" t="str">
        <f>IF(VLOOKUP(D484,'J1&amp;J2'!$CA$9:$CW$470,19,FALSE)=0,"",VLOOKUP(D484,'J1&amp;J2'!$CA$9:$CW$470,19,FALSE))</f>
        <v/>
      </c>
      <c r="AA484" s="1193" t="str">
        <f t="shared" si="544"/>
        <v/>
      </c>
      <c r="AB484" s="1194" t="str">
        <f t="shared" si="545"/>
        <v/>
      </c>
      <c r="AC484" s="1175" t="str">
        <f>IF(VLOOKUP(D484,'J1&amp;J2'!$CA$9:$CW$470,20,FALSE)=0,"",VLOOKUP(D484,'J1&amp;J2'!$CA$9:$CW$470,20,FALSE))</f>
        <v/>
      </c>
      <c r="AD484" s="1193" t="str">
        <f t="shared" si="546"/>
        <v/>
      </c>
      <c r="AE484" s="1194" t="str">
        <f t="shared" si="547"/>
        <v/>
      </c>
      <c r="AF484" s="1175" t="str">
        <f>IF(VLOOKUP(D484,'J1&amp;J2'!$CA$9:$CW$470,21,FALSE)=0,"",VLOOKUP(D484,'J1&amp;J2'!$CA$9:$CW$470,21,FALSE))</f>
        <v/>
      </c>
      <c r="AG484" s="1193" t="str">
        <f t="shared" si="548"/>
        <v/>
      </c>
      <c r="AH484" s="1194" t="str">
        <f t="shared" si="549"/>
        <v/>
      </c>
      <c r="AI484" s="1175" t="str">
        <f>IF(VLOOKUP(D484,'J1&amp;J2'!$CA$9:$CW$470,22,FALSE)=0,"",VLOOKUP(D484,'J1&amp;J2'!$CA$9:$CW$470,22,FALSE))</f>
        <v/>
      </c>
      <c r="AJ484" s="1193" t="str">
        <f t="shared" si="550"/>
        <v/>
      </c>
      <c r="AK484" s="1194" t="str">
        <f t="shared" si="551"/>
        <v/>
      </c>
      <c r="AL484" s="1174"/>
      <c r="AM484" s="1191" t="str">
        <f t="shared" si="556"/>
        <v/>
      </c>
      <c r="AN484" s="1192" t="str">
        <f t="shared" si="557"/>
        <v/>
      </c>
      <c r="AO484" s="822" t="str">
        <f t="shared" si="552"/>
        <v/>
      </c>
      <c r="AP484" s="823" t="str">
        <f t="shared" si="553"/>
        <v/>
      </c>
      <c r="AQ484" s="824">
        <f t="shared" si="554"/>
        <v>0</v>
      </c>
      <c r="AR484" s="7"/>
    </row>
    <row r="485" spans="2:44" ht="12" customHeight="1" x14ac:dyDescent="0.4">
      <c r="B485" s="819" t="s">
        <v>689</v>
      </c>
      <c r="C485" s="820" t="s">
        <v>666</v>
      </c>
      <c r="D485" s="821" t="s">
        <v>688</v>
      </c>
      <c r="E485" s="1174" t="str">
        <f>IF(VLOOKUP(D485,'J1&amp;J2'!$CA$9:$CW$470,12,FALSE)=0,"",VLOOKUP(D485,'J1&amp;J2'!$CA$9:$CW$470,12,FALSE))</f>
        <v/>
      </c>
      <c r="F485" s="1191" t="str">
        <f t="shared" si="555"/>
        <v/>
      </c>
      <c r="G485" s="1192" t="str">
        <f t="shared" si="531"/>
        <v/>
      </c>
      <c r="H485" s="1174" t="str">
        <f>IF(VLOOKUP(D485,'J1&amp;J2'!$CA$9:$CW$470,13,FALSE)=0,"",VLOOKUP(D485,'J1&amp;J2'!$CA$9:$CW$470,13,FALSE))</f>
        <v/>
      </c>
      <c r="I485" s="1174" t="str">
        <f t="shared" si="532"/>
        <v/>
      </c>
      <c r="J485" s="1192" t="str">
        <f t="shared" si="533"/>
        <v/>
      </c>
      <c r="K485" s="1174" t="str">
        <f>IF(VLOOKUP(D485,'J1&amp;J2'!$CA$9:$CW$470,14,FALSE)=0,"",VLOOKUP(D485,'J1&amp;J2'!$CA$9:$CW$470,14,FALSE))</f>
        <v/>
      </c>
      <c r="L485" s="1191" t="str">
        <f t="shared" si="534"/>
        <v/>
      </c>
      <c r="M485" s="1192" t="str">
        <f t="shared" si="535"/>
        <v/>
      </c>
      <c r="N485" s="1174" t="str">
        <f>IF(VLOOKUP(D485,'J1&amp;J2'!$CA$9:$CW$470,15,FALSE)=0,"",VLOOKUP(D485,'J1&amp;J2'!$CA$9:$CW$470,15,FALSE))</f>
        <v/>
      </c>
      <c r="O485" s="1191" t="str">
        <f t="shared" si="536"/>
        <v/>
      </c>
      <c r="P485" s="1192" t="str">
        <f t="shared" si="537"/>
        <v/>
      </c>
      <c r="Q485" s="1174" t="str">
        <f>IF(VLOOKUP(D485,'J1&amp;J2'!$CA$9:$CW$470,16,FALSE)=0,"",VLOOKUP(D485,'J1&amp;J2'!$CA$9:$CW$470,16,FALSE))</f>
        <v/>
      </c>
      <c r="R485" s="1191" t="str">
        <f t="shared" si="538"/>
        <v/>
      </c>
      <c r="S485" s="1192" t="str">
        <f t="shared" si="539"/>
        <v/>
      </c>
      <c r="T485" s="1174" t="str">
        <f>IF(VLOOKUP(D485,'J1&amp;J2'!$CA$9:$CW$470,17,FALSE)=0,"",VLOOKUP(D485,'J1&amp;J2'!$CA$9:$CW$470,17,FALSE))</f>
        <v/>
      </c>
      <c r="U485" s="1191" t="str">
        <f t="shared" si="540"/>
        <v/>
      </c>
      <c r="V485" s="1192" t="str">
        <f t="shared" si="541"/>
        <v/>
      </c>
      <c r="W485" s="1174" t="str">
        <f>IF(VLOOKUP(D485,'J1&amp;J2'!$CA$9:$CW$470,18,FALSE)=0,"",VLOOKUP(D485,'J1&amp;J2'!$CA$9:$CW$470,18,FALSE))</f>
        <v/>
      </c>
      <c r="X485" s="1191" t="str">
        <f t="shared" si="542"/>
        <v/>
      </c>
      <c r="Y485" s="1192" t="str">
        <f t="shared" si="543"/>
        <v/>
      </c>
      <c r="Z485" s="1174" t="str">
        <f>IF(VLOOKUP(D485,'J1&amp;J2'!$CA$9:$CW$470,19,FALSE)=0,"",VLOOKUP(D485,'J1&amp;J2'!$CA$9:$CW$470,19,FALSE))</f>
        <v/>
      </c>
      <c r="AA485" s="1191" t="str">
        <f t="shared" si="544"/>
        <v/>
      </c>
      <c r="AB485" s="1192" t="str">
        <f t="shared" si="545"/>
        <v/>
      </c>
      <c r="AC485" s="1174" t="str">
        <f>IF(VLOOKUP(D485,'J1&amp;J2'!$CA$9:$CW$470,20,FALSE)=0,"",VLOOKUP(D485,'J1&amp;J2'!$CA$9:$CW$470,20,FALSE))</f>
        <v/>
      </c>
      <c r="AD485" s="1191" t="str">
        <f t="shared" si="546"/>
        <v/>
      </c>
      <c r="AE485" s="1192" t="str">
        <f t="shared" si="547"/>
        <v/>
      </c>
      <c r="AF485" s="1174" t="str">
        <f>IF(VLOOKUP(D485,'J1&amp;J2'!$CA$9:$CW$470,21,FALSE)=0,"",VLOOKUP(D485,'J1&amp;J2'!$CA$9:$CW$470,21,FALSE))</f>
        <v/>
      </c>
      <c r="AG485" s="1191" t="str">
        <f t="shared" si="548"/>
        <v/>
      </c>
      <c r="AH485" s="1192" t="str">
        <f t="shared" si="549"/>
        <v/>
      </c>
      <c r="AI485" s="1174" t="str">
        <f>IF(VLOOKUP(D485,'J1&amp;J2'!$CA$9:$CW$470,22,FALSE)=0,"",VLOOKUP(D485,'J1&amp;J2'!$CA$9:$CW$470,22,FALSE))</f>
        <v/>
      </c>
      <c r="AJ485" s="1191" t="str">
        <f t="shared" si="550"/>
        <v/>
      </c>
      <c r="AK485" s="1192" t="str">
        <f t="shared" si="551"/>
        <v/>
      </c>
      <c r="AL485" s="1175"/>
      <c r="AM485" s="1193" t="str">
        <f t="shared" si="556"/>
        <v/>
      </c>
      <c r="AN485" s="1194" t="str">
        <f t="shared" si="557"/>
        <v/>
      </c>
      <c r="AO485" s="822" t="str">
        <f t="shared" si="552"/>
        <v/>
      </c>
      <c r="AP485" s="823" t="str">
        <f t="shared" si="553"/>
        <v/>
      </c>
      <c r="AQ485" s="824">
        <f t="shared" si="554"/>
        <v>0</v>
      </c>
      <c r="AR485" s="7"/>
    </row>
    <row r="486" spans="2:44" ht="12" customHeight="1" x14ac:dyDescent="0.4">
      <c r="B486" s="825" t="s">
        <v>695</v>
      </c>
      <c r="C486" s="826" t="s">
        <v>666</v>
      </c>
      <c r="D486" s="827" t="s">
        <v>694</v>
      </c>
      <c r="E486" s="1175" t="str">
        <f>IF(VLOOKUP(D486,'J1&amp;J2'!$CA$9:$CW$470,12,FALSE)=0,"",VLOOKUP(D486,'J1&amp;J2'!$CA$9:$CW$470,12,FALSE))</f>
        <v/>
      </c>
      <c r="F486" s="1193" t="str">
        <f t="shared" si="555"/>
        <v/>
      </c>
      <c r="G486" s="1194" t="str">
        <f t="shared" si="531"/>
        <v/>
      </c>
      <c r="H486" s="1175" t="str">
        <f>IF(VLOOKUP(D486,'J1&amp;J2'!$CA$9:$CW$470,13,FALSE)=0,"",VLOOKUP(D486,'J1&amp;J2'!$CA$9:$CW$470,13,FALSE))</f>
        <v/>
      </c>
      <c r="I486" s="1175" t="str">
        <f t="shared" si="532"/>
        <v/>
      </c>
      <c r="J486" s="1194" t="str">
        <f t="shared" si="533"/>
        <v/>
      </c>
      <c r="K486" s="1175" t="str">
        <f>IF(VLOOKUP(D486,'J1&amp;J2'!$CA$9:$CW$470,14,FALSE)=0,"",VLOOKUP(D486,'J1&amp;J2'!$CA$9:$CW$470,14,FALSE))</f>
        <v/>
      </c>
      <c r="L486" s="1193" t="str">
        <f t="shared" si="534"/>
        <v/>
      </c>
      <c r="M486" s="1194" t="str">
        <f t="shared" si="535"/>
        <v/>
      </c>
      <c r="N486" s="1175" t="str">
        <f>IF(VLOOKUP(D486,'J1&amp;J2'!$CA$9:$CW$470,15,FALSE)=0,"",VLOOKUP(D486,'J1&amp;J2'!$CA$9:$CW$470,15,FALSE))</f>
        <v/>
      </c>
      <c r="O486" s="1193" t="str">
        <f t="shared" si="536"/>
        <v/>
      </c>
      <c r="P486" s="1194" t="str">
        <f t="shared" si="537"/>
        <v/>
      </c>
      <c r="Q486" s="1175" t="str">
        <f>IF(VLOOKUP(D486,'J1&amp;J2'!$CA$9:$CW$470,16,FALSE)=0,"",VLOOKUP(D486,'J1&amp;J2'!$CA$9:$CW$470,16,FALSE))</f>
        <v/>
      </c>
      <c r="R486" s="1193" t="str">
        <f t="shared" si="538"/>
        <v/>
      </c>
      <c r="S486" s="1194" t="str">
        <f t="shared" si="539"/>
        <v/>
      </c>
      <c r="T486" s="1175" t="str">
        <f>IF(VLOOKUP(D486,'J1&amp;J2'!$CA$9:$CW$470,17,FALSE)=0,"",VLOOKUP(D486,'J1&amp;J2'!$CA$9:$CW$470,17,FALSE))</f>
        <v/>
      </c>
      <c r="U486" s="1193" t="str">
        <f t="shared" si="540"/>
        <v/>
      </c>
      <c r="V486" s="1194" t="str">
        <f t="shared" si="541"/>
        <v/>
      </c>
      <c r="W486" s="1175" t="str">
        <f>IF(VLOOKUP(D486,'J1&amp;J2'!$CA$9:$CW$470,18,FALSE)=0,"",VLOOKUP(D486,'J1&amp;J2'!$CA$9:$CW$470,18,FALSE))</f>
        <v/>
      </c>
      <c r="X486" s="1193" t="str">
        <f t="shared" si="542"/>
        <v/>
      </c>
      <c r="Y486" s="1194" t="str">
        <f t="shared" si="543"/>
        <v/>
      </c>
      <c r="Z486" s="1175" t="str">
        <f>IF(VLOOKUP(D486,'J1&amp;J2'!$CA$9:$CW$470,19,FALSE)=0,"",VLOOKUP(D486,'J1&amp;J2'!$CA$9:$CW$470,19,FALSE))</f>
        <v/>
      </c>
      <c r="AA486" s="1193" t="str">
        <f t="shared" si="544"/>
        <v/>
      </c>
      <c r="AB486" s="1194" t="str">
        <f t="shared" si="545"/>
        <v/>
      </c>
      <c r="AC486" s="1175" t="str">
        <f>IF(VLOOKUP(D486,'J1&amp;J2'!$CA$9:$CW$470,20,FALSE)=0,"",VLOOKUP(D486,'J1&amp;J2'!$CA$9:$CW$470,20,FALSE))</f>
        <v/>
      </c>
      <c r="AD486" s="1193" t="str">
        <f t="shared" si="546"/>
        <v/>
      </c>
      <c r="AE486" s="1194" t="str">
        <f t="shared" si="547"/>
        <v/>
      </c>
      <c r="AF486" s="1175" t="str">
        <f>IF(VLOOKUP(D486,'J1&amp;J2'!$CA$9:$CW$470,21,FALSE)=0,"",VLOOKUP(D486,'J1&amp;J2'!$CA$9:$CW$470,21,FALSE))</f>
        <v/>
      </c>
      <c r="AG486" s="1193" t="str">
        <f t="shared" si="548"/>
        <v/>
      </c>
      <c r="AH486" s="1194" t="str">
        <f t="shared" si="549"/>
        <v/>
      </c>
      <c r="AI486" s="1175" t="str">
        <f>IF(VLOOKUP(D486,'J1&amp;J2'!$CA$9:$CW$470,22,FALSE)=0,"",VLOOKUP(D486,'J1&amp;J2'!$CA$9:$CW$470,22,FALSE))</f>
        <v/>
      </c>
      <c r="AJ486" s="1193" t="str">
        <f t="shared" si="550"/>
        <v/>
      </c>
      <c r="AK486" s="1194" t="str">
        <f t="shared" si="551"/>
        <v/>
      </c>
      <c r="AL486" s="1174"/>
      <c r="AM486" s="1191" t="str">
        <f t="shared" si="556"/>
        <v/>
      </c>
      <c r="AN486" s="1192" t="str">
        <f t="shared" si="557"/>
        <v/>
      </c>
      <c r="AO486" s="822" t="str">
        <f t="shared" si="552"/>
        <v/>
      </c>
      <c r="AP486" s="823" t="str">
        <f t="shared" si="553"/>
        <v/>
      </c>
      <c r="AQ486" s="824">
        <f t="shared" si="554"/>
        <v>0</v>
      </c>
      <c r="AR486" s="7"/>
    </row>
    <row r="487" spans="2:44" ht="12" customHeight="1" x14ac:dyDescent="0.4">
      <c r="B487" s="819" t="s">
        <v>699</v>
      </c>
      <c r="C487" s="820" t="s">
        <v>666</v>
      </c>
      <c r="D487" s="821" t="s">
        <v>698</v>
      </c>
      <c r="E487" s="1174" t="str">
        <f>IF(VLOOKUP(D487,'J1&amp;J2'!$CA$9:$CW$470,12,FALSE)=0,"",VLOOKUP(D487,'J1&amp;J2'!$CA$9:$CW$470,12,FALSE))</f>
        <v/>
      </c>
      <c r="F487" s="1191" t="str">
        <f t="shared" si="555"/>
        <v/>
      </c>
      <c r="G487" s="1192" t="str">
        <f t="shared" si="531"/>
        <v/>
      </c>
      <c r="H487" s="1174" t="str">
        <f>IF(VLOOKUP(D487,'J1&amp;J2'!$CA$9:$CW$470,13,FALSE)=0,"",VLOOKUP(D487,'J1&amp;J2'!$CA$9:$CW$470,13,FALSE))</f>
        <v/>
      </c>
      <c r="I487" s="1174" t="str">
        <f t="shared" si="532"/>
        <v/>
      </c>
      <c r="J487" s="1192" t="str">
        <f t="shared" si="533"/>
        <v/>
      </c>
      <c r="K487" s="1174" t="str">
        <f>IF(VLOOKUP(D487,'J1&amp;J2'!$CA$9:$CW$470,14,FALSE)=0,"",VLOOKUP(D487,'J1&amp;J2'!$CA$9:$CW$470,14,FALSE))</f>
        <v/>
      </c>
      <c r="L487" s="1191" t="str">
        <f t="shared" si="534"/>
        <v/>
      </c>
      <c r="M487" s="1192" t="str">
        <f t="shared" si="535"/>
        <v/>
      </c>
      <c r="N487" s="1174" t="str">
        <f>IF(VLOOKUP(D487,'J1&amp;J2'!$CA$9:$CW$470,15,FALSE)=0,"",VLOOKUP(D487,'J1&amp;J2'!$CA$9:$CW$470,15,FALSE))</f>
        <v/>
      </c>
      <c r="O487" s="1191" t="str">
        <f t="shared" si="536"/>
        <v/>
      </c>
      <c r="P487" s="1192" t="str">
        <f t="shared" si="537"/>
        <v/>
      </c>
      <c r="Q487" s="1174" t="str">
        <f>IF(VLOOKUP(D487,'J1&amp;J2'!$CA$9:$CW$470,16,FALSE)=0,"",VLOOKUP(D487,'J1&amp;J2'!$CA$9:$CW$470,16,FALSE))</f>
        <v/>
      </c>
      <c r="R487" s="1191" t="str">
        <f t="shared" si="538"/>
        <v/>
      </c>
      <c r="S487" s="1192" t="str">
        <f t="shared" si="539"/>
        <v/>
      </c>
      <c r="T487" s="1174" t="str">
        <f>IF(VLOOKUP(D487,'J1&amp;J2'!$CA$9:$CW$470,17,FALSE)=0,"",VLOOKUP(D487,'J1&amp;J2'!$CA$9:$CW$470,17,FALSE))</f>
        <v/>
      </c>
      <c r="U487" s="1191" t="str">
        <f t="shared" si="540"/>
        <v/>
      </c>
      <c r="V487" s="1192" t="str">
        <f t="shared" si="541"/>
        <v/>
      </c>
      <c r="W487" s="1174" t="str">
        <f>IF(VLOOKUP(D487,'J1&amp;J2'!$CA$9:$CW$470,18,FALSE)=0,"",VLOOKUP(D487,'J1&amp;J2'!$CA$9:$CW$470,18,FALSE))</f>
        <v/>
      </c>
      <c r="X487" s="1191" t="str">
        <f t="shared" si="542"/>
        <v/>
      </c>
      <c r="Y487" s="1192" t="str">
        <f t="shared" si="543"/>
        <v/>
      </c>
      <c r="Z487" s="1174" t="str">
        <f>IF(VLOOKUP(D487,'J1&amp;J2'!$CA$9:$CW$470,19,FALSE)=0,"",VLOOKUP(D487,'J1&amp;J2'!$CA$9:$CW$470,19,FALSE))</f>
        <v/>
      </c>
      <c r="AA487" s="1191" t="str">
        <f t="shared" si="544"/>
        <v/>
      </c>
      <c r="AB487" s="1192" t="str">
        <f t="shared" si="545"/>
        <v/>
      </c>
      <c r="AC487" s="1174" t="str">
        <f>IF(VLOOKUP(D487,'J1&amp;J2'!$CA$9:$CW$470,20,FALSE)=0,"",VLOOKUP(D487,'J1&amp;J2'!$CA$9:$CW$470,20,FALSE))</f>
        <v/>
      </c>
      <c r="AD487" s="1191" t="str">
        <f t="shared" si="546"/>
        <v/>
      </c>
      <c r="AE487" s="1192" t="str">
        <f t="shared" si="547"/>
        <v/>
      </c>
      <c r="AF487" s="1174" t="str">
        <f>IF(VLOOKUP(D487,'J1&amp;J2'!$CA$9:$CW$470,21,FALSE)=0,"",VLOOKUP(D487,'J1&amp;J2'!$CA$9:$CW$470,21,FALSE))</f>
        <v/>
      </c>
      <c r="AG487" s="1191" t="str">
        <f t="shared" si="548"/>
        <v/>
      </c>
      <c r="AH487" s="1192" t="str">
        <f t="shared" si="549"/>
        <v/>
      </c>
      <c r="AI487" s="1174" t="str">
        <f>IF(VLOOKUP(D487,'J1&amp;J2'!$CA$9:$CW$470,22,FALSE)=0,"",VLOOKUP(D487,'J1&amp;J2'!$CA$9:$CW$470,22,FALSE))</f>
        <v/>
      </c>
      <c r="AJ487" s="1191" t="str">
        <f t="shared" si="550"/>
        <v/>
      </c>
      <c r="AK487" s="1192" t="str">
        <f t="shared" si="551"/>
        <v/>
      </c>
      <c r="AL487" s="1175"/>
      <c r="AM487" s="1193" t="str">
        <f t="shared" si="556"/>
        <v/>
      </c>
      <c r="AN487" s="1194" t="str">
        <f t="shared" si="557"/>
        <v/>
      </c>
      <c r="AO487" s="822" t="str">
        <f t="shared" si="552"/>
        <v/>
      </c>
      <c r="AP487" s="823" t="str">
        <f t="shared" si="553"/>
        <v/>
      </c>
      <c r="AQ487" s="824">
        <f t="shared" si="554"/>
        <v>0</v>
      </c>
      <c r="AR487" s="7"/>
    </row>
    <row r="488" spans="2:44" ht="12" customHeight="1" x14ac:dyDescent="0.4">
      <c r="B488" s="825" t="s">
        <v>701</v>
      </c>
      <c r="C488" s="826" t="s">
        <v>666</v>
      </c>
      <c r="D488" s="827" t="s">
        <v>700</v>
      </c>
      <c r="E488" s="1175" t="str">
        <f>IF(VLOOKUP(D488,'J1&amp;J2'!$CA$9:$CW$470,12,FALSE)=0,"",VLOOKUP(D488,'J1&amp;J2'!$CA$9:$CW$470,12,FALSE))</f>
        <v/>
      </c>
      <c r="F488" s="1193" t="str">
        <f t="shared" si="555"/>
        <v/>
      </c>
      <c r="G488" s="1194" t="str">
        <f t="shared" si="531"/>
        <v/>
      </c>
      <c r="H488" s="1175" t="str">
        <f>IF(VLOOKUP(D488,'J1&amp;J2'!$CA$9:$CW$470,13,FALSE)=0,"",VLOOKUP(D488,'J1&amp;J2'!$CA$9:$CW$470,13,FALSE))</f>
        <v/>
      </c>
      <c r="I488" s="1175" t="str">
        <f t="shared" si="532"/>
        <v/>
      </c>
      <c r="J488" s="1194" t="str">
        <f t="shared" si="533"/>
        <v/>
      </c>
      <c r="K488" s="1175" t="str">
        <f>IF(VLOOKUP(D488,'J1&amp;J2'!$CA$9:$CW$470,14,FALSE)=0,"",VLOOKUP(D488,'J1&amp;J2'!$CA$9:$CW$470,14,FALSE))</f>
        <v/>
      </c>
      <c r="L488" s="1193" t="str">
        <f t="shared" si="534"/>
        <v/>
      </c>
      <c r="M488" s="1194" t="str">
        <f t="shared" si="535"/>
        <v/>
      </c>
      <c r="N488" s="1175" t="str">
        <f>IF(VLOOKUP(D488,'J1&amp;J2'!$CA$9:$CW$470,15,FALSE)=0,"",VLOOKUP(D488,'J1&amp;J2'!$CA$9:$CW$470,15,FALSE))</f>
        <v/>
      </c>
      <c r="O488" s="1193" t="str">
        <f t="shared" si="536"/>
        <v/>
      </c>
      <c r="P488" s="1194" t="str">
        <f t="shared" si="537"/>
        <v/>
      </c>
      <c r="Q488" s="1175" t="str">
        <f>IF(VLOOKUP(D488,'J1&amp;J2'!$CA$9:$CW$470,16,FALSE)=0,"",VLOOKUP(D488,'J1&amp;J2'!$CA$9:$CW$470,16,FALSE))</f>
        <v/>
      </c>
      <c r="R488" s="1193" t="str">
        <f t="shared" si="538"/>
        <v/>
      </c>
      <c r="S488" s="1194" t="str">
        <f t="shared" si="539"/>
        <v/>
      </c>
      <c r="T488" s="1175" t="str">
        <f>IF(VLOOKUP(D488,'J1&amp;J2'!$CA$9:$CW$470,17,FALSE)=0,"",VLOOKUP(D488,'J1&amp;J2'!$CA$9:$CW$470,17,FALSE))</f>
        <v/>
      </c>
      <c r="U488" s="1193" t="str">
        <f t="shared" si="540"/>
        <v/>
      </c>
      <c r="V488" s="1194" t="str">
        <f t="shared" si="541"/>
        <v/>
      </c>
      <c r="W488" s="1175" t="str">
        <f>IF(VLOOKUP(D488,'J1&amp;J2'!$CA$9:$CW$470,18,FALSE)=0,"",VLOOKUP(D488,'J1&amp;J2'!$CA$9:$CW$470,18,FALSE))</f>
        <v/>
      </c>
      <c r="X488" s="1193" t="str">
        <f t="shared" si="542"/>
        <v/>
      </c>
      <c r="Y488" s="1194" t="str">
        <f t="shared" si="543"/>
        <v/>
      </c>
      <c r="Z488" s="1175" t="str">
        <f>IF(VLOOKUP(D488,'J1&amp;J2'!$CA$9:$CW$470,19,FALSE)=0,"",VLOOKUP(D488,'J1&amp;J2'!$CA$9:$CW$470,19,FALSE))</f>
        <v/>
      </c>
      <c r="AA488" s="1193" t="str">
        <f t="shared" si="544"/>
        <v/>
      </c>
      <c r="AB488" s="1194" t="str">
        <f t="shared" si="545"/>
        <v/>
      </c>
      <c r="AC488" s="1175" t="str">
        <f>IF(VLOOKUP(D488,'J1&amp;J2'!$CA$9:$CW$470,20,FALSE)=0,"",VLOOKUP(D488,'J1&amp;J2'!$CA$9:$CW$470,20,FALSE))</f>
        <v/>
      </c>
      <c r="AD488" s="1193" t="str">
        <f t="shared" si="546"/>
        <v/>
      </c>
      <c r="AE488" s="1194" t="str">
        <f t="shared" si="547"/>
        <v/>
      </c>
      <c r="AF488" s="1175" t="str">
        <f>IF(VLOOKUP(D488,'J1&amp;J2'!$CA$9:$CW$470,21,FALSE)=0,"",VLOOKUP(D488,'J1&amp;J2'!$CA$9:$CW$470,21,FALSE))</f>
        <v/>
      </c>
      <c r="AG488" s="1193" t="str">
        <f t="shared" si="548"/>
        <v/>
      </c>
      <c r="AH488" s="1194" t="str">
        <f t="shared" si="549"/>
        <v/>
      </c>
      <c r="AI488" s="1175" t="str">
        <f>IF(VLOOKUP(D488,'J1&amp;J2'!$CA$9:$CW$470,22,FALSE)=0,"",VLOOKUP(D488,'J1&amp;J2'!$CA$9:$CW$470,22,FALSE))</f>
        <v/>
      </c>
      <c r="AJ488" s="1193" t="str">
        <f t="shared" si="550"/>
        <v/>
      </c>
      <c r="AK488" s="1194" t="str">
        <f t="shared" si="551"/>
        <v/>
      </c>
      <c r="AL488" s="1174"/>
      <c r="AM488" s="1191" t="str">
        <f t="shared" si="556"/>
        <v/>
      </c>
      <c r="AN488" s="1192" t="str">
        <f t="shared" si="557"/>
        <v/>
      </c>
      <c r="AO488" s="822" t="str">
        <f t="shared" si="552"/>
        <v/>
      </c>
      <c r="AP488" s="823" t="str">
        <f t="shared" si="553"/>
        <v/>
      </c>
      <c r="AQ488" s="824">
        <f t="shared" si="554"/>
        <v>0</v>
      </c>
      <c r="AR488" s="7"/>
    </row>
    <row r="489" spans="2:44" ht="12" customHeight="1" x14ac:dyDescent="0.4">
      <c r="B489" s="819" t="s">
        <v>737</v>
      </c>
      <c r="C489" s="820" t="s">
        <v>731</v>
      </c>
      <c r="D489" s="821" t="s">
        <v>736</v>
      </c>
      <c r="E489" s="1174" t="str">
        <f>IF(VLOOKUP(D489,'J1&amp;J2'!$CA$9:$CW$470,12,FALSE)=0,"",VLOOKUP(D489,'J1&amp;J2'!$CA$9:$CW$470,12,FALSE))</f>
        <v/>
      </c>
      <c r="F489" s="1191" t="str">
        <f t="shared" si="555"/>
        <v/>
      </c>
      <c r="G489" s="1192" t="str">
        <f t="shared" si="531"/>
        <v/>
      </c>
      <c r="H489" s="1174" t="str">
        <f>IF(VLOOKUP(D489,'J1&amp;J2'!$CA$9:$CW$470,13,FALSE)=0,"",VLOOKUP(D489,'J1&amp;J2'!$CA$9:$CW$470,13,FALSE))</f>
        <v/>
      </c>
      <c r="I489" s="1174" t="str">
        <f t="shared" si="532"/>
        <v/>
      </c>
      <c r="J489" s="1192" t="str">
        <f t="shared" si="533"/>
        <v/>
      </c>
      <c r="K489" s="1174" t="str">
        <f>IF(VLOOKUP(D489,'J1&amp;J2'!$CA$9:$CW$470,14,FALSE)=0,"",VLOOKUP(D489,'J1&amp;J2'!$CA$9:$CW$470,14,FALSE))</f>
        <v/>
      </c>
      <c r="L489" s="1191" t="str">
        <f t="shared" si="534"/>
        <v/>
      </c>
      <c r="M489" s="1192" t="str">
        <f t="shared" si="535"/>
        <v/>
      </c>
      <c r="N489" s="1174" t="str">
        <f>IF(VLOOKUP(D489,'J1&amp;J2'!$CA$9:$CW$470,15,FALSE)=0,"",VLOOKUP(D489,'J1&amp;J2'!$CA$9:$CW$470,15,FALSE))</f>
        <v/>
      </c>
      <c r="O489" s="1191" t="str">
        <f t="shared" si="536"/>
        <v/>
      </c>
      <c r="P489" s="1192" t="str">
        <f t="shared" si="537"/>
        <v/>
      </c>
      <c r="Q489" s="1174" t="str">
        <f>IF(VLOOKUP(D489,'J1&amp;J2'!$CA$9:$CW$470,16,FALSE)=0,"",VLOOKUP(D489,'J1&amp;J2'!$CA$9:$CW$470,16,FALSE))</f>
        <v/>
      </c>
      <c r="R489" s="1191" t="str">
        <f t="shared" si="538"/>
        <v/>
      </c>
      <c r="S489" s="1192" t="str">
        <f t="shared" si="539"/>
        <v/>
      </c>
      <c r="T489" s="1174" t="str">
        <f>IF(VLOOKUP(D489,'J1&amp;J2'!$CA$9:$CW$470,17,FALSE)=0,"",VLOOKUP(D489,'J1&amp;J2'!$CA$9:$CW$470,17,FALSE))</f>
        <v/>
      </c>
      <c r="U489" s="1191" t="str">
        <f t="shared" si="540"/>
        <v/>
      </c>
      <c r="V489" s="1192" t="str">
        <f t="shared" si="541"/>
        <v/>
      </c>
      <c r="W489" s="1174" t="str">
        <f>IF(VLOOKUP(D489,'J1&amp;J2'!$CA$9:$CW$470,18,FALSE)=0,"",VLOOKUP(D489,'J1&amp;J2'!$CA$9:$CW$470,18,FALSE))</f>
        <v/>
      </c>
      <c r="X489" s="1191" t="str">
        <f t="shared" si="542"/>
        <v/>
      </c>
      <c r="Y489" s="1192" t="str">
        <f t="shared" si="543"/>
        <v/>
      </c>
      <c r="Z489" s="1174" t="str">
        <f>IF(VLOOKUP(D489,'J1&amp;J2'!$CA$9:$CW$470,19,FALSE)=0,"",VLOOKUP(D489,'J1&amp;J2'!$CA$9:$CW$470,19,FALSE))</f>
        <v/>
      </c>
      <c r="AA489" s="1191" t="str">
        <f t="shared" si="544"/>
        <v/>
      </c>
      <c r="AB489" s="1192" t="str">
        <f t="shared" si="545"/>
        <v/>
      </c>
      <c r="AC489" s="1174" t="str">
        <f>IF(VLOOKUP(D489,'J1&amp;J2'!$CA$9:$CW$470,20,FALSE)=0,"",VLOOKUP(D489,'J1&amp;J2'!$CA$9:$CW$470,20,FALSE))</f>
        <v/>
      </c>
      <c r="AD489" s="1191" t="str">
        <f t="shared" si="546"/>
        <v/>
      </c>
      <c r="AE489" s="1192" t="str">
        <f t="shared" si="547"/>
        <v/>
      </c>
      <c r="AF489" s="1174" t="str">
        <f>IF(VLOOKUP(D489,'J1&amp;J2'!$CA$9:$CW$470,21,FALSE)=0,"",VLOOKUP(D489,'J1&amp;J2'!$CA$9:$CW$470,21,FALSE))</f>
        <v/>
      </c>
      <c r="AG489" s="1191" t="str">
        <f t="shared" si="548"/>
        <v/>
      </c>
      <c r="AH489" s="1192" t="str">
        <f t="shared" si="549"/>
        <v/>
      </c>
      <c r="AI489" s="1174" t="str">
        <f>IF(VLOOKUP(D489,'J1&amp;J2'!$CA$9:$CW$470,22,FALSE)=0,"",VLOOKUP(D489,'J1&amp;J2'!$CA$9:$CW$470,22,FALSE))</f>
        <v/>
      </c>
      <c r="AJ489" s="1191" t="str">
        <f t="shared" si="550"/>
        <v/>
      </c>
      <c r="AK489" s="1192" t="str">
        <f t="shared" si="551"/>
        <v/>
      </c>
      <c r="AL489" s="1175"/>
      <c r="AM489" s="1193" t="str">
        <f t="shared" si="556"/>
        <v/>
      </c>
      <c r="AN489" s="1194" t="str">
        <f t="shared" si="557"/>
        <v/>
      </c>
      <c r="AO489" s="822" t="str">
        <f t="shared" si="552"/>
        <v/>
      </c>
      <c r="AP489" s="823" t="str">
        <f t="shared" si="553"/>
        <v/>
      </c>
      <c r="AQ489" s="824">
        <f t="shared" si="554"/>
        <v>0</v>
      </c>
      <c r="AR489" s="7"/>
    </row>
    <row r="490" spans="2:44" ht="12" customHeight="1" x14ac:dyDescent="0.4">
      <c r="B490" s="825" t="s">
        <v>753</v>
      </c>
      <c r="C490" s="826" t="s">
        <v>731</v>
      </c>
      <c r="D490" s="827" t="s">
        <v>752</v>
      </c>
      <c r="E490" s="1175" t="str">
        <f>IF(VLOOKUP(D490,'J1&amp;J2'!$CA$9:$CW$470,12,FALSE)=0,"",VLOOKUP(D490,'J1&amp;J2'!$CA$9:$CW$470,12,FALSE))</f>
        <v/>
      </c>
      <c r="F490" s="1193" t="str">
        <f t="shared" si="555"/>
        <v/>
      </c>
      <c r="G490" s="1194" t="str">
        <f t="shared" si="531"/>
        <v/>
      </c>
      <c r="H490" s="1175" t="str">
        <f>IF(VLOOKUP(D490,'J1&amp;J2'!$CA$9:$CW$470,13,FALSE)=0,"",VLOOKUP(D490,'J1&amp;J2'!$CA$9:$CW$470,13,FALSE))</f>
        <v/>
      </c>
      <c r="I490" s="1175" t="str">
        <f t="shared" si="532"/>
        <v/>
      </c>
      <c r="J490" s="1194" t="str">
        <f t="shared" si="533"/>
        <v/>
      </c>
      <c r="K490" s="1175" t="str">
        <f>IF(VLOOKUP(D490,'J1&amp;J2'!$CA$9:$CW$470,14,FALSE)=0,"",VLOOKUP(D490,'J1&amp;J2'!$CA$9:$CW$470,14,FALSE))</f>
        <v/>
      </c>
      <c r="L490" s="1193" t="str">
        <f t="shared" si="534"/>
        <v/>
      </c>
      <c r="M490" s="1194" t="str">
        <f t="shared" si="535"/>
        <v/>
      </c>
      <c r="N490" s="1175" t="str">
        <f>IF(VLOOKUP(D490,'J1&amp;J2'!$CA$9:$CW$470,15,FALSE)=0,"",VLOOKUP(D490,'J1&amp;J2'!$CA$9:$CW$470,15,FALSE))</f>
        <v/>
      </c>
      <c r="O490" s="1193" t="str">
        <f t="shared" si="536"/>
        <v/>
      </c>
      <c r="P490" s="1194" t="str">
        <f t="shared" si="537"/>
        <v/>
      </c>
      <c r="Q490" s="1175" t="str">
        <f>IF(VLOOKUP(D490,'J1&amp;J2'!$CA$9:$CW$470,16,FALSE)=0,"",VLOOKUP(D490,'J1&amp;J2'!$CA$9:$CW$470,16,FALSE))</f>
        <v/>
      </c>
      <c r="R490" s="1193" t="str">
        <f t="shared" si="538"/>
        <v/>
      </c>
      <c r="S490" s="1194" t="str">
        <f t="shared" si="539"/>
        <v/>
      </c>
      <c r="T490" s="1175" t="str">
        <f>IF(VLOOKUP(D490,'J1&amp;J2'!$CA$9:$CW$470,17,FALSE)=0,"",VLOOKUP(D490,'J1&amp;J2'!$CA$9:$CW$470,17,FALSE))</f>
        <v/>
      </c>
      <c r="U490" s="1193" t="str">
        <f t="shared" si="540"/>
        <v/>
      </c>
      <c r="V490" s="1194" t="str">
        <f t="shared" si="541"/>
        <v/>
      </c>
      <c r="W490" s="1175" t="str">
        <f>IF(VLOOKUP(D490,'J1&amp;J2'!$CA$9:$CW$470,18,FALSE)=0,"",VLOOKUP(D490,'J1&amp;J2'!$CA$9:$CW$470,18,FALSE))</f>
        <v/>
      </c>
      <c r="X490" s="1193" t="str">
        <f t="shared" si="542"/>
        <v/>
      </c>
      <c r="Y490" s="1194" t="str">
        <f t="shared" si="543"/>
        <v/>
      </c>
      <c r="Z490" s="1175" t="str">
        <f>IF(VLOOKUP(D490,'J1&amp;J2'!$CA$9:$CW$470,19,FALSE)=0,"",VLOOKUP(D490,'J1&amp;J2'!$CA$9:$CW$470,19,FALSE))</f>
        <v/>
      </c>
      <c r="AA490" s="1193" t="str">
        <f t="shared" si="544"/>
        <v/>
      </c>
      <c r="AB490" s="1194" t="str">
        <f t="shared" si="545"/>
        <v/>
      </c>
      <c r="AC490" s="1175" t="str">
        <f>IF(VLOOKUP(D490,'J1&amp;J2'!$CA$9:$CW$470,20,FALSE)=0,"",VLOOKUP(D490,'J1&amp;J2'!$CA$9:$CW$470,20,FALSE))</f>
        <v/>
      </c>
      <c r="AD490" s="1193" t="str">
        <f t="shared" si="546"/>
        <v/>
      </c>
      <c r="AE490" s="1194" t="str">
        <f t="shared" si="547"/>
        <v/>
      </c>
      <c r="AF490" s="1175" t="str">
        <f>IF(VLOOKUP(D490,'J1&amp;J2'!$CA$9:$CW$470,21,FALSE)=0,"",VLOOKUP(D490,'J1&amp;J2'!$CA$9:$CW$470,21,FALSE))</f>
        <v/>
      </c>
      <c r="AG490" s="1193" t="str">
        <f t="shared" si="548"/>
        <v/>
      </c>
      <c r="AH490" s="1194" t="str">
        <f t="shared" si="549"/>
        <v/>
      </c>
      <c r="AI490" s="1175" t="str">
        <f>IF(VLOOKUP(D490,'J1&amp;J2'!$CA$9:$CW$470,22,FALSE)=0,"",VLOOKUP(D490,'J1&amp;J2'!$CA$9:$CW$470,22,FALSE))</f>
        <v/>
      </c>
      <c r="AJ490" s="1193" t="str">
        <f t="shared" si="550"/>
        <v/>
      </c>
      <c r="AK490" s="1194" t="str">
        <f t="shared" si="551"/>
        <v/>
      </c>
      <c r="AL490" s="1174"/>
      <c r="AM490" s="1191" t="str">
        <f t="shared" si="556"/>
        <v/>
      </c>
      <c r="AN490" s="1192" t="str">
        <f t="shared" si="557"/>
        <v/>
      </c>
      <c r="AO490" s="822" t="str">
        <f t="shared" si="552"/>
        <v/>
      </c>
      <c r="AP490" s="823" t="str">
        <f t="shared" si="553"/>
        <v/>
      </c>
      <c r="AQ490" s="824">
        <f t="shared" si="554"/>
        <v>0</v>
      </c>
      <c r="AR490" s="7"/>
    </row>
    <row r="491" spans="2:44" ht="12" customHeight="1" x14ac:dyDescent="0.4">
      <c r="B491" s="819" t="s">
        <v>772</v>
      </c>
      <c r="C491" s="820" t="s">
        <v>731</v>
      </c>
      <c r="D491" s="821" t="s">
        <v>771</v>
      </c>
      <c r="E491" s="1174" t="str">
        <f>IF(VLOOKUP(D491,'J1&amp;J2'!$CA$9:$CW$470,12,FALSE)=0,"",VLOOKUP(D491,'J1&amp;J2'!$CA$9:$CW$470,12,FALSE))</f>
        <v/>
      </c>
      <c r="F491" s="1191" t="str">
        <f t="shared" si="555"/>
        <v/>
      </c>
      <c r="G491" s="1192" t="str">
        <f t="shared" si="531"/>
        <v/>
      </c>
      <c r="H491" s="1174" t="str">
        <f>IF(VLOOKUP(D491,'J1&amp;J2'!$CA$9:$CW$470,13,FALSE)=0,"",VLOOKUP(D491,'J1&amp;J2'!$CA$9:$CW$470,13,FALSE))</f>
        <v/>
      </c>
      <c r="I491" s="1174" t="str">
        <f t="shared" si="532"/>
        <v/>
      </c>
      <c r="J491" s="1192" t="str">
        <f t="shared" si="533"/>
        <v/>
      </c>
      <c r="K491" s="1174" t="str">
        <f>IF(VLOOKUP(D491,'J1&amp;J2'!$CA$9:$CW$470,14,FALSE)=0,"",VLOOKUP(D491,'J1&amp;J2'!$CA$9:$CW$470,14,FALSE))</f>
        <v/>
      </c>
      <c r="L491" s="1191" t="str">
        <f t="shared" si="534"/>
        <v/>
      </c>
      <c r="M491" s="1192" t="str">
        <f t="shared" si="535"/>
        <v/>
      </c>
      <c r="N491" s="1174" t="str">
        <f>IF(VLOOKUP(D491,'J1&amp;J2'!$CA$9:$CW$470,15,FALSE)=0,"",VLOOKUP(D491,'J1&amp;J2'!$CA$9:$CW$470,15,FALSE))</f>
        <v/>
      </c>
      <c r="O491" s="1191" t="str">
        <f t="shared" si="536"/>
        <v/>
      </c>
      <c r="P491" s="1192" t="str">
        <f t="shared" si="537"/>
        <v/>
      </c>
      <c r="Q491" s="1174" t="str">
        <f>IF(VLOOKUP(D491,'J1&amp;J2'!$CA$9:$CW$470,16,FALSE)=0,"",VLOOKUP(D491,'J1&amp;J2'!$CA$9:$CW$470,16,FALSE))</f>
        <v/>
      </c>
      <c r="R491" s="1191" t="str">
        <f t="shared" si="538"/>
        <v/>
      </c>
      <c r="S491" s="1192" t="str">
        <f t="shared" si="539"/>
        <v/>
      </c>
      <c r="T491" s="1174" t="str">
        <f>IF(VLOOKUP(D491,'J1&amp;J2'!$CA$9:$CW$470,17,FALSE)=0,"",VLOOKUP(D491,'J1&amp;J2'!$CA$9:$CW$470,17,FALSE))</f>
        <v/>
      </c>
      <c r="U491" s="1191" t="str">
        <f t="shared" si="540"/>
        <v/>
      </c>
      <c r="V491" s="1192" t="str">
        <f t="shared" si="541"/>
        <v/>
      </c>
      <c r="W491" s="1174" t="str">
        <f>IF(VLOOKUP(D491,'J1&amp;J2'!$CA$9:$CW$470,18,FALSE)=0,"",VLOOKUP(D491,'J1&amp;J2'!$CA$9:$CW$470,18,FALSE))</f>
        <v/>
      </c>
      <c r="X491" s="1191" t="str">
        <f t="shared" si="542"/>
        <v/>
      </c>
      <c r="Y491" s="1192" t="str">
        <f t="shared" si="543"/>
        <v/>
      </c>
      <c r="Z491" s="1174" t="str">
        <f>IF(VLOOKUP(D491,'J1&amp;J2'!$CA$9:$CW$470,19,FALSE)=0,"",VLOOKUP(D491,'J1&amp;J2'!$CA$9:$CW$470,19,FALSE))</f>
        <v/>
      </c>
      <c r="AA491" s="1191" t="str">
        <f t="shared" si="544"/>
        <v/>
      </c>
      <c r="AB491" s="1192" t="str">
        <f t="shared" si="545"/>
        <v/>
      </c>
      <c r="AC491" s="1174" t="str">
        <f>IF(VLOOKUP(D491,'J1&amp;J2'!$CA$9:$CW$470,20,FALSE)=0,"",VLOOKUP(D491,'J1&amp;J2'!$CA$9:$CW$470,20,FALSE))</f>
        <v/>
      </c>
      <c r="AD491" s="1191" t="str">
        <f t="shared" si="546"/>
        <v/>
      </c>
      <c r="AE491" s="1192" t="str">
        <f t="shared" si="547"/>
        <v/>
      </c>
      <c r="AF491" s="1174" t="str">
        <f>IF(VLOOKUP(D491,'J1&amp;J2'!$CA$9:$CW$470,21,FALSE)=0,"",VLOOKUP(D491,'J1&amp;J2'!$CA$9:$CW$470,21,FALSE))</f>
        <v/>
      </c>
      <c r="AG491" s="1191" t="str">
        <f t="shared" si="548"/>
        <v/>
      </c>
      <c r="AH491" s="1192" t="str">
        <f t="shared" si="549"/>
        <v/>
      </c>
      <c r="AI491" s="1174" t="str">
        <f>IF(VLOOKUP(D491,'J1&amp;J2'!$CA$9:$CW$470,22,FALSE)=0,"",VLOOKUP(D491,'J1&amp;J2'!$CA$9:$CW$470,22,FALSE))</f>
        <v/>
      </c>
      <c r="AJ491" s="1191" t="str">
        <f t="shared" si="550"/>
        <v/>
      </c>
      <c r="AK491" s="1192" t="str">
        <f t="shared" si="551"/>
        <v/>
      </c>
      <c r="AL491" s="1175"/>
      <c r="AM491" s="1193" t="str">
        <f t="shared" si="556"/>
        <v/>
      </c>
      <c r="AN491" s="1194" t="str">
        <f t="shared" si="557"/>
        <v/>
      </c>
      <c r="AO491" s="822" t="str">
        <f t="shared" si="552"/>
        <v/>
      </c>
      <c r="AP491" s="823" t="str">
        <f t="shared" si="553"/>
        <v/>
      </c>
      <c r="AQ491" s="824">
        <f t="shared" si="554"/>
        <v>0</v>
      </c>
      <c r="AR491" s="7"/>
    </row>
    <row r="492" spans="2:44" ht="12" customHeight="1" x14ac:dyDescent="0.4">
      <c r="B492" s="825" t="s">
        <v>1908</v>
      </c>
      <c r="C492" s="826" t="s">
        <v>731</v>
      </c>
      <c r="D492" s="827" t="s">
        <v>1890</v>
      </c>
      <c r="E492" s="1175" t="str">
        <f>IF(VLOOKUP(D492,'J1&amp;J2'!$CA$9:$CW$470,12,FALSE)=0,"",VLOOKUP(D492,'J1&amp;J2'!$CA$9:$CW$470,12,FALSE))</f>
        <v/>
      </c>
      <c r="F492" s="1193" t="str">
        <f t="shared" si="555"/>
        <v/>
      </c>
      <c r="G492" s="1194" t="str">
        <f t="shared" si="531"/>
        <v/>
      </c>
      <c r="H492" s="1175" t="str">
        <f>IF(VLOOKUP(D492,'J1&amp;J2'!$CA$9:$CW$470,13,FALSE)=0,"",VLOOKUP(D492,'J1&amp;J2'!$CA$9:$CW$470,13,FALSE))</f>
        <v/>
      </c>
      <c r="I492" s="1175" t="str">
        <f t="shared" si="532"/>
        <v/>
      </c>
      <c r="J492" s="1194" t="str">
        <f t="shared" si="533"/>
        <v/>
      </c>
      <c r="K492" s="1175" t="str">
        <f>IF(VLOOKUP(D492,'J1&amp;J2'!$CA$9:$CW$470,14,FALSE)=0,"",VLOOKUP(D492,'J1&amp;J2'!$CA$9:$CW$470,14,FALSE))</f>
        <v/>
      </c>
      <c r="L492" s="1193" t="str">
        <f t="shared" si="534"/>
        <v/>
      </c>
      <c r="M492" s="1194" t="str">
        <f t="shared" si="535"/>
        <v/>
      </c>
      <c r="N492" s="1175" t="str">
        <f>IF(VLOOKUP(D492,'J1&amp;J2'!$CA$9:$CW$470,15,FALSE)=0,"",VLOOKUP(D492,'J1&amp;J2'!$CA$9:$CW$470,15,FALSE))</f>
        <v/>
      </c>
      <c r="O492" s="1193" t="str">
        <f t="shared" si="536"/>
        <v/>
      </c>
      <c r="P492" s="1194" t="str">
        <f t="shared" si="537"/>
        <v/>
      </c>
      <c r="Q492" s="1175" t="str">
        <f>IF(VLOOKUP(D492,'J1&amp;J2'!$CA$9:$CW$470,16,FALSE)=0,"",VLOOKUP(D492,'J1&amp;J2'!$CA$9:$CW$470,16,FALSE))</f>
        <v/>
      </c>
      <c r="R492" s="1193" t="str">
        <f t="shared" si="538"/>
        <v/>
      </c>
      <c r="S492" s="1194" t="str">
        <f t="shared" si="539"/>
        <v/>
      </c>
      <c r="T492" s="1175" t="str">
        <f>IF(VLOOKUP(D492,'J1&amp;J2'!$CA$9:$CW$470,17,FALSE)=0,"",VLOOKUP(D492,'J1&amp;J2'!$CA$9:$CW$470,17,FALSE))</f>
        <v/>
      </c>
      <c r="U492" s="1193" t="str">
        <f t="shared" si="540"/>
        <v/>
      </c>
      <c r="V492" s="1194" t="str">
        <f t="shared" si="541"/>
        <v/>
      </c>
      <c r="W492" s="1175" t="str">
        <f>IF(VLOOKUP(D492,'J1&amp;J2'!$CA$9:$CW$470,18,FALSE)=0,"",VLOOKUP(D492,'J1&amp;J2'!$CA$9:$CW$470,18,FALSE))</f>
        <v/>
      </c>
      <c r="X492" s="1193" t="str">
        <f t="shared" si="542"/>
        <v/>
      </c>
      <c r="Y492" s="1194" t="str">
        <f t="shared" si="543"/>
        <v/>
      </c>
      <c r="Z492" s="1175" t="str">
        <f>IF(VLOOKUP(D492,'J1&amp;J2'!$CA$9:$CW$470,19,FALSE)=0,"",VLOOKUP(D492,'J1&amp;J2'!$CA$9:$CW$470,19,FALSE))</f>
        <v/>
      </c>
      <c r="AA492" s="1193" t="str">
        <f t="shared" si="544"/>
        <v/>
      </c>
      <c r="AB492" s="1194" t="str">
        <f t="shared" si="545"/>
        <v/>
      </c>
      <c r="AC492" s="1175" t="str">
        <f>IF(VLOOKUP(D492,'J1&amp;J2'!$CA$9:$CW$470,20,FALSE)=0,"",VLOOKUP(D492,'J1&amp;J2'!$CA$9:$CW$470,20,FALSE))</f>
        <v/>
      </c>
      <c r="AD492" s="1193" t="str">
        <f t="shared" si="546"/>
        <v/>
      </c>
      <c r="AE492" s="1194" t="str">
        <f t="shared" si="547"/>
        <v/>
      </c>
      <c r="AF492" s="1175" t="str">
        <f>IF(VLOOKUP(D492,'J1&amp;J2'!$CA$9:$CW$470,21,FALSE)=0,"",VLOOKUP(D492,'J1&amp;J2'!$CA$9:$CW$470,21,FALSE))</f>
        <v/>
      </c>
      <c r="AG492" s="1193" t="str">
        <f t="shared" si="548"/>
        <v/>
      </c>
      <c r="AH492" s="1194" t="str">
        <f t="shared" si="549"/>
        <v/>
      </c>
      <c r="AI492" s="1175" t="str">
        <f>IF(VLOOKUP(D492,'J1&amp;J2'!$CA$9:$CW$470,22,FALSE)=0,"",VLOOKUP(D492,'J1&amp;J2'!$CA$9:$CW$470,22,FALSE))</f>
        <v/>
      </c>
      <c r="AJ492" s="1193" t="str">
        <f t="shared" si="550"/>
        <v/>
      </c>
      <c r="AK492" s="1194" t="str">
        <f t="shared" si="551"/>
        <v/>
      </c>
      <c r="AL492" s="1174"/>
      <c r="AM492" s="1191" t="str">
        <f t="shared" si="556"/>
        <v/>
      </c>
      <c r="AN492" s="1192" t="str">
        <f t="shared" si="557"/>
        <v/>
      </c>
      <c r="AO492" s="822" t="str">
        <f t="shared" si="552"/>
        <v/>
      </c>
      <c r="AP492" s="823" t="str">
        <f t="shared" si="553"/>
        <v/>
      </c>
      <c r="AQ492" s="824">
        <f t="shared" si="554"/>
        <v>0</v>
      </c>
      <c r="AR492" s="7"/>
    </row>
    <row r="493" spans="2:44" ht="12" customHeight="1" x14ac:dyDescent="0.4">
      <c r="B493" s="819" t="s">
        <v>1909</v>
      </c>
      <c r="C493" s="820" t="s">
        <v>731</v>
      </c>
      <c r="D493" s="821" t="s">
        <v>1891</v>
      </c>
      <c r="E493" s="1174" t="str">
        <f>IF(VLOOKUP(D493,'J1&amp;J2'!$CA$9:$CW$470,12,FALSE)=0,"",VLOOKUP(D493,'J1&amp;J2'!$CA$9:$CW$470,12,FALSE))</f>
        <v/>
      </c>
      <c r="F493" s="1191" t="str">
        <f t="shared" si="555"/>
        <v/>
      </c>
      <c r="G493" s="1192" t="str">
        <f t="shared" si="531"/>
        <v/>
      </c>
      <c r="H493" s="1174" t="str">
        <f>IF(VLOOKUP(D493,'J1&amp;J2'!$CA$9:$CW$470,13,FALSE)=0,"",VLOOKUP(D493,'J1&amp;J2'!$CA$9:$CW$470,13,FALSE))</f>
        <v/>
      </c>
      <c r="I493" s="1174" t="str">
        <f t="shared" si="532"/>
        <v/>
      </c>
      <c r="J493" s="1192" t="str">
        <f t="shared" si="533"/>
        <v/>
      </c>
      <c r="K493" s="1174" t="str">
        <f>IF(VLOOKUP(D493,'J1&amp;J2'!$CA$9:$CW$470,14,FALSE)=0,"",VLOOKUP(D493,'J1&amp;J2'!$CA$9:$CW$470,14,FALSE))</f>
        <v/>
      </c>
      <c r="L493" s="1191" t="str">
        <f t="shared" si="534"/>
        <v/>
      </c>
      <c r="M493" s="1192" t="str">
        <f t="shared" si="535"/>
        <v/>
      </c>
      <c r="N493" s="1174" t="str">
        <f>IF(VLOOKUP(D493,'J1&amp;J2'!$CA$9:$CW$470,15,FALSE)=0,"",VLOOKUP(D493,'J1&amp;J2'!$CA$9:$CW$470,15,FALSE))</f>
        <v/>
      </c>
      <c r="O493" s="1191" t="str">
        <f t="shared" si="536"/>
        <v/>
      </c>
      <c r="P493" s="1192" t="str">
        <f t="shared" si="537"/>
        <v/>
      </c>
      <c r="Q493" s="1174" t="str">
        <f>IF(VLOOKUP(D493,'J1&amp;J2'!$CA$9:$CW$470,16,FALSE)=0,"",VLOOKUP(D493,'J1&amp;J2'!$CA$9:$CW$470,16,FALSE))</f>
        <v/>
      </c>
      <c r="R493" s="1191" t="str">
        <f t="shared" si="538"/>
        <v/>
      </c>
      <c r="S493" s="1192" t="str">
        <f t="shared" si="539"/>
        <v/>
      </c>
      <c r="T493" s="1174" t="str">
        <f>IF(VLOOKUP(D493,'J1&amp;J2'!$CA$9:$CW$470,17,FALSE)=0,"",VLOOKUP(D493,'J1&amp;J2'!$CA$9:$CW$470,17,FALSE))</f>
        <v/>
      </c>
      <c r="U493" s="1191" t="str">
        <f t="shared" si="540"/>
        <v/>
      </c>
      <c r="V493" s="1192" t="str">
        <f t="shared" si="541"/>
        <v/>
      </c>
      <c r="W493" s="1174" t="str">
        <f>IF(VLOOKUP(D493,'J1&amp;J2'!$CA$9:$CW$470,18,FALSE)=0,"",VLOOKUP(D493,'J1&amp;J2'!$CA$9:$CW$470,18,FALSE))</f>
        <v/>
      </c>
      <c r="X493" s="1191" t="str">
        <f t="shared" si="542"/>
        <v/>
      </c>
      <c r="Y493" s="1192" t="str">
        <f t="shared" si="543"/>
        <v/>
      </c>
      <c r="Z493" s="1174" t="str">
        <f>IF(VLOOKUP(D493,'J1&amp;J2'!$CA$9:$CW$470,19,FALSE)=0,"",VLOOKUP(D493,'J1&amp;J2'!$CA$9:$CW$470,19,FALSE))</f>
        <v/>
      </c>
      <c r="AA493" s="1191" t="str">
        <f t="shared" si="544"/>
        <v/>
      </c>
      <c r="AB493" s="1192" t="str">
        <f t="shared" si="545"/>
        <v/>
      </c>
      <c r="AC493" s="1174" t="str">
        <f>IF(VLOOKUP(D493,'J1&amp;J2'!$CA$9:$CW$470,20,FALSE)=0,"",VLOOKUP(D493,'J1&amp;J2'!$CA$9:$CW$470,20,FALSE))</f>
        <v/>
      </c>
      <c r="AD493" s="1191" t="str">
        <f t="shared" si="546"/>
        <v/>
      </c>
      <c r="AE493" s="1192" t="str">
        <f t="shared" si="547"/>
        <v/>
      </c>
      <c r="AF493" s="1174" t="str">
        <f>IF(VLOOKUP(D493,'J1&amp;J2'!$CA$9:$CW$470,21,FALSE)=0,"",VLOOKUP(D493,'J1&amp;J2'!$CA$9:$CW$470,21,FALSE))</f>
        <v/>
      </c>
      <c r="AG493" s="1191" t="str">
        <f t="shared" si="548"/>
        <v/>
      </c>
      <c r="AH493" s="1192" t="str">
        <f t="shared" si="549"/>
        <v/>
      </c>
      <c r="AI493" s="1174" t="str">
        <f>IF(VLOOKUP(D493,'J1&amp;J2'!$CA$9:$CW$470,22,FALSE)=0,"",VLOOKUP(D493,'J1&amp;J2'!$CA$9:$CW$470,22,FALSE))</f>
        <v/>
      </c>
      <c r="AJ493" s="1191" t="str">
        <f t="shared" si="550"/>
        <v/>
      </c>
      <c r="AK493" s="1192" t="str">
        <f t="shared" si="551"/>
        <v/>
      </c>
      <c r="AL493" s="1175"/>
      <c r="AM493" s="1193" t="str">
        <f t="shared" si="556"/>
        <v/>
      </c>
      <c r="AN493" s="1194" t="str">
        <f t="shared" si="557"/>
        <v/>
      </c>
      <c r="AO493" s="822" t="str">
        <f t="shared" si="552"/>
        <v/>
      </c>
      <c r="AP493" s="823" t="str">
        <f t="shared" si="553"/>
        <v/>
      </c>
      <c r="AQ493" s="824">
        <f t="shared" si="554"/>
        <v>0</v>
      </c>
      <c r="AR493" s="7"/>
    </row>
    <row r="494" spans="2:44" ht="12" customHeight="1" x14ac:dyDescent="0.4">
      <c r="B494" s="825" t="s">
        <v>789</v>
      </c>
      <c r="C494" s="826" t="s">
        <v>784</v>
      </c>
      <c r="D494" s="827" t="s">
        <v>788</v>
      </c>
      <c r="E494" s="1175" t="str">
        <f>IF(VLOOKUP(D494,'J1&amp;J2'!$CA$9:$CW$470,12,FALSE)=0,"",VLOOKUP(D494,'J1&amp;J2'!$CA$9:$CW$470,12,FALSE))</f>
        <v/>
      </c>
      <c r="F494" s="1193" t="str">
        <f t="shared" si="555"/>
        <v/>
      </c>
      <c r="G494" s="1194" t="str">
        <f t="shared" si="531"/>
        <v/>
      </c>
      <c r="H494" s="1175" t="str">
        <f>IF(VLOOKUP(D494,'J1&amp;J2'!$CA$9:$CW$470,13,FALSE)=0,"",VLOOKUP(D494,'J1&amp;J2'!$CA$9:$CW$470,13,FALSE))</f>
        <v/>
      </c>
      <c r="I494" s="1175" t="str">
        <f t="shared" si="532"/>
        <v/>
      </c>
      <c r="J494" s="1194" t="str">
        <f t="shared" si="533"/>
        <v/>
      </c>
      <c r="K494" s="1175" t="str">
        <f>IF(VLOOKUP(D494,'J1&amp;J2'!$CA$9:$CW$470,14,FALSE)=0,"",VLOOKUP(D494,'J1&amp;J2'!$CA$9:$CW$470,14,FALSE))</f>
        <v/>
      </c>
      <c r="L494" s="1193" t="str">
        <f t="shared" si="534"/>
        <v/>
      </c>
      <c r="M494" s="1194" t="str">
        <f t="shared" si="535"/>
        <v/>
      </c>
      <c r="N494" s="1175" t="str">
        <f>IF(VLOOKUP(D494,'J1&amp;J2'!$CA$9:$CW$470,15,FALSE)=0,"",VLOOKUP(D494,'J1&amp;J2'!$CA$9:$CW$470,15,FALSE))</f>
        <v/>
      </c>
      <c r="O494" s="1193" t="str">
        <f t="shared" si="536"/>
        <v/>
      </c>
      <c r="P494" s="1194" t="str">
        <f t="shared" si="537"/>
        <v/>
      </c>
      <c r="Q494" s="1175" t="str">
        <f>IF(VLOOKUP(D494,'J1&amp;J2'!$CA$9:$CW$470,16,FALSE)=0,"",VLOOKUP(D494,'J1&amp;J2'!$CA$9:$CW$470,16,FALSE))</f>
        <v/>
      </c>
      <c r="R494" s="1193" t="str">
        <f t="shared" si="538"/>
        <v/>
      </c>
      <c r="S494" s="1194" t="str">
        <f t="shared" si="539"/>
        <v/>
      </c>
      <c r="T494" s="1175" t="str">
        <f>IF(VLOOKUP(D494,'J1&amp;J2'!$CA$9:$CW$470,17,FALSE)=0,"",VLOOKUP(D494,'J1&amp;J2'!$CA$9:$CW$470,17,FALSE))</f>
        <v/>
      </c>
      <c r="U494" s="1193" t="str">
        <f t="shared" si="540"/>
        <v/>
      </c>
      <c r="V494" s="1194" t="str">
        <f t="shared" si="541"/>
        <v/>
      </c>
      <c r="W494" s="1175" t="str">
        <f>IF(VLOOKUP(D494,'J1&amp;J2'!$CA$9:$CW$470,18,FALSE)=0,"",VLOOKUP(D494,'J1&amp;J2'!$CA$9:$CW$470,18,FALSE))</f>
        <v/>
      </c>
      <c r="X494" s="1193" t="str">
        <f t="shared" si="542"/>
        <v/>
      </c>
      <c r="Y494" s="1194" t="str">
        <f t="shared" si="543"/>
        <v/>
      </c>
      <c r="Z494" s="1175" t="str">
        <f>IF(VLOOKUP(D494,'J1&amp;J2'!$CA$9:$CW$470,19,FALSE)=0,"",VLOOKUP(D494,'J1&amp;J2'!$CA$9:$CW$470,19,FALSE))</f>
        <v/>
      </c>
      <c r="AA494" s="1193" t="str">
        <f t="shared" si="544"/>
        <v/>
      </c>
      <c r="AB494" s="1194" t="str">
        <f t="shared" si="545"/>
        <v/>
      </c>
      <c r="AC494" s="1175" t="str">
        <f>IF(VLOOKUP(D494,'J1&amp;J2'!$CA$9:$CW$470,20,FALSE)=0,"",VLOOKUP(D494,'J1&amp;J2'!$CA$9:$CW$470,20,FALSE))</f>
        <v/>
      </c>
      <c r="AD494" s="1193" t="str">
        <f t="shared" si="546"/>
        <v/>
      </c>
      <c r="AE494" s="1194" t="str">
        <f t="shared" si="547"/>
        <v/>
      </c>
      <c r="AF494" s="1175" t="str">
        <f>IF(VLOOKUP(D494,'J1&amp;J2'!$CA$9:$CW$470,21,FALSE)=0,"",VLOOKUP(D494,'J1&amp;J2'!$CA$9:$CW$470,21,FALSE))</f>
        <v/>
      </c>
      <c r="AG494" s="1193" t="str">
        <f t="shared" si="548"/>
        <v/>
      </c>
      <c r="AH494" s="1194" t="str">
        <f t="shared" si="549"/>
        <v/>
      </c>
      <c r="AI494" s="1175" t="str">
        <f>IF(VLOOKUP(D494,'J1&amp;J2'!$CA$9:$CW$470,22,FALSE)=0,"",VLOOKUP(D494,'J1&amp;J2'!$CA$9:$CW$470,22,FALSE))</f>
        <v/>
      </c>
      <c r="AJ494" s="1193" t="str">
        <f t="shared" si="550"/>
        <v/>
      </c>
      <c r="AK494" s="1194" t="str">
        <f t="shared" si="551"/>
        <v/>
      </c>
      <c r="AL494" s="1174"/>
      <c r="AM494" s="1191" t="str">
        <f t="shared" si="556"/>
        <v/>
      </c>
      <c r="AN494" s="1192" t="str">
        <f t="shared" si="557"/>
        <v/>
      </c>
      <c r="AO494" s="822" t="str">
        <f t="shared" si="552"/>
        <v/>
      </c>
      <c r="AP494" s="823" t="str">
        <f t="shared" si="553"/>
        <v/>
      </c>
      <c r="AQ494" s="824">
        <f t="shared" si="554"/>
        <v>0</v>
      </c>
      <c r="AR494" s="7"/>
    </row>
    <row r="495" spans="2:44" ht="12" customHeight="1" x14ac:dyDescent="0.4">
      <c r="B495" s="819" t="s">
        <v>819</v>
      </c>
      <c r="C495" s="820" t="s">
        <v>784</v>
      </c>
      <c r="D495" s="821" t="s">
        <v>116</v>
      </c>
      <c r="E495" s="1174" t="str">
        <f>IF(VLOOKUP(D495,'J1&amp;J2'!$CA$9:$CW$470,12,FALSE)=0,"",VLOOKUP(D495,'J1&amp;J2'!$CA$9:$CW$470,12,FALSE))</f>
        <v/>
      </c>
      <c r="F495" s="1191" t="str">
        <f t="shared" si="555"/>
        <v/>
      </c>
      <c r="G495" s="1192" t="str">
        <f t="shared" si="531"/>
        <v/>
      </c>
      <c r="H495" s="1174" t="str">
        <f>IF(VLOOKUP(D495,'J1&amp;J2'!$CA$9:$CW$470,13,FALSE)=0,"",VLOOKUP(D495,'J1&amp;J2'!$CA$9:$CW$470,13,FALSE))</f>
        <v/>
      </c>
      <c r="I495" s="1174" t="str">
        <f t="shared" si="532"/>
        <v/>
      </c>
      <c r="J495" s="1192" t="str">
        <f t="shared" si="533"/>
        <v/>
      </c>
      <c r="K495" s="1174" t="str">
        <f>IF(VLOOKUP(D495,'J1&amp;J2'!$CA$9:$CW$470,14,FALSE)=0,"",VLOOKUP(D495,'J1&amp;J2'!$CA$9:$CW$470,14,FALSE))</f>
        <v/>
      </c>
      <c r="L495" s="1191" t="str">
        <f t="shared" si="534"/>
        <v/>
      </c>
      <c r="M495" s="1192" t="str">
        <f t="shared" si="535"/>
        <v/>
      </c>
      <c r="N495" s="1174" t="str">
        <f>IF(VLOOKUP(D495,'J1&amp;J2'!$CA$9:$CW$470,15,FALSE)=0,"",VLOOKUP(D495,'J1&amp;J2'!$CA$9:$CW$470,15,FALSE))</f>
        <v/>
      </c>
      <c r="O495" s="1191" t="str">
        <f t="shared" si="536"/>
        <v/>
      </c>
      <c r="P495" s="1192" t="str">
        <f t="shared" si="537"/>
        <v/>
      </c>
      <c r="Q495" s="1174" t="str">
        <f>IF(VLOOKUP(D495,'J1&amp;J2'!$CA$9:$CW$470,16,FALSE)=0,"",VLOOKUP(D495,'J1&amp;J2'!$CA$9:$CW$470,16,FALSE))</f>
        <v/>
      </c>
      <c r="R495" s="1191" t="str">
        <f t="shared" si="538"/>
        <v/>
      </c>
      <c r="S495" s="1192" t="str">
        <f t="shared" si="539"/>
        <v/>
      </c>
      <c r="T495" s="1174" t="str">
        <f>IF(VLOOKUP(D495,'J1&amp;J2'!$CA$9:$CW$470,17,FALSE)=0,"",VLOOKUP(D495,'J1&amp;J2'!$CA$9:$CW$470,17,FALSE))</f>
        <v/>
      </c>
      <c r="U495" s="1191" t="str">
        <f t="shared" si="540"/>
        <v/>
      </c>
      <c r="V495" s="1192" t="str">
        <f t="shared" si="541"/>
        <v/>
      </c>
      <c r="W495" s="1174" t="str">
        <f>IF(VLOOKUP(D495,'J1&amp;J2'!$CA$9:$CW$470,18,FALSE)=0,"",VLOOKUP(D495,'J1&amp;J2'!$CA$9:$CW$470,18,FALSE))</f>
        <v/>
      </c>
      <c r="X495" s="1191" t="str">
        <f t="shared" si="542"/>
        <v/>
      </c>
      <c r="Y495" s="1192" t="str">
        <f t="shared" si="543"/>
        <v/>
      </c>
      <c r="Z495" s="1174" t="str">
        <f>IF(VLOOKUP(D495,'J1&amp;J2'!$CA$9:$CW$470,19,FALSE)=0,"",VLOOKUP(D495,'J1&amp;J2'!$CA$9:$CW$470,19,FALSE))</f>
        <v/>
      </c>
      <c r="AA495" s="1191" t="str">
        <f t="shared" si="544"/>
        <v/>
      </c>
      <c r="AB495" s="1192" t="str">
        <f t="shared" si="545"/>
        <v/>
      </c>
      <c r="AC495" s="1174" t="str">
        <f>IF(VLOOKUP(D495,'J1&amp;J2'!$CA$9:$CW$470,20,FALSE)=0,"",VLOOKUP(D495,'J1&amp;J2'!$CA$9:$CW$470,20,FALSE))</f>
        <v/>
      </c>
      <c r="AD495" s="1191" t="str">
        <f t="shared" si="546"/>
        <v/>
      </c>
      <c r="AE495" s="1192" t="str">
        <f t="shared" si="547"/>
        <v/>
      </c>
      <c r="AF495" s="1174" t="str">
        <f>IF(VLOOKUP(D495,'J1&amp;J2'!$CA$9:$CW$470,21,FALSE)=0,"",VLOOKUP(D495,'J1&amp;J2'!$CA$9:$CW$470,21,FALSE))</f>
        <v/>
      </c>
      <c r="AG495" s="1191" t="str">
        <f t="shared" si="548"/>
        <v/>
      </c>
      <c r="AH495" s="1192" t="str">
        <f t="shared" si="549"/>
        <v/>
      </c>
      <c r="AI495" s="1174" t="str">
        <f>IF(VLOOKUP(D495,'J1&amp;J2'!$CA$9:$CW$470,22,FALSE)=0,"",VLOOKUP(D495,'J1&amp;J2'!$CA$9:$CW$470,22,FALSE))</f>
        <v/>
      </c>
      <c r="AJ495" s="1191" t="str">
        <f t="shared" si="550"/>
        <v/>
      </c>
      <c r="AK495" s="1192" t="str">
        <f t="shared" si="551"/>
        <v/>
      </c>
      <c r="AL495" s="1175"/>
      <c r="AM495" s="1193" t="str">
        <f t="shared" si="556"/>
        <v/>
      </c>
      <c r="AN495" s="1194" t="str">
        <f t="shared" si="557"/>
        <v/>
      </c>
      <c r="AO495" s="822" t="str">
        <f t="shared" si="552"/>
        <v/>
      </c>
      <c r="AP495" s="823" t="str">
        <f t="shared" si="553"/>
        <v/>
      </c>
      <c r="AQ495" s="824">
        <f t="shared" si="554"/>
        <v>0</v>
      </c>
      <c r="AR495" s="7"/>
    </row>
    <row r="496" spans="2:44" ht="12" customHeight="1" x14ac:dyDescent="0.4">
      <c r="B496" s="825" t="s">
        <v>822</v>
      </c>
      <c r="C496" s="826" t="s">
        <v>784</v>
      </c>
      <c r="D496" s="827" t="s">
        <v>821</v>
      </c>
      <c r="E496" s="1175" t="str">
        <f>IF(VLOOKUP(D496,'J1&amp;J2'!$CA$9:$CW$470,12,FALSE)=0,"",VLOOKUP(D496,'J1&amp;J2'!$CA$9:$CW$470,12,FALSE))</f>
        <v/>
      </c>
      <c r="F496" s="1193" t="str">
        <f t="shared" si="555"/>
        <v/>
      </c>
      <c r="G496" s="1194" t="str">
        <f t="shared" si="531"/>
        <v/>
      </c>
      <c r="H496" s="1175" t="str">
        <f>IF(VLOOKUP(D496,'J1&amp;J2'!$CA$9:$CW$470,13,FALSE)=0,"",VLOOKUP(D496,'J1&amp;J2'!$CA$9:$CW$470,13,FALSE))</f>
        <v/>
      </c>
      <c r="I496" s="1175" t="str">
        <f t="shared" si="532"/>
        <v/>
      </c>
      <c r="J496" s="1194" t="str">
        <f t="shared" si="533"/>
        <v/>
      </c>
      <c r="K496" s="1175" t="str">
        <f>IF(VLOOKUP(D496,'J1&amp;J2'!$CA$9:$CW$470,14,FALSE)=0,"",VLOOKUP(D496,'J1&amp;J2'!$CA$9:$CW$470,14,FALSE))</f>
        <v/>
      </c>
      <c r="L496" s="1193" t="str">
        <f t="shared" si="534"/>
        <v/>
      </c>
      <c r="M496" s="1194" t="str">
        <f t="shared" si="535"/>
        <v/>
      </c>
      <c r="N496" s="1175" t="str">
        <f>IF(VLOOKUP(D496,'J1&amp;J2'!$CA$9:$CW$470,15,FALSE)=0,"",VLOOKUP(D496,'J1&amp;J2'!$CA$9:$CW$470,15,FALSE))</f>
        <v/>
      </c>
      <c r="O496" s="1193" t="str">
        <f t="shared" si="536"/>
        <v/>
      </c>
      <c r="P496" s="1194" t="str">
        <f t="shared" si="537"/>
        <v/>
      </c>
      <c r="Q496" s="1175" t="str">
        <f>IF(VLOOKUP(D496,'J1&amp;J2'!$CA$9:$CW$470,16,FALSE)=0,"",VLOOKUP(D496,'J1&amp;J2'!$CA$9:$CW$470,16,FALSE))</f>
        <v/>
      </c>
      <c r="R496" s="1193" t="str">
        <f t="shared" si="538"/>
        <v/>
      </c>
      <c r="S496" s="1194" t="str">
        <f t="shared" si="539"/>
        <v/>
      </c>
      <c r="T496" s="1175" t="str">
        <f>IF(VLOOKUP(D496,'J1&amp;J2'!$CA$9:$CW$470,17,FALSE)=0,"",VLOOKUP(D496,'J1&amp;J2'!$CA$9:$CW$470,17,FALSE))</f>
        <v/>
      </c>
      <c r="U496" s="1193" t="str">
        <f t="shared" si="540"/>
        <v/>
      </c>
      <c r="V496" s="1194" t="str">
        <f t="shared" si="541"/>
        <v/>
      </c>
      <c r="W496" s="1175" t="str">
        <f>IF(VLOOKUP(D496,'J1&amp;J2'!$CA$9:$CW$470,18,FALSE)=0,"",VLOOKUP(D496,'J1&amp;J2'!$CA$9:$CW$470,18,FALSE))</f>
        <v/>
      </c>
      <c r="X496" s="1193" t="str">
        <f t="shared" si="542"/>
        <v/>
      </c>
      <c r="Y496" s="1194" t="str">
        <f t="shared" si="543"/>
        <v/>
      </c>
      <c r="Z496" s="1175" t="str">
        <f>IF(VLOOKUP(D496,'J1&amp;J2'!$CA$9:$CW$470,19,FALSE)=0,"",VLOOKUP(D496,'J1&amp;J2'!$CA$9:$CW$470,19,FALSE))</f>
        <v/>
      </c>
      <c r="AA496" s="1193" t="str">
        <f t="shared" si="544"/>
        <v/>
      </c>
      <c r="AB496" s="1194" t="str">
        <f t="shared" si="545"/>
        <v/>
      </c>
      <c r="AC496" s="1175" t="str">
        <f>IF(VLOOKUP(D496,'J1&amp;J2'!$CA$9:$CW$470,20,FALSE)=0,"",VLOOKUP(D496,'J1&amp;J2'!$CA$9:$CW$470,20,FALSE))</f>
        <v/>
      </c>
      <c r="AD496" s="1193" t="str">
        <f t="shared" si="546"/>
        <v/>
      </c>
      <c r="AE496" s="1194" t="str">
        <f t="shared" si="547"/>
        <v/>
      </c>
      <c r="AF496" s="1175" t="str">
        <f>IF(VLOOKUP(D496,'J1&amp;J2'!$CA$9:$CW$470,21,FALSE)=0,"",VLOOKUP(D496,'J1&amp;J2'!$CA$9:$CW$470,21,FALSE))</f>
        <v/>
      </c>
      <c r="AG496" s="1193" t="str">
        <f t="shared" si="548"/>
        <v/>
      </c>
      <c r="AH496" s="1194" t="str">
        <f t="shared" si="549"/>
        <v/>
      </c>
      <c r="AI496" s="1175" t="str">
        <f>IF(VLOOKUP(D496,'J1&amp;J2'!$CA$9:$CW$470,22,FALSE)=0,"",VLOOKUP(D496,'J1&amp;J2'!$CA$9:$CW$470,22,FALSE))</f>
        <v/>
      </c>
      <c r="AJ496" s="1193" t="str">
        <f t="shared" si="550"/>
        <v/>
      </c>
      <c r="AK496" s="1194" t="str">
        <f t="shared" si="551"/>
        <v/>
      </c>
      <c r="AL496" s="1174"/>
      <c r="AM496" s="1191" t="str">
        <f t="shared" si="556"/>
        <v/>
      </c>
      <c r="AN496" s="1192" t="str">
        <f t="shared" si="557"/>
        <v/>
      </c>
      <c r="AO496" s="822" t="str">
        <f t="shared" si="552"/>
        <v/>
      </c>
      <c r="AP496" s="823" t="str">
        <f t="shared" si="553"/>
        <v/>
      </c>
      <c r="AQ496" s="824">
        <f t="shared" si="554"/>
        <v>0</v>
      </c>
      <c r="AR496" s="7"/>
    </row>
    <row r="497" spans="2:44" ht="12" customHeight="1" x14ac:dyDescent="0.4">
      <c r="B497" s="819" t="s">
        <v>856</v>
      </c>
      <c r="C497" s="820" t="s">
        <v>338</v>
      </c>
      <c r="D497" s="821" t="s">
        <v>855</v>
      </c>
      <c r="E497" s="1174" t="str">
        <f>IF(VLOOKUP(D497,'J1&amp;J2'!$CA$9:$CW$470,12,FALSE)=0,"",VLOOKUP(D497,'J1&amp;J2'!$CA$9:$CW$470,12,FALSE))</f>
        <v/>
      </c>
      <c r="F497" s="1191" t="str">
        <f t="shared" si="555"/>
        <v/>
      </c>
      <c r="G497" s="1192" t="str">
        <f t="shared" si="531"/>
        <v/>
      </c>
      <c r="H497" s="1174" t="str">
        <f>IF(VLOOKUP(D497,'J1&amp;J2'!$CA$9:$CW$470,13,FALSE)=0,"",VLOOKUP(D497,'J1&amp;J2'!$CA$9:$CW$470,13,FALSE))</f>
        <v/>
      </c>
      <c r="I497" s="1174" t="str">
        <f t="shared" si="532"/>
        <v/>
      </c>
      <c r="J497" s="1192" t="str">
        <f t="shared" si="533"/>
        <v/>
      </c>
      <c r="K497" s="1174" t="str">
        <f>IF(VLOOKUP(D497,'J1&amp;J2'!$CA$9:$CW$470,14,FALSE)=0,"",VLOOKUP(D497,'J1&amp;J2'!$CA$9:$CW$470,14,FALSE))</f>
        <v/>
      </c>
      <c r="L497" s="1191" t="str">
        <f t="shared" si="534"/>
        <v/>
      </c>
      <c r="M497" s="1192" t="str">
        <f t="shared" si="535"/>
        <v/>
      </c>
      <c r="N497" s="1174" t="str">
        <f>IF(VLOOKUP(D497,'J1&amp;J2'!$CA$9:$CW$470,15,FALSE)=0,"",VLOOKUP(D497,'J1&amp;J2'!$CA$9:$CW$470,15,FALSE))</f>
        <v/>
      </c>
      <c r="O497" s="1191" t="str">
        <f t="shared" si="536"/>
        <v/>
      </c>
      <c r="P497" s="1192" t="str">
        <f t="shared" si="537"/>
        <v/>
      </c>
      <c r="Q497" s="1174" t="str">
        <f>IF(VLOOKUP(D497,'J1&amp;J2'!$CA$9:$CW$470,16,FALSE)=0,"",VLOOKUP(D497,'J1&amp;J2'!$CA$9:$CW$470,16,FALSE))</f>
        <v/>
      </c>
      <c r="R497" s="1191" t="str">
        <f t="shared" si="538"/>
        <v/>
      </c>
      <c r="S497" s="1192" t="str">
        <f t="shared" si="539"/>
        <v/>
      </c>
      <c r="T497" s="1174" t="str">
        <f>IF(VLOOKUP(D497,'J1&amp;J2'!$CA$9:$CW$470,17,FALSE)=0,"",VLOOKUP(D497,'J1&amp;J2'!$CA$9:$CW$470,17,FALSE))</f>
        <v/>
      </c>
      <c r="U497" s="1191" t="str">
        <f t="shared" si="540"/>
        <v/>
      </c>
      <c r="V497" s="1192" t="str">
        <f t="shared" si="541"/>
        <v/>
      </c>
      <c r="W497" s="1174" t="str">
        <f>IF(VLOOKUP(D497,'J1&amp;J2'!$CA$9:$CW$470,18,FALSE)=0,"",VLOOKUP(D497,'J1&amp;J2'!$CA$9:$CW$470,18,FALSE))</f>
        <v/>
      </c>
      <c r="X497" s="1191" t="str">
        <f t="shared" si="542"/>
        <v/>
      </c>
      <c r="Y497" s="1192" t="str">
        <f t="shared" si="543"/>
        <v/>
      </c>
      <c r="Z497" s="1174" t="str">
        <f>IF(VLOOKUP(D497,'J1&amp;J2'!$CA$9:$CW$470,19,FALSE)=0,"",VLOOKUP(D497,'J1&amp;J2'!$CA$9:$CW$470,19,FALSE))</f>
        <v/>
      </c>
      <c r="AA497" s="1191" t="str">
        <f t="shared" si="544"/>
        <v/>
      </c>
      <c r="AB497" s="1192" t="str">
        <f t="shared" si="545"/>
        <v/>
      </c>
      <c r="AC497" s="1174" t="str">
        <f>IF(VLOOKUP(D497,'J1&amp;J2'!$CA$9:$CW$470,20,FALSE)=0,"",VLOOKUP(D497,'J1&amp;J2'!$CA$9:$CW$470,20,FALSE))</f>
        <v/>
      </c>
      <c r="AD497" s="1191" t="str">
        <f t="shared" si="546"/>
        <v/>
      </c>
      <c r="AE497" s="1192" t="str">
        <f t="shared" si="547"/>
        <v/>
      </c>
      <c r="AF497" s="1174" t="str">
        <f>IF(VLOOKUP(D497,'J1&amp;J2'!$CA$9:$CW$470,21,FALSE)=0,"",VLOOKUP(D497,'J1&amp;J2'!$CA$9:$CW$470,21,FALSE))</f>
        <v/>
      </c>
      <c r="AG497" s="1191" t="str">
        <f t="shared" si="548"/>
        <v/>
      </c>
      <c r="AH497" s="1192" t="str">
        <f t="shared" si="549"/>
        <v/>
      </c>
      <c r="AI497" s="1174" t="str">
        <f>IF(VLOOKUP(D497,'J1&amp;J2'!$CA$9:$CW$470,22,FALSE)=0,"",VLOOKUP(D497,'J1&amp;J2'!$CA$9:$CW$470,22,FALSE))</f>
        <v/>
      </c>
      <c r="AJ497" s="1191" t="str">
        <f t="shared" si="550"/>
        <v/>
      </c>
      <c r="AK497" s="1192" t="str">
        <f t="shared" si="551"/>
        <v/>
      </c>
      <c r="AL497" s="1175"/>
      <c r="AM497" s="1193" t="str">
        <f t="shared" si="556"/>
        <v/>
      </c>
      <c r="AN497" s="1194" t="str">
        <f t="shared" si="557"/>
        <v/>
      </c>
      <c r="AO497" s="822" t="str">
        <f t="shared" si="552"/>
        <v/>
      </c>
      <c r="AP497" s="823" t="str">
        <f t="shared" si="553"/>
        <v/>
      </c>
      <c r="AQ497" s="824">
        <f t="shared" si="554"/>
        <v>0</v>
      </c>
      <c r="AR497" s="7"/>
    </row>
    <row r="498" spans="2:44" ht="12" customHeight="1" x14ac:dyDescent="0.4">
      <c r="B498" s="825" t="s">
        <v>866</v>
      </c>
      <c r="C498" s="826" t="s">
        <v>338</v>
      </c>
      <c r="D498" s="827" t="s">
        <v>865</v>
      </c>
      <c r="E498" s="1175" t="str">
        <f>IF(VLOOKUP(D498,'J1&amp;J2'!$CA$9:$CW$470,12,FALSE)=0,"",VLOOKUP(D498,'J1&amp;J2'!$CA$9:$CW$470,12,FALSE))</f>
        <v/>
      </c>
      <c r="F498" s="1193" t="str">
        <f t="shared" si="555"/>
        <v/>
      </c>
      <c r="G498" s="1194" t="str">
        <f t="shared" si="531"/>
        <v/>
      </c>
      <c r="H498" s="1175" t="str">
        <f>IF(VLOOKUP(D498,'J1&amp;J2'!$CA$9:$CW$470,13,FALSE)=0,"",VLOOKUP(D498,'J1&amp;J2'!$CA$9:$CW$470,13,FALSE))</f>
        <v/>
      </c>
      <c r="I498" s="1175" t="str">
        <f t="shared" si="532"/>
        <v/>
      </c>
      <c r="J498" s="1194" t="str">
        <f t="shared" si="533"/>
        <v/>
      </c>
      <c r="K498" s="1175" t="str">
        <f>IF(VLOOKUP(D498,'J1&amp;J2'!$CA$9:$CW$470,14,FALSE)=0,"",VLOOKUP(D498,'J1&amp;J2'!$CA$9:$CW$470,14,FALSE))</f>
        <v/>
      </c>
      <c r="L498" s="1193" t="str">
        <f t="shared" si="534"/>
        <v/>
      </c>
      <c r="M498" s="1194" t="str">
        <f t="shared" si="535"/>
        <v/>
      </c>
      <c r="N498" s="1175" t="str">
        <f>IF(VLOOKUP(D498,'J1&amp;J2'!$CA$9:$CW$470,15,FALSE)=0,"",VLOOKUP(D498,'J1&amp;J2'!$CA$9:$CW$470,15,FALSE))</f>
        <v/>
      </c>
      <c r="O498" s="1193" t="str">
        <f t="shared" si="536"/>
        <v/>
      </c>
      <c r="P498" s="1194" t="str">
        <f t="shared" si="537"/>
        <v/>
      </c>
      <c r="Q498" s="1175" t="str">
        <f>IF(VLOOKUP(D498,'J1&amp;J2'!$CA$9:$CW$470,16,FALSE)=0,"",VLOOKUP(D498,'J1&amp;J2'!$CA$9:$CW$470,16,FALSE))</f>
        <v/>
      </c>
      <c r="R498" s="1193" t="str">
        <f t="shared" si="538"/>
        <v/>
      </c>
      <c r="S498" s="1194" t="str">
        <f t="shared" si="539"/>
        <v/>
      </c>
      <c r="T498" s="1175" t="str">
        <f>IF(VLOOKUP(D498,'J1&amp;J2'!$CA$9:$CW$470,17,FALSE)=0,"",VLOOKUP(D498,'J1&amp;J2'!$CA$9:$CW$470,17,FALSE))</f>
        <v/>
      </c>
      <c r="U498" s="1193" t="str">
        <f t="shared" si="540"/>
        <v/>
      </c>
      <c r="V498" s="1194" t="str">
        <f t="shared" si="541"/>
        <v/>
      </c>
      <c r="W498" s="1175" t="str">
        <f>IF(VLOOKUP(D498,'J1&amp;J2'!$CA$9:$CW$470,18,FALSE)=0,"",VLOOKUP(D498,'J1&amp;J2'!$CA$9:$CW$470,18,FALSE))</f>
        <v/>
      </c>
      <c r="X498" s="1193" t="str">
        <f t="shared" si="542"/>
        <v/>
      </c>
      <c r="Y498" s="1194" t="str">
        <f t="shared" si="543"/>
        <v/>
      </c>
      <c r="Z498" s="1175" t="str">
        <f>IF(VLOOKUP(D498,'J1&amp;J2'!$CA$9:$CW$470,19,FALSE)=0,"",VLOOKUP(D498,'J1&amp;J2'!$CA$9:$CW$470,19,FALSE))</f>
        <v/>
      </c>
      <c r="AA498" s="1193" t="str">
        <f t="shared" si="544"/>
        <v/>
      </c>
      <c r="AB498" s="1194" t="str">
        <f t="shared" si="545"/>
        <v/>
      </c>
      <c r="AC498" s="1175" t="str">
        <f>IF(VLOOKUP(D498,'J1&amp;J2'!$CA$9:$CW$470,20,FALSE)=0,"",VLOOKUP(D498,'J1&amp;J2'!$CA$9:$CW$470,20,FALSE))</f>
        <v/>
      </c>
      <c r="AD498" s="1193" t="str">
        <f t="shared" si="546"/>
        <v/>
      </c>
      <c r="AE498" s="1194" t="str">
        <f t="shared" si="547"/>
        <v/>
      </c>
      <c r="AF498" s="1175" t="str">
        <f>IF(VLOOKUP(D498,'J1&amp;J2'!$CA$9:$CW$470,21,FALSE)=0,"",VLOOKUP(D498,'J1&amp;J2'!$CA$9:$CW$470,21,FALSE))</f>
        <v/>
      </c>
      <c r="AG498" s="1193" t="str">
        <f t="shared" si="548"/>
        <v/>
      </c>
      <c r="AH498" s="1194" t="str">
        <f t="shared" si="549"/>
        <v/>
      </c>
      <c r="AI498" s="1175" t="str">
        <f>IF(VLOOKUP(D498,'J1&amp;J2'!$CA$9:$CW$470,22,FALSE)=0,"",VLOOKUP(D498,'J1&amp;J2'!$CA$9:$CW$470,22,FALSE))</f>
        <v/>
      </c>
      <c r="AJ498" s="1193" t="str">
        <f t="shared" si="550"/>
        <v/>
      </c>
      <c r="AK498" s="1194" t="str">
        <f t="shared" si="551"/>
        <v/>
      </c>
      <c r="AL498" s="1174"/>
      <c r="AM498" s="1191" t="str">
        <f t="shared" si="556"/>
        <v/>
      </c>
      <c r="AN498" s="1192" t="str">
        <f t="shared" si="557"/>
        <v/>
      </c>
      <c r="AO498" s="822" t="str">
        <f t="shared" si="552"/>
        <v/>
      </c>
      <c r="AP498" s="823" t="str">
        <f t="shared" si="553"/>
        <v/>
      </c>
      <c r="AQ498" s="824">
        <f t="shared" si="554"/>
        <v>0</v>
      </c>
      <c r="AR498" s="7"/>
    </row>
    <row r="499" spans="2:44" ht="12" customHeight="1" x14ac:dyDescent="0.4">
      <c r="B499" s="819" t="s">
        <v>878</v>
      </c>
      <c r="C499" s="820" t="s">
        <v>338</v>
      </c>
      <c r="D499" s="821" t="s">
        <v>877</v>
      </c>
      <c r="E499" s="1174" t="str">
        <f>IF(VLOOKUP(D499,'J1&amp;J2'!$CA$9:$CW$470,12,FALSE)=0,"",VLOOKUP(D499,'J1&amp;J2'!$CA$9:$CW$470,12,FALSE))</f>
        <v/>
      </c>
      <c r="F499" s="1191" t="str">
        <f t="shared" si="555"/>
        <v/>
      </c>
      <c r="G499" s="1192" t="str">
        <f t="shared" si="531"/>
        <v/>
      </c>
      <c r="H499" s="1174" t="str">
        <f>IF(VLOOKUP(D499,'J1&amp;J2'!$CA$9:$CW$470,13,FALSE)=0,"",VLOOKUP(D499,'J1&amp;J2'!$CA$9:$CW$470,13,FALSE))</f>
        <v/>
      </c>
      <c r="I499" s="1174" t="str">
        <f t="shared" si="532"/>
        <v/>
      </c>
      <c r="J499" s="1192" t="str">
        <f t="shared" si="533"/>
        <v/>
      </c>
      <c r="K499" s="1174" t="str">
        <f>IF(VLOOKUP(D499,'J1&amp;J2'!$CA$9:$CW$470,14,FALSE)=0,"",VLOOKUP(D499,'J1&amp;J2'!$CA$9:$CW$470,14,FALSE))</f>
        <v/>
      </c>
      <c r="L499" s="1191" t="str">
        <f t="shared" si="534"/>
        <v/>
      </c>
      <c r="M499" s="1192" t="str">
        <f t="shared" si="535"/>
        <v/>
      </c>
      <c r="N499" s="1174" t="str">
        <f>IF(VLOOKUP(D499,'J1&amp;J2'!$CA$9:$CW$470,15,FALSE)=0,"",VLOOKUP(D499,'J1&amp;J2'!$CA$9:$CW$470,15,FALSE))</f>
        <v/>
      </c>
      <c r="O499" s="1191" t="str">
        <f t="shared" si="536"/>
        <v/>
      </c>
      <c r="P499" s="1192" t="str">
        <f t="shared" si="537"/>
        <v/>
      </c>
      <c r="Q499" s="1174" t="str">
        <f>IF(VLOOKUP(D499,'J1&amp;J2'!$CA$9:$CW$470,16,FALSE)=0,"",VLOOKUP(D499,'J1&amp;J2'!$CA$9:$CW$470,16,FALSE))</f>
        <v/>
      </c>
      <c r="R499" s="1191" t="str">
        <f t="shared" si="538"/>
        <v/>
      </c>
      <c r="S499" s="1192" t="str">
        <f t="shared" si="539"/>
        <v/>
      </c>
      <c r="T499" s="1174" t="str">
        <f>IF(VLOOKUP(D499,'J1&amp;J2'!$CA$9:$CW$470,17,FALSE)=0,"",VLOOKUP(D499,'J1&amp;J2'!$CA$9:$CW$470,17,FALSE))</f>
        <v/>
      </c>
      <c r="U499" s="1191" t="str">
        <f t="shared" si="540"/>
        <v/>
      </c>
      <c r="V499" s="1192" t="str">
        <f t="shared" si="541"/>
        <v/>
      </c>
      <c r="W499" s="1174" t="str">
        <f>IF(VLOOKUP(D499,'J1&amp;J2'!$CA$9:$CW$470,18,FALSE)=0,"",VLOOKUP(D499,'J1&amp;J2'!$CA$9:$CW$470,18,FALSE))</f>
        <v/>
      </c>
      <c r="X499" s="1191" t="str">
        <f t="shared" si="542"/>
        <v/>
      </c>
      <c r="Y499" s="1192" t="str">
        <f t="shared" si="543"/>
        <v/>
      </c>
      <c r="Z499" s="1174" t="str">
        <f>IF(VLOOKUP(D499,'J1&amp;J2'!$CA$9:$CW$470,19,FALSE)=0,"",VLOOKUP(D499,'J1&amp;J2'!$CA$9:$CW$470,19,FALSE))</f>
        <v/>
      </c>
      <c r="AA499" s="1191" t="str">
        <f t="shared" si="544"/>
        <v/>
      </c>
      <c r="AB499" s="1192" t="str">
        <f t="shared" si="545"/>
        <v/>
      </c>
      <c r="AC499" s="1174" t="str">
        <f>IF(VLOOKUP(D499,'J1&amp;J2'!$CA$9:$CW$470,20,FALSE)=0,"",VLOOKUP(D499,'J1&amp;J2'!$CA$9:$CW$470,20,FALSE))</f>
        <v/>
      </c>
      <c r="AD499" s="1191" t="str">
        <f t="shared" si="546"/>
        <v/>
      </c>
      <c r="AE499" s="1192" t="str">
        <f t="shared" si="547"/>
        <v/>
      </c>
      <c r="AF499" s="1174" t="str">
        <f>IF(VLOOKUP(D499,'J1&amp;J2'!$CA$9:$CW$470,21,FALSE)=0,"",VLOOKUP(D499,'J1&amp;J2'!$CA$9:$CW$470,21,FALSE))</f>
        <v/>
      </c>
      <c r="AG499" s="1191" t="str">
        <f t="shared" si="548"/>
        <v/>
      </c>
      <c r="AH499" s="1192" t="str">
        <f t="shared" si="549"/>
        <v/>
      </c>
      <c r="AI499" s="1174" t="str">
        <f>IF(VLOOKUP(D499,'J1&amp;J2'!$CA$9:$CW$470,22,FALSE)=0,"",VLOOKUP(D499,'J1&amp;J2'!$CA$9:$CW$470,22,FALSE))</f>
        <v/>
      </c>
      <c r="AJ499" s="1191" t="str">
        <f t="shared" si="550"/>
        <v/>
      </c>
      <c r="AK499" s="1192" t="str">
        <f t="shared" si="551"/>
        <v/>
      </c>
      <c r="AL499" s="1175"/>
      <c r="AM499" s="1193" t="str">
        <f t="shared" si="556"/>
        <v/>
      </c>
      <c r="AN499" s="1194" t="str">
        <f t="shared" si="557"/>
        <v/>
      </c>
      <c r="AO499" s="822" t="str">
        <f t="shared" si="552"/>
        <v/>
      </c>
      <c r="AP499" s="823" t="str">
        <f t="shared" si="553"/>
        <v/>
      </c>
      <c r="AQ499" s="824">
        <f t="shared" si="554"/>
        <v>0</v>
      </c>
      <c r="AR499" s="7"/>
    </row>
    <row r="500" spans="2:44" ht="12" customHeight="1" x14ac:dyDescent="0.4">
      <c r="B500" s="825" t="s">
        <v>880</v>
      </c>
      <c r="C500" s="826" t="s">
        <v>338</v>
      </c>
      <c r="D500" s="827" t="s">
        <v>879</v>
      </c>
      <c r="E500" s="1175" t="str">
        <f>IF(VLOOKUP(D500,'J1&amp;J2'!$CA$9:$CW$470,12,FALSE)=0,"",VLOOKUP(D500,'J1&amp;J2'!$CA$9:$CW$470,12,FALSE))</f>
        <v/>
      </c>
      <c r="F500" s="1193" t="str">
        <f t="shared" si="555"/>
        <v/>
      </c>
      <c r="G500" s="1194" t="str">
        <f t="shared" si="531"/>
        <v/>
      </c>
      <c r="H500" s="1175" t="str">
        <f>IF(VLOOKUP(D500,'J1&amp;J2'!$CA$9:$CW$470,13,FALSE)=0,"",VLOOKUP(D500,'J1&amp;J2'!$CA$9:$CW$470,13,FALSE))</f>
        <v/>
      </c>
      <c r="I500" s="1175" t="str">
        <f t="shared" si="532"/>
        <v/>
      </c>
      <c r="J500" s="1194" t="str">
        <f t="shared" si="533"/>
        <v/>
      </c>
      <c r="K500" s="1175" t="str">
        <f>IF(VLOOKUP(D500,'J1&amp;J2'!$CA$9:$CW$470,14,FALSE)=0,"",VLOOKUP(D500,'J1&amp;J2'!$CA$9:$CW$470,14,FALSE))</f>
        <v/>
      </c>
      <c r="L500" s="1193" t="str">
        <f t="shared" si="534"/>
        <v/>
      </c>
      <c r="M500" s="1194" t="str">
        <f t="shared" si="535"/>
        <v/>
      </c>
      <c r="N500" s="1175" t="str">
        <f>IF(VLOOKUP(D500,'J1&amp;J2'!$CA$9:$CW$470,15,FALSE)=0,"",VLOOKUP(D500,'J1&amp;J2'!$CA$9:$CW$470,15,FALSE))</f>
        <v/>
      </c>
      <c r="O500" s="1193" t="str">
        <f t="shared" si="536"/>
        <v/>
      </c>
      <c r="P500" s="1194" t="str">
        <f t="shared" si="537"/>
        <v/>
      </c>
      <c r="Q500" s="1175" t="str">
        <f>IF(VLOOKUP(D500,'J1&amp;J2'!$CA$9:$CW$470,16,FALSE)=0,"",VLOOKUP(D500,'J1&amp;J2'!$CA$9:$CW$470,16,FALSE))</f>
        <v/>
      </c>
      <c r="R500" s="1193" t="str">
        <f t="shared" si="538"/>
        <v/>
      </c>
      <c r="S500" s="1194" t="str">
        <f t="shared" si="539"/>
        <v/>
      </c>
      <c r="T500" s="1175" t="str">
        <f>IF(VLOOKUP(D500,'J1&amp;J2'!$CA$9:$CW$470,17,FALSE)=0,"",VLOOKUP(D500,'J1&amp;J2'!$CA$9:$CW$470,17,FALSE))</f>
        <v/>
      </c>
      <c r="U500" s="1193" t="str">
        <f t="shared" si="540"/>
        <v/>
      </c>
      <c r="V500" s="1194" t="str">
        <f t="shared" si="541"/>
        <v/>
      </c>
      <c r="W500" s="1175" t="str">
        <f>IF(VLOOKUP(D500,'J1&amp;J2'!$CA$9:$CW$470,18,FALSE)=0,"",VLOOKUP(D500,'J1&amp;J2'!$CA$9:$CW$470,18,FALSE))</f>
        <v/>
      </c>
      <c r="X500" s="1193" t="str">
        <f t="shared" si="542"/>
        <v/>
      </c>
      <c r="Y500" s="1194" t="str">
        <f t="shared" si="543"/>
        <v/>
      </c>
      <c r="Z500" s="1175" t="str">
        <f>IF(VLOOKUP(D500,'J1&amp;J2'!$CA$9:$CW$470,19,FALSE)=0,"",VLOOKUP(D500,'J1&amp;J2'!$CA$9:$CW$470,19,FALSE))</f>
        <v/>
      </c>
      <c r="AA500" s="1193" t="str">
        <f t="shared" si="544"/>
        <v/>
      </c>
      <c r="AB500" s="1194" t="str">
        <f t="shared" si="545"/>
        <v/>
      </c>
      <c r="AC500" s="1175" t="str">
        <f>IF(VLOOKUP(D500,'J1&amp;J2'!$CA$9:$CW$470,20,FALSE)=0,"",VLOOKUP(D500,'J1&amp;J2'!$CA$9:$CW$470,20,FALSE))</f>
        <v/>
      </c>
      <c r="AD500" s="1193" t="str">
        <f t="shared" si="546"/>
        <v/>
      </c>
      <c r="AE500" s="1194" t="str">
        <f t="shared" si="547"/>
        <v/>
      </c>
      <c r="AF500" s="1175" t="str">
        <f>IF(VLOOKUP(D500,'J1&amp;J2'!$CA$9:$CW$470,21,FALSE)=0,"",VLOOKUP(D500,'J1&amp;J2'!$CA$9:$CW$470,21,FALSE))</f>
        <v/>
      </c>
      <c r="AG500" s="1193" t="str">
        <f t="shared" si="548"/>
        <v/>
      </c>
      <c r="AH500" s="1194" t="str">
        <f t="shared" si="549"/>
        <v/>
      </c>
      <c r="AI500" s="1175" t="str">
        <f>IF(VLOOKUP(D500,'J1&amp;J2'!$CA$9:$CW$470,22,FALSE)=0,"",VLOOKUP(D500,'J1&amp;J2'!$CA$9:$CW$470,22,FALSE))</f>
        <v/>
      </c>
      <c r="AJ500" s="1193" t="str">
        <f t="shared" si="550"/>
        <v/>
      </c>
      <c r="AK500" s="1194" t="str">
        <f t="shared" si="551"/>
        <v/>
      </c>
      <c r="AL500" s="1174"/>
      <c r="AM500" s="1191" t="str">
        <f t="shared" si="556"/>
        <v/>
      </c>
      <c r="AN500" s="1192" t="str">
        <f t="shared" si="557"/>
        <v/>
      </c>
      <c r="AO500" s="822" t="str">
        <f t="shared" si="552"/>
        <v/>
      </c>
      <c r="AP500" s="823" t="str">
        <f t="shared" si="553"/>
        <v/>
      </c>
      <c r="AQ500" s="824">
        <f t="shared" si="554"/>
        <v>0</v>
      </c>
      <c r="AR500" s="7"/>
    </row>
    <row r="501" spans="2:44" ht="12" customHeight="1" x14ac:dyDescent="0.4">
      <c r="B501" s="819" t="s">
        <v>893</v>
      </c>
      <c r="C501" s="820" t="s">
        <v>338</v>
      </c>
      <c r="D501" s="821" t="s">
        <v>892</v>
      </c>
      <c r="E501" s="1174" t="str">
        <f>IF(VLOOKUP(D501,'J1&amp;J2'!$CA$9:$CW$470,12,FALSE)=0,"",VLOOKUP(D501,'J1&amp;J2'!$CA$9:$CW$470,12,FALSE))</f>
        <v/>
      </c>
      <c r="F501" s="1191" t="str">
        <f t="shared" si="555"/>
        <v/>
      </c>
      <c r="G501" s="1192" t="str">
        <f t="shared" ref="G501:G532" si="558">IF(F501="","",IF(F501=1,15,IF(F501=2,12,IF(AND(F501&gt;2,F501&lt;13),13-F501,0))))</f>
        <v/>
      </c>
      <c r="H501" s="1174" t="str">
        <f>IF(VLOOKUP(D501,'J1&amp;J2'!$CA$9:$CW$470,13,FALSE)=0,"",VLOOKUP(D501,'J1&amp;J2'!$CA$9:$CW$470,13,FALSE))</f>
        <v/>
      </c>
      <c r="I501" s="1174" t="str">
        <f t="shared" ref="I501:I532" si="559">IF(H501="","",RANK(H501,$H$469:$H$534,1))</f>
        <v/>
      </c>
      <c r="J501" s="1192" t="str">
        <f t="shared" ref="J501:J532" si="560">IF(I501="","",IF(I501=1,15,IF(I501=2,12,IF(AND(I501&gt;2,I501&lt;13),13-I501,0))))</f>
        <v/>
      </c>
      <c r="K501" s="1174" t="str">
        <f>IF(VLOOKUP(D501,'J1&amp;J2'!$CA$9:$CW$470,14,FALSE)=0,"",VLOOKUP(D501,'J1&amp;J2'!$CA$9:$CW$470,14,FALSE))</f>
        <v/>
      </c>
      <c r="L501" s="1191" t="str">
        <f t="shared" ref="L501:L532" si="561">IF(K501="","",RANK(K501,$K$469:$K$551,1))</f>
        <v/>
      </c>
      <c r="M501" s="1192" t="str">
        <f t="shared" ref="M501:M532" si="562">IF(L501="","",IF(L501=1,15,IF(L501=2,12,IF(AND(L501&gt;2,L501&lt;13),13-L501,0))))</f>
        <v/>
      </c>
      <c r="N501" s="1174" t="str">
        <f>IF(VLOOKUP(D501,'J1&amp;J2'!$CA$9:$CW$470,15,FALSE)=0,"",VLOOKUP(D501,'J1&amp;J2'!$CA$9:$CW$470,15,FALSE))</f>
        <v/>
      </c>
      <c r="O501" s="1191" t="str">
        <f t="shared" ref="O501:O532" si="563">IF(N501="","",RANK(N501,$N$469:$N$551,1))</f>
        <v/>
      </c>
      <c r="P501" s="1192" t="str">
        <f t="shared" ref="P501:P532" si="564">IF(O501="","",IF(O501=1,15,IF(O501=2,12,IF(AND(O501&gt;2,O501&lt;13),13-O501,0))))</f>
        <v/>
      </c>
      <c r="Q501" s="1174" t="str">
        <f>IF(VLOOKUP(D501,'J1&amp;J2'!$CA$9:$CW$470,16,FALSE)=0,"",VLOOKUP(D501,'J1&amp;J2'!$CA$9:$CW$470,16,FALSE))</f>
        <v/>
      </c>
      <c r="R501" s="1191" t="str">
        <f t="shared" ref="R501:R532" si="565">IF(Q501="","",RANK(Q501,$Q$469:$Q$551,1))</f>
        <v/>
      </c>
      <c r="S501" s="1192" t="str">
        <f t="shared" ref="S501:S532" si="566">IF(R501="","",IF(R501=1,15,IF(R501=2,12,IF(AND(R501&gt;2,R501&lt;13),13-R501,0))))</f>
        <v/>
      </c>
      <c r="T501" s="1174" t="str">
        <f>IF(VLOOKUP(D501,'J1&amp;J2'!$CA$9:$CW$470,17,FALSE)=0,"",VLOOKUP(D501,'J1&amp;J2'!$CA$9:$CW$470,17,FALSE))</f>
        <v/>
      </c>
      <c r="U501" s="1191" t="str">
        <f t="shared" ref="U501:U532" si="567">IF(T501="","",RANK(T501,$T$469:$T$551,1))</f>
        <v/>
      </c>
      <c r="V501" s="1192" t="str">
        <f t="shared" ref="V501:V532" si="568">IF(U501="","",IF(U501=1,15,IF(U501=2,12,IF(AND(U501&gt;2,U501&lt;13),13-U501,0))))</f>
        <v/>
      </c>
      <c r="W501" s="1174" t="str">
        <f>IF(VLOOKUP(D501,'J1&amp;J2'!$CA$9:$CW$470,18,FALSE)=0,"",VLOOKUP(D501,'J1&amp;J2'!$CA$9:$CW$470,18,FALSE))</f>
        <v/>
      </c>
      <c r="X501" s="1191" t="str">
        <f t="shared" ref="X501:X532" si="569">IF(W501="","",RANK(W501,$W$469:$W$551,1))</f>
        <v/>
      </c>
      <c r="Y501" s="1192" t="str">
        <f t="shared" ref="Y501:Y532" si="570">IF(X501="","",IF(X501=1,15,IF(X501=2,12,IF(AND(X501&gt;2,X501&lt;13),13-X501,0))))</f>
        <v/>
      </c>
      <c r="Z501" s="1174" t="str">
        <f>IF(VLOOKUP(D501,'J1&amp;J2'!$CA$9:$CW$470,19,FALSE)=0,"",VLOOKUP(D501,'J1&amp;J2'!$CA$9:$CW$470,19,FALSE))</f>
        <v/>
      </c>
      <c r="AA501" s="1191" t="str">
        <f t="shared" ref="AA501:AA532" si="571">IF(Z501="","",RANK(Z501,$Z$469:$Z$551,1))</f>
        <v/>
      </c>
      <c r="AB501" s="1192" t="str">
        <f t="shared" ref="AB501:AB532" si="572">IF(AA501="","",IF(AA501=1,15,IF(AA501=2,12,IF(AND(AA501&gt;2,AA501&lt;13),13-AA501,0))))</f>
        <v/>
      </c>
      <c r="AC501" s="1174" t="str">
        <f>IF(VLOOKUP(D501,'J1&amp;J2'!$CA$9:$CW$470,20,FALSE)=0,"",VLOOKUP(D501,'J1&amp;J2'!$CA$9:$CW$470,20,FALSE))</f>
        <v/>
      </c>
      <c r="AD501" s="1191" t="str">
        <f t="shared" ref="AD501:AD532" si="573">IF(AC501="","",RANK(AC501,$AC$469:$AC$551,1))</f>
        <v/>
      </c>
      <c r="AE501" s="1192" t="str">
        <f t="shared" ref="AE501:AE532" si="574">IF(AD501="","",IF(AD501=1,15,IF(AD501=2,12,IF(AND(AD501&gt;2,AD501&lt;13),13-AD501,0))))</f>
        <v/>
      </c>
      <c r="AF501" s="1174" t="str">
        <f>IF(VLOOKUP(D501,'J1&amp;J2'!$CA$9:$CW$470,21,FALSE)=0,"",VLOOKUP(D501,'J1&amp;J2'!$CA$9:$CW$470,21,FALSE))</f>
        <v/>
      </c>
      <c r="AG501" s="1191" t="str">
        <f t="shared" ref="AG501:AG532" si="575">IF(AF501="","",RANK(AF501,$AF$469:$AF$551,1))</f>
        <v/>
      </c>
      <c r="AH501" s="1192" t="str">
        <f t="shared" ref="AH501:AH532" si="576">IF(AG501="","",IF(AG501=1,15,IF(AG501=2,12,IF(AND(AG501&gt;2,AG501&lt;13),13-AG501,0))))</f>
        <v/>
      </c>
      <c r="AI501" s="1174" t="str">
        <f>IF(VLOOKUP(D501,'J1&amp;J2'!$CA$9:$CW$470,22,FALSE)=0,"",VLOOKUP(D501,'J1&amp;J2'!$CA$9:$CW$470,22,FALSE))</f>
        <v/>
      </c>
      <c r="AJ501" s="1191" t="str">
        <f t="shared" ref="AJ501:AJ532" si="577">IF(AI501="","",RANK(AI501,$AI$469:$AI$551,1))</f>
        <v/>
      </c>
      <c r="AK501" s="1192" t="str">
        <f t="shared" ref="AK501:AK532" si="578">IF(AJ501="","",IF(AJ501=1,15,IF(AJ501=2,12,IF(AND(AJ501&gt;2,AJ501&lt;13),13-AJ501,0))))</f>
        <v/>
      </c>
      <c r="AL501" s="1175"/>
      <c r="AM501" s="1193" t="str">
        <f t="shared" si="556"/>
        <v/>
      </c>
      <c r="AN501" s="1194" t="str">
        <f t="shared" si="557"/>
        <v/>
      </c>
      <c r="AO501" s="822" t="str">
        <f t="shared" ref="AO501:AO532" si="579">IF(SUM(G501,J501,M501,P501,S501,V501,Y501,AB501,AE501,AH501,AK501,AN501)&lt;&gt;0,SUM(G501,J501,M501,P501,S501,V501,Y501,AB501,AE501,AH501,AK501,AN501),"")</f>
        <v/>
      </c>
      <c r="AP501" s="823" t="str">
        <f t="shared" ref="AP501:AP532" si="580">IF(AO501="","",RANK(AO501,AO$469:AO$534,0))</f>
        <v/>
      </c>
      <c r="AQ501" s="824">
        <f t="shared" ref="AQ501:AQ534" si="581">COUNT(E501,H501,K501,N501,Q501,T501,W501,Z501,AC501,AF501,AI501,AL501,"&lt;&gt;")</f>
        <v>0</v>
      </c>
      <c r="AR501" s="7"/>
    </row>
    <row r="502" spans="2:44" ht="12" customHeight="1" x14ac:dyDescent="0.4">
      <c r="B502" s="825" t="s">
        <v>895</v>
      </c>
      <c r="C502" s="826" t="s">
        <v>338</v>
      </c>
      <c r="D502" s="827" t="s">
        <v>894</v>
      </c>
      <c r="E502" s="1175" t="str">
        <f>IF(VLOOKUP(D502,'J1&amp;J2'!$CA$9:$CW$470,12,FALSE)=0,"",VLOOKUP(D502,'J1&amp;J2'!$CA$9:$CW$470,12,FALSE))</f>
        <v/>
      </c>
      <c r="F502" s="1193" t="str">
        <f t="shared" si="555"/>
        <v/>
      </c>
      <c r="G502" s="1194" t="str">
        <f t="shared" si="558"/>
        <v/>
      </c>
      <c r="H502" s="1175" t="str">
        <f>IF(VLOOKUP(D502,'J1&amp;J2'!$CA$9:$CW$470,13,FALSE)=0,"",VLOOKUP(D502,'J1&amp;J2'!$CA$9:$CW$470,13,FALSE))</f>
        <v/>
      </c>
      <c r="I502" s="1175" t="str">
        <f t="shared" si="559"/>
        <v/>
      </c>
      <c r="J502" s="1194" t="str">
        <f t="shared" si="560"/>
        <v/>
      </c>
      <c r="K502" s="1175" t="str">
        <f>IF(VLOOKUP(D502,'J1&amp;J2'!$CA$9:$CW$470,14,FALSE)=0,"",VLOOKUP(D502,'J1&amp;J2'!$CA$9:$CW$470,14,FALSE))</f>
        <v/>
      </c>
      <c r="L502" s="1193" t="str">
        <f t="shared" si="561"/>
        <v/>
      </c>
      <c r="M502" s="1194" t="str">
        <f t="shared" si="562"/>
        <v/>
      </c>
      <c r="N502" s="1175" t="str">
        <f>IF(VLOOKUP(D502,'J1&amp;J2'!$CA$9:$CW$470,15,FALSE)=0,"",VLOOKUP(D502,'J1&amp;J2'!$CA$9:$CW$470,15,FALSE))</f>
        <v/>
      </c>
      <c r="O502" s="1193" t="str">
        <f t="shared" si="563"/>
        <v/>
      </c>
      <c r="P502" s="1194" t="str">
        <f t="shared" si="564"/>
        <v/>
      </c>
      <c r="Q502" s="1175" t="str">
        <f>IF(VLOOKUP(D502,'J1&amp;J2'!$CA$9:$CW$470,16,FALSE)=0,"",VLOOKUP(D502,'J1&amp;J2'!$CA$9:$CW$470,16,FALSE))</f>
        <v/>
      </c>
      <c r="R502" s="1193" t="str">
        <f t="shared" si="565"/>
        <v/>
      </c>
      <c r="S502" s="1194" t="str">
        <f t="shared" si="566"/>
        <v/>
      </c>
      <c r="T502" s="1175" t="str">
        <f>IF(VLOOKUP(D502,'J1&amp;J2'!$CA$9:$CW$470,17,FALSE)=0,"",VLOOKUP(D502,'J1&amp;J2'!$CA$9:$CW$470,17,FALSE))</f>
        <v/>
      </c>
      <c r="U502" s="1193" t="str">
        <f t="shared" si="567"/>
        <v/>
      </c>
      <c r="V502" s="1194" t="str">
        <f t="shared" si="568"/>
        <v/>
      </c>
      <c r="W502" s="1175" t="str">
        <f>IF(VLOOKUP(D502,'J1&amp;J2'!$CA$9:$CW$470,18,FALSE)=0,"",VLOOKUP(D502,'J1&amp;J2'!$CA$9:$CW$470,18,FALSE))</f>
        <v/>
      </c>
      <c r="X502" s="1193" t="str">
        <f t="shared" si="569"/>
        <v/>
      </c>
      <c r="Y502" s="1194" t="str">
        <f t="shared" si="570"/>
        <v/>
      </c>
      <c r="Z502" s="1175" t="str">
        <f>IF(VLOOKUP(D502,'J1&amp;J2'!$CA$9:$CW$470,19,FALSE)=0,"",VLOOKUP(D502,'J1&amp;J2'!$CA$9:$CW$470,19,FALSE))</f>
        <v/>
      </c>
      <c r="AA502" s="1193" t="str">
        <f t="shared" si="571"/>
        <v/>
      </c>
      <c r="AB502" s="1194" t="str">
        <f t="shared" si="572"/>
        <v/>
      </c>
      <c r="AC502" s="1175" t="str">
        <f>IF(VLOOKUP(D502,'J1&amp;J2'!$CA$9:$CW$470,20,FALSE)=0,"",VLOOKUP(D502,'J1&amp;J2'!$CA$9:$CW$470,20,FALSE))</f>
        <v/>
      </c>
      <c r="AD502" s="1193" t="str">
        <f t="shared" si="573"/>
        <v/>
      </c>
      <c r="AE502" s="1194" t="str">
        <f t="shared" si="574"/>
        <v/>
      </c>
      <c r="AF502" s="1175" t="str">
        <f>IF(VLOOKUP(D502,'J1&amp;J2'!$CA$9:$CW$470,21,FALSE)=0,"",VLOOKUP(D502,'J1&amp;J2'!$CA$9:$CW$470,21,FALSE))</f>
        <v/>
      </c>
      <c r="AG502" s="1193" t="str">
        <f t="shared" si="575"/>
        <v/>
      </c>
      <c r="AH502" s="1194" t="str">
        <f t="shared" si="576"/>
        <v/>
      </c>
      <c r="AI502" s="1175" t="str">
        <f>IF(VLOOKUP(D502,'J1&amp;J2'!$CA$9:$CW$470,22,FALSE)=0,"",VLOOKUP(D502,'J1&amp;J2'!$CA$9:$CW$470,22,FALSE))</f>
        <v/>
      </c>
      <c r="AJ502" s="1193" t="str">
        <f t="shared" si="577"/>
        <v/>
      </c>
      <c r="AK502" s="1194" t="str">
        <f t="shared" si="578"/>
        <v/>
      </c>
      <c r="AL502" s="1174"/>
      <c r="AM502" s="1191" t="str">
        <f t="shared" si="556"/>
        <v/>
      </c>
      <c r="AN502" s="1192" t="str">
        <f t="shared" si="557"/>
        <v/>
      </c>
      <c r="AO502" s="822" t="str">
        <f t="shared" si="579"/>
        <v/>
      </c>
      <c r="AP502" s="823" t="str">
        <f t="shared" si="580"/>
        <v/>
      </c>
      <c r="AQ502" s="824">
        <f t="shared" si="581"/>
        <v>0</v>
      </c>
      <c r="AR502" s="7"/>
    </row>
    <row r="503" spans="2:44" ht="12" customHeight="1" x14ac:dyDescent="0.4">
      <c r="B503" s="819" t="s">
        <v>899</v>
      </c>
      <c r="C503" s="820" t="s">
        <v>338</v>
      </c>
      <c r="D503" s="821" t="s">
        <v>898</v>
      </c>
      <c r="E503" s="1174" t="str">
        <f>IF(VLOOKUP(D503,'J1&amp;J2'!$CA$9:$CW$470,12,FALSE)=0,"",VLOOKUP(D503,'J1&amp;J2'!$CA$9:$CW$470,12,FALSE))</f>
        <v/>
      </c>
      <c r="F503" s="1191" t="str">
        <f t="shared" si="555"/>
        <v/>
      </c>
      <c r="G503" s="1192" t="str">
        <f t="shared" si="558"/>
        <v/>
      </c>
      <c r="H503" s="1174" t="str">
        <f>IF(VLOOKUP(D503,'J1&amp;J2'!$CA$9:$CW$470,13,FALSE)=0,"",VLOOKUP(D503,'J1&amp;J2'!$CA$9:$CW$470,13,FALSE))</f>
        <v/>
      </c>
      <c r="I503" s="1174" t="str">
        <f t="shared" si="559"/>
        <v/>
      </c>
      <c r="J503" s="1192" t="str">
        <f t="shared" si="560"/>
        <v/>
      </c>
      <c r="K503" s="1174" t="str">
        <f>IF(VLOOKUP(D503,'J1&amp;J2'!$CA$9:$CW$470,14,FALSE)=0,"",VLOOKUP(D503,'J1&amp;J2'!$CA$9:$CW$470,14,FALSE))</f>
        <v/>
      </c>
      <c r="L503" s="1191" t="str">
        <f t="shared" si="561"/>
        <v/>
      </c>
      <c r="M503" s="1192" t="str">
        <f t="shared" si="562"/>
        <v/>
      </c>
      <c r="N503" s="1174" t="str">
        <f>IF(VLOOKUP(D503,'J1&amp;J2'!$CA$9:$CW$470,15,FALSE)=0,"",VLOOKUP(D503,'J1&amp;J2'!$CA$9:$CW$470,15,FALSE))</f>
        <v/>
      </c>
      <c r="O503" s="1191" t="str">
        <f t="shared" si="563"/>
        <v/>
      </c>
      <c r="P503" s="1192" t="str">
        <f t="shared" si="564"/>
        <v/>
      </c>
      <c r="Q503" s="1174" t="str">
        <f>IF(VLOOKUP(D503,'J1&amp;J2'!$CA$9:$CW$470,16,FALSE)=0,"",VLOOKUP(D503,'J1&amp;J2'!$CA$9:$CW$470,16,FALSE))</f>
        <v/>
      </c>
      <c r="R503" s="1191" t="str">
        <f t="shared" si="565"/>
        <v/>
      </c>
      <c r="S503" s="1192" t="str">
        <f t="shared" si="566"/>
        <v/>
      </c>
      <c r="T503" s="1174" t="str">
        <f>IF(VLOOKUP(D503,'J1&amp;J2'!$CA$9:$CW$470,17,FALSE)=0,"",VLOOKUP(D503,'J1&amp;J2'!$CA$9:$CW$470,17,FALSE))</f>
        <v/>
      </c>
      <c r="U503" s="1191" t="str">
        <f t="shared" si="567"/>
        <v/>
      </c>
      <c r="V503" s="1192" t="str">
        <f t="shared" si="568"/>
        <v/>
      </c>
      <c r="W503" s="1174" t="str">
        <f>IF(VLOOKUP(D503,'J1&amp;J2'!$CA$9:$CW$470,18,FALSE)=0,"",VLOOKUP(D503,'J1&amp;J2'!$CA$9:$CW$470,18,FALSE))</f>
        <v/>
      </c>
      <c r="X503" s="1191" t="str">
        <f t="shared" si="569"/>
        <v/>
      </c>
      <c r="Y503" s="1192" t="str">
        <f t="shared" si="570"/>
        <v/>
      </c>
      <c r="Z503" s="1174" t="str">
        <f>IF(VLOOKUP(D503,'J1&amp;J2'!$CA$9:$CW$470,19,FALSE)=0,"",VLOOKUP(D503,'J1&amp;J2'!$CA$9:$CW$470,19,FALSE))</f>
        <v/>
      </c>
      <c r="AA503" s="1191" t="str">
        <f t="shared" si="571"/>
        <v/>
      </c>
      <c r="AB503" s="1192" t="str">
        <f t="shared" si="572"/>
        <v/>
      </c>
      <c r="AC503" s="1174" t="str">
        <f>IF(VLOOKUP(D503,'J1&amp;J2'!$CA$9:$CW$470,20,FALSE)=0,"",VLOOKUP(D503,'J1&amp;J2'!$CA$9:$CW$470,20,FALSE))</f>
        <v/>
      </c>
      <c r="AD503" s="1191" t="str">
        <f t="shared" si="573"/>
        <v/>
      </c>
      <c r="AE503" s="1192" t="str">
        <f t="shared" si="574"/>
        <v/>
      </c>
      <c r="AF503" s="1174" t="str">
        <f>IF(VLOOKUP(D503,'J1&amp;J2'!$CA$9:$CW$470,21,FALSE)=0,"",VLOOKUP(D503,'J1&amp;J2'!$CA$9:$CW$470,21,FALSE))</f>
        <v/>
      </c>
      <c r="AG503" s="1191" t="str">
        <f t="shared" si="575"/>
        <v/>
      </c>
      <c r="AH503" s="1192" t="str">
        <f t="shared" si="576"/>
        <v/>
      </c>
      <c r="AI503" s="1174" t="str">
        <f>IF(VLOOKUP(D503,'J1&amp;J2'!$CA$9:$CW$470,22,FALSE)=0,"",VLOOKUP(D503,'J1&amp;J2'!$CA$9:$CW$470,22,FALSE))</f>
        <v/>
      </c>
      <c r="AJ503" s="1191" t="str">
        <f t="shared" si="577"/>
        <v/>
      </c>
      <c r="AK503" s="1192" t="str">
        <f t="shared" si="578"/>
        <v/>
      </c>
      <c r="AL503" s="1175"/>
      <c r="AM503" s="1193" t="str">
        <f t="shared" si="556"/>
        <v/>
      </c>
      <c r="AN503" s="1194" t="str">
        <f t="shared" si="557"/>
        <v/>
      </c>
      <c r="AO503" s="822" t="str">
        <f t="shared" si="579"/>
        <v/>
      </c>
      <c r="AP503" s="823" t="str">
        <f t="shared" si="580"/>
        <v/>
      </c>
      <c r="AQ503" s="824">
        <f t="shared" si="581"/>
        <v>0</v>
      </c>
      <c r="AR503" s="7"/>
    </row>
    <row r="504" spans="2:44" ht="12" customHeight="1" x14ac:dyDescent="0.4">
      <c r="B504" s="825" t="s">
        <v>901</v>
      </c>
      <c r="C504" s="826" t="s">
        <v>338</v>
      </c>
      <c r="D504" s="827" t="s">
        <v>900</v>
      </c>
      <c r="E504" s="1175" t="str">
        <f>IF(VLOOKUP(D504,'J1&amp;J2'!$CA$9:$CW$470,12,FALSE)=0,"",VLOOKUP(D504,'J1&amp;J2'!$CA$9:$CW$470,12,FALSE))</f>
        <v/>
      </c>
      <c r="F504" s="1193" t="str">
        <f t="shared" si="555"/>
        <v/>
      </c>
      <c r="G504" s="1194" t="str">
        <f t="shared" si="558"/>
        <v/>
      </c>
      <c r="H504" s="1175" t="str">
        <f>IF(VLOOKUP(D504,'J1&amp;J2'!$CA$9:$CW$470,13,FALSE)=0,"",VLOOKUP(D504,'J1&amp;J2'!$CA$9:$CW$470,13,FALSE))</f>
        <v/>
      </c>
      <c r="I504" s="1175" t="str">
        <f t="shared" si="559"/>
        <v/>
      </c>
      <c r="J504" s="1194" t="str">
        <f t="shared" si="560"/>
        <v/>
      </c>
      <c r="K504" s="1175" t="str">
        <f>IF(VLOOKUP(D504,'J1&amp;J2'!$CA$9:$CW$470,14,FALSE)=0,"",VLOOKUP(D504,'J1&amp;J2'!$CA$9:$CW$470,14,FALSE))</f>
        <v/>
      </c>
      <c r="L504" s="1193" t="str">
        <f t="shared" si="561"/>
        <v/>
      </c>
      <c r="M504" s="1194" t="str">
        <f t="shared" si="562"/>
        <v/>
      </c>
      <c r="N504" s="1175" t="str">
        <f>IF(VLOOKUP(D504,'J1&amp;J2'!$CA$9:$CW$470,15,FALSE)=0,"",VLOOKUP(D504,'J1&amp;J2'!$CA$9:$CW$470,15,FALSE))</f>
        <v/>
      </c>
      <c r="O504" s="1193" t="str">
        <f t="shared" si="563"/>
        <v/>
      </c>
      <c r="P504" s="1194" t="str">
        <f t="shared" si="564"/>
        <v/>
      </c>
      <c r="Q504" s="1175" t="str">
        <f>IF(VLOOKUP(D504,'J1&amp;J2'!$CA$9:$CW$470,16,FALSE)=0,"",VLOOKUP(D504,'J1&amp;J2'!$CA$9:$CW$470,16,FALSE))</f>
        <v/>
      </c>
      <c r="R504" s="1193" t="str">
        <f t="shared" si="565"/>
        <v/>
      </c>
      <c r="S504" s="1194" t="str">
        <f t="shared" si="566"/>
        <v/>
      </c>
      <c r="T504" s="1175" t="str">
        <f>IF(VLOOKUP(D504,'J1&amp;J2'!$CA$9:$CW$470,17,FALSE)=0,"",VLOOKUP(D504,'J1&amp;J2'!$CA$9:$CW$470,17,FALSE))</f>
        <v/>
      </c>
      <c r="U504" s="1193" t="str">
        <f t="shared" si="567"/>
        <v/>
      </c>
      <c r="V504" s="1194" t="str">
        <f t="shared" si="568"/>
        <v/>
      </c>
      <c r="W504" s="1175" t="str">
        <f>IF(VLOOKUP(D504,'J1&amp;J2'!$CA$9:$CW$470,18,FALSE)=0,"",VLOOKUP(D504,'J1&amp;J2'!$CA$9:$CW$470,18,FALSE))</f>
        <v/>
      </c>
      <c r="X504" s="1193" t="str">
        <f t="shared" si="569"/>
        <v/>
      </c>
      <c r="Y504" s="1194" t="str">
        <f t="shared" si="570"/>
        <v/>
      </c>
      <c r="Z504" s="1175" t="str">
        <f>IF(VLOOKUP(D504,'J1&amp;J2'!$CA$9:$CW$470,19,FALSE)=0,"",VLOOKUP(D504,'J1&amp;J2'!$CA$9:$CW$470,19,FALSE))</f>
        <v/>
      </c>
      <c r="AA504" s="1193" t="str">
        <f t="shared" si="571"/>
        <v/>
      </c>
      <c r="AB504" s="1194" t="str">
        <f t="shared" si="572"/>
        <v/>
      </c>
      <c r="AC504" s="1175" t="str">
        <f>IF(VLOOKUP(D504,'J1&amp;J2'!$CA$9:$CW$470,20,FALSE)=0,"",VLOOKUP(D504,'J1&amp;J2'!$CA$9:$CW$470,20,FALSE))</f>
        <v/>
      </c>
      <c r="AD504" s="1193" t="str">
        <f t="shared" si="573"/>
        <v/>
      </c>
      <c r="AE504" s="1194" t="str">
        <f t="shared" si="574"/>
        <v/>
      </c>
      <c r="AF504" s="1175" t="str">
        <f>IF(VLOOKUP(D504,'J1&amp;J2'!$CA$9:$CW$470,21,FALSE)=0,"",VLOOKUP(D504,'J1&amp;J2'!$CA$9:$CW$470,21,FALSE))</f>
        <v/>
      </c>
      <c r="AG504" s="1193" t="str">
        <f t="shared" si="575"/>
        <v/>
      </c>
      <c r="AH504" s="1194" t="str">
        <f t="shared" si="576"/>
        <v/>
      </c>
      <c r="AI504" s="1175" t="str">
        <f>IF(VLOOKUP(D504,'J1&amp;J2'!$CA$9:$CW$470,22,FALSE)=0,"",VLOOKUP(D504,'J1&amp;J2'!$CA$9:$CW$470,22,FALSE))</f>
        <v/>
      </c>
      <c r="AJ504" s="1193" t="str">
        <f t="shared" si="577"/>
        <v/>
      </c>
      <c r="AK504" s="1194" t="str">
        <f t="shared" si="578"/>
        <v/>
      </c>
      <c r="AL504" s="1174"/>
      <c r="AM504" s="1191" t="str">
        <f t="shared" si="556"/>
        <v/>
      </c>
      <c r="AN504" s="1192" t="str">
        <f t="shared" si="557"/>
        <v/>
      </c>
      <c r="AO504" s="822" t="str">
        <f t="shared" si="579"/>
        <v/>
      </c>
      <c r="AP504" s="823" t="str">
        <f t="shared" si="580"/>
        <v/>
      </c>
      <c r="AQ504" s="824">
        <f t="shared" si="581"/>
        <v>0</v>
      </c>
      <c r="AR504" s="7"/>
    </row>
    <row r="505" spans="2:44" ht="12" customHeight="1" x14ac:dyDescent="0.4">
      <c r="B505" s="819" t="s">
        <v>904</v>
      </c>
      <c r="C505" s="820" t="s">
        <v>338</v>
      </c>
      <c r="D505" s="821" t="s">
        <v>903</v>
      </c>
      <c r="E505" s="1174" t="str">
        <f>IF(VLOOKUP(D505,'J1&amp;J2'!$CA$9:$CW$470,12,FALSE)=0,"",VLOOKUP(D505,'J1&amp;J2'!$CA$9:$CW$470,12,FALSE))</f>
        <v/>
      </c>
      <c r="F505" s="1191" t="str">
        <f t="shared" si="555"/>
        <v/>
      </c>
      <c r="G505" s="1192" t="str">
        <f t="shared" si="558"/>
        <v/>
      </c>
      <c r="H505" s="1174" t="str">
        <f>IF(VLOOKUP(D505,'J1&amp;J2'!$CA$9:$CW$470,13,FALSE)=0,"",VLOOKUP(D505,'J1&amp;J2'!$CA$9:$CW$470,13,FALSE))</f>
        <v/>
      </c>
      <c r="I505" s="1174" t="str">
        <f t="shared" si="559"/>
        <v/>
      </c>
      <c r="J505" s="1192" t="str">
        <f t="shared" si="560"/>
        <v/>
      </c>
      <c r="K505" s="1174" t="str">
        <f>IF(VLOOKUP(D505,'J1&amp;J2'!$CA$9:$CW$470,14,FALSE)=0,"",VLOOKUP(D505,'J1&amp;J2'!$CA$9:$CW$470,14,FALSE))</f>
        <v/>
      </c>
      <c r="L505" s="1191" t="str">
        <f t="shared" si="561"/>
        <v/>
      </c>
      <c r="M505" s="1192" t="str">
        <f t="shared" si="562"/>
        <v/>
      </c>
      <c r="N505" s="1174" t="str">
        <f>IF(VLOOKUP(D505,'J1&amp;J2'!$CA$9:$CW$470,15,FALSE)=0,"",VLOOKUP(D505,'J1&amp;J2'!$CA$9:$CW$470,15,FALSE))</f>
        <v/>
      </c>
      <c r="O505" s="1191" t="str">
        <f t="shared" si="563"/>
        <v/>
      </c>
      <c r="P505" s="1192" t="str">
        <f t="shared" si="564"/>
        <v/>
      </c>
      <c r="Q505" s="1174" t="str">
        <f>IF(VLOOKUP(D505,'J1&amp;J2'!$CA$9:$CW$470,16,FALSE)=0,"",VLOOKUP(D505,'J1&amp;J2'!$CA$9:$CW$470,16,FALSE))</f>
        <v/>
      </c>
      <c r="R505" s="1191" t="str">
        <f t="shared" si="565"/>
        <v/>
      </c>
      <c r="S505" s="1192" t="str">
        <f t="shared" si="566"/>
        <v/>
      </c>
      <c r="T505" s="1174" t="str">
        <f>IF(VLOOKUP(D505,'J1&amp;J2'!$CA$9:$CW$470,17,FALSE)=0,"",VLOOKUP(D505,'J1&amp;J2'!$CA$9:$CW$470,17,FALSE))</f>
        <v/>
      </c>
      <c r="U505" s="1191" t="str">
        <f t="shared" si="567"/>
        <v/>
      </c>
      <c r="V505" s="1192" t="str">
        <f t="shared" si="568"/>
        <v/>
      </c>
      <c r="W505" s="1174" t="str">
        <f>IF(VLOOKUP(D505,'J1&amp;J2'!$CA$9:$CW$470,18,FALSE)=0,"",VLOOKUP(D505,'J1&amp;J2'!$CA$9:$CW$470,18,FALSE))</f>
        <v/>
      </c>
      <c r="X505" s="1191" t="str">
        <f t="shared" si="569"/>
        <v/>
      </c>
      <c r="Y505" s="1192" t="str">
        <f t="shared" si="570"/>
        <v/>
      </c>
      <c r="Z505" s="1174" t="str">
        <f>IF(VLOOKUP(D505,'J1&amp;J2'!$CA$9:$CW$470,19,FALSE)=0,"",VLOOKUP(D505,'J1&amp;J2'!$CA$9:$CW$470,19,FALSE))</f>
        <v/>
      </c>
      <c r="AA505" s="1191" t="str">
        <f t="shared" si="571"/>
        <v/>
      </c>
      <c r="AB505" s="1192" t="str">
        <f t="shared" si="572"/>
        <v/>
      </c>
      <c r="AC505" s="1174" t="str">
        <f>IF(VLOOKUP(D505,'J1&amp;J2'!$CA$9:$CW$470,20,FALSE)=0,"",VLOOKUP(D505,'J1&amp;J2'!$CA$9:$CW$470,20,FALSE))</f>
        <v/>
      </c>
      <c r="AD505" s="1191" t="str">
        <f t="shared" si="573"/>
        <v/>
      </c>
      <c r="AE505" s="1192" t="str">
        <f t="shared" si="574"/>
        <v/>
      </c>
      <c r="AF505" s="1174" t="str">
        <f>IF(VLOOKUP(D505,'J1&amp;J2'!$CA$9:$CW$470,21,FALSE)=0,"",VLOOKUP(D505,'J1&amp;J2'!$CA$9:$CW$470,21,FALSE))</f>
        <v/>
      </c>
      <c r="AG505" s="1191" t="str">
        <f t="shared" si="575"/>
        <v/>
      </c>
      <c r="AH505" s="1192" t="str">
        <f t="shared" si="576"/>
        <v/>
      </c>
      <c r="AI505" s="1174" t="str">
        <f>IF(VLOOKUP(D505,'J1&amp;J2'!$CA$9:$CW$470,22,FALSE)=0,"",VLOOKUP(D505,'J1&amp;J2'!$CA$9:$CW$470,22,FALSE))</f>
        <v/>
      </c>
      <c r="AJ505" s="1191" t="str">
        <f t="shared" si="577"/>
        <v/>
      </c>
      <c r="AK505" s="1192" t="str">
        <f t="shared" si="578"/>
        <v/>
      </c>
      <c r="AL505" s="1175"/>
      <c r="AM505" s="1193" t="str">
        <f t="shared" si="556"/>
        <v/>
      </c>
      <c r="AN505" s="1194" t="str">
        <f t="shared" si="557"/>
        <v/>
      </c>
      <c r="AO505" s="822" t="str">
        <f t="shared" si="579"/>
        <v/>
      </c>
      <c r="AP505" s="823" t="str">
        <f t="shared" si="580"/>
        <v/>
      </c>
      <c r="AQ505" s="824">
        <f t="shared" si="581"/>
        <v>0</v>
      </c>
      <c r="AR505" s="7"/>
    </row>
    <row r="506" spans="2:44" ht="12" customHeight="1" x14ac:dyDescent="0.4">
      <c r="B506" s="825" t="s">
        <v>906</v>
      </c>
      <c r="C506" s="826" t="s">
        <v>338</v>
      </c>
      <c r="D506" s="827" t="s">
        <v>905</v>
      </c>
      <c r="E506" s="1175" t="str">
        <f>IF(VLOOKUP(D506,'J1&amp;J2'!$CA$9:$CW$470,12,FALSE)=0,"",VLOOKUP(D506,'J1&amp;J2'!$CA$9:$CW$470,12,FALSE))</f>
        <v/>
      </c>
      <c r="F506" s="1193" t="str">
        <f t="shared" si="555"/>
        <v/>
      </c>
      <c r="G506" s="1194" t="str">
        <f t="shared" si="558"/>
        <v/>
      </c>
      <c r="H506" s="1175" t="str">
        <f>IF(VLOOKUP(D506,'J1&amp;J2'!$CA$9:$CW$470,13,FALSE)=0,"",VLOOKUP(D506,'J1&amp;J2'!$CA$9:$CW$470,13,FALSE))</f>
        <v/>
      </c>
      <c r="I506" s="1175" t="str">
        <f t="shared" si="559"/>
        <v/>
      </c>
      <c r="J506" s="1194" t="str">
        <f t="shared" si="560"/>
        <v/>
      </c>
      <c r="K506" s="1175" t="str">
        <f>IF(VLOOKUP(D506,'J1&amp;J2'!$CA$9:$CW$470,14,FALSE)=0,"",VLOOKUP(D506,'J1&amp;J2'!$CA$9:$CW$470,14,FALSE))</f>
        <v/>
      </c>
      <c r="L506" s="1193" t="str">
        <f t="shared" si="561"/>
        <v/>
      </c>
      <c r="M506" s="1194" t="str">
        <f t="shared" si="562"/>
        <v/>
      </c>
      <c r="N506" s="1175" t="str">
        <f>IF(VLOOKUP(D506,'J1&amp;J2'!$CA$9:$CW$470,15,FALSE)=0,"",VLOOKUP(D506,'J1&amp;J2'!$CA$9:$CW$470,15,FALSE))</f>
        <v/>
      </c>
      <c r="O506" s="1193" t="str">
        <f t="shared" si="563"/>
        <v/>
      </c>
      <c r="P506" s="1194" t="str">
        <f t="shared" si="564"/>
        <v/>
      </c>
      <c r="Q506" s="1175" t="str">
        <f>IF(VLOOKUP(D506,'J1&amp;J2'!$CA$9:$CW$470,16,FALSE)=0,"",VLOOKUP(D506,'J1&amp;J2'!$CA$9:$CW$470,16,FALSE))</f>
        <v/>
      </c>
      <c r="R506" s="1193" t="str">
        <f t="shared" si="565"/>
        <v/>
      </c>
      <c r="S506" s="1194" t="str">
        <f t="shared" si="566"/>
        <v/>
      </c>
      <c r="T506" s="1175" t="str">
        <f>IF(VLOOKUP(D506,'J1&amp;J2'!$CA$9:$CW$470,17,FALSE)=0,"",VLOOKUP(D506,'J1&amp;J2'!$CA$9:$CW$470,17,FALSE))</f>
        <v/>
      </c>
      <c r="U506" s="1193" t="str">
        <f t="shared" si="567"/>
        <v/>
      </c>
      <c r="V506" s="1194" t="str">
        <f t="shared" si="568"/>
        <v/>
      </c>
      <c r="W506" s="1175" t="str">
        <f>IF(VLOOKUP(D506,'J1&amp;J2'!$CA$9:$CW$470,18,FALSE)=0,"",VLOOKUP(D506,'J1&amp;J2'!$CA$9:$CW$470,18,FALSE))</f>
        <v/>
      </c>
      <c r="X506" s="1193" t="str">
        <f t="shared" si="569"/>
        <v/>
      </c>
      <c r="Y506" s="1194" t="str">
        <f t="shared" si="570"/>
        <v/>
      </c>
      <c r="Z506" s="1175" t="str">
        <f>IF(VLOOKUP(D506,'J1&amp;J2'!$CA$9:$CW$470,19,FALSE)=0,"",VLOOKUP(D506,'J1&amp;J2'!$CA$9:$CW$470,19,FALSE))</f>
        <v/>
      </c>
      <c r="AA506" s="1193" t="str">
        <f t="shared" si="571"/>
        <v/>
      </c>
      <c r="AB506" s="1194" t="str">
        <f t="shared" si="572"/>
        <v/>
      </c>
      <c r="AC506" s="1175" t="str">
        <f>IF(VLOOKUP(D506,'J1&amp;J2'!$CA$9:$CW$470,20,FALSE)=0,"",VLOOKUP(D506,'J1&amp;J2'!$CA$9:$CW$470,20,FALSE))</f>
        <v/>
      </c>
      <c r="AD506" s="1193" t="str">
        <f t="shared" si="573"/>
        <v/>
      </c>
      <c r="AE506" s="1194" t="str">
        <f t="shared" si="574"/>
        <v/>
      </c>
      <c r="AF506" s="1175" t="str">
        <f>IF(VLOOKUP(D506,'J1&amp;J2'!$CA$9:$CW$470,21,FALSE)=0,"",VLOOKUP(D506,'J1&amp;J2'!$CA$9:$CW$470,21,FALSE))</f>
        <v/>
      </c>
      <c r="AG506" s="1193" t="str">
        <f t="shared" si="575"/>
        <v/>
      </c>
      <c r="AH506" s="1194" t="str">
        <f t="shared" si="576"/>
        <v/>
      </c>
      <c r="AI506" s="1175" t="str">
        <f>IF(VLOOKUP(D506,'J1&amp;J2'!$CA$9:$CW$470,22,FALSE)=0,"",VLOOKUP(D506,'J1&amp;J2'!$CA$9:$CW$470,22,FALSE))</f>
        <v/>
      </c>
      <c r="AJ506" s="1193" t="str">
        <f t="shared" si="577"/>
        <v/>
      </c>
      <c r="AK506" s="1194" t="str">
        <f t="shared" si="578"/>
        <v/>
      </c>
      <c r="AL506" s="1174"/>
      <c r="AM506" s="1191" t="str">
        <f t="shared" si="556"/>
        <v/>
      </c>
      <c r="AN506" s="1192" t="str">
        <f t="shared" si="557"/>
        <v/>
      </c>
      <c r="AO506" s="822" t="str">
        <f t="shared" si="579"/>
        <v/>
      </c>
      <c r="AP506" s="823" t="str">
        <f t="shared" si="580"/>
        <v/>
      </c>
      <c r="AQ506" s="824">
        <f t="shared" si="581"/>
        <v>0</v>
      </c>
      <c r="AR506" s="7"/>
    </row>
    <row r="507" spans="2:44" ht="12" customHeight="1" x14ac:dyDescent="0.4">
      <c r="B507" s="819" t="s">
        <v>937</v>
      </c>
      <c r="C507" s="820" t="s">
        <v>338</v>
      </c>
      <c r="D507" s="821" t="s">
        <v>936</v>
      </c>
      <c r="E507" s="1174" t="str">
        <f>IF(VLOOKUP(D507,'J1&amp;J2'!$CA$9:$CW$470,12,FALSE)=0,"",VLOOKUP(D507,'J1&amp;J2'!$CA$9:$CW$470,12,FALSE))</f>
        <v/>
      </c>
      <c r="F507" s="1191" t="str">
        <f t="shared" si="555"/>
        <v/>
      </c>
      <c r="G507" s="1192" t="str">
        <f t="shared" si="558"/>
        <v/>
      </c>
      <c r="H507" s="1174" t="str">
        <f>IF(VLOOKUP(D507,'J1&amp;J2'!$CA$9:$CW$470,13,FALSE)=0,"",VLOOKUP(D507,'J1&amp;J2'!$CA$9:$CW$470,13,FALSE))</f>
        <v/>
      </c>
      <c r="I507" s="1174" t="str">
        <f t="shared" si="559"/>
        <v/>
      </c>
      <c r="J507" s="1192" t="str">
        <f t="shared" si="560"/>
        <v/>
      </c>
      <c r="K507" s="1174" t="str">
        <f>IF(VLOOKUP(D507,'J1&amp;J2'!$CA$9:$CW$470,14,FALSE)=0,"",VLOOKUP(D507,'J1&amp;J2'!$CA$9:$CW$470,14,FALSE))</f>
        <v/>
      </c>
      <c r="L507" s="1191" t="str">
        <f t="shared" si="561"/>
        <v/>
      </c>
      <c r="M507" s="1192" t="str">
        <f t="shared" si="562"/>
        <v/>
      </c>
      <c r="N507" s="1174" t="str">
        <f>IF(VLOOKUP(D507,'J1&amp;J2'!$CA$9:$CW$470,15,FALSE)=0,"",VLOOKUP(D507,'J1&amp;J2'!$CA$9:$CW$470,15,FALSE))</f>
        <v/>
      </c>
      <c r="O507" s="1191" t="str">
        <f t="shared" si="563"/>
        <v/>
      </c>
      <c r="P507" s="1192" t="str">
        <f t="shared" si="564"/>
        <v/>
      </c>
      <c r="Q507" s="1174" t="str">
        <f>IF(VLOOKUP(D507,'J1&amp;J2'!$CA$9:$CW$470,16,FALSE)=0,"",VLOOKUP(D507,'J1&amp;J2'!$CA$9:$CW$470,16,FALSE))</f>
        <v/>
      </c>
      <c r="R507" s="1191" t="str">
        <f t="shared" si="565"/>
        <v/>
      </c>
      <c r="S507" s="1192" t="str">
        <f t="shared" si="566"/>
        <v/>
      </c>
      <c r="T507" s="1174" t="str">
        <f>IF(VLOOKUP(D507,'J1&amp;J2'!$CA$9:$CW$470,17,FALSE)=0,"",VLOOKUP(D507,'J1&amp;J2'!$CA$9:$CW$470,17,FALSE))</f>
        <v/>
      </c>
      <c r="U507" s="1191" t="str">
        <f t="shared" si="567"/>
        <v/>
      </c>
      <c r="V507" s="1192" t="str">
        <f t="shared" si="568"/>
        <v/>
      </c>
      <c r="W507" s="1174" t="str">
        <f>IF(VLOOKUP(D507,'J1&amp;J2'!$CA$9:$CW$470,18,FALSE)=0,"",VLOOKUP(D507,'J1&amp;J2'!$CA$9:$CW$470,18,FALSE))</f>
        <v/>
      </c>
      <c r="X507" s="1191" t="str">
        <f t="shared" si="569"/>
        <v/>
      </c>
      <c r="Y507" s="1192" t="str">
        <f t="shared" si="570"/>
        <v/>
      </c>
      <c r="Z507" s="1174" t="str">
        <f>IF(VLOOKUP(D507,'J1&amp;J2'!$CA$9:$CW$470,19,FALSE)=0,"",VLOOKUP(D507,'J1&amp;J2'!$CA$9:$CW$470,19,FALSE))</f>
        <v/>
      </c>
      <c r="AA507" s="1191" t="str">
        <f t="shared" si="571"/>
        <v/>
      </c>
      <c r="AB507" s="1192" t="str">
        <f t="shared" si="572"/>
        <v/>
      </c>
      <c r="AC507" s="1174" t="str">
        <f>IF(VLOOKUP(D507,'J1&amp;J2'!$CA$9:$CW$470,20,FALSE)=0,"",VLOOKUP(D507,'J1&amp;J2'!$CA$9:$CW$470,20,FALSE))</f>
        <v/>
      </c>
      <c r="AD507" s="1191" t="str">
        <f t="shared" si="573"/>
        <v/>
      </c>
      <c r="AE507" s="1192" t="str">
        <f t="shared" si="574"/>
        <v/>
      </c>
      <c r="AF507" s="1174" t="str">
        <f>IF(VLOOKUP(D507,'J1&amp;J2'!$CA$9:$CW$470,21,FALSE)=0,"",VLOOKUP(D507,'J1&amp;J2'!$CA$9:$CW$470,21,FALSE))</f>
        <v/>
      </c>
      <c r="AG507" s="1191" t="str">
        <f t="shared" si="575"/>
        <v/>
      </c>
      <c r="AH507" s="1192" t="str">
        <f t="shared" si="576"/>
        <v/>
      </c>
      <c r="AI507" s="1174" t="str">
        <f>IF(VLOOKUP(D507,'J1&amp;J2'!$CA$9:$CW$470,22,FALSE)=0,"",VLOOKUP(D507,'J1&amp;J2'!$CA$9:$CW$470,22,FALSE))</f>
        <v/>
      </c>
      <c r="AJ507" s="1191" t="str">
        <f t="shared" si="577"/>
        <v/>
      </c>
      <c r="AK507" s="1192" t="str">
        <f t="shared" si="578"/>
        <v/>
      </c>
      <c r="AL507" s="1175"/>
      <c r="AM507" s="1193" t="str">
        <f t="shared" si="556"/>
        <v/>
      </c>
      <c r="AN507" s="1194" t="str">
        <f t="shared" si="557"/>
        <v/>
      </c>
      <c r="AO507" s="822" t="str">
        <f t="shared" si="579"/>
        <v/>
      </c>
      <c r="AP507" s="823" t="str">
        <f t="shared" si="580"/>
        <v/>
      </c>
      <c r="AQ507" s="824">
        <f t="shared" si="581"/>
        <v>0</v>
      </c>
      <c r="AR507" s="7"/>
    </row>
    <row r="508" spans="2:44" ht="12" customHeight="1" x14ac:dyDescent="0.4">
      <c r="B508" s="825" t="s">
        <v>953</v>
      </c>
      <c r="C508" s="826" t="s">
        <v>338</v>
      </c>
      <c r="D508" s="827" t="s">
        <v>952</v>
      </c>
      <c r="E508" s="1175" t="str">
        <f>IF(VLOOKUP(D508,'J1&amp;J2'!$CA$9:$CW$470,12,FALSE)=0,"",VLOOKUP(D508,'J1&amp;J2'!$CA$9:$CW$470,12,FALSE))</f>
        <v/>
      </c>
      <c r="F508" s="1193" t="str">
        <f t="shared" si="555"/>
        <v/>
      </c>
      <c r="G508" s="1194" t="str">
        <f t="shared" si="558"/>
        <v/>
      </c>
      <c r="H508" s="1175" t="str">
        <f>IF(VLOOKUP(D508,'J1&amp;J2'!$CA$9:$CW$470,13,FALSE)=0,"",VLOOKUP(D508,'J1&amp;J2'!$CA$9:$CW$470,13,FALSE))</f>
        <v/>
      </c>
      <c r="I508" s="1175" t="str">
        <f t="shared" si="559"/>
        <v/>
      </c>
      <c r="J508" s="1194" t="str">
        <f t="shared" si="560"/>
        <v/>
      </c>
      <c r="K508" s="1175" t="str">
        <f>IF(VLOOKUP(D508,'J1&amp;J2'!$CA$9:$CW$470,14,FALSE)=0,"",VLOOKUP(D508,'J1&amp;J2'!$CA$9:$CW$470,14,FALSE))</f>
        <v/>
      </c>
      <c r="L508" s="1193" t="str">
        <f t="shared" si="561"/>
        <v/>
      </c>
      <c r="M508" s="1194" t="str">
        <f t="shared" si="562"/>
        <v/>
      </c>
      <c r="N508" s="1175" t="str">
        <f>IF(VLOOKUP(D508,'J1&amp;J2'!$CA$9:$CW$470,15,FALSE)=0,"",VLOOKUP(D508,'J1&amp;J2'!$CA$9:$CW$470,15,FALSE))</f>
        <v/>
      </c>
      <c r="O508" s="1193" t="str">
        <f t="shared" si="563"/>
        <v/>
      </c>
      <c r="P508" s="1194" t="str">
        <f t="shared" si="564"/>
        <v/>
      </c>
      <c r="Q508" s="1175" t="str">
        <f>IF(VLOOKUP(D508,'J1&amp;J2'!$CA$9:$CW$470,16,FALSE)=0,"",VLOOKUP(D508,'J1&amp;J2'!$CA$9:$CW$470,16,FALSE))</f>
        <v/>
      </c>
      <c r="R508" s="1193" t="str">
        <f t="shared" si="565"/>
        <v/>
      </c>
      <c r="S508" s="1194" t="str">
        <f t="shared" si="566"/>
        <v/>
      </c>
      <c r="T508" s="1175" t="str">
        <f>IF(VLOOKUP(D508,'J1&amp;J2'!$CA$9:$CW$470,17,FALSE)=0,"",VLOOKUP(D508,'J1&amp;J2'!$CA$9:$CW$470,17,FALSE))</f>
        <v/>
      </c>
      <c r="U508" s="1193" t="str">
        <f t="shared" si="567"/>
        <v/>
      </c>
      <c r="V508" s="1194" t="str">
        <f t="shared" si="568"/>
        <v/>
      </c>
      <c r="W508" s="1175" t="str">
        <f>IF(VLOOKUP(D508,'J1&amp;J2'!$CA$9:$CW$470,18,FALSE)=0,"",VLOOKUP(D508,'J1&amp;J2'!$CA$9:$CW$470,18,FALSE))</f>
        <v/>
      </c>
      <c r="X508" s="1193" t="str">
        <f t="shared" si="569"/>
        <v/>
      </c>
      <c r="Y508" s="1194" t="str">
        <f t="shared" si="570"/>
        <v/>
      </c>
      <c r="Z508" s="1175" t="str">
        <f>IF(VLOOKUP(D508,'J1&amp;J2'!$CA$9:$CW$470,19,FALSE)=0,"",VLOOKUP(D508,'J1&amp;J2'!$CA$9:$CW$470,19,FALSE))</f>
        <v/>
      </c>
      <c r="AA508" s="1193" t="str">
        <f t="shared" si="571"/>
        <v/>
      </c>
      <c r="AB508" s="1194" t="str">
        <f t="shared" si="572"/>
        <v/>
      </c>
      <c r="AC508" s="1175" t="str">
        <f>IF(VLOOKUP(D508,'J1&amp;J2'!$CA$9:$CW$470,20,FALSE)=0,"",VLOOKUP(D508,'J1&amp;J2'!$CA$9:$CW$470,20,FALSE))</f>
        <v/>
      </c>
      <c r="AD508" s="1193" t="str">
        <f t="shared" si="573"/>
        <v/>
      </c>
      <c r="AE508" s="1194" t="str">
        <f t="shared" si="574"/>
        <v/>
      </c>
      <c r="AF508" s="1175" t="str">
        <f>IF(VLOOKUP(D508,'J1&amp;J2'!$CA$9:$CW$470,21,FALSE)=0,"",VLOOKUP(D508,'J1&amp;J2'!$CA$9:$CW$470,21,FALSE))</f>
        <v/>
      </c>
      <c r="AG508" s="1193" t="str">
        <f t="shared" si="575"/>
        <v/>
      </c>
      <c r="AH508" s="1194" t="str">
        <f t="shared" si="576"/>
        <v/>
      </c>
      <c r="AI508" s="1175" t="str">
        <f>IF(VLOOKUP(D508,'J1&amp;J2'!$CA$9:$CW$470,22,FALSE)=0,"",VLOOKUP(D508,'J1&amp;J2'!$CA$9:$CW$470,22,FALSE))</f>
        <v/>
      </c>
      <c r="AJ508" s="1193" t="str">
        <f t="shared" si="577"/>
        <v/>
      </c>
      <c r="AK508" s="1194" t="str">
        <f t="shared" si="578"/>
        <v/>
      </c>
      <c r="AL508" s="1174"/>
      <c r="AM508" s="1191" t="str">
        <f t="shared" si="556"/>
        <v/>
      </c>
      <c r="AN508" s="1192" t="str">
        <f t="shared" si="557"/>
        <v/>
      </c>
      <c r="AO508" s="822" t="str">
        <f t="shared" si="579"/>
        <v/>
      </c>
      <c r="AP508" s="823" t="str">
        <f t="shared" si="580"/>
        <v/>
      </c>
      <c r="AQ508" s="824">
        <f t="shared" si="581"/>
        <v>0</v>
      </c>
      <c r="AR508" s="7"/>
    </row>
    <row r="509" spans="2:44" ht="12" customHeight="1" x14ac:dyDescent="0.4">
      <c r="B509" s="819" t="s">
        <v>971</v>
      </c>
      <c r="C509" s="820" t="s">
        <v>338</v>
      </c>
      <c r="D509" s="821" t="s">
        <v>970</v>
      </c>
      <c r="E509" s="1174" t="str">
        <f>IF(VLOOKUP(D509,'J1&amp;J2'!$CA$9:$CW$470,12,FALSE)=0,"",VLOOKUP(D509,'J1&amp;J2'!$CA$9:$CW$470,12,FALSE))</f>
        <v/>
      </c>
      <c r="F509" s="1191" t="str">
        <f t="shared" si="555"/>
        <v/>
      </c>
      <c r="G509" s="1192" t="str">
        <f t="shared" si="558"/>
        <v/>
      </c>
      <c r="H509" s="1174" t="str">
        <f>IF(VLOOKUP(D509,'J1&amp;J2'!$CA$9:$CW$470,13,FALSE)=0,"",VLOOKUP(D509,'J1&amp;J2'!$CA$9:$CW$470,13,FALSE))</f>
        <v/>
      </c>
      <c r="I509" s="1174" t="str">
        <f t="shared" si="559"/>
        <v/>
      </c>
      <c r="J509" s="1192" t="str">
        <f t="shared" si="560"/>
        <v/>
      </c>
      <c r="K509" s="1174" t="str">
        <f>IF(VLOOKUP(D509,'J1&amp;J2'!$CA$9:$CW$470,14,FALSE)=0,"",VLOOKUP(D509,'J1&amp;J2'!$CA$9:$CW$470,14,FALSE))</f>
        <v/>
      </c>
      <c r="L509" s="1191" t="str">
        <f t="shared" si="561"/>
        <v/>
      </c>
      <c r="M509" s="1192" t="str">
        <f t="shared" si="562"/>
        <v/>
      </c>
      <c r="N509" s="1174" t="str">
        <f>IF(VLOOKUP(D509,'J1&amp;J2'!$CA$9:$CW$470,15,FALSE)=0,"",VLOOKUP(D509,'J1&amp;J2'!$CA$9:$CW$470,15,FALSE))</f>
        <v/>
      </c>
      <c r="O509" s="1191" t="str">
        <f t="shared" si="563"/>
        <v/>
      </c>
      <c r="P509" s="1192" t="str">
        <f t="shared" si="564"/>
        <v/>
      </c>
      <c r="Q509" s="1174" t="str">
        <f>IF(VLOOKUP(D509,'J1&amp;J2'!$CA$9:$CW$470,16,FALSE)=0,"",VLOOKUP(D509,'J1&amp;J2'!$CA$9:$CW$470,16,FALSE))</f>
        <v/>
      </c>
      <c r="R509" s="1191" t="str">
        <f t="shared" si="565"/>
        <v/>
      </c>
      <c r="S509" s="1192" t="str">
        <f t="shared" si="566"/>
        <v/>
      </c>
      <c r="T509" s="1174" t="str">
        <f>IF(VLOOKUP(D509,'J1&amp;J2'!$CA$9:$CW$470,17,FALSE)=0,"",VLOOKUP(D509,'J1&amp;J2'!$CA$9:$CW$470,17,FALSE))</f>
        <v/>
      </c>
      <c r="U509" s="1191" t="str">
        <f t="shared" si="567"/>
        <v/>
      </c>
      <c r="V509" s="1192" t="str">
        <f t="shared" si="568"/>
        <v/>
      </c>
      <c r="W509" s="1174" t="str">
        <f>IF(VLOOKUP(D509,'J1&amp;J2'!$CA$9:$CW$470,18,FALSE)=0,"",VLOOKUP(D509,'J1&amp;J2'!$CA$9:$CW$470,18,FALSE))</f>
        <v/>
      </c>
      <c r="X509" s="1191" t="str">
        <f t="shared" si="569"/>
        <v/>
      </c>
      <c r="Y509" s="1192" t="str">
        <f t="shared" si="570"/>
        <v/>
      </c>
      <c r="Z509" s="1174" t="str">
        <f>IF(VLOOKUP(D509,'J1&amp;J2'!$CA$9:$CW$470,19,FALSE)=0,"",VLOOKUP(D509,'J1&amp;J2'!$CA$9:$CW$470,19,FALSE))</f>
        <v/>
      </c>
      <c r="AA509" s="1191" t="str">
        <f t="shared" si="571"/>
        <v/>
      </c>
      <c r="AB509" s="1192" t="str">
        <f t="shared" si="572"/>
        <v/>
      </c>
      <c r="AC509" s="1174" t="str">
        <f>IF(VLOOKUP(D509,'J1&amp;J2'!$CA$9:$CW$470,20,FALSE)=0,"",VLOOKUP(D509,'J1&amp;J2'!$CA$9:$CW$470,20,FALSE))</f>
        <v/>
      </c>
      <c r="AD509" s="1191" t="str">
        <f t="shared" si="573"/>
        <v/>
      </c>
      <c r="AE509" s="1192" t="str">
        <f t="shared" si="574"/>
        <v/>
      </c>
      <c r="AF509" s="1174" t="str">
        <f>IF(VLOOKUP(D509,'J1&amp;J2'!$CA$9:$CW$470,21,FALSE)=0,"",VLOOKUP(D509,'J1&amp;J2'!$CA$9:$CW$470,21,FALSE))</f>
        <v/>
      </c>
      <c r="AG509" s="1191" t="str">
        <f t="shared" si="575"/>
        <v/>
      </c>
      <c r="AH509" s="1192" t="str">
        <f t="shared" si="576"/>
        <v/>
      </c>
      <c r="AI509" s="1174" t="str">
        <f>IF(VLOOKUP(D509,'J1&amp;J2'!$CA$9:$CW$470,22,FALSE)=0,"",VLOOKUP(D509,'J1&amp;J2'!$CA$9:$CW$470,22,FALSE))</f>
        <v/>
      </c>
      <c r="AJ509" s="1191" t="str">
        <f t="shared" si="577"/>
        <v/>
      </c>
      <c r="AK509" s="1192" t="str">
        <f t="shared" si="578"/>
        <v/>
      </c>
      <c r="AL509" s="1175"/>
      <c r="AM509" s="1193" t="str">
        <f t="shared" si="556"/>
        <v/>
      </c>
      <c r="AN509" s="1194" t="str">
        <f t="shared" si="557"/>
        <v/>
      </c>
      <c r="AO509" s="822" t="str">
        <f t="shared" si="579"/>
        <v/>
      </c>
      <c r="AP509" s="823" t="str">
        <f t="shared" si="580"/>
        <v/>
      </c>
      <c r="AQ509" s="824">
        <f t="shared" si="581"/>
        <v>0</v>
      </c>
      <c r="AR509" s="7"/>
    </row>
    <row r="510" spans="2:44" ht="12" customHeight="1" x14ac:dyDescent="0.4">
      <c r="B510" s="825" t="s">
        <v>1013</v>
      </c>
      <c r="C510" s="826" t="s">
        <v>1006</v>
      </c>
      <c r="D510" s="827" t="s">
        <v>1012</v>
      </c>
      <c r="E510" s="1175" t="str">
        <f>IF(VLOOKUP(D510,'J1&amp;J2'!$CA$9:$CW$470,12,FALSE)=0,"",VLOOKUP(D510,'J1&amp;J2'!$CA$9:$CW$470,12,FALSE))</f>
        <v/>
      </c>
      <c r="F510" s="1193" t="str">
        <f t="shared" si="555"/>
        <v/>
      </c>
      <c r="G510" s="1194" t="str">
        <f t="shared" si="558"/>
        <v/>
      </c>
      <c r="H510" s="1175" t="str">
        <f>IF(VLOOKUP(D510,'J1&amp;J2'!$CA$9:$CW$470,13,FALSE)=0,"",VLOOKUP(D510,'J1&amp;J2'!$CA$9:$CW$470,13,FALSE))</f>
        <v/>
      </c>
      <c r="I510" s="1175" t="str">
        <f t="shared" si="559"/>
        <v/>
      </c>
      <c r="J510" s="1194" t="str">
        <f t="shared" si="560"/>
        <v/>
      </c>
      <c r="K510" s="1175" t="str">
        <f>IF(VLOOKUP(D510,'J1&amp;J2'!$CA$9:$CW$470,14,FALSE)=0,"",VLOOKUP(D510,'J1&amp;J2'!$CA$9:$CW$470,14,FALSE))</f>
        <v/>
      </c>
      <c r="L510" s="1193" t="str">
        <f t="shared" si="561"/>
        <v/>
      </c>
      <c r="M510" s="1194" t="str">
        <f t="shared" si="562"/>
        <v/>
      </c>
      <c r="N510" s="1175" t="str">
        <f>IF(VLOOKUP(D510,'J1&amp;J2'!$CA$9:$CW$470,15,FALSE)=0,"",VLOOKUP(D510,'J1&amp;J2'!$CA$9:$CW$470,15,FALSE))</f>
        <v/>
      </c>
      <c r="O510" s="1193" t="str">
        <f t="shared" si="563"/>
        <v/>
      </c>
      <c r="P510" s="1194" t="str">
        <f t="shared" si="564"/>
        <v/>
      </c>
      <c r="Q510" s="1175" t="str">
        <f>IF(VLOOKUP(D510,'J1&amp;J2'!$CA$9:$CW$470,16,FALSE)=0,"",VLOOKUP(D510,'J1&amp;J2'!$CA$9:$CW$470,16,FALSE))</f>
        <v/>
      </c>
      <c r="R510" s="1193" t="str">
        <f t="shared" si="565"/>
        <v/>
      </c>
      <c r="S510" s="1194" t="str">
        <f t="shared" si="566"/>
        <v/>
      </c>
      <c r="T510" s="1175" t="str">
        <f>IF(VLOOKUP(D510,'J1&amp;J2'!$CA$9:$CW$470,17,FALSE)=0,"",VLOOKUP(D510,'J1&amp;J2'!$CA$9:$CW$470,17,FALSE))</f>
        <v/>
      </c>
      <c r="U510" s="1193" t="str">
        <f t="shared" si="567"/>
        <v/>
      </c>
      <c r="V510" s="1194" t="str">
        <f t="shared" si="568"/>
        <v/>
      </c>
      <c r="W510" s="1175" t="str">
        <f>IF(VLOOKUP(D510,'J1&amp;J2'!$CA$9:$CW$470,18,FALSE)=0,"",VLOOKUP(D510,'J1&amp;J2'!$CA$9:$CW$470,18,FALSE))</f>
        <v/>
      </c>
      <c r="X510" s="1193" t="str">
        <f t="shared" si="569"/>
        <v/>
      </c>
      <c r="Y510" s="1194" t="str">
        <f t="shared" si="570"/>
        <v/>
      </c>
      <c r="Z510" s="1175" t="str">
        <f>IF(VLOOKUP(D510,'J1&amp;J2'!$CA$9:$CW$470,19,FALSE)=0,"",VLOOKUP(D510,'J1&amp;J2'!$CA$9:$CW$470,19,FALSE))</f>
        <v/>
      </c>
      <c r="AA510" s="1193" t="str">
        <f t="shared" si="571"/>
        <v/>
      </c>
      <c r="AB510" s="1194" t="str">
        <f t="shared" si="572"/>
        <v/>
      </c>
      <c r="AC510" s="1175" t="str">
        <f>IF(VLOOKUP(D510,'J1&amp;J2'!$CA$9:$CW$470,20,FALSE)=0,"",VLOOKUP(D510,'J1&amp;J2'!$CA$9:$CW$470,20,FALSE))</f>
        <v/>
      </c>
      <c r="AD510" s="1193" t="str">
        <f t="shared" si="573"/>
        <v/>
      </c>
      <c r="AE510" s="1194" t="str">
        <f t="shared" si="574"/>
        <v/>
      </c>
      <c r="AF510" s="1175" t="str">
        <f>IF(VLOOKUP(D510,'J1&amp;J2'!$CA$9:$CW$470,21,FALSE)=0,"",VLOOKUP(D510,'J1&amp;J2'!$CA$9:$CW$470,21,FALSE))</f>
        <v/>
      </c>
      <c r="AG510" s="1193" t="str">
        <f t="shared" si="575"/>
        <v/>
      </c>
      <c r="AH510" s="1194" t="str">
        <f t="shared" si="576"/>
        <v/>
      </c>
      <c r="AI510" s="1175" t="str">
        <f>IF(VLOOKUP(D510,'J1&amp;J2'!$CA$9:$CW$470,22,FALSE)=0,"",VLOOKUP(D510,'J1&amp;J2'!$CA$9:$CW$470,22,FALSE))</f>
        <v/>
      </c>
      <c r="AJ510" s="1193" t="str">
        <f t="shared" si="577"/>
        <v/>
      </c>
      <c r="AK510" s="1194" t="str">
        <f t="shared" si="578"/>
        <v/>
      </c>
      <c r="AL510" s="1174"/>
      <c r="AM510" s="1191" t="str">
        <f t="shared" si="556"/>
        <v/>
      </c>
      <c r="AN510" s="1192" t="str">
        <f t="shared" si="557"/>
        <v/>
      </c>
      <c r="AO510" s="822" t="str">
        <f t="shared" si="579"/>
        <v/>
      </c>
      <c r="AP510" s="823" t="str">
        <f t="shared" si="580"/>
        <v/>
      </c>
      <c r="AQ510" s="824">
        <f t="shared" si="581"/>
        <v>0</v>
      </c>
      <c r="AR510" s="7"/>
    </row>
    <row r="511" spans="2:44" ht="12" customHeight="1" x14ac:dyDescent="0.4">
      <c r="B511" s="819" t="s">
        <v>1300</v>
      </c>
      <c r="C511" s="820" t="s">
        <v>1006</v>
      </c>
      <c r="D511" s="821" t="s">
        <v>1295</v>
      </c>
      <c r="E511" s="1174" t="str">
        <f>IF(VLOOKUP(D511,'J1&amp;J2'!$CA$9:$CW$470,12,FALSE)=0,"",VLOOKUP(D511,'J1&amp;J2'!$CA$9:$CW$470,12,FALSE))</f>
        <v/>
      </c>
      <c r="F511" s="1191" t="str">
        <f t="shared" si="555"/>
        <v/>
      </c>
      <c r="G511" s="1192" t="str">
        <f t="shared" si="558"/>
        <v/>
      </c>
      <c r="H511" s="1174" t="str">
        <f>IF(VLOOKUP(D511,'J1&amp;J2'!$CA$9:$CW$470,13,FALSE)=0,"",VLOOKUP(D511,'J1&amp;J2'!$CA$9:$CW$470,13,FALSE))</f>
        <v/>
      </c>
      <c r="I511" s="1174" t="str">
        <f t="shared" si="559"/>
        <v/>
      </c>
      <c r="J511" s="1192" t="str">
        <f t="shared" si="560"/>
        <v/>
      </c>
      <c r="K511" s="1174" t="str">
        <f>IF(VLOOKUP(D511,'J1&amp;J2'!$CA$9:$CW$470,14,FALSE)=0,"",VLOOKUP(D511,'J1&amp;J2'!$CA$9:$CW$470,14,FALSE))</f>
        <v/>
      </c>
      <c r="L511" s="1191" t="str">
        <f t="shared" si="561"/>
        <v/>
      </c>
      <c r="M511" s="1192" t="str">
        <f t="shared" si="562"/>
        <v/>
      </c>
      <c r="N511" s="1174" t="str">
        <f>IF(VLOOKUP(D511,'J1&amp;J2'!$CA$9:$CW$470,15,FALSE)=0,"",VLOOKUP(D511,'J1&amp;J2'!$CA$9:$CW$470,15,FALSE))</f>
        <v/>
      </c>
      <c r="O511" s="1191" t="str">
        <f t="shared" si="563"/>
        <v/>
      </c>
      <c r="P511" s="1192" t="str">
        <f t="shared" si="564"/>
        <v/>
      </c>
      <c r="Q511" s="1174" t="str">
        <f>IF(VLOOKUP(D511,'J1&amp;J2'!$CA$9:$CW$470,16,FALSE)=0,"",VLOOKUP(D511,'J1&amp;J2'!$CA$9:$CW$470,16,FALSE))</f>
        <v/>
      </c>
      <c r="R511" s="1191" t="str">
        <f t="shared" si="565"/>
        <v/>
      </c>
      <c r="S511" s="1192" t="str">
        <f t="shared" si="566"/>
        <v/>
      </c>
      <c r="T511" s="1174" t="str">
        <f>IF(VLOOKUP(D511,'J1&amp;J2'!$CA$9:$CW$470,17,FALSE)=0,"",VLOOKUP(D511,'J1&amp;J2'!$CA$9:$CW$470,17,FALSE))</f>
        <v/>
      </c>
      <c r="U511" s="1191" t="str">
        <f t="shared" si="567"/>
        <v/>
      </c>
      <c r="V511" s="1192" t="str">
        <f t="shared" si="568"/>
        <v/>
      </c>
      <c r="W511" s="1174" t="str">
        <f>IF(VLOOKUP(D511,'J1&amp;J2'!$CA$9:$CW$470,18,FALSE)=0,"",VLOOKUP(D511,'J1&amp;J2'!$CA$9:$CW$470,18,FALSE))</f>
        <v/>
      </c>
      <c r="X511" s="1191" t="str">
        <f t="shared" si="569"/>
        <v/>
      </c>
      <c r="Y511" s="1192" t="str">
        <f t="shared" si="570"/>
        <v/>
      </c>
      <c r="Z511" s="1174" t="str">
        <f>IF(VLOOKUP(D511,'J1&amp;J2'!$CA$9:$CW$470,19,FALSE)=0,"",VLOOKUP(D511,'J1&amp;J2'!$CA$9:$CW$470,19,FALSE))</f>
        <v/>
      </c>
      <c r="AA511" s="1191" t="str">
        <f t="shared" si="571"/>
        <v/>
      </c>
      <c r="AB511" s="1192" t="str">
        <f t="shared" si="572"/>
        <v/>
      </c>
      <c r="AC511" s="1174" t="str">
        <f>IF(VLOOKUP(D511,'J1&amp;J2'!$CA$9:$CW$470,20,FALSE)=0,"",VLOOKUP(D511,'J1&amp;J2'!$CA$9:$CW$470,20,FALSE))</f>
        <v/>
      </c>
      <c r="AD511" s="1191" t="str">
        <f t="shared" si="573"/>
        <v/>
      </c>
      <c r="AE511" s="1192" t="str">
        <f t="shared" si="574"/>
        <v/>
      </c>
      <c r="AF511" s="1174" t="str">
        <f>IF(VLOOKUP(D511,'J1&amp;J2'!$CA$9:$CW$470,21,FALSE)=0,"",VLOOKUP(D511,'J1&amp;J2'!$CA$9:$CW$470,21,FALSE))</f>
        <v/>
      </c>
      <c r="AG511" s="1191" t="str">
        <f t="shared" si="575"/>
        <v/>
      </c>
      <c r="AH511" s="1192" t="str">
        <f t="shared" si="576"/>
        <v/>
      </c>
      <c r="AI511" s="1174" t="str">
        <f>IF(VLOOKUP(D511,'J1&amp;J2'!$CA$9:$CW$470,22,FALSE)=0,"",VLOOKUP(D511,'J1&amp;J2'!$CA$9:$CW$470,22,FALSE))</f>
        <v/>
      </c>
      <c r="AJ511" s="1191" t="str">
        <f t="shared" si="577"/>
        <v/>
      </c>
      <c r="AK511" s="1192" t="str">
        <f t="shared" si="578"/>
        <v/>
      </c>
      <c r="AL511" s="1174"/>
      <c r="AM511" s="1191" t="str">
        <f t="shared" si="556"/>
        <v/>
      </c>
      <c r="AN511" s="1192" t="str">
        <f t="shared" si="557"/>
        <v/>
      </c>
      <c r="AO511" s="822" t="str">
        <f t="shared" si="579"/>
        <v/>
      </c>
      <c r="AP511" s="823" t="str">
        <f t="shared" si="580"/>
        <v/>
      </c>
      <c r="AQ511" s="824">
        <f t="shared" si="581"/>
        <v>0</v>
      </c>
      <c r="AR511" s="7"/>
    </row>
    <row r="512" spans="2:44" ht="12" customHeight="1" x14ac:dyDescent="0.4">
      <c r="B512" s="825" t="s">
        <v>1917</v>
      </c>
      <c r="C512" s="826" t="s">
        <v>1006</v>
      </c>
      <c r="D512" s="827" t="s">
        <v>1896</v>
      </c>
      <c r="E512" s="1175" t="str">
        <f>IF(VLOOKUP(D512,'J1&amp;J2'!$CA$9:$CW$470,12,FALSE)=0,"",VLOOKUP(D512,'J1&amp;J2'!$CA$9:$CW$470,12,FALSE))</f>
        <v/>
      </c>
      <c r="F512" s="1193" t="str">
        <f t="shared" si="555"/>
        <v/>
      </c>
      <c r="G512" s="1194" t="str">
        <f t="shared" si="558"/>
        <v/>
      </c>
      <c r="H512" s="1175" t="str">
        <f>IF(VLOOKUP(D512,'J1&amp;J2'!$CA$9:$CW$470,13,FALSE)=0,"",VLOOKUP(D512,'J1&amp;J2'!$CA$9:$CW$470,13,FALSE))</f>
        <v/>
      </c>
      <c r="I512" s="1175" t="str">
        <f t="shared" si="559"/>
        <v/>
      </c>
      <c r="J512" s="1194" t="str">
        <f t="shared" si="560"/>
        <v/>
      </c>
      <c r="K512" s="1175" t="str">
        <f>IF(VLOOKUP(D512,'J1&amp;J2'!$CA$9:$CW$470,14,FALSE)=0,"",VLOOKUP(D512,'J1&amp;J2'!$CA$9:$CW$470,14,FALSE))</f>
        <v/>
      </c>
      <c r="L512" s="1193" t="str">
        <f t="shared" si="561"/>
        <v/>
      </c>
      <c r="M512" s="1194" t="str">
        <f t="shared" si="562"/>
        <v/>
      </c>
      <c r="N512" s="1175" t="str">
        <f>IF(VLOOKUP(D512,'J1&amp;J2'!$CA$9:$CW$470,15,FALSE)=0,"",VLOOKUP(D512,'J1&amp;J2'!$CA$9:$CW$470,15,FALSE))</f>
        <v/>
      </c>
      <c r="O512" s="1193" t="str">
        <f t="shared" si="563"/>
        <v/>
      </c>
      <c r="P512" s="1194" t="str">
        <f t="shared" si="564"/>
        <v/>
      </c>
      <c r="Q512" s="1175" t="str">
        <f>IF(VLOOKUP(D512,'J1&amp;J2'!$CA$9:$CW$470,16,FALSE)=0,"",VLOOKUP(D512,'J1&amp;J2'!$CA$9:$CW$470,16,FALSE))</f>
        <v/>
      </c>
      <c r="R512" s="1193" t="str">
        <f t="shared" si="565"/>
        <v/>
      </c>
      <c r="S512" s="1194" t="str">
        <f t="shared" si="566"/>
        <v/>
      </c>
      <c r="T512" s="1175" t="str">
        <f>IF(VLOOKUP(D512,'J1&amp;J2'!$CA$9:$CW$470,17,FALSE)=0,"",VLOOKUP(D512,'J1&amp;J2'!$CA$9:$CW$470,17,FALSE))</f>
        <v/>
      </c>
      <c r="U512" s="1193" t="str">
        <f t="shared" si="567"/>
        <v/>
      </c>
      <c r="V512" s="1194" t="str">
        <f t="shared" si="568"/>
        <v/>
      </c>
      <c r="W512" s="1175" t="str">
        <f>IF(VLOOKUP(D512,'J1&amp;J2'!$CA$9:$CW$470,18,FALSE)=0,"",VLOOKUP(D512,'J1&amp;J2'!$CA$9:$CW$470,18,FALSE))</f>
        <v/>
      </c>
      <c r="X512" s="1193" t="str">
        <f t="shared" si="569"/>
        <v/>
      </c>
      <c r="Y512" s="1194" t="str">
        <f t="shared" si="570"/>
        <v/>
      </c>
      <c r="Z512" s="1175" t="str">
        <f>IF(VLOOKUP(D512,'J1&amp;J2'!$CA$9:$CW$470,19,FALSE)=0,"",VLOOKUP(D512,'J1&amp;J2'!$CA$9:$CW$470,19,FALSE))</f>
        <v/>
      </c>
      <c r="AA512" s="1193" t="str">
        <f t="shared" si="571"/>
        <v/>
      </c>
      <c r="AB512" s="1194" t="str">
        <f t="shared" si="572"/>
        <v/>
      </c>
      <c r="AC512" s="1175" t="str">
        <f>IF(VLOOKUP(D512,'J1&amp;J2'!$CA$9:$CW$470,20,FALSE)=0,"",VLOOKUP(D512,'J1&amp;J2'!$CA$9:$CW$470,20,FALSE))</f>
        <v/>
      </c>
      <c r="AD512" s="1193" t="str">
        <f t="shared" si="573"/>
        <v/>
      </c>
      <c r="AE512" s="1194" t="str">
        <f t="shared" si="574"/>
        <v/>
      </c>
      <c r="AF512" s="1175" t="str">
        <f>IF(VLOOKUP(D512,'J1&amp;J2'!$CA$9:$CW$470,21,FALSE)=0,"",VLOOKUP(D512,'J1&amp;J2'!$CA$9:$CW$470,21,FALSE))</f>
        <v/>
      </c>
      <c r="AG512" s="1193" t="str">
        <f t="shared" si="575"/>
        <v/>
      </c>
      <c r="AH512" s="1194" t="str">
        <f t="shared" si="576"/>
        <v/>
      </c>
      <c r="AI512" s="1175" t="str">
        <f>IF(VLOOKUP(D512,'J1&amp;J2'!$CA$9:$CW$470,22,FALSE)=0,"",VLOOKUP(D512,'J1&amp;J2'!$CA$9:$CW$470,22,FALSE))</f>
        <v/>
      </c>
      <c r="AJ512" s="1193" t="str">
        <f t="shared" si="577"/>
        <v/>
      </c>
      <c r="AK512" s="1194" t="str">
        <f t="shared" si="578"/>
        <v/>
      </c>
      <c r="AL512" s="1174"/>
      <c r="AM512" s="1191" t="str">
        <f t="shared" si="556"/>
        <v/>
      </c>
      <c r="AN512" s="1192" t="str">
        <f t="shared" si="557"/>
        <v/>
      </c>
      <c r="AO512" s="822" t="str">
        <f t="shared" si="579"/>
        <v/>
      </c>
      <c r="AP512" s="823" t="str">
        <f t="shared" si="580"/>
        <v/>
      </c>
      <c r="AQ512" s="824">
        <f t="shared" si="581"/>
        <v>0</v>
      </c>
      <c r="AR512" s="7"/>
    </row>
    <row r="513" spans="2:44" ht="12" customHeight="1" x14ac:dyDescent="0.4">
      <c r="B513" s="819" t="s">
        <v>1920</v>
      </c>
      <c r="C513" s="820" t="s">
        <v>1006</v>
      </c>
      <c r="D513" s="821" t="s">
        <v>1848</v>
      </c>
      <c r="E513" s="1174" t="str">
        <f>IF(VLOOKUP(D513,'J1&amp;J2'!$CA$9:$CW$470,12,FALSE)=0,"",VLOOKUP(D513,'J1&amp;J2'!$CA$9:$CW$470,12,FALSE))</f>
        <v/>
      </c>
      <c r="F513" s="1191" t="str">
        <f t="shared" ref="F513:F534" si="582">IF(E513="","",RANK(E513,$E$469:$E$551,1))</f>
        <v/>
      </c>
      <c r="G513" s="1192" t="str">
        <f t="shared" si="558"/>
        <v/>
      </c>
      <c r="H513" s="1174" t="str">
        <f>IF(VLOOKUP(D513,'J1&amp;J2'!$CA$9:$CW$470,13,FALSE)=0,"",VLOOKUP(D513,'J1&amp;J2'!$CA$9:$CW$470,13,FALSE))</f>
        <v/>
      </c>
      <c r="I513" s="1174" t="str">
        <f t="shared" si="559"/>
        <v/>
      </c>
      <c r="J513" s="1192" t="str">
        <f t="shared" si="560"/>
        <v/>
      </c>
      <c r="K513" s="1174" t="str">
        <f>IF(VLOOKUP(D513,'J1&amp;J2'!$CA$9:$CW$470,14,FALSE)=0,"",VLOOKUP(D513,'J1&amp;J2'!$CA$9:$CW$470,14,FALSE))</f>
        <v/>
      </c>
      <c r="L513" s="1191" t="str">
        <f t="shared" si="561"/>
        <v/>
      </c>
      <c r="M513" s="1192" t="str">
        <f t="shared" si="562"/>
        <v/>
      </c>
      <c r="N513" s="1174" t="str">
        <f>IF(VLOOKUP(D513,'J1&amp;J2'!$CA$9:$CW$470,15,FALSE)=0,"",VLOOKUP(D513,'J1&amp;J2'!$CA$9:$CW$470,15,FALSE))</f>
        <v/>
      </c>
      <c r="O513" s="1191" t="str">
        <f t="shared" si="563"/>
        <v/>
      </c>
      <c r="P513" s="1192" t="str">
        <f t="shared" si="564"/>
        <v/>
      </c>
      <c r="Q513" s="1174" t="str">
        <f>IF(VLOOKUP(D513,'J1&amp;J2'!$CA$9:$CW$470,16,FALSE)=0,"",VLOOKUP(D513,'J1&amp;J2'!$CA$9:$CW$470,16,FALSE))</f>
        <v/>
      </c>
      <c r="R513" s="1191" t="str">
        <f t="shared" si="565"/>
        <v/>
      </c>
      <c r="S513" s="1192" t="str">
        <f t="shared" si="566"/>
        <v/>
      </c>
      <c r="T513" s="1174" t="str">
        <f>IF(VLOOKUP(D513,'J1&amp;J2'!$CA$9:$CW$470,17,FALSE)=0,"",VLOOKUP(D513,'J1&amp;J2'!$CA$9:$CW$470,17,FALSE))</f>
        <v/>
      </c>
      <c r="U513" s="1191" t="str">
        <f t="shared" si="567"/>
        <v/>
      </c>
      <c r="V513" s="1192" t="str">
        <f t="shared" si="568"/>
        <v/>
      </c>
      <c r="W513" s="1174" t="str">
        <f>IF(VLOOKUP(D513,'J1&amp;J2'!$CA$9:$CW$470,18,FALSE)=0,"",VLOOKUP(D513,'J1&amp;J2'!$CA$9:$CW$470,18,FALSE))</f>
        <v/>
      </c>
      <c r="X513" s="1191" t="str">
        <f t="shared" si="569"/>
        <v/>
      </c>
      <c r="Y513" s="1192" t="str">
        <f t="shared" si="570"/>
        <v/>
      </c>
      <c r="Z513" s="1174" t="str">
        <f>IF(VLOOKUP(D513,'J1&amp;J2'!$CA$9:$CW$470,19,FALSE)=0,"",VLOOKUP(D513,'J1&amp;J2'!$CA$9:$CW$470,19,FALSE))</f>
        <v/>
      </c>
      <c r="AA513" s="1191" t="str">
        <f t="shared" si="571"/>
        <v/>
      </c>
      <c r="AB513" s="1192" t="str">
        <f t="shared" si="572"/>
        <v/>
      </c>
      <c r="AC513" s="1174" t="str">
        <f>IF(VLOOKUP(D513,'J1&amp;J2'!$CA$9:$CW$470,20,FALSE)=0,"",VLOOKUP(D513,'J1&amp;J2'!$CA$9:$CW$470,20,FALSE))</f>
        <v/>
      </c>
      <c r="AD513" s="1191" t="str">
        <f t="shared" si="573"/>
        <v/>
      </c>
      <c r="AE513" s="1192" t="str">
        <f t="shared" si="574"/>
        <v/>
      </c>
      <c r="AF513" s="1174" t="str">
        <f>IF(VLOOKUP(D513,'J1&amp;J2'!$CA$9:$CW$470,21,FALSE)=0,"",VLOOKUP(D513,'J1&amp;J2'!$CA$9:$CW$470,21,FALSE))</f>
        <v/>
      </c>
      <c r="AG513" s="1191" t="str">
        <f t="shared" si="575"/>
        <v/>
      </c>
      <c r="AH513" s="1192" t="str">
        <f t="shared" si="576"/>
        <v/>
      </c>
      <c r="AI513" s="1174" t="str">
        <f>IF(VLOOKUP(D513,'J1&amp;J2'!$CA$9:$CW$470,22,FALSE)=0,"",VLOOKUP(D513,'J1&amp;J2'!$CA$9:$CW$470,22,FALSE))</f>
        <v/>
      </c>
      <c r="AJ513" s="1191" t="str">
        <f t="shared" si="577"/>
        <v/>
      </c>
      <c r="AK513" s="1192" t="str">
        <f t="shared" si="578"/>
        <v/>
      </c>
      <c r="AL513" s="1175"/>
      <c r="AM513" s="1193" t="str">
        <f t="shared" si="556"/>
        <v/>
      </c>
      <c r="AN513" s="1194" t="str">
        <f t="shared" si="557"/>
        <v/>
      </c>
      <c r="AO513" s="822" t="str">
        <f t="shared" si="579"/>
        <v/>
      </c>
      <c r="AP513" s="823" t="str">
        <f t="shared" si="580"/>
        <v/>
      </c>
      <c r="AQ513" s="824">
        <f t="shared" si="581"/>
        <v>0</v>
      </c>
      <c r="AR513" s="7"/>
    </row>
    <row r="514" spans="2:44" ht="12" customHeight="1" x14ac:dyDescent="0.4">
      <c r="B514" s="825" t="s">
        <v>1072</v>
      </c>
      <c r="C514" s="826" t="s">
        <v>1006</v>
      </c>
      <c r="D514" s="827" t="s">
        <v>1071</v>
      </c>
      <c r="E514" s="1175" t="str">
        <f>IF(VLOOKUP(D514,'J1&amp;J2'!$CA$9:$CW$470,12,FALSE)=0,"",VLOOKUP(D514,'J1&amp;J2'!$CA$9:$CW$470,12,FALSE))</f>
        <v/>
      </c>
      <c r="F514" s="1193" t="str">
        <f t="shared" si="582"/>
        <v/>
      </c>
      <c r="G514" s="1194" t="str">
        <f t="shared" si="558"/>
        <v/>
      </c>
      <c r="H514" s="1175" t="str">
        <f>IF(VLOOKUP(D514,'J1&amp;J2'!$CA$9:$CW$470,13,FALSE)=0,"",VLOOKUP(D514,'J1&amp;J2'!$CA$9:$CW$470,13,FALSE))</f>
        <v/>
      </c>
      <c r="I514" s="1175" t="str">
        <f t="shared" si="559"/>
        <v/>
      </c>
      <c r="J514" s="1194" t="str">
        <f t="shared" si="560"/>
        <v/>
      </c>
      <c r="K514" s="1175" t="str">
        <f>IF(VLOOKUP(D514,'J1&amp;J2'!$CA$9:$CW$470,14,FALSE)=0,"",VLOOKUP(D514,'J1&amp;J2'!$CA$9:$CW$470,14,FALSE))</f>
        <v/>
      </c>
      <c r="L514" s="1193" t="str">
        <f t="shared" si="561"/>
        <v/>
      </c>
      <c r="M514" s="1194" t="str">
        <f t="shared" si="562"/>
        <v/>
      </c>
      <c r="N514" s="1175" t="str">
        <f>IF(VLOOKUP(D514,'J1&amp;J2'!$CA$9:$CW$470,15,FALSE)=0,"",VLOOKUP(D514,'J1&amp;J2'!$CA$9:$CW$470,15,FALSE))</f>
        <v/>
      </c>
      <c r="O514" s="1193" t="str">
        <f t="shared" si="563"/>
        <v/>
      </c>
      <c r="P514" s="1194" t="str">
        <f t="shared" si="564"/>
        <v/>
      </c>
      <c r="Q514" s="1175" t="str">
        <f>IF(VLOOKUP(D514,'J1&amp;J2'!$CA$9:$CW$470,16,FALSE)=0,"",VLOOKUP(D514,'J1&amp;J2'!$CA$9:$CW$470,16,FALSE))</f>
        <v/>
      </c>
      <c r="R514" s="1193" t="str">
        <f t="shared" si="565"/>
        <v/>
      </c>
      <c r="S514" s="1194" t="str">
        <f t="shared" si="566"/>
        <v/>
      </c>
      <c r="T514" s="1175" t="str">
        <f>IF(VLOOKUP(D514,'J1&amp;J2'!$CA$9:$CW$470,17,FALSE)=0,"",VLOOKUP(D514,'J1&amp;J2'!$CA$9:$CW$470,17,FALSE))</f>
        <v/>
      </c>
      <c r="U514" s="1193" t="str">
        <f t="shared" si="567"/>
        <v/>
      </c>
      <c r="V514" s="1194" t="str">
        <f t="shared" si="568"/>
        <v/>
      </c>
      <c r="W514" s="1175" t="str">
        <f>IF(VLOOKUP(D514,'J1&amp;J2'!$CA$9:$CW$470,18,FALSE)=0,"",VLOOKUP(D514,'J1&amp;J2'!$CA$9:$CW$470,18,FALSE))</f>
        <v/>
      </c>
      <c r="X514" s="1193" t="str">
        <f t="shared" si="569"/>
        <v/>
      </c>
      <c r="Y514" s="1194" t="str">
        <f t="shared" si="570"/>
        <v/>
      </c>
      <c r="Z514" s="1175" t="str">
        <f>IF(VLOOKUP(D514,'J1&amp;J2'!$CA$9:$CW$470,19,FALSE)=0,"",VLOOKUP(D514,'J1&amp;J2'!$CA$9:$CW$470,19,FALSE))</f>
        <v/>
      </c>
      <c r="AA514" s="1193" t="str">
        <f t="shared" si="571"/>
        <v/>
      </c>
      <c r="AB514" s="1194" t="str">
        <f t="shared" si="572"/>
        <v/>
      </c>
      <c r="AC514" s="1175" t="str">
        <f>IF(VLOOKUP(D514,'J1&amp;J2'!$CA$9:$CW$470,20,FALSE)=0,"",VLOOKUP(D514,'J1&amp;J2'!$CA$9:$CW$470,20,FALSE))</f>
        <v/>
      </c>
      <c r="AD514" s="1193" t="str">
        <f t="shared" si="573"/>
        <v/>
      </c>
      <c r="AE514" s="1194" t="str">
        <f t="shared" si="574"/>
        <v/>
      </c>
      <c r="AF514" s="1175" t="str">
        <f>IF(VLOOKUP(D514,'J1&amp;J2'!$CA$9:$CW$470,21,FALSE)=0,"",VLOOKUP(D514,'J1&amp;J2'!$CA$9:$CW$470,21,FALSE))</f>
        <v/>
      </c>
      <c r="AG514" s="1193" t="str">
        <f t="shared" si="575"/>
        <v/>
      </c>
      <c r="AH514" s="1194" t="str">
        <f t="shared" si="576"/>
        <v/>
      </c>
      <c r="AI514" s="1175" t="str">
        <f>IF(VLOOKUP(D514,'J1&amp;J2'!$CA$9:$CW$470,22,FALSE)=0,"",VLOOKUP(D514,'J1&amp;J2'!$CA$9:$CW$470,22,FALSE))</f>
        <v/>
      </c>
      <c r="AJ514" s="1193" t="str">
        <f t="shared" si="577"/>
        <v/>
      </c>
      <c r="AK514" s="1194" t="str">
        <f t="shared" si="578"/>
        <v/>
      </c>
      <c r="AL514" s="1174"/>
      <c r="AM514" s="1191" t="str">
        <f t="shared" si="556"/>
        <v/>
      </c>
      <c r="AN514" s="1192" t="str">
        <f t="shared" si="557"/>
        <v/>
      </c>
      <c r="AO514" s="822" t="str">
        <f t="shared" si="579"/>
        <v/>
      </c>
      <c r="AP514" s="823" t="str">
        <f t="shared" si="580"/>
        <v/>
      </c>
      <c r="AQ514" s="824">
        <f t="shared" si="581"/>
        <v>0</v>
      </c>
      <c r="AR514" s="7"/>
    </row>
    <row r="515" spans="2:44" ht="12" customHeight="1" x14ac:dyDescent="0.4">
      <c r="B515" s="819" t="s">
        <v>1957</v>
      </c>
      <c r="C515" s="820" t="s">
        <v>432</v>
      </c>
      <c r="D515" s="821" t="s">
        <v>1879</v>
      </c>
      <c r="E515" s="1174" t="str">
        <f>IF(VLOOKUP(D515,'J1&amp;J2'!$CA$9:$CW$470,12,FALSE)=0,"",VLOOKUP(D515,'J1&amp;J2'!$CA$9:$CW$470,12,FALSE))</f>
        <v/>
      </c>
      <c r="F515" s="1191" t="str">
        <f t="shared" si="582"/>
        <v/>
      </c>
      <c r="G515" s="1192" t="str">
        <f t="shared" si="558"/>
        <v/>
      </c>
      <c r="H515" s="1174" t="str">
        <f>IF(VLOOKUP(D515,'J1&amp;J2'!$CA$9:$CW$470,13,FALSE)=0,"",VLOOKUP(D515,'J1&amp;J2'!$CA$9:$CW$470,13,FALSE))</f>
        <v/>
      </c>
      <c r="I515" s="1174" t="str">
        <f t="shared" si="559"/>
        <v/>
      </c>
      <c r="J515" s="1192" t="str">
        <f t="shared" si="560"/>
        <v/>
      </c>
      <c r="K515" s="1174" t="str">
        <f>IF(VLOOKUP(D515,'J1&amp;J2'!$CA$9:$CW$470,14,FALSE)=0,"",VLOOKUP(D515,'J1&amp;J2'!$CA$9:$CW$470,14,FALSE))</f>
        <v/>
      </c>
      <c r="L515" s="1191" t="str">
        <f t="shared" si="561"/>
        <v/>
      </c>
      <c r="M515" s="1192" t="str">
        <f t="shared" si="562"/>
        <v/>
      </c>
      <c r="N515" s="1174" t="str">
        <f>IF(VLOOKUP(D515,'J1&amp;J2'!$CA$9:$CW$470,15,FALSE)=0,"",VLOOKUP(D515,'J1&amp;J2'!$CA$9:$CW$470,15,FALSE))</f>
        <v/>
      </c>
      <c r="O515" s="1191" t="str">
        <f t="shared" si="563"/>
        <v/>
      </c>
      <c r="P515" s="1192" t="str">
        <f t="shared" si="564"/>
        <v/>
      </c>
      <c r="Q515" s="1174" t="str">
        <f>IF(VLOOKUP(D515,'J1&amp;J2'!$CA$9:$CW$470,16,FALSE)=0,"",VLOOKUP(D515,'J1&amp;J2'!$CA$9:$CW$470,16,FALSE))</f>
        <v/>
      </c>
      <c r="R515" s="1191" t="str">
        <f t="shared" si="565"/>
        <v/>
      </c>
      <c r="S515" s="1192" t="str">
        <f t="shared" si="566"/>
        <v/>
      </c>
      <c r="T515" s="1174" t="str">
        <f>IF(VLOOKUP(D515,'J1&amp;J2'!$CA$9:$CW$470,17,FALSE)=0,"",VLOOKUP(D515,'J1&amp;J2'!$CA$9:$CW$470,17,FALSE))</f>
        <v/>
      </c>
      <c r="U515" s="1191" t="str">
        <f t="shared" si="567"/>
        <v/>
      </c>
      <c r="V515" s="1192" t="str">
        <f t="shared" si="568"/>
        <v/>
      </c>
      <c r="W515" s="1174" t="str">
        <f>IF(VLOOKUP(D515,'J1&amp;J2'!$CA$9:$CW$470,18,FALSE)=0,"",VLOOKUP(D515,'J1&amp;J2'!$CA$9:$CW$470,18,FALSE))</f>
        <v/>
      </c>
      <c r="X515" s="1191" t="str">
        <f t="shared" si="569"/>
        <v/>
      </c>
      <c r="Y515" s="1192" t="str">
        <f t="shared" si="570"/>
        <v/>
      </c>
      <c r="Z515" s="1174" t="str">
        <f>IF(VLOOKUP(D515,'J1&amp;J2'!$CA$9:$CW$470,19,FALSE)=0,"",VLOOKUP(D515,'J1&amp;J2'!$CA$9:$CW$470,19,FALSE))</f>
        <v/>
      </c>
      <c r="AA515" s="1191" t="str">
        <f t="shared" si="571"/>
        <v/>
      </c>
      <c r="AB515" s="1192" t="str">
        <f t="shared" si="572"/>
        <v/>
      </c>
      <c r="AC515" s="1174" t="str">
        <f>IF(VLOOKUP(D515,'J1&amp;J2'!$CA$9:$CW$470,20,FALSE)=0,"",VLOOKUP(D515,'J1&amp;J2'!$CA$9:$CW$470,20,FALSE))</f>
        <v/>
      </c>
      <c r="AD515" s="1191" t="str">
        <f t="shared" si="573"/>
        <v/>
      </c>
      <c r="AE515" s="1192" t="str">
        <f t="shared" si="574"/>
        <v/>
      </c>
      <c r="AF515" s="1174" t="str">
        <f>IF(VLOOKUP(D515,'J1&amp;J2'!$CA$9:$CW$470,21,FALSE)=0,"",VLOOKUP(D515,'J1&amp;J2'!$CA$9:$CW$470,21,FALSE))</f>
        <v/>
      </c>
      <c r="AG515" s="1191" t="str">
        <f t="shared" si="575"/>
        <v/>
      </c>
      <c r="AH515" s="1192" t="str">
        <f t="shared" si="576"/>
        <v/>
      </c>
      <c r="AI515" s="1174" t="str">
        <f>IF(VLOOKUP(D515,'J1&amp;J2'!$CA$9:$CW$470,22,FALSE)=0,"",VLOOKUP(D515,'J1&amp;J2'!$CA$9:$CW$470,22,FALSE))</f>
        <v/>
      </c>
      <c r="AJ515" s="1191" t="str">
        <f t="shared" si="577"/>
        <v/>
      </c>
      <c r="AK515" s="1192" t="str">
        <f t="shared" si="578"/>
        <v/>
      </c>
      <c r="AL515" s="1175"/>
      <c r="AM515" s="1193" t="str">
        <f t="shared" si="556"/>
        <v/>
      </c>
      <c r="AN515" s="1194" t="str">
        <f t="shared" si="557"/>
        <v/>
      </c>
      <c r="AO515" s="822" t="str">
        <f t="shared" si="579"/>
        <v/>
      </c>
      <c r="AP515" s="823" t="str">
        <f t="shared" si="580"/>
        <v/>
      </c>
      <c r="AQ515" s="824">
        <f t="shared" si="581"/>
        <v>0</v>
      </c>
      <c r="AR515" s="7"/>
    </row>
    <row r="516" spans="2:44" ht="15" customHeight="1" x14ac:dyDescent="0.4">
      <c r="B516" s="825" t="s">
        <v>1477</v>
      </c>
      <c r="C516" s="826" t="s">
        <v>432</v>
      </c>
      <c r="D516" s="827" t="s">
        <v>1476</v>
      </c>
      <c r="E516" s="1175" t="str">
        <f>IF(VLOOKUP(D516,'J1&amp;J2'!$CA$9:$CW$470,12,FALSE)=0,"",VLOOKUP(D516,'J1&amp;J2'!$CA$9:$CW$470,12,FALSE))</f>
        <v/>
      </c>
      <c r="F516" s="1193" t="str">
        <f t="shared" si="582"/>
        <v/>
      </c>
      <c r="G516" s="1194" t="str">
        <f t="shared" si="558"/>
        <v/>
      </c>
      <c r="H516" s="1175" t="str">
        <f>IF(VLOOKUP(D516,'J1&amp;J2'!$CA$9:$CW$470,13,FALSE)=0,"",VLOOKUP(D516,'J1&amp;J2'!$CA$9:$CW$470,13,FALSE))</f>
        <v/>
      </c>
      <c r="I516" s="1175" t="str">
        <f t="shared" si="559"/>
        <v/>
      </c>
      <c r="J516" s="1194" t="str">
        <f t="shared" si="560"/>
        <v/>
      </c>
      <c r="K516" s="1175" t="str">
        <f>IF(VLOOKUP(D516,'J1&amp;J2'!$CA$9:$CW$470,14,FALSE)=0,"",VLOOKUP(D516,'J1&amp;J2'!$CA$9:$CW$470,14,FALSE))</f>
        <v/>
      </c>
      <c r="L516" s="1193" t="str">
        <f t="shared" si="561"/>
        <v/>
      </c>
      <c r="M516" s="1194" t="str">
        <f t="shared" si="562"/>
        <v/>
      </c>
      <c r="N516" s="1175" t="str">
        <f>IF(VLOOKUP(D516,'J1&amp;J2'!$CA$9:$CW$470,15,FALSE)=0,"",VLOOKUP(D516,'J1&amp;J2'!$CA$9:$CW$470,15,FALSE))</f>
        <v/>
      </c>
      <c r="O516" s="1193" t="str">
        <f t="shared" si="563"/>
        <v/>
      </c>
      <c r="P516" s="1194" t="str">
        <f t="shared" si="564"/>
        <v/>
      </c>
      <c r="Q516" s="1175" t="str">
        <f>IF(VLOOKUP(D516,'J1&amp;J2'!$CA$9:$CW$470,16,FALSE)=0,"",VLOOKUP(D516,'J1&amp;J2'!$CA$9:$CW$470,16,FALSE))</f>
        <v/>
      </c>
      <c r="R516" s="1193" t="str">
        <f t="shared" si="565"/>
        <v/>
      </c>
      <c r="S516" s="1194" t="str">
        <f t="shared" si="566"/>
        <v/>
      </c>
      <c r="T516" s="1175" t="str">
        <f>IF(VLOOKUP(D516,'J1&amp;J2'!$CA$9:$CW$470,17,FALSE)=0,"",VLOOKUP(D516,'J1&amp;J2'!$CA$9:$CW$470,17,FALSE))</f>
        <v/>
      </c>
      <c r="U516" s="1193" t="str">
        <f t="shared" si="567"/>
        <v/>
      </c>
      <c r="V516" s="1194" t="str">
        <f t="shared" si="568"/>
        <v/>
      </c>
      <c r="W516" s="1175" t="str">
        <f>IF(VLOOKUP(D516,'J1&amp;J2'!$CA$9:$CW$470,18,FALSE)=0,"",VLOOKUP(D516,'J1&amp;J2'!$CA$9:$CW$470,18,FALSE))</f>
        <v/>
      </c>
      <c r="X516" s="1193" t="str">
        <f t="shared" si="569"/>
        <v/>
      </c>
      <c r="Y516" s="1194" t="str">
        <f t="shared" si="570"/>
        <v/>
      </c>
      <c r="Z516" s="1175" t="str">
        <f>IF(VLOOKUP(D516,'J1&amp;J2'!$CA$9:$CW$470,19,FALSE)=0,"",VLOOKUP(D516,'J1&amp;J2'!$CA$9:$CW$470,19,FALSE))</f>
        <v/>
      </c>
      <c r="AA516" s="1193" t="str">
        <f t="shared" si="571"/>
        <v/>
      </c>
      <c r="AB516" s="1194" t="str">
        <f t="shared" si="572"/>
        <v/>
      </c>
      <c r="AC516" s="1175" t="str">
        <f>IF(VLOOKUP(D516,'J1&amp;J2'!$CA$9:$CW$470,20,FALSE)=0,"",VLOOKUP(D516,'J1&amp;J2'!$CA$9:$CW$470,20,FALSE))</f>
        <v/>
      </c>
      <c r="AD516" s="1193" t="str">
        <f t="shared" si="573"/>
        <v/>
      </c>
      <c r="AE516" s="1194" t="str">
        <f t="shared" si="574"/>
        <v/>
      </c>
      <c r="AF516" s="1175" t="str">
        <f>IF(VLOOKUP(D516,'J1&amp;J2'!$CA$9:$CW$470,21,FALSE)=0,"",VLOOKUP(D516,'J1&amp;J2'!$CA$9:$CW$470,21,FALSE))</f>
        <v/>
      </c>
      <c r="AG516" s="1193" t="str">
        <f t="shared" si="575"/>
        <v/>
      </c>
      <c r="AH516" s="1194" t="str">
        <f t="shared" si="576"/>
        <v/>
      </c>
      <c r="AI516" s="1175" t="str">
        <f>IF(VLOOKUP(D516,'J1&amp;J2'!$CA$9:$CW$470,22,FALSE)=0,"",VLOOKUP(D516,'J1&amp;J2'!$CA$9:$CW$470,22,FALSE))</f>
        <v/>
      </c>
      <c r="AJ516" s="1193" t="str">
        <f t="shared" si="577"/>
        <v/>
      </c>
      <c r="AK516" s="1194" t="str">
        <f t="shared" si="578"/>
        <v/>
      </c>
      <c r="AL516" s="1174"/>
      <c r="AM516" s="1191" t="str">
        <f t="shared" si="556"/>
        <v/>
      </c>
      <c r="AN516" s="1192" t="str">
        <f t="shared" si="557"/>
        <v/>
      </c>
      <c r="AO516" s="822" t="str">
        <f t="shared" si="579"/>
        <v/>
      </c>
      <c r="AP516" s="823" t="str">
        <f t="shared" si="580"/>
        <v/>
      </c>
      <c r="AQ516" s="824">
        <f t="shared" si="581"/>
        <v>0</v>
      </c>
    </row>
    <row r="517" spans="2:44" ht="15" customHeight="1" x14ac:dyDescent="0.4">
      <c r="B517" s="819" t="s">
        <v>445</v>
      </c>
      <c r="C517" s="820" t="s">
        <v>432</v>
      </c>
      <c r="D517" s="821" t="s">
        <v>444</v>
      </c>
      <c r="E517" s="1174" t="str">
        <f>IF(VLOOKUP(D517,'J1&amp;J2'!$CA$9:$CW$470,12,FALSE)=0,"",VLOOKUP(D517,'J1&amp;J2'!$CA$9:$CW$470,12,FALSE))</f>
        <v/>
      </c>
      <c r="F517" s="1191" t="str">
        <f t="shared" si="582"/>
        <v/>
      </c>
      <c r="G517" s="1192" t="str">
        <f t="shared" si="558"/>
        <v/>
      </c>
      <c r="H517" s="1174" t="str">
        <f>IF(VLOOKUP(D517,'J1&amp;J2'!$CA$9:$CW$470,13,FALSE)=0,"",VLOOKUP(D517,'J1&amp;J2'!$CA$9:$CW$470,13,FALSE))</f>
        <v/>
      </c>
      <c r="I517" s="1174" t="str">
        <f t="shared" si="559"/>
        <v/>
      </c>
      <c r="J517" s="1192" t="str">
        <f t="shared" si="560"/>
        <v/>
      </c>
      <c r="K517" s="1174" t="str">
        <f>IF(VLOOKUP(D517,'J1&amp;J2'!$CA$9:$CW$470,14,FALSE)=0,"",VLOOKUP(D517,'J1&amp;J2'!$CA$9:$CW$470,14,FALSE))</f>
        <v/>
      </c>
      <c r="L517" s="1191" t="str">
        <f t="shared" si="561"/>
        <v/>
      </c>
      <c r="M517" s="1192" t="str">
        <f t="shared" si="562"/>
        <v/>
      </c>
      <c r="N517" s="1174" t="str">
        <f>IF(VLOOKUP(D517,'J1&amp;J2'!$CA$9:$CW$470,15,FALSE)=0,"",VLOOKUP(D517,'J1&amp;J2'!$CA$9:$CW$470,15,FALSE))</f>
        <v/>
      </c>
      <c r="O517" s="1191" t="str">
        <f t="shared" si="563"/>
        <v/>
      </c>
      <c r="P517" s="1192" t="str">
        <f t="shared" si="564"/>
        <v/>
      </c>
      <c r="Q517" s="1174" t="str">
        <f>IF(VLOOKUP(D517,'J1&amp;J2'!$CA$9:$CW$470,16,FALSE)=0,"",VLOOKUP(D517,'J1&amp;J2'!$CA$9:$CW$470,16,FALSE))</f>
        <v/>
      </c>
      <c r="R517" s="1191" t="str">
        <f t="shared" si="565"/>
        <v/>
      </c>
      <c r="S517" s="1192" t="str">
        <f t="shared" si="566"/>
        <v/>
      </c>
      <c r="T517" s="1174" t="str">
        <f>IF(VLOOKUP(D517,'J1&amp;J2'!$CA$9:$CW$470,17,FALSE)=0,"",VLOOKUP(D517,'J1&amp;J2'!$CA$9:$CW$470,17,FALSE))</f>
        <v/>
      </c>
      <c r="U517" s="1191" t="str">
        <f t="shared" si="567"/>
        <v/>
      </c>
      <c r="V517" s="1192" t="str">
        <f t="shared" si="568"/>
        <v/>
      </c>
      <c r="W517" s="1174" t="str">
        <f>IF(VLOOKUP(D517,'J1&amp;J2'!$CA$9:$CW$470,18,FALSE)=0,"",VLOOKUP(D517,'J1&amp;J2'!$CA$9:$CW$470,18,FALSE))</f>
        <v/>
      </c>
      <c r="X517" s="1191" t="str">
        <f t="shared" si="569"/>
        <v/>
      </c>
      <c r="Y517" s="1192" t="str">
        <f t="shared" si="570"/>
        <v/>
      </c>
      <c r="Z517" s="1174" t="str">
        <f>IF(VLOOKUP(D517,'J1&amp;J2'!$CA$9:$CW$470,19,FALSE)=0,"",VLOOKUP(D517,'J1&amp;J2'!$CA$9:$CW$470,19,FALSE))</f>
        <v/>
      </c>
      <c r="AA517" s="1191" t="str">
        <f t="shared" si="571"/>
        <v/>
      </c>
      <c r="AB517" s="1192" t="str">
        <f t="shared" si="572"/>
        <v/>
      </c>
      <c r="AC517" s="1174" t="str">
        <f>IF(VLOOKUP(D517,'J1&amp;J2'!$CA$9:$CW$470,20,FALSE)=0,"",VLOOKUP(D517,'J1&amp;J2'!$CA$9:$CW$470,20,FALSE))</f>
        <v/>
      </c>
      <c r="AD517" s="1191" t="str">
        <f t="shared" si="573"/>
        <v/>
      </c>
      <c r="AE517" s="1192" t="str">
        <f t="shared" si="574"/>
        <v/>
      </c>
      <c r="AF517" s="1174" t="str">
        <f>IF(VLOOKUP(D517,'J1&amp;J2'!$CA$9:$CW$470,21,FALSE)=0,"",VLOOKUP(D517,'J1&amp;J2'!$CA$9:$CW$470,21,FALSE))</f>
        <v/>
      </c>
      <c r="AG517" s="1191" t="str">
        <f t="shared" si="575"/>
        <v/>
      </c>
      <c r="AH517" s="1192" t="str">
        <f t="shared" si="576"/>
        <v/>
      </c>
      <c r="AI517" s="1174" t="str">
        <f>IF(VLOOKUP(D517,'J1&amp;J2'!$CA$9:$CW$470,22,FALSE)=0,"",VLOOKUP(D517,'J1&amp;J2'!$CA$9:$CW$470,22,FALSE))</f>
        <v/>
      </c>
      <c r="AJ517" s="1191" t="str">
        <f t="shared" si="577"/>
        <v/>
      </c>
      <c r="AK517" s="1192" t="str">
        <f t="shared" si="578"/>
        <v/>
      </c>
      <c r="AL517" s="1175"/>
      <c r="AM517" s="1193" t="str">
        <f t="shared" si="556"/>
        <v/>
      </c>
      <c r="AN517" s="1194" t="str">
        <f t="shared" si="557"/>
        <v/>
      </c>
      <c r="AO517" s="822" t="str">
        <f t="shared" si="579"/>
        <v/>
      </c>
      <c r="AP517" s="823" t="str">
        <f t="shared" si="580"/>
        <v/>
      </c>
      <c r="AQ517" s="824">
        <f t="shared" si="581"/>
        <v>0</v>
      </c>
    </row>
    <row r="518" spans="2:44" ht="15" customHeight="1" x14ac:dyDescent="0.4">
      <c r="B518" s="825" t="s">
        <v>499</v>
      </c>
      <c r="C518" s="826" t="s">
        <v>432</v>
      </c>
      <c r="D518" s="827" t="s">
        <v>498</v>
      </c>
      <c r="E518" s="1175" t="str">
        <f>IF(VLOOKUP(D518,'J1&amp;J2'!$CA$9:$CW$470,12,FALSE)=0,"",VLOOKUP(D518,'J1&amp;J2'!$CA$9:$CW$470,12,FALSE))</f>
        <v/>
      </c>
      <c r="F518" s="1193" t="str">
        <f t="shared" si="582"/>
        <v/>
      </c>
      <c r="G518" s="1194" t="str">
        <f t="shared" si="558"/>
        <v/>
      </c>
      <c r="H518" s="1175" t="str">
        <f>IF(VLOOKUP(D518,'J1&amp;J2'!$CA$9:$CW$470,13,FALSE)=0,"",VLOOKUP(D518,'J1&amp;J2'!$CA$9:$CW$470,13,FALSE))</f>
        <v/>
      </c>
      <c r="I518" s="1175" t="str">
        <f t="shared" si="559"/>
        <v/>
      </c>
      <c r="J518" s="1194" t="str">
        <f t="shared" si="560"/>
        <v/>
      </c>
      <c r="K518" s="1175" t="str">
        <f>IF(VLOOKUP(D518,'J1&amp;J2'!$CA$9:$CW$470,14,FALSE)=0,"",VLOOKUP(D518,'J1&amp;J2'!$CA$9:$CW$470,14,FALSE))</f>
        <v/>
      </c>
      <c r="L518" s="1193" t="str">
        <f t="shared" si="561"/>
        <v/>
      </c>
      <c r="M518" s="1194" t="str">
        <f t="shared" si="562"/>
        <v/>
      </c>
      <c r="N518" s="1175" t="str">
        <f>IF(VLOOKUP(D518,'J1&amp;J2'!$CA$9:$CW$470,15,FALSE)=0,"",VLOOKUP(D518,'J1&amp;J2'!$CA$9:$CW$470,15,FALSE))</f>
        <v/>
      </c>
      <c r="O518" s="1193" t="str">
        <f t="shared" si="563"/>
        <v/>
      </c>
      <c r="P518" s="1194" t="str">
        <f t="shared" si="564"/>
        <v/>
      </c>
      <c r="Q518" s="1175" t="str">
        <f>IF(VLOOKUP(D518,'J1&amp;J2'!$CA$9:$CW$470,16,FALSE)=0,"",VLOOKUP(D518,'J1&amp;J2'!$CA$9:$CW$470,16,FALSE))</f>
        <v/>
      </c>
      <c r="R518" s="1193" t="str">
        <f t="shared" si="565"/>
        <v/>
      </c>
      <c r="S518" s="1194" t="str">
        <f t="shared" si="566"/>
        <v/>
      </c>
      <c r="T518" s="1175" t="str">
        <f>IF(VLOOKUP(D518,'J1&amp;J2'!$CA$9:$CW$470,17,FALSE)=0,"",VLOOKUP(D518,'J1&amp;J2'!$CA$9:$CW$470,17,FALSE))</f>
        <v/>
      </c>
      <c r="U518" s="1193" t="str">
        <f t="shared" si="567"/>
        <v/>
      </c>
      <c r="V518" s="1194" t="str">
        <f t="shared" si="568"/>
        <v/>
      </c>
      <c r="W518" s="1175" t="str">
        <f>IF(VLOOKUP(D518,'J1&amp;J2'!$CA$9:$CW$470,18,FALSE)=0,"",VLOOKUP(D518,'J1&amp;J2'!$CA$9:$CW$470,18,FALSE))</f>
        <v/>
      </c>
      <c r="X518" s="1193" t="str">
        <f t="shared" si="569"/>
        <v/>
      </c>
      <c r="Y518" s="1194" t="str">
        <f t="shared" si="570"/>
        <v/>
      </c>
      <c r="Z518" s="1175" t="str">
        <f>IF(VLOOKUP(D518,'J1&amp;J2'!$CA$9:$CW$470,19,FALSE)=0,"",VLOOKUP(D518,'J1&amp;J2'!$CA$9:$CW$470,19,FALSE))</f>
        <v/>
      </c>
      <c r="AA518" s="1193" t="str">
        <f t="shared" si="571"/>
        <v/>
      </c>
      <c r="AB518" s="1194" t="str">
        <f t="shared" si="572"/>
        <v/>
      </c>
      <c r="AC518" s="1175" t="str">
        <f>IF(VLOOKUP(D518,'J1&amp;J2'!$CA$9:$CW$470,20,FALSE)=0,"",VLOOKUP(D518,'J1&amp;J2'!$CA$9:$CW$470,20,FALSE))</f>
        <v/>
      </c>
      <c r="AD518" s="1193" t="str">
        <f t="shared" si="573"/>
        <v/>
      </c>
      <c r="AE518" s="1194" t="str">
        <f t="shared" si="574"/>
        <v/>
      </c>
      <c r="AF518" s="1175" t="str">
        <f>IF(VLOOKUP(D518,'J1&amp;J2'!$CA$9:$CW$470,21,FALSE)=0,"",VLOOKUP(D518,'J1&amp;J2'!$CA$9:$CW$470,21,FALSE))</f>
        <v/>
      </c>
      <c r="AG518" s="1193" t="str">
        <f t="shared" si="575"/>
        <v/>
      </c>
      <c r="AH518" s="1194" t="str">
        <f t="shared" si="576"/>
        <v/>
      </c>
      <c r="AI518" s="1175" t="str">
        <f>IF(VLOOKUP(D518,'J1&amp;J2'!$CA$9:$CW$470,22,FALSE)=0,"",VLOOKUP(D518,'J1&amp;J2'!$CA$9:$CW$470,22,FALSE))</f>
        <v/>
      </c>
      <c r="AJ518" s="1193" t="str">
        <f t="shared" si="577"/>
        <v/>
      </c>
      <c r="AK518" s="1194" t="str">
        <f t="shared" si="578"/>
        <v/>
      </c>
      <c r="AL518" s="1175"/>
      <c r="AM518" s="1193"/>
      <c r="AN518" s="1194"/>
      <c r="AO518" s="822" t="str">
        <f t="shared" si="579"/>
        <v/>
      </c>
      <c r="AP518" s="823" t="str">
        <f t="shared" si="580"/>
        <v/>
      </c>
      <c r="AQ518" s="824">
        <f t="shared" si="581"/>
        <v>0</v>
      </c>
    </row>
    <row r="519" spans="2:44" ht="15" customHeight="1" x14ac:dyDescent="0.4">
      <c r="B519" s="819" t="s">
        <v>1539</v>
      </c>
      <c r="C519" s="820" t="s">
        <v>432</v>
      </c>
      <c r="D519" s="821" t="s">
        <v>1537</v>
      </c>
      <c r="E519" s="1174" t="str">
        <f>IF(VLOOKUP(D519,'J1&amp;J2'!$CA$9:$CW$470,12,FALSE)=0,"",VLOOKUP(D519,'J1&amp;J2'!$CA$9:$CW$470,12,FALSE))</f>
        <v/>
      </c>
      <c r="F519" s="1191" t="str">
        <f t="shared" si="582"/>
        <v/>
      </c>
      <c r="G519" s="1192" t="str">
        <f t="shared" si="558"/>
        <v/>
      </c>
      <c r="H519" s="1174" t="str">
        <f>IF(VLOOKUP(D519,'J1&amp;J2'!$CA$9:$CW$470,13,FALSE)=0,"",VLOOKUP(D519,'J1&amp;J2'!$CA$9:$CW$470,13,FALSE))</f>
        <v/>
      </c>
      <c r="I519" s="1174" t="str">
        <f t="shared" si="559"/>
        <v/>
      </c>
      <c r="J519" s="1192" t="str">
        <f t="shared" si="560"/>
        <v/>
      </c>
      <c r="K519" s="1174" t="str">
        <f>IF(VLOOKUP(D519,'J1&amp;J2'!$CA$9:$CW$470,14,FALSE)=0,"",VLOOKUP(D519,'J1&amp;J2'!$CA$9:$CW$470,14,FALSE))</f>
        <v/>
      </c>
      <c r="L519" s="1191" t="str">
        <f t="shared" si="561"/>
        <v/>
      </c>
      <c r="M519" s="1192" t="str">
        <f t="shared" si="562"/>
        <v/>
      </c>
      <c r="N519" s="1174" t="str">
        <f>IF(VLOOKUP(D519,'J1&amp;J2'!$CA$9:$CW$470,15,FALSE)=0,"",VLOOKUP(D519,'J1&amp;J2'!$CA$9:$CW$470,15,FALSE))</f>
        <v/>
      </c>
      <c r="O519" s="1191" t="str">
        <f t="shared" si="563"/>
        <v/>
      </c>
      <c r="P519" s="1192" t="str">
        <f t="shared" si="564"/>
        <v/>
      </c>
      <c r="Q519" s="1174" t="str">
        <f>IF(VLOOKUP(D519,'J1&amp;J2'!$CA$9:$CW$470,16,FALSE)=0,"",VLOOKUP(D519,'J1&amp;J2'!$CA$9:$CW$470,16,FALSE))</f>
        <v/>
      </c>
      <c r="R519" s="1191" t="str">
        <f t="shared" si="565"/>
        <v/>
      </c>
      <c r="S519" s="1192" t="str">
        <f t="shared" si="566"/>
        <v/>
      </c>
      <c r="T519" s="1174" t="str">
        <f>IF(VLOOKUP(D519,'J1&amp;J2'!$CA$9:$CW$470,17,FALSE)=0,"",VLOOKUP(D519,'J1&amp;J2'!$CA$9:$CW$470,17,FALSE))</f>
        <v/>
      </c>
      <c r="U519" s="1191" t="str">
        <f t="shared" si="567"/>
        <v/>
      </c>
      <c r="V519" s="1192" t="str">
        <f t="shared" si="568"/>
        <v/>
      </c>
      <c r="W519" s="1174" t="str">
        <f>IF(VLOOKUP(D519,'J1&amp;J2'!$CA$9:$CW$470,18,FALSE)=0,"",VLOOKUP(D519,'J1&amp;J2'!$CA$9:$CW$470,18,FALSE))</f>
        <v/>
      </c>
      <c r="X519" s="1191" t="str">
        <f t="shared" si="569"/>
        <v/>
      </c>
      <c r="Y519" s="1192" t="str">
        <f t="shared" si="570"/>
        <v/>
      </c>
      <c r="Z519" s="1174" t="str">
        <f>IF(VLOOKUP(D519,'J1&amp;J2'!$CA$9:$CW$470,19,FALSE)=0,"",VLOOKUP(D519,'J1&amp;J2'!$CA$9:$CW$470,19,FALSE))</f>
        <v/>
      </c>
      <c r="AA519" s="1191" t="str">
        <f t="shared" si="571"/>
        <v/>
      </c>
      <c r="AB519" s="1192" t="str">
        <f t="shared" si="572"/>
        <v/>
      </c>
      <c r="AC519" s="1174" t="str">
        <f>IF(VLOOKUP(D519,'J1&amp;J2'!$CA$9:$CW$470,20,FALSE)=0,"",VLOOKUP(D519,'J1&amp;J2'!$CA$9:$CW$470,20,FALSE))</f>
        <v/>
      </c>
      <c r="AD519" s="1191" t="str">
        <f t="shared" si="573"/>
        <v/>
      </c>
      <c r="AE519" s="1192" t="str">
        <f t="shared" si="574"/>
        <v/>
      </c>
      <c r="AF519" s="1174" t="str">
        <f>IF(VLOOKUP(D519,'J1&amp;J2'!$CA$9:$CW$470,21,FALSE)=0,"",VLOOKUP(D519,'J1&amp;J2'!$CA$9:$CW$470,21,FALSE))</f>
        <v/>
      </c>
      <c r="AG519" s="1191" t="str">
        <f t="shared" si="575"/>
        <v/>
      </c>
      <c r="AH519" s="1192" t="str">
        <f t="shared" si="576"/>
        <v/>
      </c>
      <c r="AI519" s="1174" t="str">
        <f>IF(VLOOKUP(D519,'J1&amp;J2'!$CA$9:$CW$470,22,FALSE)=0,"",VLOOKUP(D519,'J1&amp;J2'!$CA$9:$CW$470,22,FALSE))</f>
        <v/>
      </c>
      <c r="AJ519" s="1191" t="str">
        <f t="shared" si="577"/>
        <v/>
      </c>
      <c r="AK519" s="1192" t="str">
        <f t="shared" si="578"/>
        <v/>
      </c>
      <c r="AL519" s="1174"/>
      <c r="AM519" s="1191"/>
      <c r="AN519" s="1192"/>
      <c r="AO519" s="822" t="str">
        <f t="shared" si="579"/>
        <v/>
      </c>
      <c r="AP519" s="823" t="str">
        <f t="shared" si="580"/>
        <v/>
      </c>
      <c r="AQ519" s="824">
        <f t="shared" si="581"/>
        <v>0</v>
      </c>
    </row>
    <row r="520" spans="2:44" ht="15" customHeight="1" x14ac:dyDescent="0.4">
      <c r="B520" s="825" t="s">
        <v>1548</v>
      </c>
      <c r="C520" s="826" t="s">
        <v>432</v>
      </c>
      <c r="D520" s="827" t="s">
        <v>1545</v>
      </c>
      <c r="E520" s="1175" t="str">
        <f>IF(VLOOKUP(D520,'J1&amp;J2'!$CA$9:$CW$470,12,FALSE)=0,"",VLOOKUP(D520,'J1&amp;J2'!$CA$9:$CW$470,12,FALSE))</f>
        <v/>
      </c>
      <c r="F520" s="1193" t="str">
        <f t="shared" si="582"/>
        <v/>
      </c>
      <c r="G520" s="1194" t="str">
        <f t="shared" si="558"/>
        <v/>
      </c>
      <c r="H520" s="1175" t="str">
        <f>IF(VLOOKUP(D520,'J1&amp;J2'!$CA$9:$CW$470,13,FALSE)=0,"",VLOOKUP(D520,'J1&amp;J2'!$CA$9:$CW$470,13,FALSE))</f>
        <v/>
      </c>
      <c r="I520" s="1175" t="str">
        <f t="shared" si="559"/>
        <v/>
      </c>
      <c r="J520" s="1194" t="str">
        <f t="shared" si="560"/>
        <v/>
      </c>
      <c r="K520" s="1175" t="str">
        <f>IF(VLOOKUP(D520,'J1&amp;J2'!$CA$9:$CW$470,14,FALSE)=0,"",VLOOKUP(D520,'J1&amp;J2'!$CA$9:$CW$470,14,FALSE))</f>
        <v/>
      </c>
      <c r="L520" s="1193" t="str">
        <f t="shared" si="561"/>
        <v/>
      </c>
      <c r="M520" s="1194" t="str">
        <f t="shared" si="562"/>
        <v/>
      </c>
      <c r="N520" s="1175" t="str">
        <f>IF(VLOOKUP(D520,'J1&amp;J2'!$CA$9:$CW$470,15,FALSE)=0,"",VLOOKUP(D520,'J1&amp;J2'!$CA$9:$CW$470,15,FALSE))</f>
        <v/>
      </c>
      <c r="O520" s="1193" t="str">
        <f t="shared" si="563"/>
        <v/>
      </c>
      <c r="P520" s="1194" t="str">
        <f t="shared" si="564"/>
        <v/>
      </c>
      <c r="Q520" s="1175" t="str">
        <f>IF(VLOOKUP(D520,'J1&amp;J2'!$CA$9:$CW$470,16,FALSE)=0,"",VLOOKUP(D520,'J1&amp;J2'!$CA$9:$CW$470,16,FALSE))</f>
        <v/>
      </c>
      <c r="R520" s="1193" t="str">
        <f t="shared" si="565"/>
        <v/>
      </c>
      <c r="S520" s="1194" t="str">
        <f t="shared" si="566"/>
        <v/>
      </c>
      <c r="T520" s="1175" t="str">
        <f>IF(VLOOKUP(D520,'J1&amp;J2'!$CA$9:$CW$470,17,FALSE)=0,"",VLOOKUP(D520,'J1&amp;J2'!$CA$9:$CW$470,17,FALSE))</f>
        <v/>
      </c>
      <c r="U520" s="1193" t="str">
        <f t="shared" si="567"/>
        <v/>
      </c>
      <c r="V520" s="1194" t="str">
        <f t="shared" si="568"/>
        <v/>
      </c>
      <c r="W520" s="1175" t="str">
        <f>IF(VLOOKUP(D520,'J1&amp;J2'!$CA$9:$CW$470,18,FALSE)=0,"",VLOOKUP(D520,'J1&amp;J2'!$CA$9:$CW$470,18,FALSE))</f>
        <v/>
      </c>
      <c r="X520" s="1193" t="str">
        <f t="shared" si="569"/>
        <v/>
      </c>
      <c r="Y520" s="1194" t="str">
        <f t="shared" si="570"/>
        <v/>
      </c>
      <c r="Z520" s="1175" t="str">
        <f>IF(VLOOKUP(D520,'J1&amp;J2'!$CA$9:$CW$470,19,FALSE)=0,"",VLOOKUP(D520,'J1&amp;J2'!$CA$9:$CW$470,19,FALSE))</f>
        <v/>
      </c>
      <c r="AA520" s="1193" t="str">
        <f t="shared" si="571"/>
        <v/>
      </c>
      <c r="AB520" s="1194" t="str">
        <f t="shared" si="572"/>
        <v/>
      </c>
      <c r="AC520" s="1175" t="str">
        <f>IF(VLOOKUP(D520,'J1&amp;J2'!$CA$9:$CW$470,20,FALSE)=0,"",VLOOKUP(D520,'J1&amp;J2'!$CA$9:$CW$470,20,FALSE))</f>
        <v/>
      </c>
      <c r="AD520" s="1193" t="str">
        <f t="shared" si="573"/>
        <v/>
      </c>
      <c r="AE520" s="1194" t="str">
        <f t="shared" si="574"/>
        <v/>
      </c>
      <c r="AF520" s="1175" t="str">
        <f>IF(VLOOKUP(D520,'J1&amp;J2'!$CA$9:$CW$470,21,FALSE)=0,"",VLOOKUP(D520,'J1&amp;J2'!$CA$9:$CW$470,21,FALSE))</f>
        <v/>
      </c>
      <c r="AG520" s="1193" t="str">
        <f t="shared" si="575"/>
        <v/>
      </c>
      <c r="AH520" s="1194" t="str">
        <f t="shared" si="576"/>
        <v/>
      </c>
      <c r="AI520" s="1175" t="str">
        <f>IF(VLOOKUP(D520,'J1&amp;J2'!$CA$9:$CW$470,22,FALSE)=0,"",VLOOKUP(D520,'J1&amp;J2'!$CA$9:$CW$470,22,FALSE))</f>
        <v/>
      </c>
      <c r="AJ520" s="1193" t="str">
        <f t="shared" si="577"/>
        <v/>
      </c>
      <c r="AK520" s="1194" t="str">
        <f t="shared" si="578"/>
        <v/>
      </c>
      <c r="AL520" s="1175"/>
      <c r="AM520" s="1193"/>
      <c r="AN520" s="1194"/>
      <c r="AO520" s="822" t="str">
        <f t="shared" si="579"/>
        <v/>
      </c>
      <c r="AP520" s="823" t="str">
        <f t="shared" si="580"/>
        <v/>
      </c>
      <c r="AQ520" s="824">
        <f t="shared" si="581"/>
        <v>0</v>
      </c>
    </row>
    <row r="521" spans="2:44" ht="15" customHeight="1" x14ac:dyDescent="0.4">
      <c r="B521" s="819" t="s">
        <v>1993</v>
      </c>
      <c r="C521" s="820" t="s">
        <v>434</v>
      </c>
      <c r="D521" s="821" t="s">
        <v>581</v>
      </c>
      <c r="E521" s="1174" t="str">
        <f>IF(VLOOKUP(D521,'J1&amp;J2'!$CA$9:$CW$470,12,FALSE)=0,"",VLOOKUP(D521,'J1&amp;J2'!$CA$9:$CW$470,12,FALSE))</f>
        <v/>
      </c>
      <c r="F521" s="1191" t="str">
        <f t="shared" si="582"/>
        <v/>
      </c>
      <c r="G521" s="1192" t="str">
        <f t="shared" si="558"/>
        <v/>
      </c>
      <c r="H521" s="1174" t="str">
        <f>IF(VLOOKUP(D521,'J1&amp;J2'!$CA$9:$CW$470,13,FALSE)=0,"",VLOOKUP(D521,'J1&amp;J2'!$CA$9:$CW$470,13,FALSE))</f>
        <v/>
      </c>
      <c r="I521" s="1174" t="str">
        <f t="shared" si="559"/>
        <v/>
      </c>
      <c r="J521" s="1192" t="str">
        <f t="shared" si="560"/>
        <v/>
      </c>
      <c r="K521" s="1174" t="str">
        <f>IF(VLOOKUP(D521,'J1&amp;J2'!$CA$9:$CW$470,14,FALSE)=0,"",VLOOKUP(D521,'J1&amp;J2'!$CA$9:$CW$470,14,FALSE))</f>
        <v/>
      </c>
      <c r="L521" s="1191" t="str">
        <f t="shared" si="561"/>
        <v/>
      </c>
      <c r="M521" s="1192" t="str">
        <f t="shared" si="562"/>
        <v/>
      </c>
      <c r="N521" s="1174" t="str">
        <f>IF(VLOOKUP(D521,'J1&amp;J2'!$CA$9:$CW$470,15,FALSE)=0,"",VLOOKUP(D521,'J1&amp;J2'!$CA$9:$CW$470,15,FALSE))</f>
        <v/>
      </c>
      <c r="O521" s="1191" t="str">
        <f t="shared" si="563"/>
        <v/>
      </c>
      <c r="P521" s="1192" t="str">
        <f t="shared" si="564"/>
        <v/>
      </c>
      <c r="Q521" s="1174" t="str">
        <f>IF(VLOOKUP(D521,'J1&amp;J2'!$CA$9:$CW$470,16,FALSE)=0,"",VLOOKUP(D521,'J1&amp;J2'!$CA$9:$CW$470,16,FALSE))</f>
        <v/>
      </c>
      <c r="R521" s="1191" t="str">
        <f t="shared" si="565"/>
        <v/>
      </c>
      <c r="S521" s="1192" t="str">
        <f t="shared" si="566"/>
        <v/>
      </c>
      <c r="T521" s="1174" t="str">
        <f>IF(VLOOKUP(D521,'J1&amp;J2'!$CA$9:$CW$470,17,FALSE)=0,"",VLOOKUP(D521,'J1&amp;J2'!$CA$9:$CW$470,17,FALSE))</f>
        <v/>
      </c>
      <c r="U521" s="1191" t="str">
        <f t="shared" si="567"/>
        <v/>
      </c>
      <c r="V521" s="1192" t="str">
        <f t="shared" si="568"/>
        <v/>
      </c>
      <c r="W521" s="1174" t="str">
        <f>IF(VLOOKUP(D521,'J1&amp;J2'!$CA$9:$CW$470,18,FALSE)=0,"",VLOOKUP(D521,'J1&amp;J2'!$CA$9:$CW$470,18,FALSE))</f>
        <v/>
      </c>
      <c r="X521" s="1191" t="str">
        <f t="shared" si="569"/>
        <v/>
      </c>
      <c r="Y521" s="1192" t="str">
        <f t="shared" si="570"/>
        <v/>
      </c>
      <c r="Z521" s="1174" t="str">
        <f>IF(VLOOKUP(D521,'J1&amp;J2'!$CA$9:$CW$470,19,FALSE)=0,"",VLOOKUP(D521,'J1&amp;J2'!$CA$9:$CW$470,19,FALSE))</f>
        <v/>
      </c>
      <c r="AA521" s="1191" t="str">
        <f t="shared" si="571"/>
        <v/>
      </c>
      <c r="AB521" s="1192" t="str">
        <f t="shared" si="572"/>
        <v/>
      </c>
      <c r="AC521" s="1174" t="str">
        <f>IF(VLOOKUP(D521,'J1&amp;J2'!$CA$9:$CW$470,20,FALSE)=0,"",VLOOKUP(D521,'J1&amp;J2'!$CA$9:$CW$470,20,FALSE))</f>
        <v/>
      </c>
      <c r="AD521" s="1191" t="str">
        <f t="shared" si="573"/>
        <v/>
      </c>
      <c r="AE521" s="1192" t="str">
        <f t="shared" si="574"/>
        <v/>
      </c>
      <c r="AF521" s="1174" t="str">
        <f>IF(VLOOKUP(D521,'J1&amp;J2'!$CA$9:$CW$470,21,FALSE)=0,"",VLOOKUP(D521,'J1&amp;J2'!$CA$9:$CW$470,21,FALSE))</f>
        <v/>
      </c>
      <c r="AG521" s="1191" t="str">
        <f t="shared" si="575"/>
        <v/>
      </c>
      <c r="AH521" s="1192" t="str">
        <f t="shared" si="576"/>
        <v/>
      </c>
      <c r="AI521" s="1174" t="str">
        <f>IF(VLOOKUP(D521,'J1&amp;J2'!$CA$9:$CW$470,22,FALSE)=0,"",VLOOKUP(D521,'J1&amp;J2'!$CA$9:$CW$470,22,FALSE))</f>
        <v/>
      </c>
      <c r="AJ521" s="1191" t="str">
        <f t="shared" si="577"/>
        <v/>
      </c>
      <c r="AK521" s="1192" t="str">
        <f t="shared" si="578"/>
        <v/>
      </c>
      <c r="AL521" s="1174"/>
      <c r="AM521" s="1191"/>
      <c r="AN521" s="1192"/>
      <c r="AO521" s="822" t="str">
        <f t="shared" si="579"/>
        <v/>
      </c>
      <c r="AP521" s="823" t="str">
        <f t="shared" si="580"/>
        <v/>
      </c>
      <c r="AQ521" s="824">
        <f t="shared" si="581"/>
        <v>0</v>
      </c>
    </row>
    <row r="522" spans="2:44" ht="15" customHeight="1" x14ac:dyDescent="0.4">
      <c r="B522" s="825" t="s">
        <v>1899</v>
      </c>
      <c r="C522" s="826" t="s">
        <v>434</v>
      </c>
      <c r="D522" s="827" t="s">
        <v>1881</v>
      </c>
      <c r="E522" s="1175" t="str">
        <f>IF(VLOOKUP(D522,'J1&amp;J2'!$CA$9:$CW$470,12,FALSE)=0,"",VLOOKUP(D522,'J1&amp;J2'!$CA$9:$CW$470,12,FALSE))</f>
        <v/>
      </c>
      <c r="F522" s="1193" t="str">
        <f t="shared" si="582"/>
        <v/>
      </c>
      <c r="G522" s="1194" t="str">
        <f t="shared" si="558"/>
        <v/>
      </c>
      <c r="H522" s="1175" t="str">
        <f>IF(VLOOKUP(D522,'J1&amp;J2'!$CA$9:$CW$470,13,FALSE)=0,"",VLOOKUP(D522,'J1&amp;J2'!$CA$9:$CW$470,13,FALSE))</f>
        <v/>
      </c>
      <c r="I522" s="1175" t="str">
        <f t="shared" si="559"/>
        <v/>
      </c>
      <c r="J522" s="1194" t="str">
        <f t="shared" si="560"/>
        <v/>
      </c>
      <c r="K522" s="1175" t="str">
        <f>IF(VLOOKUP(D522,'J1&amp;J2'!$CA$9:$CW$470,14,FALSE)=0,"",VLOOKUP(D522,'J1&amp;J2'!$CA$9:$CW$470,14,FALSE))</f>
        <v/>
      </c>
      <c r="L522" s="1193" t="str">
        <f t="shared" si="561"/>
        <v/>
      </c>
      <c r="M522" s="1194" t="str">
        <f t="shared" si="562"/>
        <v/>
      </c>
      <c r="N522" s="1175" t="str">
        <f>IF(VLOOKUP(D522,'J1&amp;J2'!$CA$9:$CW$470,15,FALSE)=0,"",VLOOKUP(D522,'J1&amp;J2'!$CA$9:$CW$470,15,FALSE))</f>
        <v/>
      </c>
      <c r="O522" s="1193" t="str">
        <f t="shared" si="563"/>
        <v/>
      </c>
      <c r="P522" s="1194" t="str">
        <f t="shared" si="564"/>
        <v/>
      </c>
      <c r="Q522" s="1175" t="str">
        <f>IF(VLOOKUP(D522,'J1&amp;J2'!$CA$9:$CW$470,16,FALSE)=0,"",VLOOKUP(D522,'J1&amp;J2'!$CA$9:$CW$470,16,FALSE))</f>
        <v/>
      </c>
      <c r="R522" s="1193" t="str">
        <f t="shared" si="565"/>
        <v/>
      </c>
      <c r="S522" s="1194" t="str">
        <f t="shared" si="566"/>
        <v/>
      </c>
      <c r="T522" s="1175" t="str">
        <f>IF(VLOOKUP(D522,'J1&amp;J2'!$CA$9:$CW$470,17,FALSE)=0,"",VLOOKUP(D522,'J1&amp;J2'!$CA$9:$CW$470,17,FALSE))</f>
        <v/>
      </c>
      <c r="U522" s="1193" t="str">
        <f t="shared" si="567"/>
        <v/>
      </c>
      <c r="V522" s="1194" t="str">
        <f t="shared" si="568"/>
        <v/>
      </c>
      <c r="W522" s="1175" t="str">
        <f>IF(VLOOKUP(D522,'J1&amp;J2'!$CA$9:$CW$470,18,FALSE)=0,"",VLOOKUP(D522,'J1&amp;J2'!$CA$9:$CW$470,18,FALSE))</f>
        <v/>
      </c>
      <c r="X522" s="1193" t="str">
        <f t="shared" si="569"/>
        <v/>
      </c>
      <c r="Y522" s="1194" t="str">
        <f t="shared" si="570"/>
        <v/>
      </c>
      <c r="Z522" s="1175" t="str">
        <f>IF(VLOOKUP(D522,'J1&amp;J2'!$CA$9:$CW$470,19,FALSE)=0,"",VLOOKUP(D522,'J1&amp;J2'!$CA$9:$CW$470,19,FALSE))</f>
        <v/>
      </c>
      <c r="AA522" s="1193" t="str">
        <f t="shared" si="571"/>
        <v/>
      </c>
      <c r="AB522" s="1194" t="str">
        <f t="shared" si="572"/>
        <v/>
      </c>
      <c r="AC522" s="1175" t="str">
        <f>IF(VLOOKUP(D522,'J1&amp;J2'!$CA$9:$CW$470,20,FALSE)=0,"",VLOOKUP(D522,'J1&amp;J2'!$CA$9:$CW$470,20,FALSE))</f>
        <v/>
      </c>
      <c r="AD522" s="1193" t="str">
        <f t="shared" si="573"/>
        <v/>
      </c>
      <c r="AE522" s="1194" t="str">
        <f t="shared" si="574"/>
        <v/>
      </c>
      <c r="AF522" s="1175" t="str">
        <f>IF(VLOOKUP(D522,'J1&amp;J2'!$CA$9:$CW$470,21,FALSE)=0,"",VLOOKUP(D522,'J1&amp;J2'!$CA$9:$CW$470,21,FALSE))</f>
        <v/>
      </c>
      <c r="AG522" s="1193" t="str">
        <f t="shared" si="575"/>
        <v/>
      </c>
      <c r="AH522" s="1194" t="str">
        <f t="shared" si="576"/>
        <v/>
      </c>
      <c r="AI522" s="1175" t="str">
        <f>IF(VLOOKUP(D522,'J1&amp;J2'!$CA$9:$CW$470,22,FALSE)=0,"",VLOOKUP(D522,'J1&amp;J2'!$CA$9:$CW$470,22,FALSE))</f>
        <v/>
      </c>
      <c r="AJ522" s="1193" t="str">
        <f t="shared" si="577"/>
        <v/>
      </c>
      <c r="AK522" s="1194" t="str">
        <f t="shared" si="578"/>
        <v/>
      </c>
      <c r="AL522" s="1175"/>
      <c r="AM522" s="1193"/>
      <c r="AN522" s="1194"/>
      <c r="AO522" s="822" t="str">
        <f t="shared" si="579"/>
        <v/>
      </c>
      <c r="AP522" s="823" t="str">
        <f t="shared" si="580"/>
        <v/>
      </c>
      <c r="AQ522" s="824">
        <f t="shared" si="581"/>
        <v>0</v>
      </c>
    </row>
    <row r="523" spans="2:44" ht="15" customHeight="1" x14ac:dyDescent="0.4">
      <c r="B523" s="819" t="s">
        <v>602</v>
      </c>
      <c r="C523" s="820" t="s">
        <v>434</v>
      </c>
      <c r="D523" s="821" t="s">
        <v>601</v>
      </c>
      <c r="E523" s="1174" t="str">
        <f>IF(VLOOKUP(D523,'J1&amp;J2'!$CA$9:$CW$470,12,FALSE)=0,"",VLOOKUP(D523,'J1&amp;J2'!$CA$9:$CW$470,12,FALSE))</f>
        <v/>
      </c>
      <c r="F523" s="1191" t="str">
        <f t="shared" si="582"/>
        <v/>
      </c>
      <c r="G523" s="1192" t="str">
        <f t="shared" si="558"/>
        <v/>
      </c>
      <c r="H523" s="1174" t="str">
        <f>IF(VLOOKUP(D523,'J1&amp;J2'!$CA$9:$CW$470,13,FALSE)=0,"",VLOOKUP(D523,'J1&amp;J2'!$CA$9:$CW$470,13,FALSE))</f>
        <v/>
      </c>
      <c r="I523" s="1174" t="str">
        <f t="shared" si="559"/>
        <v/>
      </c>
      <c r="J523" s="1192" t="str">
        <f t="shared" si="560"/>
        <v/>
      </c>
      <c r="K523" s="1174" t="str">
        <f>IF(VLOOKUP(D523,'J1&amp;J2'!$CA$9:$CW$470,14,FALSE)=0,"",VLOOKUP(D523,'J1&amp;J2'!$CA$9:$CW$470,14,FALSE))</f>
        <v/>
      </c>
      <c r="L523" s="1191" t="str">
        <f t="shared" si="561"/>
        <v/>
      </c>
      <c r="M523" s="1192" t="str">
        <f t="shared" si="562"/>
        <v/>
      </c>
      <c r="N523" s="1174" t="str">
        <f>IF(VLOOKUP(D523,'J1&amp;J2'!$CA$9:$CW$470,15,FALSE)=0,"",VLOOKUP(D523,'J1&amp;J2'!$CA$9:$CW$470,15,FALSE))</f>
        <v/>
      </c>
      <c r="O523" s="1191" t="str">
        <f t="shared" si="563"/>
        <v/>
      </c>
      <c r="P523" s="1192" t="str">
        <f t="shared" si="564"/>
        <v/>
      </c>
      <c r="Q523" s="1174" t="str">
        <f>IF(VLOOKUP(D523,'J1&amp;J2'!$CA$9:$CW$470,16,FALSE)=0,"",VLOOKUP(D523,'J1&amp;J2'!$CA$9:$CW$470,16,FALSE))</f>
        <v/>
      </c>
      <c r="R523" s="1191" t="str">
        <f t="shared" si="565"/>
        <v/>
      </c>
      <c r="S523" s="1192" t="str">
        <f t="shared" si="566"/>
        <v/>
      </c>
      <c r="T523" s="1174" t="str">
        <f>IF(VLOOKUP(D523,'J1&amp;J2'!$CA$9:$CW$470,17,FALSE)=0,"",VLOOKUP(D523,'J1&amp;J2'!$CA$9:$CW$470,17,FALSE))</f>
        <v/>
      </c>
      <c r="U523" s="1191" t="str">
        <f t="shared" si="567"/>
        <v/>
      </c>
      <c r="V523" s="1192" t="str">
        <f t="shared" si="568"/>
        <v/>
      </c>
      <c r="W523" s="1174" t="str">
        <f>IF(VLOOKUP(D523,'J1&amp;J2'!$CA$9:$CW$470,18,FALSE)=0,"",VLOOKUP(D523,'J1&amp;J2'!$CA$9:$CW$470,18,FALSE))</f>
        <v/>
      </c>
      <c r="X523" s="1191" t="str">
        <f t="shared" si="569"/>
        <v/>
      </c>
      <c r="Y523" s="1192" t="str">
        <f t="shared" si="570"/>
        <v/>
      </c>
      <c r="Z523" s="1174" t="str">
        <f>IF(VLOOKUP(D523,'J1&amp;J2'!$CA$9:$CW$470,19,FALSE)=0,"",VLOOKUP(D523,'J1&amp;J2'!$CA$9:$CW$470,19,FALSE))</f>
        <v/>
      </c>
      <c r="AA523" s="1191" t="str">
        <f t="shared" si="571"/>
        <v/>
      </c>
      <c r="AB523" s="1192" t="str">
        <f t="shared" si="572"/>
        <v/>
      </c>
      <c r="AC523" s="1174" t="str">
        <f>IF(VLOOKUP(D523,'J1&amp;J2'!$CA$9:$CW$470,20,FALSE)=0,"",VLOOKUP(D523,'J1&amp;J2'!$CA$9:$CW$470,20,FALSE))</f>
        <v/>
      </c>
      <c r="AD523" s="1191" t="str">
        <f t="shared" si="573"/>
        <v/>
      </c>
      <c r="AE523" s="1192" t="str">
        <f t="shared" si="574"/>
        <v/>
      </c>
      <c r="AF523" s="1174" t="str">
        <f>IF(VLOOKUP(D523,'J1&amp;J2'!$CA$9:$CW$470,21,FALSE)=0,"",VLOOKUP(D523,'J1&amp;J2'!$CA$9:$CW$470,21,FALSE))</f>
        <v/>
      </c>
      <c r="AG523" s="1191" t="str">
        <f t="shared" si="575"/>
        <v/>
      </c>
      <c r="AH523" s="1192" t="str">
        <f t="shared" si="576"/>
        <v/>
      </c>
      <c r="AI523" s="1174" t="str">
        <f>IF(VLOOKUP(D523,'J1&amp;J2'!$CA$9:$CW$470,22,FALSE)=0,"",VLOOKUP(D523,'J1&amp;J2'!$CA$9:$CW$470,22,FALSE))</f>
        <v/>
      </c>
      <c r="AJ523" s="1191" t="str">
        <f t="shared" si="577"/>
        <v/>
      </c>
      <c r="AK523" s="1192" t="str">
        <f t="shared" si="578"/>
        <v/>
      </c>
      <c r="AL523" s="1174"/>
      <c r="AM523" s="1191"/>
      <c r="AN523" s="1192"/>
      <c r="AO523" s="822" t="str">
        <f t="shared" si="579"/>
        <v/>
      </c>
      <c r="AP523" s="823" t="str">
        <f t="shared" si="580"/>
        <v/>
      </c>
      <c r="AQ523" s="824">
        <f t="shared" si="581"/>
        <v>0</v>
      </c>
    </row>
    <row r="524" spans="2:44" ht="15" customHeight="1" x14ac:dyDescent="0.4">
      <c r="B524" s="825" t="s">
        <v>1997</v>
      </c>
      <c r="C524" s="826" t="s">
        <v>434</v>
      </c>
      <c r="D524" s="827" t="s">
        <v>612</v>
      </c>
      <c r="E524" s="1175" t="str">
        <f>IF(VLOOKUP(D524,'J1&amp;J2'!$CA$9:$CW$470,12,FALSE)=0,"",VLOOKUP(D524,'J1&amp;J2'!$CA$9:$CW$470,12,FALSE))</f>
        <v/>
      </c>
      <c r="F524" s="1193" t="str">
        <f t="shared" si="582"/>
        <v/>
      </c>
      <c r="G524" s="1194" t="str">
        <f t="shared" si="558"/>
        <v/>
      </c>
      <c r="H524" s="1175" t="str">
        <f>IF(VLOOKUP(D524,'J1&amp;J2'!$CA$9:$CW$470,13,FALSE)=0,"",VLOOKUP(D524,'J1&amp;J2'!$CA$9:$CW$470,13,FALSE))</f>
        <v/>
      </c>
      <c r="I524" s="1175" t="str">
        <f t="shared" si="559"/>
        <v/>
      </c>
      <c r="J524" s="1194" t="str">
        <f t="shared" si="560"/>
        <v/>
      </c>
      <c r="K524" s="1175" t="str">
        <f>IF(VLOOKUP(D524,'J1&amp;J2'!$CA$9:$CW$470,14,FALSE)=0,"",VLOOKUP(D524,'J1&amp;J2'!$CA$9:$CW$470,14,FALSE))</f>
        <v/>
      </c>
      <c r="L524" s="1193" t="str">
        <f t="shared" si="561"/>
        <v/>
      </c>
      <c r="M524" s="1194" t="str">
        <f t="shared" si="562"/>
        <v/>
      </c>
      <c r="N524" s="1175" t="str">
        <f>IF(VLOOKUP(D524,'J1&amp;J2'!$CA$9:$CW$470,15,FALSE)=0,"",VLOOKUP(D524,'J1&amp;J2'!$CA$9:$CW$470,15,FALSE))</f>
        <v/>
      </c>
      <c r="O524" s="1193" t="str">
        <f t="shared" si="563"/>
        <v/>
      </c>
      <c r="P524" s="1194" t="str">
        <f t="shared" si="564"/>
        <v/>
      </c>
      <c r="Q524" s="1175" t="str">
        <f>IF(VLOOKUP(D524,'J1&amp;J2'!$CA$9:$CW$470,16,FALSE)=0,"",VLOOKUP(D524,'J1&amp;J2'!$CA$9:$CW$470,16,FALSE))</f>
        <v/>
      </c>
      <c r="R524" s="1193" t="str">
        <f t="shared" si="565"/>
        <v/>
      </c>
      <c r="S524" s="1194" t="str">
        <f t="shared" si="566"/>
        <v/>
      </c>
      <c r="T524" s="1175" t="str">
        <f>IF(VLOOKUP(D524,'J1&amp;J2'!$CA$9:$CW$470,17,FALSE)=0,"",VLOOKUP(D524,'J1&amp;J2'!$CA$9:$CW$470,17,FALSE))</f>
        <v/>
      </c>
      <c r="U524" s="1193" t="str">
        <f t="shared" si="567"/>
        <v/>
      </c>
      <c r="V524" s="1194" t="str">
        <f t="shared" si="568"/>
        <v/>
      </c>
      <c r="W524" s="1175" t="str">
        <f>IF(VLOOKUP(D524,'J1&amp;J2'!$CA$9:$CW$470,18,FALSE)=0,"",VLOOKUP(D524,'J1&amp;J2'!$CA$9:$CW$470,18,FALSE))</f>
        <v/>
      </c>
      <c r="X524" s="1193" t="str">
        <f t="shared" si="569"/>
        <v/>
      </c>
      <c r="Y524" s="1194" t="str">
        <f t="shared" si="570"/>
        <v/>
      </c>
      <c r="Z524" s="1175" t="str">
        <f>IF(VLOOKUP(D524,'J1&amp;J2'!$CA$9:$CW$470,19,FALSE)=0,"",VLOOKUP(D524,'J1&amp;J2'!$CA$9:$CW$470,19,FALSE))</f>
        <v/>
      </c>
      <c r="AA524" s="1193" t="str">
        <f t="shared" si="571"/>
        <v/>
      </c>
      <c r="AB524" s="1194" t="str">
        <f t="shared" si="572"/>
        <v/>
      </c>
      <c r="AC524" s="1175" t="str">
        <f>IF(VLOOKUP(D524,'J1&amp;J2'!$CA$9:$CW$470,20,FALSE)=0,"",VLOOKUP(D524,'J1&amp;J2'!$CA$9:$CW$470,20,FALSE))</f>
        <v/>
      </c>
      <c r="AD524" s="1193" t="str">
        <f t="shared" si="573"/>
        <v/>
      </c>
      <c r="AE524" s="1194" t="str">
        <f t="shared" si="574"/>
        <v/>
      </c>
      <c r="AF524" s="1175" t="str">
        <f>IF(VLOOKUP(D524,'J1&amp;J2'!$CA$9:$CW$470,21,FALSE)=0,"",VLOOKUP(D524,'J1&amp;J2'!$CA$9:$CW$470,21,FALSE))</f>
        <v/>
      </c>
      <c r="AG524" s="1193" t="str">
        <f t="shared" si="575"/>
        <v/>
      </c>
      <c r="AH524" s="1194" t="str">
        <f t="shared" si="576"/>
        <v/>
      </c>
      <c r="AI524" s="1175" t="str">
        <f>IF(VLOOKUP(D524,'J1&amp;J2'!$CA$9:$CW$470,22,FALSE)=0,"",VLOOKUP(D524,'J1&amp;J2'!$CA$9:$CW$470,22,FALSE))</f>
        <v/>
      </c>
      <c r="AJ524" s="1193" t="str">
        <f t="shared" si="577"/>
        <v/>
      </c>
      <c r="AK524" s="1194" t="str">
        <f t="shared" si="578"/>
        <v/>
      </c>
      <c r="AL524" s="1175"/>
      <c r="AM524" s="1193"/>
      <c r="AN524" s="1194"/>
      <c r="AO524" s="822" t="str">
        <f t="shared" si="579"/>
        <v/>
      </c>
      <c r="AP524" s="823" t="str">
        <f t="shared" si="580"/>
        <v/>
      </c>
      <c r="AQ524" s="824">
        <f t="shared" si="581"/>
        <v>0</v>
      </c>
    </row>
    <row r="525" spans="2:44" ht="15" customHeight="1" x14ac:dyDescent="0.4">
      <c r="B525" s="819" t="s">
        <v>1643</v>
      </c>
      <c r="C525" s="820" t="s">
        <v>434</v>
      </c>
      <c r="D525" s="821" t="s">
        <v>1640</v>
      </c>
      <c r="E525" s="1174" t="str">
        <f>IF(VLOOKUP(D525,'J1&amp;J2'!$CA$9:$CW$470,12,FALSE)=0,"",VLOOKUP(D525,'J1&amp;J2'!$CA$9:$CW$470,12,FALSE))</f>
        <v/>
      </c>
      <c r="F525" s="1191" t="str">
        <f t="shared" si="582"/>
        <v/>
      </c>
      <c r="G525" s="1192" t="str">
        <f t="shared" si="558"/>
        <v/>
      </c>
      <c r="H525" s="1174" t="str">
        <f>IF(VLOOKUP(D525,'J1&amp;J2'!$CA$9:$CW$470,13,FALSE)=0,"",VLOOKUP(D525,'J1&amp;J2'!$CA$9:$CW$470,13,FALSE))</f>
        <v/>
      </c>
      <c r="I525" s="1174" t="str">
        <f t="shared" si="559"/>
        <v/>
      </c>
      <c r="J525" s="1192" t="str">
        <f t="shared" si="560"/>
        <v/>
      </c>
      <c r="K525" s="1174" t="str">
        <f>IF(VLOOKUP(D525,'J1&amp;J2'!$CA$9:$CW$470,14,FALSE)=0,"",VLOOKUP(D525,'J1&amp;J2'!$CA$9:$CW$470,14,FALSE))</f>
        <v/>
      </c>
      <c r="L525" s="1191" t="str">
        <f t="shared" si="561"/>
        <v/>
      </c>
      <c r="M525" s="1192" t="str">
        <f t="shared" si="562"/>
        <v/>
      </c>
      <c r="N525" s="1174" t="str">
        <f>IF(VLOOKUP(D525,'J1&amp;J2'!$CA$9:$CW$470,15,FALSE)=0,"",VLOOKUP(D525,'J1&amp;J2'!$CA$9:$CW$470,15,FALSE))</f>
        <v/>
      </c>
      <c r="O525" s="1191" t="str">
        <f t="shared" si="563"/>
        <v/>
      </c>
      <c r="P525" s="1192" t="str">
        <f t="shared" si="564"/>
        <v/>
      </c>
      <c r="Q525" s="1174" t="str">
        <f>IF(VLOOKUP(D525,'J1&amp;J2'!$CA$9:$CW$470,16,FALSE)=0,"",VLOOKUP(D525,'J1&amp;J2'!$CA$9:$CW$470,16,FALSE))</f>
        <v/>
      </c>
      <c r="R525" s="1191" t="str">
        <f t="shared" si="565"/>
        <v/>
      </c>
      <c r="S525" s="1192" t="str">
        <f t="shared" si="566"/>
        <v/>
      </c>
      <c r="T525" s="1174" t="str">
        <f>IF(VLOOKUP(D525,'J1&amp;J2'!$CA$9:$CW$470,17,FALSE)=0,"",VLOOKUP(D525,'J1&amp;J2'!$CA$9:$CW$470,17,FALSE))</f>
        <v/>
      </c>
      <c r="U525" s="1191" t="str">
        <f t="shared" si="567"/>
        <v/>
      </c>
      <c r="V525" s="1192" t="str">
        <f t="shared" si="568"/>
        <v/>
      </c>
      <c r="W525" s="1174" t="str">
        <f>IF(VLOOKUP(D525,'J1&amp;J2'!$CA$9:$CW$470,18,FALSE)=0,"",VLOOKUP(D525,'J1&amp;J2'!$CA$9:$CW$470,18,FALSE))</f>
        <v/>
      </c>
      <c r="X525" s="1191" t="str">
        <f t="shared" si="569"/>
        <v/>
      </c>
      <c r="Y525" s="1192" t="str">
        <f t="shared" si="570"/>
        <v/>
      </c>
      <c r="Z525" s="1174" t="str">
        <f>IF(VLOOKUP(D525,'J1&amp;J2'!$CA$9:$CW$470,19,FALSE)=0,"",VLOOKUP(D525,'J1&amp;J2'!$CA$9:$CW$470,19,FALSE))</f>
        <v/>
      </c>
      <c r="AA525" s="1191" t="str">
        <f t="shared" si="571"/>
        <v/>
      </c>
      <c r="AB525" s="1192" t="str">
        <f t="shared" si="572"/>
        <v/>
      </c>
      <c r="AC525" s="1174" t="str">
        <f>IF(VLOOKUP(D525,'J1&amp;J2'!$CA$9:$CW$470,20,FALSE)=0,"",VLOOKUP(D525,'J1&amp;J2'!$CA$9:$CW$470,20,FALSE))</f>
        <v/>
      </c>
      <c r="AD525" s="1191" t="str">
        <f t="shared" si="573"/>
        <v/>
      </c>
      <c r="AE525" s="1192" t="str">
        <f t="shared" si="574"/>
        <v/>
      </c>
      <c r="AF525" s="1174" t="str">
        <f>IF(VLOOKUP(D525,'J1&amp;J2'!$CA$9:$CW$470,21,FALSE)=0,"",VLOOKUP(D525,'J1&amp;J2'!$CA$9:$CW$470,21,FALSE))</f>
        <v/>
      </c>
      <c r="AG525" s="1191" t="str">
        <f t="shared" si="575"/>
        <v/>
      </c>
      <c r="AH525" s="1192" t="str">
        <f t="shared" si="576"/>
        <v/>
      </c>
      <c r="AI525" s="1174" t="str">
        <f>IF(VLOOKUP(D525,'J1&amp;J2'!$CA$9:$CW$470,22,FALSE)=0,"",VLOOKUP(D525,'J1&amp;J2'!$CA$9:$CW$470,22,FALSE))</f>
        <v/>
      </c>
      <c r="AJ525" s="1191" t="str">
        <f t="shared" si="577"/>
        <v/>
      </c>
      <c r="AK525" s="1192" t="str">
        <f t="shared" si="578"/>
        <v/>
      </c>
      <c r="AL525" s="1174"/>
      <c r="AM525" s="1191"/>
      <c r="AN525" s="1192"/>
      <c r="AO525" s="822" t="str">
        <f t="shared" si="579"/>
        <v/>
      </c>
      <c r="AP525" s="823" t="str">
        <f t="shared" si="580"/>
        <v/>
      </c>
      <c r="AQ525" s="824">
        <f t="shared" si="581"/>
        <v>0</v>
      </c>
    </row>
    <row r="526" spans="2:44" ht="15" customHeight="1" x14ac:dyDescent="0.4">
      <c r="B526" s="825" t="s">
        <v>671</v>
      </c>
      <c r="C526" s="826" t="s">
        <v>666</v>
      </c>
      <c r="D526" s="827" t="s">
        <v>670</v>
      </c>
      <c r="E526" s="1175" t="str">
        <f>IF(VLOOKUP(D526,'J1&amp;J2'!$CA$9:$CW$470,12,FALSE)=0,"",VLOOKUP(D526,'J1&amp;J2'!$CA$9:$CW$470,12,FALSE))</f>
        <v/>
      </c>
      <c r="F526" s="1193" t="str">
        <f t="shared" si="582"/>
        <v/>
      </c>
      <c r="G526" s="1194" t="str">
        <f t="shared" si="558"/>
        <v/>
      </c>
      <c r="H526" s="1175" t="str">
        <f>IF(VLOOKUP(D526,'J1&amp;J2'!$CA$9:$CW$470,13,FALSE)=0,"",VLOOKUP(D526,'J1&amp;J2'!$CA$9:$CW$470,13,FALSE))</f>
        <v/>
      </c>
      <c r="I526" s="1175" t="str">
        <f t="shared" si="559"/>
        <v/>
      </c>
      <c r="J526" s="1194" t="str">
        <f t="shared" si="560"/>
        <v/>
      </c>
      <c r="K526" s="1175" t="str">
        <f>IF(VLOOKUP(D526,'J1&amp;J2'!$CA$9:$CW$470,14,FALSE)=0,"",VLOOKUP(D526,'J1&amp;J2'!$CA$9:$CW$470,14,FALSE))</f>
        <v/>
      </c>
      <c r="L526" s="1193" t="str">
        <f t="shared" si="561"/>
        <v/>
      </c>
      <c r="M526" s="1194" t="str">
        <f t="shared" si="562"/>
        <v/>
      </c>
      <c r="N526" s="1175" t="str">
        <f>IF(VLOOKUP(D526,'J1&amp;J2'!$CA$9:$CW$470,15,FALSE)=0,"",VLOOKUP(D526,'J1&amp;J2'!$CA$9:$CW$470,15,FALSE))</f>
        <v/>
      </c>
      <c r="O526" s="1193" t="str">
        <f t="shared" si="563"/>
        <v/>
      </c>
      <c r="P526" s="1194" t="str">
        <f t="shared" si="564"/>
        <v/>
      </c>
      <c r="Q526" s="1175" t="str">
        <f>IF(VLOOKUP(D526,'J1&amp;J2'!$CA$9:$CW$470,16,FALSE)=0,"",VLOOKUP(D526,'J1&amp;J2'!$CA$9:$CW$470,16,FALSE))</f>
        <v/>
      </c>
      <c r="R526" s="1193" t="str">
        <f t="shared" si="565"/>
        <v/>
      </c>
      <c r="S526" s="1194" t="str">
        <f t="shared" si="566"/>
        <v/>
      </c>
      <c r="T526" s="1175" t="str">
        <f>IF(VLOOKUP(D526,'J1&amp;J2'!$CA$9:$CW$470,17,FALSE)=0,"",VLOOKUP(D526,'J1&amp;J2'!$CA$9:$CW$470,17,FALSE))</f>
        <v/>
      </c>
      <c r="U526" s="1193" t="str">
        <f t="shared" si="567"/>
        <v/>
      </c>
      <c r="V526" s="1194" t="str">
        <f t="shared" si="568"/>
        <v/>
      </c>
      <c r="W526" s="1175" t="str">
        <f>IF(VLOOKUP(D526,'J1&amp;J2'!$CA$9:$CW$470,18,FALSE)=0,"",VLOOKUP(D526,'J1&amp;J2'!$CA$9:$CW$470,18,FALSE))</f>
        <v/>
      </c>
      <c r="X526" s="1193" t="str">
        <f t="shared" si="569"/>
        <v/>
      </c>
      <c r="Y526" s="1194" t="str">
        <f t="shared" si="570"/>
        <v/>
      </c>
      <c r="Z526" s="1175" t="str">
        <f>IF(VLOOKUP(D526,'J1&amp;J2'!$CA$9:$CW$470,19,FALSE)=0,"",VLOOKUP(D526,'J1&amp;J2'!$CA$9:$CW$470,19,FALSE))</f>
        <v/>
      </c>
      <c r="AA526" s="1193" t="str">
        <f t="shared" si="571"/>
        <v/>
      </c>
      <c r="AB526" s="1194" t="str">
        <f t="shared" si="572"/>
        <v/>
      </c>
      <c r="AC526" s="1175" t="str">
        <f>IF(VLOOKUP(D526,'J1&amp;J2'!$CA$9:$CW$470,20,FALSE)=0,"",VLOOKUP(D526,'J1&amp;J2'!$CA$9:$CW$470,20,FALSE))</f>
        <v/>
      </c>
      <c r="AD526" s="1193" t="str">
        <f t="shared" si="573"/>
        <v/>
      </c>
      <c r="AE526" s="1194" t="str">
        <f t="shared" si="574"/>
        <v/>
      </c>
      <c r="AF526" s="1175" t="str">
        <f>IF(VLOOKUP(D526,'J1&amp;J2'!$CA$9:$CW$470,21,FALSE)=0,"",VLOOKUP(D526,'J1&amp;J2'!$CA$9:$CW$470,21,FALSE))</f>
        <v/>
      </c>
      <c r="AG526" s="1193" t="str">
        <f t="shared" si="575"/>
        <v/>
      </c>
      <c r="AH526" s="1194" t="str">
        <f t="shared" si="576"/>
        <v/>
      </c>
      <c r="AI526" s="1175" t="str">
        <f>IF(VLOOKUP(D526,'J1&amp;J2'!$CA$9:$CW$470,22,FALSE)=0,"",VLOOKUP(D526,'J1&amp;J2'!$CA$9:$CW$470,22,FALSE))</f>
        <v/>
      </c>
      <c r="AJ526" s="1193" t="str">
        <f t="shared" si="577"/>
        <v/>
      </c>
      <c r="AK526" s="1194" t="str">
        <f t="shared" si="578"/>
        <v/>
      </c>
      <c r="AL526" s="1175"/>
      <c r="AM526" s="1193"/>
      <c r="AN526" s="1194"/>
      <c r="AO526" s="822" t="str">
        <f t="shared" si="579"/>
        <v/>
      </c>
      <c r="AP526" s="823" t="str">
        <f t="shared" si="580"/>
        <v/>
      </c>
      <c r="AQ526" s="824">
        <f t="shared" si="581"/>
        <v>0</v>
      </c>
    </row>
    <row r="527" spans="2:44" ht="15" customHeight="1" x14ac:dyDescent="0.4">
      <c r="B527" s="819" t="s">
        <v>685</v>
      </c>
      <c r="C527" s="820" t="s">
        <v>666</v>
      </c>
      <c r="D527" s="821" t="s">
        <v>684</v>
      </c>
      <c r="E527" s="1174" t="str">
        <f>IF(VLOOKUP(D527,'J1&amp;J2'!$CA$9:$CW$470,12,FALSE)=0,"",VLOOKUP(D527,'J1&amp;J2'!$CA$9:$CW$470,12,FALSE))</f>
        <v/>
      </c>
      <c r="F527" s="1191" t="str">
        <f t="shared" si="582"/>
        <v/>
      </c>
      <c r="G527" s="1192" t="str">
        <f t="shared" si="558"/>
        <v/>
      </c>
      <c r="H527" s="1174" t="str">
        <f>IF(VLOOKUP(D527,'J1&amp;J2'!$CA$9:$CW$470,13,FALSE)=0,"",VLOOKUP(D527,'J1&amp;J2'!$CA$9:$CW$470,13,FALSE))</f>
        <v/>
      </c>
      <c r="I527" s="1174" t="str">
        <f t="shared" si="559"/>
        <v/>
      </c>
      <c r="J527" s="1192" t="str">
        <f t="shared" si="560"/>
        <v/>
      </c>
      <c r="K527" s="1174" t="str">
        <f>IF(VLOOKUP(D527,'J1&amp;J2'!$CA$9:$CW$470,14,FALSE)=0,"",VLOOKUP(D527,'J1&amp;J2'!$CA$9:$CW$470,14,FALSE))</f>
        <v/>
      </c>
      <c r="L527" s="1191" t="str">
        <f t="shared" si="561"/>
        <v/>
      </c>
      <c r="M527" s="1192" t="str">
        <f t="shared" si="562"/>
        <v/>
      </c>
      <c r="N527" s="1174" t="str">
        <f>IF(VLOOKUP(D527,'J1&amp;J2'!$CA$9:$CW$470,15,FALSE)=0,"",VLOOKUP(D527,'J1&amp;J2'!$CA$9:$CW$470,15,FALSE))</f>
        <v/>
      </c>
      <c r="O527" s="1191" t="str">
        <f t="shared" si="563"/>
        <v/>
      </c>
      <c r="P527" s="1192" t="str">
        <f t="shared" si="564"/>
        <v/>
      </c>
      <c r="Q527" s="1174" t="str">
        <f>IF(VLOOKUP(D527,'J1&amp;J2'!$CA$9:$CW$470,16,FALSE)=0,"",VLOOKUP(D527,'J1&amp;J2'!$CA$9:$CW$470,16,FALSE))</f>
        <v/>
      </c>
      <c r="R527" s="1191" t="str">
        <f t="shared" si="565"/>
        <v/>
      </c>
      <c r="S527" s="1192" t="str">
        <f t="shared" si="566"/>
        <v/>
      </c>
      <c r="T527" s="1174" t="str">
        <f>IF(VLOOKUP(D527,'J1&amp;J2'!$CA$9:$CW$470,17,FALSE)=0,"",VLOOKUP(D527,'J1&amp;J2'!$CA$9:$CW$470,17,FALSE))</f>
        <v/>
      </c>
      <c r="U527" s="1191" t="str">
        <f t="shared" si="567"/>
        <v/>
      </c>
      <c r="V527" s="1192" t="str">
        <f t="shared" si="568"/>
        <v/>
      </c>
      <c r="W527" s="1174" t="str">
        <f>IF(VLOOKUP(D527,'J1&amp;J2'!$CA$9:$CW$470,18,FALSE)=0,"",VLOOKUP(D527,'J1&amp;J2'!$CA$9:$CW$470,18,FALSE))</f>
        <v/>
      </c>
      <c r="X527" s="1191" t="str">
        <f t="shared" si="569"/>
        <v/>
      </c>
      <c r="Y527" s="1192" t="str">
        <f t="shared" si="570"/>
        <v/>
      </c>
      <c r="Z527" s="1174" t="str">
        <f>IF(VLOOKUP(D527,'J1&amp;J2'!$CA$9:$CW$470,19,FALSE)=0,"",VLOOKUP(D527,'J1&amp;J2'!$CA$9:$CW$470,19,FALSE))</f>
        <v/>
      </c>
      <c r="AA527" s="1191" t="str">
        <f t="shared" si="571"/>
        <v/>
      </c>
      <c r="AB527" s="1192" t="str">
        <f t="shared" si="572"/>
        <v/>
      </c>
      <c r="AC527" s="1174" t="str">
        <f>IF(VLOOKUP(D527,'J1&amp;J2'!$CA$9:$CW$470,20,FALSE)=0,"",VLOOKUP(D527,'J1&amp;J2'!$CA$9:$CW$470,20,FALSE))</f>
        <v/>
      </c>
      <c r="AD527" s="1191" t="str">
        <f t="shared" si="573"/>
        <v/>
      </c>
      <c r="AE527" s="1192" t="str">
        <f t="shared" si="574"/>
        <v/>
      </c>
      <c r="AF527" s="1174" t="str">
        <f>IF(VLOOKUP(D527,'J1&amp;J2'!$CA$9:$CW$470,21,FALSE)=0,"",VLOOKUP(D527,'J1&amp;J2'!$CA$9:$CW$470,21,FALSE))</f>
        <v/>
      </c>
      <c r="AG527" s="1191" t="str">
        <f t="shared" si="575"/>
        <v/>
      </c>
      <c r="AH527" s="1192" t="str">
        <f t="shared" si="576"/>
        <v/>
      </c>
      <c r="AI527" s="1174" t="str">
        <f>IF(VLOOKUP(D527,'J1&amp;J2'!$CA$9:$CW$470,22,FALSE)=0,"",VLOOKUP(D527,'J1&amp;J2'!$CA$9:$CW$470,22,FALSE))</f>
        <v/>
      </c>
      <c r="AJ527" s="1191" t="str">
        <f t="shared" si="577"/>
        <v/>
      </c>
      <c r="AK527" s="1192" t="str">
        <f t="shared" si="578"/>
        <v/>
      </c>
      <c r="AL527" s="1174"/>
      <c r="AM527" s="1191"/>
      <c r="AN527" s="1192"/>
      <c r="AO527" s="822" t="str">
        <f t="shared" si="579"/>
        <v/>
      </c>
      <c r="AP527" s="823" t="str">
        <f t="shared" si="580"/>
        <v/>
      </c>
      <c r="AQ527" s="824">
        <f t="shared" si="581"/>
        <v>0</v>
      </c>
    </row>
    <row r="528" spans="2:44" ht="15" customHeight="1" x14ac:dyDescent="0.4">
      <c r="B528" s="825" t="s">
        <v>1682</v>
      </c>
      <c r="C528" s="826" t="s">
        <v>666</v>
      </c>
      <c r="D528" s="827" t="s">
        <v>1291</v>
      </c>
      <c r="E528" s="1175" t="str">
        <f>IF(VLOOKUP(D528,'J1&amp;J2'!$CA$9:$CW$470,12,FALSE)=0,"",VLOOKUP(D528,'J1&amp;J2'!$CA$9:$CW$470,12,FALSE))</f>
        <v/>
      </c>
      <c r="F528" s="1193" t="str">
        <f t="shared" si="582"/>
        <v/>
      </c>
      <c r="G528" s="1194" t="str">
        <f t="shared" si="558"/>
        <v/>
      </c>
      <c r="H528" s="1175" t="str">
        <f>IF(VLOOKUP(D528,'J1&amp;J2'!$CA$9:$CW$470,13,FALSE)=0,"",VLOOKUP(D528,'J1&amp;J2'!$CA$9:$CW$470,13,FALSE))</f>
        <v/>
      </c>
      <c r="I528" s="1175" t="str">
        <f t="shared" si="559"/>
        <v/>
      </c>
      <c r="J528" s="1194" t="str">
        <f t="shared" si="560"/>
        <v/>
      </c>
      <c r="K528" s="1175" t="str">
        <f>IF(VLOOKUP(D528,'J1&amp;J2'!$CA$9:$CW$470,14,FALSE)=0,"",VLOOKUP(D528,'J1&amp;J2'!$CA$9:$CW$470,14,FALSE))</f>
        <v/>
      </c>
      <c r="L528" s="1193" t="str">
        <f t="shared" si="561"/>
        <v/>
      </c>
      <c r="M528" s="1194" t="str">
        <f t="shared" si="562"/>
        <v/>
      </c>
      <c r="N528" s="1175" t="str">
        <f>IF(VLOOKUP(D528,'J1&amp;J2'!$CA$9:$CW$470,15,FALSE)=0,"",VLOOKUP(D528,'J1&amp;J2'!$CA$9:$CW$470,15,FALSE))</f>
        <v/>
      </c>
      <c r="O528" s="1193" t="str">
        <f t="shared" si="563"/>
        <v/>
      </c>
      <c r="P528" s="1194" t="str">
        <f t="shared" si="564"/>
        <v/>
      </c>
      <c r="Q528" s="1175" t="str">
        <f>IF(VLOOKUP(D528,'J1&amp;J2'!$CA$9:$CW$470,16,FALSE)=0,"",VLOOKUP(D528,'J1&amp;J2'!$CA$9:$CW$470,16,FALSE))</f>
        <v/>
      </c>
      <c r="R528" s="1193" t="str">
        <f t="shared" si="565"/>
        <v/>
      </c>
      <c r="S528" s="1194" t="str">
        <f t="shared" si="566"/>
        <v/>
      </c>
      <c r="T528" s="1175" t="str">
        <f>IF(VLOOKUP(D528,'J1&amp;J2'!$CA$9:$CW$470,17,FALSE)=0,"",VLOOKUP(D528,'J1&amp;J2'!$CA$9:$CW$470,17,FALSE))</f>
        <v/>
      </c>
      <c r="U528" s="1193" t="str">
        <f t="shared" si="567"/>
        <v/>
      </c>
      <c r="V528" s="1194" t="str">
        <f t="shared" si="568"/>
        <v/>
      </c>
      <c r="W528" s="1175" t="str">
        <f>IF(VLOOKUP(D528,'J1&amp;J2'!$CA$9:$CW$470,18,FALSE)=0,"",VLOOKUP(D528,'J1&amp;J2'!$CA$9:$CW$470,18,FALSE))</f>
        <v/>
      </c>
      <c r="X528" s="1193" t="str">
        <f t="shared" si="569"/>
        <v/>
      </c>
      <c r="Y528" s="1194" t="str">
        <f t="shared" si="570"/>
        <v/>
      </c>
      <c r="Z528" s="1175" t="str">
        <f>IF(VLOOKUP(D528,'J1&amp;J2'!$CA$9:$CW$470,19,FALSE)=0,"",VLOOKUP(D528,'J1&amp;J2'!$CA$9:$CW$470,19,FALSE))</f>
        <v/>
      </c>
      <c r="AA528" s="1193" t="str">
        <f t="shared" si="571"/>
        <v/>
      </c>
      <c r="AB528" s="1194" t="str">
        <f t="shared" si="572"/>
        <v/>
      </c>
      <c r="AC528" s="1175" t="str">
        <f>IF(VLOOKUP(D528,'J1&amp;J2'!$CA$9:$CW$470,20,FALSE)=0,"",VLOOKUP(D528,'J1&amp;J2'!$CA$9:$CW$470,20,FALSE))</f>
        <v/>
      </c>
      <c r="AD528" s="1193" t="str">
        <f t="shared" si="573"/>
        <v/>
      </c>
      <c r="AE528" s="1194" t="str">
        <f t="shared" si="574"/>
        <v/>
      </c>
      <c r="AF528" s="1175" t="str">
        <f>IF(VLOOKUP(D528,'J1&amp;J2'!$CA$9:$CW$470,21,FALSE)=0,"",VLOOKUP(D528,'J1&amp;J2'!$CA$9:$CW$470,21,FALSE))</f>
        <v/>
      </c>
      <c r="AG528" s="1193" t="str">
        <f t="shared" si="575"/>
        <v/>
      </c>
      <c r="AH528" s="1194" t="str">
        <f t="shared" si="576"/>
        <v/>
      </c>
      <c r="AI528" s="1175" t="str">
        <f>IF(VLOOKUP(D528,'J1&amp;J2'!$CA$9:$CW$470,22,FALSE)=0,"",VLOOKUP(D528,'J1&amp;J2'!$CA$9:$CW$470,22,FALSE))</f>
        <v/>
      </c>
      <c r="AJ528" s="1193" t="str">
        <f t="shared" si="577"/>
        <v/>
      </c>
      <c r="AK528" s="1194" t="str">
        <f t="shared" si="578"/>
        <v/>
      </c>
      <c r="AL528" s="1175"/>
      <c r="AM528" s="1193"/>
      <c r="AN528" s="1194"/>
      <c r="AO528" s="822" t="str">
        <f t="shared" si="579"/>
        <v/>
      </c>
      <c r="AP528" s="823" t="str">
        <f t="shared" si="580"/>
        <v/>
      </c>
      <c r="AQ528" s="824">
        <f t="shared" si="581"/>
        <v>0</v>
      </c>
    </row>
    <row r="529" spans="2:43" ht="15" customHeight="1" x14ac:dyDescent="0.4">
      <c r="B529" s="819" t="s">
        <v>1907</v>
      </c>
      <c r="C529" s="820" t="s">
        <v>731</v>
      </c>
      <c r="D529" s="821" t="s">
        <v>1889</v>
      </c>
      <c r="E529" s="1174" t="str">
        <f>IF(VLOOKUP(D529,'J1&amp;J2'!$CA$9:$CW$470,12,FALSE)=0,"",VLOOKUP(D529,'J1&amp;J2'!$CA$9:$CW$470,12,FALSE))</f>
        <v/>
      </c>
      <c r="F529" s="1191" t="str">
        <f t="shared" si="582"/>
        <v/>
      </c>
      <c r="G529" s="1192" t="str">
        <f t="shared" si="558"/>
        <v/>
      </c>
      <c r="H529" s="1174" t="str">
        <f>IF(VLOOKUP(D529,'J1&amp;J2'!$CA$9:$CW$470,13,FALSE)=0,"",VLOOKUP(D529,'J1&amp;J2'!$CA$9:$CW$470,13,FALSE))</f>
        <v/>
      </c>
      <c r="I529" s="1174" t="str">
        <f t="shared" si="559"/>
        <v/>
      </c>
      <c r="J529" s="1192" t="str">
        <f t="shared" si="560"/>
        <v/>
      </c>
      <c r="K529" s="1174" t="str">
        <f>IF(VLOOKUP(D529,'J1&amp;J2'!$CA$9:$CW$470,14,FALSE)=0,"",VLOOKUP(D529,'J1&amp;J2'!$CA$9:$CW$470,14,FALSE))</f>
        <v/>
      </c>
      <c r="L529" s="1191" t="str">
        <f t="shared" si="561"/>
        <v/>
      </c>
      <c r="M529" s="1192" t="str">
        <f t="shared" si="562"/>
        <v/>
      </c>
      <c r="N529" s="1174" t="str">
        <f>IF(VLOOKUP(D529,'J1&amp;J2'!$CA$9:$CW$470,15,FALSE)=0,"",VLOOKUP(D529,'J1&amp;J2'!$CA$9:$CW$470,15,FALSE))</f>
        <v/>
      </c>
      <c r="O529" s="1191" t="str">
        <f t="shared" si="563"/>
        <v/>
      </c>
      <c r="P529" s="1192" t="str">
        <f t="shared" si="564"/>
        <v/>
      </c>
      <c r="Q529" s="1174" t="str">
        <f>IF(VLOOKUP(D529,'J1&amp;J2'!$CA$9:$CW$470,16,FALSE)=0,"",VLOOKUP(D529,'J1&amp;J2'!$CA$9:$CW$470,16,FALSE))</f>
        <v/>
      </c>
      <c r="R529" s="1191" t="str">
        <f t="shared" si="565"/>
        <v/>
      </c>
      <c r="S529" s="1192" t="str">
        <f t="shared" si="566"/>
        <v/>
      </c>
      <c r="T529" s="1174" t="str">
        <f>IF(VLOOKUP(D529,'J1&amp;J2'!$CA$9:$CW$470,17,FALSE)=0,"",VLOOKUP(D529,'J1&amp;J2'!$CA$9:$CW$470,17,FALSE))</f>
        <v/>
      </c>
      <c r="U529" s="1191" t="str">
        <f t="shared" si="567"/>
        <v/>
      </c>
      <c r="V529" s="1192" t="str">
        <f t="shared" si="568"/>
        <v/>
      </c>
      <c r="W529" s="1174" t="str">
        <f>IF(VLOOKUP(D529,'J1&amp;J2'!$CA$9:$CW$470,18,FALSE)=0,"",VLOOKUP(D529,'J1&amp;J2'!$CA$9:$CW$470,18,FALSE))</f>
        <v/>
      </c>
      <c r="X529" s="1191" t="str">
        <f t="shared" si="569"/>
        <v/>
      </c>
      <c r="Y529" s="1192" t="str">
        <f t="shared" si="570"/>
        <v/>
      </c>
      <c r="Z529" s="1174" t="str">
        <f>IF(VLOOKUP(D529,'J1&amp;J2'!$CA$9:$CW$470,19,FALSE)=0,"",VLOOKUP(D529,'J1&amp;J2'!$CA$9:$CW$470,19,FALSE))</f>
        <v/>
      </c>
      <c r="AA529" s="1191" t="str">
        <f t="shared" si="571"/>
        <v/>
      </c>
      <c r="AB529" s="1192" t="str">
        <f t="shared" si="572"/>
        <v/>
      </c>
      <c r="AC529" s="1174" t="str">
        <f>IF(VLOOKUP(D529,'J1&amp;J2'!$CA$9:$CW$470,20,FALSE)=0,"",VLOOKUP(D529,'J1&amp;J2'!$CA$9:$CW$470,20,FALSE))</f>
        <v/>
      </c>
      <c r="AD529" s="1191" t="str">
        <f t="shared" si="573"/>
        <v/>
      </c>
      <c r="AE529" s="1192" t="str">
        <f t="shared" si="574"/>
        <v/>
      </c>
      <c r="AF529" s="1174" t="str">
        <f>IF(VLOOKUP(D529,'J1&amp;J2'!$CA$9:$CW$470,21,FALSE)=0,"",VLOOKUP(D529,'J1&amp;J2'!$CA$9:$CW$470,21,FALSE))</f>
        <v/>
      </c>
      <c r="AG529" s="1191" t="str">
        <f t="shared" si="575"/>
        <v/>
      </c>
      <c r="AH529" s="1192" t="str">
        <f t="shared" si="576"/>
        <v/>
      </c>
      <c r="AI529" s="1174" t="str">
        <f>IF(VLOOKUP(D529,'J1&amp;J2'!$CA$9:$CW$470,22,FALSE)=0,"",VLOOKUP(D529,'J1&amp;J2'!$CA$9:$CW$470,22,FALSE))</f>
        <v/>
      </c>
      <c r="AJ529" s="1191" t="str">
        <f t="shared" si="577"/>
        <v/>
      </c>
      <c r="AK529" s="1192" t="str">
        <f t="shared" si="578"/>
        <v/>
      </c>
      <c r="AL529" s="1174"/>
      <c r="AM529" s="1191"/>
      <c r="AN529" s="1192"/>
      <c r="AO529" s="822" t="str">
        <f t="shared" si="579"/>
        <v/>
      </c>
      <c r="AP529" s="823" t="str">
        <f t="shared" si="580"/>
        <v/>
      </c>
      <c r="AQ529" s="824">
        <f t="shared" si="581"/>
        <v>0</v>
      </c>
    </row>
    <row r="530" spans="2:43" ht="15" customHeight="1" x14ac:dyDescent="0.4">
      <c r="B530" s="825" t="s">
        <v>842</v>
      </c>
      <c r="C530" s="826" t="s">
        <v>784</v>
      </c>
      <c r="D530" s="827" t="s">
        <v>841</v>
      </c>
      <c r="E530" s="1175" t="str">
        <f>IF(VLOOKUP(D530,'J1&amp;J2'!$CA$9:$CW$470,12,FALSE)=0,"",VLOOKUP(D530,'J1&amp;J2'!$CA$9:$CW$470,12,FALSE))</f>
        <v/>
      </c>
      <c r="F530" s="1193" t="str">
        <f t="shared" si="582"/>
        <v/>
      </c>
      <c r="G530" s="1194" t="str">
        <f t="shared" si="558"/>
        <v/>
      </c>
      <c r="H530" s="1175" t="str">
        <f>IF(VLOOKUP(D530,'J1&amp;J2'!$CA$9:$CW$470,13,FALSE)=0,"",VLOOKUP(D530,'J1&amp;J2'!$CA$9:$CW$470,13,FALSE))</f>
        <v/>
      </c>
      <c r="I530" s="1175" t="str">
        <f t="shared" si="559"/>
        <v/>
      </c>
      <c r="J530" s="1194" t="str">
        <f t="shared" si="560"/>
        <v/>
      </c>
      <c r="K530" s="1175" t="str">
        <f>IF(VLOOKUP(D530,'J1&amp;J2'!$CA$9:$CW$470,14,FALSE)=0,"",VLOOKUP(D530,'J1&amp;J2'!$CA$9:$CW$470,14,FALSE))</f>
        <v/>
      </c>
      <c r="L530" s="1193" t="str">
        <f t="shared" si="561"/>
        <v/>
      </c>
      <c r="M530" s="1194" t="str">
        <f t="shared" si="562"/>
        <v/>
      </c>
      <c r="N530" s="1175" t="str">
        <f>IF(VLOOKUP(D530,'J1&amp;J2'!$CA$9:$CW$470,15,FALSE)=0,"",VLOOKUP(D530,'J1&amp;J2'!$CA$9:$CW$470,15,FALSE))</f>
        <v/>
      </c>
      <c r="O530" s="1193" t="str">
        <f t="shared" si="563"/>
        <v/>
      </c>
      <c r="P530" s="1194" t="str">
        <f t="shared" si="564"/>
        <v/>
      </c>
      <c r="Q530" s="1175" t="str">
        <f>IF(VLOOKUP(D530,'J1&amp;J2'!$CA$9:$CW$470,16,FALSE)=0,"",VLOOKUP(D530,'J1&amp;J2'!$CA$9:$CW$470,16,FALSE))</f>
        <v/>
      </c>
      <c r="R530" s="1193" t="str">
        <f t="shared" si="565"/>
        <v/>
      </c>
      <c r="S530" s="1194" t="str">
        <f t="shared" si="566"/>
        <v/>
      </c>
      <c r="T530" s="1175" t="str">
        <f>IF(VLOOKUP(D530,'J1&amp;J2'!$CA$9:$CW$470,17,FALSE)=0,"",VLOOKUP(D530,'J1&amp;J2'!$CA$9:$CW$470,17,FALSE))</f>
        <v/>
      </c>
      <c r="U530" s="1193" t="str">
        <f t="shared" si="567"/>
        <v/>
      </c>
      <c r="V530" s="1194" t="str">
        <f t="shared" si="568"/>
        <v/>
      </c>
      <c r="W530" s="1175" t="str">
        <f>IF(VLOOKUP(D530,'J1&amp;J2'!$CA$9:$CW$470,18,FALSE)=0,"",VLOOKUP(D530,'J1&amp;J2'!$CA$9:$CW$470,18,FALSE))</f>
        <v/>
      </c>
      <c r="X530" s="1193" t="str">
        <f t="shared" si="569"/>
        <v/>
      </c>
      <c r="Y530" s="1194" t="str">
        <f t="shared" si="570"/>
        <v/>
      </c>
      <c r="Z530" s="1175" t="str">
        <f>IF(VLOOKUP(D530,'J1&amp;J2'!$CA$9:$CW$470,19,FALSE)=0,"",VLOOKUP(D530,'J1&amp;J2'!$CA$9:$CW$470,19,FALSE))</f>
        <v/>
      </c>
      <c r="AA530" s="1193" t="str">
        <f t="shared" si="571"/>
        <v/>
      </c>
      <c r="AB530" s="1194" t="str">
        <f t="shared" si="572"/>
        <v/>
      </c>
      <c r="AC530" s="1175" t="str">
        <f>IF(VLOOKUP(D530,'J1&amp;J2'!$CA$9:$CW$470,20,FALSE)=0,"",VLOOKUP(D530,'J1&amp;J2'!$CA$9:$CW$470,20,FALSE))</f>
        <v/>
      </c>
      <c r="AD530" s="1193" t="str">
        <f t="shared" si="573"/>
        <v/>
      </c>
      <c r="AE530" s="1194" t="str">
        <f t="shared" si="574"/>
        <v/>
      </c>
      <c r="AF530" s="1175" t="str">
        <f>IF(VLOOKUP(D530,'J1&amp;J2'!$CA$9:$CW$470,21,FALSE)=0,"",VLOOKUP(D530,'J1&amp;J2'!$CA$9:$CW$470,21,FALSE))</f>
        <v/>
      </c>
      <c r="AG530" s="1193" t="str">
        <f t="shared" si="575"/>
        <v/>
      </c>
      <c r="AH530" s="1194" t="str">
        <f t="shared" si="576"/>
        <v/>
      </c>
      <c r="AI530" s="1175" t="str">
        <f>IF(VLOOKUP(D530,'J1&amp;J2'!$CA$9:$CW$470,22,FALSE)=0,"",VLOOKUP(D530,'J1&amp;J2'!$CA$9:$CW$470,22,FALSE))</f>
        <v/>
      </c>
      <c r="AJ530" s="1193" t="str">
        <f t="shared" si="577"/>
        <v/>
      </c>
      <c r="AK530" s="1194" t="str">
        <f t="shared" si="578"/>
        <v/>
      </c>
      <c r="AL530" s="1175"/>
      <c r="AM530" s="1193"/>
      <c r="AN530" s="1194"/>
      <c r="AO530" s="822" t="str">
        <f t="shared" si="579"/>
        <v/>
      </c>
      <c r="AP530" s="823" t="str">
        <f t="shared" si="580"/>
        <v/>
      </c>
      <c r="AQ530" s="824">
        <f t="shared" si="581"/>
        <v>0</v>
      </c>
    </row>
    <row r="531" spans="2:43" ht="15" customHeight="1" x14ac:dyDescent="0.4">
      <c r="B531" s="819" t="s">
        <v>860</v>
      </c>
      <c r="C531" s="820" t="s">
        <v>338</v>
      </c>
      <c r="D531" s="821" t="s">
        <v>859</v>
      </c>
      <c r="E531" s="1174" t="str">
        <f>IF(VLOOKUP(D531,'J1&amp;J2'!$CA$9:$CW$470,12,FALSE)=0,"",VLOOKUP(D531,'J1&amp;J2'!$CA$9:$CW$470,12,FALSE))</f>
        <v/>
      </c>
      <c r="F531" s="1191" t="str">
        <f t="shared" si="582"/>
        <v/>
      </c>
      <c r="G531" s="1192" t="str">
        <f t="shared" si="558"/>
        <v/>
      </c>
      <c r="H531" s="1174" t="str">
        <f>IF(VLOOKUP(D531,'J1&amp;J2'!$CA$9:$CW$470,13,FALSE)=0,"",VLOOKUP(D531,'J1&amp;J2'!$CA$9:$CW$470,13,FALSE))</f>
        <v/>
      </c>
      <c r="I531" s="1174" t="str">
        <f t="shared" si="559"/>
        <v/>
      </c>
      <c r="J531" s="1192" t="str">
        <f t="shared" si="560"/>
        <v/>
      </c>
      <c r="K531" s="1174" t="str">
        <f>IF(VLOOKUP(D531,'J1&amp;J2'!$CA$9:$CW$470,14,FALSE)=0,"",VLOOKUP(D531,'J1&amp;J2'!$CA$9:$CW$470,14,FALSE))</f>
        <v/>
      </c>
      <c r="L531" s="1191" t="str">
        <f t="shared" si="561"/>
        <v/>
      </c>
      <c r="M531" s="1192" t="str">
        <f t="shared" si="562"/>
        <v/>
      </c>
      <c r="N531" s="1174" t="str">
        <f>IF(VLOOKUP(D531,'J1&amp;J2'!$CA$9:$CW$470,15,FALSE)=0,"",VLOOKUP(D531,'J1&amp;J2'!$CA$9:$CW$470,15,FALSE))</f>
        <v/>
      </c>
      <c r="O531" s="1191" t="str">
        <f t="shared" si="563"/>
        <v/>
      </c>
      <c r="P531" s="1192" t="str">
        <f t="shared" si="564"/>
        <v/>
      </c>
      <c r="Q531" s="1174" t="str">
        <f>IF(VLOOKUP(D531,'J1&amp;J2'!$CA$9:$CW$470,16,FALSE)=0,"",VLOOKUP(D531,'J1&amp;J2'!$CA$9:$CW$470,16,FALSE))</f>
        <v/>
      </c>
      <c r="R531" s="1191" t="str">
        <f t="shared" si="565"/>
        <v/>
      </c>
      <c r="S531" s="1192" t="str">
        <f t="shared" si="566"/>
        <v/>
      </c>
      <c r="T531" s="1174" t="str">
        <f>IF(VLOOKUP(D531,'J1&amp;J2'!$CA$9:$CW$470,17,FALSE)=0,"",VLOOKUP(D531,'J1&amp;J2'!$CA$9:$CW$470,17,FALSE))</f>
        <v/>
      </c>
      <c r="U531" s="1191" t="str">
        <f t="shared" si="567"/>
        <v/>
      </c>
      <c r="V531" s="1192" t="str">
        <f t="shared" si="568"/>
        <v/>
      </c>
      <c r="W531" s="1174" t="str">
        <f>IF(VLOOKUP(D531,'J1&amp;J2'!$CA$9:$CW$470,18,FALSE)=0,"",VLOOKUP(D531,'J1&amp;J2'!$CA$9:$CW$470,18,FALSE))</f>
        <v/>
      </c>
      <c r="X531" s="1191" t="str">
        <f t="shared" si="569"/>
        <v/>
      </c>
      <c r="Y531" s="1192" t="str">
        <f t="shared" si="570"/>
        <v/>
      </c>
      <c r="Z531" s="1174" t="str">
        <f>IF(VLOOKUP(D531,'J1&amp;J2'!$CA$9:$CW$470,19,FALSE)=0,"",VLOOKUP(D531,'J1&amp;J2'!$CA$9:$CW$470,19,FALSE))</f>
        <v/>
      </c>
      <c r="AA531" s="1191" t="str">
        <f t="shared" si="571"/>
        <v/>
      </c>
      <c r="AB531" s="1192" t="str">
        <f t="shared" si="572"/>
        <v/>
      </c>
      <c r="AC531" s="1174" t="str">
        <f>IF(VLOOKUP(D531,'J1&amp;J2'!$CA$9:$CW$470,20,FALSE)=0,"",VLOOKUP(D531,'J1&amp;J2'!$CA$9:$CW$470,20,FALSE))</f>
        <v/>
      </c>
      <c r="AD531" s="1191" t="str">
        <f t="shared" si="573"/>
        <v/>
      </c>
      <c r="AE531" s="1192" t="str">
        <f t="shared" si="574"/>
        <v/>
      </c>
      <c r="AF531" s="1174" t="str">
        <f>IF(VLOOKUP(D531,'J1&amp;J2'!$CA$9:$CW$470,21,FALSE)=0,"",VLOOKUP(D531,'J1&amp;J2'!$CA$9:$CW$470,21,FALSE))</f>
        <v/>
      </c>
      <c r="AG531" s="1191" t="str">
        <f t="shared" si="575"/>
        <v/>
      </c>
      <c r="AH531" s="1192" t="str">
        <f t="shared" si="576"/>
        <v/>
      </c>
      <c r="AI531" s="1174" t="str">
        <f>IF(VLOOKUP(D531,'J1&amp;J2'!$CA$9:$CW$470,22,FALSE)=0,"",VLOOKUP(D531,'J1&amp;J2'!$CA$9:$CW$470,22,FALSE))</f>
        <v/>
      </c>
      <c r="AJ531" s="1191" t="str">
        <f t="shared" si="577"/>
        <v/>
      </c>
      <c r="AK531" s="1192" t="str">
        <f t="shared" si="578"/>
        <v/>
      </c>
      <c r="AL531" s="1174"/>
      <c r="AM531" s="1191"/>
      <c r="AN531" s="1192"/>
      <c r="AO531" s="822" t="str">
        <f t="shared" si="579"/>
        <v/>
      </c>
      <c r="AP531" s="823" t="str">
        <f t="shared" si="580"/>
        <v/>
      </c>
      <c r="AQ531" s="824">
        <f t="shared" si="581"/>
        <v>0</v>
      </c>
    </row>
    <row r="532" spans="2:43" ht="15" customHeight="1" x14ac:dyDescent="0.4">
      <c r="B532" s="825" t="s">
        <v>886</v>
      </c>
      <c r="C532" s="826" t="s">
        <v>338</v>
      </c>
      <c r="D532" s="827" t="s">
        <v>885</v>
      </c>
      <c r="E532" s="1175" t="str">
        <f>IF(VLOOKUP(D532,'J1&amp;J2'!$CA$9:$CW$470,12,FALSE)=0,"",VLOOKUP(D532,'J1&amp;J2'!$CA$9:$CW$470,12,FALSE))</f>
        <v/>
      </c>
      <c r="F532" s="1193" t="str">
        <f t="shared" si="582"/>
        <v/>
      </c>
      <c r="G532" s="1194" t="str">
        <f t="shared" si="558"/>
        <v/>
      </c>
      <c r="H532" s="1175" t="str">
        <f>IF(VLOOKUP(D532,'J1&amp;J2'!$CA$9:$CW$470,13,FALSE)=0,"",VLOOKUP(D532,'J1&amp;J2'!$CA$9:$CW$470,13,FALSE))</f>
        <v/>
      </c>
      <c r="I532" s="1175" t="str">
        <f t="shared" si="559"/>
        <v/>
      </c>
      <c r="J532" s="1194" t="str">
        <f t="shared" si="560"/>
        <v/>
      </c>
      <c r="K532" s="1175" t="str">
        <f>IF(VLOOKUP(D532,'J1&amp;J2'!$CA$9:$CW$470,14,FALSE)=0,"",VLOOKUP(D532,'J1&amp;J2'!$CA$9:$CW$470,14,FALSE))</f>
        <v/>
      </c>
      <c r="L532" s="1193" t="str">
        <f t="shared" si="561"/>
        <v/>
      </c>
      <c r="M532" s="1194" t="str">
        <f t="shared" si="562"/>
        <v/>
      </c>
      <c r="N532" s="1175" t="str">
        <f>IF(VLOOKUP(D532,'J1&amp;J2'!$CA$9:$CW$470,15,FALSE)=0,"",VLOOKUP(D532,'J1&amp;J2'!$CA$9:$CW$470,15,FALSE))</f>
        <v/>
      </c>
      <c r="O532" s="1193" t="str">
        <f t="shared" si="563"/>
        <v/>
      </c>
      <c r="P532" s="1194" t="str">
        <f t="shared" si="564"/>
        <v/>
      </c>
      <c r="Q532" s="1175" t="str">
        <f>IF(VLOOKUP(D532,'J1&amp;J2'!$CA$9:$CW$470,16,FALSE)=0,"",VLOOKUP(D532,'J1&amp;J2'!$CA$9:$CW$470,16,FALSE))</f>
        <v/>
      </c>
      <c r="R532" s="1193" t="str">
        <f t="shared" si="565"/>
        <v/>
      </c>
      <c r="S532" s="1194" t="str">
        <f t="shared" si="566"/>
        <v/>
      </c>
      <c r="T532" s="1175" t="str">
        <f>IF(VLOOKUP(D532,'J1&amp;J2'!$CA$9:$CW$470,17,FALSE)=0,"",VLOOKUP(D532,'J1&amp;J2'!$CA$9:$CW$470,17,FALSE))</f>
        <v/>
      </c>
      <c r="U532" s="1193" t="str">
        <f t="shared" si="567"/>
        <v/>
      </c>
      <c r="V532" s="1194" t="str">
        <f t="shared" si="568"/>
        <v/>
      </c>
      <c r="W532" s="1175" t="str">
        <f>IF(VLOOKUP(D532,'J1&amp;J2'!$CA$9:$CW$470,18,FALSE)=0,"",VLOOKUP(D532,'J1&amp;J2'!$CA$9:$CW$470,18,FALSE))</f>
        <v/>
      </c>
      <c r="X532" s="1193" t="str">
        <f t="shared" si="569"/>
        <v/>
      </c>
      <c r="Y532" s="1194" t="str">
        <f t="shared" si="570"/>
        <v/>
      </c>
      <c r="Z532" s="1175" t="str">
        <f>IF(VLOOKUP(D532,'J1&amp;J2'!$CA$9:$CW$470,19,FALSE)=0,"",VLOOKUP(D532,'J1&amp;J2'!$CA$9:$CW$470,19,FALSE))</f>
        <v/>
      </c>
      <c r="AA532" s="1193" t="str">
        <f t="shared" si="571"/>
        <v/>
      </c>
      <c r="AB532" s="1194" t="str">
        <f t="shared" si="572"/>
        <v/>
      </c>
      <c r="AC532" s="1175" t="str">
        <f>IF(VLOOKUP(D532,'J1&amp;J2'!$CA$9:$CW$470,20,FALSE)=0,"",VLOOKUP(D532,'J1&amp;J2'!$CA$9:$CW$470,20,FALSE))</f>
        <v/>
      </c>
      <c r="AD532" s="1193" t="str">
        <f t="shared" si="573"/>
        <v/>
      </c>
      <c r="AE532" s="1194" t="str">
        <f t="shared" si="574"/>
        <v/>
      </c>
      <c r="AF532" s="1175" t="str">
        <f>IF(VLOOKUP(D532,'J1&amp;J2'!$CA$9:$CW$470,21,FALSE)=0,"",VLOOKUP(D532,'J1&amp;J2'!$CA$9:$CW$470,21,FALSE))</f>
        <v/>
      </c>
      <c r="AG532" s="1193" t="str">
        <f t="shared" si="575"/>
        <v/>
      </c>
      <c r="AH532" s="1194" t="str">
        <f t="shared" si="576"/>
        <v/>
      </c>
      <c r="AI532" s="1175" t="str">
        <f>IF(VLOOKUP(D532,'J1&amp;J2'!$CA$9:$CW$470,22,FALSE)=0,"",VLOOKUP(D532,'J1&amp;J2'!$CA$9:$CW$470,22,FALSE))</f>
        <v/>
      </c>
      <c r="AJ532" s="1193" t="str">
        <f t="shared" si="577"/>
        <v/>
      </c>
      <c r="AK532" s="1194" t="str">
        <f t="shared" si="578"/>
        <v/>
      </c>
      <c r="AL532" s="1175"/>
      <c r="AM532" s="1193"/>
      <c r="AN532" s="1194"/>
      <c r="AO532" s="822" t="str">
        <f t="shared" si="579"/>
        <v/>
      </c>
      <c r="AP532" s="823" t="str">
        <f t="shared" si="580"/>
        <v/>
      </c>
      <c r="AQ532" s="824">
        <f t="shared" si="581"/>
        <v>0</v>
      </c>
    </row>
    <row r="533" spans="2:43" ht="15" customHeight="1" x14ac:dyDescent="0.4">
      <c r="B533" s="819" t="s">
        <v>888</v>
      </c>
      <c r="C533" s="820" t="s">
        <v>338</v>
      </c>
      <c r="D533" s="821" t="s">
        <v>887</v>
      </c>
      <c r="E533" s="1174" t="str">
        <f>IF(VLOOKUP(D533,'J1&amp;J2'!$CA$9:$CW$470,12,FALSE)=0,"",VLOOKUP(D533,'J1&amp;J2'!$CA$9:$CW$470,12,FALSE))</f>
        <v/>
      </c>
      <c r="F533" s="1191" t="str">
        <f t="shared" si="582"/>
        <v/>
      </c>
      <c r="G533" s="1192" t="str">
        <f t="shared" ref="G533:G534" si="583">IF(F533="","",IF(F533=1,15,IF(F533=2,12,IF(AND(F533&gt;2,F533&lt;13),13-F533,0))))</f>
        <v/>
      </c>
      <c r="H533" s="1174" t="str">
        <f>IF(VLOOKUP(D533,'J1&amp;J2'!$CA$9:$CW$470,13,FALSE)=0,"",VLOOKUP(D533,'J1&amp;J2'!$CA$9:$CW$470,13,FALSE))</f>
        <v/>
      </c>
      <c r="I533" s="1174" t="str">
        <f t="shared" ref="I533:I534" si="584">IF(H533="","",RANK(H533,$H$469:$H$534,1))</f>
        <v/>
      </c>
      <c r="J533" s="1192" t="str">
        <f t="shared" ref="J533:J534" si="585">IF(I533="","",IF(I533=1,15,IF(I533=2,12,IF(AND(I533&gt;2,I533&lt;13),13-I533,0))))</f>
        <v/>
      </c>
      <c r="K533" s="1174" t="str">
        <f>IF(VLOOKUP(D533,'J1&amp;J2'!$CA$9:$CW$470,14,FALSE)=0,"",VLOOKUP(D533,'J1&amp;J2'!$CA$9:$CW$470,14,FALSE))</f>
        <v/>
      </c>
      <c r="L533" s="1191" t="str">
        <f t="shared" ref="L533:L534" si="586">IF(K533="","",RANK(K533,$K$469:$K$551,1))</f>
        <v/>
      </c>
      <c r="M533" s="1192" t="str">
        <f t="shared" ref="M533:M534" si="587">IF(L533="","",IF(L533=1,15,IF(L533=2,12,IF(AND(L533&gt;2,L533&lt;13),13-L533,0))))</f>
        <v/>
      </c>
      <c r="N533" s="1174" t="str">
        <f>IF(VLOOKUP(D533,'J1&amp;J2'!$CA$9:$CW$470,15,FALSE)=0,"",VLOOKUP(D533,'J1&amp;J2'!$CA$9:$CW$470,15,FALSE))</f>
        <v/>
      </c>
      <c r="O533" s="1191" t="str">
        <f t="shared" ref="O533:O534" si="588">IF(N533="","",RANK(N533,$N$469:$N$551,1))</f>
        <v/>
      </c>
      <c r="P533" s="1192" t="str">
        <f t="shared" ref="P533:P534" si="589">IF(O533="","",IF(O533=1,15,IF(O533=2,12,IF(AND(O533&gt;2,O533&lt;13),13-O533,0))))</f>
        <v/>
      </c>
      <c r="Q533" s="1174" t="str">
        <f>IF(VLOOKUP(D533,'J1&amp;J2'!$CA$9:$CW$470,16,FALSE)=0,"",VLOOKUP(D533,'J1&amp;J2'!$CA$9:$CW$470,16,FALSE))</f>
        <v/>
      </c>
      <c r="R533" s="1191" t="str">
        <f t="shared" ref="R533:R534" si="590">IF(Q533="","",RANK(Q533,$Q$469:$Q$551,1))</f>
        <v/>
      </c>
      <c r="S533" s="1192" t="str">
        <f t="shared" ref="S533:S534" si="591">IF(R533="","",IF(R533=1,15,IF(R533=2,12,IF(AND(R533&gt;2,R533&lt;13),13-R533,0))))</f>
        <v/>
      </c>
      <c r="T533" s="1174" t="str">
        <f>IF(VLOOKUP(D533,'J1&amp;J2'!$CA$9:$CW$470,17,FALSE)=0,"",VLOOKUP(D533,'J1&amp;J2'!$CA$9:$CW$470,17,FALSE))</f>
        <v/>
      </c>
      <c r="U533" s="1191" t="str">
        <f t="shared" ref="U533:U534" si="592">IF(T533="","",RANK(T533,$T$469:$T$551,1))</f>
        <v/>
      </c>
      <c r="V533" s="1192" t="str">
        <f t="shared" ref="V533:V534" si="593">IF(U533="","",IF(U533=1,15,IF(U533=2,12,IF(AND(U533&gt;2,U533&lt;13),13-U533,0))))</f>
        <v/>
      </c>
      <c r="W533" s="1174" t="str">
        <f>IF(VLOOKUP(D533,'J1&amp;J2'!$CA$9:$CW$470,18,FALSE)=0,"",VLOOKUP(D533,'J1&amp;J2'!$CA$9:$CW$470,18,FALSE))</f>
        <v/>
      </c>
      <c r="X533" s="1191" t="str">
        <f t="shared" ref="X533:X534" si="594">IF(W533="","",RANK(W533,$W$469:$W$551,1))</f>
        <v/>
      </c>
      <c r="Y533" s="1192" t="str">
        <f t="shared" ref="Y533:Y534" si="595">IF(X533="","",IF(X533=1,15,IF(X533=2,12,IF(AND(X533&gt;2,X533&lt;13),13-X533,0))))</f>
        <v/>
      </c>
      <c r="Z533" s="1174" t="str">
        <f>IF(VLOOKUP(D533,'J1&amp;J2'!$CA$9:$CW$470,19,FALSE)=0,"",VLOOKUP(D533,'J1&amp;J2'!$CA$9:$CW$470,19,FALSE))</f>
        <v/>
      </c>
      <c r="AA533" s="1191" t="str">
        <f t="shared" ref="AA533:AA534" si="596">IF(Z533="","",RANK(Z533,$Z$469:$Z$551,1))</f>
        <v/>
      </c>
      <c r="AB533" s="1192" t="str">
        <f t="shared" ref="AB533:AB534" si="597">IF(AA533="","",IF(AA533=1,15,IF(AA533=2,12,IF(AND(AA533&gt;2,AA533&lt;13),13-AA533,0))))</f>
        <v/>
      </c>
      <c r="AC533" s="1174" t="str">
        <f>IF(VLOOKUP(D533,'J1&amp;J2'!$CA$9:$CW$470,20,FALSE)=0,"",VLOOKUP(D533,'J1&amp;J2'!$CA$9:$CW$470,20,FALSE))</f>
        <v/>
      </c>
      <c r="AD533" s="1191" t="str">
        <f t="shared" ref="AD533:AD534" si="598">IF(AC533="","",RANK(AC533,$AC$469:$AC$551,1))</f>
        <v/>
      </c>
      <c r="AE533" s="1192" t="str">
        <f t="shared" ref="AE533:AE534" si="599">IF(AD533="","",IF(AD533=1,15,IF(AD533=2,12,IF(AND(AD533&gt;2,AD533&lt;13),13-AD533,0))))</f>
        <v/>
      </c>
      <c r="AF533" s="1174" t="str">
        <f>IF(VLOOKUP(D533,'J1&amp;J2'!$CA$9:$CW$470,21,FALSE)=0,"",VLOOKUP(D533,'J1&amp;J2'!$CA$9:$CW$470,21,FALSE))</f>
        <v/>
      </c>
      <c r="AG533" s="1191" t="str">
        <f t="shared" ref="AG533:AG534" si="600">IF(AF533="","",RANK(AF533,$AF$469:$AF$551,1))</f>
        <v/>
      </c>
      <c r="AH533" s="1192" t="str">
        <f t="shared" ref="AH533:AH534" si="601">IF(AG533="","",IF(AG533=1,15,IF(AG533=2,12,IF(AND(AG533&gt;2,AG533&lt;13),13-AG533,0))))</f>
        <v/>
      </c>
      <c r="AI533" s="1174" t="str">
        <f>IF(VLOOKUP(D533,'J1&amp;J2'!$CA$9:$CW$470,22,FALSE)=0,"",VLOOKUP(D533,'J1&amp;J2'!$CA$9:$CW$470,22,FALSE))</f>
        <v/>
      </c>
      <c r="AJ533" s="1191" t="str">
        <f t="shared" ref="AJ533:AJ534" si="602">IF(AI533="","",RANK(AI533,$AI$469:$AI$551,1))</f>
        <v/>
      </c>
      <c r="AK533" s="1192" t="str">
        <f t="shared" ref="AK533:AK534" si="603">IF(AJ533="","",IF(AJ533=1,15,IF(AJ533=2,12,IF(AND(AJ533&gt;2,AJ533&lt;13),13-AJ533,0))))</f>
        <v/>
      </c>
      <c r="AL533" s="1174"/>
      <c r="AM533" s="1191"/>
      <c r="AN533" s="1192"/>
      <c r="AO533" s="822" t="str">
        <f t="shared" ref="AO533:AO534" si="604">IF(SUM(G533,J533,M533,P533,S533,V533,Y533,AB533,AE533,AH533,AK533,AN533)&lt;&gt;0,SUM(G533,J533,M533,P533,S533,V533,Y533,AB533,AE533,AH533,AK533,AN533),"")</f>
        <v/>
      </c>
      <c r="AP533" s="823" t="str">
        <f t="shared" ref="AP533:AP534" si="605">IF(AO533="","",RANK(AO533,AO$469:AO$534,0))</f>
        <v/>
      </c>
      <c r="AQ533" s="824">
        <f t="shared" si="581"/>
        <v>0</v>
      </c>
    </row>
    <row r="534" spans="2:43" ht="15" customHeight="1" thickBot="1" x14ac:dyDescent="0.45">
      <c r="B534" s="825" t="s">
        <v>1913</v>
      </c>
      <c r="C534" s="826" t="s">
        <v>1006</v>
      </c>
      <c r="D534" s="827" t="s">
        <v>1821</v>
      </c>
      <c r="E534" s="1175" t="str">
        <f>IF(VLOOKUP(D534,'J1&amp;J2'!$CA$9:$CW$470,12,FALSE)=0,"",VLOOKUP(D534,'J1&amp;J2'!$CA$9:$CW$470,12,FALSE))</f>
        <v/>
      </c>
      <c r="F534" s="1193" t="str">
        <f t="shared" si="582"/>
        <v/>
      </c>
      <c r="G534" s="1194" t="str">
        <f t="shared" si="583"/>
        <v/>
      </c>
      <c r="H534" s="1175" t="str">
        <f>IF(VLOOKUP(D534,'J1&amp;J2'!$CA$9:$CW$470,13,FALSE)=0,"",VLOOKUP(D534,'J1&amp;J2'!$CA$9:$CW$470,13,FALSE))</f>
        <v/>
      </c>
      <c r="I534" s="1175" t="str">
        <f t="shared" si="584"/>
        <v/>
      </c>
      <c r="J534" s="1194" t="str">
        <f t="shared" si="585"/>
        <v/>
      </c>
      <c r="K534" s="1175" t="str">
        <f>IF(VLOOKUP(D534,'J1&amp;J2'!$CA$9:$CW$470,14,FALSE)=0,"",VLOOKUP(D534,'J1&amp;J2'!$CA$9:$CW$470,14,FALSE))</f>
        <v/>
      </c>
      <c r="L534" s="1193" t="str">
        <f t="shared" si="586"/>
        <v/>
      </c>
      <c r="M534" s="1194" t="str">
        <f t="shared" si="587"/>
        <v/>
      </c>
      <c r="N534" s="1175" t="str">
        <f>IF(VLOOKUP(D534,'J1&amp;J2'!$CA$9:$CW$470,15,FALSE)=0,"",VLOOKUP(D534,'J1&amp;J2'!$CA$9:$CW$470,15,FALSE))</f>
        <v/>
      </c>
      <c r="O534" s="1193" t="str">
        <f t="shared" si="588"/>
        <v/>
      </c>
      <c r="P534" s="1194" t="str">
        <f t="shared" si="589"/>
        <v/>
      </c>
      <c r="Q534" s="1175" t="str">
        <f>IF(VLOOKUP(D534,'J1&amp;J2'!$CA$9:$CW$470,16,FALSE)=0,"",VLOOKUP(D534,'J1&amp;J2'!$CA$9:$CW$470,16,FALSE))</f>
        <v/>
      </c>
      <c r="R534" s="1193" t="str">
        <f t="shared" si="590"/>
        <v/>
      </c>
      <c r="S534" s="1194" t="str">
        <f t="shared" si="591"/>
        <v/>
      </c>
      <c r="T534" s="1175" t="str">
        <f>IF(VLOOKUP(D534,'J1&amp;J2'!$CA$9:$CW$470,17,FALSE)=0,"",VLOOKUP(D534,'J1&amp;J2'!$CA$9:$CW$470,17,FALSE))</f>
        <v/>
      </c>
      <c r="U534" s="1193" t="str">
        <f t="shared" si="592"/>
        <v/>
      </c>
      <c r="V534" s="1194" t="str">
        <f t="shared" si="593"/>
        <v/>
      </c>
      <c r="W534" s="1175" t="str">
        <f>IF(VLOOKUP(D534,'J1&amp;J2'!$CA$9:$CW$470,18,FALSE)=0,"",VLOOKUP(D534,'J1&amp;J2'!$CA$9:$CW$470,18,FALSE))</f>
        <v/>
      </c>
      <c r="X534" s="1193" t="str">
        <f t="shared" si="594"/>
        <v/>
      </c>
      <c r="Y534" s="1194" t="str">
        <f t="shared" si="595"/>
        <v/>
      </c>
      <c r="Z534" s="1175" t="str">
        <f>IF(VLOOKUP(D534,'J1&amp;J2'!$CA$9:$CW$470,19,FALSE)=0,"",VLOOKUP(D534,'J1&amp;J2'!$CA$9:$CW$470,19,FALSE))</f>
        <v/>
      </c>
      <c r="AA534" s="1193" t="str">
        <f t="shared" si="596"/>
        <v/>
      </c>
      <c r="AB534" s="1194" t="str">
        <f t="shared" si="597"/>
        <v/>
      </c>
      <c r="AC534" s="1175" t="str">
        <f>IF(VLOOKUP(D534,'J1&amp;J2'!$CA$9:$CW$470,20,FALSE)=0,"",VLOOKUP(D534,'J1&amp;J2'!$CA$9:$CW$470,20,FALSE))</f>
        <v/>
      </c>
      <c r="AD534" s="1193" t="str">
        <f t="shared" si="598"/>
        <v/>
      </c>
      <c r="AE534" s="1194" t="str">
        <f t="shared" si="599"/>
        <v/>
      </c>
      <c r="AF534" s="1175" t="str">
        <f>IF(VLOOKUP(D534,'J1&amp;J2'!$CA$9:$CW$470,21,FALSE)=0,"",VLOOKUP(D534,'J1&amp;J2'!$CA$9:$CW$470,21,FALSE))</f>
        <v/>
      </c>
      <c r="AG534" s="1193" t="str">
        <f t="shared" si="600"/>
        <v/>
      </c>
      <c r="AH534" s="1194" t="str">
        <f t="shared" si="601"/>
        <v/>
      </c>
      <c r="AI534" s="1175" t="str">
        <f>IF(VLOOKUP(D534,'J1&amp;J2'!$CA$9:$CW$470,22,FALSE)=0,"",VLOOKUP(D534,'J1&amp;J2'!$CA$9:$CW$470,22,FALSE))</f>
        <v/>
      </c>
      <c r="AJ534" s="1193" t="str">
        <f t="shared" si="602"/>
        <v/>
      </c>
      <c r="AK534" s="1194" t="str">
        <f t="shared" si="603"/>
        <v/>
      </c>
      <c r="AL534" s="1174"/>
      <c r="AM534" s="1191"/>
      <c r="AN534" s="1192"/>
      <c r="AO534" s="822" t="str">
        <f t="shared" si="604"/>
        <v/>
      </c>
      <c r="AP534" s="823" t="str">
        <f t="shared" si="605"/>
        <v/>
      </c>
      <c r="AQ534" s="824">
        <f t="shared" si="581"/>
        <v>0</v>
      </c>
    </row>
    <row r="535" spans="2:43" ht="15" hidden="1" customHeight="1" x14ac:dyDescent="0.4">
      <c r="B535" s="819"/>
      <c r="C535" s="820"/>
      <c r="D535" s="821"/>
      <c r="E535" s="1174"/>
      <c r="F535" s="1191" t="str">
        <f t="shared" ref="F535:F551" si="606">IF(E535="","",RANK(E535,$E$469:$E$551,1))</f>
        <v/>
      </c>
      <c r="G535" s="1192" t="str">
        <f t="shared" ref="G535:G551" si="607">IF(F535="","",IF(F535=1,15,IF(F535=2,12,IF(AND(F535&gt;2,F535&lt;13),13-F535,0))))</f>
        <v/>
      </c>
      <c r="H535" s="1174"/>
      <c r="I535" s="1191" t="str">
        <f t="shared" ref="I535:I551" si="608">IF(H535="","",RANK(H535,$H$469:$H$534,1))</f>
        <v/>
      </c>
      <c r="J535" s="1192" t="str">
        <f t="shared" ref="J535:J551" si="609">IF(I535="","",IF(I535=1,15,IF(I535=2,12,IF(AND(I535&gt;2,I535&lt;13),13-I535,0))))</f>
        <v/>
      </c>
      <c r="K535" s="1174"/>
      <c r="L535" s="1191" t="str">
        <f t="shared" ref="L535:L551" si="610">IF(K535="","",RANK(K535,$K$469:$K$551,1))</f>
        <v/>
      </c>
      <c r="M535" s="1192" t="str">
        <f t="shared" ref="M535:M551" si="611">IF(L535="","",IF(L535=1,15,IF(L535=2,12,IF(AND(L535&gt;2,L535&lt;13),13-L535,0))))</f>
        <v/>
      </c>
      <c r="N535" s="1174"/>
      <c r="O535" s="1191" t="str">
        <f t="shared" ref="O535:O551" si="612">IF(N535="","",RANK(N535,$N$469:$N$551,1))</f>
        <v/>
      </c>
      <c r="P535" s="1192" t="str">
        <f t="shared" ref="P535:P551" si="613">IF(O535="","",IF(O535=1,15,IF(O535=2,12,IF(AND(O535&gt;2,O535&lt;13),13-O535,0))))</f>
        <v/>
      </c>
      <c r="Q535" s="1174"/>
      <c r="R535" s="1191" t="str">
        <f t="shared" ref="R535:R551" si="614">IF(Q535="","",RANK(Q535,$Q$469:$Q$551,1))</f>
        <v/>
      </c>
      <c r="S535" s="1192" t="str">
        <f t="shared" ref="S535:S551" si="615">IF(R535="","",IF(R535=1,15,IF(R535=2,12,IF(AND(R535&gt;2,R535&lt;13),13-R535,0))))</f>
        <v/>
      </c>
      <c r="T535" s="1174"/>
      <c r="U535" s="1191" t="str">
        <f t="shared" ref="U535:U551" si="616">IF(T535="","",RANK(T535,$T$469:$T$551,1))</f>
        <v/>
      </c>
      <c r="V535" s="1192" t="str">
        <f t="shared" ref="V535:V551" si="617">IF(U535="","",IF(U535=1,15,IF(U535=2,12,IF(AND(U535&gt;2,U535&lt;13),13-U535,0))))</f>
        <v/>
      </c>
      <c r="W535" s="1174"/>
      <c r="X535" s="1191" t="str">
        <f t="shared" ref="X535:X551" si="618">IF(W535="","",RANK(W535,$W$469:$W$551,1))</f>
        <v/>
      </c>
      <c r="Y535" s="1192" t="str">
        <f t="shared" ref="Y535:Y551" si="619">IF(X535="","",IF(X535=1,15,IF(X535=2,12,IF(AND(X535&gt;2,X535&lt;13),13-X535,0))))</f>
        <v/>
      </c>
      <c r="Z535" s="1174"/>
      <c r="AA535" s="1191" t="str">
        <f t="shared" ref="AA535:AA551" si="620">IF(Z535="","",RANK(Z535,$Z$469:$Z$551,1))</f>
        <v/>
      </c>
      <c r="AB535" s="1192" t="str">
        <f t="shared" ref="AB535:AB551" si="621">IF(AA535="","",IF(AA535=1,15,IF(AA535=2,12,IF(AND(AA535&gt;2,AA535&lt;13),13-AA535,0))))</f>
        <v/>
      </c>
      <c r="AC535" s="1174"/>
      <c r="AD535" s="1191" t="str">
        <f t="shared" ref="AD535:AD551" si="622">IF(AC535="","",RANK(AC535,$AC$469:$AC$551,1))</f>
        <v/>
      </c>
      <c r="AE535" s="1192" t="str">
        <f t="shared" ref="AE535:AE551" si="623">IF(AD535="","",IF(AD535=1,15,IF(AD535=2,12,IF(AND(AD535&gt;2,AD535&lt;13),13-AD535,0))))</f>
        <v/>
      </c>
      <c r="AF535" s="1174"/>
      <c r="AG535" s="1191" t="str">
        <f t="shared" ref="AG535:AG551" si="624">IF(AF535="","",RANK(AF535,$AF$469:$AF$551,1))</f>
        <v/>
      </c>
      <c r="AH535" s="1192" t="str">
        <f t="shared" ref="AH535:AH551" si="625">IF(AG535="","",IF(AG535=1,15,IF(AG535=2,12,IF(AND(AG535&gt;2,AG535&lt;13),13-AG535,0))))</f>
        <v/>
      </c>
      <c r="AI535" s="1174"/>
      <c r="AJ535" s="1191" t="str">
        <f t="shared" ref="AJ535:AJ551" si="626">IF(AI535="","",RANK(AI535,$AI$469:$AI$551,1))</f>
        <v/>
      </c>
      <c r="AK535" s="1192" t="str">
        <f t="shared" ref="AK535:AK551" si="627">IF(AJ535="","",IF(AJ535=1,15,IF(AJ535=2,12,IF(AND(AJ535&gt;2,AJ535&lt;13),13-AJ535,0))))</f>
        <v/>
      </c>
      <c r="AL535" s="1174"/>
      <c r="AM535" s="1191"/>
      <c r="AN535" s="1192"/>
      <c r="AO535" s="822" t="str">
        <f t="shared" ref="AO535:AO551" si="628">IF(SUM(G535,J535,M535,P535,S535,V535,Y535,AB535,AE535,AH535,AK535,AN535)&lt;&gt;0,SUM(G535,J535,M535,P535,S535,V535,Y535,AB535,AE535,AH535,AK535,AN535),"")</f>
        <v/>
      </c>
      <c r="AP535" s="823" t="str">
        <f t="shared" ref="AP535:AP551" si="629">IF(AO535="","",RANK(AO535,AO$469:AO$551,0))</f>
        <v/>
      </c>
      <c r="AQ535" s="824">
        <f t="shared" ref="AQ535:AQ551" si="630">COUNT(E535,H535,K535,N535,Q535,T535,W535,Z535,AC535,AF535,AI535,AL535,"&lt;&gt;")</f>
        <v>0</v>
      </c>
    </row>
    <row r="536" spans="2:43" ht="15" hidden="1" customHeight="1" x14ac:dyDescent="0.4">
      <c r="B536" s="825"/>
      <c r="C536" s="826"/>
      <c r="D536" s="827"/>
      <c r="E536" s="1175"/>
      <c r="F536" s="1193" t="str">
        <f t="shared" si="606"/>
        <v/>
      </c>
      <c r="G536" s="1194" t="str">
        <f t="shared" si="607"/>
        <v/>
      </c>
      <c r="H536" s="1175"/>
      <c r="I536" s="1191" t="str">
        <f t="shared" si="608"/>
        <v/>
      </c>
      <c r="J536" s="1194" t="str">
        <f t="shared" si="609"/>
        <v/>
      </c>
      <c r="K536" s="1175"/>
      <c r="L536" s="1193" t="str">
        <f t="shared" si="610"/>
        <v/>
      </c>
      <c r="M536" s="1194" t="str">
        <f t="shared" si="611"/>
        <v/>
      </c>
      <c r="N536" s="1175"/>
      <c r="O536" s="1193" t="str">
        <f t="shared" si="612"/>
        <v/>
      </c>
      <c r="P536" s="1194" t="str">
        <f t="shared" si="613"/>
        <v/>
      </c>
      <c r="Q536" s="1175"/>
      <c r="R536" s="1193" t="str">
        <f t="shared" si="614"/>
        <v/>
      </c>
      <c r="S536" s="1194" t="str">
        <f t="shared" si="615"/>
        <v/>
      </c>
      <c r="T536" s="1175"/>
      <c r="U536" s="1193" t="str">
        <f t="shared" si="616"/>
        <v/>
      </c>
      <c r="V536" s="1194" t="str">
        <f t="shared" si="617"/>
        <v/>
      </c>
      <c r="W536" s="1175"/>
      <c r="X536" s="1193" t="str">
        <f t="shared" si="618"/>
        <v/>
      </c>
      <c r="Y536" s="1194" t="str">
        <f t="shared" si="619"/>
        <v/>
      </c>
      <c r="Z536" s="1175"/>
      <c r="AA536" s="1193" t="str">
        <f t="shared" si="620"/>
        <v/>
      </c>
      <c r="AB536" s="1194" t="str">
        <f t="shared" si="621"/>
        <v/>
      </c>
      <c r="AC536" s="1175"/>
      <c r="AD536" s="1193" t="str">
        <f t="shared" si="622"/>
        <v/>
      </c>
      <c r="AE536" s="1194" t="str">
        <f t="shared" si="623"/>
        <v/>
      </c>
      <c r="AF536" s="1175"/>
      <c r="AG536" s="1193" t="str">
        <f t="shared" si="624"/>
        <v/>
      </c>
      <c r="AH536" s="1194" t="str">
        <f t="shared" si="625"/>
        <v/>
      </c>
      <c r="AI536" s="1175"/>
      <c r="AJ536" s="1193" t="str">
        <f t="shared" si="626"/>
        <v/>
      </c>
      <c r="AK536" s="1194" t="str">
        <f t="shared" si="627"/>
        <v/>
      </c>
      <c r="AL536" s="1175"/>
      <c r="AM536" s="1193"/>
      <c r="AN536" s="1194"/>
      <c r="AO536" s="822" t="str">
        <f t="shared" si="628"/>
        <v/>
      </c>
      <c r="AP536" s="823" t="str">
        <f t="shared" si="629"/>
        <v/>
      </c>
      <c r="AQ536" s="824">
        <f t="shared" si="630"/>
        <v>0</v>
      </c>
    </row>
    <row r="537" spans="2:43" ht="15" hidden="1" customHeight="1" x14ac:dyDescent="0.4">
      <c r="B537" s="819"/>
      <c r="C537" s="820"/>
      <c r="D537" s="821"/>
      <c r="E537" s="1174"/>
      <c r="F537" s="1191" t="str">
        <f t="shared" si="606"/>
        <v/>
      </c>
      <c r="G537" s="1192" t="str">
        <f t="shared" si="607"/>
        <v/>
      </c>
      <c r="H537" s="1174"/>
      <c r="I537" s="1191" t="str">
        <f t="shared" si="608"/>
        <v/>
      </c>
      <c r="J537" s="1192" t="str">
        <f t="shared" si="609"/>
        <v/>
      </c>
      <c r="K537" s="1174"/>
      <c r="L537" s="1191" t="str">
        <f t="shared" si="610"/>
        <v/>
      </c>
      <c r="M537" s="1192" t="str">
        <f t="shared" si="611"/>
        <v/>
      </c>
      <c r="N537" s="1174"/>
      <c r="O537" s="1191" t="str">
        <f t="shared" si="612"/>
        <v/>
      </c>
      <c r="P537" s="1192" t="str">
        <f t="shared" si="613"/>
        <v/>
      </c>
      <c r="Q537" s="1174"/>
      <c r="R537" s="1191" t="str">
        <f t="shared" si="614"/>
        <v/>
      </c>
      <c r="S537" s="1192" t="str">
        <f t="shared" si="615"/>
        <v/>
      </c>
      <c r="T537" s="1174"/>
      <c r="U537" s="1191" t="str">
        <f t="shared" si="616"/>
        <v/>
      </c>
      <c r="V537" s="1192" t="str">
        <f t="shared" si="617"/>
        <v/>
      </c>
      <c r="W537" s="1174"/>
      <c r="X537" s="1191" t="str">
        <f t="shared" si="618"/>
        <v/>
      </c>
      <c r="Y537" s="1192" t="str">
        <f t="shared" si="619"/>
        <v/>
      </c>
      <c r="Z537" s="1174"/>
      <c r="AA537" s="1191" t="str">
        <f t="shared" si="620"/>
        <v/>
      </c>
      <c r="AB537" s="1192" t="str">
        <f t="shared" si="621"/>
        <v/>
      </c>
      <c r="AC537" s="1174"/>
      <c r="AD537" s="1191" t="str">
        <f t="shared" si="622"/>
        <v/>
      </c>
      <c r="AE537" s="1192" t="str">
        <f t="shared" si="623"/>
        <v/>
      </c>
      <c r="AF537" s="1174"/>
      <c r="AG537" s="1191" t="str">
        <f t="shared" si="624"/>
        <v/>
      </c>
      <c r="AH537" s="1192" t="str">
        <f t="shared" si="625"/>
        <v/>
      </c>
      <c r="AI537" s="1174"/>
      <c r="AJ537" s="1191" t="str">
        <f t="shared" si="626"/>
        <v/>
      </c>
      <c r="AK537" s="1192" t="str">
        <f t="shared" si="627"/>
        <v/>
      </c>
      <c r="AL537" s="1174"/>
      <c r="AM537" s="1191"/>
      <c r="AN537" s="1192"/>
      <c r="AO537" s="822" t="str">
        <f t="shared" si="628"/>
        <v/>
      </c>
      <c r="AP537" s="823" t="str">
        <f t="shared" si="629"/>
        <v/>
      </c>
      <c r="AQ537" s="824">
        <f t="shared" si="630"/>
        <v>0</v>
      </c>
    </row>
    <row r="538" spans="2:43" ht="15" hidden="1" customHeight="1" x14ac:dyDescent="0.4">
      <c r="B538" s="825"/>
      <c r="C538" s="826"/>
      <c r="D538" s="827"/>
      <c r="E538" s="1175"/>
      <c r="F538" s="1193" t="str">
        <f t="shared" si="606"/>
        <v/>
      </c>
      <c r="G538" s="1194" t="str">
        <f t="shared" si="607"/>
        <v/>
      </c>
      <c r="H538" s="1175"/>
      <c r="I538" s="1191" t="str">
        <f t="shared" si="608"/>
        <v/>
      </c>
      <c r="J538" s="1194" t="str">
        <f t="shared" si="609"/>
        <v/>
      </c>
      <c r="K538" s="1175"/>
      <c r="L538" s="1193" t="str">
        <f t="shared" si="610"/>
        <v/>
      </c>
      <c r="M538" s="1194" t="str">
        <f t="shared" si="611"/>
        <v/>
      </c>
      <c r="N538" s="1175"/>
      <c r="O538" s="1193" t="str">
        <f t="shared" si="612"/>
        <v/>
      </c>
      <c r="P538" s="1194" t="str">
        <f t="shared" si="613"/>
        <v/>
      </c>
      <c r="Q538" s="1175"/>
      <c r="R538" s="1193" t="str">
        <f t="shared" si="614"/>
        <v/>
      </c>
      <c r="S538" s="1194" t="str">
        <f t="shared" si="615"/>
        <v/>
      </c>
      <c r="T538" s="1175"/>
      <c r="U538" s="1193" t="str">
        <f t="shared" si="616"/>
        <v/>
      </c>
      <c r="V538" s="1194" t="str">
        <f t="shared" si="617"/>
        <v/>
      </c>
      <c r="W538" s="1175"/>
      <c r="X538" s="1193" t="str">
        <f t="shared" si="618"/>
        <v/>
      </c>
      <c r="Y538" s="1194" t="str">
        <f t="shared" si="619"/>
        <v/>
      </c>
      <c r="Z538" s="1175"/>
      <c r="AA538" s="1193" t="str">
        <f t="shared" si="620"/>
        <v/>
      </c>
      <c r="AB538" s="1194" t="str">
        <f t="shared" si="621"/>
        <v/>
      </c>
      <c r="AC538" s="1175"/>
      <c r="AD538" s="1193" t="str">
        <f t="shared" si="622"/>
        <v/>
      </c>
      <c r="AE538" s="1194" t="str">
        <f t="shared" si="623"/>
        <v/>
      </c>
      <c r="AF538" s="1175"/>
      <c r="AG538" s="1193" t="str">
        <f t="shared" si="624"/>
        <v/>
      </c>
      <c r="AH538" s="1194" t="str">
        <f t="shared" si="625"/>
        <v/>
      </c>
      <c r="AI538" s="1175"/>
      <c r="AJ538" s="1193" t="str">
        <f t="shared" si="626"/>
        <v/>
      </c>
      <c r="AK538" s="1194" t="str">
        <f t="shared" si="627"/>
        <v/>
      </c>
      <c r="AL538" s="1175"/>
      <c r="AM538" s="1193"/>
      <c r="AN538" s="1194"/>
      <c r="AO538" s="822" t="str">
        <f t="shared" si="628"/>
        <v/>
      </c>
      <c r="AP538" s="823" t="str">
        <f t="shared" si="629"/>
        <v/>
      </c>
      <c r="AQ538" s="824">
        <f t="shared" si="630"/>
        <v>0</v>
      </c>
    </row>
    <row r="539" spans="2:43" ht="15" hidden="1" customHeight="1" x14ac:dyDescent="0.4">
      <c r="B539" s="819"/>
      <c r="C539" s="820"/>
      <c r="D539" s="821"/>
      <c r="E539" s="1174"/>
      <c r="F539" s="1191" t="str">
        <f t="shared" si="606"/>
        <v/>
      </c>
      <c r="G539" s="1192" t="str">
        <f t="shared" si="607"/>
        <v/>
      </c>
      <c r="H539" s="1174"/>
      <c r="I539" s="1191" t="str">
        <f t="shared" si="608"/>
        <v/>
      </c>
      <c r="J539" s="1192" t="str">
        <f t="shared" si="609"/>
        <v/>
      </c>
      <c r="K539" s="1174"/>
      <c r="L539" s="1191" t="str">
        <f t="shared" si="610"/>
        <v/>
      </c>
      <c r="M539" s="1192" t="str">
        <f t="shared" si="611"/>
        <v/>
      </c>
      <c r="N539" s="1174"/>
      <c r="O539" s="1191" t="str">
        <f t="shared" si="612"/>
        <v/>
      </c>
      <c r="P539" s="1192" t="str">
        <f t="shared" si="613"/>
        <v/>
      </c>
      <c r="Q539" s="1174"/>
      <c r="R539" s="1191" t="str">
        <f t="shared" si="614"/>
        <v/>
      </c>
      <c r="S539" s="1192" t="str">
        <f t="shared" si="615"/>
        <v/>
      </c>
      <c r="T539" s="1174"/>
      <c r="U539" s="1191" t="str">
        <f t="shared" si="616"/>
        <v/>
      </c>
      <c r="V539" s="1192" t="str">
        <f t="shared" si="617"/>
        <v/>
      </c>
      <c r="W539" s="1174"/>
      <c r="X539" s="1191" t="str">
        <f t="shared" si="618"/>
        <v/>
      </c>
      <c r="Y539" s="1192" t="str">
        <f t="shared" si="619"/>
        <v/>
      </c>
      <c r="Z539" s="1174"/>
      <c r="AA539" s="1191" t="str">
        <f t="shared" si="620"/>
        <v/>
      </c>
      <c r="AB539" s="1192" t="str">
        <f t="shared" si="621"/>
        <v/>
      </c>
      <c r="AC539" s="1174"/>
      <c r="AD539" s="1191" t="str">
        <f t="shared" si="622"/>
        <v/>
      </c>
      <c r="AE539" s="1192" t="str">
        <f t="shared" si="623"/>
        <v/>
      </c>
      <c r="AF539" s="1174"/>
      <c r="AG539" s="1191" t="str">
        <f t="shared" si="624"/>
        <v/>
      </c>
      <c r="AH539" s="1192" t="str">
        <f t="shared" si="625"/>
        <v/>
      </c>
      <c r="AI539" s="1174"/>
      <c r="AJ539" s="1191" t="str">
        <f t="shared" si="626"/>
        <v/>
      </c>
      <c r="AK539" s="1192" t="str">
        <f t="shared" si="627"/>
        <v/>
      </c>
      <c r="AL539" s="1174"/>
      <c r="AM539" s="1191"/>
      <c r="AN539" s="1192"/>
      <c r="AO539" s="822" t="str">
        <f t="shared" si="628"/>
        <v/>
      </c>
      <c r="AP539" s="823" t="str">
        <f t="shared" si="629"/>
        <v/>
      </c>
      <c r="AQ539" s="824">
        <f t="shared" si="630"/>
        <v>0</v>
      </c>
    </row>
    <row r="540" spans="2:43" ht="15" hidden="1" customHeight="1" x14ac:dyDescent="0.4">
      <c r="B540" s="825"/>
      <c r="C540" s="826"/>
      <c r="D540" s="827"/>
      <c r="E540" s="1175"/>
      <c r="F540" s="1193" t="str">
        <f t="shared" si="606"/>
        <v/>
      </c>
      <c r="G540" s="1194" t="str">
        <f t="shared" si="607"/>
        <v/>
      </c>
      <c r="H540" s="1175"/>
      <c r="I540" s="1191" t="str">
        <f t="shared" si="608"/>
        <v/>
      </c>
      <c r="J540" s="1194" t="str">
        <f t="shared" si="609"/>
        <v/>
      </c>
      <c r="K540" s="1175"/>
      <c r="L540" s="1193" t="str">
        <f t="shared" si="610"/>
        <v/>
      </c>
      <c r="M540" s="1194" t="str">
        <f t="shared" si="611"/>
        <v/>
      </c>
      <c r="N540" s="1175"/>
      <c r="O540" s="1193" t="str">
        <f t="shared" si="612"/>
        <v/>
      </c>
      <c r="P540" s="1194" t="str">
        <f t="shared" si="613"/>
        <v/>
      </c>
      <c r="Q540" s="1175"/>
      <c r="R540" s="1193" t="str">
        <f t="shared" si="614"/>
        <v/>
      </c>
      <c r="S540" s="1194" t="str">
        <f t="shared" si="615"/>
        <v/>
      </c>
      <c r="T540" s="1175"/>
      <c r="U540" s="1193" t="str">
        <f t="shared" si="616"/>
        <v/>
      </c>
      <c r="V540" s="1194" t="str">
        <f t="shared" si="617"/>
        <v/>
      </c>
      <c r="W540" s="1175"/>
      <c r="X540" s="1193" t="str">
        <f t="shared" si="618"/>
        <v/>
      </c>
      <c r="Y540" s="1194" t="str">
        <f t="shared" si="619"/>
        <v/>
      </c>
      <c r="Z540" s="1175"/>
      <c r="AA540" s="1193" t="str">
        <f t="shared" si="620"/>
        <v/>
      </c>
      <c r="AB540" s="1194" t="str">
        <f t="shared" si="621"/>
        <v/>
      </c>
      <c r="AC540" s="1175"/>
      <c r="AD540" s="1193" t="str">
        <f t="shared" si="622"/>
        <v/>
      </c>
      <c r="AE540" s="1194" t="str">
        <f t="shared" si="623"/>
        <v/>
      </c>
      <c r="AF540" s="1175"/>
      <c r="AG540" s="1193" t="str">
        <f t="shared" si="624"/>
        <v/>
      </c>
      <c r="AH540" s="1194" t="str">
        <f t="shared" si="625"/>
        <v/>
      </c>
      <c r="AI540" s="1175"/>
      <c r="AJ540" s="1193" t="str">
        <f t="shared" si="626"/>
        <v/>
      </c>
      <c r="AK540" s="1194" t="str">
        <f t="shared" si="627"/>
        <v/>
      </c>
      <c r="AL540" s="1175"/>
      <c r="AM540" s="1193"/>
      <c r="AN540" s="1194"/>
      <c r="AO540" s="822" t="str">
        <f t="shared" si="628"/>
        <v/>
      </c>
      <c r="AP540" s="823" t="str">
        <f t="shared" si="629"/>
        <v/>
      </c>
      <c r="AQ540" s="824">
        <f t="shared" si="630"/>
        <v>0</v>
      </c>
    </row>
    <row r="541" spans="2:43" ht="15" hidden="1" customHeight="1" x14ac:dyDescent="0.4">
      <c r="B541" s="819"/>
      <c r="C541" s="820"/>
      <c r="D541" s="821"/>
      <c r="E541" s="1174"/>
      <c r="F541" s="1191" t="str">
        <f t="shared" si="606"/>
        <v/>
      </c>
      <c r="G541" s="1192" t="str">
        <f t="shared" si="607"/>
        <v/>
      </c>
      <c r="H541" s="1174"/>
      <c r="I541" s="1191" t="str">
        <f t="shared" si="608"/>
        <v/>
      </c>
      <c r="J541" s="1192" t="str">
        <f t="shared" si="609"/>
        <v/>
      </c>
      <c r="K541" s="1174"/>
      <c r="L541" s="1191" t="str">
        <f t="shared" si="610"/>
        <v/>
      </c>
      <c r="M541" s="1192" t="str">
        <f t="shared" si="611"/>
        <v/>
      </c>
      <c r="N541" s="1174"/>
      <c r="O541" s="1191" t="str">
        <f t="shared" si="612"/>
        <v/>
      </c>
      <c r="P541" s="1192" t="str">
        <f t="shared" si="613"/>
        <v/>
      </c>
      <c r="Q541" s="1174"/>
      <c r="R541" s="1191" t="str">
        <f t="shared" si="614"/>
        <v/>
      </c>
      <c r="S541" s="1192" t="str">
        <f t="shared" si="615"/>
        <v/>
      </c>
      <c r="T541" s="1174"/>
      <c r="U541" s="1191" t="str">
        <f t="shared" si="616"/>
        <v/>
      </c>
      <c r="V541" s="1192" t="str">
        <f t="shared" si="617"/>
        <v/>
      </c>
      <c r="W541" s="1174"/>
      <c r="X541" s="1191" t="str">
        <f t="shared" si="618"/>
        <v/>
      </c>
      <c r="Y541" s="1192" t="str">
        <f t="shared" si="619"/>
        <v/>
      </c>
      <c r="Z541" s="1174"/>
      <c r="AA541" s="1191" t="str">
        <f t="shared" si="620"/>
        <v/>
      </c>
      <c r="AB541" s="1192" t="str">
        <f t="shared" si="621"/>
        <v/>
      </c>
      <c r="AC541" s="1174"/>
      <c r="AD541" s="1191" t="str">
        <f t="shared" si="622"/>
        <v/>
      </c>
      <c r="AE541" s="1192" t="str">
        <f t="shared" si="623"/>
        <v/>
      </c>
      <c r="AF541" s="1174"/>
      <c r="AG541" s="1191" t="str">
        <f t="shared" si="624"/>
        <v/>
      </c>
      <c r="AH541" s="1192" t="str">
        <f t="shared" si="625"/>
        <v/>
      </c>
      <c r="AI541" s="1174"/>
      <c r="AJ541" s="1191" t="str">
        <f t="shared" si="626"/>
        <v/>
      </c>
      <c r="AK541" s="1192" t="str">
        <f t="shared" si="627"/>
        <v/>
      </c>
      <c r="AL541" s="1174"/>
      <c r="AM541" s="1191"/>
      <c r="AN541" s="1192"/>
      <c r="AO541" s="822" t="str">
        <f t="shared" si="628"/>
        <v/>
      </c>
      <c r="AP541" s="823" t="str">
        <f t="shared" si="629"/>
        <v/>
      </c>
      <c r="AQ541" s="824">
        <f t="shared" si="630"/>
        <v>0</v>
      </c>
    </row>
    <row r="542" spans="2:43" ht="15" hidden="1" customHeight="1" x14ac:dyDescent="0.4">
      <c r="B542" s="825"/>
      <c r="C542" s="826"/>
      <c r="D542" s="827"/>
      <c r="E542" s="1175"/>
      <c r="F542" s="1193" t="str">
        <f t="shared" si="606"/>
        <v/>
      </c>
      <c r="G542" s="1194" t="str">
        <f t="shared" si="607"/>
        <v/>
      </c>
      <c r="H542" s="1175"/>
      <c r="I542" s="1191" t="str">
        <f t="shared" si="608"/>
        <v/>
      </c>
      <c r="J542" s="1194" t="str">
        <f t="shared" si="609"/>
        <v/>
      </c>
      <c r="K542" s="1175"/>
      <c r="L542" s="1193" t="str">
        <f t="shared" si="610"/>
        <v/>
      </c>
      <c r="M542" s="1194" t="str">
        <f t="shared" si="611"/>
        <v/>
      </c>
      <c r="N542" s="1175"/>
      <c r="O542" s="1193" t="str">
        <f t="shared" si="612"/>
        <v/>
      </c>
      <c r="P542" s="1194" t="str">
        <f t="shared" si="613"/>
        <v/>
      </c>
      <c r="Q542" s="1175"/>
      <c r="R542" s="1193" t="str">
        <f t="shared" si="614"/>
        <v/>
      </c>
      <c r="S542" s="1194" t="str">
        <f t="shared" si="615"/>
        <v/>
      </c>
      <c r="T542" s="1175"/>
      <c r="U542" s="1193" t="str">
        <f t="shared" si="616"/>
        <v/>
      </c>
      <c r="V542" s="1194" t="str">
        <f t="shared" si="617"/>
        <v/>
      </c>
      <c r="W542" s="1175"/>
      <c r="X542" s="1193" t="str">
        <f t="shared" si="618"/>
        <v/>
      </c>
      <c r="Y542" s="1194" t="str">
        <f t="shared" si="619"/>
        <v/>
      </c>
      <c r="Z542" s="1175"/>
      <c r="AA542" s="1193" t="str">
        <f t="shared" si="620"/>
        <v/>
      </c>
      <c r="AB542" s="1194" t="str">
        <f t="shared" si="621"/>
        <v/>
      </c>
      <c r="AC542" s="1175"/>
      <c r="AD542" s="1193" t="str">
        <f t="shared" si="622"/>
        <v/>
      </c>
      <c r="AE542" s="1194" t="str">
        <f t="shared" si="623"/>
        <v/>
      </c>
      <c r="AF542" s="1175"/>
      <c r="AG542" s="1193" t="str">
        <f t="shared" si="624"/>
        <v/>
      </c>
      <c r="AH542" s="1194" t="str">
        <f t="shared" si="625"/>
        <v/>
      </c>
      <c r="AI542" s="1175"/>
      <c r="AJ542" s="1193" t="str">
        <f t="shared" si="626"/>
        <v/>
      </c>
      <c r="AK542" s="1194" t="str">
        <f t="shared" si="627"/>
        <v/>
      </c>
      <c r="AL542" s="1175"/>
      <c r="AM542" s="1193"/>
      <c r="AN542" s="1194"/>
      <c r="AO542" s="822" t="str">
        <f t="shared" si="628"/>
        <v/>
      </c>
      <c r="AP542" s="823" t="str">
        <f t="shared" si="629"/>
        <v/>
      </c>
      <c r="AQ542" s="824">
        <f t="shared" si="630"/>
        <v>0</v>
      </c>
    </row>
    <row r="543" spans="2:43" ht="15" hidden="1" customHeight="1" x14ac:dyDescent="0.4">
      <c r="B543" s="819"/>
      <c r="C543" s="820"/>
      <c r="D543" s="821"/>
      <c r="E543" s="1174"/>
      <c r="F543" s="1191" t="str">
        <f t="shared" si="606"/>
        <v/>
      </c>
      <c r="G543" s="1192" t="str">
        <f t="shared" si="607"/>
        <v/>
      </c>
      <c r="H543" s="1174"/>
      <c r="I543" s="1191" t="str">
        <f t="shared" si="608"/>
        <v/>
      </c>
      <c r="J543" s="1192" t="str">
        <f t="shared" si="609"/>
        <v/>
      </c>
      <c r="K543" s="1174"/>
      <c r="L543" s="1191" t="str">
        <f t="shared" si="610"/>
        <v/>
      </c>
      <c r="M543" s="1192" t="str">
        <f t="shared" si="611"/>
        <v/>
      </c>
      <c r="N543" s="1174"/>
      <c r="O543" s="1191" t="str">
        <f t="shared" si="612"/>
        <v/>
      </c>
      <c r="P543" s="1192" t="str">
        <f t="shared" si="613"/>
        <v/>
      </c>
      <c r="Q543" s="1174"/>
      <c r="R543" s="1191" t="str">
        <f t="shared" si="614"/>
        <v/>
      </c>
      <c r="S543" s="1192" t="str">
        <f t="shared" si="615"/>
        <v/>
      </c>
      <c r="T543" s="1174"/>
      <c r="U543" s="1191" t="str">
        <f t="shared" si="616"/>
        <v/>
      </c>
      <c r="V543" s="1192" t="str">
        <f t="shared" si="617"/>
        <v/>
      </c>
      <c r="W543" s="1174"/>
      <c r="X543" s="1191" t="str">
        <f t="shared" si="618"/>
        <v/>
      </c>
      <c r="Y543" s="1192" t="str">
        <f t="shared" si="619"/>
        <v/>
      </c>
      <c r="Z543" s="1174"/>
      <c r="AA543" s="1191" t="str">
        <f t="shared" si="620"/>
        <v/>
      </c>
      <c r="AB543" s="1192" t="str">
        <f t="shared" si="621"/>
        <v/>
      </c>
      <c r="AC543" s="1174"/>
      <c r="AD543" s="1191" t="str">
        <f t="shared" si="622"/>
        <v/>
      </c>
      <c r="AE543" s="1192" t="str">
        <f t="shared" si="623"/>
        <v/>
      </c>
      <c r="AF543" s="1174"/>
      <c r="AG543" s="1191" t="str">
        <f t="shared" si="624"/>
        <v/>
      </c>
      <c r="AH543" s="1192" t="str">
        <f t="shared" si="625"/>
        <v/>
      </c>
      <c r="AI543" s="1174"/>
      <c r="AJ543" s="1191" t="str">
        <f t="shared" si="626"/>
        <v/>
      </c>
      <c r="AK543" s="1192" t="str">
        <f t="shared" si="627"/>
        <v/>
      </c>
      <c r="AL543" s="1174"/>
      <c r="AM543" s="1191"/>
      <c r="AN543" s="1192"/>
      <c r="AO543" s="822" t="str">
        <f t="shared" si="628"/>
        <v/>
      </c>
      <c r="AP543" s="823" t="str">
        <f t="shared" si="629"/>
        <v/>
      </c>
      <c r="AQ543" s="824">
        <f t="shared" si="630"/>
        <v>0</v>
      </c>
    </row>
    <row r="544" spans="2:43" ht="15" hidden="1" customHeight="1" x14ac:dyDescent="0.4">
      <c r="B544" s="825"/>
      <c r="C544" s="826"/>
      <c r="D544" s="827"/>
      <c r="E544" s="1175" t="str">
        <f>IFERROR(VLOOKUP(D544,'J1&amp;J2'!$CA$9:$CW$466,12,FALSE),"")</f>
        <v/>
      </c>
      <c r="F544" s="1193" t="str">
        <f t="shared" si="606"/>
        <v/>
      </c>
      <c r="G544" s="1194" t="str">
        <f t="shared" si="607"/>
        <v/>
      </c>
      <c r="H544" s="1175" t="str">
        <f>IFERROR(VLOOKUP(D544,'J1&amp;J2'!$CA$9:$CW$466,13,FALSE),"")</f>
        <v/>
      </c>
      <c r="I544" s="1191" t="str">
        <f t="shared" si="608"/>
        <v/>
      </c>
      <c r="J544" s="1194" t="str">
        <f t="shared" si="609"/>
        <v/>
      </c>
      <c r="K544" s="1175" t="str">
        <f>IFERROR(VLOOKUP(D544,'J1&amp;J2'!$CA$9:$CW$466,14,FALSE),"")</f>
        <v/>
      </c>
      <c r="L544" s="1193" t="str">
        <f t="shared" si="610"/>
        <v/>
      </c>
      <c r="M544" s="1194" t="str">
        <f t="shared" si="611"/>
        <v/>
      </c>
      <c r="N544" s="1175" t="str">
        <f>IFERROR(VLOOKUP(D544,'J1&amp;J2'!$CA$9:$CW$466,15,FALSE),"")</f>
        <v/>
      </c>
      <c r="O544" s="1193" t="str">
        <f t="shared" si="612"/>
        <v/>
      </c>
      <c r="P544" s="1194" t="str">
        <f t="shared" si="613"/>
        <v/>
      </c>
      <c r="Q544" s="1175" t="str">
        <f>IFERROR(VLOOKUP(D544,'J1&amp;J2'!$CA$9:$CW$466,16,FALSE),"")</f>
        <v/>
      </c>
      <c r="R544" s="1193" t="str">
        <f t="shared" si="614"/>
        <v/>
      </c>
      <c r="S544" s="1194" t="str">
        <f t="shared" si="615"/>
        <v/>
      </c>
      <c r="T544" s="1175" t="str">
        <f>IFERROR(VLOOKUP(D544,'J1&amp;J2'!$CA$9:$CW$466,17,FALSE),"")</f>
        <v/>
      </c>
      <c r="U544" s="1193" t="str">
        <f t="shared" si="616"/>
        <v/>
      </c>
      <c r="V544" s="1194" t="str">
        <f t="shared" si="617"/>
        <v/>
      </c>
      <c r="W544" s="1175" t="str">
        <f>IFERROR(VLOOKUP(D544,'J1&amp;J2'!$CA$9:$CW$466,18,FALSE),"")</f>
        <v/>
      </c>
      <c r="X544" s="1193" t="str">
        <f t="shared" si="618"/>
        <v/>
      </c>
      <c r="Y544" s="1194" t="str">
        <f t="shared" si="619"/>
        <v/>
      </c>
      <c r="Z544" s="1175" t="str">
        <f>IFERROR(VLOOKUP(D544,'J1&amp;J2'!$CA$9:$CW$466,19,FALSE),"")</f>
        <v/>
      </c>
      <c r="AA544" s="1193" t="str">
        <f t="shared" si="620"/>
        <v/>
      </c>
      <c r="AB544" s="1194" t="str">
        <f t="shared" si="621"/>
        <v/>
      </c>
      <c r="AC544" s="1175" t="str">
        <f>IFERROR(VLOOKUP(D544,'J1&amp;J2'!$CA$9:$CW$466,20,FALSE),"")</f>
        <v/>
      </c>
      <c r="AD544" s="1193" t="str">
        <f t="shared" si="622"/>
        <v/>
      </c>
      <c r="AE544" s="1194" t="str">
        <f t="shared" si="623"/>
        <v/>
      </c>
      <c r="AF544" s="1175" t="str">
        <f>IFERROR(VLOOKUP(D544,'J1&amp;J2'!$CA$9:$CW$466,21,FALSE),"")</f>
        <v/>
      </c>
      <c r="AG544" s="1193" t="str">
        <f t="shared" si="624"/>
        <v/>
      </c>
      <c r="AH544" s="1194" t="str">
        <f t="shared" si="625"/>
        <v/>
      </c>
      <c r="AI544" s="1175" t="str">
        <f>IFERROR(VLOOKUP(D544,'J1&amp;J2'!$CA$9:$CW$466,22,FALSE),"")</f>
        <v/>
      </c>
      <c r="AJ544" s="1193" t="str">
        <f t="shared" si="626"/>
        <v/>
      </c>
      <c r="AK544" s="1194" t="str">
        <f t="shared" si="627"/>
        <v/>
      </c>
      <c r="AL544" s="1175"/>
      <c r="AM544" s="1193"/>
      <c r="AN544" s="1194"/>
      <c r="AO544" s="822" t="str">
        <f t="shared" si="628"/>
        <v/>
      </c>
      <c r="AP544" s="823" t="str">
        <f t="shared" si="629"/>
        <v/>
      </c>
      <c r="AQ544" s="824">
        <f t="shared" si="630"/>
        <v>0</v>
      </c>
    </row>
    <row r="545" spans="1:43" ht="15" hidden="1" customHeight="1" x14ac:dyDescent="0.4">
      <c r="B545" s="819"/>
      <c r="C545" s="820"/>
      <c r="D545" s="821"/>
      <c r="E545" s="1174" t="str">
        <f>IFERROR(VLOOKUP(D545,'J1&amp;J2'!$CA$9:$CW$466,12,FALSE),"")</f>
        <v/>
      </c>
      <c r="F545" s="1191" t="str">
        <f t="shared" si="606"/>
        <v/>
      </c>
      <c r="G545" s="1192" t="str">
        <f t="shared" si="607"/>
        <v/>
      </c>
      <c r="H545" s="1174" t="str">
        <f>IFERROR(VLOOKUP(D545,'J1&amp;J2'!$CA$9:$CW$466,13,FALSE),"")</f>
        <v/>
      </c>
      <c r="I545" s="1191" t="str">
        <f t="shared" si="608"/>
        <v/>
      </c>
      <c r="J545" s="1192" t="str">
        <f t="shared" si="609"/>
        <v/>
      </c>
      <c r="K545" s="1174" t="str">
        <f>IFERROR(VLOOKUP(D545,'J1&amp;J2'!$CA$9:$CW$466,14,FALSE),"")</f>
        <v/>
      </c>
      <c r="L545" s="1191" t="str">
        <f t="shared" si="610"/>
        <v/>
      </c>
      <c r="M545" s="1192" t="str">
        <f t="shared" si="611"/>
        <v/>
      </c>
      <c r="N545" s="1174" t="str">
        <f>IFERROR(VLOOKUP(D545,'J1&amp;J2'!$CA$9:$CW$466,15,FALSE),"")</f>
        <v/>
      </c>
      <c r="O545" s="1191" t="str">
        <f t="shared" si="612"/>
        <v/>
      </c>
      <c r="P545" s="1192" t="str">
        <f t="shared" si="613"/>
        <v/>
      </c>
      <c r="Q545" s="1174" t="str">
        <f>IFERROR(VLOOKUP(D545,'J1&amp;J2'!$CA$9:$CW$466,16,FALSE),"")</f>
        <v/>
      </c>
      <c r="R545" s="1191" t="str">
        <f t="shared" si="614"/>
        <v/>
      </c>
      <c r="S545" s="1192" t="str">
        <f t="shared" si="615"/>
        <v/>
      </c>
      <c r="T545" s="1174" t="str">
        <f>IFERROR(VLOOKUP(D545,'J1&amp;J2'!$CA$9:$CW$466,17,FALSE),"")</f>
        <v/>
      </c>
      <c r="U545" s="1191" t="str">
        <f t="shared" si="616"/>
        <v/>
      </c>
      <c r="V545" s="1192" t="str">
        <f t="shared" si="617"/>
        <v/>
      </c>
      <c r="W545" s="1174" t="str">
        <f>IFERROR(VLOOKUP(D545,'J1&amp;J2'!$CA$9:$CW$466,18,FALSE),"")</f>
        <v/>
      </c>
      <c r="X545" s="1191" t="str">
        <f t="shared" si="618"/>
        <v/>
      </c>
      <c r="Y545" s="1192" t="str">
        <f t="shared" si="619"/>
        <v/>
      </c>
      <c r="Z545" s="1174" t="str">
        <f>IFERROR(VLOOKUP(D545,'J1&amp;J2'!$CA$9:$CW$466,19,FALSE),"")</f>
        <v/>
      </c>
      <c r="AA545" s="1191" t="str">
        <f t="shared" si="620"/>
        <v/>
      </c>
      <c r="AB545" s="1192" t="str">
        <f t="shared" si="621"/>
        <v/>
      </c>
      <c r="AC545" s="1174" t="str">
        <f>IFERROR(VLOOKUP(D545,'J1&amp;J2'!$CA$9:$CW$466,20,FALSE),"")</f>
        <v/>
      </c>
      <c r="AD545" s="1191" t="str">
        <f t="shared" si="622"/>
        <v/>
      </c>
      <c r="AE545" s="1192" t="str">
        <f t="shared" si="623"/>
        <v/>
      </c>
      <c r="AF545" s="1174" t="str">
        <f>IFERROR(VLOOKUP(D545,'J1&amp;J2'!$CA$9:$CW$466,21,FALSE),"")</f>
        <v/>
      </c>
      <c r="AG545" s="1191" t="str">
        <f t="shared" si="624"/>
        <v/>
      </c>
      <c r="AH545" s="1192" t="str">
        <f t="shared" si="625"/>
        <v/>
      </c>
      <c r="AI545" s="1174" t="str">
        <f>IFERROR(VLOOKUP(D545,'J1&amp;J2'!$CA$9:$CW$466,22,FALSE),"")</f>
        <v/>
      </c>
      <c r="AJ545" s="1191" t="str">
        <f t="shared" si="626"/>
        <v/>
      </c>
      <c r="AK545" s="1192" t="str">
        <f t="shared" si="627"/>
        <v/>
      </c>
      <c r="AL545" s="1174"/>
      <c r="AM545" s="1191"/>
      <c r="AN545" s="1192"/>
      <c r="AO545" s="822" t="str">
        <f t="shared" si="628"/>
        <v/>
      </c>
      <c r="AP545" s="823" t="str">
        <f t="shared" si="629"/>
        <v/>
      </c>
      <c r="AQ545" s="824">
        <f t="shared" si="630"/>
        <v>0</v>
      </c>
    </row>
    <row r="546" spans="1:43" ht="15" hidden="1" customHeight="1" x14ac:dyDescent="0.4">
      <c r="B546" s="825"/>
      <c r="C546" s="826"/>
      <c r="D546" s="827"/>
      <c r="E546" s="1175" t="str">
        <f>IFERROR(VLOOKUP(D546,'J1&amp;J2'!$CA$9:$CW$466,12,FALSE),"")</f>
        <v/>
      </c>
      <c r="F546" s="1193" t="str">
        <f t="shared" si="606"/>
        <v/>
      </c>
      <c r="G546" s="1194" t="str">
        <f t="shared" si="607"/>
        <v/>
      </c>
      <c r="H546" s="1175" t="str">
        <f>IFERROR(VLOOKUP(D546,'J1&amp;J2'!$CA$9:$CW$466,13,FALSE),"")</f>
        <v/>
      </c>
      <c r="I546" s="1191" t="str">
        <f t="shared" si="608"/>
        <v/>
      </c>
      <c r="J546" s="1194" t="str">
        <f t="shared" si="609"/>
        <v/>
      </c>
      <c r="K546" s="1175" t="str">
        <f>IFERROR(VLOOKUP(D546,'J1&amp;J2'!$CA$9:$CW$466,14,FALSE),"")</f>
        <v/>
      </c>
      <c r="L546" s="1193" t="str">
        <f t="shared" si="610"/>
        <v/>
      </c>
      <c r="M546" s="1194" t="str">
        <f t="shared" si="611"/>
        <v/>
      </c>
      <c r="N546" s="1175" t="str">
        <f>IFERROR(VLOOKUP(D546,'J1&amp;J2'!$CA$9:$CW$466,15,FALSE),"")</f>
        <v/>
      </c>
      <c r="O546" s="1193" t="str">
        <f t="shared" si="612"/>
        <v/>
      </c>
      <c r="P546" s="1194" t="str">
        <f t="shared" si="613"/>
        <v/>
      </c>
      <c r="Q546" s="1175" t="str">
        <f>IFERROR(VLOOKUP(D546,'J1&amp;J2'!$CA$9:$CW$466,16,FALSE),"")</f>
        <v/>
      </c>
      <c r="R546" s="1193" t="str">
        <f t="shared" si="614"/>
        <v/>
      </c>
      <c r="S546" s="1194" t="str">
        <f t="shared" si="615"/>
        <v/>
      </c>
      <c r="T546" s="1175" t="str">
        <f>IFERROR(VLOOKUP(D546,'J1&amp;J2'!$CA$9:$CW$466,17,FALSE),"")</f>
        <v/>
      </c>
      <c r="U546" s="1193" t="str">
        <f t="shared" si="616"/>
        <v/>
      </c>
      <c r="V546" s="1194" t="str">
        <f t="shared" si="617"/>
        <v/>
      </c>
      <c r="W546" s="1175" t="str">
        <f>IFERROR(VLOOKUP(D546,'J1&amp;J2'!$CA$9:$CW$466,18,FALSE),"")</f>
        <v/>
      </c>
      <c r="X546" s="1193" t="str">
        <f t="shared" si="618"/>
        <v/>
      </c>
      <c r="Y546" s="1194" t="str">
        <f t="shared" si="619"/>
        <v/>
      </c>
      <c r="Z546" s="1175" t="str">
        <f>IFERROR(VLOOKUP(D546,'J1&amp;J2'!$CA$9:$CW$466,19,FALSE),"")</f>
        <v/>
      </c>
      <c r="AA546" s="1193" t="str">
        <f t="shared" si="620"/>
        <v/>
      </c>
      <c r="AB546" s="1194" t="str">
        <f t="shared" si="621"/>
        <v/>
      </c>
      <c r="AC546" s="1175" t="str">
        <f>IFERROR(VLOOKUP(D546,'J1&amp;J2'!$CA$9:$CW$466,20,FALSE),"")</f>
        <v/>
      </c>
      <c r="AD546" s="1193" t="str">
        <f t="shared" si="622"/>
        <v/>
      </c>
      <c r="AE546" s="1194" t="str">
        <f t="shared" si="623"/>
        <v/>
      </c>
      <c r="AF546" s="1175" t="str">
        <f>IFERROR(VLOOKUP(D546,'J1&amp;J2'!$CA$9:$CW$466,21,FALSE),"")</f>
        <v/>
      </c>
      <c r="AG546" s="1193" t="str">
        <f t="shared" si="624"/>
        <v/>
      </c>
      <c r="AH546" s="1194" t="str">
        <f t="shared" si="625"/>
        <v/>
      </c>
      <c r="AI546" s="1175" t="str">
        <f>IFERROR(VLOOKUP(D546,'J1&amp;J2'!$CA$9:$CW$466,22,FALSE),"")</f>
        <v/>
      </c>
      <c r="AJ546" s="1193" t="str">
        <f t="shared" si="626"/>
        <v/>
      </c>
      <c r="AK546" s="1194" t="str">
        <f t="shared" si="627"/>
        <v/>
      </c>
      <c r="AL546" s="1175"/>
      <c r="AM546" s="1193"/>
      <c r="AN546" s="1194"/>
      <c r="AO546" s="822" t="str">
        <f t="shared" si="628"/>
        <v/>
      </c>
      <c r="AP546" s="823" t="str">
        <f t="shared" si="629"/>
        <v/>
      </c>
      <c r="AQ546" s="824">
        <f t="shared" si="630"/>
        <v>0</v>
      </c>
    </row>
    <row r="547" spans="1:43" ht="15" hidden="1" customHeight="1" x14ac:dyDescent="0.4">
      <c r="B547" s="819"/>
      <c r="C547" s="820"/>
      <c r="D547" s="821"/>
      <c r="E547" s="1174" t="str">
        <f>IFERROR(VLOOKUP(D547,'J1&amp;J2'!$CA$9:$CW$466,12,FALSE),"")</f>
        <v/>
      </c>
      <c r="F547" s="1191" t="str">
        <f t="shared" si="606"/>
        <v/>
      </c>
      <c r="G547" s="1192" t="str">
        <f t="shared" si="607"/>
        <v/>
      </c>
      <c r="H547" s="1174" t="str">
        <f>IFERROR(VLOOKUP(D547,'J1&amp;J2'!$CA$9:$CW$466,13,FALSE),"")</f>
        <v/>
      </c>
      <c r="I547" s="1191" t="str">
        <f t="shared" si="608"/>
        <v/>
      </c>
      <c r="J547" s="1192" t="str">
        <f t="shared" si="609"/>
        <v/>
      </c>
      <c r="K547" s="1174" t="str">
        <f>IFERROR(VLOOKUP(D547,'J1&amp;J2'!$CA$9:$CW$466,14,FALSE),"")</f>
        <v/>
      </c>
      <c r="L547" s="1191" t="str">
        <f t="shared" si="610"/>
        <v/>
      </c>
      <c r="M547" s="1192" t="str">
        <f t="shared" si="611"/>
        <v/>
      </c>
      <c r="N547" s="1174" t="str">
        <f>IFERROR(VLOOKUP(D547,'J1&amp;J2'!$CA$9:$CW$466,15,FALSE),"")</f>
        <v/>
      </c>
      <c r="O547" s="1191" t="str">
        <f t="shared" si="612"/>
        <v/>
      </c>
      <c r="P547" s="1192" t="str">
        <f t="shared" si="613"/>
        <v/>
      </c>
      <c r="Q547" s="1174" t="str">
        <f>IFERROR(VLOOKUP(D547,'J1&amp;J2'!$CA$9:$CW$466,16,FALSE),"")</f>
        <v/>
      </c>
      <c r="R547" s="1191" t="str">
        <f t="shared" si="614"/>
        <v/>
      </c>
      <c r="S547" s="1192" t="str">
        <f t="shared" si="615"/>
        <v/>
      </c>
      <c r="T547" s="1174" t="str">
        <f>IFERROR(VLOOKUP(D547,'J1&amp;J2'!$CA$9:$CW$466,17,FALSE),"")</f>
        <v/>
      </c>
      <c r="U547" s="1191" t="str">
        <f t="shared" si="616"/>
        <v/>
      </c>
      <c r="V547" s="1192" t="str">
        <f t="shared" si="617"/>
        <v/>
      </c>
      <c r="W547" s="1174" t="str">
        <f>IFERROR(VLOOKUP(D547,'J1&amp;J2'!$CA$9:$CW$466,18,FALSE),"")</f>
        <v/>
      </c>
      <c r="X547" s="1191" t="str">
        <f t="shared" si="618"/>
        <v/>
      </c>
      <c r="Y547" s="1192" t="str">
        <f t="shared" si="619"/>
        <v/>
      </c>
      <c r="Z547" s="1174" t="str">
        <f>IFERROR(VLOOKUP(D547,'J1&amp;J2'!$CA$9:$CW$466,19,FALSE),"")</f>
        <v/>
      </c>
      <c r="AA547" s="1191" t="str">
        <f t="shared" si="620"/>
        <v/>
      </c>
      <c r="AB547" s="1192" t="str">
        <f t="shared" si="621"/>
        <v/>
      </c>
      <c r="AC547" s="1174" t="str">
        <f>IFERROR(VLOOKUP(D547,'J1&amp;J2'!$CA$9:$CW$466,20,FALSE),"")</f>
        <v/>
      </c>
      <c r="AD547" s="1191" t="str">
        <f t="shared" si="622"/>
        <v/>
      </c>
      <c r="AE547" s="1192" t="str">
        <f t="shared" si="623"/>
        <v/>
      </c>
      <c r="AF547" s="1174" t="str">
        <f>IFERROR(VLOOKUP(D547,'J1&amp;J2'!$CA$9:$CW$466,21,FALSE),"")</f>
        <v/>
      </c>
      <c r="AG547" s="1191" t="str">
        <f t="shared" si="624"/>
        <v/>
      </c>
      <c r="AH547" s="1192" t="str">
        <f t="shared" si="625"/>
        <v/>
      </c>
      <c r="AI547" s="1174" t="str">
        <f>IFERROR(VLOOKUP(D547,'J1&amp;J2'!$CA$9:$CW$466,22,FALSE),"")</f>
        <v/>
      </c>
      <c r="AJ547" s="1191" t="str">
        <f t="shared" si="626"/>
        <v/>
      </c>
      <c r="AK547" s="1192" t="str">
        <f t="shared" si="627"/>
        <v/>
      </c>
      <c r="AL547" s="1174"/>
      <c r="AM547" s="1191"/>
      <c r="AN547" s="1192"/>
      <c r="AO547" s="822" t="str">
        <f t="shared" si="628"/>
        <v/>
      </c>
      <c r="AP547" s="823" t="str">
        <f t="shared" si="629"/>
        <v/>
      </c>
      <c r="AQ547" s="824">
        <f t="shared" si="630"/>
        <v>0</v>
      </c>
    </row>
    <row r="548" spans="1:43" ht="15" hidden="1" customHeight="1" x14ac:dyDescent="0.4">
      <c r="B548" s="825"/>
      <c r="C548" s="826"/>
      <c r="D548" s="827"/>
      <c r="E548" s="1175" t="str">
        <f>IFERROR(VLOOKUP(D548,'J1&amp;J2'!$CA$9:$CW$466,12,FALSE),"")</f>
        <v/>
      </c>
      <c r="F548" s="1193" t="str">
        <f t="shared" si="606"/>
        <v/>
      </c>
      <c r="G548" s="1194" t="str">
        <f t="shared" si="607"/>
        <v/>
      </c>
      <c r="H548" s="1175" t="str">
        <f>IFERROR(VLOOKUP(D548,'J1&amp;J2'!$CA$9:$CW$466,13,FALSE),"")</f>
        <v/>
      </c>
      <c r="I548" s="1191" t="str">
        <f t="shared" si="608"/>
        <v/>
      </c>
      <c r="J548" s="1194" t="str">
        <f t="shared" si="609"/>
        <v/>
      </c>
      <c r="K548" s="1175" t="str">
        <f>IFERROR(VLOOKUP(D548,'J1&amp;J2'!$CA$9:$CW$466,14,FALSE),"")</f>
        <v/>
      </c>
      <c r="L548" s="1193" t="str">
        <f t="shared" si="610"/>
        <v/>
      </c>
      <c r="M548" s="1194" t="str">
        <f t="shared" si="611"/>
        <v/>
      </c>
      <c r="N548" s="1175" t="str">
        <f>IFERROR(VLOOKUP(D548,'J1&amp;J2'!$CA$9:$CW$466,15,FALSE),"")</f>
        <v/>
      </c>
      <c r="O548" s="1193" t="str">
        <f t="shared" si="612"/>
        <v/>
      </c>
      <c r="P548" s="1194" t="str">
        <f t="shared" si="613"/>
        <v/>
      </c>
      <c r="Q548" s="1175" t="str">
        <f>IFERROR(VLOOKUP(D548,'J1&amp;J2'!$CA$9:$CW$466,16,FALSE),"")</f>
        <v/>
      </c>
      <c r="R548" s="1193" t="str">
        <f t="shared" si="614"/>
        <v/>
      </c>
      <c r="S548" s="1194" t="str">
        <f t="shared" si="615"/>
        <v/>
      </c>
      <c r="T548" s="1175" t="str">
        <f>IFERROR(VLOOKUP(D548,'J1&amp;J2'!$CA$9:$CW$466,17,FALSE),"")</f>
        <v/>
      </c>
      <c r="U548" s="1193" t="str">
        <f t="shared" si="616"/>
        <v/>
      </c>
      <c r="V548" s="1194" t="str">
        <f t="shared" si="617"/>
        <v/>
      </c>
      <c r="W548" s="1175" t="str">
        <f>IFERROR(VLOOKUP(D548,'J1&amp;J2'!$CA$9:$CW$466,18,FALSE),"")</f>
        <v/>
      </c>
      <c r="X548" s="1193" t="str">
        <f t="shared" si="618"/>
        <v/>
      </c>
      <c r="Y548" s="1194" t="str">
        <f t="shared" si="619"/>
        <v/>
      </c>
      <c r="Z548" s="1175" t="str">
        <f>IFERROR(VLOOKUP(D548,'J1&amp;J2'!$CA$9:$CW$466,19,FALSE),"")</f>
        <v/>
      </c>
      <c r="AA548" s="1193" t="str">
        <f t="shared" si="620"/>
        <v/>
      </c>
      <c r="AB548" s="1194" t="str">
        <f t="shared" si="621"/>
        <v/>
      </c>
      <c r="AC548" s="1175" t="str">
        <f>IFERROR(VLOOKUP(D548,'J1&amp;J2'!$CA$9:$CW$466,20,FALSE),"")</f>
        <v/>
      </c>
      <c r="AD548" s="1193" t="str">
        <f t="shared" si="622"/>
        <v/>
      </c>
      <c r="AE548" s="1194" t="str">
        <f t="shared" si="623"/>
        <v/>
      </c>
      <c r="AF548" s="1175" t="str">
        <f>IFERROR(VLOOKUP(D548,'J1&amp;J2'!$CA$9:$CW$466,21,FALSE),"")</f>
        <v/>
      </c>
      <c r="AG548" s="1193" t="str">
        <f t="shared" si="624"/>
        <v/>
      </c>
      <c r="AH548" s="1194" t="str">
        <f t="shared" si="625"/>
        <v/>
      </c>
      <c r="AI548" s="1175" t="str">
        <f>IFERROR(VLOOKUP(D548,'J1&amp;J2'!$CA$9:$CW$466,22,FALSE),"")</f>
        <v/>
      </c>
      <c r="AJ548" s="1193" t="str">
        <f t="shared" si="626"/>
        <v/>
      </c>
      <c r="AK548" s="1194" t="str">
        <f t="shared" si="627"/>
        <v/>
      </c>
      <c r="AL548" s="1175"/>
      <c r="AM548" s="1193"/>
      <c r="AN548" s="1194"/>
      <c r="AO548" s="822" t="str">
        <f t="shared" si="628"/>
        <v/>
      </c>
      <c r="AP548" s="823" t="str">
        <f t="shared" si="629"/>
        <v/>
      </c>
      <c r="AQ548" s="824">
        <f t="shared" si="630"/>
        <v>0</v>
      </c>
    </row>
    <row r="549" spans="1:43" ht="15" hidden="1" customHeight="1" x14ac:dyDescent="0.4">
      <c r="B549" s="819"/>
      <c r="C549" s="820"/>
      <c r="D549" s="821"/>
      <c r="E549" s="1174" t="str">
        <f>IFERROR(VLOOKUP(D549,'J1&amp;J2'!$CA$9:$CW$466,12,FALSE),"")</f>
        <v/>
      </c>
      <c r="F549" s="1191" t="str">
        <f t="shared" si="606"/>
        <v/>
      </c>
      <c r="G549" s="1192" t="str">
        <f t="shared" si="607"/>
        <v/>
      </c>
      <c r="H549" s="1174" t="str">
        <f>IFERROR(VLOOKUP(D549,'J1&amp;J2'!$CA$9:$CW$466,13,FALSE),"")</f>
        <v/>
      </c>
      <c r="I549" s="1191" t="str">
        <f t="shared" si="608"/>
        <v/>
      </c>
      <c r="J549" s="1192" t="str">
        <f t="shared" si="609"/>
        <v/>
      </c>
      <c r="K549" s="1174" t="str">
        <f>IFERROR(VLOOKUP(D549,'J1&amp;J2'!$CA$9:$CW$466,14,FALSE),"")</f>
        <v/>
      </c>
      <c r="L549" s="1191" t="str">
        <f t="shared" si="610"/>
        <v/>
      </c>
      <c r="M549" s="1192" t="str">
        <f t="shared" si="611"/>
        <v/>
      </c>
      <c r="N549" s="1174" t="str">
        <f>IFERROR(VLOOKUP(D549,'J1&amp;J2'!$CA$9:$CW$466,15,FALSE),"")</f>
        <v/>
      </c>
      <c r="O549" s="1191" t="str">
        <f t="shared" si="612"/>
        <v/>
      </c>
      <c r="P549" s="1192" t="str">
        <f t="shared" si="613"/>
        <v/>
      </c>
      <c r="Q549" s="1174" t="str">
        <f>IFERROR(VLOOKUP(D549,'J1&amp;J2'!$CA$9:$CW$466,16,FALSE),"")</f>
        <v/>
      </c>
      <c r="R549" s="1191" t="str">
        <f t="shared" si="614"/>
        <v/>
      </c>
      <c r="S549" s="1192" t="str">
        <f t="shared" si="615"/>
        <v/>
      </c>
      <c r="T549" s="1174" t="str">
        <f>IFERROR(VLOOKUP(D549,'J1&amp;J2'!$CA$9:$CW$466,17,FALSE),"")</f>
        <v/>
      </c>
      <c r="U549" s="1191" t="str">
        <f t="shared" si="616"/>
        <v/>
      </c>
      <c r="V549" s="1192" t="str">
        <f t="shared" si="617"/>
        <v/>
      </c>
      <c r="W549" s="1174" t="str">
        <f>IFERROR(VLOOKUP(D549,'J1&amp;J2'!$CA$9:$CW$466,18,FALSE),"")</f>
        <v/>
      </c>
      <c r="X549" s="1191" t="str">
        <f t="shared" si="618"/>
        <v/>
      </c>
      <c r="Y549" s="1192" t="str">
        <f t="shared" si="619"/>
        <v/>
      </c>
      <c r="Z549" s="1174" t="str">
        <f>IFERROR(VLOOKUP(D549,'J1&amp;J2'!$CA$9:$CW$466,19,FALSE),"")</f>
        <v/>
      </c>
      <c r="AA549" s="1191" t="str">
        <f t="shared" si="620"/>
        <v/>
      </c>
      <c r="AB549" s="1192" t="str">
        <f t="shared" si="621"/>
        <v/>
      </c>
      <c r="AC549" s="1174" t="str">
        <f>IFERROR(VLOOKUP(D549,'J1&amp;J2'!$CA$9:$CW$466,20,FALSE),"")</f>
        <v/>
      </c>
      <c r="AD549" s="1191" t="str">
        <f t="shared" si="622"/>
        <v/>
      </c>
      <c r="AE549" s="1192" t="str">
        <f t="shared" si="623"/>
        <v/>
      </c>
      <c r="AF549" s="1174" t="str">
        <f>IFERROR(VLOOKUP(D549,'J1&amp;J2'!$CA$9:$CW$466,21,FALSE),"")</f>
        <v/>
      </c>
      <c r="AG549" s="1191" t="str">
        <f t="shared" si="624"/>
        <v/>
      </c>
      <c r="AH549" s="1192" t="str">
        <f t="shared" si="625"/>
        <v/>
      </c>
      <c r="AI549" s="1174" t="str">
        <f>IFERROR(VLOOKUP(D549,'J1&amp;J2'!$CA$9:$CW$466,22,FALSE),"")</f>
        <v/>
      </c>
      <c r="AJ549" s="1191" t="str">
        <f t="shared" si="626"/>
        <v/>
      </c>
      <c r="AK549" s="1192" t="str">
        <f t="shared" si="627"/>
        <v/>
      </c>
      <c r="AL549" s="1174"/>
      <c r="AM549" s="1191"/>
      <c r="AN549" s="1192"/>
      <c r="AO549" s="822" t="str">
        <f t="shared" si="628"/>
        <v/>
      </c>
      <c r="AP549" s="823" t="str">
        <f t="shared" si="629"/>
        <v/>
      </c>
      <c r="AQ549" s="824">
        <f t="shared" si="630"/>
        <v>0</v>
      </c>
    </row>
    <row r="550" spans="1:43" ht="15" hidden="1" customHeight="1" x14ac:dyDescent="0.4">
      <c r="B550" s="825"/>
      <c r="C550" s="826"/>
      <c r="D550" s="827"/>
      <c r="E550" s="1175" t="str">
        <f>IFERROR(VLOOKUP(D550,'J1&amp;J2'!$CA$9:$CW$466,12,FALSE),"")</f>
        <v/>
      </c>
      <c r="F550" s="1193" t="str">
        <f t="shared" si="606"/>
        <v/>
      </c>
      <c r="G550" s="1194" t="str">
        <f t="shared" si="607"/>
        <v/>
      </c>
      <c r="H550" s="1175" t="str">
        <f>IFERROR(VLOOKUP(D550,'J1&amp;J2'!$CA$9:$CW$466,13,FALSE),"")</f>
        <v/>
      </c>
      <c r="I550" s="1191" t="str">
        <f t="shared" si="608"/>
        <v/>
      </c>
      <c r="J550" s="1194" t="str">
        <f t="shared" si="609"/>
        <v/>
      </c>
      <c r="K550" s="1175" t="str">
        <f>IFERROR(VLOOKUP(D550,'J1&amp;J2'!$CA$9:$CW$466,14,FALSE),"")</f>
        <v/>
      </c>
      <c r="L550" s="1193" t="str">
        <f t="shared" si="610"/>
        <v/>
      </c>
      <c r="M550" s="1194" t="str">
        <f t="shared" si="611"/>
        <v/>
      </c>
      <c r="N550" s="1175" t="str">
        <f>IFERROR(VLOOKUP(D550,'J1&amp;J2'!$CA$9:$CW$466,15,FALSE),"")</f>
        <v/>
      </c>
      <c r="O550" s="1193" t="str">
        <f t="shared" si="612"/>
        <v/>
      </c>
      <c r="P550" s="1194" t="str">
        <f t="shared" si="613"/>
        <v/>
      </c>
      <c r="Q550" s="1175" t="str">
        <f>IFERROR(VLOOKUP(D550,'J1&amp;J2'!$CA$9:$CW$466,16,FALSE),"")</f>
        <v/>
      </c>
      <c r="R550" s="1193" t="str">
        <f t="shared" si="614"/>
        <v/>
      </c>
      <c r="S550" s="1194" t="str">
        <f t="shared" si="615"/>
        <v/>
      </c>
      <c r="T550" s="1175" t="str">
        <f>IFERROR(VLOOKUP(D550,'J1&amp;J2'!$CA$9:$CW$466,17,FALSE),"")</f>
        <v/>
      </c>
      <c r="U550" s="1193" t="str">
        <f t="shared" si="616"/>
        <v/>
      </c>
      <c r="V550" s="1194" t="str">
        <f t="shared" si="617"/>
        <v/>
      </c>
      <c r="W550" s="1175" t="str">
        <f>IFERROR(VLOOKUP(D550,'J1&amp;J2'!$CA$9:$CW$466,18,FALSE),"")</f>
        <v/>
      </c>
      <c r="X550" s="1193" t="str">
        <f t="shared" si="618"/>
        <v/>
      </c>
      <c r="Y550" s="1194" t="str">
        <f t="shared" si="619"/>
        <v/>
      </c>
      <c r="Z550" s="1175" t="str">
        <f>IFERROR(VLOOKUP(D550,'J1&amp;J2'!$CA$9:$CW$466,19,FALSE),"")</f>
        <v/>
      </c>
      <c r="AA550" s="1193" t="str">
        <f t="shared" si="620"/>
        <v/>
      </c>
      <c r="AB550" s="1194" t="str">
        <f t="shared" si="621"/>
        <v/>
      </c>
      <c r="AC550" s="1175" t="str">
        <f>IFERROR(VLOOKUP(D550,'J1&amp;J2'!$CA$9:$CW$466,20,FALSE),"")</f>
        <v/>
      </c>
      <c r="AD550" s="1193" t="str">
        <f t="shared" si="622"/>
        <v/>
      </c>
      <c r="AE550" s="1194" t="str">
        <f t="shared" si="623"/>
        <v/>
      </c>
      <c r="AF550" s="1175" t="str">
        <f>IFERROR(VLOOKUP(D550,'J1&amp;J2'!$CA$9:$CW$466,21,FALSE),"")</f>
        <v/>
      </c>
      <c r="AG550" s="1193" t="str">
        <f t="shared" si="624"/>
        <v/>
      </c>
      <c r="AH550" s="1194" t="str">
        <f t="shared" si="625"/>
        <v/>
      </c>
      <c r="AI550" s="1175" t="str">
        <f>IFERROR(VLOOKUP(D550,'J1&amp;J2'!$CA$9:$CW$466,22,FALSE),"")</f>
        <v/>
      </c>
      <c r="AJ550" s="1193" t="str">
        <f t="shared" si="626"/>
        <v/>
      </c>
      <c r="AK550" s="1194" t="str">
        <f t="shared" si="627"/>
        <v/>
      </c>
      <c r="AL550" s="1175"/>
      <c r="AM550" s="1193"/>
      <c r="AN550" s="1194"/>
      <c r="AO550" s="822" t="str">
        <f t="shared" si="628"/>
        <v/>
      </c>
      <c r="AP550" s="823" t="str">
        <f t="shared" si="629"/>
        <v/>
      </c>
      <c r="AQ550" s="824">
        <f t="shared" si="630"/>
        <v>0</v>
      </c>
    </row>
    <row r="551" spans="1:43" ht="15" hidden="1" customHeight="1" thickBot="1" x14ac:dyDescent="0.45">
      <c r="A551" s="936"/>
      <c r="B551" s="819"/>
      <c r="C551" s="820"/>
      <c r="D551" s="1188"/>
      <c r="E551" s="1174" t="str">
        <f>IFERROR(VLOOKUP(D551,'J1&amp;J2'!$CA$9:$CW$466,12,FALSE),"")</f>
        <v/>
      </c>
      <c r="F551" s="1191" t="str">
        <f t="shared" si="606"/>
        <v/>
      </c>
      <c r="G551" s="1192" t="str">
        <f t="shared" si="607"/>
        <v/>
      </c>
      <c r="H551" s="1174" t="str">
        <f>IFERROR(VLOOKUP(D551,'J1&amp;J2'!$CA$9:$CW$466,13,FALSE),"")</f>
        <v/>
      </c>
      <c r="I551" s="1191" t="str">
        <f t="shared" si="608"/>
        <v/>
      </c>
      <c r="J551" s="1192" t="str">
        <f t="shared" si="609"/>
        <v/>
      </c>
      <c r="K551" s="1174" t="str">
        <f>IFERROR(VLOOKUP(D551,'J1&amp;J2'!$CA$9:$CW$466,14,FALSE),"")</f>
        <v/>
      </c>
      <c r="L551" s="1191" t="str">
        <f t="shared" si="610"/>
        <v/>
      </c>
      <c r="M551" s="1192" t="str">
        <f t="shared" si="611"/>
        <v/>
      </c>
      <c r="N551" s="1174" t="str">
        <f>IFERROR(VLOOKUP(D551,'J1&amp;J2'!$CA$9:$CW$466,15,FALSE),"")</f>
        <v/>
      </c>
      <c r="O551" s="1191" t="str">
        <f t="shared" si="612"/>
        <v/>
      </c>
      <c r="P551" s="1192" t="str">
        <f t="shared" si="613"/>
        <v/>
      </c>
      <c r="Q551" s="1174" t="str">
        <f>IFERROR(VLOOKUP(D551,'J1&amp;J2'!$CA$9:$CW$466,16,FALSE),"")</f>
        <v/>
      </c>
      <c r="R551" s="1191" t="str">
        <f t="shared" si="614"/>
        <v/>
      </c>
      <c r="S551" s="1192" t="str">
        <f t="shared" si="615"/>
        <v/>
      </c>
      <c r="T551" s="1174" t="str">
        <f>IFERROR(VLOOKUP(D551,'J1&amp;J2'!$CA$9:$CW$466,17,FALSE),"")</f>
        <v/>
      </c>
      <c r="U551" s="1191" t="str">
        <f t="shared" si="616"/>
        <v/>
      </c>
      <c r="V551" s="1192" t="str">
        <f t="shared" si="617"/>
        <v/>
      </c>
      <c r="W551" s="1174" t="str">
        <f>IFERROR(VLOOKUP(D551,'J1&amp;J2'!$CA$9:$CW$466,18,FALSE),"")</f>
        <v/>
      </c>
      <c r="X551" s="1191" t="str">
        <f t="shared" si="618"/>
        <v/>
      </c>
      <c r="Y551" s="1192" t="str">
        <f t="shared" si="619"/>
        <v/>
      </c>
      <c r="Z551" s="1174" t="str">
        <f>IFERROR(VLOOKUP(D551,'J1&amp;J2'!$CA$9:$CW$466,19,FALSE),"")</f>
        <v/>
      </c>
      <c r="AA551" s="1191" t="str">
        <f t="shared" si="620"/>
        <v/>
      </c>
      <c r="AB551" s="1192" t="str">
        <f t="shared" si="621"/>
        <v/>
      </c>
      <c r="AC551" s="1174" t="str">
        <f>IFERROR(VLOOKUP(D551,'J1&amp;J2'!$CA$9:$CW$466,20,FALSE),"")</f>
        <v/>
      </c>
      <c r="AD551" s="1191" t="str">
        <f t="shared" si="622"/>
        <v/>
      </c>
      <c r="AE551" s="1192" t="str">
        <f t="shared" si="623"/>
        <v/>
      </c>
      <c r="AF551" s="1174" t="str">
        <f>IFERROR(VLOOKUP(D551,'J1&amp;J2'!$CA$9:$CW$466,21,FALSE),"")</f>
        <v/>
      </c>
      <c r="AG551" s="1191" t="str">
        <f t="shared" si="624"/>
        <v/>
      </c>
      <c r="AH551" s="1192" t="str">
        <f t="shared" si="625"/>
        <v/>
      </c>
      <c r="AI551" s="1174" t="str">
        <f>IFERROR(VLOOKUP(D551,'J1&amp;J2'!$CA$9:$CW$466,22,FALSE),"")</f>
        <v/>
      </c>
      <c r="AJ551" s="1191" t="str">
        <f t="shared" si="626"/>
        <v/>
      </c>
      <c r="AK551" s="1192" t="str">
        <f t="shared" si="627"/>
        <v/>
      </c>
      <c r="AL551" s="1195"/>
      <c r="AM551" s="1196"/>
      <c r="AN551" s="1197"/>
      <c r="AO551" s="1226" t="str">
        <f t="shared" si="628"/>
        <v/>
      </c>
      <c r="AP551" s="1227" t="str">
        <f t="shared" si="629"/>
        <v/>
      </c>
      <c r="AQ551" s="1228">
        <f t="shared" si="630"/>
        <v>0</v>
      </c>
    </row>
    <row r="552" spans="1:43" ht="15" customHeight="1" x14ac:dyDescent="0.4">
      <c r="A552" s="1189"/>
      <c r="B552" s="1190"/>
      <c r="C552" s="1190"/>
      <c r="D552" s="1190"/>
      <c r="E552" s="1189"/>
      <c r="F552" s="1189"/>
      <c r="G552" s="1189"/>
      <c r="H552" s="1189"/>
      <c r="I552" s="1189"/>
      <c r="J552" s="1189"/>
      <c r="K552" s="1189"/>
      <c r="L552" s="1189"/>
      <c r="M552" s="1189"/>
      <c r="N552" s="1189"/>
      <c r="O552" s="1189"/>
      <c r="P552" s="1189"/>
      <c r="Q552" s="1189"/>
      <c r="R552" s="1189"/>
      <c r="S552" s="1189"/>
      <c r="T552" s="1189"/>
      <c r="U552" s="1189"/>
      <c r="V552" s="1189"/>
      <c r="W552" s="1189"/>
      <c r="X552" s="1189"/>
      <c r="Y552" s="1189"/>
      <c r="Z552" s="1189"/>
      <c r="AA552" s="1189"/>
      <c r="AB552" s="1189"/>
      <c r="AC552" s="1189"/>
      <c r="AD552" s="1189"/>
      <c r="AE552" s="1189"/>
      <c r="AF552" s="1189"/>
      <c r="AG552" s="1189"/>
      <c r="AH552" s="1189"/>
      <c r="AI552" s="1189"/>
      <c r="AJ552" s="1189"/>
      <c r="AK552" s="1189"/>
      <c r="AL552" s="1189"/>
      <c r="AM552" s="1189"/>
      <c r="AN552" s="1189"/>
      <c r="AO552" s="1189"/>
      <c r="AP552" s="1189"/>
      <c r="AQ552" s="1189"/>
    </row>
  </sheetData>
  <mergeCells count="177">
    <mergeCell ref="K7:M8"/>
    <mergeCell ref="N7:P8"/>
    <mergeCell ref="E9:G9"/>
    <mergeCell ref="H9:J9"/>
    <mergeCell ref="K9:M9"/>
    <mergeCell ref="N9:P9"/>
    <mergeCell ref="Q7:S8"/>
    <mergeCell ref="T7:V8"/>
    <mergeCell ref="Q9:S9"/>
    <mergeCell ref="T9:V9"/>
    <mergeCell ref="W7:Y8"/>
    <mergeCell ref="Z7:AB8"/>
    <mergeCell ref="W9:Y9"/>
    <mergeCell ref="Z9:AB9"/>
    <mergeCell ref="AC7:AE8"/>
    <mergeCell ref="AF7:AH8"/>
    <mergeCell ref="AO7:AO9"/>
    <mergeCell ref="AP7:AP9"/>
    <mergeCell ref="AQ7:AQ9"/>
    <mergeCell ref="AC9:AE9"/>
    <mergeCell ref="AF9:AH9"/>
    <mergeCell ref="AI9:AK9"/>
    <mergeCell ref="AL7:AN8"/>
    <mergeCell ref="AL9:AN9"/>
    <mergeCell ref="AP128:AP130"/>
    <mergeCell ref="AQ128:AQ130"/>
    <mergeCell ref="Z130:AB130"/>
    <mergeCell ref="AC130:AE130"/>
    <mergeCell ref="AL128:AN129"/>
    <mergeCell ref="AL130:AN130"/>
    <mergeCell ref="N128:P129"/>
    <mergeCell ref="Q128:S129"/>
    <mergeCell ref="E130:G130"/>
    <mergeCell ref="H130:J130"/>
    <mergeCell ref="K130:M130"/>
    <mergeCell ref="N130:P130"/>
    <mergeCell ref="Q130:S130"/>
    <mergeCell ref="T128:V129"/>
    <mergeCell ref="W128:Y129"/>
    <mergeCell ref="T130:V130"/>
    <mergeCell ref="W130:Y130"/>
    <mergeCell ref="AQ244:AQ246"/>
    <mergeCell ref="AF246:AH246"/>
    <mergeCell ref="AI246:AK246"/>
    <mergeCell ref="W246:Y246"/>
    <mergeCell ref="B2:AP2"/>
    <mergeCell ref="B3:AP3"/>
    <mergeCell ref="AC4:AP4"/>
    <mergeCell ref="B6:AP6"/>
    <mergeCell ref="B7:B8"/>
    <mergeCell ref="E7:G8"/>
    <mergeCell ref="H7:J8"/>
    <mergeCell ref="AF128:AH129"/>
    <mergeCell ref="AI128:AK129"/>
    <mergeCell ref="AI7:AK8"/>
    <mergeCell ref="B127:AP127"/>
    <mergeCell ref="B128:B129"/>
    <mergeCell ref="E128:G129"/>
    <mergeCell ref="H128:J129"/>
    <mergeCell ref="K128:M129"/>
    <mergeCell ref="AF130:AH130"/>
    <mergeCell ref="AI130:AK130"/>
    <mergeCell ref="Z128:AB129"/>
    <mergeCell ref="AC128:AE129"/>
    <mergeCell ref="AO128:AO130"/>
    <mergeCell ref="N246:P246"/>
    <mergeCell ref="Q246:S246"/>
    <mergeCell ref="T246:V246"/>
    <mergeCell ref="T244:V245"/>
    <mergeCell ref="W244:Y245"/>
    <mergeCell ref="Z244:AB245"/>
    <mergeCell ref="AC244:AE245"/>
    <mergeCell ref="AF244:AH245"/>
    <mergeCell ref="AI244:AK245"/>
    <mergeCell ref="AQ374:AQ376"/>
    <mergeCell ref="AF376:AH376"/>
    <mergeCell ref="AI376:AK376"/>
    <mergeCell ref="B243:AP243"/>
    <mergeCell ref="B244:B245"/>
    <mergeCell ref="E244:G245"/>
    <mergeCell ref="H244:J245"/>
    <mergeCell ref="K244:M245"/>
    <mergeCell ref="N244:P245"/>
    <mergeCell ref="Q244:S245"/>
    <mergeCell ref="Z376:AB376"/>
    <mergeCell ref="AC376:AE376"/>
    <mergeCell ref="E376:G376"/>
    <mergeCell ref="H376:J376"/>
    <mergeCell ref="K376:M376"/>
    <mergeCell ref="N376:P376"/>
    <mergeCell ref="Q376:S376"/>
    <mergeCell ref="T376:V376"/>
    <mergeCell ref="W376:Y376"/>
    <mergeCell ref="Z246:AB246"/>
    <mergeCell ref="AC246:AE246"/>
    <mergeCell ref="E246:G246"/>
    <mergeCell ref="H246:J246"/>
    <mergeCell ref="K246:M246"/>
    <mergeCell ref="AI465:AK466"/>
    <mergeCell ref="AO465:AO467"/>
    <mergeCell ref="B373:AP373"/>
    <mergeCell ref="B374:B375"/>
    <mergeCell ref="E374:G375"/>
    <mergeCell ref="H374:J375"/>
    <mergeCell ref="K374:M375"/>
    <mergeCell ref="N374:P375"/>
    <mergeCell ref="Q374:S375"/>
    <mergeCell ref="T397:V398"/>
    <mergeCell ref="W397:Y398"/>
    <mergeCell ref="Z397:AB398"/>
    <mergeCell ref="AC397:AE398"/>
    <mergeCell ref="AF397:AH398"/>
    <mergeCell ref="AI397:AK398"/>
    <mergeCell ref="AO397:AO399"/>
    <mergeCell ref="AP397:AP399"/>
    <mergeCell ref="T374:V375"/>
    <mergeCell ref="W374:Y375"/>
    <mergeCell ref="Z374:AB375"/>
    <mergeCell ref="AC374:AE375"/>
    <mergeCell ref="AF374:AH375"/>
    <mergeCell ref="AI374:AK375"/>
    <mergeCell ref="AO374:AO376"/>
    <mergeCell ref="AQ465:AQ467"/>
    <mergeCell ref="AF467:AH467"/>
    <mergeCell ref="AI467:AK467"/>
    <mergeCell ref="B464:AP464"/>
    <mergeCell ref="B465:B466"/>
    <mergeCell ref="E465:G466"/>
    <mergeCell ref="H465:J466"/>
    <mergeCell ref="K465:M466"/>
    <mergeCell ref="N465:P466"/>
    <mergeCell ref="Q465:S466"/>
    <mergeCell ref="Z467:AB467"/>
    <mergeCell ref="AC467:AE467"/>
    <mergeCell ref="E467:G467"/>
    <mergeCell ref="H467:J467"/>
    <mergeCell ref="K467:M467"/>
    <mergeCell ref="N467:P467"/>
    <mergeCell ref="Q467:S467"/>
    <mergeCell ref="T467:V467"/>
    <mergeCell ref="W467:Y467"/>
    <mergeCell ref="T465:V466"/>
    <mergeCell ref="W465:Y466"/>
    <mergeCell ref="Z465:AB466"/>
    <mergeCell ref="AC465:AE466"/>
    <mergeCell ref="AF465:AH466"/>
    <mergeCell ref="AQ397:AQ399"/>
    <mergeCell ref="AF399:AH399"/>
    <mergeCell ref="AI399:AK399"/>
    <mergeCell ref="B396:AP396"/>
    <mergeCell ref="B397:B398"/>
    <mergeCell ref="E397:G398"/>
    <mergeCell ref="H397:J398"/>
    <mergeCell ref="K397:M398"/>
    <mergeCell ref="N397:P398"/>
    <mergeCell ref="Q397:S398"/>
    <mergeCell ref="Z399:AB399"/>
    <mergeCell ref="AC399:AE399"/>
    <mergeCell ref="E399:G399"/>
    <mergeCell ref="H399:J399"/>
    <mergeCell ref="K399:M399"/>
    <mergeCell ref="N399:P399"/>
    <mergeCell ref="Q399:S399"/>
    <mergeCell ref="T399:V399"/>
    <mergeCell ref="W399:Y399"/>
    <mergeCell ref="AL244:AN245"/>
    <mergeCell ref="AL246:AN246"/>
    <mergeCell ref="AL374:AN375"/>
    <mergeCell ref="AL376:AN376"/>
    <mergeCell ref="AL397:AN398"/>
    <mergeCell ref="AL399:AN399"/>
    <mergeCell ref="AL465:AN466"/>
    <mergeCell ref="AL467:AN467"/>
    <mergeCell ref="AP465:AP467"/>
    <mergeCell ref="AP374:AP376"/>
    <mergeCell ref="AO244:AO246"/>
    <mergeCell ref="AP244:AP246"/>
  </mergeCells>
  <printOptions horizontalCentered="1"/>
  <pageMargins left="0.39370078740157483" right="0.19685039370078741" top="0.19685039370078741" bottom="0.19685039370078741" header="0" footer="0"/>
  <pageSetup paperSize="9" scale="52" fitToHeight="0" orientation="landscape" r:id="rId1"/>
  <rowBreaks count="7" manualBreakCount="7">
    <brk id="125" max="40" man="1"/>
    <brk id="176" max="40" man="1"/>
    <brk id="241" max="40" man="1"/>
    <brk id="305" max="40" man="1"/>
    <brk id="371" max="40" man="1"/>
    <brk id="462" max="40" man="1"/>
    <brk id="515" max="4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 filterMode="1"/>
  <dimension ref="A1:O476"/>
  <sheetViews>
    <sheetView topLeftCell="A170" workbookViewId="0">
      <selection activeCell="J257" sqref="J257"/>
    </sheetView>
  </sheetViews>
  <sheetFormatPr baseColWidth="10" defaultColWidth="12.5546875" defaultRowHeight="15" customHeight="1" x14ac:dyDescent="0.4"/>
  <cols>
    <col min="1" max="1" width="4.5546875" style="875" customWidth="1"/>
    <col min="2" max="3" width="8.5546875" style="875" customWidth="1"/>
    <col min="4" max="4" width="13.5546875" customWidth="1"/>
    <col min="5" max="5" width="20.5546875" style="1023" customWidth="1"/>
    <col min="6" max="6" width="15.5546875" customWidth="1"/>
    <col min="7" max="9" width="8.5546875" style="875" customWidth="1"/>
    <col min="10" max="10" width="30.5546875" customWidth="1"/>
    <col min="11" max="25" width="10.5546875" customWidth="1"/>
  </cols>
  <sheetData>
    <row r="1" spans="1:15" ht="12" customHeight="1" x14ac:dyDescent="0.4">
      <c r="A1" s="164" t="s">
        <v>1465</v>
      </c>
      <c r="B1" s="164" t="s">
        <v>1466</v>
      </c>
      <c r="C1" s="164" t="s">
        <v>1</v>
      </c>
      <c r="D1" s="164" t="s">
        <v>1180</v>
      </c>
      <c r="E1" s="164" t="s">
        <v>1854</v>
      </c>
      <c r="F1" s="164" t="s">
        <v>1855</v>
      </c>
      <c r="G1" s="1121" t="s">
        <v>12</v>
      </c>
      <c r="H1" s="1121" t="s">
        <v>13</v>
      </c>
      <c r="I1" s="1121" t="s">
        <v>14</v>
      </c>
      <c r="J1" s="1121" t="s">
        <v>1261</v>
      </c>
      <c r="K1" s="1154" t="s">
        <v>1987</v>
      </c>
      <c r="O1" s="1154"/>
    </row>
    <row r="2" spans="1:15" ht="12" customHeight="1" x14ac:dyDescent="0.4">
      <c r="A2" s="7">
        <v>1</v>
      </c>
      <c r="B2" s="7">
        <v>2025</v>
      </c>
      <c r="C2" s="7" t="s">
        <v>432</v>
      </c>
      <c r="D2" s="7" t="s">
        <v>430</v>
      </c>
      <c r="E2" s="10" t="s">
        <v>1467</v>
      </c>
      <c r="F2" t="s">
        <v>1468</v>
      </c>
      <c r="G2" s="875" t="s">
        <v>66</v>
      </c>
      <c r="H2" s="875">
        <v>36</v>
      </c>
      <c r="I2" s="875" t="str">
        <f>IF(H2="","",IF(H2&lt;=9.9,"MAX1",IF(AND(H2&gt;9.9,H2&lt;=23.9),"MAX2",IF(H2&gt;23.9,"MAX3",""))))</f>
        <v>MAX3</v>
      </c>
      <c r="J2" t="str">
        <f>F2&amp;" "&amp;E2</f>
        <v>Bruno AUDREN</v>
      </c>
    </row>
    <row r="3" spans="1:15" ht="12" hidden="1" customHeight="1" x14ac:dyDescent="0.4">
      <c r="A3" s="7">
        <v>2</v>
      </c>
      <c r="B3" s="7">
        <v>2025</v>
      </c>
      <c r="C3" s="7" t="s">
        <v>432</v>
      </c>
      <c r="D3" s="7" t="s">
        <v>435</v>
      </c>
      <c r="E3" s="10" t="s">
        <v>1469</v>
      </c>
      <c r="F3" t="s">
        <v>1470</v>
      </c>
      <c r="G3" s="875" t="s">
        <v>92</v>
      </c>
      <c r="H3" s="875">
        <v>23</v>
      </c>
      <c r="I3" s="875" t="str">
        <f t="shared" ref="I3:I66" si="0">IF(H3="","",IF(H3&lt;=9.9,"MAX1",IF(AND(H3&gt;9.9,H3&lt;=23.9),"MAX2",IF(H3&gt;23.9,"MAX3",""))))</f>
        <v>MAX2</v>
      </c>
      <c r="J3" t="str">
        <f t="shared" ref="J3:J66" si="1">F3&amp;" "&amp;E3</f>
        <v>Corinne BATTIN</v>
      </c>
    </row>
    <row r="4" spans="1:15" ht="12" customHeight="1" x14ac:dyDescent="0.4">
      <c r="A4" s="7">
        <v>3</v>
      </c>
      <c r="B4" s="7">
        <v>2025</v>
      </c>
      <c r="C4" s="7" t="s">
        <v>432</v>
      </c>
      <c r="D4" s="7" t="s">
        <v>437</v>
      </c>
      <c r="E4" s="10" t="s">
        <v>1471</v>
      </c>
      <c r="F4" t="s">
        <v>144</v>
      </c>
      <c r="G4" s="875" t="s">
        <v>66</v>
      </c>
      <c r="H4" s="875">
        <v>36</v>
      </c>
      <c r="I4" s="875" t="str">
        <f t="shared" si="0"/>
        <v>MAX3</v>
      </c>
      <c r="J4" t="str">
        <f t="shared" si="1"/>
        <v>Alain BEILVERT</v>
      </c>
    </row>
    <row r="5" spans="1:15" ht="12" hidden="1" customHeight="1" x14ac:dyDescent="0.4">
      <c r="A5" s="7">
        <v>4</v>
      </c>
      <c r="B5" s="7">
        <v>2025</v>
      </c>
      <c r="C5" s="7" t="s">
        <v>432</v>
      </c>
      <c r="D5" s="7" t="s">
        <v>1879</v>
      </c>
      <c r="E5" s="10" t="s">
        <v>1922</v>
      </c>
      <c r="F5" s="1110" t="s">
        <v>1569</v>
      </c>
      <c r="G5" s="875" t="s">
        <v>81</v>
      </c>
      <c r="H5" s="875">
        <v>36</v>
      </c>
      <c r="I5" s="875" t="str">
        <f t="shared" si="0"/>
        <v>MAX3</v>
      </c>
      <c r="J5" t="str">
        <f t="shared" si="1"/>
        <v>Thérèse BERTIN</v>
      </c>
    </row>
    <row r="6" spans="1:15" ht="12" hidden="1" customHeight="1" x14ac:dyDescent="0.4">
      <c r="A6" s="7">
        <v>5</v>
      </c>
      <c r="B6" s="7">
        <v>2025</v>
      </c>
      <c r="C6" s="7" t="s">
        <v>432</v>
      </c>
      <c r="D6" s="7" t="s">
        <v>439</v>
      </c>
      <c r="E6" s="10" t="s">
        <v>1472</v>
      </c>
      <c r="F6" t="s">
        <v>1343</v>
      </c>
      <c r="G6" s="875" t="s">
        <v>66</v>
      </c>
      <c r="H6" s="875">
        <v>23.2</v>
      </c>
      <c r="I6" s="875" t="str">
        <f t="shared" si="0"/>
        <v>MAX2</v>
      </c>
      <c r="J6" t="str">
        <f t="shared" si="1"/>
        <v>Dominique BOIDRON</v>
      </c>
    </row>
    <row r="7" spans="1:15" ht="12" customHeight="1" x14ac:dyDescent="0.4">
      <c r="A7" s="7">
        <v>6</v>
      </c>
      <c r="B7" s="7">
        <v>2025</v>
      </c>
      <c r="C7" s="7" t="s">
        <v>432</v>
      </c>
      <c r="D7" s="7" t="s">
        <v>1473</v>
      </c>
      <c r="E7" s="10" t="s">
        <v>1474</v>
      </c>
      <c r="F7" t="s">
        <v>1444</v>
      </c>
      <c r="G7" s="875" t="s">
        <v>78</v>
      </c>
      <c r="H7" s="875">
        <v>36</v>
      </c>
      <c r="I7" s="875" t="str">
        <f t="shared" si="0"/>
        <v>MAX3</v>
      </c>
      <c r="J7" t="str">
        <f t="shared" si="1"/>
        <v>Luc BONNET</v>
      </c>
    </row>
    <row r="8" spans="1:15" ht="12" hidden="1" customHeight="1" x14ac:dyDescent="0.4">
      <c r="A8" s="7">
        <v>7</v>
      </c>
      <c r="B8" s="7">
        <v>2025</v>
      </c>
      <c r="C8" s="7" t="s">
        <v>432</v>
      </c>
      <c r="D8" s="7" t="s">
        <v>1476</v>
      </c>
      <c r="E8" s="10" t="s">
        <v>1474</v>
      </c>
      <c r="F8" t="s">
        <v>1083</v>
      </c>
      <c r="G8" s="875" t="s">
        <v>81</v>
      </c>
      <c r="H8" s="875">
        <v>36</v>
      </c>
      <c r="I8" s="875" t="str">
        <f t="shared" si="0"/>
        <v>MAX3</v>
      </c>
      <c r="J8" t="str">
        <f t="shared" si="1"/>
        <v>Nadine BONNET</v>
      </c>
    </row>
    <row r="9" spans="1:15" ht="12" hidden="1" customHeight="1" x14ac:dyDescent="0.4">
      <c r="A9" s="7">
        <v>8</v>
      </c>
      <c r="B9" s="7">
        <v>2025</v>
      </c>
      <c r="C9" s="7" t="s">
        <v>432</v>
      </c>
      <c r="D9" s="7" t="s">
        <v>441</v>
      </c>
      <c r="E9" s="10" t="s">
        <v>1434</v>
      </c>
      <c r="F9" t="s">
        <v>1435</v>
      </c>
      <c r="G9" s="875" t="s">
        <v>70</v>
      </c>
      <c r="H9" s="875">
        <v>5.9</v>
      </c>
      <c r="I9" s="875" t="str">
        <f t="shared" si="0"/>
        <v>MAX1</v>
      </c>
      <c r="J9" t="str">
        <f>F9&amp;" "&amp;E9</f>
        <v>Hervé BOQUIEN</v>
      </c>
    </row>
    <row r="10" spans="1:15" ht="12" customHeight="1" x14ac:dyDescent="0.4">
      <c r="A10" s="7">
        <v>9</v>
      </c>
      <c r="B10" s="7">
        <v>2025</v>
      </c>
      <c r="C10" s="7" t="s">
        <v>432</v>
      </c>
      <c r="D10" s="7" t="s">
        <v>1478</v>
      </c>
      <c r="E10" s="10" t="s">
        <v>1479</v>
      </c>
      <c r="F10" t="s">
        <v>89</v>
      </c>
      <c r="G10" s="875" t="s">
        <v>66</v>
      </c>
      <c r="H10" s="875">
        <v>36</v>
      </c>
      <c r="I10" s="875" t="str">
        <f t="shared" si="0"/>
        <v>MAX3</v>
      </c>
      <c r="J10" t="str">
        <f t="shared" si="1"/>
        <v>Christian BOUCHET</v>
      </c>
    </row>
    <row r="11" spans="1:15" ht="12" hidden="1" customHeight="1" x14ac:dyDescent="0.4">
      <c r="A11" s="7">
        <v>10</v>
      </c>
      <c r="B11" s="7">
        <v>2025</v>
      </c>
      <c r="C11" s="7" t="s">
        <v>432</v>
      </c>
      <c r="D11" s="7" t="s">
        <v>1481</v>
      </c>
      <c r="E11" s="10" t="s">
        <v>1479</v>
      </c>
      <c r="F11" t="s">
        <v>1482</v>
      </c>
      <c r="G11" s="875" t="s">
        <v>92</v>
      </c>
      <c r="H11" s="875">
        <v>36</v>
      </c>
      <c r="I11" s="875" t="str">
        <f t="shared" si="0"/>
        <v>MAX3</v>
      </c>
      <c r="J11" t="str">
        <f t="shared" si="1"/>
        <v>Yolande BOUCHET</v>
      </c>
    </row>
    <row r="12" spans="1:15" ht="12" hidden="1" customHeight="1" x14ac:dyDescent="0.4">
      <c r="A12" s="7">
        <v>11</v>
      </c>
      <c r="B12" s="7">
        <v>2025</v>
      </c>
      <c r="C12" s="7" t="s">
        <v>432</v>
      </c>
      <c r="D12" s="7" t="s">
        <v>444</v>
      </c>
      <c r="E12" s="10" t="s">
        <v>1484</v>
      </c>
      <c r="F12" s="1110" t="s">
        <v>131</v>
      </c>
      <c r="G12" s="875" t="s">
        <v>81</v>
      </c>
      <c r="H12" s="875">
        <v>36</v>
      </c>
      <c r="I12" s="875" t="str">
        <f t="shared" si="0"/>
        <v>MAX3</v>
      </c>
      <c r="J12" t="str">
        <f t="shared" si="1"/>
        <v>Françoise BREMONT</v>
      </c>
    </row>
    <row r="13" spans="1:15" ht="12" hidden="1" customHeight="1" x14ac:dyDescent="0.4">
      <c r="A13" s="7">
        <v>12</v>
      </c>
      <c r="B13" s="7">
        <v>2025</v>
      </c>
      <c r="C13" s="7" t="s">
        <v>432</v>
      </c>
      <c r="D13" s="7" t="s">
        <v>446</v>
      </c>
      <c r="E13" s="10" t="s">
        <v>1485</v>
      </c>
      <c r="F13" t="s">
        <v>131</v>
      </c>
      <c r="G13" s="875" t="s">
        <v>81</v>
      </c>
      <c r="H13" s="875">
        <v>15.5</v>
      </c>
      <c r="I13" s="875" t="str">
        <f t="shared" si="0"/>
        <v>MAX2</v>
      </c>
      <c r="J13" t="str">
        <f t="shared" si="1"/>
        <v>Françoise CERVANTES</v>
      </c>
    </row>
    <row r="14" spans="1:15" ht="12" customHeight="1" x14ac:dyDescent="0.4">
      <c r="A14" s="7">
        <v>13</v>
      </c>
      <c r="B14" s="7">
        <v>2025</v>
      </c>
      <c r="C14" s="7" t="s">
        <v>432</v>
      </c>
      <c r="D14" s="7" t="s">
        <v>448</v>
      </c>
      <c r="E14" s="10" t="s">
        <v>1486</v>
      </c>
      <c r="F14" t="s">
        <v>1487</v>
      </c>
      <c r="G14" s="875" t="s">
        <v>66</v>
      </c>
      <c r="H14" s="875">
        <v>25.2</v>
      </c>
      <c r="I14" s="875" t="str">
        <f t="shared" si="0"/>
        <v>MAX3</v>
      </c>
      <c r="J14" t="str">
        <f t="shared" si="1"/>
        <v>Jean-Yves CHEMINEAU</v>
      </c>
    </row>
    <row r="15" spans="1:15" ht="12" customHeight="1" x14ac:dyDescent="0.4">
      <c r="A15" s="7">
        <v>14</v>
      </c>
      <c r="B15" s="7">
        <v>2025</v>
      </c>
      <c r="C15" s="7" t="s">
        <v>432</v>
      </c>
      <c r="D15" s="7" t="s">
        <v>450</v>
      </c>
      <c r="E15" s="10" t="s">
        <v>1488</v>
      </c>
      <c r="F15" t="s">
        <v>83</v>
      </c>
      <c r="G15" s="875" t="s">
        <v>70</v>
      </c>
      <c r="H15" s="875">
        <v>36</v>
      </c>
      <c r="I15" s="875" t="str">
        <f t="shared" si="0"/>
        <v>MAX3</v>
      </c>
      <c r="J15" t="str">
        <f t="shared" si="1"/>
        <v>Michel CLOUET</v>
      </c>
    </row>
    <row r="16" spans="1:15" ht="12" customHeight="1" x14ac:dyDescent="0.4">
      <c r="A16" s="7">
        <v>15</v>
      </c>
      <c r="B16" s="7">
        <v>2025</v>
      </c>
      <c r="C16" s="7" t="s">
        <v>432</v>
      </c>
      <c r="D16" s="7" t="s">
        <v>452</v>
      </c>
      <c r="E16" s="10" t="s">
        <v>1489</v>
      </c>
      <c r="F16" t="s">
        <v>1490</v>
      </c>
      <c r="G16" s="875" t="s">
        <v>78</v>
      </c>
      <c r="H16" s="875">
        <v>36</v>
      </c>
      <c r="I16" s="875" t="str">
        <f t="shared" si="0"/>
        <v>MAX3</v>
      </c>
      <c r="J16" t="str">
        <f t="shared" si="1"/>
        <v>Yann COCHENNEC</v>
      </c>
    </row>
    <row r="17" spans="1:10" ht="12" hidden="1" customHeight="1" x14ac:dyDescent="0.4">
      <c r="A17" s="7">
        <v>16</v>
      </c>
      <c r="B17" s="7">
        <v>2025</v>
      </c>
      <c r="C17" s="7" t="s">
        <v>432</v>
      </c>
      <c r="D17" s="7" t="s">
        <v>454</v>
      </c>
      <c r="E17" s="10" t="s">
        <v>1491</v>
      </c>
      <c r="F17" t="s">
        <v>94</v>
      </c>
      <c r="G17" s="875" t="s">
        <v>66</v>
      </c>
      <c r="H17" s="875">
        <v>4.2</v>
      </c>
      <c r="I17" s="875" t="str">
        <f t="shared" si="0"/>
        <v>MAX1</v>
      </c>
      <c r="J17" t="str">
        <f t="shared" si="1"/>
        <v>Daniel COFFEC</v>
      </c>
    </row>
    <row r="18" spans="1:10" ht="12" hidden="1" customHeight="1" x14ac:dyDescent="0.4">
      <c r="A18" s="7">
        <v>17</v>
      </c>
      <c r="B18" s="7">
        <v>2025</v>
      </c>
      <c r="C18" s="7" t="s">
        <v>432</v>
      </c>
      <c r="D18" s="7" t="s">
        <v>456</v>
      </c>
      <c r="E18" s="10" t="s">
        <v>1491</v>
      </c>
      <c r="F18" t="s">
        <v>1492</v>
      </c>
      <c r="G18" s="875" t="s">
        <v>92</v>
      </c>
      <c r="H18" s="875">
        <v>14.6</v>
      </c>
      <c r="I18" s="875" t="str">
        <f t="shared" si="0"/>
        <v>MAX2</v>
      </c>
      <c r="J18" t="str">
        <f t="shared" si="1"/>
        <v>Odile COFFEC</v>
      </c>
    </row>
    <row r="19" spans="1:10" ht="12" hidden="1" customHeight="1" x14ac:dyDescent="0.4">
      <c r="A19" s="7">
        <v>18</v>
      </c>
      <c r="B19" s="7">
        <v>2025</v>
      </c>
      <c r="C19" s="7" t="s">
        <v>432</v>
      </c>
      <c r="D19" s="7" t="s">
        <v>458</v>
      </c>
      <c r="E19" s="10" t="s">
        <v>1491</v>
      </c>
      <c r="F19" t="s">
        <v>1493</v>
      </c>
      <c r="G19" s="875" t="s">
        <v>68</v>
      </c>
      <c r="H19" s="875">
        <v>16.8</v>
      </c>
      <c r="I19" s="875" t="str">
        <f t="shared" si="0"/>
        <v>MAX2</v>
      </c>
      <c r="J19" t="str">
        <f t="shared" si="1"/>
        <v>Ronan COFFEC</v>
      </c>
    </row>
    <row r="20" spans="1:10" ht="12" customHeight="1" x14ac:dyDescent="0.4">
      <c r="A20" s="7">
        <v>19</v>
      </c>
      <c r="B20" s="7">
        <v>2025</v>
      </c>
      <c r="C20" s="7" t="s">
        <v>432</v>
      </c>
      <c r="D20" s="7" t="s">
        <v>460</v>
      </c>
      <c r="E20" s="10" t="s">
        <v>1494</v>
      </c>
      <c r="F20" t="s">
        <v>1353</v>
      </c>
      <c r="G20" s="875" t="s">
        <v>78</v>
      </c>
      <c r="H20" s="875">
        <v>36</v>
      </c>
      <c r="I20" s="875" t="str">
        <f t="shared" si="0"/>
        <v>MAX3</v>
      </c>
      <c r="J20" t="str">
        <f t="shared" si="1"/>
        <v>Didier COUTON</v>
      </c>
    </row>
    <row r="21" spans="1:10" ht="12" customHeight="1" x14ac:dyDescent="0.4">
      <c r="A21" s="7">
        <v>20</v>
      </c>
      <c r="B21" s="7">
        <v>2025</v>
      </c>
      <c r="C21" s="7" t="s">
        <v>432</v>
      </c>
      <c r="D21" s="7" t="s">
        <v>1495</v>
      </c>
      <c r="E21" s="10" t="s">
        <v>1496</v>
      </c>
      <c r="F21" t="s">
        <v>1497</v>
      </c>
      <c r="G21" s="875" t="s">
        <v>66</v>
      </c>
      <c r="H21" s="875">
        <v>36</v>
      </c>
      <c r="I21" s="875" t="str">
        <f t="shared" si="0"/>
        <v>MAX3</v>
      </c>
      <c r="J21" t="str">
        <f t="shared" si="1"/>
        <v>Eric DARNIS</v>
      </c>
    </row>
    <row r="22" spans="1:10" ht="12" hidden="1" customHeight="1" x14ac:dyDescent="0.4">
      <c r="A22" s="7">
        <v>21</v>
      </c>
      <c r="B22" s="7">
        <v>2025</v>
      </c>
      <c r="C22" s="7" t="s">
        <v>432</v>
      </c>
      <c r="D22" s="7" t="s">
        <v>1499</v>
      </c>
      <c r="E22" s="10" t="s">
        <v>1500</v>
      </c>
      <c r="F22" t="s">
        <v>1501</v>
      </c>
      <c r="G22" s="875" t="s">
        <v>117</v>
      </c>
      <c r="H22" s="875">
        <v>36</v>
      </c>
      <c r="I22" s="875" t="str">
        <f t="shared" si="0"/>
        <v>MAX3</v>
      </c>
      <c r="J22" t="str">
        <f t="shared" si="1"/>
        <v>Myriam DUFLOS</v>
      </c>
    </row>
    <row r="23" spans="1:10" ht="12" hidden="1" customHeight="1" x14ac:dyDescent="0.4">
      <c r="A23" s="7">
        <v>22</v>
      </c>
      <c r="B23" s="7">
        <v>2025</v>
      </c>
      <c r="C23" s="7" t="s">
        <v>432</v>
      </c>
      <c r="D23" s="7" t="s">
        <v>462</v>
      </c>
      <c r="E23" s="10" t="s">
        <v>1503</v>
      </c>
      <c r="F23" t="s">
        <v>1150</v>
      </c>
      <c r="G23" s="875" t="s">
        <v>70</v>
      </c>
      <c r="H23" s="875">
        <v>8.8000000000000007</v>
      </c>
      <c r="I23" s="875" t="str">
        <f t="shared" si="0"/>
        <v>MAX1</v>
      </c>
      <c r="J23" t="str">
        <f t="shared" si="1"/>
        <v>Marcel DUVAL</v>
      </c>
    </row>
    <row r="24" spans="1:10" ht="12" customHeight="1" x14ac:dyDescent="0.4">
      <c r="A24" s="7">
        <v>23</v>
      </c>
      <c r="B24" s="7">
        <v>2025</v>
      </c>
      <c r="C24" s="7" t="s">
        <v>432</v>
      </c>
      <c r="D24" s="7" t="s">
        <v>464</v>
      </c>
      <c r="E24" s="10" t="s">
        <v>1504</v>
      </c>
      <c r="F24" t="s">
        <v>89</v>
      </c>
      <c r="G24" s="875" t="s">
        <v>66</v>
      </c>
      <c r="H24" s="875">
        <v>27.2</v>
      </c>
      <c r="I24" s="875" t="str">
        <f t="shared" si="0"/>
        <v>MAX3</v>
      </c>
      <c r="J24" t="str">
        <f t="shared" si="1"/>
        <v>Christian FAUREL</v>
      </c>
    </row>
    <row r="25" spans="1:10" ht="12" customHeight="1" x14ac:dyDescent="0.4">
      <c r="A25" s="7">
        <v>24</v>
      </c>
      <c r="B25" s="7">
        <v>2025</v>
      </c>
      <c r="C25" s="7" t="s">
        <v>432</v>
      </c>
      <c r="D25" s="7" t="s">
        <v>1262</v>
      </c>
      <c r="E25" s="10" t="s">
        <v>1505</v>
      </c>
      <c r="F25" t="s">
        <v>1506</v>
      </c>
      <c r="G25" s="875" t="s">
        <v>66</v>
      </c>
      <c r="H25" s="875">
        <v>36</v>
      </c>
      <c r="I25" s="875" t="str">
        <f t="shared" si="0"/>
        <v>MAX3</v>
      </c>
      <c r="J25" t="str">
        <f t="shared" si="1"/>
        <v>Gilles FOURNY</v>
      </c>
    </row>
    <row r="26" spans="1:10" ht="12" customHeight="1" x14ac:dyDescent="0.4">
      <c r="A26" s="7">
        <v>25</v>
      </c>
      <c r="B26" s="7">
        <v>2025</v>
      </c>
      <c r="C26" s="7" t="s">
        <v>432</v>
      </c>
      <c r="D26" s="7" t="s">
        <v>466</v>
      </c>
      <c r="E26" s="10" t="s">
        <v>1507</v>
      </c>
      <c r="F26" t="s">
        <v>83</v>
      </c>
      <c r="G26" s="875" t="s">
        <v>66</v>
      </c>
      <c r="H26" s="875">
        <v>36</v>
      </c>
      <c r="I26" s="875" t="str">
        <f t="shared" si="0"/>
        <v>MAX3</v>
      </c>
      <c r="J26" t="str">
        <f t="shared" si="1"/>
        <v>Michel GUIHO</v>
      </c>
    </row>
    <row r="27" spans="1:10" ht="12" customHeight="1" x14ac:dyDescent="0.4">
      <c r="A27" s="7">
        <v>26</v>
      </c>
      <c r="B27" s="7">
        <v>2025</v>
      </c>
      <c r="C27" s="7" t="s">
        <v>432</v>
      </c>
      <c r="D27" s="7" t="s">
        <v>470</v>
      </c>
      <c r="E27" s="10" t="s">
        <v>1510</v>
      </c>
      <c r="F27" t="s">
        <v>136</v>
      </c>
      <c r="G27" s="875" t="s">
        <v>66</v>
      </c>
      <c r="H27" s="875">
        <v>30.4</v>
      </c>
      <c r="I27" s="875" t="str">
        <f t="shared" si="0"/>
        <v>MAX3</v>
      </c>
      <c r="J27" t="str">
        <f t="shared" si="1"/>
        <v>Bernard GUILLOU</v>
      </c>
    </row>
    <row r="28" spans="1:10" ht="12" hidden="1" customHeight="1" x14ac:dyDescent="0.4">
      <c r="A28" s="7">
        <v>27</v>
      </c>
      <c r="B28" s="7">
        <v>2025</v>
      </c>
      <c r="C28" s="7" t="s">
        <v>432</v>
      </c>
      <c r="D28" s="7" t="s">
        <v>182</v>
      </c>
      <c r="E28" s="10" t="s">
        <v>1511</v>
      </c>
      <c r="F28" t="s">
        <v>1366</v>
      </c>
      <c r="G28" s="875" t="s">
        <v>66</v>
      </c>
      <c r="H28" s="875">
        <v>21.7</v>
      </c>
      <c r="I28" s="875" t="str">
        <f t="shared" si="0"/>
        <v>MAX2</v>
      </c>
      <c r="J28" t="str">
        <f t="shared" si="1"/>
        <v>Jean-Luc HOUCHOUA</v>
      </c>
    </row>
    <row r="29" spans="1:10" ht="12" customHeight="1" x14ac:dyDescent="0.4">
      <c r="A29" s="7">
        <v>28</v>
      </c>
      <c r="B29" s="7">
        <v>2025</v>
      </c>
      <c r="C29" s="7" t="s">
        <v>432</v>
      </c>
      <c r="D29" s="7" t="s">
        <v>1512</v>
      </c>
      <c r="E29" s="10" t="s">
        <v>1513</v>
      </c>
      <c r="F29" t="s">
        <v>94</v>
      </c>
      <c r="G29" s="875" t="s">
        <v>66</v>
      </c>
      <c r="H29" s="875">
        <v>36</v>
      </c>
      <c r="I29" s="875" t="str">
        <f t="shared" si="0"/>
        <v>MAX3</v>
      </c>
      <c r="J29" t="str">
        <f t="shared" si="1"/>
        <v>Daniel HUET</v>
      </c>
    </row>
    <row r="30" spans="1:10" ht="12" customHeight="1" x14ac:dyDescent="0.4">
      <c r="A30" s="7">
        <v>29</v>
      </c>
      <c r="B30" s="7">
        <v>2025</v>
      </c>
      <c r="C30" s="7" t="s">
        <v>432</v>
      </c>
      <c r="D30" s="7" t="s">
        <v>473</v>
      </c>
      <c r="E30" s="10" t="s">
        <v>1515</v>
      </c>
      <c r="F30" t="s">
        <v>1516</v>
      </c>
      <c r="G30" s="875" t="s">
        <v>78</v>
      </c>
      <c r="H30" s="875">
        <v>36</v>
      </c>
      <c r="I30" s="875" t="str">
        <f t="shared" si="0"/>
        <v>MAX3</v>
      </c>
      <c r="J30" t="str">
        <f t="shared" si="1"/>
        <v>Joel JELTSCH</v>
      </c>
    </row>
    <row r="31" spans="1:10" ht="12" hidden="1" customHeight="1" x14ac:dyDescent="0.4">
      <c r="A31" s="7">
        <v>30</v>
      </c>
      <c r="B31" s="7">
        <v>2025</v>
      </c>
      <c r="C31" s="7" t="s">
        <v>432</v>
      </c>
      <c r="D31" s="7" t="s">
        <v>474</v>
      </c>
      <c r="E31" s="10" t="s">
        <v>1517</v>
      </c>
      <c r="F31" t="s">
        <v>1518</v>
      </c>
      <c r="G31" s="875" t="s">
        <v>70</v>
      </c>
      <c r="H31" s="875">
        <v>-0.4</v>
      </c>
      <c r="I31" s="875" t="str">
        <f t="shared" si="0"/>
        <v>MAX1</v>
      </c>
      <c r="J31" t="str">
        <f t="shared" si="1"/>
        <v>Gerard LE CALVE</v>
      </c>
    </row>
    <row r="32" spans="1:10" ht="12" hidden="1" customHeight="1" x14ac:dyDescent="0.4">
      <c r="A32" s="7">
        <v>31</v>
      </c>
      <c r="B32" s="7">
        <v>2025</v>
      </c>
      <c r="C32" s="7" t="s">
        <v>432</v>
      </c>
      <c r="D32" s="7" t="s">
        <v>476</v>
      </c>
      <c r="E32" s="10" t="s">
        <v>1519</v>
      </c>
      <c r="F32" s="1110" t="s">
        <v>1520</v>
      </c>
      <c r="G32" s="875" t="s">
        <v>92</v>
      </c>
      <c r="H32" s="875">
        <v>36</v>
      </c>
      <c r="I32" s="875" t="str">
        <f t="shared" si="0"/>
        <v>MAX3</v>
      </c>
      <c r="J32" t="str">
        <f t="shared" si="1"/>
        <v>Annie LE MAT</v>
      </c>
    </row>
    <row r="33" spans="1:10" ht="12" customHeight="1" x14ac:dyDescent="0.4">
      <c r="A33" s="7">
        <v>32</v>
      </c>
      <c r="B33" s="7">
        <v>2025</v>
      </c>
      <c r="C33" s="7" t="s">
        <v>432</v>
      </c>
      <c r="D33" s="7" t="s">
        <v>480</v>
      </c>
      <c r="E33" s="10" t="s">
        <v>1523</v>
      </c>
      <c r="F33" t="s">
        <v>108</v>
      </c>
      <c r="G33" s="875" t="s">
        <v>66</v>
      </c>
      <c r="H33" s="875">
        <v>36</v>
      </c>
      <c r="I33" s="875" t="str">
        <f t="shared" si="0"/>
        <v>MAX3</v>
      </c>
      <c r="J33" t="str">
        <f t="shared" si="1"/>
        <v>Thierry LOUERAT</v>
      </c>
    </row>
    <row r="34" spans="1:10" ht="12" hidden="1" customHeight="1" x14ac:dyDescent="0.4">
      <c r="A34" s="7">
        <v>33</v>
      </c>
      <c r="B34" s="7">
        <v>2025</v>
      </c>
      <c r="C34" s="7" t="s">
        <v>432</v>
      </c>
      <c r="D34" s="7" t="s">
        <v>482</v>
      </c>
      <c r="E34" s="10" t="s">
        <v>1438</v>
      </c>
      <c r="F34" t="s">
        <v>1407</v>
      </c>
      <c r="G34" s="875" t="s">
        <v>92</v>
      </c>
      <c r="H34" s="875">
        <v>16.5</v>
      </c>
      <c r="I34" s="875" t="str">
        <f t="shared" si="0"/>
        <v>MAX2</v>
      </c>
      <c r="J34" t="str">
        <f t="shared" si="1"/>
        <v>Christine LUSTEAU</v>
      </c>
    </row>
    <row r="35" spans="1:10" ht="12" hidden="1" customHeight="1" x14ac:dyDescent="0.4">
      <c r="A35" s="7">
        <v>34</v>
      </c>
      <c r="B35" s="7">
        <v>2025</v>
      </c>
      <c r="C35" s="7" t="s">
        <v>432</v>
      </c>
      <c r="D35" s="7" t="s">
        <v>177</v>
      </c>
      <c r="E35" s="10" t="s">
        <v>1437</v>
      </c>
      <c r="F35" t="s">
        <v>108</v>
      </c>
      <c r="G35" s="875" t="s">
        <v>66</v>
      </c>
      <c r="H35" s="875">
        <v>6.1</v>
      </c>
      <c r="I35" s="875" t="str">
        <f t="shared" si="0"/>
        <v>MAX1</v>
      </c>
      <c r="J35" t="str">
        <f t="shared" si="1"/>
        <v xml:space="preserve">Thierry MARTIN </v>
      </c>
    </row>
    <row r="36" spans="1:10" ht="12" customHeight="1" x14ac:dyDescent="0.4">
      <c r="A36" s="7">
        <v>35</v>
      </c>
      <c r="B36" s="7">
        <v>2025</v>
      </c>
      <c r="C36" s="7" t="s">
        <v>432</v>
      </c>
      <c r="D36" s="7" t="s">
        <v>485</v>
      </c>
      <c r="E36" s="10" t="s">
        <v>1524</v>
      </c>
      <c r="F36" t="s">
        <v>1338</v>
      </c>
      <c r="G36" s="875" t="s">
        <v>66</v>
      </c>
      <c r="H36" s="875">
        <v>36</v>
      </c>
      <c r="I36" s="875" t="str">
        <f t="shared" si="0"/>
        <v>MAX3</v>
      </c>
      <c r="J36" t="str">
        <f t="shared" si="1"/>
        <v>Patrick MARTINEAU</v>
      </c>
    </row>
    <row r="37" spans="1:10" ht="12" customHeight="1" x14ac:dyDescent="0.4">
      <c r="A37" s="7">
        <v>36</v>
      </c>
      <c r="B37" s="7">
        <v>2025</v>
      </c>
      <c r="C37" s="7" t="s">
        <v>432</v>
      </c>
      <c r="D37" s="7" t="s">
        <v>487</v>
      </c>
      <c r="E37" s="10" t="s">
        <v>1525</v>
      </c>
      <c r="F37" t="s">
        <v>144</v>
      </c>
      <c r="G37" s="875" t="s">
        <v>66</v>
      </c>
      <c r="H37" s="875">
        <v>36</v>
      </c>
      <c r="I37" s="875" t="str">
        <f t="shared" si="0"/>
        <v>MAX3</v>
      </c>
      <c r="J37" t="str">
        <f t="shared" si="1"/>
        <v>Alain MASSONNET</v>
      </c>
    </row>
    <row r="38" spans="1:10" ht="12" customHeight="1" x14ac:dyDescent="0.4">
      <c r="A38" s="7">
        <v>37</v>
      </c>
      <c r="B38" s="7">
        <v>2025</v>
      </c>
      <c r="C38" s="7" t="s">
        <v>432</v>
      </c>
      <c r="D38" s="7" t="s">
        <v>489</v>
      </c>
      <c r="E38" s="10" t="s">
        <v>1526</v>
      </c>
      <c r="F38" t="s">
        <v>1353</v>
      </c>
      <c r="G38" s="875" t="s">
        <v>78</v>
      </c>
      <c r="H38" s="875">
        <v>36</v>
      </c>
      <c r="I38" s="875" t="str">
        <f t="shared" si="0"/>
        <v>MAX3</v>
      </c>
      <c r="J38" t="str">
        <f t="shared" si="1"/>
        <v>Didier MERLAUD</v>
      </c>
    </row>
    <row r="39" spans="1:10" ht="12" hidden="1" customHeight="1" x14ac:dyDescent="0.4">
      <c r="A39" s="7">
        <v>38</v>
      </c>
      <c r="B39" s="7">
        <v>2025</v>
      </c>
      <c r="C39" s="7" t="s">
        <v>432</v>
      </c>
      <c r="D39" s="7" t="s">
        <v>179</v>
      </c>
      <c r="E39" s="10" t="s">
        <v>1439</v>
      </c>
      <c r="F39" t="s">
        <v>136</v>
      </c>
      <c r="G39" s="875" t="s">
        <v>66</v>
      </c>
      <c r="H39" s="875">
        <v>11.3</v>
      </c>
      <c r="I39" s="875" t="str">
        <f t="shared" si="0"/>
        <v>MAX2</v>
      </c>
      <c r="J39" t="str">
        <f t="shared" si="1"/>
        <v>Bernard MICAULT</v>
      </c>
    </row>
    <row r="40" spans="1:10" ht="12" hidden="1" customHeight="1" x14ac:dyDescent="0.4">
      <c r="A40" s="7">
        <v>39</v>
      </c>
      <c r="B40" s="7">
        <v>2025</v>
      </c>
      <c r="C40" s="7" t="s">
        <v>432</v>
      </c>
      <c r="D40" s="7" t="s">
        <v>180</v>
      </c>
      <c r="E40" s="10" t="s">
        <v>1439</v>
      </c>
      <c r="F40" t="s">
        <v>1440</v>
      </c>
      <c r="G40" s="875" t="s">
        <v>92</v>
      </c>
      <c r="H40" s="875">
        <v>22.5</v>
      </c>
      <c r="I40" s="875" t="str">
        <f t="shared" si="0"/>
        <v>MAX2</v>
      </c>
      <c r="J40" t="str">
        <f t="shared" si="1"/>
        <v>Janine MICAULT</v>
      </c>
    </row>
    <row r="41" spans="1:10" ht="12" hidden="1" customHeight="1" x14ac:dyDescent="0.4">
      <c r="A41" s="7">
        <v>40</v>
      </c>
      <c r="B41" s="7">
        <v>2025</v>
      </c>
      <c r="C41" s="7" t="s">
        <v>432</v>
      </c>
      <c r="D41" s="7" t="s">
        <v>493</v>
      </c>
      <c r="E41" s="10" t="s">
        <v>1169</v>
      </c>
      <c r="F41" t="s">
        <v>144</v>
      </c>
      <c r="G41" s="875" t="s">
        <v>66</v>
      </c>
      <c r="H41" s="875">
        <v>13</v>
      </c>
      <c r="I41" s="875" t="str">
        <f t="shared" si="0"/>
        <v>MAX2</v>
      </c>
      <c r="J41" t="str">
        <f t="shared" si="1"/>
        <v>Alain MICHAUD</v>
      </c>
    </row>
    <row r="42" spans="1:10" ht="12" hidden="1" customHeight="1" x14ac:dyDescent="0.4">
      <c r="A42" s="7">
        <v>41</v>
      </c>
      <c r="B42" s="7">
        <v>2025</v>
      </c>
      <c r="C42" s="7" t="s">
        <v>432</v>
      </c>
      <c r="D42" s="7" t="s">
        <v>495</v>
      </c>
      <c r="E42" s="10" t="s">
        <v>1169</v>
      </c>
      <c r="F42" t="s">
        <v>1527</v>
      </c>
      <c r="G42" s="875" t="s">
        <v>81</v>
      </c>
      <c r="H42" s="875">
        <v>33.200000000000003</v>
      </c>
      <c r="I42" s="875" t="str">
        <f t="shared" si="0"/>
        <v>MAX3</v>
      </c>
      <c r="J42" t="str">
        <f t="shared" si="1"/>
        <v>Ivette MICHAUD</v>
      </c>
    </row>
    <row r="43" spans="1:10" ht="12" hidden="1" customHeight="1" x14ac:dyDescent="0.4">
      <c r="A43" s="7">
        <v>42</v>
      </c>
      <c r="B43" s="7">
        <v>2025</v>
      </c>
      <c r="C43" s="7" t="s">
        <v>432</v>
      </c>
      <c r="D43" s="7" t="s">
        <v>498</v>
      </c>
      <c r="E43" s="10" t="s">
        <v>1528</v>
      </c>
      <c r="F43" t="s">
        <v>1529</v>
      </c>
      <c r="G43" s="875" t="s">
        <v>81</v>
      </c>
      <c r="H43" s="875">
        <v>36</v>
      </c>
      <c r="I43" s="875" t="str">
        <f t="shared" si="0"/>
        <v>MAX3</v>
      </c>
      <c r="J43" t="str">
        <f t="shared" si="1"/>
        <v>Jacqueline MORLOT-SOURDIN</v>
      </c>
    </row>
    <row r="44" spans="1:10" ht="12" hidden="1" customHeight="1" x14ac:dyDescent="0.4">
      <c r="A44" s="7">
        <v>43</v>
      </c>
      <c r="B44" s="7">
        <v>2025</v>
      </c>
      <c r="C44" s="7" t="s">
        <v>432</v>
      </c>
      <c r="D44" s="7" t="s">
        <v>500</v>
      </c>
      <c r="E44" s="10" t="s">
        <v>1530</v>
      </c>
      <c r="F44" t="s">
        <v>1531</v>
      </c>
      <c r="G44" s="875" t="s">
        <v>92</v>
      </c>
      <c r="H44" s="875">
        <v>36</v>
      </c>
      <c r="I44" s="875" t="str">
        <f t="shared" si="0"/>
        <v>MAX3</v>
      </c>
      <c r="J44" t="str">
        <f t="shared" si="1"/>
        <v>Marie-Thérèse MOUREAU</v>
      </c>
    </row>
    <row r="45" spans="1:10" ht="12" hidden="1" customHeight="1" x14ac:dyDescent="0.4">
      <c r="A45" s="7">
        <v>44</v>
      </c>
      <c r="B45" s="7">
        <v>2025</v>
      </c>
      <c r="C45" s="7" t="s">
        <v>432</v>
      </c>
      <c r="D45" s="7" t="s">
        <v>502</v>
      </c>
      <c r="E45" s="10" t="s">
        <v>1532</v>
      </c>
      <c r="F45" t="s">
        <v>1533</v>
      </c>
      <c r="G45" s="875" t="s">
        <v>92</v>
      </c>
      <c r="H45" s="875">
        <v>36</v>
      </c>
      <c r="I45" s="875" t="str">
        <f t="shared" si="0"/>
        <v>MAX3</v>
      </c>
      <c r="J45" t="str">
        <f t="shared" si="1"/>
        <v>Lisbet NEGRETTE</v>
      </c>
    </row>
    <row r="46" spans="1:10" ht="12" customHeight="1" x14ac:dyDescent="0.4">
      <c r="A46" s="7">
        <v>45</v>
      </c>
      <c r="B46" s="7">
        <v>2025</v>
      </c>
      <c r="C46" s="7" t="s">
        <v>432</v>
      </c>
      <c r="D46" s="7" t="s">
        <v>504</v>
      </c>
      <c r="E46" s="10" t="s">
        <v>1534</v>
      </c>
      <c r="F46" t="s">
        <v>94</v>
      </c>
      <c r="G46" s="875" t="s">
        <v>70</v>
      </c>
      <c r="H46" s="875">
        <v>36</v>
      </c>
      <c r="I46" s="875" t="str">
        <f t="shared" si="0"/>
        <v>MAX3</v>
      </c>
      <c r="J46" t="str">
        <f t="shared" si="1"/>
        <v>Daniel OLIVE</v>
      </c>
    </row>
    <row r="47" spans="1:10" ht="12" hidden="1" customHeight="1" x14ac:dyDescent="0.4">
      <c r="A47" s="7">
        <v>46</v>
      </c>
      <c r="B47" s="7">
        <v>2025</v>
      </c>
      <c r="C47" s="7" t="s">
        <v>432</v>
      </c>
      <c r="D47" s="7" t="s">
        <v>178</v>
      </c>
      <c r="E47" s="10" t="s">
        <v>1535</v>
      </c>
      <c r="F47" t="s">
        <v>1407</v>
      </c>
      <c r="G47" s="875" t="s">
        <v>92</v>
      </c>
      <c r="H47" s="875">
        <v>22.5</v>
      </c>
      <c r="I47" s="875" t="str">
        <f t="shared" si="0"/>
        <v>MAX2</v>
      </c>
      <c r="J47" t="str">
        <f t="shared" si="1"/>
        <v>Christine PADIOU</v>
      </c>
    </row>
    <row r="48" spans="1:10" ht="12" customHeight="1" x14ac:dyDescent="0.4">
      <c r="A48" s="7">
        <v>47</v>
      </c>
      <c r="B48" s="7">
        <v>2025</v>
      </c>
      <c r="C48" s="7" t="s">
        <v>432</v>
      </c>
      <c r="D48" s="7" t="s">
        <v>507</v>
      </c>
      <c r="E48" s="10" t="s">
        <v>1535</v>
      </c>
      <c r="F48" t="s">
        <v>1536</v>
      </c>
      <c r="G48" s="875" t="s">
        <v>66</v>
      </c>
      <c r="H48" s="875">
        <v>36</v>
      </c>
      <c r="I48" s="875" t="str">
        <f t="shared" si="0"/>
        <v>MAX3</v>
      </c>
      <c r="J48" t="str">
        <f t="shared" si="1"/>
        <v>Marc PADIOU</v>
      </c>
    </row>
    <row r="49" spans="1:10" ht="12" hidden="1" customHeight="1" x14ac:dyDescent="0.4">
      <c r="A49" s="7">
        <v>48</v>
      </c>
      <c r="B49" s="7">
        <v>2025</v>
      </c>
      <c r="C49" s="7" t="s">
        <v>432</v>
      </c>
      <c r="D49" s="7" t="s">
        <v>1537</v>
      </c>
      <c r="E49" s="10" t="s">
        <v>1436</v>
      </c>
      <c r="F49" t="s">
        <v>1538</v>
      </c>
      <c r="G49" s="875" t="s">
        <v>81</v>
      </c>
      <c r="H49" s="875">
        <v>36</v>
      </c>
      <c r="I49" s="875" t="str">
        <f t="shared" si="0"/>
        <v>MAX3</v>
      </c>
      <c r="J49" t="str">
        <f t="shared" si="1"/>
        <v>Isabelle PAVAGEAU</v>
      </c>
    </row>
    <row r="50" spans="1:10" ht="12" hidden="1" customHeight="1" x14ac:dyDescent="0.4">
      <c r="A50" s="7">
        <v>49</v>
      </c>
      <c r="B50" s="7">
        <v>2025</v>
      </c>
      <c r="C50" s="7" t="s">
        <v>432</v>
      </c>
      <c r="D50" s="7" t="s">
        <v>509</v>
      </c>
      <c r="E50" s="10" t="s">
        <v>1436</v>
      </c>
      <c r="F50" t="s">
        <v>108</v>
      </c>
      <c r="G50" s="875" t="s">
        <v>66</v>
      </c>
      <c r="H50" s="875">
        <v>12.6</v>
      </c>
      <c r="I50" s="875" t="str">
        <f t="shared" si="0"/>
        <v>MAX2</v>
      </c>
      <c r="J50" t="str">
        <f t="shared" si="1"/>
        <v>Thierry PAVAGEAU</v>
      </c>
    </row>
    <row r="51" spans="1:10" ht="12" customHeight="1" x14ac:dyDescent="0.4">
      <c r="A51" s="7">
        <v>50</v>
      </c>
      <c r="B51" s="7">
        <v>2025</v>
      </c>
      <c r="C51" s="7" t="s">
        <v>432</v>
      </c>
      <c r="D51" s="7" t="s">
        <v>511</v>
      </c>
      <c r="E51" s="10" t="s">
        <v>1540</v>
      </c>
      <c r="F51" t="s">
        <v>1457</v>
      </c>
      <c r="G51" s="875" t="s">
        <v>78</v>
      </c>
      <c r="H51" s="875">
        <v>36</v>
      </c>
      <c r="I51" s="875" t="str">
        <f t="shared" si="0"/>
        <v>MAX3</v>
      </c>
      <c r="J51" t="str">
        <f t="shared" si="1"/>
        <v>Olivier PAYRASTRE</v>
      </c>
    </row>
    <row r="52" spans="1:10" ht="12" customHeight="1" x14ac:dyDescent="0.4">
      <c r="A52" s="7">
        <v>51</v>
      </c>
      <c r="B52" s="7">
        <v>2025</v>
      </c>
      <c r="C52" s="7" t="s">
        <v>432</v>
      </c>
      <c r="D52" s="7" t="s">
        <v>513</v>
      </c>
      <c r="E52" s="10" t="s">
        <v>1541</v>
      </c>
      <c r="F52" t="s">
        <v>1542</v>
      </c>
      <c r="G52" s="875" t="s">
        <v>78</v>
      </c>
      <c r="H52" s="875">
        <v>36</v>
      </c>
      <c r="I52" s="875" t="str">
        <f t="shared" si="0"/>
        <v>MAX3</v>
      </c>
      <c r="J52" t="str">
        <f t="shared" si="1"/>
        <v>Emmanuel PICHON</v>
      </c>
    </row>
    <row r="53" spans="1:10" ht="12" hidden="1" customHeight="1" x14ac:dyDescent="0.4">
      <c r="A53" s="7">
        <v>52</v>
      </c>
      <c r="B53" s="7">
        <v>2025</v>
      </c>
      <c r="C53" s="7" t="s">
        <v>432</v>
      </c>
      <c r="D53" s="7" t="s">
        <v>515</v>
      </c>
      <c r="E53" s="10" t="s">
        <v>1543</v>
      </c>
      <c r="F53" t="s">
        <v>1544</v>
      </c>
      <c r="G53" s="875" t="s">
        <v>92</v>
      </c>
      <c r="H53" s="875">
        <v>36</v>
      </c>
      <c r="I53" s="875" t="str">
        <f t="shared" si="0"/>
        <v>MAX3</v>
      </c>
      <c r="J53" t="str">
        <f t="shared" si="1"/>
        <v>Marie Annick POWELL</v>
      </c>
    </row>
    <row r="54" spans="1:10" ht="12" hidden="1" customHeight="1" x14ac:dyDescent="0.4">
      <c r="A54" s="7">
        <v>53</v>
      </c>
      <c r="B54" s="7">
        <v>2025</v>
      </c>
      <c r="C54" s="7" t="s">
        <v>432</v>
      </c>
      <c r="D54" s="7" t="s">
        <v>1545</v>
      </c>
      <c r="E54" s="10" t="s">
        <v>1546</v>
      </c>
      <c r="F54" t="s">
        <v>1547</v>
      </c>
      <c r="G54" s="875" t="s">
        <v>81</v>
      </c>
      <c r="H54" s="875">
        <v>36</v>
      </c>
      <c r="I54" s="875" t="str">
        <f t="shared" si="0"/>
        <v>MAX3</v>
      </c>
      <c r="J54" t="str">
        <f t="shared" si="1"/>
        <v>Chantal PRESNEAU</v>
      </c>
    </row>
    <row r="55" spans="1:10" ht="12" hidden="1" customHeight="1" x14ac:dyDescent="0.4">
      <c r="A55" s="7">
        <v>54</v>
      </c>
      <c r="B55" s="7">
        <v>2025</v>
      </c>
      <c r="C55" s="7" t="s">
        <v>432</v>
      </c>
      <c r="D55" s="7" t="s">
        <v>181</v>
      </c>
      <c r="E55" s="10" t="s">
        <v>1549</v>
      </c>
      <c r="F55" t="s">
        <v>1550</v>
      </c>
      <c r="G55" s="875" t="s">
        <v>92</v>
      </c>
      <c r="H55" s="875">
        <v>15.5</v>
      </c>
      <c r="I55" s="875" t="str">
        <f t="shared" si="0"/>
        <v>MAX2</v>
      </c>
      <c r="J55" t="str">
        <f t="shared" si="1"/>
        <v>Nicole RAMOND</v>
      </c>
    </row>
    <row r="56" spans="1:10" ht="12" hidden="1" customHeight="1" x14ac:dyDescent="0.4">
      <c r="A56" s="7">
        <v>55</v>
      </c>
      <c r="B56" s="7">
        <v>2025</v>
      </c>
      <c r="C56" s="7" t="s">
        <v>432</v>
      </c>
      <c r="D56" s="7" t="s">
        <v>518</v>
      </c>
      <c r="E56" s="10" t="s">
        <v>1551</v>
      </c>
      <c r="F56" t="s">
        <v>1552</v>
      </c>
      <c r="G56" s="875" t="s">
        <v>66</v>
      </c>
      <c r="H56" s="875">
        <v>17.7</v>
      </c>
      <c r="I56" s="875" t="str">
        <f t="shared" si="0"/>
        <v>MAX2</v>
      </c>
      <c r="J56" t="str">
        <f t="shared" si="1"/>
        <v>Rene REMAUD</v>
      </c>
    </row>
    <row r="57" spans="1:10" ht="12" hidden="1" customHeight="1" x14ac:dyDescent="0.4">
      <c r="A57" s="7">
        <v>56</v>
      </c>
      <c r="B57" s="7">
        <v>2025</v>
      </c>
      <c r="C57" s="7" t="s">
        <v>432</v>
      </c>
      <c r="D57" s="7" t="s">
        <v>296</v>
      </c>
      <c r="E57" s="10" t="s">
        <v>1462</v>
      </c>
      <c r="F57" t="s">
        <v>1463</v>
      </c>
      <c r="G57" s="875" t="s">
        <v>70</v>
      </c>
      <c r="H57" s="875">
        <v>1</v>
      </c>
      <c r="I57" s="875" t="str">
        <f t="shared" si="0"/>
        <v>MAX1</v>
      </c>
      <c r="J57" t="str">
        <f t="shared" si="1"/>
        <v>Gilbert ROUILLERE</v>
      </c>
    </row>
    <row r="58" spans="1:10" ht="12" hidden="1" customHeight="1" x14ac:dyDescent="0.4">
      <c r="A58" s="7">
        <v>57</v>
      </c>
      <c r="B58" s="7">
        <v>2025</v>
      </c>
      <c r="C58" s="7" t="s">
        <v>432</v>
      </c>
      <c r="D58" s="7" t="s">
        <v>297</v>
      </c>
      <c r="E58" s="10" t="s">
        <v>298</v>
      </c>
      <c r="F58" t="s">
        <v>94</v>
      </c>
      <c r="G58" s="875" t="s">
        <v>66</v>
      </c>
      <c r="H58" s="875">
        <v>4.9000000000000004</v>
      </c>
      <c r="I58" s="875" t="str">
        <f t="shared" si="0"/>
        <v>MAX1</v>
      </c>
      <c r="J58" t="str">
        <f t="shared" si="1"/>
        <v>Daniel SORIN</v>
      </c>
    </row>
    <row r="59" spans="1:10" ht="12" hidden="1" customHeight="1" x14ac:dyDescent="0.4">
      <c r="A59" s="7">
        <v>58</v>
      </c>
      <c r="B59" s="7">
        <v>2025</v>
      </c>
      <c r="C59" s="7" t="s">
        <v>432</v>
      </c>
      <c r="D59" s="7" t="s">
        <v>523</v>
      </c>
      <c r="E59" s="10" t="s">
        <v>1554</v>
      </c>
      <c r="F59" t="s">
        <v>1482</v>
      </c>
      <c r="G59" s="875" t="s">
        <v>81</v>
      </c>
      <c r="H59" s="875">
        <v>14.2</v>
      </c>
      <c r="I59" s="875" t="str">
        <f t="shared" si="0"/>
        <v>MAX2</v>
      </c>
      <c r="J59" t="str">
        <f t="shared" si="1"/>
        <v>Yolande TENAUD EPERVRIER</v>
      </c>
    </row>
    <row r="60" spans="1:10" ht="12" customHeight="1" x14ac:dyDescent="0.4">
      <c r="A60" s="7">
        <v>59</v>
      </c>
      <c r="B60" s="7">
        <v>2025</v>
      </c>
      <c r="C60" s="7" t="s">
        <v>432</v>
      </c>
      <c r="D60" s="7" t="s">
        <v>526</v>
      </c>
      <c r="E60" s="10" t="s">
        <v>1556</v>
      </c>
      <c r="F60" t="s">
        <v>1409</v>
      </c>
      <c r="G60" s="875" t="s">
        <v>78</v>
      </c>
      <c r="H60" s="875">
        <v>36</v>
      </c>
      <c r="I60" s="875" t="str">
        <f t="shared" si="0"/>
        <v>MAX3</v>
      </c>
      <c r="J60" t="str">
        <f t="shared" si="1"/>
        <v>François THEVENIN</v>
      </c>
    </row>
    <row r="61" spans="1:10" ht="12" hidden="1" customHeight="1" x14ac:dyDescent="0.4">
      <c r="A61" s="7">
        <v>60</v>
      </c>
      <c r="B61" s="7">
        <v>2025</v>
      </c>
      <c r="C61" s="7" t="s">
        <v>530</v>
      </c>
      <c r="D61" s="7" t="s">
        <v>528</v>
      </c>
      <c r="E61" s="10" t="s">
        <v>1557</v>
      </c>
      <c r="F61" t="s">
        <v>131</v>
      </c>
      <c r="G61" s="875" t="s">
        <v>92</v>
      </c>
      <c r="H61" s="875">
        <v>23.8</v>
      </c>
      <c r="I61" s="875" t="str">
        <f t="shared" si="0"/>
        <v>MAX2</v>
      </c>
      <c r="J61" t="str">
        <f t="shared" si="1"/>
        <v>Françoise ANNIC</v>
      </c>
    </row>
    <row r="62" spans="1:10" ht="12" hidden="1" customHeight="1" x14ac:dyDescent="0.4">
      <c r="A62" s="7">
        <v>61</v>
      </c>
      <c r="B62" s="7">
        <v>2025</v>
      </c>
      <c r="C62" s="7" t="s">
        <v>530</v>
      </c>
      <c r="D62" s="7" t="s">
        <v>531</v>
      </c>
      <c r="E62" s="10" t="s">
        <v>1557</v>
      </c>
      <c r="F62" t="s">
        <v>1558</v>
      </c>
      <c r="G62" s="875" t="s">
        <v>66</v>
      </c>
      <c r="H62" s="875">
        <v>6.8</v>
      </c>
      <c r="I62" s="875" t="str">
        <f t="shared" si="0"/>
        <v>MAX1</v>
      </c>
      <c r="J62" t="str">
        <f t="shared" si="1"/>
        <v>Jean-François ANNIC</v>
      </c>
    </row>
    <row r="63" spans="1:10" ht="12" hidden="1" customHeight="1" x14ac:dyDescent="0.4">
      <c r="A63" s="7">
        <v>62</v>
      </c>
      <c r="B63" s="7">
        <v>2025</v>
      </c>
      <c r="C63" s="7" t="s">
        <v>530</v>
      </c>
      <c r="D63" s="7" t="s">
        <v>533</v>
      </c>
      <c r="E63" s="10" t="s">
        <v>1559</v>
      </c>
      <c r="F63" t="s">
        <v>1560</v>
      </c>
      <c r="G63" s="875" t="s">
        <v>78</v>
      </c>
      <c r="H63" s="875">
        <v>13.2</v>
      </c>
      <c r="I63" s="875" t="str">
        <f t="shared" si="0"/>
        <v>MAX2</v>
      </c>
      <c r="J63" t="str">
        <f t="shared" si="1"/>
        <v>Nicolas BUIUK</v>
      </c>
    </row>
    <row r="64" spans="1:10" ht="12" customHeight="1" x14ac:dyDescent="0.4">
      <c r="A64" s="7">
        <v>63</v>
      </c>
      <c r="B64" s="7">
        <v>2025</v>
      </c>
      <c r="C64" s="7" t="s">
        <v>530</v>
      </c>
      <c r="D64" s="7" t="s">
        <v>175</v>
      </c>
      <c r="E64" s="10" t="s">
        <v>1561</v>
      </c>
      <c r="F64" t="s">
        <v>1562</v>
      </c>
      <c r="G64" s="875" t="s">
        <v>70</v>
      </c>
      <c r="H64" s="875">
        <v>27.1</v>
      </c>
      <c r="I64" s="875" t="str">
        <f t="shared" si="0"/>
        <v>MAX3</v>
      </c>
      <c r="J64" t="str">
        <f t="shared" si="1"/>
        <v>Georges CAILLEAUD</v>
      </c>
    </row>
    <row r="65" spans="1:10" ht="12" customHeight="1" x14ac:dyDescent="0.4">
      <c r="A65" s="7">
        <v>64</v>
      </c>
      <c r="B65" s="7">
        <v>2025</v>
      </c>
      <c r="C65" s="7" t="s">
        <v>530</v>
      </c>
      <c r="D65" s="7" t="s">
        <v>1880</v>
      </c>
      <c r="E65" s="10" t="s">
        <v>1923</v>
      </c>
      <c r="F65" t="s">
        <v>1487</v>
      </c>
      <c r="G65" s="875" t="s">
        <v>78</v>
      </c>
      <c r="H65" s="875">
        <v>36</v>
      </c>
      <c r="I65" s="875" t="str">
        <f t="shared" si="0"/>
        <v>MAX3</v>
      </c>
      <c r="J65" t="str">
        <f t="shared" si="1"/>
        <v>Jean-Yves DUPE</v>
      </c>
    </row>
    <row r="66" spans="1:10" ht="12" hidden="1" customHeight="1" x14ac:dyDescent="0.4">
      <c r="A66" s="7">
        <v>65</v>
      </c>
      <c r="B66" s="7">
        <v>2025</v>
      </c>
      <c r="C66" s="7" t="s">
        <v>530</v>
      </c>
      <c r="D66" s="7" t="s">
        <v>174</v>
      </c>
      <c r="E66" s="10" t="s">
        <v>1400</v>
      </c>
      <c r="F66" t="s">
        <v>1461</v>
      </c>
      <c r="G66" s="875" t="s">
        <v>92</v>
      </c>
      <c r="H66" s="875">
        <v>13.1</v>
      </c>
      <c r="I66" s="875" t="str">
        <f t="shared" si="0"/>
        <v>MAX2</v>
      </c>
      <c r="J66" t="str">
        <f t="shared" si="1"/>
        <v>Danielle DUREAU</v>
      </c>
    </row>
    <row r="67" spans="1:10" ht="12" hidden="1" customHeight="1" x14ac:dyDescent="0.4">
      <c r="A67" s="7">
        <v>66</v>
      </c>
      <c r="B67" s="7">
        <v>2025</v>
      </c>
      <c r="C67" s="7" t="s">
        <v>530</v>
      </c>
      <c r="D67" s="7" t="s">
        <v>168</v>
      </c>
      <c r="E67" s="10" t="s">
        <v>1400</v>
      </c>
      <c r="F67" t="s">
        <v>1336</v>
      </c>
      <c r="G67" s="875" t="s">
        <v>70</v>
      </c>
      <c r="H67" s="875">
        <v>2.4</v>
      </c>
      <c r="I67" s="875" t="str">
        <f t="shared" ref="I67:I130" si="2">IF(H67="","",IF(H67&lt;=9.9,"MAX1",IF(AND(H67&gt;9.9,H67&lt;=23.9),"MAX2",IF(H67&gt;23.9,"MAX3",""))))</f>
        <v>MAX1</v>
      </c>
      <c r="J67" t="str">
        <f t="shared" ref="J67:J130" si="3">F67&amp;" "&amp;E67</f>
        <v>Guy DUREAU</v>
      </c>
    </row>
    <row r="68" spans="1:10" ht="12" customHeight="1" x14ac:dyDescent="0.4">
      <c r="A68" s="7">
        <v>67</v>
      </c>
      <c r="B68" s="7">
        <v>2025</v>
      </c>
      <c r="C68" s="7" t="s">
        <v>530</v>
      </c>
      <c r="D68" s="7" t="s">
        <v>539</v>
      </c>
      <c r="E68" s="10" t="s">
        <v>1563</v>
      </c>
      <c r="F68" t="s">
        <v>1564</v>
      </c>
      <c r="G68" s="875" t="s">
        <v>78</v>
      </c>
      <c r="H68" s="875">
        <v>27.9</v>
      </c>
      <c r="I68" s="875" t="str">
        <f t="shared" si="2"/>
        <v>MAX3</v>
      </c>
      <c r="J68" t="str">
        <f t="shared" si="3"/>
        <v>Frédéric GROLLEAU</v>
      </c>
    </row>
    <row r="69" spans="1:10" ht="12" hidden="1" customHeight="1" x14ac:dyDescent="0.4">
      <c r="A69" s="7">
        <v>68</v>
      </c>
      <c r="B69" s="7">
        <v>2025</v>
      </c>
      <c r="C69" s="7" t="s">
        <v>530</v>
      </c>
      <c r="D69" s="7" t="s">
        <v>541</v>
      </c>
      <c r="E69" s="10" t="s">
        <v>1563</v>
      </c>
      <c r="F69" t="s">
        <v>1342</v>
      </c>
      <c r="G69" s="875" t="s">
        <v>70</v>
      </c>
      <c r="H69" s="875">
        <v>18.2</v>
      </c>
      <c r="I69" s="875" t="str">
        <f t="shared" si="2"/>
        <v>MAX2</v>
      </c>
      <c r="J69" t="str">
        <f t="shared" si="3"/>
        <v>Jean Luc GROLLEAU</v>
      </c>
    </row>
    <row r="70" spans="1:10" ht="12" hidden="1" customHeight="1" x14ac:dyDescent="0.4">
      <c r="A70" s="7">
        <v>69</v>
      </c>
      <c r="B70" s="7">
        <v>2025</v>
      </c>
      <c r="C70" s="7" t="s">
        <v>530</v>
      </c>
      <c r="D70" s="7" t="s">
        <v>543</v>
      </c>
      <c r="E70" s="10" t="s">
        <v>1565</v>
      </c>
      <c r="F70" t="s">
        <v>144</v>
      </c>
      <c r="G70" s="875" t="s">
        <v>70</v>
      </c>
      <c r="H70" s="875">
        <v>14.1</v>
      </c>
      <c r="I70" s="875" t="str">
        <f t="shared" si="2"/>
        <v>MAX2</v>
      </c>
      <c r="J70" t="str">
        <f t="shared" si="3"/>
        <v>Alain LEZEAU</v>
      </c>
    </row>
    <row r="71" spans="1:10" ht="12" hidden="1" customHeight="1" x14ac:dyDescent="0.4">
      <c r="A71" s="7">
        <v>70</v>
      </c>
      <c r="B71" s="7">
        <v>2025</v>
      </c>
      <c r="C71" s="7" t="s">
        <v>530</v>
      </c>
      <c r="D71" s="7" t="s">
        <v>545</v>
      </c>
      <c r="E71" s="10" t="s">
        <v>1565</v>
      </c>
      <c r="F71" t="s">
        <v>1529</v>
      </c>
      <c r="G71" s="875" t="s">
        <v>117</v>
      </c>
      <c r="H71" s="875">
        <v>16</v>
      </c>
      <c r="I71" s="875" t="str">
        <f t="shared" si="2"/>
        <v>MAX2</v>
      </c>
      <c r="J71" t="str">
        <f t="shared" si="3"/>
        <v>Jacqueline LEZEAU</v>
      </c>
    </row>
    <row r="72" spans="1:10" ht="12" hidden="1" customHeight="1" x14ac:dyDescent="0.4">
      <c r="A72" s="7">
        <v>71</v>
      </c>
      <c r="B72" s="7">
        <v>2025</v>
      </c>
      <c r="C72" s="7" t="s">
        <v>530</v>
      </c>
      <c r="D72" s="7" t="s">
        <v>547</v>
      </c>
      <c r="E72" s="10" t="s">
        <v>1566</v>
      </c>
      <c r="F72" t="s">
        <v>1567</v>
      </c>
      <c r="G72" s="875" t="s">
        <v>68</v>
      </c>
      <c r="H72" s="875">
        <v>14.5</v>
      </c>
      <c r="I72" s="875" t="str">
        <f t="shared" si="2"/>
        <v>MAX2</v>
      </c>
      <c r="J72" t="str">
        <f t="shared" si="3"/>
        <v>Simon MANCEAU</v>
      </c>
    </row>
    <row r="73" spans="1:10" ht="12" hidden="1" customHeight="1" x14ac:dyDescent="0.4">
      <c r="A73" s="7">
        <v>72</v>
      </c>
      <c r="B73" s="7">
        <v>2025</v>
      </c>
      <c r="C73" s="7" t="s">
        <v>550</v>
      </c>
      <c r="D73" s="7" t="s">
        <v>282</v>
      </c>
      <c r="E73" s="10" t="s">
        <v>283</v>
      </c>
      <c r="F73" t="s">
        <v>284</v>
      </c>
      <c r="G73" s="875" t="s">
        <v>66</v>
      </c>
      <c r="H73" s="875">
        <v>3</v>
      </c>
      <c r="I73" s="875" t="str">
        <f t="shared" si="2"/>
        <v>MAX1</v>
      </c>
      <c r="J73" t="str">
        <f t="shared" si="3"/>
        <v>Patrice AUBIN</v>
      </c>
    </row>
    <row r="74" spans="1:10" ht="12" hidden="1" customHeight="1" x14ac:dyDescent="0.4">
      <c r="A74" s="7">
        <v>73</v>
      </c>
      <c r="B74" s="7">
        <v>2025</v>
      </c>
      <c r="C74" s="7" t="s">
        <v>550</v>
      </c>
      <c r="D74" s="7" t="s">
        <v>551</v>
      </c>
      <c r="E74" s="10" t="s">
        <v>283</v>
      </c>
      <c r="F74" t="s">
        <v>291</v>
      </c>
      <c r="G74" s="875" t="s">
        <v>78</v>
      </c>
      <c r="H74" s="875">
        <v>8.6999999999999993</v>
      </c>
      <c r="I74" s="875" t="str">
        <f t="shared" si="2"/>
        <v>MAX1</v>
      </c>
      <c r="J74" t="str">
        <f t="shared" si="3"/>
        <v>Philippe AUBIN</v>
      </c>
    </row>
    <row r="75" spans="1:10" ht="12" hidden="1" customHeight="1" x14ac:dyDescent="0.4">
      <c r="A75" s="7">
        <v>74</v>
      </c>
      <c r="B75" s="7">
        <v>2025</v>
      </c>
      <c r="C75" s="7" t="s">
        <v>550</v>
      </c>
      <c r="D75" s="7" t="s">
        <v>553</v>
      </c>
      <c r="E75" s="10" t="s">
        <v>1082</v>
      </c>
      <c r="F75" t="s">
        <v>1083</v>
      </c>
      <c r="G75" s="875" t="s">
        <v>92</v>
      </c>
      <c r="H75" s="875">
        <v>7</v>
      </c>
      <c r="I75" s="875" t="str">
        <f t="shared" si="2"/>
        <v>MAX1</v>
      </c>
      <c r="J75" t="str">
        <f t="shared" si="3"/>
        <v>Nadine BERTHELOT</v>
      </c>
    </row>
    <row r="76" spans="1:10" ht="12" hidden="1" customHeight="1" x14ac:dyDescent="0.4">
      <c r="A76" s="7">
        <v>75</v>
      </c>
      <c r="B76" s="7">
        <v>2025</v>
      </c>
      <c r="C76" s="7" t="s">
        <v>550</v>
      </c>
      <c r="D76" s="7" t="s">
        <v>286</v>
      </c>
      <c r="E76" s="10" t="s">
        <v>1479</v>
      </c>
      <c r="F76" t="s">
        <v>287</v>
      </c>
      <c r="G76" s="875" t="s">
        <v>70</v>
      </c>
      <c r="H76" s="875">
        <v>-0.4</v>
      </c>
      <c r="I76" s="875" t="str">
        <f t="shared" si="2"/>
        <v>MAX1</v>
      </c>
      <c r="J76" t="str">
        <f t="shared" si="3"/>
        <v>Joseph BOUCHET</v>
      </c>
    </row>
    <row r="77" spans="1:10" ht="12" hidden="1" customHeight="1" x14ac:dyDescent="0.4">
      <c r="A77" s="7">
        <v>76</v>
      </c>
      <c r="B77" s="7">
        <v>2025</v>
      </c>
      <c r="C77" s="7" t="s">
        <v>550</v>
      </c>
      <c r="D77" s="7" t="s">
        <v>275</v>
      </c>
      <c r="E77" s="10" t="s">
        <v>1331</v>
      </c>
      <c r="F77" t="s">
        <v>1459</v>
      </c>
      <c r="G77" s="875" t="s">
        <v>68</v>
      </c>
      <c r="H77" s="875">
        <v>-4.3</v>
      </c>
      <c r="I77" s="875" t="str">
        <f t="shared" si="2"/>
        <v>MAX1</v>
      </c>
      <c r="J77" t="str">
        <f t="shared" si="3"/>
        <v>Gwendal CHAILLEUX</v>
      </c>
    </row>
    <row r="78" spans="1:10" ht="12" hidden="1" customHeight="1" x14ac:dyDescent="0.4">
      <c r="A78" s="7">
        <v>77</v>
      </c>
      <c r="B78" s="7">
        <v>2025</v>
      </c>
      <c r="C78" s="7" t="s">
        <v>550</v>
      </c>
      <c r="D78" s="7" t="s">
        <v>285</v>
      </c>
      <c r="E78" s="10" t="s">
        <v>1374</v>
      </c>
      <c r="F78" t="s">
        <v>1375</v>
      </c>
      <c r="G78" s="875" t="s">
        <v>68</v>
      </c>
      <c r="H78" s="875">
        <v>3.3</v>
      </c>
      <c r="I78" s="875" t="str">
        <f t="shared" si="2"/>
        <v>MAX1</v>
      </c>
      <c r="J78" t="str">
        <f t="shared" si="3"/>
        <v>Alexandre HAINSELIN</v>
      </c>
    </row>
    <row r="79" spans="1:10" ht="12" hidden="1" customHeight="1" x14ac:dyDescent="0.4">
      <c r="A79" s="7">
        <v>78</v>
      </c>
      <c r="B79" s="7">
        <v>2025</v>
      </c>
      <c r="C79" s="7" t="s">
        <v>550</v>
      </c>
      <c r="D79" s="7" t="s">
        <v>273</v>
      </c>
      <c r="E79" s="10" t="s">
        <v>1374</v>
      </c>
      <c r="F79" t="s">
        <v>1962</v>
      </c>
      <c r="G79" s="875" t="s">
        <v>66</v>
      </c>
      <c r="H79" s="875">
        <v>19.399999999999999</v>
      </c>
      <c r="I79" s="875" t="str">
        <f t="shared" si="2"/>
        <v>MAX2</v>
      </c>
      <c r="J79" t="str">
        <f t="shared" si="3"/>
        <v>Jean Philippe HAINSELIN</v>
      </c>
    </row>
    <row r="80" spans="1:10" ht="12" hidden="1" customHeight="1" x14ac:dyDescent="0.4">
      <c r="A80" s="7">
        <v>79</v>
      </c>
      <c r="B80" s="7">
        <v>2025</v>
      </c>
      <c r="C80" s="7" t="s">
        <v>550</v>
      </c>
      <c r="D80" s="7" t="s">
        <v>560</v>
      </c>
      <c r="E80" s="10" t="s">
        <v>1963</v>
      </c>
      <c r="F80" t="s">
        <v>1964</v>
      </c>
      <c r="G80" s="875" t="s">
        <v>244</v>
      </c>
      <c r="H80" s="875">
        <v>1.6</v>
      </c>
      <c r="I80" s="875" t="str">
        <f t="shared" si="2"/>
        <v>MAX1</v>
      </c>
      <c r="J80" t="str">
        <f t="shared" si="3"/>
        <v>Marie-Lise TRILLARD</v>
      </c>
    </row>
    <row r="81" spans="1:10" ht="12" hidden="1" customHeight="1" x14ac:dyDescent="0.4">
      <c r="A81" s="7">
        <v>80</v>
      </c>
      <c r="B81" s="7">
        <v>2025</v>
      </c>
      <c r="C81" s="7" t="s">
        <v>550</v>
      </c>
      <c r="D81" s="7" t="s">
        <v>269</v>
      </c>
      <c r="E81" s="10" t="s">
        <v>1965</v>
      </c>
      <c r="F81" t="s">
        <v>1418</v>
      </c>
      <c r="G81" s="875" t="s">
        <v>68</v>
      </c>
      <c r="H81" s="875">
        <v>8.8000000000000007</v>
      </c>
      <c r="I81" s="875" t="str">
        <f t="shared" si="2"/>
        <v>MAX1</v>
      </c>
      <c r="J81" t="str">
        <f t="shared" si="3"/>
        <v>Guillaume TROUSSARD</v>
      </c>
    </row>
    <row r="82" spans="1:10" ht="12" hidden="1" customHeight="1" x14ac:dyDescent="0.4">
      <c r="A82" s="7">
        <v>81</v>
      </c>
      <c r="B82" s="7">
        <v>2025</v>
      </c>
      <c r="C82" s="7" t="s">
        <v>550</v>
      </c>
      <c r="D82" s="7" t="s">
        <v>277</v>
      </c>
      <c r="E82" s="10" t="s">
        <v>1965</v>
      </c>
      <c r="F82" t="s">
        <v>1966</v>
      </c>
      <c r="G82" s="875" t="s">
        <v>278</v>
      </c>
      <c r="H82" s="875">
        <v>18.100000000000001</v>
      </c>
      <c r="I82" s="875" t="str">
        <f t="shared" si="2"/>
        <v>MAX2</v>
      </c>
      <c r="J82" t="str">
        <f t="shared" si="3"/>
        <v>Robin TROUSSARD</v>
      </c>
    </row>
    <row r="83" spans="1:10" ht="12" hidden="1" customHeight="1" x14ac:dyDescent="0.4">
      <c r="A83" s="7">
        <v>82</v>
      </c>
      <c r="B83" s="7">
        <v>2025</v>
      </c>
      <c r="C83" s="7" t="s">
        <v>322</v>
      </c>
      <c r="D83" s="7" t="s">
        <v>564</v>
      </c>
      <c r="E83" s="10" t="s">
        <v>1403</v>
      </c>
      <c r="F83" s="1110" t="s">
        <v>1404</v>
      </c>
      <c r="G83" s="875" t="s">
        <v>244</v>
      </c>
      <c r="H83" s="875">
        <v>14.3</v>
      </c>
      <c r="I83" s="875" t="str">
        <f t="shared" si="2"/>
        <v>MAX2</v>
      </c>
      <c r="J83" t="str">
        <f t="shared" si="3"/>
        <v>Laura ADENIS</v>
      </c>
    </row>
    <row r="84" spans="1:10" ht="12" hidden="1" customHeight="1" x14ac:dyDescent="0.4">
      <c r="A84" s="7">
        <v>83</v>
      </c>
      <c r="B84" s="7">
        <v>2025</v>
      </c>
      <c r="C84" s="7" t="s">
        <v>322</v>
      </c>
      <c r="D84" s="7" t="s">
        <v>138</v>
      </c>
      <c r="E84" s="10" t="s">
        <v>1403</v>
      </c>
      <c r="F84" t="s">
        <v>1405</v>
      </c>
      <c r="G84" s="875" t="s">
        <v>68</v>
      </c>
      <c r="H84" s="875">
        <v>-2.4</v>
      </c>
      <c r="I84" s="875" t="str">
        <f t="shared" si="2"/>
        <v>MAX1</v>
      </c>
      <c r="J84" t="str">
        <f t="shared" si="3"/>
        <v>Xavier ADENIS</v>
      </c>
    </row>
    <row r="85" spans="1:10" ht="12" hidden="1" customHeight="1" x14ac:dyDescent="0.4">
      <c r="A85" s="7">
        <v>84</v>
      </c>
      <c r="B85" s="7">
        <v>2025</v>
      </c>
      <c r="C85" s="7" t="s">
        <v>322</v>
      </c>
      <c r="D85" s="7" t="s">
        <v>567</v>
      </c>
      <c r="E85" s="10" t="s">
        <v>1572</v>
      </c>
      <c r="F85" t="s">
        <v>1457</v>
      </c>
      <c r="G85" s="875" t="s">
        <v>78</v>
      </c>
      <c r="H85" s="875">
        <v>13</v>
      </c>
      <c r="I85" s="875" t="str">
        <f t="shared" si="2"/>
        <v>MAX2</v>
      </c>
      <c r="J85" t="str">
        <f t="shared" si="3"/>
        <v>Olivier CARPENTIER</v>
      </c>
    </row>
    <row r="86" spans="1:10" ht="12" hidden="1" customHeight="1" x14ac:dyDescent="0.4">
      <c r="A86" s="7">
        <v>85</v>
      </c>
      <c r="B86" s="7">
        <v>2025</v>
      </c>
      <c r="C86" s="7" t="s">
        <v>322</v>
      </c>
      <c r="D86" s="7" t="s">
        <v>569</v>
      </c>
      <c r="E86" s="10" t="s">
        <v>1372</v>
      </c>
      <c r="F86" t="s">
        <v>1373</v>
      </c>
      <c r="G86" s="875" t="s">
        <v>81</v>
      </c>
      <c r="H86" s="875">
        <v>15.2</v>
      </c>
      <c r="I86" s="875" t="str">
        <f t="shared" si="2"/>
        <v>MAX2</v>
      </c>
      <c r="J86" t="str">
        <f t="shared" si="3"/>
        <v>Marie HARSCOAT</v>
      </c>
    </row>
    <row r="87" spans="1:10" ht="12" hidden="1" customHeight="1" x14ac:dyDescent="0.4">
      <c r="A87" s="7">
        <v>86</v>
      </c>
      <c r="B87" s="7">
        <v>2025</v>
      </c>
      <c r="C87" s="7" t="s">
        <v>322</v>
      </c>
      <c r="D87" s="7" t="s">
        <v>571</v>
      </c>
      <c r="E87" s="10" t="s">
        <v>1372</v>
      </c>
      <c r="F87" t="s">
        <v>108</v>
      </c>
      <c r="G87" s="875" t="s">
        <v>78</v>
      </c>
      <c r="H87" s="875">
        <v>13.1</v>
      </c>
      <c r="I87" s="875" t="str">
        <f t="shared" si="2"/>
        <v>MAX2</v>
      </c>
      <c r="J87" t="str">
        <f t="shared" si="3"/>
        <v>Thierry HARSCOAT</v>
      </c>
    </row>
    <row r="88" spans="1:10" ht="12" hidden="1" customHeight="1" x14ac:dyDescent="0.4">
      <c r="A88" s="7">
        <v>87</v>
      </c>
      <c r="B88" s="7">
        <v>2025</v>
      </c>
      <c r="C88" s="7" t="s">
        <v>322</v>
      </c>
      <c r="D88" s="7" t="s">
        <v>263</v>
      </c>
      <c r="E88" s="10" t="s">
        <v>1392</v>
      </c>
      <c r="F88" t="s">
        <v>1393</v>
      </c>
      <c r="G88" s="875" t="s">
        <v>68</v>
      </c>
      <c r="H88" s="875">
        <v>-5.0999999999999996</v>
      </c>
      <c r="I88" s="875" t="str">
        <f t="shared" si="2"/>
        <v>MAX1</v>
      </c>
      <c r="J88" t="str">
        <f t="shared" si="3"/>
        <v>Brice ROBERT</v>
      </c>
    </row>
    <row r="89" spans="1:10" ht="12" hidden="1" customHeight="1" x14ac:dyDescent="0.4">
      <c r="A89" s="7">
        <v>88</v>
      </c>
      <c r="B89" s="7">
        <v>2025</v>
      </c>
      <c r="C89" s="7" t="s">
        <v>322</v>
      </c>
      <c r="D89" s="7" t="s">
        <v>266</v>
      </c>
      <c r="E89" s="10" t="s">
        <v>1392</v>
      </c>
      <c r="F89" t="s">
        <v>1856</v>
      </c>
      <c r="G89" s="875" t="s">
        <v>78</v>
      </c>
      <c r="H89" s="875">
        <v>10</v>
      </c>
      <c r="I89" s="875" t="str">
        <f t="shared" si="2"/>
        <v>MAX2</v>
      </c>
      <c r="J89" t="str">
        <f t="shared" si="3"/>
        <v>Mickaël ROBERT</v>
      </c>
    </row>
    <row r="90" spans="1:10" ht="12" hidden="1" customHeight="1" x14ac:dyDescent="0.4">
      <c r="A90" s="7">
        <v>89</v>
      </c>
      <c r="B90" s="7">
        <v>2025</v>
      </c>
      <c r="C90" s="7" t="s">
        <v>322</v>
      </c>
      <c r="D90" s="7" t="s">
        <v>139</v>
      </c>
      <c r="E90" s="10" t="s">
        <v>1406</v>
      </c>
      <c r="F90" t="s">
        <v>1407</v>
      </c>
      <c r="G90" s="875" t="s">
        <v>81</v>
      </c>
      <c r="H90" s="875">
        <v>16.899999999999999</v>
      </c>
      <c r="I90" s="875" t="str">
        <f t="shared" si="2"/>
        <v>MAX2</v>
      </c>
      <c r="J90" t="str">
        <f t="shared" si="3"/>
        <v>Christine THURIAU</v>
      </c>
    </row>
    <row r="91" spans="1:10" ht="12" hidden="1" customHeight="1" x14ac:dyDescent="0.4">
      <c r="A91" s="7">
        <v>90</v>
      </c>
      <c r="B91" s="7">
        <v>2025</v>
      </c>
      <c r="C91" s="7" t="s">
        <v>434</v>
      </c>
      <c r="D91" s="7" t="s">
        <v>576</v>
      </c>
      <c r="E91" s="10" t="s">
        <v>1573</v>
      </c>
      <c r="F91" t="s">
        <v>1574</v>
      </c>
      <c r="G91" s="875" t="s">
        <v>117</v>
      </c>
      <c r="H91" s="875">
        <v>10.3</v>
      </c>
      <c r="I91" s="875" t="str">
        <f t="shared" si="2"/>
        <v>MAX2</v>
      </c>
      <c r="J91" t="str">
        <f t="shared" si="3"/>
        <v>Annick ADAM</v>
      </c>
    </row>
    <row r="92" spans="1:10" ht="12" hidden="1" customHeight="1" x14ac:dyDescent="0.4">
      <c r="A92" s="7">
        <v>91</v>
      </c>
      <c r="B92" s="7">
        <v>2025</v>
      </c>
      <c r="C92" s="7" t="s">
        <v>434</v>
      </c>
      <c r="D92" s="7" t="s">
        <v>578</v>
      </c>
      <c r="E92" s="10" t="s">
        <v>1573</v>
      </c>
      <c r="F92" t="s">
        <v>1562</v>
      </c>
      <c r="G92" s="875" t="s">
        <v>70</v>
      </c>
      <c r="H92" s="875">
        <v>9.3000000000000007</v>
      </c>
      <c r="I92" s="875" t="str">
        <f t="shared" si="2"/>
        <v>MAX1</v>
      </c>
      <c r="J92" t="str">
        <f t="shared" si="3"/>
        <v>Georges ADAM</v>
      </c>
    </row>
    <row r="93" spans="1:10" ht="12" hidden="1" customHeight="1" x14ac:dyDescent="0.4">
      <c r="A93" s="7">
        <v>92</v>
      </c>
      <c r="B93" s="7">
        <v>2025</v>
      </c>
      <c r="C93" s="7" t="s">
        <v>434</v>
      </c>
      <c r="D93" s="7" t="s">
        <v>98</v>
      </c>
      <c r="E93" s="10" t="s">
        <v>1441</v>
      </c>
      <c r="F93" t="s">
        <v>1442</v>
      </c>
      <c r="G93" s="875" t="s">
        <v>81</v>
      </c>
      <c r="H93" s="875">
        <v>17.5</v>
      </c>
      <c r="I93" s="875" t="str">
        <f t="shared" si="2"/>
        <v>MAX2</v>
      </c>
      <c r="J93" t="str">
        <f t="shared" si="3"/>
        <v>Catherine AZZOLA</v>
      </c>
    </row>
    <row r="94" spans="1:10" ht="12" hidden="1" customHeight="1" x14ac:dyDescent="0.4">
      <c r="A94" s="7">
        <v>93</v>
      </c>
      <c r="B94" s="7">
        <v>2025</v>
      </c>
      <c r="C94" s="7" t="s">
        <v>434</v>
      </c>
      <c r="D94" s="7" t="s">
        <v>581</v>
      </c>
      <c r="E94" s="10" t="s">
        <v>1967</v>
      </c>
      <c r="F94" t="s">
        <v>1575</v>
      </c>
      <c r="G94" s="875" t="s">
        <v>92</v>
      </c>
      <c r="H94" s="875">
        <v>36</v>
      </c>
      <c r="I94" s="875" t="str">
        <f t="shared" si="2"/>
        <v>MAX3</v>
      </c>
      <c r="J94" t="str">
        <f t="shared" si="3"/>
        <v>Claudine BAUMONT</v>
      </c>
    </row>
    <row r="95" spans="1:10" ht="12" hidden="1" customHeight="1" x14ac:dyDescent="0.4">
      <c r="A95" s="7">
        <v>94</v>
      </c>
      <c r="B95" s="7">
        <v>2025</v>
      </c>
      <c r="C95" s="7" t="s">
        <v>434</v>
      </c>
      <c r="D95" s="7" t="s">
        <v>242</v>
      </c>
      <c r="E95" s="10" t="s">
        <v>1576</v>
      </c>
      <c r="F95" t="s">
        <v>1577</v>
      </c>
      <c r="G95" s="875" t="s">
        <v>68</v>
      </c>
      <c r="H95" s="875">
        <v>-2.5</v>
      </c>
      <c r="I95" s="875" t="str">
        <f t="shared" si="2"/>
        <v>MAX1</v>
      </c>
      <c r="J95" t="str">
        <f t="shared" si="3"/>
        <v>Reynald BELLANGER</v>
      </c>
    </row>
    <row r="96" spans="1:10" ht="12" hidden="1" customHeight="1" x14ac:dyDescent="0.4">
      <c r="A96" s="7">
        <v>95</v>
      </c>
      <c r="B96" s="7">
        <v>2025</v>
      </c>
      <c r="C96" s="7" t="s">
        <v>434</v>
      </c>
      <c r="D96" s="7" t="s">
        <v>1578</v>
      </c>
      <c r="E96" s="10" t="s">
        <v>1579</v>
      </c>
      <c r="F96" t="s">
        <v>272</v>
      </c>
      <c r="G96" s="875" t="s">
        <v>92</v>
      </c>
      <c r="H96" s="875">
        <v>36</v>
      </c>
      <c r="I96" s="875" t="str">
        <f t="shared" si="2"/>
        <v>MAX3</v>
      </c>
      <c r="J96" t="str">
        <f t="shared" si="3"/>
        <v>Sylvie BIGNON</v>
      </c>
    </row>
    <row r="97" spans="1:10" ht="12" hidden="1" customHeight="1" x14ac:dyDescent="0.4">
      <c r="A97" s="7">
        <v>96</v>
      </c>
      <c r="B97" s="7">
        <v>2025</v>
      </c>
      <c r="C97" s="7" t="s">
        <v>434</v>
      </c>
      <c r="D97" s="7" t="s">
        <v>65</v>
      </c>
      <c r="E97" s="10" t="s">
        <v>1581</v>
      </c>
      <c r="F97" t="s">
        <v>1338</v>
      </c>
      <c r="G97" s="875" t="s">
        <v>66</v>
      </c>
      <c r="H97" s="875">
        <v>13.8</v>
      </c>
      <c r="I97" s="875" t="str">
        <f t="shared" si="2"/>
        <v>MAX2</v>
      </c>
      <c r="J97" t="str">
        <f t="shared" si="3"/>
        <v>Patrick BLOT</v>
      </c>
    </row>
    <row r="98" spans="1:10" ht="12" hidden="1" customHeight="1" x14ac:dyDescent="0.4">
      <c r="A98" s="7">
        <v>97</v>
      </c>
      <c r="B98" s="7">
        <v>2025</v>
      </c>
      <c r="C98" s="7" t="s">
        <v>434</v>
      </c>
      <c r="D98" s="7" t="s">
        <v>584</v>
      </c>
      <c r="E98" s="10" t="s">
        <v>1582</v>
      </c>
      <c r="F98" t="s">
        <v>1426</v>
      </c>
      <c r="G98" s="875" t="s">
        <v>66</v>
      </c>
      <c r="H98" s="875">
        <v>20.2</v>
      </c>
      <c r="I98" s="875" t="str">
        <f t="shared" si="2"/>
        <v>MAX2</v>
      </c>
      <c r="J98" t="str">
        <f t="shared" si="3"/>
        <v>André BOISSEAU</v>
      </c>
    </row>
    <row r="99" spans="1:10" ht="12" hidden="1" customHeight="1" x14ac:dyDescent="0.4">
      <c r="A99" s="7">
        <v>98</v>
      </c>
      <c r="B99" s="7">
        <v>2025</v>
      </c>
      <c r="C99" s="7" t="s">
        <v>434</v>
      </c>
      <c r="D99" s="7" t="s">
        <v>586</v>
      </c>
      <c r="E99" s="10" t="s">
        <v>1582</v>
      </c>
      <c r="F99" t="s">
        <v>1522</v>
      </c>
      <c r="G99" s="875" t="s">
        <v>92</v>
      </c>
      <c r="H99" s="875">
        <v>31.7</v>
      </c>
      <c r="I99" s="875" t="str">
        <f t="shared" si="2"/>
        <v>MAX3</v>
      </c>
      <c r="J99" t="str">
        <f t="shared" si="3"/>
        <v>Yvette BOISSEAU</v>
      </c>
    </row>
    <row r="100" spans="1:10" ht="12" hidden="1" customHeight="1" x14ac:dyDescent="0.4">
      <c r="A100" s="7">
        <v>99</v>
      </c>
      <c r="B100" s="7">
        <v>2025</v>
      </c>
      <c r="C100" s="7" t="s">
        <v>434</v>
      </c>
      <c r="D100" s="7" t="s">
        <v>1881</v>
      </c>
      <c r="E100" s="10" t="s">
        <v>1924</v>
      </c>
      <c r="F100" t="s">
        <v>1925</v>
      </c>
      <c r="G100" s="875" t="s">
        <v>81</v>
      </c>
      <c r="H100" s="875">
        <v>36</v>
      </c>
      <c r="I100" s="875" t="str">
        <f t="shared" si="2"/>
        <v>MAX3</v>
      </c>
      <c r="J100" t="str">
        <f t="shared" si="3"/>
        <v>Francine BRECHETEAU</v>
      </c>
    </row>
    <row r="101" spans="1:10" ht="12" hidden="1" customHeight="1" x14ac:dyDescent="0.4">
      <c r="A101" s="7">
        <v>100</v>
      </c>
      <c r="B101" s="7">
        <v>2025</v>
      </c>
      <c r="C101" s="7" t="s">
        <v>434</v>
      </c>
      <c r="D101" s="7" t="s">
        <v>1583</v>
      </c>
      <c r="E101" s="10" t="s">
        <v>1584</v>
      </c>
      <c r="F101" t="s">
        <v>1585</v>
      </c>
      <c r="G101" s="875" t="s">
        <v>1586</v>
      </c>
      <c r="H101" s="875">
        <v>36</v>
      </c>
      <c r="I101" s="875" t="str">
        <f t="shared" si="2"/>
        <v>MAX3</v>
      </c>
      <c r="J101" t="str">
        <f t="shared" si="3"/>
        <v>Jade BRIN</v>
      </c>
    </row>
    <row r="102" spans="1:10" ht="12" hidden="1" customHeight="1" x14ac:dyDescent="0.4">
      <c r="A102" s="7">
        <v>101</v>
      </c>
      <c r="B102" s="7">
        <v>2025</v>
      </c>
      <c r="C102" s="7" t="s">
        <v>434</v>
      </c>
      <c r="D102" s="7" t="s">
        <v>589</v>
      </c>
      <c r="E102" s="10" t="s">
        <v>1588</v>
      </c>
      <c r="F102" t="s">
        <v>1547</v>
      </c>
      <c r="G102" s="875" t="s">
        <v>117</v>
      </c>
      <c r="H102" s="875">
        <v>3.3</v>
      </c>
      <c r="I102" s="875" t="str">
        <f t="shared" si="2"/>
        <v>MAX1</v>
      </c>
      <c r="J102" t="str">
        <f t="shared" si="3"/>
        <v>Chantal CADOT</v>
      </c>
    </row>
    <row r="103" spans="1:10" ht="12" hidden="1" customHeight="1" x14ac:dyDescent="0.4">
      <c r="A103" s="7">
        <v>102</v>
      </c>
      <c r="B103" s="7">
        <v>2025</v>
      </c>
      <c r="C103" s="7" t="s">
        <v>434</v>
      </c>
      <c r="D103" s="7" t="s">
        <v>592</v>
      </c>
      <c r="E103" s="10" t="s">
        <v>1588</v>
      </c>
      <c r="F103" t="s">
        <v>94</v>
      </c>
      <c r="G103" s="875" t="s">
        <v>70</v>
      </c>
      <c r="H103" s="875">
        <v>13.4</v>
      </c>
      <c r="I103" s="875" t="str">
        <f t="shared" si="2"/>
        <v>MAX2</v>
      </c>
      <c r="J103" t="str">
        <f t="shared" si="3"/>
        <v>Daniel CADOT</v>
      </c>
    </row>
    <row r="104" spans="1:10" ht="12" hidden="1" customHeight="1" x14ac:dyDescent="0.4">
      <c r="A104" s="7">
        <v>103</v>
      </c>
      <c r="B104" s="7">
        <v>2025</v>
      </c>
      <c r="C104" s="7" t="s">
        <v>434</v>
      </c>
      <c r="D104" s="7" t="s">
        <v>594</v>
      </c>
      <c r="E104" s="10" t="s">
        <v>1589</v>
      </c>
      <c r="F104" t="s">
        <v>1590</v>
      </c>
      <c r="G104" s="875" t="s">
        <v>70</v>
      </c>
      <c r="H104" s="875">
        <v>8.1999999999999993</v>
      </c>
      <c r="I104" s="875" t="str">
        <f t="shared" si="2"/>
        <v>MAX1</v>
      </c>
      <c r="J104" t="str">
        <f t="shared" si="3"/>
        <v>Gabriel CARRE</v>
      </c>
    </row>
    <row r="105" spans="1:10" ht="12" hidden="1" customHeight="1" x14ac:dyDescent="0.4">
      <c r="A105" s="7">
        <v>104</v>
      </c>
      <c r="B105" s="7">
        <v>2025</v>
      </c>
      <c r="C105" s="7" t="s">
        <v>434</v>
      </c>
      <c r="D105" s="7" t="s">
        <v>67</v>
      </c>
      <c r="E105" s="10" t="s">
        <v>1589</v>
      </c>
      <c r="F105" t="s">
        <v>1968</v>
      </c>
      <c r="G105" s="875" t="s">
        <v>68</v>
      </c>
      <c r="H105" s="875">
        <v>1.6</v>
      </c>
      <c r="I105" s="875" t="str">
        <f t="shared" si="2"/>
        <v>MAX1</v>
      </c>
      <c r="J105" t="str">
        <f t="shared" si="3"/>
        <v>Yvan CARRE</v>
      </c>
    </row>
    <row r="106" spans="1:10" ht="12" hidden="1" customHeight="1" x14ac:dyDescent="0.4">
      <c r="A106" s="7">
        <v>105</v>
      </c>
      <c r="B106" s="7">
        <v>2025</v>
      </c>
      <c r="C106" s="7" t="s">
        <v>434</v>
      </c>
      <c r="D106" s="7" t="s">
        <v>1591</v>
      </c>
      <c r="E106" s="10" t="s">
        <v>1592</v>
      </c>
      <c r="F106" t="s">
        <v>1593</v>
      </c>
      <c r="G106" s="875" t="s">
        <v>278</v>
      </c>
      <c r="H106" s="875">
        <v>36</v>
      </c>
      <c r="I106" s="875" t="str">
        <f t="shared" si="2"/>
        <v>MAX3</v>
      </c>
      <c r="J106" t="str">
        <f t="shared" si="3"/>
        <v>Malo DAHERON</v>
      </c>
    </row>
    <row r="107" spans="1:10" ht="12" hidden="1" customHeight="1" x14ac:dyDescent="0.4">
      <c r="A107" s="7">
        <v>106</v>
      </c>
      <c r="B107" s="7">
        <v>2025</v>
      </c>
      <c r="C107" s="7" t="s">
        <v>434</v>
      </c>
      <c r="D107" s="7" t="s">
        <v>1969</v>
      </c>
      <c r="E107" s="10" t="s">
        <v>1970</v>
      </c>
      <c r="F107" t="s">
        <v>1971</v>
      </c>
      <c r="G107" s="875" t="s">
        <v>1972</v>
      </c>
      <c r="H107" s="875">
        <v>36</v>
      </c>
      <c r="I107" s="875" t="str">
        <f t="shared" si="2"/>
        <v>MAX3</v>
      </c>
      <c r="J107" t="str">
        <f t="shared" si="3"/>
        <v>Téo DEROUET</v>
      </c>
    </row>
    <row r="108" spans="1:10" ht="12" hidden="1" customHeight="1" x14ac:dyDescent="0.4">
      <c r="A108" s="7">
        <v>107</v>
      </c>
      <c r="B108" s="7">
        <v>2025</v>
      </c>
      <c r="C108" s="7" t="s">
        <v>434</v>
      </c>
      <c r="D108" s="7" t="s">
        <v>69</v>
      </c>
      <c r="E108" s="10" t="s">
        <v>1595</v>
      </c>
      <c r="F108" t="s">
        <v>1424</v>
      </c>
      <c r="G108" s="875" t="s">
        <v>70</v>
      </c>
      <c r="H108" s="875">
        <v>7.7</v>
      </c>
      <c r="I108" s="875" t="str">
        <f t="shared" si="2"/>
        <v>MAX1</v>
      </c>
      <c r="J108" t="str">
        <f t="shared" si="3"/>
        <v>Joël DESNOE</v>
      </c>
    </row>
    <row r="109" spans="1:10" ht="12" hidden="1" customHeight="1" x14ac:dyDescent="0.4">
      <c r="A109" s="7">
        <v>108</v>
      </c>
      <c r="B109" s="7">
        <v>2025</v>
      </c>
      <c r="C109" s="7" t="s">
        <v>434</v>
      </c>
      <c r="D109" s="7" t="s">
        <v>1596</v>
      </c>
      <c r="E109" s="10" t="s">
        <v>1597</v>
      </c>
      <c r="F109" t="s">
        <v>1598</v>
      </c>
      <c r="G109" s="875" t="s">
        <v>1265</v>
      </c>
      <c r="H109" s="875">
        <v>36</v>
      </c>
      <c r="I109" s="875" t="str">
        <f t="shared" si="2"/>
        <v>MAX3</v>
      </c>
      <c r="J109" t="str">
        <f t="shared" si="3"/>
        <v>Cyrielle DOHIN</v>
      </c>
    </row>
    <row r="110" spans="1:10" ht="12" hidden="1" customHeight="1" x14ac:dyDescent="0.4">
      <c r="A110" s="7">
        <v>109</v>
      </c>
      <c r="B110" s="7">
        <v>2025</v>
      </c>
      <c r="C110" s="7" t="s">
        <v>434</v>
      </c>
      <c r="D110" s="7" t="s">
        <v>87</v>
      </c>
      <c r="E110" s="10" t="s">
        <v>1600</v>
      </c>
      <c r="F110" t="s">
        <v>1601</v>
      </c>
      <c r="G110" s="875" t="s">
        <v>66</v>
      </c>
      <c r="H110" s="875">
        <v>2.9</v>
      </c>
      <c r="I110" s="875" t="str">
        <f t="shared" si="2"/>
        <v>MAX1</v>
      </c>
      <c r="J110" t="str">
        <f t="shared" si="3"/>
        <v>Jean Michel DOUILLET</v>
      </c>
    </row>
    <row r="111" spans="1:10" ht="12" hidden="1" customHeight="1" x14ac:dyDescent="0.4">
      <c r="A111" s="7">
        <v>110</v>
      </c>
      <c r="B111" s="7">
        <v>2025</v>
      </c>
      <c r="C111" s="7" t="s">
        <v>434</v>
      </c>
      <c r="D111" s="7" t="s">
        <v>1973</v>
      </c>
      <c r="E111" s="10" t="s">
        <v>1602</v>
      </c>
      <c r="F111" t="s">
        <v>1974</v>
      </c>
      <c r="G111" s="875" t="s">
        <v>1272</v>
      </c>
      <c r="H111" s="875">
        <v>36</v>
      </c>
      <c r="I111" s="875" t="str">
        <f t="shared" si="2"/>
        <v>MAX3</v>
      </c>
      <c r="J111" t="str">
        <f t="shared" si="3"/>
        <v>Naël DUBOIS</v>
      </c>
    </row>
    <row r="112" spans="1:10" ht="12" hidden="1" customHeight="1" x14ac:dyDescent="0.4">
      <c r="A112" s="7">
        <v>111</v>
      </c>
      <c r="B112" s="7">
        <v>2025</v>
      </c>
      <c r="C112" s="7" t="s">
        <v>434</v>
      </c>
      <c r="D112" s="7" t="s">
        <v>75</v>
      </c>
      <c r="E112" s="10" t="s">
        <v>1602</v>
      </c>
      <c r="F112" t="s">
        <v>76</v>
      </c>
      <c r="G112" s="875" t="s">
        <v>68</v>
      </c>
      <c r="H112" s="875">
        <v>-5.8</v>
      </c>
      <c r="I112" s="875" t="str">
        <f t="shared" si="2"/>
        <v>MAX1</v>
      </c>
      <c r="J112" t="str">
        <f t="shared" si="3"/>
        <v>Sébastien DUBOIS</v>
      </c>
    </row>
    <row r="113" spans="1:10" ht="12" hidden="1" customHeight="1" x14ac:dyDescent="0.4">
      <c r="A113" s="7">
        <v>112</v>
      </c>
      <c r="B113" s="7">
        <v>2025</v>
      </c>
      <c r="C113" s="7" t="s">
        <v>434</v>
      </c>
      <c r="D113" s="7" t="s">
        <v>601</v>
      </c>
      <c r="E113" s="10" t="s">
        <v>1603</v>
      </c>
      <c r="F113" t="s">
        <v>1604</v>
      </c>
      <c r="G113" s="875" t="s">
        <v>81</v>
      </c>
      <c r="H113" s="875">
        <v>36</v>
      </c>
      <c r="I113" s="875" t="str">
        <f t="shared" si="2"/>
        <v>MAX3</v>
      </c>
      <c r="J113" t="str">
        <f t="shared" si="3"/>
        <v>Anita DUPONT</v>
      </c>
    </row>
    <row r="114" spans="1:10" ht="12" hidden="1" customHeight="1" x14ac:dyDescent="0.4">
      <c r="A114" s="7">
        <v>113</v>
      </c>
      <c r="B114" s="7">
        <v>2025</v>
      </c>
      <c r="C114" s="7" t="s">
        <v>434</v>
      </c>
      <c r="D114" s="7" t="s">
        <v>73</v>
      </c>
      <c r="E114" s="10" t="s">
        <v>1443</v>
      </c>
      <c r="F114" t="s">
        <v>1371</v>
      </c>
      <c r="G114" s="875" t="s">
        <v>68</v>
      </c>
      <c r="H114" s="875">
        <v>-6.4</v>
      </c>
      <c r="I114" s="875" t="str">
        <f t="shared" si="2"/>
        <v>MAX1</v>
      </c>
      <c r="J114" t="str">
        <f t="shared" si="3"/>
        <v>Romain DUVACHER</v>
      </c>
    </row>
    <row r="115" spans="1:10" ht="12" hidden="1" customHeight="1" x14ac:dyDescent="0.4">
      <c r="A115" s="7">
        <v>114</v>
      </c>
      <c r="B115" s="7">
        <v>2025</v>
      </c>
      <c r="C115" s="7" t="s">
        <v>434</v>
      </c>
      <c r="D115" s="7" t="s">
        <v>604</v>
      </c>
      <c r="E115" s="10" t="s">
        <v>1605</v>
      </c>
      <c r="F115" t="s">
        <v>1606</v>
      </c>
      <c r="G115" s="875" t="s">
        <v>68</v>
      </c>
      <c r="H115" s="875">
        <v>1.8</v>
      </c>
      <c r="I115" s="875" t="str">
        <f t="shared" si="2"/>
        <v>MAX1</v>
      </c>
      <c r="J115" t="str">
        <f t="shared" si="3"/>
        <v>Arnaud GASNIER</v>
      </c>
    </row>
    <row r="116" spans="1:10" ht="12" customHeight="1" x14ac:dyDescent="0.4">
      <c r="A116" s="7">
        <v>115</v>
      </c>
      <c r="B116" s="7">
        <v>2025</v>
      </c>
      <c r="C116" s="7" t="s">
        <v>434</v>
      </c>
      <c r="D116" s="7" t="s">
        <v>1607</v>
      </c>
      <c r="E116" s="10" t="s">
        <v>1608</v>
      </c>
      <c r="F116" t="s">
        <v>1424</v>
      </c>
      <c r="G116" s="875" t="s">
        <v>78</v>
      </c>
      <c r="H116" s="875">
        <v>29.2</v>
      </c>
      <c r="I116" s="875" t="str">
        <f t="shared" si="2"/>
        <v>MAX3</v>
      </c>
      <c r="J116" t="str">
        <f t="shared" si="3"/>
        <v>Joël GESLIN</v>
      </c>
    </row>
    <row r="117" spans="1:10" ht="12" hidden="1" customHeight="1" x14ac:dyDescent="0.4">
      <c r="A117" s="7">
        <v>116</v>
      </c>
      <c r="B117" s="7">
        <v>2025</v>
      </c>
      <c r="C117" s="7" t="s">
        <v>434</v>
      </c>
      <c r="D117" s="7" t="s">
        <v>1882</v>
      </c>
      <c r="E117" s="10" t="s">
        <v>1609</v>
      </c>
      <c r="F117" t="s">
        <v>1642</v>
      </c>
      <c r="G117" s="875" t="s">
        <v>81</v>
      </c>
      <c r="H117" s="875">
        <v>17.7</v>
      </c>
      <c r="I117" s="875" t="str">
        <f t="shared" si="2"/>
        <v>MAX2</v>
      </c>
      <c r="J117" t="str">
        <f t="shared" si="3"/>
        <v>Maryse GITEAU</v>
      </c>
    </row>
    <row r="118" spans="1:10" ht="12" hidden="1" customHeight="1" x14ac:dyDescent="0.4">
      <c r="A118" s="7">
        <v>117</v>
      </c>
      <c r="B118" s="7">
        <v>2025</v>
      </c>
      <c r="C118" s="7" t="s">
        <v>434</v>
      </c>
      <c r="D118" s="7" t="s">
        <v>606</v>
      </c>
      <c r="E118" s="10" t="s">
        <v>1609</v>
      </c>
      <c r="F118" t="s">
        <v>1610</v>
      </c>
      <c r="G118" s="875" t="s">
        <v>68</v>
      </c>
      <c r="H118" s="875">
        <v>7.7</v>
      </c>
      <c r="I118" s="875" t="str">
        <f t="shared" si="2"/>
        <v>MAX1</v>
      </c>
      <c r="J118" t="str">
        <f t="shared" si="3"/>
        <v>Vincent GITEAU</v>
      </c>
    </row>
    <row r="119" spans="1:10" ht="12" hidden="1" customHeight="1" x14ac:dyDescent="0.4">
      <c r="A119" s="7">
        <v>118</v>
      </c>
      <c r="B119" s="7">
        <v>2025</v>
      </c>
      <c r="C119" s="7" t="s">
        <v>434</v>
      </c>
      <c r="D119" s="7" t="s">
        <v>77</v>
      </c>
      <c r="E119" s="10" t="s">
        <v>1609</v>
      </c>
      <c r="F119" t="s">
        <v>1348</v>
      </c>
      <c r="G119" s="875" t="s">
        <v>78</v>
      </c>
      <c r="H119" s="875">
        <v>12.1</v>
      </c>
      <c r="I119" s="875" t="str">
        <f t="shared" si="2"/>
        <v>MAX2</v>
      </c>
      <c r="J119" t="str">
        <f t="shared" si="3"/>
        <v>Yves GITEAU</v>
      </c>
    </row>
    <row r="120" spans="1:10" ht="12" hidden="1" customHeight="1" x14ac:dyDescent="0.4">
      <c r="A120" s="7">
        <v>119</v>
      </c>
      <c r="B120" s="7">
        <v>2025</v>
      </c>
      <c r="C120" s="7" t="s">
        <v>434</v>
      </c>
      <c r="D120" s="7" t="s">
        <v>95</v>
      </c>
      <c r="E120" s="10" t="s">
        <v>96</v>
      </c>
      <c r="F120" t="s">
        <v>76</v>
      </c>
      <c r="G120" s="875" t="s">
        <v>78</v>
      </c>
      <c r="H120" s="875">
        <v>0.3</v>
      </c>
      <c r="I120" s="875" t="str">
        <f t="shared" si="2"/>
        <v>MAX1</v>
      </c>
      <c r="J120" t="str">
        <f t="shared" si="3"/>
        <v>Sébastien GOBLEY</v>
      </c>
    </row>
    <row r="121" spans="1:10" ht="12" hidden="1" customHeight="1" x14ac:dyDescent="0.4">
      <c r="A121" s="7">
        <v>120</v>
      </c>
      <c r="B121" s="7">
        <v>2025</v>
      </c>
      <c r="C121" s="7" t="s">
        <v>434</v>
      </c>
      <c r="D121" s="7" t="s">
        <v>241</v>
      </c>
      <c r="E121" s="10" t="s">
        <v>1341</v>
      </c>
      <c r="F121" t="s">
        <v>1342</v>
      </c>
      <c r="G121" s="875" t="s">
        <v>66</v>
      </c>
      <c r="H121" s="875">
        <v>10.4</v>
      </c>
      <c r="I121" s="875" t="str">
        <f t="shared" si="2"/>
        <v>MAX2</v>
      </c>
      <c r="J121" t="str">
        <f t="shared" si="3"/>
        <v>Jean Luc HAUTBOIS</v>
      </c>
    </row>
    <row r="122" spans="1:10" ht="12" hidden="1" customHeight="1" x14ac:dyDescent="0.4">
      <c r="A122" s="7">
        <v>121</v>
      </c>
      <c r="B122" s="7">
        <v>2025</v>
      </c>
      <c r="C122" s="7" t="s">
        <v>434</v>
      </c>
      <c r="D122" s="7" t="s">
        <v>612</v>
      </c>
      <c r="E122" s="10" t="s">
        <v>1975</v>
      </c>
      <c r="F122" t="s">
        <v>1976</v>
      </c>
      <c r="G122" s="875" t="s">
        <v>92</v>
      </c>
      <c r="H122" s="875">
        <v>36</v>
      </c>
      <c r="I122" s="875" t="str">
        <f t="shared" si="2"/>
        <v>MAX3</v>
      </c>
      <c r="J122" t="str">
        <f t="shared" si="3"/>
        <v>Louisette HOUDAYER</v>
      </c>
    </row>
    <row r="123" spans="1:10" ht="12" hidden="1" customHeight="1" x14ac:dyDescent="0.4">
      <c r="A123" s="7">
        <v>122</v>
      </c>
      <c r="B123" s="7">
        <v>2025</v>
      </c>
      <c r="C123" s="7" t="s">
        <v>434</v>
      </c>
      <c r="D123" s="7" t="s">
        <v>613</v>
      </c>
      <c r="E123" s="10" t="s">
        <v>1611</v>
      </c>
      <c r="F123" t="s">
        <v>1426</v>
      </c>
      <c r="G123" s="875" t="s">
        <v>70</v>
      </c>
      <c r="H123" s="875">
        <v>6</v>
      </c>
      <c r="I123" s="875" t="str">
        <f t="shared" si="2"/>
        <v>MAX1</v>
      </c>
      <c r="J123" t="str">
        <f t="shared" si="3"/>
        <v>André HUAULME</v>
      </c>
    </row>
    <row r="124" spans="1:10" ht="12" hidden="1" customHeight="1" x14ac:dyDescent="0.4">
      <c r="A124" s="7">
        <v>123</v>
      </c>
      <c r="B124" s="7">
        <v>2025</v>
      </c>
      <c r="C124" s="7" t="s">
        <v>434</v>
      </c>
      <c r="D124" s="7" t="s">
        <v>1612</v>
      </c>
      <c r="E124" s="10" t="s">
        <v>1611</v>
      </c>
      <c r="F124" t="s">
        <v>1613</v>
      </c>
      <c r="G124" s="875" t="s">
        <v>278</v>
      </c>
      <c r="H124" s="875">
        <v>36</v>
      </c>
      <c r="I124" s="875" t="str">
        <f t="shared" si="2"/>
        <v>MAX3</v>
      </c>
      <c r="J124" t="str">
        <f t="shared" si="3"/>
        <v>Bastien HUAULME</v>
      </c>
    </row>
    <row r="125" spans="1:10" ht="12" hidden="1" customHeight="1" x14ac:dyDescent="0.4">
      <c r="A125" s="7">
        <v>124</v>
      </c>
      <c r="B125" s="7">
        <v>2025</v>
      </c>
      <c r="C125" s="7" t="s">
        <v>434</v>
      </c>
      <c r="D125" s="7" t="s">
        <v>85</v>
      </c>
      <c r="E125" s="10" t="s">
        <v>1513</v>
      </c>
      <c r="F125" t="s">
        <v>1615</v>
      </c>
      <c r="G125" s="875" t="s">
        <v>68</v>
      </c>
      <c r="H125" s="875">
        <v>-1.6</v>
      </c>
      <c r="I125" s="875" t="str">
        <f t="shared" si="2"/>
        <v>MAX1</v>
      </c>
      <c r="J125" t="str">
        <f t="shared" si="3"/>
        <v>Thibaud HUET</v>
      </c>
    </row>
    <row r="126" spans="1:10" ht="12" hidden="1" customHeight="1" x14ac:dyDescent="0.4">
      <c r="A126" s="7">
        <v>125</v>
      </c>
      <c r="B126" s="7">
        <v>2025</v>
      </c>
      <c r="C126" s="7" t="s">
        <v>434</v>
      </c>
      <c r="D126" s="7" t="s">
        <v>618</v>
      </c>
      <c r="E126" s="10" t="s">
        <v>1616</v>
      </c>
      <c r="F126" t="s">
        <v>1617</v>
      </c>
      <c r="G126" s="875" t="s">
        <v>278</v>
      </c>
      <c r="H126" s="875">
        <v>36</v>
      </c>
      <c r="I126" s="875" t="str">
        <f t="shared" si="2"/>
        <v>MAX3</v>
      </c>
      <c r="J126" t="str">
        <f t="shared" si="3"/>
        <v>Camille LALLEMAND</v>
      </c>
    </row>
    <row r="127" spans="1:10" ht="12" hidden="1" customHeight="1" x14ac:dyDescent="0.4">
      <c r="A127" s="7">
        <v>126</v>
      </c>
      <c r="B127" s="7">
        <v>2025</v>
      </c>
      <c r="C127" s="7" t="s">
        <v>434</v>
      </c>
      <c r="D127" s="7" t="s">
        <v>620</v>
      </c>
      <c r="E127" s="10" t="s">
        <v>1616</v>
      </c>
      <c r="F127" t="s">
        <v>1858</v>
      </c>
      <c r="G127" s="875" t="s">
        <v>244</v>
      </c>
      <c r="H127" s="875">
        <v>36</v>
      </c>
      <c r="I127" s="875" t="str">
        <f t="shared" si="2"/>
        <v>MAX3</v>
      </c>
      <c r="J127" t="str">
        <f t="shared" si="3"/>
        <v>Gaële LALLEMAND</v>
      </c>
    </row>
    <row r="128" spans="1:10" ht="12" customHeight="1" x14ac:dyDescent="0.4">
      <c r="A128" s="7">
        <v>127</v>
      </c>
      <c r="B128" s="7">
        <v>2025</v>
      </c>
      <c r="C128" s="7" t="s">
        <v>434</v>
      </c>
      <c r="D128" s="7" t="s">
        <v>622</v>
      </c>
      <c r="E128" s="10" t="s">
        <v>1616</v>
      </c>
      <c r="F128" t="s">
        <v>1977</v>
      </c>
      <c r="G128" s="875" t="s">
        <v>68</v>
      </c>
      <c r="H128" s="875">
        <v>36</v>
      </c>
      <c r="I128" s="875" t="str">
        <f t="shared" si="2"/>
        <v>MAX3</v>
      </c>
      <c r="J128" t="str">
        <f t="shared" si="3"/>
        <v>Stéphane LALLEMAND</v>
      </c>
    </row>
    <row r="129" spans="1:10" ht="12" hidden="1" customHeight="1" x14ac:dyDescent="0.4">
      <c r="A129" s="7">
        <v>128</v>
      </c>
      <c r="B129" s="7">
        <v>2025</v>
      </c>
      <c r="C129" s="7" t="s">
        <v>434</v>
      </c>
      <c r="D129" s="7" t="s">
        <v>623</v>
      </c>
      <c r="E129" s="10" t="s">
        <v>1358</v>
      </c>
      <c r="F129" t="s">
        <v>1978</v>
      </c>
      <c r="G129" s="875" t="s">
        <v>68</v>
      </c>
      <c r="H129" s="875">
        <v>1.2</v>
      </c>
      <c r="I129" s="875" t="str">
        <f t="shared" si="2"/>
        <v>MAX1</v>
      </c>
      <c r="J129" t="str">
        <f t="shared" si="3"/>
        <v>Jordy LAMBERT</v>
      </c>
    </row>
    <row r="130" spans="1:10" ht="12" hidden="1" customHeight="1" x14ac:dyDescent="0.4">
      <c r="A130" s="7">
        <v>129</v>
      </c>
      <c r="B130" s="7">
        <v>2025</v>
      </c>
      <c r="C130" s="7" t="s">
        <v>434</v>
      </c>
      <c r="D130" s="7" t="s">
        <v>80</v>
      </c>
      <c r="E130" s="10" t="s">
        <v>1358</v>
      </c>
      <c r="F130" t="s">
        <v>1359</v>
      </c>
      <c r="G130" s="875" t="s">
        <v>81</v>
      </c>
      <c r="H130" s="875">
        <v>10.199999999999999</v>
      </c>
      <c r="I130" s="875" t="str">
        <f t="shared" si="2"/>
        <v>MAX2</v>
      </c>
      <c r="J130" t="str">
        <f t="shared" si="3"/>
        <v>Martine LAMBERT</v>
      </c>
    </row>
    <row r="131" spans="1:10" ht="12" hidden="1" customHeight="1" x14ac:dyDescent="0.4">
      <c r="A131" s="7">
        <v>130</v>
      </c>
      <c r="B131" s="7">
        <v>2025</v>
      </c>
      <c r="C131" s="7" t="s">
        <v>434</v>
      </c>
      <c r="D131" s="7" t="s">
        <v>84</v>
      </c>
      <c r="E131" s="10" t="s">
        <v>1358</v>
      </c>
      <c r="F131" t="s">
        <v>83</v>
      </c>
      <c r="G131" s="875" t="s">
        <v>66</v>
      </c>
      <c r="H131" s="875">
        <v>-2</v>
      </c>
      <c r="I131" s="875" t="str">
        <f t="shared" ref="I131:I194" si="4">IF(H131="","",IF(H131&lt;=9.9,"MAX1",IF(AND(H131&gt;9.9,H131&lt;=23.9),"MAX2",IF(H131&gt;23.9,"MAX3",""))))</f>
        <v>MAX1</v>
      </c>
      <c r="J131" t="str">
        <f t="shared" ref="J131:J194" si="5">F131&amp;" "&amp;E131</f>
        <v>Michel LAMBERT</v>
      </c>
    </row>
    <row r="132" spans="1:10" ht="12" hidden="1" customHeight="1" x14ac:dyDescent="0.4">
      <c r="A132" s="7">
        <v>131</v>
      </c>
      <c r="B132" s="7">
        <v>2025</v>
      </c>
      <c r="C132" s="7" t="s">
        <v>434</v>
      </c>
      <c r="D132" s="7" t="s">
        <v>243</v>
      </c>
      <c r="E132" s="10" t="s">
        <v>1568</v>
      </c>
      <c r="F132" s="1110" t="s">
        <v>1618</v>
      </c>
      <c r="G132" s="875" t="s">
        <v>244</v>
      </c>
      <c r="H132" s="875">
        <v>7.7</v>
      </c>
      <c r="I132" s="875" t="str">
        <f t="shared" si="4"/>
        <v>MAX1</v>
      </c>
      <c r="J132" t="str">
        <f t="shared" si="5"/>
        <v>Angélique LANDAIS</v>
      </c>
    </row>
    <row r="133" spans="1:10" ht="12" hidden="1" customHeight="1" x14ac:dyDescent="0.4">
      <c r="A133" s="7">
        <v>132</v>
      </c>
      <c r="B133" s="7">
        <v>2025</v>
      </c>
      <c r="C133" s="7" t="s">
        <v>434</v>
      </c>
      <c r="D133" s="7" t="s">
        <v>627</v>
      </c>
      <c r="E133" s="10" t="s">
        <v>246</v>
      </c>
      <c r="F133" t="s">
        <v>1101</v>
      </c>
      <c r="G133" s="875" t="s">
        <v>92</v>
      </c>
      <c r="H133" s="875">
        <v>20.399999999999999</v>
      </c>
      <c r="I133" s="875" t="str">
        <f t="shared" si="4"/>
        <v>MAX2</v>
      </c>
      <c r="J133" t="str">
        <f t="shared" si="5"/>
        <v>Hélène LE BRETON</v>
      </c>
    </row>
    <row r="134" spans="1:10" ht="12" hidden="1" customHeight="1" x14ac:dyDescent="0.4">
      <c r="A134" s="7">
        <v>133</v>
      </c>
      <c r="B134" s="7">
        <v>2025</v>
      </c>
      <c r="C134" s="7" t="s">
        <v>434</v>
      </c>
      <c r="D134" s="7" t="s">
        <v>245</v>
      </c>
      <c r="E134" s="10" t="s">
        <v>246</v>
      </c>
      <c r="F134" t="s">
        <v>1435</v>
      </c>
      <c r="G134" s="875" t="s">
        <v>66</v>
      </c>
      <c r="H134" s="875">
        <v>9.6</v>
      </c>
      <c r="I134" s="875" t="str">
        <f t="shared" si="4"/>
        <v>MAX1</v>
      </c>
      <c r="J134" t="str">
        <f t="shared" si="5"/>
        <v>Hervé LE BRETON</v>
      </c>
    </row>
    <row r="135" spans="1:10" ht="12" hidden="1" customHeight="1" x14ac:dyDescent="0.4">
      <c r="A135" s="7">
        <v>134</v>
      </c>
      <c r="B135" s="7">
        <v>2025</v>
      </c>
      <c r="C135" s="7" t="s">
        <v>434</v>
      </c>
      <c r="D135" s="7" t="s">
        <v>86</v>
      </c>
      <c r="E135" s="10" t="s">
        <v>1619</v>
      </c>
      <c r="F135" t="s">
        <v>1339</v>
      </c>
      <c r="G135" s="875" t="s">
        <v>78</v>
      </c>
      <c r="H135" s="875">
        <v>5.3</v>
      </c>
      <c r="I135" s="875" t="str">
        <f t="shared" si="4"/>
        <v>MAX1</v>
      </c>
      <c r="J135" t="str">
        <f t="shared" si="5"/>
        <v>Franck LECHANTEUX</v>
      </c>
    </row>
    <row r="136" spans="1:10" ht="12" hidden="1" customHeight="1" x14ac:dyDescent="0.4">
      <c r="A136" s="7">
        <v>135</v>
      </c>
      <c r="B136" s="7">
        <v>2025</v>
      </c>
      <c r="C136" s="7" t="s">
        <v>434</v>
      </c>
      <c r="D136" s="7" t="s">
        <v>88</v>
      </c>
      <c r="E136" s="10" t="s">
        <v>1360</v>
      </c>
      <c r="F136" t="s">
        <v>89</v>
      </c>
      <c r="G136" s="875" t="s">
        <v>70</v>
      </c>
      <c r="H136" s="875">
        <v>8.4</v>
      </c>
      <c r="I136" s="875" t="str">
        <f t="shared" si="4"/>
        <v>MAX1</v>
      </c>
      <c r="J136" t="str">
        <f t="shared" si="5"/>
        <v>Christian LEGRAND</v>
      </c>
    </row>
    <row r="137" spans="1:10" ht="12" hidden="1" customHeight="1" x14ac:dyDescent="0.4">
      <c r="A137" s="7">
        <v>136</v>
      </c>
      <c r="B137" s="7">
        <v>2025</v>
      </c>
      <c r="C137" s="7" t="s">
        <v>434</v>
      </c>
      <c r="D137" s="7" t="s">
        <v>82</v>
      </c>
      <c r="E137" s="10" t="s">
        <v>1360</v>
      </c>
      <c r="F137" t="s">
        <v>83</v>
      </c>
      <c r="G137" s="875" t="s">
        <v>70</v>
      </c>
      <c r="H137" s="875">
        <v>3.7</v>
      </c>
      <c r="I137" s="875" t="str">
        <f t="shared" si="4"/>
        <v>MAX1</v>
      </c>
      <c r="J137" t="str">
        <f t="shared" si="5"/>
        <v>Michel LEGRAND</v>
      </c>
    </row>
    <row r="138" spans="1:10" ht="12" hidden="1" customHeight="1" x14ac:dyDescent="0.4">
      <c r="A138" s="7">
        <v>137</v>
      </c>
      <c r="B138" s="7">
        <v>2025</v>
      </c>
      <c r="C138" s="7" t="s">
        <v>434</v>
      </c>
      <c r="D138" s="7" t="s">
        <v>635</v>
      </c>
      <c r="E138" s="10" t="s">
        <v>1620</v>
      </c>
      <c r="F138" t="s">
        <v>1621</v>
      </c>
      <c r="G138" s="875" t="s">
        <v>78</v>
      </c>
      <c r="H138" s="875">
        <v>-4.0999999999999996</v>
      </c>
      <c r="I138" s="875" t="str">
        <f t="shared" si="4"/>
        <v>MAX1</v>
      </c>
      <c r="J138" t="str">
        <f t="shared" si="5"/>
        <v>Stevens LEMANCEAU</v>
      </c>
    </row>
    <row r="139" spans="1:10" ht="12" hidden="1" customHeight="1" x14ac:dyDescent="0.4">
      <c r="A139" s="7">
        <v>138</v>
      </c>
      <c r="B139" s="7">
        <v>2025</v>
      </c>
      <c r="C139" s="7" t="s">
        <v>434</v>
      </c>
      <c r="D139" s="7" t="s">
        <v>90</v>
      </c>
      <c r="E139" s="10" t="s">
        <v>91</v>
      </c>
      <c r="F139" t="s">
        <v>1361</v>
      </c>
      <c r="G139" s="875" t="s">
        <v>92</v>
      </c>
      <c r="H139" s="875">
        <v>16.600000000000001</v>
      </c>
      <c r="I139" s="875" t="str">
        <f t="shared" si="4"/>
        <v>MAX2</v>
      </c>
      <c r="J139" t="str">
        <f t="shared" si="5"/>
        <v>Agnès LEMERCIER</v>
      </c>
    </row>
    <row r="140" spans="1:10" ht="12" hidden="1" customHeight="1" x14ac:dyDescent="0.4">
      <c r="A140" s="7">
        <v>139</v>
      </c>
      <c r="B140" s="7">
        <v>2025</v>
      </c>
      <c r="C140" s="7" t="s">
        <v>434</v>
      </c>
      <c r="D140" s="7" t="s">
        <v>79</v>
      </c>
      <c r="E140" s="10" t="s">
        <v>1622</v>
      </c>
      <c r="F140" t="s">
        <v>1343</v>
      </c>
      <c r="G140" s="875" t="s">
        <v>78</v>
      </c>
      <c r="H140" s="875">
        <v>8.3000000000000007</v>
      </c>
      <c r="I140" s="875" t="str">
        <f t="shared" si="4"/>
        <v>MAX1</v>
      </c>
      <c r="J140" t="str">
        <f t="shared" si="5"/>
        <v>Dominique LEPAGE</v>
      </c>
    </row>
    <row r="141" spans="1:10" ht="12" hidden="1" customHeight="1" x14ac:dyDescent="0.4">
      <c r="A141" s="7">
        <v>140</v>
      </c>
      <c r="B141" s="7">
        <v>2025</v>
      </c>
      <c r="C141" s="7" t="s">
        <v>434</v>
      </c>
      <c r="D141" s="7" t="s">
        <v>93</v>
      </c>
      <c r="E141" s="10" t="s">
        <v>1340</v>
      </c>
      <c r="F141" t="s">
        <v>94</v>
      </c>
      <c r="G141" s="875" t="s">
        <v>66</v>
      </c>
      <c r="H141" s="875">
        <v>-0.1</v>
      </c>
      <c r="I141" s="875" t="str">
        <f t="shared" si="4"/>
        <v>MAX1</v>
      </c>
      <c r="J141" t="str">
        <f t="shared" si="5"/>
        <v>Daniel LESEURE</v>
      </c>
    </row>
    <row r="142" spans="1:10" ht="12" hidden="1" customHeight="1" x14ac:dyDescent="0.4">
      <c r="A142" s="7">
        <v>141</v>
      </c>
      <c r="B142" s="7">
        <v>2025</v>
      </c>
      <c r="C142" s="7" t="s">
        <v>434</v>
      </c>
      <c r="D142" s="7" t="s">
        <v>1289</v>
      </c>
      <c r="E142" s="10" t="s">
        <v>1623</v>
      </c>
      <c r="F142" t="s">
        <v>1624</v>
      </c>
      <c r="G142" s="875" t="s">
        <v>1272</v>
      </c>
      <c r="H142" s="875">
        <v>36</v>
      </c>
      <c r="I142" s="875" t="str">
        <f t="shared" si="4"/>
        <v>MAX3</v>
      </c>
      <c r="J142" t="str">
        <f t="shared" si="5"/>
        <v>Gabin MAHE</v>
      </c>
    </row>
    <row r="143" spans="1:10" ht="12" hidden="1" customHeight="1" x14ac:dyDescent="0.4">
      <c r="A143" s="7">
        <v>142</v>
      </c>
      <c r="B143" s="7">
        <v>2025</v>
      </c>
      <c r="C143" s="7" t="s">
        <v>434</v>
      </c>
      <c r="D143" s="7" t="s">
        <v>97</v>
      </c>
      <c r="E143" s="10" t="s">
        <v>1625</v>
      </c>
      <c r="F143" t="s">
        <v>1562</v>
      </c>
      <c r="G143" s="875" t="s">
        <v>70</v>
      </c>
      <c r="H143" s="875">
        <v>10</v>
      </c>
      <c r="I143" s="875" t="str">
        <f t="shared" si="4"/>
        <v>MAX2</v>
      </c>
      <c r="J143" t="str">
        <f t="shared" si="5"/>
        <v>Georges MAURIN</v>
      </c>
    </row>
    <row r="144" spans="1:10" ht="12" hidden="1" customHeight="1" x14ac:dyDescent="0.4">
      <c r="A144" s="7">
        <v>143</v>
      </c>
      <c r="B144" s="7">
        <v>2025</v>
      </c>
      <c r="C144" s="7" t="s">
        <v>434</v>
      </c>
      <c r="D144" s="7" t="s">
        <v>99</v>
      </c>
      <c r="E144" s="10" t="s">
        <v>1625</v>
      </c>
      <c r="F144" t="s">
        <v>1550</v>
      </c>
      <c r="G144" s="875" t="s">
        <v>92</v>
      </c>
      <c r="H144" s="875">
        <v>8.9</v>
      </c>
      <c r="I144" s="875" t="str">
        <f t="shared" si="4"/>
        <v>MAX1</v>
      </c>
      <c r="J144" t="str">
        <f t="shared" si="5"/>
        <v>Nicole MAURIN</v>
      </c>
    </row>
    <row r="145" spans="1:10" ht="12" hidden="1" customHeight="1" x14ac:dyDescent="0.4">
      <c r="A145" s="7">
        <v>144</v>
      </c>
      <c r="B145" s="7">
        <v>2025</v>
      </c>
      <c r="C145" s="7" t="s">
        <v>434</v>
      </c>
      <c r="D145" s="7" t="s">
        <v>71</v>
      </c>
      <c r="E145" s="10" t="s">
        <v>1626</v>
      </c>
      <c r="F145" t="s">
        <v>1344</v>
      </c>
      <c r="G145" s="875" t="s">
        <v>70</v>
      </c>
      <c r="H145" s="875">
        <v>17.8</v>
      </c>
      <c r="I145" s="875" t="str">
        <f t="shared" si="4"/>
        <v>MAX2</v>
      </c>
      <c r="J145" t="str">
        <f t="shared" si="5"/>
        <v>Roland MOREAU</v>
      </c>
    </row>
    <row r="146" spans="1:10" ht="12" hidden="1" customHeight="1" x14ac:dyDescent="0.4">
      <c r="A146" s="7">
        <v>145</v>
      </c>
      <c r="B146" s="7">
        <v>2025</v>
      </c>
      <c r="C146" s="7" t="s">
        <v>434</v>
      </c>
      <c r="D146" s="7" t="s">
        <v>644</v>
      </c>
      <c r="E146" s="10" t="s">
        <v>1626</v>
      </c>
      <c r="F146" t="s">
        <v>1627</v>
      </c>
      <c r="G146" s="875" t="s">
        <v>1264</v>
      </c>
      <c r="H146" s="875">
        <v>32</v>
      </c>
      <c r="I146" s="875" t="str">
        <f t="shared" si="4"/>
        <v>MAX3</v>
      </c>
      <c r="J146" t="str">
        <f t="shared" si="5"/>
        <v>Zoé MOREAU</v>
      </c>
    </row>
    <row r="147" spans="1:10" ht="12" hidden="1" customHeight="1" x14ac:dyDescent="0.4">
      <c r="A147" s="7">
        <v>146</v>
      </c>
      <c r="B147" s="7">
        <v>2025</v>
      </c>
      <c r="C147" s="7" t="s">
        <v>434</v>
      </c>
      <c r="D147" s="7" t="s">
        <v>104</v>
      </c>
      <c r="E147" s="10" t="s">
        <v>1628</v>
      </c>
      <c r="F147" t="s">
        <v>1610</v>
      </c>
      <c r="G147" s="875" t="s">
        <v>78</v>
      </c>
      <c r="H147" s="875">
        <v>11.3</v>
      </c>
      <c r="I147" s="875" t="str">
        <f t="shared" si="4"/>
        <v>MAX2</v>
      </c>
      <c r="J147" t="str">
        <f t="shared" si="5"/>
        <v>Vincent NOURY</v>
      </c>
    </row>
    <row r="148" spans="1:10" ht="12" hidden="1" customHeight="1" x14ac:dyDescent="0.4">
      <c r="A148" s="7">
        <v>147</v>
      </c>
      <c r="B148" s="7">
        <v>2025</v>
      </c>
      <c r="C148" s="7" t="s">
        <v>434</v>
      </c>
      <c r="D148" s="7" t="s">
        <v>647</v>
      </c>
      <c r="E148" s="10" t="s">
        <v>1088</v>
      </c>
      <c r="F148" t="s">
        <v>1089</v>
      </c>
      <c r="G148" s="875" t="s">
        <v>68</v>
      </c>
      <c r="H148" s="875">
        <v>0.1</v>
      </c>
      <c r="I148" s="875" t="str">
        <f t="shared" si="4"/>
        <v>MAX1</v>
      </c>
      <c r="J148" t="str">
        <f t="shared" si="5"/>
        <v>Grégoire PARMENTIER</v>
      </c>
    </row>
    <row r="149" spans="1:10" ht="12" hidden="1" customHeight="1" x14ac:dyDescent="0.4">
      <c r="A149" s="7">
        <v>148</v>
      </c>
      <c r="B149" s="7">
        <v>2025</v>
      </c>
      <c r="C149" s="7" t="s">
        <v>434</v>
      </c>
      <c r="D149" s="7" t="s">
        <v>101</v>
      </c>
      <c r="E149" s="10" t="s">
        <v>1364</v>
      </c>
      <c r="F149" t="s">
        <v>1339</v>
      </c>
      <c r="G149" s="875" t="s">
        <v>78</v>
      </c>
      <c r="H149" s="875">
        <v>0.1</v>
      </c>
      <c r="I149" s="875" t="str">
        <f t="shared" si="4"/>
        <v>MAX1</v>
      </c>
      <c r="J149" t="str">
        <f t="shared" si="5"/>
        <v>Franck PASTY</v>
      </c>
    </row>
    <row r="150" spans="1:10" ht="12" hidden="1" customHeight="1" x14ac:dyDescent="0.4">
      <c r="A150" s="7">
        <v>149</v>
      </c>
      <c r="B150" s="7">
        <v>2025</v>
      </c>
      <c r="C150" s="7" t="s">
        <v>434</v>
      </c>
      <c r="D150" s="7" t="s">
        <v>102</v>
      </c>
      <c r="E150" s="10" t="s">
        <v>1364</v>
      </c>
      <c r="F150" t="s">
        <v>1365</v>
      </c>
      <c r="G150" s="875" t="s">
        <v>68</v>
      </c>
      <c r="H150" s="875">
        <v>-8.4</v>
      </c>
      <c r="I150" s="875" t="str">
        <f t="shared" si="4"/>
        <v>MAX1</v>
      </c>
      <c r="J150" t="str">
        <f t="shared" si="5"/>
        <v>Léonard PASTY</v>
      </c>
    </row>
    <row r="151" spans="1:10" ht="12" hidden="1" customHeight="1" x14ac:dyDescent="0.4">
      <c r="A151" s="7">
        <v>150</v>
      </c>
      <c r="B151" s="7">
        <v>2025</v>
      </c>
      <c r="C151" s="7" t="s">
        <v>434</v>
      </c>
      <c r="D151" s="7" t="s">
        <v>103</v>
      </c>
      <c r="E151" s="10" t="s">
        <v>1630</v>
      </c>
      <c r="F151" t="s">
        <v>1343</v>
      </c>
      <c r="G151" s="875" t="s">
        <v>66</v>
      </c>
      <c r="H151" s="875">
        <v>4.9000000000000004</v>
      </c>
      <c r="I151" s="875" t="str">
        <f t="shared" si="4"/>
        <v>MAX1</v>
      </c>
      <c r="J151" t="str">
        <f t="shared" si="5"/>
        <v>Dominique PERVIS</v>
      </c>
    </row>
    <row r="152" spans="1:10" ht="12" hidden="1" customHeight="1" x14ac:dyDescent="0.4">
      <c r="A152" s="7">
        <v>151</v>
      </c>
      <c r="B152" s="7">
        <v>2025</v>
      </c>
      <c r="C152" s="7" t="s">
        <v>434</v>
      </c>
      <c r="D152" s="7" t="s">
        <v>651</v>
      </c>
      <c r="E152" s="10" t="s">
        <v>1979</v>
      </c>
      <c r="F152" t="s">
        <v>1980</v>
      </c>
      <c r="G152" s="875" t="s">
        <v>92</v>
      </c>
      <c r="H152" s="875">
        <v>20.5</v>
      </c>
      <c r="I152" s="875" t="str">
        <f t="shared" si="4"/>
        <v>MAX2</v>
      </c>
      <c r="J152" t="str">
        <f t="shared" si="5"/>
        <v>Colette PLU</v>
      </c>
    </row>
    <row r="153" spans="1:10" ht="12" hidden="1" customHeight="1" x14ac:dyDescent="0.4">
      <c r="A153" s="7">
        <v>152</v>
      </c>
      <c r="B153" s="7">
        <v>2025</v>
      </c>
      <c r="C153" s="7" t="s">
        <v>434</v>
      </c>
      <c r="D153" s="7" t="s">
        <v>652</v>
      </c>
      <c r="E153" s="10" t="s">
        <v>1979</v>
      </c>
      <c r="F153" t="s">
        <v>1463</v>
      </c>
      <c r="G153" s="875" t="s">
        <v>70</v>
      </c>
      <c r="H153" s="875">
        <v>8.4</v>
      </c>
      <c r="I153" s="875" t="str">
        <f t="shared" si="4"/>
        <v>MAX1</v>
      </c>
      <c r="J153" t="str">
        <f t="shared" si="5"/>
        <v>Gilbert PLU</v>
      </c>
    </row>
    <row r="154" spans="1:10" ht="12" hidden="1" customHeight="1" x14ac:dyDescent="0.4">
      <c r="A154" s="7">
        <v>153</v>
      </c>
      <c r="B154" s="7">
        <v>2025</v>
      </c>
      <c r="C154" s="7" t="s">
        <v>434</v>
      </c>
      <c r="D154" s="7" t="s">
        <v>653</v>
      </c>
      <c r="E154" s="10" t="s">
        <v>1631</v>
      </c>
      <c r="F154" t="s">
        <v>1521</v>
      </c>
      <c r="G154" s="875" t="s">
        <v>70</v>
      </c>
      <c r="H154" s="875">
        <v>6.8</v>
      </c>
      <c r="I154" s="875" t="str">
        <f t="shared" si="4"/>
        <v>MAX1</v>
      </c>
      <c r="J154" t="str">
        <f t="shared" si="5"/>
        <v>Claude RIAUX</v>
      </c>
    </row>
    <row r="155" spans="1:10" ht="12" hidden="1" customHeight="1" x14ac:dyDescent="0.4">
      <c r="A155" s="7">
        <v>154</v>
      </c>
      <c r="B155" s="7">
        <v>2025</v>
      </c>
      <c r="C155" s="7" t="s">
        <v>434</v>
      </c>
      <c r="D155" s="7" t="s">
        <v>655</v>
      </c>
      <c r="E155" s="10" t="s">
        <v>1631</v>
      </c>
      <c r="F155" t="s">
        <v>1632</v>
      </c>
      <c r="G155" s="875" t="s">
        <v>92</v>
      </c>
      <c r="H155" s="875">
        <v>22.3</v>
      </c>
      <c r="I155" s="875" t="str">
        <f t="shared" si="4"/>
        <v>MAX2</v>
      </c>
      <c r="J155" t="str">
        <f t="shared" si="5"/>
        <v>Mathilde RIAUX</v>
      </c>
    </row>
    <row r="156" spans="1:10" ht="12" hidden="1" customHeight="1" x14ac:dyDescent="0.4">
      <c r="A156" s="7">
        <v>155</v>
      </c>
      <c r="B156" s="7">
        <v>2025</v>
      </c>
      <c r="C156" s="7" t="s">
        <v>434</v>
      </c>
      <c r="D156" s="7" t="s">
        <v>657</v>
      </c>
      <c r="E156" s="10" t="s">
        <v>1633</v>
      </c>
      <c r="F156" t="s">
        <v>1634</v>
      </c>
      <c r="G156" s="875" t="s">
        <v>117</v>
      </c>
      <c r="H156" s="875">
        <v>36</v>
      </c>
      <c r="I156" s="875" t="str">
        <f t="shared" si="4"/>
        <v>MAX3</v>
      </c>
      <c r="J156" t="str">
        <f t="shared" si="5"/>
        <v>Christiane RIBAULT</v>
      </c>
    </row>
    <row r="157" spans="1:10" ht="12" customHeight="1" x14ac:dyDescent="0.4">
      <c r="A157" s="7">
        <v>156</v>
      </c>
      <c r="B157" s="7">
        <v>2025</v>
      </c>
      <c r="C157" s="7" t="s">
        <v>434</v>
      </c>
      <c r="D157" s="7" t="s">
        <v>659</v>
      </c>
      <c r="E157" s="10" t="s">
        <v>1633</v>
      </c>
      <c r="F157" t="s">
        <v>1409</v>
      </c>
      <c r="G157" s="875" t="s">
        <v>66</v>
      </c>
      <c r="H157" s="875">
        <v>34.799999999999997</v>
      </c>
      <c r="I157" s="875" t="str">
        <f t="shared" si="4"/>
        <v>MAX3</v>
      </c>
      <c r="J157" t="str">
        <f t="shared" si="5"/>
        <v>François RIBAULT</v>
      </c>
    </row>
    <row r="158" spans="1:10" ht="12" customHeight="1" x14ac:dyDescent="0.4">
      <c r="A158" s="7">
        <v>157</v>
      </c>
      <c r="B158" s="7">
        <v>2025</v>
      </c>
      <c r="C158" s="7" t="s">
        <v>434</v>
      </c>
      <c r="D158" s="7" t="s">
        <v>661</v>
      </c>
      <c r="E158" s="10" t="s">
        <v>1635</v>
      </c>
      <c r="F158" t="s">
        <v>1981</v>
      </c>
      <c r="G158" s="875" t="s">
        <v>66</v>
      </c>
      <c r="H158" s="875">
        <v>36</v>
      </c>
      <c r="I158" s="875" t="str">
        <f t="shared" si="4"/>
        <v>MAX3</v>
      </c>
      <c r="J158" t="str">
        <f t="shared" si="5"/>
        <v>Jean-Pierre RICHARD</v>
      </c>
    </row>
    <row r="159" spans="1:10" ht="12" hidden="1" customHeight="1" x14ac:dyDescent="0.4">
      <c r="A159" s="7">
        <v>158</v>
      </c>
      <c r="B159" s="7">
        <v>2025</v>
      </c>
      <c r="C159" s="7" t="s">
        <v>434</v>
      </c>
      <c r="D159" s="7" t="s">
        <v>1636</v>
      </c>
      <c r="E159" s="10" t="s">
        <v>1637</v>
      </c>
      <c r="F159" t="s">
        <v>1638</v>
      </c>
      <c r="G159" s="875" t="s">
        <v>1265</v>
      </c>
      <c r="H159" s="875">
        <v>36</v>
      </c>
      <c r="I159" s="875" t="str">
        <f t="shared" si="4"/>
        <v>MAX3</v>
      </c>
      <c r="J159" t="str">
        <f t="shared" si="5"/>
        <v>Louise ROUZIERE</v>
      </c>
    </row>
    <row r="160" spans="1:10" ht="12" hidden="1" customHeight="1" x14ac:dyDescent="0.4">
      <c r="A160" s="7">
        <v>159</v>
      </c>
      <c r="B160" s="7">
        <v>2025</v>
      </c>
      <c r="C160" s="7" t="s">
        <v>434</v>
      </c>
      <c r="D160" s="7" t="s">
        <v>1640</v>
      </c>
      <c r="E160" s="10" t="s">
        <v>1641</v>
      </c>
      <c r="F160" t="s">
        <v>1642</v>
      </c>
      <c r="G160" s="875" t="s">
        <v>81</v>
      </c>
      <c r="H160" s="875">
        <v>36</v>
      </c>
      <c r="I160" s="875" t="str">
        <f t="shared" si="4"/>
        <v>MAX3</v>
      </c>
      <c r="J160" t="str">
        <f t="shared" si="5"/>
        <v>Maryse TAUNAIS</v>
      </c>
    </row>
    <row r="161" spans="1:10" ht="12" hidden="1" customHeight="1" x14ac:dyDescent="0.4">
      <c r="A161" s="7">
        <v>160</v>
      </c>
      <c r="B161" s="7">
        <v>2025</v>
      </c>
      <c r="C161" s="7" t="s">
        <v>434</v>
      </c>
      <c r="D161" s="7" t="s">
        <v>247</v>
      </c>
      <c r="E161" s="10" t="s">
        <v>1644</v>
      </c>
      <c r="F161" t="s">
        <v>248</v>
      </c>
      <c r="G161" s="875" t="s">
        <v>68</v>
      </c>
      <c r="H161" s="875">
        <v>6.8</v>
      </c>
      <c r="I161" s="875" t="str">
        <f t="shared" si="4"/>
        <v>MAX1</v>
      </c>
      <c r="J161" t="str">
        <f t="shared" si="5"/>
        <v>Baptiste THENAULT</v>
      </c>
    </row>
    <row r="162" spans="1:10" ht="12" hidden="1" customHeight="1" x14ac:dyDescent="0.4">
      <c r="A162" s="7">
        <v>161</v>
      </c>
      <c r="B162" s="7">
        <v>2025</v>
      </c>
      <c r="C162" s="7" t="s">
        <v>434</v>
      </c>
      <c r="D162" s="7" t="s">
        <v>100</v>
      </c>
      <c r="E162" s="10" t="s">
        <v>1362</v>
      </c>
      <c r="F162" t="s">
        <v>1363</v>
      </c>
      <c r="G162" s="875" t="s">
        <v>66</v>
      </c>
      <c r="H162" s="875">
        <v>3.7</v>
      </c>
      <c r="I162" s="875" t="str">
        <f t="shared" si="4"/>
        <v>MAX1</v>
      </c>
      <c r="J162" t="str">
        <f t="shared" si="5"/>
        <v>Lionel TRUTAUD</v>
      </c>
    </row>
    <row r="163" spans="1:10" ht="12" hidden="1" customHeight="1" x14ac:dyDescent="0.4">
      <c r="A163" s="7">
        <v>162</v>
      </c>
      <c r="B163" s="7">
        <v>2025</v>
      </c>
      <c r="C163" s="7" t="s">
        <v>666</v>
      </c>
      <c r="D163" s="7" t="s">
        <v>664</v>
      </c>
      <c r="E163" s="10" t="s">
        <v>1645</v>
      </c>
      <c r="F163" t="s">
        <v>1646</v>
      </c>
      <c r="G163" s="875" t="s">
        <v>68</v>
      </c>
      <c r="H163" s="875">
        <v>15</v>
      </c>
      <c r="I163" s="875" t="str">
        <f t="shared" si="4"/>
        <v>MAX2</v>
      </c>
      <c r="J163" t="str">
        <f t="shared" si="5"/>
        <v>Julien ALTET</v>
      </c>
    </row>
    <row r="164" spans="1:10" ht="12" hidden="1" customHeight="1" x14ac:dyDescent="0.4">
      <c r="A164" s="7">
        <v>163</v>
      </c>
      <c r="B164" s="7">
        <v>2025</v>
      </c>
      <c r="C164" s="7" t="s">
        <v>666</v>
      </c>
      <c r="D164" s="7" t="s">
        <v>668</v>
      </c>
      <c r="E164" s="10" t="s">
        <v>1645</v>
      </c>
      <c r="F164" t="s">
        <v>1647</v>
      </c>
      <c r="G164" s="875" t="s">
        <v>278</v>
      </c>
      <c r="H164" s="875">
        <v>36</v>
      </c>
      <c r="I164" s="875" t="str">
        <f t="shared" si="4"/>
        <v>MAX3</v>
      </c>
      <c r="J164" t="str">
        <f t="shared" si="5"/>
        <v>Timéo ALTET</v>
      </c>
    </row>
    <row r="165" spans="1:10" ht="12" hidden="1" customHeight="1" x14ac:dyDescent="0.4">
      <c r="A165" s="7">
        <v>164</v>
      </c>
      <c r="B165" s="7">
        <v>2025</v>
      </c>
      <c r="C165" s="7" t="s">
        <v>666</v>
      </c>
      <c r="D165" s="7" t="s">
        <v>846</v>
      </c>
      <c r="E165" s="10" t="s">
        <v>1746</v>
      </c>
      <c r="F165" t="s">
        <v>1347</v>
      </c>
      <c r="G165" s="875" t="s">
        <v>117</v>
      </c>
      <c r="H165" s="875">
        <v>20.399999999999999</v>
      </c>
      <c r="I165" s="875" t="str">
        <f t="shared" si="4"/>
        <v>MAX2</v>
      </c>
      <c r="J165" t="str">
        <f t="shared" si="5"/>
        <v>Denise AMOUILLIN</v>
      </c>
    </row>
    <row r="166" spans="1:10" ht="12" hidden="1" customHeight="1" x14ac:dyDescent="0.4">
      <c r="A166" s="7">
        <v>165</v>
      </c>
      <c r="B166" s="7">
        <v>2025</v>
      </c>
      <c r="C166" s="7" t="s">
        <v>666</v>
      </c>
      <c r="D166" s="7" t="s">
        <v>848</v>
      </c>
      <c r="E166" s="10" t="s">
        <v>1746</v>
      </c>
      <c r="F166" t="s">
        <v>83</v>
      </c>
      <c r="G166" s="875" t="s">
        <v>70</v>
      </c>
      <c r="H166" s="875">
        <v>14.9</v>
      </c>
      <c r="I166" s="875" t="str">
        <f t="shared" si="4"/>
        <v>MAX2</v>
      </c>
      <c r="J166" t="str">
        <f t="shared" si="5"/>
        <v>Michel AMOUILLIN</v>
      </c>
    </row>
    <row r="167" spans="1:10" ht="12" hidden="1" customHeight="1" x14ac:dyDescent="0.4">
      <c r="A167" s="7">
        <v>166</v>
      </c>
      <c r="B167" s="7">
        <v>2025</v>
      </c>
      <c r="C167" s="7" t="s">
        <v>666</v>
      </c>
      <c r="D167" s="7" t="s">
        <v>670</v>
      </c>
      <c r="E167" s="10" t="s">
        <v>1648</v>
      </c>
      <c r="F167" t="s">
        <v>1649</v>
      </c>
      <c r="G167" s="875" t="s">
        <v>81</v>
      </c>
      <c r="H167" s="875">
        <v>36</v>
      </c>
      <c r="I167" s="875" t="str">
        <f t="shared" si="4"/>
        <v>MAX3</v>
      </c>
      <c r="J167" t="str">
        <f t="shared" si="5"/>
        <v>Carole BARBIER</v>
      </c>
    </row>
    <row r="168" spans="1:10" ht="12" hidden="1" customHeight="1" x14ac:dyDescent="0.4">
      <c r="A168" s="7">
        <v>167</v>
      </c>
      <c r="B168" s="7">
        <v>2025</v>
      </c>
      <c r="C168" s="7" t="s">
        <v>666</v>
      </c>
      <c r="D168" s="7" t="s">
        <v>141</v>
      </c>
      <c r="E168" s="10" t="s">
        <v>1650</v>
      </c>
      <c r="F168" t="s">
        <v>1651</v>
      </c>
      <c r="G168" s="875" t="s">
        <v>117</v>
      </c>
      <c r="H168" s="875">
        <v>30.9</v>
      </c>
      <c r="I168" s="875" t="str">
        <f t="shared" si="4"/>
        <v>MAX3</v>
      </c>
      <c r="J168" t="str">
        <f t="shared" si="5"/>
        <v>Maryvonne BARBO</v>
      </c>
    </row>
    <row r="169" spans="1:10" ht="12" customHeight="1" x14ac:dyDescent="0.4">
      <c r="A169" s="7">
        <v>168</v>
      </c>
      <c r="B169" s="7">
        <v>2025</v>
      </c>
      <c r="C169" s="7" t="s">
        <v>666</v>
      </c>
      <c r="D169" s="7" t="s">
        <v>673</v>
      </c>
      <c r="E169" s="10" t="s">
        <v>1652</v>
      </c>
      <c r="F169" t="s">
        <v>1653</v>
      </c>
      <c r="G169" s="875" t="s">
        <v>66</v>
      </c>
      <c r="H169" s="875">
        <v>36</v>
      </c>
      <c r="I169" s="875" t="str">
        <f t="shared" si="4"/>
        <v>MAX3</v>
      </c>
      <c r="J169" t="str">
        <f t="shared" si="5"/>
        <v>Christophe BIGNAN</v>
      </c>
    </row>
    <row r="170" spans="1:10" ht="12" customHeight="1" x14ac:dyDescent="0.4">
      <c r="A170" s="7">
        <v>169</v>
      </c>
      <c r="B170" s="7">
        <v>2025</v>
      </c>
      <c r="C170" s="7" t="s">
        <v>666</v>
      </c>
      <c r="D170" s="7" t="s">
        <v>1883</v>
      </c>
      <c r="E170" s="10" t="s">
        <v>1926</v>
      </c>
      <c r="F170" t="s">
        <v>1927</v>
      </c>
      <c r="G170" s="875" t="s">
        <v>66</v>
      </c>
      <c r="H170" s="875">
        <v>36</v>
      </c>
      <c r="I170" s="875" t="str">
        <f t="shared" si="4"/>
        <v>MAX3</v>
      </c>
      <c r="J170" t="str">
        <f t="shared" si="5"/>
        <v>Hugues BOUTOLLEAU</v>
      </c>
    </row>
    <row r="171" spans="1:10" ht="12" hidden="1" customHeight="1" x14ac:dyDescent="0.4">
      <c r="A171" s="7">
        <v>170</v>
      </c>
      <c r="B171" s="7">
        <v>2025</v>
      </c>
      <c r="C171" s="7" t="s">
        <v>666</v>
      </c>
      <c r="D171" s="7" t="s">
        <v>142</v>
      </c>
      <c r="E171" s="10" t="s">
        <v>1411</v>
      </c>
      <c r="F171" t="s">
        <v>1412</v>
      </c>
      <c r="G171" s="875" t="s">
        <v>66</v>
      </c>
      <c r="H171" s="875">
        <v>14.5</v>
      </c>
      <c r="I171" s="875" t="str">
        <f t="shared" si="4"/>
        <v>MAX2</v>
      </c>
      <c r="J171" t="str">
        <f t="shared" si="5"/>
        <v>Charlic BROHAN</v>
      </c>
    </row>
    <row r="172" spans="1:10" ht="12" customHeight="1" x14ac:dyDescent="0.4">
      <c r="A172" s="7">
        <v>171</v>
      </c>
      <c r="B172" s="7">
        <v>2025</v>
      </c>
      <c r="C172" s="7" t="s">
        <v>666</v>
      </c>
      <c r="D172" s="7" t="s">
        <v>678</v>
      </c>
      <c r="E172" s="10" t="s">
        <v>1654</v>
      </c>
      <c r="F172" t="s">
        <v>1536</v>
      </c>
      <c r="G172" s="875" t="s">
        <v>66</v>
      </c>
      <c r="H172" s="875">
        <v>27.6</v>
      </c>
      <c r="I172" s="875" t="str">
        <f t="shared" si="4"/>
        <v>MAX3</v>
      </c>
      <c r="J172" t="str">
        <f t="shared" si="5"/>
        <v>Marc CHANDESRIS</v>
      </c>
    </row>
    <row r="173" spans="1:10" ht="12" customHeight="1" x14ac:dyDescent="0.4">
      <c r="A173" s="7">
        <v>172</v>
      </c>
      <c r="B173" s="7">
        <v>2025</v>
      </c>
      <c r="C173" s="7" t="s">
        <v>666</v>
      </c>
      <c r="D173" s="7" t="s">
        <v>680</v>
      </c>
      <c r="E173" s="10" t="s">
        <v>1655</v>
      </c>
      <c r="F173" t="s">
        <v>291</v>
      </c>
      <c r="G173" s="875" t="s">
        <v>66</v>
      </c>
      <c r="H173" s="875">
        <v>36</v>
      </c>
      <c r="I173" s="875" t="str">
        <f t="shared" si="4"/>
        <v>MAX3</v>
      </c>
      <c r="J173" t="str">
        <f t="shared" si="5"/>
        <v>Philippe CHANTEUX</v>
      </c>
    </row>
    <row r="174" spans="1:10" ht="12" customHeight="1" x14ac:dyDescent="0.4">
      <c r="A174" s="7">
        <v>173</v>
      </c>
      <c r="B174" s="7">
        <v>2025</v>
      </c>
      <c r="C174" s="7" t="s">
        <v>666</v>
      </c>
      <c r="D174" s="7" t="s">
        <v>1305</v>
      </c>
      <c r="E174" s="10" t="s">
        <v>1656</v>
      </c>
      <c r="F174" t="s">
        <v>1521</v>
      </c>
      <c r="G174" s="875" t="s">
        <v>70</v>
      </c>
      <c r="H174" s="875">
        <v>36</v>
      </c>
      <c r="I174" s="875" t="str">
        <f t="shared" si="4"/>
        <v>MAX3</v>
      </c>
      <c r="J174" t="str">
        <f t="shared" si="5"/>
        <v>Claude CORBEAU</v>
      </c>
    </row>
    <row r="175" spans="1:10" ht="12" hidden="1" customHeight="1" x14ac:dyDescent="0.4">
      <c r="A175" s="7">
        <v>174</v>
      </c>
      <c r="B175" s="7">
        <v>2025</v>
      </c>
      <c r="C175" s="7" t="s">
        <v>666</v>
      </c>
      <c r="D175" s="7" t="s">
        <v>682</v>
      </c>
      <c r="E175" s="10" t="s">
        <v>1657</v>
      </c>
      <c r="F175" t="s">
        <v>1555</v>
      </c>
      <c r="G175" s="875" t="s">
        <v>78</v>
      </c>
      <c r="H175" s="875">
        <v>13.4</v>
      </c>
      <c r="I175" s="875" t="str">
        <f t="shared" si="4"/>
        <v>MAX2</v>
      </c>
      <c r="J175" t="str">
        <f t="shared" si="5"/>
        <v>Jacky CRESPIN</v>
      </c>
    </row>
    <row r="176" spans="1:10" ht="12" hidden="1" customHeight="1" x14ac:dyDescent="0.4">
      <c r="A176" s="7">
        <v>175</v>
      </c>
      <c r="B176" s="7">
        <v>2025</v>
      </c>
      <c r="C176" s="7" t="s">
        <v>666</v>
      </c>
      <c r="D176" s="7" t="s">
        <v>684</v>
      </c>
      <c r="E176" s="10" t="s">
        <v>1658</v>
      </c>
      <c r="F176" t="s">
        <v>1659</v>
      </c>
      <c r="G176" s="875" t="s">
        <v>81</v>
      </c>
      <c r="H176" s="875">
        <v>36</v>
      </c>
      <c r="I176" s="875" t="str">
        <f t="shared" si="4"/>
        <v>MAX3</v>
      </c>
      <c r="J176" t="str">
        <f t="shared" si="5"/>
        <v>Christelle DEGEORGES</v>
      </c>
    </row>
    <row r="177" spans="1:10" ht="12" customHeight="1" x14ac:dyDescent="0.4">
      <c r="A177" s="7">
        <v>176</v>
      </c>
      <c r="B177" s="7">
        <v>2025</v>
      </c>
      <c r="C177" s="7" t="s">
        <v>666</v>
      </c>
      <c r="D177" s="7" t="s">
        <v>686</v>
      </c>
      <c r="E177" s="10" t="s">
        <v>1658</v>
      </c>
      <c r="F177" t="s">
        <v>108</v>
      </c>
      <c r="G177" s="875" t="s">
        <v>66</v>
      </c>
      <c r="H177" s="875">
        <v>36</v>
      </c>
      <c r="I177" s="875" t="str">
        <f t="shared" si="4"/>
        <v>MAX3</v>
      </c>
      <c r="J177" t="str">
        <f t="shared" si="5"/>
        <v>Thierry DEGEORGES</v>
      </c>
    </row>
    <row r="178" spans="1:10" ht="12" hidden="1" customHeight="1" x14ac:dyDescent="0.4">
      <c r="A178" s="7">
        <v>177</v>
      </c>
      <c r="B178" s="7">
        <v>2025</v>
      </c>
      <c r="C178" s="7" t="s">
        <v>666</v>
      </c>
      <c r="D178" s="7" t="s">
        <v>688</v>
      </c>
      <c r="E178" s="10" t="s">
        <v>1660</v>
      </c>
      <c r="F178" t="s">
        <v>1661</v>
      </c>
      <c r="G178" s="875" t="s">
        <v>92</v>
      </c>
      <c r="H178" s="875">
        <v>26.4</v>
      </c>
      <c r="I178" s="875" t="str">
        <f t="shared" si="4"/>
        <v>MAX3</v>
      </c>
      <c r="J178" t="str">
        <f t="shared" si="5"/>
        <v>Sophie DONARIER</v>
      </c>
    </row>
    <row r="179" spans="1:10" ht="12" hidden="1" customHeight="1" x14ac:dyDescent="0.4">
      <c r="A179" s="7">
        <v>178</v>
      </c>
      <c r="B179" s="7">
        <v>2025</v>
      </c>
      <c r="C179" s="7" t="s">
        <v>666</v>
      </c>
      <c r="D179" s="7" t="s">
        <v>143</v>
      </c>
      <c r="E179" s="10" t="s">
        <v>1414</v>
      </c>
      <c r="F179" t="s">
        <v>144</v>
      </c>
      <c r="G179" s="875" t="s">
        <v>70</v>
      </c>
      <c r="H179" s="875">
        <v>15.6</v>
      </c>
      <c r="I179" s="875" t="str">
        <f t="shared" si="4"/>
        <v>MAX2</v>
      </c>
      <c r="J179" t="str">
        <f t="shared" si="5"/>
        <v>Alain DUJARDIN</v>
      </c>
    </row>
    <row r="180" spans="1:10" ht="12" customHeight="1" x14ac:dyDescent="0.4">
      <c r="A180" s="7">
        <v>179</v>
      </c>
      <c r="B180" s="7">
        <v>2025</v>
      </c>
      <c r="C180" s="7" t="s">
        <v>666</v>
      </c>
      <c r="D180" s="7" t="s">
        <v>890</v>
      </c>
      <c r="E180" s="10" t="s">
        <v>1503</v>
      </c>
      <c r="F180" t="s">
        <v>1463</v>
      </c>
      <c r="G180" s="875" t="s">
        <v>70</v>
      </c>
      <c r="H180" s="875">
        <v>36</v>
      </c>
      <c r="I180" s="875" t="str">
        <f t="shared" si="4"/>
        <v>MAX3</v>
      </c>
      <c r="J180" t="str">
        <f t="shared" si="5"/>
        <v>Gilbert DUVAL</v>
      </c>
    </row>
    <row r="181" spans="1:10" ht="12" customHeight="1" x14ac:dyDescent="0.4">
      <c r="A181" s="7">
        <v>180</v>
      </c>
      <c r="B181" s="7">
        <v>2025</v>
      </c>
      <c r="C181" s="7" t="s">
        <v>666</v>
      </c>
      <c r="D181" s="7" t="s">
        <v>145</v>
      </c>
      <c r="E181" s="10" t="s">
        <v>1662</v>
      </c>
      <c r="F181" t="s">
        <v>1928</v>
      </c>
      <c r="G181" s="875" t="s">
        <v>66</v>
      </c>
      <c r="H181" s="875">
        <v>28.4</v>
      </c>
      <c r="I181" s="875" t="str">
        <f t="shared" si="4"/>
        <v>MAX3</v>
      </c>
      <c r="J181" t="str">
        <f t="shared" si="5"/>
        <v>Maxime GOETZ</v>
      </c>
    </row>
    <row r="182" spans="1:10" ht="12" customHeight="1" x14ac:dyDescent="0.4">
      <c r="A182" s="7">
        <v>181</v>
      </c>
      <c r="B182" s="7">
        <v>2025</v>
      </c>
      <c r="C182" s="7" t="s">
        <v>666</v>
      </c>
      <c r="D182" s="7" t="s">
        <v>1884</v>
      </c>
      <c r="E182" s="10" t="s">
        <v>1416</v>
      </c>
      <c r="F182" t="s">
        <v>1929</v>
      </c>
      <c r="G182" s="875" t="s">
        <v>78</v>
      </c>
      <c r="H182" s="875">
        <v>36</v>
      </c>
      <c r="I182" s="875" t="str">
        <f t="shared" si="4"/>
        <v>MAX3</v>
      </c>
      <c r="J182" t="str">
        <f t="shared" si="5"/>
        <v>Chritian GUIBERT</v>
      </c>
    </row>
    <row r="183" spans="1:10" ht="12" hidden="1" customHeight="1" x14ac:dyDescent="0.4">
      <c r="A183" s="7">
        <v>182</v>
      </c>
      <c r="B183" s="7">
        <v>2025</v>
      </c>
      <c r="C183" s="7" t="s">
        <v>666</v>
      </c>
      <c r="D183" s="7" t="s">
        <v>146</v>
      </c>
      <c r="E183" s="10" t="s">
        <v>1416</v>
      </c>
      <c r="F183" t="s">
        <v>131</v>
      </c>
      <c r="G183" s="875" t="s">
        <v>92</v>
      </c>
      <c r="H183" s="875">
        <v>13.8</v>
      </c>
      <c r="I183" s="875" t="str">
        <f t="shared" si="4"/>
        <v>MAX2</v>
      </c>
      <c r="J183" t="str">
        <f t="shared" si="5"/>
        <v>Françoise GUIBERT</v>
      </c>
    </row>
    <row r="184" spans="1:10" ht="12" hidden="1" customHeight="1" x14ac:dyDescent="0.4">
      <c r="A184" s="7">
        <v>183</v>
      </c>
      <c r="B184" s="7">
        <v>2025</v>
      </c>
      <c r="C184" s="7" t="s">
        <v>666</v>
      </c>
      <c r="D184" s="7" t="s">
        <v>147</v>
      </c>
      <c r="E184" s="10" t="s">
        <v>148</v>
      </c>
      <c r="F184" t="s">
        <v>144</v>
      </c>
      <c r="G184" s="875" t="s">
        <v>66</v>
      </c>
      <c r="H184" s="875">
        <v>15.6</v>
      </c>
      <c r="I184" s="875" t="str">
        <f t="shared" si="4"/>
        <v>MAX2</v>
      </c>
      <c r="J184" t="str">
        <f t="shared" si="5"/>
        <v>Alain HAMON</v>
      </c>
    </row>
    <row r="185" spans="1:10" ht="12" hidden="1" customHeight="1" x14ac:dyDescent="0.4">
      <c r="A185" s="7">
        <v>184</v>
      </c>
      <c r="B185" s="7">
        <v>2025</v>
      </c>
      <c r="C185" s="7" t="s">
        <v>666</v>
      </c>
      <c r="D185" s="7" t="s">
        <v>694</v>
      </c>
      <c r="E185" s="10" t="s">
        <v>148</v>
      </c>
      <c r="F185" t="s">
        <v>1663</v>
      </c>
      <c r="G185" s="875" t="s">
        <v>92</v>
      </c>
      <c r="H185" s="875">
        <v>36</v>
      </c>
      <c r="I185" s="875" t="str">
        <f t="shared" si="4"/>
        <v>MAX3</v>
      </c>
      <c r="J185" t="str">
        <f t="shared" si="5"/>
        <v>Josette HAMON</v>
      </c>
    </row>
    <row r="186" spans="1:10" ht="12" customHeight="1" x14ac:dyDescent="0.4">
      <c r="A186" s="7">
        <v>185</v>
      </c>
      <c r="B186" s="7">
        <v>2025</v>
      </c>
      <c r="C186" s="7" t="s">
        <v>666</v>
      </c>
      <c r="D186" s="7" t="s">
        <v>1885</v>
      </c>
      <c r="E186" s="10" t="s">
        <v>1930</v>
      </c>
      <c r="F186" t="s">
        <v>1348</v>
      </c>
      <c r="G186" s="875" t="s">
        <v>70</v>
      </c>
      <c r="H186" s="875">
        <v>36</v>
      </c>
      <c r="I186" s="875" t="str">
        <f t="shared" si="4"/>
        <v>MAX3</v>
      </c>
      <c r="J186" t="str">
        <f t="shared" si="5"/>
        <v>Yves JAOUEN</v>
      </c>
    </row>
    <row r="187" spans="1:10" ht="12" customHeight="1" x14ac:dyDescent="0.4">
      <c r="A187" s="7">
        <v>186</v>
      </c>
      <c r="B187" s="7">
        <v>2025</v>
      </c>
      <c r="C187" s="7" t="s">
        <v>666</v>
      </c>
      <c r="D187" s="7" t="s">
        <v>1664</v>
      </c>
      <c r="E187" s="10" t="s">
        <v>1665</v>
      </c>
      <c r="F187" t="s">
        <v>1333</v>
      </c>
      <c r="G187" s="875" t="s">
        <v>78</v>
      </c>
      <c r="H187" s="875">
        <v>36</v>
      </c>
      <c r="I187" s="875" t="str">
        <f t="shared" si="4"/>
        <v>MAX3</v>
      </c>
      <c r="J187" t="str">
        <f t="shared" si="5"/>
        <v>Pierre LABEDAN</v>
      </c>
    </row>
    <row r="188" spans="1:10" ht="12" customHeight="1" x14ac:dyDescent="0.4">
      <c r="A188" s="7">
        <v>187</v>
      </c>
      <c r="B188" s="7">
        <v>2025</v>
      </c>
      <c r="C188" s="7" t="s">
        <v>666</v>
      </c>
      <c r="D188" s="7" t="s">
        <v>696</v>
      </c>
      <c r="E188" s="10" t="s">
        <v>1667</v>
      </c>
      <c r="F188" t="s">
        <v>284</v>
      </c>
      <c r="G188" s="875" t="s">
        <v>66</v>
      </c>
      <c r="H188" s="875">
        <v>36</v>
      </c>
      <c r="I188" s="875" t="str">
        <f t="shared" si="4"/>
        <v>MAX3</v>
      </c>
      <c r="J188" t="str">
        <f t="shared" si="5"/>
        <v>Patrice LANDREAU</v>
      </c>
    </row>
    <row r="189" spans="1:10" ht="12" hidden="1" customHeight="1" x14ac:dyDescent="0.4">
      <c r="A189" s="7">
        <v>188</v>
      </c>
      <c r="B189" s="7">
        <v>2025</v>
      </c>
      <c r="C189" s="7" t="s">
        <v>666</v>
      </c>
      <c r="D189" s="7" t="s">
        <v>698</v>
      </c>
      <c r="E189" s="10" t="s">
        <v>1668</v>
      </c>
      <c r="F189" t="s">
        <v>291</v>
      </c>
      <c r="G189" s="875" t="s">
        <v>92</v>
      </c>
      <c r="H189" s="875">
        <v>36</v>
      </c>
      <c r="I189" s="875" t="str">
        <f t="shared" si="4"/>
        <v>MAX3</v>
      </c>
      <c r="J189" t="str">
        <f t="shared" si="5"/>
        <v>Philippe LAROSE</v>
      </c>
    </row>
    <row r="190" spans="1:10" ht="12" hidden="1" customHeight="1" x14ac:dyDescent="0.4">
      <c r="A190" s="7">
        <v>189</v>
      </c>
      <c r="B190" s="7">
        <v>2025</v>
      </c>
      <c r="C190" s="7" t="s">
        <v>666</v>
      </c>
      <c r="D190" s="7" t="s">
        <v>700</v>
      </c>
      <c r="E190" s="10" t="s">
        <v>1669</v>
      </c>
      <c r="F190" t="s">
        <v>1670</v>
      </c>
      <c r="G190" s="875" t="s">
        <v>117</v>
      </c>
      <c r="H190" s="875">
        <v>27.5</v>
      </c>
      <c r="I190" s="875" t="str">
        <f t="shared" si="4"/>
        <v>MAX3</v>
      </c>
      <c r="J190" t="str">
        <f t="shared" si="5"/>
        <v>Anne LE DU</v>
      </c>
    </row>
    <row r="191" spans="1:10" ht="12" hidden="1" customHeight="1" x14ac:dyDescent="0.4">
      <c r="A191" s="7">
        <v>190</v>
      </c>
      <c r="B191" s="7">
        <v>2025</v>
      </c>
      <c r="C191" s="7" t="s">
        <v>666</v>
      </c>
      <c r="D191" s="7" t="s">
        <v>702</v>
      </c>
      <c r="E191" s="10" t="s">
        <v>1669</v>
      </c>
      <c r="F191" t="s">
        <v>1671</v>
      </c>
      <c r="G191" s="875" t="s">
        <v>70</v>
      </c>
      <c r="H191" s="875">
        <v>17.8</v>
      </c>
      <c r="I191" s="875" t="str">
        <f t="shared" si="4"/>
        <v>MAX2</v>
      </c>
      <c r="J191" t="str">
        <f t="shared" si="5"/>
        <v>Rémi LE DU</v>
      </c>
    </row>
    <row r="192" spans="1:10" ht="12" customHeight="1" x14ac:dyDescent="0.4">
      <c r="A192" s="7">
        <v>191</v>
      </c>
      <c r="B192" s="7">
        <v>2025</v>
      </c>
      <c r="C192" s="7" t="s">
        <v>666</v>
      </c>
      <c r="D192" s="7" t="s">
        <v>704</v>
      </c>
      <c r="E192" s="10" t="s">
        <v>1672</v>
      </c>
      <c r="F192" t="s">
        <v>89</v>
      </c>
      <c r="G192" s="875" t="s">
        <v>70</v>
      </c>
      <c r="H192" s="875">
        <v>34</v>
      </c>
      <c r="I192" s="875" t="str">
        <f t="shared" si="4"/>
        <v>MAX3</v>
      </c>
      <c r="J192" t="str">
        <f t="shared" si="5"/>
        <v>Christian LE JOUBIOUX</v>
      </c>
    </row>
    <row r="193" spans="1:10" ht="12" customHeight="1" x14ac:dyDescent="0.4">
      <c r="A193" s="7">
        <v>192</v>
      </c>
      <c r="B193" s="7">
        <v>2025</v>
      </c>
      <c r="C193" s="7" t="s">
        <v>666</v>
      </c>
      <c r="D193" s="7" t="s">
        <v>1931</v>
      </c>
      <c r="E193" s="10" t="s">
        <v>1932</v>
      </c>
      <c r="F193" t="s">
        <v>1516</v>
      </c>
      <c r="G193" s="875" t="s">
        <v>66</v>
      </c>
      <c r="H193" s="875">
        <v>36</v>
      </c>
      <c r="I193" s="875" t="str">
        <f t="shared" si="4"/>
        <v>MAX3</v>
      </c>
      <c r="J193" t="str">
        <f t="shared" si="5"/>
        <v>Joel LEBRUN</v>
      </c>
    </row>
    <row r="194" spans="1:10" ht="12" hidden="1" customHeight="1" x14ac:dyDescent="0.4">
      <c r="A194" s="7">
        <v>193</v>
      </c>
      <c r="B194" s="7">
        <v>2025</v>
      </c>
      <c r="C194" s="7" t="s">
        <v>666</v>
      </c>
      <c r="D194" s="7" t="s">
        <v>706</v>
      </c>
      <c r="E194" s="10" t="s">
        <v>1673</v>
      </c>
      <c r="F194" t="s">
        <v>1444</v>
      </c>
      <c r="G194" s="875" t="s">
        <v>66</v>
      </c>
      <c r="H194" s="875">
        <v>20.2</v>
      </c>
      <c r="I194" s="875" t="str">
        <f t="shared" si="4"/>
        <v>MAX2</v>
      </c>
      <c r="J194" t="str">
        <f t="shared" si="5"/>
        <v>Luc LECOINTE</v>
      </c>
    </row>
    <row r="195" spans="1:10" ht="12" customHeight="1" x14ac:dyDescent="0.4">
      <c r="A195" s="7">
        <v>194</v>
      </c>
      <c r="B195" s="7">
        <v>2025</v>
      </c>
      <c r="C195" s="7" t="s">
        <v>666</v>
      </c>
      <c r="D195" s="7" t="s">
        <v>1933</v>
      </c>
      <c r="E195" s="10" t="s">
        <v>1934</v>
      </c>
      <c r="F195" t="s">
        <v>144</v>
      </c>
      <c r="G195" s="875" t="s">
        <v>66</v>
      </c>
      <c r="H195" s="875">
        <v>36</v>
      </c>
      <c r="I195" s="875" t="str">
        <f t="shared" ref="I195:I258" si="6">IF(H195="","",IF(H195&lt;=9.9,"MAX1",IF(AND(H195&gt;9.9,H195&lt;=23.9),"MAX2",IF(H195&gt;23.9,"MAX3",""))))</f>
        <v>MAX3</v>
      </c>
      <c r="J195" t="str">
        <f t="shared" ref="J195:J258" si="7">F195&amp;" "&amp;E195</f>
        <v>Alain LOQUINEAU</v>
      </c>
    </row>
    <row r="196" spans="1:10" ht="12" customHeight="1" x14ac:dyDescent="0.4">
      <c r="A196" s="7">
        <v>195</v>
      </c>
      <c r="B196" s="7">
        <v>2025</v>
      </c>
      <c r="C196" s="7" t="s">
        <v>666</v>
      </c>
      <c r="D196" s="7" t="s">
        <v>709</v>
      </c>
      <c r="E196" s="10" t="s">
        <v>1674</v>
      </c>
      <c r="F196" t="s">
        <v>1675</v>
      </c>
      <c r="G196" s="875" t="s">
        <v>70</v>
      </c>
      <c r="H196" s="875">
        <v>25.6</v>
      </c>
      <c r="I196" s="875" t="str">
        <f t="shared" si="6"/>
        <v>MAX3</v>
      </c>
      <c r="J196" t="str">
        <f t="shared" si="7"/>
        <v>Jean Claude MARION</v>
      </c>
    </row>
    <row r="197" spans="1:10" ht="12" hidden="1" customHeight="1" x14ac:dyDescent="0.4">
      <c r="A197" s="7">
        <v>196</v>
      </c>
      <c r="B197" s="7">
        <v>2025</v>
      </c>
      <c r="C197" s="7" t="s">
        <v>666</v>
      </c>
      <c r="D197" s="7" t="s">
        <v>711</v>
      </c>
      <c r="E197" s="10" t="s">
        <v>1111</v>
      </c>
      <c r="F197" t="s">
        <v>1675</v>
      </c>
      <c r="G197" s="875" t="s">
        <v>70</v>
      </c>
      <c r="H197" s="875">
        <v>17.5</v>
      </c>
      <c r="I197" s="875" t="str">
        <f t="shared" si="6"/>
        <v>MAX2</v>
      </c>
      <c r="J197" t="str">
        <f t="shared" si="7"/>
        <v>Jean Claude MATHIEU</v>
      </c>
    </row>
    <row r="198" spans="1:10" ht="12" hidden="1" customHeight="1" x14ac:dyDescent="0.4">
      <c r="A198" s="7">
        <v>197</v>
      </c>
      <c r="B198" s="7">
        <v>2025</v>
      </c>
      <c r="C198" s="7" t="s">
        <v>666</v>
      </c>
      <c r="D198" s="7" t="s">
        <v>713</v>
      </c>
      <c r="E198" s="10" t="s">
        <v>1111</v>
      </c>
      <c r="F198" t="s">
        <v>1122</v>
      </c>
      <c r="G198" s="875" t="s">
        <v>117</v>
      </c>
      <c r="H198" s="875">
        <v>14.3</v>
      </c>
      <c r="I198" s="875" t="str">
        <f t="shared" si="6"/>
        <v>MAX2</v>
      </c>
      <c r="J198" t="str">
        <f t="shared" si="7"/>
        <v>Monique MATHIEU</v>
      </c>
    </row>
    <row r="199" spans="1:10" ht="12" hidden="1" customHeight="1" x14ac:dyDescent="0.4">
      <c r="A199" s="7">
        <v>198</v>
      </c>
      <c r="B199" s="7">
        <v>2025</v>
      </c>
      <c r="C199" s="7" t="s">
        <v>666</v>
      </c>
      <c r="D199" s="7" t="s">
        <v>151</v>
      </c>
      <c r="E199" s="10" t="s">
        <v>1676</v>
      </c>
      <c r="F199" t="s">
        <v>1675</v>
      </c>
      <c r="G199" s="875" t="s">
        <v>70</v>
      </c>
      <c r="H199" s="875">
        <v>3.1</v>
      </c>
      <c r="I199" s="875" t="str">
        <f t="shared" si="6"/>
        <v>MAX1</v>
      </c>
      <c r="J199" t="str">
        <f t="shared" si="7"/>
        <v>Jean Claude MAURY</v>
      </c>
    </row>
    <row r="200" spans="1:10" ht="12" hidden="1" customHeight="1" x14ac:dyDescent="0.4">
      <c r="A200" s="7">
        <v>199</v>
      </c>
      <c r="B200" s="7">
        <v>2025</v>
      </c>
      <c r="C200" s="7" t="s">
        <v>666</v>
      </c>
      <c r="D200" s="7" t="s">
        <v>150</v>
      </c>
      <c r="E200" s="10" t="s">
        <v>1415</v>
      </c>
      <c r="F200" t="s">
        <v>83</v>
      </c>
      <c r="G200" s="875" t="s">
        <v>70</v>
      </c>
      <c r="H200" s="875">
        <v>4.8</v>
      </c>
      <c r="I200" s="875" t="str">
        <f t="shared" si="6"/>
        <v>MAX1</v>
      </c>
      <c r="J200" t="str">
        <f t="shared" si="7"/>
        <v>Michel MAYER</v>
      </c>
    </row>
    <row r="201" spans="1:10" ht="12" hidden="1" customHeight="1" x14ac:dyDescent="0.4">
      <c r="A201" s="7">
        <v>200</v>
      </c>
      <c r="B201" s="7">
        <v>2025</v>
      </c>
      <c r="C201" s="7" t="s">
        <v>666</v>
      </c>
      <c r="D201" s="7" t="s">
        <v>153</v>
      </c>
      <c r="E201" s="10" t="s">
        <v>1677</v>
      </c>
      <c r="F201" t="s">
        <v>1555</v>
      </c>
      <c r="G201" s="875" t="s">
        <v>66</v>
      </c>
      <c r="H201" s="875">
        <v>11.4</v>
      </c>
      <c r="I201" s="875" t="str">
        <f t="shared" si="6"/>
        <v>MAX2</v>
      </c>
      <c r="J201" t="str">
        <f t="shared" si="7"/>
        <v>Jacky MICHEAU</v>
      </c>
    </row>
    <row r="202" spans="1:10" ht="12" hidden="1" customHeight="1" x14ac:dyDescent="0.4">
      <c r="A202" s="7">
        <v>201</v>
      </c>
      <c r="B202" s="7">
        <v>2025</v>
      </c>
      <c r="C202" s="7" t="s">
        <v>666</v>
      </c>
      <c r="D202" s="7" t="s">
        <v>152</v>
      </c>
      <c r="E202" s="10" t="s">
        <v>1677</v>
      </c>
      <c r="F202" t="s">
        <v>1678</v>
      </c>
      <c r="G202" s="875" t="s">
        <v>92</v>
      </c>
      <c r="H202" s="875">
        <v>20.2</v>
      </c>
      <c r="I202" s="875" t="str">
        <f t="shared" si="6"/>
        <v>MAX2</v>
      </c>
      <c r="J202" t="str">
        <f t="shared" si="7"/>
        <v>Mireille MICHEAU</v>
      </c>
    </row>
    <row r="203" spans="1:10" ht="12" customHeight="1" x14ac:dyDescent="0.4">
      <c r="A203" s="7">
        <v>202</v>
      </c>
      <c r="B203" s="7">
        <v>2025</v>
      </c>
      <c r="C203" s="7" t="s">
        <v>666</v>
      </c>
      <c r="D203" s="7" t="s">
        <v>719</v>
      </c>
      <c r="E203" s="10" t="s">
        <v>1679</v>
      </c>
      <c r="F203" t="s">
        <v>1336</v>
      </c>
      <c r="G203" s="875" t="s">
        <v>78</v>
      </c>
      <c r="H203" s="875">
        <v>36</v>
      </c>
      <c r="I203" s="875" t="str">
        <f t="shared" si="6"/>
        <v>MAX3</v>
      </c>
      <c r="J203" t="str">
        <f t="shared" si="7"/>
        <v>Guy MONTRE</v>
      </c>
    </row>
    <row r="204" spans="1:10" ht="12" hidden="1" customHeight="1" x14ac:dyDescent="0.4">
      <c r="A204" s="7">
        <v>203</v>
      </c>
      <c r="B204" s="7">
        <v>2025</v>
      </c>
      <c r="C204" s="7" t="s">
        <v>666</v>
      </c>
      <c r="D204" s="7" t="s">
        <v>721</v>
      </c>
      <c r="E204" s="10" t="s">
        <v>1680</v>
      </c>
      <c r="F204" t="s">
        <v>1553</v>
      </c>
      <c r="G204" s="875" t="s">
        <v>70</v>
      </c>
      <c r="H204" s="875">
        <v>9.9</v>
      </c>
      <c r="I204" s="875" t="str">
        <f t="shared" si="6"/>
        <v>MAX1</v>
      </c>
      <c r="J204" t="str">
        <f t="shared" si="7"/>
        <v>Jacques MORCANT</v>
      </c>
    </row>
    <row r="205" spans="1:10" ht="12" customHeight="1" x14ac:dyDescent="0.4">
      <c r="A205" s="7">
        <v>204</v>
      </c>
      <c r="B205" s="7">
        <v>2025</v>
      </c>
      <c r="C205" s="7" t="s">
        <v>666</v>
      </c>
      <c r="D205" s="7" t="s">
        <v>1886</v>
      </c>
      <c r="E205" s="10" t="s">
        <v>1935</v>
      </c>
      <c r="F205" t="s">
        <v>284</v>
      </c>
      <c r="G205" s="875" t="s">
        <v>78</v>
      </c>
      <c r="H205" s="875">
        <v>36</v>
      </c>
      <c r="I205" s="875" t="str">
        <f t="shared" si="6"/>
        <v>MAX3</v>
      </c>
      <c r="J205" t="str">
        <f t="shared" si="7"/>
        <v>Patrice PINGUENET</v>
      </c>
    </row>
    <row r="206" spans="1:10" ht="12" hidden="1" customHeight="1" x14ac:dyDescent="0.4">
      <c r="A206" s="7">
        <v>205</v>
      </c>
      <c r="B206" s="7">
        <v>2025</v>
      </c>
      <c r="C206" s="7" t="s">
        <v>666</v>
      </c>
      <c r="D206" s="7" t="s">
        <v>149</v>
      </c>
      <c r="E206" s="10" t="s">
        <v>1413</v>
      </c>
      <c r="F206" t="s">
        <v>1346</v>
      </c>
      <c r="G206" s="875" t="s">
        <v>70</v>
      </c>
      <c r="H206" s="875">
        <v>13.4</v>
      </c>
      <c r="I206" s="875" t="str">
        <f t="shared" si="6"/>
        <v>MAX2</v>
      </c>
      <c r="J206" t="str">
        <f t="shared" si="7"/>
        <v>Raymond RETIF</v>
      </c>
    </row>
    <row r="207" spans="1:10" ht="12" hidden="1" customHeight="1" x14ac:dyDescent="0.4">
      <c r="A207" s="7">
        <v>206</v>
      </c>
      <c r="B207" s="7">
        <v>2025</v>
      </c>
      <c r="C207" s="7" t="s">
        <v>666</v>
      </c>
      <c r="D207" s="7" t="s">
        <v>1291</v>
      </c>
      <c r="E207" s="10" t="s">
        <v>1635</v>
      </c>
      <c r="F207" t="s">
        <v>1681</v>
      </c>
      <c r="G207" s="875" t="s">
        <v>81</v>
      </c>
      <c r="H207" s="875">
        <v>36</v>
      </c>
      <c r="I207" s="875" t="str">
        <f t="shared" si="6"/>
        <v>MAX3</v>
      </c>
      <c r="J207" t="str">
        <f t="shared" si="7"/>
        <v>Marie-pierre RICHARD</v>
      </c>
    </row>
    <row r="208" spans="1:10" ht="12" customHeight="1" x14ac:dyDescent="0.4">
      <c r="A208" s="7">
        <v>207</v>
      </c>
      <c r="B208" s="7">
        <v>2025</v>
      </c>
      <c r="C208" s="7" t="s">
        <v>666</v>
      </c>
      <c r="D208" s="7" t="s">
        <v>1292</v>
      </c>
      <c r="E208" s="10" t="s">
        <v>1635</v>
      </c>
      <c r="F208" t="s">
        <v>291</v>
      </c>
      <c r="G208" s="875" t="s">
        <v>66</v>
      </c>
      <c r="H208" s="875">
        <v>36</v>
      </c>
      <c r="I208" s="875" t="str">
        <f t="shared" si="6"/>
        <v>MAX3</v>
      </c>
      <c r="J208" t="str">
        <f t="shared" si="7"/>
        <v>Philippe RICHARD</v>
      </c>
    </row>
    <row r="209" spans="1:10" ht="12" customHeight="1" x14ac:dyDescent="0.4">
      <c r="A209" s="7">
        <v>208</v>
      </c>
      <c r="B209" s="7">
        <v>2025</v>
      </c>
      <c r="C209" s="7" t="s">
        <v>666</v>
      </c>
      <c r="D209" s="7" t="s">
        <v>725</v>
      </c>
      <c r="E209" s="10" t="s">
        <v>1369</v>
      </c>
      <c r="F209" t="s">
        <v>1653</v>
      </c>
      <c r="G209" s="875" t="s">
        <v>78</v>
      </c>
      <c r="H209" s="875">
        <v>36</v>
      </c>
      <c r="I209" s="875" t="str">
        <f t="shared" si="6"/>
        <v>MAX3</v>
      </c>
      <c r="J209" t="str">
        <f t="shared" si="7"/>
        <v>Christophe ROUSSEAU</v>
      </c>
    </row>
    <row r="210" spans="1:10" ht="12" hidden="1" customHeight="1" x14ac:dyDescent="0.4">
      <c r="A210" s="7">
        <v>209</v>
      </c>
      <c r="B210" s="7">
        <v>2025</v>
      </c>
      <c r="C210" s="7" t="s">
        <v>666</v>
      </c>
      <c r="D210" s="7" t="s">
        <v>727</v>
      </c>
      <c r="E210" s="10" t="s">
        <v>1369</v>
      </c>
      <c r="F210" s="1110" t="s">
        <v>1333</v>
      </c>
      <c r="G210" s="875" t="s">
        <v>70</v>
      </c>
      <c r="H210" s="875">
        <v>18.100000000000001</v>
      </c>
      <c r="I210" s="875" t="str">
        <f t="shared" si="6"/>
        <v>MAX2</v>
      </c>
      <c r="J210" t="str">
        <f t="shared" si="7"/>
        <v>Pierre ROUSSEAU</v>
      </c>
    </row>
    <row r="211" spans="1:10" ht="12" customHeight="1" x14ac:dyDescent="0.4">
      <c r="A211" s="7">
        <v>210</v>
      </c>
      <c r="B211" s="7">
        <v>2025</v>
      </c>
      <c r="C211" s="7" t="s">
        <v>666</v>
      </c>
      <c r="D211" s="7" t="s">
        <v>729</v>
      </c>
      <c r="E211" s="10" t="s">
        <v>1683</v>
      </c>
      <c r="F211" t="s">
        <v>144</v>
      </c>
      <c r="G211" s="875" t="s">
        <v>78</v>
      </c>
      <c r="H211" s="875">
        <v>36</v>
      </c>
      <c r="I211" s="875" t="str">
        <f t="shared" si="6"/>
        <v>MAX3</v>
      </c>
      <c r="J211" t="str">
        <f t="shared" si="7"/>
        <v>Alain TAUPIN</v>
      </c>
    </row>
    <row r="212" spans="1:10" ht="12" hidden="1" customHeight="1" x14ac:dyDescent="0.4">
      <c r="A212" s="7">
        <v>211</v>
      </c>
      <c r="B212" s="7">
        <v>2025</v>
      </c>
      <c r="C212" s="7" t="s">
        <v>731</v>
      </c>
      <c r="D212" s="7" t="s">
        <v>295</v>
      </c>
      <c r="E212" s="10" t="s">
        <v>1449</v>
      </c>
      <c r="F212" t="s">
        <v>1450</v>
      </c>
      <c r="G212" s="875" t="s">
        <v>81</v>
      </c>
      <c r="H212" s="875">
        <v>14.7</v>
      </c>
      <c r="I212" s="875" t="str">
        <f t="shared" si="6"/>
        <v>MAX2</v>
      </c>
      <c r="J212" t="str">
        <f t="shared" si="7"/>
        <v>Clariet ALOFS</v>
      </c>
    </row>
    <row r="213" spans="1:10" ht="12" hidden="1" customHeight="1" x14ac:dyDescent="0.4">
      <c r="A213" s="7">
        <v>212</v>
      </c>
      <c r="B213" s="7">
        <v>2025</v>
      </c>
      <c r="C213" s="7" t="s">
        <v>731</v>
      </c>
      <c r="D213" s="7" t="s">
        <v>733</v>
      </c>
      <c r="E213" s="10" t="s">
        <v>1684</v>
      </c>
      <c r="F213" t="s">
        <v>1333</v>
      </c>
      <c r="G213" s="875" t="s">
        <v>70</v>
      </c>
      <c r="H213" s="875">
        <v>15</v>
      </c>
      <c r="I213" s="875" t="str">
        <f t="shared" si="6"/>
        <v>MAX2</v>
      </c>
      <c r="J213" t="str">
        <f t="shared" si="7"/>
        <v>Pierre BEAUJARD</v>
      </c>
    </row>
    <row r="214" spans="1:10" ht="12" customHeight="1" x14ac:dyDescent="0.4">
      <c r="A214" s="7">
        <v>213</v>
      </c>
      <c r="B214" s="7">
        <v>2025</v>
      </c>
      <c r="C214" s="7" t="s">
        <v>731</v>
      </c>
      <c r="D214" s="7" t="s">
        <v>735</v>
      </c>
      <c r="E214" s="10" t="s">
        <v>1685</v>
      </c>
      <c r="F214" t="s">
        <v>1518</v>
      </c>
      <c r="G214" s="875" t="s">
        <v>66</v>
      </c>
      <c r="H214" s="875">
        <v>36</v>
      </c>
      <c r="I214" s="875" t="str">
        <f t="shared" si="6"/>
        <v>MAX3</v>
      </c>
      <c r="J214" t="str">
        <f t="shared" si="7"/>
        <v>Gerard BERTAUX</v>
      </c>
    </row>
    <row r="215" spans="1:10" ht="12" hidden="1" customHeight="1" x14ac:dyDescent="0.4">
      <c r="A215" s="7">
        <v>214</v>
      </c>
      <c r="B215" s="7">
        <v>2025</v>
      </c>
      <c r="C215" s="7" t="s">
        <v>731</v>
      </c>
      <c r="D215" s="7" t="s">
        <v>736</v>
      </c>
      <c r="E215" s="10" t="s">
        <v>1685</v>
      </c>
      <c r="F215" t="s">
        <v>1687</v>
      </c>
      <c r="G215" s="875" t="s">
        <v>92</v>
      </c>
      <c r="H215" s="875">
        <v>36</v>
      </c>
      <c r="I215" s="875" t="str">
        <f t="shared" si="6"/>
        <v>MAX3</v>
      </c>
      <c r="J215" t="str">
        <f t="shared" si="7"/>
        <v>Madgy BERTAUX</v>
      </c>
    </row>
    <row r="216" spans="1:10" ht="12" customHeight="1" x14ac:dyDescent="0.4">
      <c r="A216" s="7">
        <v>215</v>
      </c>
      <c r="B216" s="7">
        <v>2025</v>
      </c>
      <c r="C216" s="7" t="s">
        <v>731</v>
      </c>
      <c r="D216" s="7" t="s">
        <v>1887</v>
      </c>
      <c r="E216" s="10" t="s">
        <v>1936</v>
      </c>
      <c r="F216" t="s">
        <v>1343</v>
      </c>
      <c r="G216" s="875" t="s">
        <v>66</v>
      </c>
      <c r="H216" s="875">
        <v>36</v>
      </c>
      <c r="I216" s="875" t="str">
        <f t="shared" si="6"/>
        <v>MAX3</v>
      </c>
      <c r="J216" t="str">
        <f t="shared" si="7"/>
        <v>Dominique BORLOT</v>
      </c>
    </row>
    <row r="217" spans="1:10" ht="12" customHeight="1" x14ac:dyDescent="0.4">
      <c r="A217" s="7">
        <v>216</v>
      </c>
      <c r="B217" s="7">
        <v>2025</v>
      </c>
      <c r="C217" s="7" t="s">
        <v>731</v>
      </c>
      <c r="D217" s="7" t="s">
        <v>1293</v>
      </c>
      <c r="E217" s="10" t="s">
        <v>1688</v>
      </c>
      <c r="F217" t="s">
        <v>1610</v>
      </c>
      <c r="G217" s="875" t="s">
        <v>78</v>
      </c>
      <c r="H217" s="875">
        <v>36</v>
      </c>
      <c r="I217" s="875" t="str">
        <f t="shared" si="6"/>
        <v>MAX3</v>
      </c>
      <c r="J217" t="str">
        <f t="shared" si="7"/>
        <v>Vincent BOUTTIER</v>
      </c>
    </row>
    <row r="218" spans="1:10" ht="12" hidden="1" customHeight="1" x14ac:dyDescent="0.4">
      <c r="A218" s="7">
        <v>217</v>
      </c>
      <c r="B218" s="7">
        <v>2025</v>
      </c>
      <c r="C218" s="7" t="s">
        <v>731</v>
      </c>
      <c r="D218" s="7" t="s">
        <v>739</v>
      </c>
      <c r="E218" s="10" t="s">
        <v>1689</v>
      </c>
      <c r="F218" t="s">
        <v>1690</v>
      </c>
      <c r="G218" s="875" t="s">
        <v>78</v>
      </c>
      <c r="H218" s="875">
        <v>9.1</v>
      </c>
      <c r="I218" s="875" t="str">
        <f t="shared" si="6"/>
        <v>MAX1</v>
      </c>
      <c r="J218" t="str">
        <f t="shared" si="7"/>
        <v>Serge BRUN</v>
      </c>
    </row>
    <row r="219" spans="1:10" ht="12" customHeight="1" x14ac:dyDescent="0.4">
      <c r="A219" s="7">
        <v>218</v>
      </c>
      <c r="B219" s="7">
        <v>2025</v>
      </c>
      <c r="C219" s="7" t="s">
        <v>731</v>
      </c>
      <c r="D219" s="7" t="s">
        <v>741</v>
      </c>
      <c r="E219" s="10" t="s">
        <v>1691</v>
      </c>
      <c r="F219" t="s">
        <v>1336</v>
      </c>
      <c r="G219" s="875" t="s">
        <v>66</v>
      </c>
      <c r="H219" s="875">
        <v>36</v>
      </c>
      <c r="I219" s="875" t="str">
        <f t="shared" si="6"/>
        <v>MAX3</v>
      </c>
      <c r="J219" t="str">
        <f t="shared" si="7"/>
        <v>Guy CHARLES</v>
      </c>
    </row>
    <row r="220" spans="1:10" ht="12" hidden="1" customHeight="1" x14ac:dyDescent="0.4">
      <c r="A220" s="7">
        <v>219</v>
      </c>
      <c r="B220" s="7">
        <v>2025</v>
      </c>
      <c r="C220" s="7" t="s">
        <v>731</v>
      </c>
      <c r="D220" s="7" t="s">
        <v>289</v>
      </c>
      <c r="E220" s="10" t="s">
        <v>290</v>
      </c>
      <c r="F220" t="s">
        <v>291</v>
      </c>
      <c r="G220" s="875" t="s">
        <v>66</v>
      </c>
      <c r="H220" s="875">
        <v>0.8</v>
      </c>
      <c r="I220" s="875" t="str">
        <f t="shared" si="6"/>
        <v>MAX1</v>
      </c>
      <c r="J220" t="str">
        <f t="shared" si="7"/>
        <v>Philippe CORNET</v>
      </c>
    </row>
    <row r="221" spans="1:10" ht="12" hidden="1" customHeight="1" x14ac:dyDescent="0.4">
      <c r="A221" s="7">
        <v>220</v>
      </c>
      <c r="B221" s="7">
        <v>2025</v>
      </c>
      <c r="C221" s="7" t="s">
        <v>731</v>
      </c>
      <c r="D221" s="7" t="s">
        <v>744</v>
      </c>
      <c r="E221" s="10" t="s">
        <v>1692</v>
      </c>
      <c r="F221" t="s">
        <v>108</v>
      </c>
      <c r="G221" s="875" t="s">
        <v>78</v>
      </c>
      <c r="H221" s="875">
        <v>17.5</v>
      </c>
      <c r="I221" s="875" t="str">
        <f t="shared" si="6"/>
        <v>MAX2</v>
      </c>
      <c r="J221" t="str">
        <f t="shared" si="7"/>
        <v>Thierry CRESPEAU</v>
      </c>
    </row>
    <row r="222" spans="1:10" ht="12" customHeight="1" x14ac:dyDescent="0.4">
      <c r="A222" s="7">
        <v>221</v>
      </c>
      <c r="B222" s="7">
        <v>2025</v>
      </c>
      <c r="C222" s="7" t="s">
        <v>731</v>
      </c>
      <c r="D222" s="7" t="s">
        <v>1888</v>
      </c>
      <c r="E222" s="10" t="s">
        <v>1937</v>
      </c>
      <c r="F222" t="s">
        <v>1938</v>
      </c>
      <c r="G222" s="875" t="s">
        <v>66</v>
      </c>
      <c r="H222" s="875">
        <v>36</v>
      </c>
      <c r="I222" s="875" t="str">
        <f t="shared" si="6"/>
        <v>MAX3</v>
      </c>
      <c r="J222" t="str">
        <f t="shared" si="7"/>
        <v>Yannick ERNOUL</v>
      </c>
    </row>
    <row r="223" spans="1:10" ht="12" hidden="1" customHeight="1" x14ac:dyDescent="0.4">
      <c r="A223" s="7">
        <v>222</v>
      </c>
      <c r="B223" s="7">
        <v>2025</v>
      </c>
      <c r="C223" s="7" t="s">
        <v>731</v>
      </c>
      <c r="D223" s="7" t="s">
        <v>746</v>
      </c>
      <c r="E223" s="10" t="s">
        <v>1693</v>
      </c>
      <c r="F223" s="1110" t="s">
        <v>1348</v>
      </c>
      <c r="G223" s="875" t="s">
        <v>66</v>
      </c>
      <c r="H223" s="875">
        <v>10.3</v>
      </c>
      <c r="I223" s="875" t="str">
        <f t="shared" si="6"/>
        <v>MAX2</v>
      </c>
      <c r="J223" t="str">
        <f t="shared" si="7"/>
        <v>Yves GALLARD</v>
      </c>
    </row>
    <row r="224" spans="1:10" ht="12" hidden="1" customHeight="1" x14ac:dyDescent="0.4">
      <c r="A224" s="7">
        <v>223</v>
      </c>
      <c r="B224" s="7">
        <v>2025</v>
      </c>
      <c r="C224" s="7" t="s">
        <v>731</v>
      </c>
      <c r="D224" s="7" t="s">
        <v>748</v>
      </c>
      <c r="E224" s="10" t="s">
        <v>1694</v>
      </c>
      <c r="F224" t="s">
        <v>1363</v>
      </c>
      <c r="G224" s="875" t="s">
        <v>66</v>
      </c>
      <c r="H224" s="875">
        <v>10.1</v>
      </c>
      <c r="I224" s="875" t="str">
        <f t="shared" si="6"/>
        <v>MAX2</v>
      </c>
      <c r="J224" t="str">
        <f t="shared" si="7"/>
        <v>Lionel GILBERT</v>
      </c>
    </row>
    <row r="225" spans="1:10" ht="12" hidden="1" customHeight="1" x14ac:dyDescent="0.4">
      <c r="A225" s="7">
        <v>224</v>
      </c>
      <c r="B225" s="7">
        <v>2025</v>
      </c>
      <c r="C225" s="7" t="s">
        <v>731</v>
      </c>
      <c r="D225" s="7" t="s">
        <v>288</v>
      </c>
      <c r="E225" s="10" t="s">
        <v>1408</v>
      </c>
      <c r="F225" t="s">
        <v>1410</v>
      </c>
      <c r="G225" s="875" t="s">
        <v>278</v>
      </c>
      <c r="H225" s="875">
        <v>18.399999999999999</v>
      </c>
      <c r="I225" s="875" t="str">
        <f t="shared" si="6"/>
        <v>MAX2</v>
      </c>
      <c r="J225" t="str">
        <f t="shared" si="7"/>
        <v>Alexis GOURET</v>
      </c>
    </row>
    <row r="226" spans="1:10" ht="12" hidden="1" customHeight="1" x14ac:dyDescent="0.4">
      <c r="A226" s="7">
        <v>225</v>
      </c>
      <c r="B226" s="7">
        <v>2025</v>
      </c>
      <c r="C226" s="7" t="s">
        <v>731</v>
      </c>
      <c r="D226" s="7" t="s">
        <v>292</v>
      </c>
      <c r="E226" s="10" t="s">
        <v>1408</v>
      </c>
      <c r="F226" t="s">
        <v>1409</v>
      </c>
      <c r="G226" s="875" t="s">
        <v>68</v>
      </c>
      <c r="H226" s="875">
        <v>11.9</v>
      </c>
      <c r="I226" s="875" t="str">
        <f t="shared" si="6"/>
        <v>MAX2</v>
      </c>
      <c r="J226" t="str">
        <f t="shared" si="7"/>
        <v>François GOURET</v>
      </c>
    </row>
    <row r="227" spans="1:10" ht="12" hidden="1" customHeight="1" x14ac:dyDescent="0.4">
      <c r="A227" s="7">
        <v>226</v>
      </c>
      <c r="B227" s="7">
        <v>2025</v>
      </c>
      <c r="C227" s="7" t="s">
        <v>731</v>
      </c>
      <c r="D227" s="7" t="s">
        <v>752</v>
      </c>
      <c r="E227" s="10" t="s">
        <v>1695</v>
      </c>
      <c r="F227" t="s">
        <v>1696</v>
      </c>
      <c r="G227" s="875" t="s">
        <v>92</v>
      </c>
      <c r="H227" s="875">
        <v>36</v>
      </c>
      <c r="I227" s="875" t="str">
        <f t="shared" si="6"/>
        <v>MAX3</v>
      </c>
      <c r="J227" t="str">
        <f t="shared" si="7"/>
        <v>Madine GRATEAU</v>
      </c>
    </row>
    <row r="228" spans="1:10" ht="12" hidden="1" customHeight="1" x14ac:dyDescent="0.4">
      <c r="A228" s="7">
        <v>227</v>
      </c>
      <c r="B228" s="7">
        <v>2025</v>
      </c>
      <c r="C228" s="7" t="s">
        <v>731</v>
      </c>
      <c r="D228" s="7" t="s">
        <v>754</v>
      </c>
      <c r="E228" s="10" t="s">
        <v>1695</v>
      </c>
      <c r="F228" t="s">
        <v>291</v>
      </c>
      <c r="G228" s="875" t="s">
        <v>66</v>
      </c>
      <c r="H228" s="875">
        <v>9.3000000000000007</v>
      </c>
      <c r="I228" s="875" t="str">
        <f t="shared" si="6"/>
        <v>MAX1</v>
      </c>
      <c r="J228" t="str">
        <f t="shared" si="7"/>
        <v>Philippe GRATEAU</v>
      </c>
    </row>
    <row r="229" spans="1:10" ht="12" hidden="1" customHeight="1" x14ac:dyDescent="0.4">
      <c r="A229" s="7">
        <v>228</v>
      </c>
      <c r="B229" s="7">
        <v>2025</v>
      </c>
      <c r="C229" s="7" t="s">
        <v>731</v>
      </c>
      <c r="D229" s="7" t="s">
        <v>294</v>
      </c>
      <c r="E229" s="10" t="s">
        <v>1447</v>
      </c>
      <c r="F229" t="s">
        <v>1448</v>
      </c>
      <c r="G229" s="875" t="s">
        <v>66</v>
      </c>
      <c r="H229" s="875">
        <v>11.5</v>
      </c>
      <c r="I229" s="875" t="str">
        <f t="shared" si="6"/>
        <v>MAX2</v>
      </c>
      <c r="J229" t="str">
        <f t="shared" si="7"/>
        <v>Loïc GUERY</v>
      </c>
    </row>
    <row r="230" spans="1:10" ht="12" customHeight="1" x14ac:dyDescent="0.4">
      <c r="A230" s="7">
        <v>229</v>
      </c>
      <c r="B230" s="7">
        <v>2025</v>
      </c>
      <c r="C230" s="7" t="s">
        <v>731</v>
      </c>
      <c r="D230" s="7" t="s">
        <v>468</v>
      </c>
      <c r="E230" s="10" t="s">
        <v>1508</v>
      </c>
      <c r="F230" t="s">
        <v>1509</v>
      </c>
      <c r="G230" s="875" t="s">
        <v>66</v>
      </c>
      <c r="H230" s="875">
        <v>26.9</v>
      </c>
      <c r="I230" s="875" t="str">
        <f t="shared" si="6"/>
        <v>MAX3</v>
      </c>
      <c r="J230" t="str">
        <f t="shared" si="7"/>
        <v>Yvon GUILLIERE</v>
      </c>
    </row>
    <row r="231" spans="1:10" ht="12" customHeight="1" x14ac:dyDescent="0.4">
      <c r="A231" s="7">
        <v>230</v>
      </c>
      <c r="B231" s="7">
        <v>2025</v>
      </c>
      <c r="C231" s="7" t="s">
        <v>731</v>
      </c>
      <c r="D231" s="7" t="s">
        <v>757</v>
      </c>
      <c r="E231" s="10" t="s">
        <v>1697</v>
      </c>
      <c r="F231" t="s">
        <v>284</v>
      </c>
      <c r="G231" s="875" t="s">
        <v>66</v>
      </c>
      <c r="H231" s="875">
        <v>26.4</v>
      </c>
      <c r="I231" s="875" t="str">
        <f t="shared" si="6"/>
        <v>MAX3</v>
      </c>
      <c r="J231" t="str">
        <f t="shared" si="7"/>
        <v>Patrice JUTON</v>
      </c>
    </row>
    <row r="232" spans="1:10" ht="12" hidden="1" customHeight="1" x14ac:dyDescent="0.4">
      <c r="A232" s="7">
        <v>231</v>
      </c>
      <c r="B232" s="7">
        <v>2025</v>
      </c>
      <c r="C232" s="7" t="s">
        <v>731</v>
      </c>
      <c r="D232" s="7" t="s">
        <v>1889</v>
      </c>
      <c r="E232" s="10" t="s">
        <v>1939</v>
      </c>
      <c r="F232" t="s">
        <v>1940</v>
      </c>
      <c r="G232" s="875" t="s">
        <v>81</v>
      </c>
      <c r="H232" s="875">
        <v>36</v>
      </c>
      <c r="I232" s="875" t="str">
        <f t="shared" si="6"/>
        <v>MAX3</v>
      </c>
      <c r="J232" t="str">
        <f t="shared" si="7"/>
        <v>Bibiane KIRBY</v>
      </c>
    </row>
    <row r="233" spans="1:10" ht="12" hidden="1" customHeight="1" x14ac:dyDescent="0.4">
      <c r="A233" s="7">
        <v>232</v>
      </c>
      <c r="B233" s="7">
        <v>2025</v>
      </c>
      <c r="C233" s="7" t="s">
        <v>731</v>
      </c>
      <c r="D233" s="7" t="s">
        <v>759</v>
      </c>
      <c r="E233" s="10" t="s">
        <v>1698</v>
      </c>
      <c r="F233" t="s">
        <v>83</v>
      </c>
      <c r="G233" s="875" t="s">
        <v>70</v>
      </c>
      <c r="H233" s="875">
        <v>19.399999999999999</v>
      </c>
      <c r="I233" s="875" t="str">
        <f t="shared" si="6"/>
        <v>MAX2</v>
      </c>
      <c r="J233" t="str">
        <f t="shared" si="7"/>
        <v>Michel LEBRETON</v>
      </c>
    </row>
    <row r="234" spans="1:10" ht="12" customHeight="1" x14ac:dyDescent="0.4">
      <c r="A234" s="7">
        <v>233</v>
      </c>
      <c r="B234" s="7">
        <v>2025</v>
      </c>
      <c r="C234" s="7" t="s">
        <v>731</v>
      </c>
      <c r="D234" s="7" t="s">
        <v>761</v>
      </c>
      <c r="E234" s="10" t="s">
        <v>1699</v>
      </c>
      <c r="F234" t="s">
        <v>94</v>
      </c>
      <c r="G234" s="875" t="s">
        <v>66</v>
      </c>
      <c r="H234" s="875">
        <v>36</v>
      </c>
      <c r="I234" s="875" t="str">
        <f t="shared" si="6"/>
        <v>MAX3</v>
      </c>
      <c r="J234" t="str">
        <f t="shared" si="7"/>
        <v>Daniel LEHOUX</v>
      </c>
    </row>
    <row r="235" spans="1:10" ht="12" hidden="1" customHeight="1" x14ac:dyDescent="0.4">
      <c r="A235" s="7">
        <v>234</v>
      </c>
      <c r="B235" s="7">
        <v>2025</v>
      </c>
      <c r="C235" s="7" t="s">
        <v>731</v>
      </c>
      <c r="D235" s="7" t="s">
        <v>293</v>
      </c>
      <c r="E235" s="10" t="s">
        <v>1700</v>
      </c>
      <c r="F235" t="s">
        <v>83</v>
      </c>
      <c r="G235" s="875" t="s">
        <v>70</v>
      </c>
      <c r="H235" s="875">
        <v>3.2</v>
      </c>
      <c r="I235" s="875" t="str">
        <f t="shared" si="6"/>
        <v>MAX1</v>
      </c>
      <c r="J235" t="str">
        <f t="shared" si="7"/>
        <v>Michel LETURQUE</v>
      </c>
    </row>
    <row r="236" spans="1:10" ht="12" hidden="1" customHeight="1" x14ac:dyDescent="0.4">
      <c r="A236" s="7">
        <v>235</v>
      </c>
      <c r="B236" s="7">
        <v>2025</v>
      </c>
      <c r="C236" s="7" t="s">
        <v>731</v>
      </c>
      <c r="D236" s="7" t="s">
        <v>765</v>
      </c>
      <c r="E236" s="10" t="s">
        <v>1701</v>
      </c>
      <c r="F236" t="s">
        <v>124</v>
      </c>
      <c r="G236" s="875" t="s">
        <v>66</v>
      </c>
      <c r="H236" s="875">
        <v>18.7</v>
      </c>
      <c r="I236" s="875" t="str">
        <f t="shared" si="6"/>
        <v>MAX2</v>
      </c>
      <c r="J236" t="str">
        <f t="shared" si="7"/>
        <v>Gérard MORILLE</v>
      </c>
    </row>
    <row r="237" spans="1:10" ht="12" hidden="1" customHeight="1" x14ac:dyDescent="0.4">
      <c r="A237" s="7">
        <v>236</v>
      </c>
      <c r="B237" s="7">
        <v>2025</v>
      </c>
      <c r="C237" s="7" t="s">
        <v>731</v>
      </c>
      <c r="D237" s="7" t="s">
        <v>767</v>
      </c>
      <c r="E237" s="10" t="s">
        <v>1167</v>
      </c>
      <c r="F237" t="s">
        <v>124</v>
      </c>
      <c r="G237" s="875" t="s">
        <v>70</v>
      </c>
      <c r="H237" s="875">
        <v>16.7</v>
      </c>
      <c r="I237" s="875" t="str">
        <f t="shared" si="6"/>
        <v>MAX2</v>
      </c>
      <c r="J237" t="str">
        <f t="shared" si="7"/>
        <v>Gérard MORIN</v>
      </c>
    </row>
    <row r="238" spans="1:10" ht="12" hidden="1" customHeight="1" x14ac:dyDescent="0.4">
      <c r="A238" s="7">
        <v>237</v>
      </c>
      <c r="B238" s="7">
        <v>2025</v>
      </c>
      <c r="C238" s="7" t="s">
        <v>731</v>
      </c>
      <c r="D238" s="7" t="s">
        <v>771</v>
      </c>
      <c r="E238" s="10" t="s">
        <v>1167</v>
      </c>
      <c r="F238" t="s">
        <v>1702</v>
      </c>
      <c r="G238" s="875" t="s">
        <v>117</v>
      </c>
      <c r="H238" s="875">
        <v>36</v>
      </c>
      <c r="I238" s="875" t="str">
        <f t="shared" si="6"/>
        <v>MAX3</v>
      </c>
      <c r="J238" t="str">
        <f t="shared" si="7"/>
        <v>Maryline MORIN</v>
      </c>
    </row>
    <row r="239" spans="1:10" ht="12" hidden="1" customHeight="1" x14ac:dyDescent="0.4">
      <c r="A239" s="7">
        <v>238</v>
      </c>
      <c r="B239" s="7">
        <v>2025</v>
      </c>
      <c r="C239" s="7" t="s">
        <v>731</v>
      </c>
      <c r="D239" s="7" t="s">
        <v>1890</v>
      </c>
      <c r="E239" s="10" t="s">
        <v>1941</v>
      </c>
      <c r="F239" t="s">
        <v>1942</v>
      </c>
      <c r="G239" s="875" t="s">
        <v>92</v>
      </c>
      <c r="H239" s="875">
        <v>36</v>
      </c>
      <c r="I239" s="875" t="str">
        <f t="shared" si="6"/>
        <v>MAX3</v>
      </c>
      <c r="J239" t="str">
        <f t="shared" si="7"/>
        <v>Mauricette ORHON</v>
      </c>
    </row>
    <row r="240" spans="1:10" ht="12" customHeight="1" x14ac:dyDescent="0.4">
      <c r="A240" s="7">
        <v>239</v>
      </c>
      <c r="B240" s="7">
        <v>2025</v>
      </c>
      <c r="C240" s="7" t="s">
        <v>731</v>
      </c>
      <c r="D240" s="7" t="s">
        <v>773</v>
      </c>
      <c r="E240" s="10" t="s">
        <v>1703</v>
      </c>
      <c r="F240" t="s">
        <v>1704</v>
      </c>
      <c r="G240" s="875" t="s">
        <v>70</v>
      </c>
      <c r="H240" s="875">
        <v>30.4</v>
      </c>
      <c r="I240" s="875" t="str">
        <f t="shared" si="6"/>
        <v>MAX3</v>
      </c>
      <c r="J240" t="str">
        <f t="shared" si="7"/>
        <v>Jean PEHU</v>
      </c>
    </row>
    <row r="241" spans="1:10" ht="12" hidden="1" customHeight="1" x14ac:dyDescent="0.4">
      <c r="A241" s="7">
        <v>240</v>
      </c>
      <c r="B241" s="7">
        <v>2025</v>
      </c>
      <c r="C241" s="7" t="s">
        <v>731</v>
      </c>
      <c r="D241" s="7" t="s">
        <v>775</v>
      </c>
      <c r="E241" s="10" t="s">
        <v>1705</v>
      </c>
      <c r="F241" t="s">
        <v>136</v>
      </c>
      <c r="G241" s="875" t="s">
        <v>66</v>
      </c>
      <c r="H241" s="875">
        <v>15.2</v>
      </c>
      <c r="I241" s="875" t="str">
        <f t="shared" si="6"/>
        <v>MAX2</v>
      </c>
      <c r="J241" t="str">
        <f t="shared" si="7"/>
        <v>Bernard PERCHARD</v>
      </c>
    </row>
    <row r="242" spans="1:10" ht="12" hidden="1" customHeight="1" x14ac:dyDescent="0.4">
      <c r="A242" s="7">
        <v>241</v>
      </c>
      <c r="B242" s="7">
        <v>2025</v>
      </c>
      <c r="C242" s="7" t="s">
        <v>731</v>
      </c>
      <c r="D242" s="7" t="s">
        <v>1891</v>
      </c>
      <c r="E242" s="10" t="s">
        <v>1943</v>
      </c>
      <c r="F242" t="s">
        <v>1955</v>
      </c>
      <c r="G242" s="875" t="s">
        <v>92</v>
      </c>
      <c r="H242" s="875">
        <v>36</v>
      </c>
      <c r="I242" s="875" t="str">
        <f t="shared" si="6"/>
        <v>MAX3</v>
      </c>
      <c r="J242" t="str">
        <f t="shared" si="7"/>
        <v>Maximilienne QUIGNON</v>
      </c>
    </row>
    <row r="243" spans="1:10" ht="12" hidden="1" customHeight="1" x14ac:dyDescent="0.4">
      <c r="A243" s="7">
        <v>242</v>
      </c>
      <c r="B243" s="7">
        <v>2025</v>
      </c>
      <c r="C243" s="7" t="s">
        <v>731</v>
      </c>
      <c r="D243" s="7" t="s">
        <v>778</v>
      </c>
      <c r="E243" s="10" t="s">
        <v>1706</v>
      </c>
      <c r="F243" t="s">
        <v>1424</v>
      </c>
      <c r="G243" s="875" t="s">
        <v>66</v>
      </c>
      <c r="H243" s="875">
        <v>12.7</v>
      </c>
      <c r="I243" s="875" t="str">
        <f t="shared" si="6"/>
        <v>MAX2</v>
      </c>
      <c r="J243" t="str">
        <f t="shared" si="7"/>
        <v>Joël ROBARD</v>
      </c>
    </row>
    <row r="244" spans="1:10" ht="12" customHeight="1" x14ac:dyDescent="0.4">
      <c r="A244" s="7">
        <v>243</v>
      </c>
      <c r="B244" s="7">
        <v>2025</v>
      </c>
      <c r="C244" s="7" t="s">
        <v>731</v>
      </c>
      <c r="D244" s="7" t="s">
        <v>780</v>
      </c>
      <c r="E244" s="10" t="s">
        <v>1707</v>
      </c>
      <c r="F244" t="s">
        <v>1708</v>
      </c>
      <c r="G244" s="875" t="s">
        <v>66</v>
      </c>
      <c r="H244" s="875">
        <v>27.6</v>
      </c>
      <c r="I244" s="875" t="str">
        <f t="shared" si="6"/>
        <v>MAX3</v>
      </c>
      <c r="J244" t="str">
        <f t="shared" si="7"/>
        <v>Denis VAILLANT</v>
      </c>
    </row>
    <row r="245" spans="1:10" ht="12" customHeight="1" x14ac:dyDescent="0.4">
      <c r="A245" s="7">
        <v>244</v>
      </c>
      <c r="B245" s="7">
        <v>2025</v>
      </c>
      <c r="C245" s="7" t="s">
        <v>731</v>
      </c>
      <c r="D245" s="7" t="s">
        <v>782</v>
      </c>
      <c r="E245" s="10" t="s">
        <v>1709</v>
      </c>
      <c r="F245" t="s">
        <v>1601</v>
      </c>
      <c r="G245" s="875" t="s">
        <v>66</v>
      </c>
      <c r="H245" s="875">
        <v>36</v>
      </c>
      <c r="I245" s="875" t="str">
        <f t="shared" si="6"/>
        <v>MAX3</v>
      </c>
      <c r="J245" t="str">
        <f t="shared" si="7"/>
        <v>Jean Michel XOLIN</v>
      </c>
    </row>
    <row r="246" spans="1:10" ht="12" customHeight="1" x14ac:dyDescent="0.4">
      <c r="A246" s="7">
        <v>245</v>
      </c>
      <c r="B246" s="7">
        <v>2025</v>
      </c>
      <c r="C246" s="7" t="s">
        <v>784</v>
      </c>
      <c r="D246" s="7" t="s">
        <v>1710</v>
      </c>
      <c r="E246" s="10" t="s">
        <v>1711</v>
      </c>
      <c r="F246" t="s">
        <v>1456</v>
      </c>
      <c r="G246" s="875" t="s">
        <v>78</v>
      </c>
      <c r="H246" s="875">
        <v>36</v>
      </c>
      <c r="I246" s="875" t="str">
        <f t="shared" si="6"/>
        <v>MAX3</v>
      </c>
      <c r="J246" t="str">
        <f t="shared" si="7"/>
        <v>Paul ARENE</v>
      </c>
    </row>
    <row r="247" spans="1:10" ht="12" hidden="1" customHeight="1" x14ac:dyDescent="0.4">
      <c r="A247" s="7">
        <v>246</v>
      </c>
      <c r="B247" s="7">
        <v>2025</v>
      </c>
      <c r="C247" s="7" t="s">
        <v>784</v>
      </c>
      <c r="D247" s="7" t="s">
        <v>786</v>
      </c>
      <c r="E247" s="10" t="s">
        <v>1713</v>
      </c>
      <c r="F247" t="s">
        <v>1391</v>
      </c>
      <c r="G247" s="875" t="s">
        <v>117</v>
      </c>
      <c r="H247" s="875">
        <v>11.6</v>
      </c>
      <c r="I247" s="875" t="str">
        <f t="shared" si="6"/>
        <v>MAX2</v>
      </c>
      <c r="J247" t="str">
        <f t="shared" si="7"/>
        <v>Bernadette BEAUMONT</v>
      </c>
    </row>
    <row r="248" spans="1:10" ht="12" hidden="1" customHeight="1" x14ac:dyDescent="0.4">
      <c r="A248" s="7">
        <v>247</v>
      </c>
      <c r="B248" s="7">
        <v>2025</v>
      </c>
      <c r="C248" s="7" t="s">
        <v>784</v>
      </c>
      <c r="D248" s="7" t="s">
        <v>788</v>
      </c>
      <c r="E248" s="10" t="s">
        <v>1714</v>
      </c>
      <c r="F248" t="s">
        <v>1367</v>
      </c>
      <c r="G248" s="875" t="s">
        <v>92</v>
      </c>
      <c r="H248" s="875">
        <v>25.4</v>
      </c>
      <c r="I248" s="875" t="str">
        <f t="shared" si="6"/>
        <v>MAX3</v>
      </c>
      <c r="J248" t="str">
        <f t="shared" si="7"/>
        <v>Brigitte BERTRON</v>
      </c>
    </row>
    <row r="249" spans="1:10" ht="12" hidden="1" customHeight="1" x14ac:dyDescent="0.4">
      <c r="A249" s="7">
        <v>248</v>
      </c>
      <c r="B249" s="7">
        <v>2025</v>
      </c>
      <c r="C249" s="7" t="s">
        <v>784</v>
      </c>
      <c r="D249" s="7" t="s">
        <v>135</v>
      </c>
      <c r="E249" s="10" t="s">
        <v>1357</v>
      </c>
      <c r="F249" t="s">
        <v>136</v>
      </c>
      <c r="G249" s="875" t="s">
        <v>66</v>
      </c>
      <c r="H249" s="875">
        <v>-0.3</v>
      </c>
      <c r="I249" s="875" t="str">
        <f t="shared" si="6"/>
        <v>MAX1</v>
      </c>
      <c r="J249" t="str">
        <f t="shared" si="7"/>
        <v>Bernard BRICAUD</v>
      </c>
    </row>
    <row r="250" spans="1:10" ht="12" hidden="1" customHeight="1" x14ac:dyDescent="0.4">
      <c r="A250" s="7">
        <v>249</v>
      </c>
      <c r="B250" s="7">
        <v>2025</v>
      </c>
      <c r="C250" s="7" t="s">
        <v>784</v>
      </c>
      <c r="D250" s="7" t="s">
        <v>793</v>
      </c>
      <c r="E250" s="10" t="s">
        <v>1715</v>
      </c>
      <c r="F250" t="s">
        <v>1456</v>
      </c>
      <c r="G250" s="875" t="s">
        <v>66</v>
      </c>
      <c r="H250" s="875">
        <v>5</v>
      </c>
      <c r="I250" s="875" t="str">
        <f t="shared" si="6"/>
        <v>MAX1</v>
      </c>
      <c r="J250" t="str">
        <f t="shared" si="7"/>
        <v>Paul CHAUVET</v>
      </c>
    </row>
    <row r="251" spans="1:10" ht="3.4" hidden="1" customHeight="1" x14ac:dyDescent="0.4">
      <c r="A251" s="7">
        <v>250</v>
      </c>
      <c r="B251" s="7">
        <v>2025</v>
      </c>
      <c r="C251" s="7" t="s">
        <v>784</v>
      </c>
      <c r="D251" s="7" t="s">
        <v>795</v>
      </c>
      <c r="E251" s="10" t="s">
        <v>1716</v>
      </c>
      <c r="F251" t="s">
        <v>144</v>
      </c>
      <c r="G251" s="875" t="s">
        <v>66</v>
      </c>
      <c r="H251" s="875">
        <v>12</v>
      </c>
      <c r="I251" s="875" t="str">
        <f t="shared" si="6"/>
        <v>MAX2</v>
      </c>
      <c r="J251" t="str">
        <f t="shared" si="7"/>
        <v>Alain CHEVREUIL</v>
      </c>
    </row>
    <row r="252" spans="1:10" ht="12" hidden="1" customHeight="1" x14ac:dyDescent="0.4">
      <c r="A252" s="7">
        <v>251</v>
      </c>
      <c r="B252" s="7">
        <v>2025</v>
      </c>
      <c r="C252" s="7" t="s">
        <v>784</v>
      </c>
      <c r="D252" s="7" t="s">
        <v>112</v>
      </c>
      <c r="E252" s="10" t="s">
        <v>1717</v>
      </c>
      <c r="F252" t="s">
        <v>1859</v>
      </c>
      <c r="G252" s="875" t="s">
        <v>70</v>
      </c>
      <c r="H252" s="875">
        <v>11.9</v>
      </c>
      <c r="I252" s="875" t="str">
        <f t="shared" si="6"/>
        <v>MAX2</v>
      </c>
      <c r="J252" t="str">
        <f t="shared" si="7"/>
        <v>Noël DAGORNE</v>
      </c>
    </row>
    <row r="253" spans="1:10" ht="12" hidden="1" customHeight="1" x14ac:dyDescent="0.4">
      <c r="A253" s="7">
        <v>252</v>
      </c>
      <c r="B253" s="7">
        <v>2025</v>
      </c>
      <c r="C253" s="7" t="s">
        <v>784</v>
      </c>
      <c r="D253" s="7" t="s">
        <v>251</v>
      </c>
      <c r="E253" s="10" t="s">
        <v>252</v>
      </c>
      <c r="F253" t="s">
        <v>253</v>
      </c>
      <c r="G253" s="875" t="s">
        <v>66</v>
      </c>
      <c r="H253" s="875">
        <v>10</v>
      </c>
      <c r="I253" s="875" t="str">
        <f t="shared" si="6"/>
        <v>MAX2</v>
      </c>
      <c r="J253" t="str">
        <f t="shared" si="7"/>
        <v>Carol DELAFONTAINE</v>
      </c>
    </row>
    <row r="254" spans="1:10" ht="12" hidden="1" customHeight="1" x14ac:dyDescent="0.4">
      <c r="A254" s="7">
        <v>253</v>
      </c>
      <c r="B254" s="7">
        <v>2025</v>
      </c>
      <c r="C254" s="7" t="s">
        <v>784</v>
      </c>
      <c r="D254" s="7" t="s">
        <v>258</v>
      </c>
      <c r="E254" s="10" t="s">
        <v>1355</v>
      </c>
      <c r="F254" t="s">
        <v>1344</v>
      </c>
      <c r="G254" s="875" t="s">
        <v>70</v>
      </c>
      <c r="H254" s="875">
        <v>4.5</v>
      </c>
      <c r="I254" s="875" t="str">
        <f t="shared" si="6"/>
        <v>MAX1</v>
      </c>
      <c r="J254" t="str">
        <f t="shared" si="7"/>
        <v>Roland DISSARD</v>
      </c>
    </row>
    <row r="255" spans="1:10" ht="12" hidden="1" customHeight="1" x14ac:dyDescent="0.4">
      <c r="A255" s="7">
        <v>254</v>
      </c>
      <c r="B255" s="7">
        <v>2025</v>
      </c>
      <c r="C255" s="7" t="s">
        <v>784</v>
      </c>
      <c r="D255" s="7" t="s">
        <v>126</v>
      </c>
      <c r="E255" s="10" t="s">
        <v>1390</v>
      </c>
      <c r="F255" t="s">
        <v>1391</v>
      </c>
      <c r="G255" s="875" t="s">
        <v>92</v>
      </c>
      <c r="H255" s="875">
        <v>7.5</v>
      </c>
      <c r="I255" s="875" t="str">
        <f t="shared" si="6"/>
        <v>MAX1</v>
      </c>
      <c r="J255" t="str">
        <f t="shared" si="7"/>
        <v>Bernadette DUTERTRE</v>
      </c>
    </row>
    <row r="256" spans="1:10" ht="12" hidden="1" customHeight="1" x14ac:dyDescent="0.4">
      <c r="A256" s="7">
        <v>255</v>
      </c>
      <c r="B256" s="7">
        <v>2025</v>
      </c>
      <c r="C256" s="7" t="s">
        <v>784</v>
      </c>
      <c r="D256" s="7" t="s">
        <v>1944</v>
      </c>
      <c r="E256" s="10" t="s">
        <v>1945</v>
      </c>
      <c r="F256" t="s">
        <v>1422</v>
      </c>
      <c r="G256" s="875" t="s">
        <v>70</v>
      </c>
      <c r="H256" s="875">
        <v>9.9</v>
      </c>
      <c r="I256" s="875" t="str">
        <f t="shared" si="6"/>
        <v>MAX1</v>
      </c>
      <c r="J256" t="str">
        <f t="shared" si="7"/>
        <v>Jean Pierre FOUCHER</v>
      </c>
    </row>
    <row r="257" spans="1:10" ht="12" customHeight="1" x14ac:dyDescent="0.4">
      <c r="A257" s="7">
        <v>256</v>
      </c>
      <c r="B257" s="7">
        <v>2025</v>
      </c>
      <c r="C257" s="7" t="s">
        <v>784</v>
      </c>
      <c r="D257" s="7" t="s">
        <v>1982</v>
      </c>
      <c r="E257" s="10" t="s">
        <v>1983</v>
      </c>
      <c r="F257" t="s">
        <v>1435</v>
      </c>
      <c r="G257" s="875" t="s">
        <v>66</v>
      </c>
      <c r="H257" s="875">
        <v>36</v>
      </c>
      <c r="I257" s="875" t="str">
        <f t="shared" si="6"/>
        <v>MAX3</v>
      </c>
      <c r="J257" t="str">
        <f t="shared" si="7"/>
        <v>Hervé GERARD</v>
      </c>
    </row>
    <row r="258" spans="1:10" ht="12" hidden="1" customHeight="1" x14ac:dyDescent="0.4">
      <c r="A258" s="7">
        <v>257</v>
      </c>
      <c r="B258" s="7">
        <v>2025</v>
      </c>
      <c r="C258" s="7" t="s">
        <v>784</v>
      </c>
      <c r="D258" s="7" t="s">
        <v>128</v>
      </c>
      <c r="E258" s="10" t="s">
        <v>1446</v>
      </c>
      <c r="F258" t="s">
        <v>83</v>
      </c>
      <c r="G258" s="875" t="s">
        <v>66</v>
      </c>
      <c r="H258" s="875">
        <v>-7</v>
      </c>
      <c r="I258" s="875" t="str">
        <f t="shared" si="6"/>
        <v>MAX1</v>
      </c>
      <c r="J258" t="str">
        <f t="shared" si="7"/>
        <v>Michel GOHIER</v>
      </c>
    </row>
    <row r="259" spans="1:10" ht="12" hidden="1" customHeight="1" x14ac:dyDescent="0.4">
      <c r="A259" s="7">
        <v>258</v>
      </c>
      <c r="B259" s="7">
        <v>2025</v>
      </c>
      <c r="C259" s="7" t="s">
        <v>784</v>
      </c>
      <c r="D259" s="7" t="s">
        <v>254</v>
      </c>
      <c r="E259" s="10" t="s">
        <v>115</v>
      </c>
      <c r="F259" t="s">
        <v>89</v>
      </c>
      <c r="G259" s="875" t="s">
        <v>70</v>
      </c>
      <c r="H259" s="875">
        <v>10.1</v>
      </c>
      <c r="I259" s="875" t="str">
        <f t="shared" ref="I259:I322" si="8">IF(H259="","",IF(H259&lt;=9.9,"MAX1",IF(AND(H259&gt;9.9,H259&lt;=23.9),"MAX2",IF(H259&gt;23.9,"MAX3",""))))</f>
        <v>MAX2</v>
      </c>
      <c r="J259" t="str">
        <f t="shared" ref="J259:J322" si="9">F259&amp;" "&amp;E259</f>
        <v>Christian GOUABAULT</v>
      </c>
    </row>
    <row r="260" spans="1:10" ht="12" hidden="1" customHeight="1" x14ac:dyDescent="0.4">
      <c r="A260" s="7">
        <v>259</v>
      </c>
      <c r="B260" s="7">
        <v>2025</v>
      </c>
      <c r="C260" s="7" t="s">
        <v>784</v>
      </c>
      <c r="D260" s="7" t="s">
        <v>114</v>
      </c>
      <c r="E260" s="10" t="s">
        <v>115</v>
      </c>
      <c r="F260" t="s">
        <v>1366</v>
      </c>
      <c r="G260" s="875" t="s">
        <v>66</v>
      </c>
      <c r="H260" s="875">
        <v>8.8000000000000007</v>
      </c>
      <c r="I260" s="875" t="str">
        <f t="shared" si="8"/>
        <v>MAX1</v>
      </c>
      <c r="J260" t="str">
        <f t="shared" si="9"/>
        <v>Jean-Luc GOUABAULT</v>
      </c>
    </row>
    <row r="261" spans="1:10" ht="12" hidden="1" customHeight="1" x14ac:dyDescent="0.4">
      <c r="A261" s="7">
        <v>260</v>
      </c>
      <c r="B261" s="7">
        <v>2025</v>
      </c>
      <c r="C261" s="7" t="s">
        <v>784</v>
      </c>
      <c r="D261" s="7" t="s">
        <v>806</v>
      </c>
      <c r="E261" s="10" t="s">
        <v>1718</v>
      </c>
      <c r="F261" t="s">
        <v>1719</v>
      </c>
      <c r="G261" s="875" t="s">
        <v>70</v>
      </c>
      <c r="H261" s="875">
        <v>5</v>
      </c>
      <c r="I261" s="875" t="str">
        <f t="shared" si="8"/>
        <v>MAX1</v>
      </c>
      <c r="J261" t="str">
        <f t="shared" si="9"/>
        <v>Jean-Guy GRIDAINE</v>
      </c>
    </row>
    <row r="262" spans="1:10" ht="12" hidden="1" customHeight="1" x14ac:dyDescent="0.4">
      <c r="A262" s="7">
        <v>261</v>
      </c>
      <c r="B262" s="7">
        <v>2025</v>
      </c>
      <c r="C262" s="7" t="s">
        <v>784</v>
      </c>
      <c r="D262" s="7" t="s">
        <v>133</v>
      </c>
      <c r="E262" s="10" t="s">
        <v>1354</v>
      </c>
      <c r="F262" t="s">
        <v>1338</v>
      </c>
      <c r="G262" s="875" t="s">
        <v>66</v>
      </c>
      <c r="H262" s="875">
        <v>-1.9</v>
      </c>
      <c r="I262" s="875" t="str">
        <f t="shared" si="8"/>
        <v>MAX1</v>
      </c>
      <c r="J262" t="str">
        <f t="shared" si="9"/>
        <v>Patrick GUILLEMIN</v>
      </c>
    </row>
    <row r="263" spans="1:10" ht="12" hidden="1" customHeight="1" x14ac:dyDescent="0.4">
      <c r="A263" s="7">
        <v>262</v>
      </c>
      <c r="B263" s="7">
        <v>2025</v>
      </c>
      <c r="C263" s="7" t="s">
        <v>784</v>
      </c>
      <c r="D263" s="7" t="s">
        <v>810</v>
      </c>
      <c r="E263" s="10" t="s">
        <v>1354</v>
      </c>
      <c r="F263" t="s">
        <v>1356</v>
      </c>
      <c r="G263" s="875" t="s">
        <v>92</v>
      </c>
      <c r="H263" s="875">
        <v>21.4</v>
      </c>
      <c r="I263" s="875" t="str">
        <f t="shared" si="8"/>
        <v>MAX2</v>
      </c>
      <c r="J263" t="str">
        <f t="shared" si="9"/>
        <v>Solange GUILLEMIN</v>
      </c>
    </row>
    <row r="264" spans="1:10" ht="12" hidden="1" customHeight="1" x14ac:dyDescent="0.4">
      <c r="A264" s="7">
        <v>263</v>
      </c>
      <c r="B264" s="7">
        <v>2025</v>
      </c>
      <c r="C264" s="7" t="s">
        <v>784</v>
      </c>
      <c r="D264" s="7" t="s">
        <v>812</v>
      </c>
      <c r="E264" s="10" t="s">
        <v>1720</v>
      </c>
      <c r="F264" t="s">
        <v>1721</v>
      </c>
      <c r="G264" s="875" t="s">
        <v>81</v>
      </c>
      <c r="H264" s="875">
        <v>21.5</v>
      </c>
      <c r="I264" s="875" t="str">
        <f t="shared" si="8"/>
        <v>MAX2</v>
      </c>
      <c r="J264" t="str">
        <f t="shared" si="9"/>
        <v>Marylène HOUDOU</v>
      </c>
    </row>
    <row r="265" spans="1:10" ht="12" hidden="1" customHeight="1" x14ac:dyDescent="0.4">
      <c r="A265" s="7">
        <v>264</v>
      </c>
      <c r="B265" s="7">
        <v>2025</v>
      </c>
      <c r="C265" s="7" t="s">
        <v>784</v>
      </c>
      <c r="D265" s="7" t="s">
        <v>118</v>
      </c>
      <c r="E265" s="10" t="s">
        <v>1351</v>
      </c>
      <c r="F265" t="s">
        <v>1353</v>
      </c>
      <c r="G265" s="875" t="s">
        <v>66</v>
      </c>
      <c r="H265" s="875">
        <v>6.5</v>
      </c>
      <c r="I265" s="875" t="str">
        <f t="shared" si="8"/>
        <v>MAX1</v>
      </c>
      <c r="J265" t="str">
        <f t="shared" si="9"/>
        <v>Didier LANDELLE</v>
      </c>
    </row>
    <row r="266" spans="1:10" ht="12" hidden="1" customHeight="1" x14ac:dyDescent="0.4">
      <c r="A266" s="7">
        <v>265</v>
      </c>
      <c r="B266" s="7">
        <v>2025</v>
      </c>
      <c r="C266" s="7" t="s">
        <v>784</v>
      </c>
      <c r="D266" s="7" t="s">
        <v>123</v>
      </c>
      <c r="E266" s="10" t="s">
        <v>1351</v>
      </c>
      <c r="F266" t="s">
        <v>1518</v>
      </c>
      <c r="G266" s="875" t="s">
        <v>78</v>
      </c>
      <c r="H266" s="875">
        <v>5.0999999999999996</v>
      </c>
      <c r="I266" s="875" t="str">
        <f t="shared" si="8"/>
        <v>MAX1</v>
      </c>
      <c r="J266" t="str">
        <f t="shared" si="9"/>
        <v>Gerard LANDELLE</v>
      </c>
    </row>
    <row r="267" spans="1:10" ht="12" hidden="1" customHeight="1" x14ac:dyDescent="0.4">
      <c r="A267" s="7">
        <v>266</v>
      </c>
      <c r="B267" s="7">
        <v>2025</v>
      </c>
      <c r="C267" s="7" t="s">
        <v>784</v>
      </c>
      <c r="D267" s="7" t="s">
        <v>120</v>
      </c>
      <c r="E267" s="10" t="s">
        <v>1351</v>
      </c>
      <c r="F267" t="s">
        <v>1350</v>
      </c>
      <c r="G267" s="875" t="s">
        <v>66</v>
      </c>
      <c r="H267" s="875">
        <v>0.6</v>
      </c>
      <c r="I267" s="875" t="str">
        <f t="shared" si="8"/>
        <v>MAX1</v>
      </c>
      <c r="J267" t="str">
        <f t="shared" si="9"/>
        <v>Hubert LANDELLE</v>
      </c>
    </row>
    <row r="268" spans="1:10" ht="12" hidden="1" customHeight="1" x14ac:dyDescent="0.4">
      <c r="A268" s="7">
        <v>267</v>
      </c>
      <c r="B268" s="7">
        <v>2025</v>
      </c>
      <c r="C268" s="7" t="s">
        <v>784</v>
      </c>
      <c r="D268" s="7" t="s">
        <v>122</v>
      </c>
      <c r="E268" s="10" t="s">
        <v>1351</v>
      </c>
      <c r="F268" t="s">
        <v>1671</v>
      </c>
      <c r="G268" s="875" t="s">
        <v>66</v>
      </c>
      <c r="H268" s="875">
        <v>3.1</v>
      </c>
      <c r="I268" s="875" t="str">
        <f t="shared" si="8"/>
        <v>MAX1</v>
      </c>
      <c r="J268" t="str">
        <f t="shared" si="9"/>
        <v>Rémi LANDELLE</v>
      </c>
    </row>
    <row r="269" spans="1:10" ht="12" hidden="1" customHeight="1" x14ac:dyDescent="0.4">
      <c r="A269" s="7">
        <v>268</v>
      </c>
      <c r="B269" s="7">
        <v>2025</v>
      </c>
      <c r="C269" s="7" t="s">
        <v>784</v>
      </c>
      <c r="D269" s="7" t="s">
        <v>130</v>
      </c>
      <c r="E269" s="10" t="s">
        <v>1445</v>
      </c>
      <c r="F269" t="s">
        <v>131</v>
      </c>
      <c r="G269" s="875" t="s">
        <v>92</v>
      </c>
      <c r="H269" s="875">
        <v>5.5</v>
      </c>
      <c r="I269" s="875" t="str">
        <f t="shared" si="8"/>
        <v>MAX1</v>
      </c>
      <c r="J269" t="str">
        <f t="shared" si="9"/>
        <v xml:space="preserve">Françoise LEMAROTEL </v>
      </c>
    </row>
    <row r="270" spans="1:10" ht="12" hidden="1" customHeight="1" x14ac:dyDescent="0.4">
      <c r="A270" s="7">
        <v>269</v>
      </c>
      <c r="B270" s="7">
        <v>2025</v>
      </c>
      <c r="C270" s="7" t="s">
        <v>784</v>
      </c>
      <c r="D270" s="7" t="s">
        <v>116</v>
      </c>
      <c r="E270" s="10" t="s">
        <v>1722</v>
      </c>
      <c r="F270" t="s">
        <v>1529</v>
      </c>
      <c r="G270" s="875" t="s">
        <v>117</v>
      </c>
      <c r="H270" s="875">
        <v>28.8</v>
      </c>
      <c r="I270" s="875" t="str">
        <f t="shared" si="8"/>
        <v>MAX3</v>
      </c>
      <c r="J270" t="str">
        <f t="shared" si="9"/>
        <v>Jacqueline LEMEUNIER</v>
      </c>
    </row>
    <row r="271" spans="1:10" ht="12" hidden="1" customHeight="1" x14ac:dyDescent="0.4">
      <c r="A271" s="7">
        <v>270</v>
      </c>
      <c r="B271" s="7">
        <v>2025</v>
      </c>
      <c r="C271" s="7" t="s">
        <v>784</v>
      </c>
      <c r="D271" s="7" t="s">
        <v>121</v>
      </c>
      <c r="E271" s="10" t="s">
        <v>1723</v>
      </c>
      <c r="F271" t="s">
        <v>1724</v>
      </c>
      <c r="G271" s="875" t="s">
        <v>70</v>
      </c>
      <c r="H271" s="875">
        <v>4.5</v>
      </c>
      <c r="I271" s="875" t="str">
        <f t="shared" si="8"/>
        <v>MAX1</v>
      </c>
      <c r="J271" t="str">
        <f t="shared" si="9"/>
        <v>Maurice LEQUIMBRE</v>
      </c>
    </row>
    <row r="272" spans="1:10" ht="12" hidden="1" customHeight="1" x14ac:dyDescent="0.4">
      <c r="A272" s="7">
        <v>271</v>
      </c>
      <c r="B272" s="7">
        <v>2025</v>
      </c>
      <c r="C272" s="7" t="s">
        <v>784</v>
      </c>
      <c r="D272" s="7" t="s">
        <v>821</v>
      </c>
      <c r="E272" s="10" t="s">
        <v>1725</v>
      </c>
      <c r="F272" t="s">
        <v>1726</v>
      </c>
      <c r="G272" s="875" t="s">
        <v>117</v>
      </c>
      <c r="H272" s="875">
        <v>36</v>
      </c>
      <c r="I272" s="875" t="str">
        <f t="shared" si="8"/>
        <v>MAX3</v>
      </c>
      <c r="J272" t="str">
        <f t="shared" si="9"/>
        <v xml:space="preserve">Liliane LOISON </v>
      </c>
    </row>
    <row r="273" spans="1:10" ht="12" hidden="1" customHeight="1" x14ac:dyDescent="0.4">
      <c r="A273" s="7">
        <v>272</v>
      </c>
      <c r="B273" s="7">
        <v>2025</v>
      </c>
      <c r="C273" s="7" t="s">
        <v>784</v>
      </c>
      <c r="D273" s="7" t="s">
        <v>113</v>
      </c>
      <c r="E273" s="10" t="s">
        <v>1727</v>
      </c>
      <c r="F273" t="s">
        <v>1728</v>
      </c>
      <c r="G273" s="875" t="s">
        <v>92</v>
      </c>
      <c r="H273" s="875">
        <v>16.3</v>
      </c>
      <c r="I273" s="875" t="str">
        <f t="shared" si="8"/>
        <v>MAX2</v>
      </c>
      <c r="J273" t="str">
        <f t="shared" si="9"/>
        <v>Marie-christine MALBRANQUE</v>
      </c>
    </row>
    <row r="274" spans="1:10" ht="12" customHeight="1" x14ac:dyDescent="0.4">
      <c r="A274" s="7">
        <v>273</v>
      </c>
      <c r="B274" s="7">
        <v>2025</v>
      </c>
      <c r="C274" s="7" t="s">
        <v>784</v>
      </c>
      <c r="D274" s="7" t="s">
        <v>823</v>
      </c>
      <c r="E274" s="10" t="s">
        <v>1730</v>
      </c>
      <c r="F274" t="s">
        <v>1731</v>
      </c>
      <c r="G274" s="875" t="s">
        <v>70</v>
      </c>
      <c r="H274" s="875">
        <v>33</v>
      </c>
      <c r="I274" s="875" t="str">
        <f t="shared" si="8"/>
        <v>MAX3</v>
      </c>
      <c r="J274" t="str">
        <f t="shared" si="9"/>
        <v>Jean Marie MORLAIS</v>
      </c>
    </row>
    <row r="275" spans="1:10" ht="12" hidden="1" customHeight="1" x14ac:dyDescent="0.4">
      <c r="A275" s="7">
        <v>274</v>
      </c>
      <c r="B275" s="7">
        <v>2025</v>
      </c>
      <c r="C275" s="7" t="s">
        <v>784</v>
      </c>
      <c r="D275" s="7" t="s">
        <v>255</v>
      </c>
      <c r="E275" s="10" t="s">
        <v>1732</v>
      </c>
      <c r="F275" t="s">
        <v>1733</v>
      </c>
      <c r="G275" s="875" t="s">
        <v>92</v>
      </c>
      <c r="H275" s="875">
        <v>17.5</v>
      </c>
      <c r="I275" s="875" t="str">
        <f t="shared" si="8"/>
        <v>MAX2</v>
      </c>
      <c r="J275" t="str">
        <f t="shared" si="9"/>
        <v>Raymonde MOTTIER</v>
      </c>
    </row>
    <row r="276" spans="1:10" ht="12" hidden="1" customHeight="1" x14ac:dyDescent="0.4">
      <c r="A276" s="7">
        <v>275</v>
      </c>
      <c r="B276" s="7">
        <v>2025</v>
      </c>
      <c r="C276" s="7" t="s">
        <v>784</v>
      </c>
      <c r="D276" s="7" t="s">
        <v>125</v>
      </c>
      <c r="E276" s="10" t="s">
        <v>1349</v>
      </c>
      <c r="F276" t="s">
        <v>1352</v>
      </c>
      <c r="G276" s="875" t="s">
        <v>68</v>
      </c>
      <c r="H276" s="875">
        <v>0.3</v>
      </c>
      <c r="I276" s="875" t="str">
        <f t="shared" si="8"/>
        <v>MAX1</v>
      </c>
      <c r="J276" t="str">
        <f t="shared" si="9"/>
        <v>Clément MUSSET</v>
      </c>
    </row>
    <row r="277" spans="1:10" ht="12" hidden="1" customHeight="1" x14ac:dyDescent="0.4">
      <c r="A277" s="7">
        <v>276</v>
      </c>
      <c r="B277" s="7">
        <v>2025</v>
      </c>
      <c r="C277" s="7" t="s">
        <v>784</v>
      </c>
      <c r="D277" s="7" t="s">
        <v>256</v>
      </c>
      <c r="E277" s="10" t="s">
        <v>1349</v>
      </c>
      <c r="F277" t="s">
        <v>257</v>
      </c>
      <c r="G277" s="875" t="s">
        <v>68</v>
      </c>
      <c r="H277" s="875">
        <v>2.1</v>
      </c>
      <c r="I277" s="875" t="str">
        <f t="shared" si="8"/>
        <v>MAX1</v>
      </c>
      <c r="J277" t="str">
        <f t="shared" si="9"/>
        <v>Thomas MUSSET</v>
      </c>
    </row>
    <row r="278" spans="1:10" ht="12" hidden="1" customHeight="1" x14ac:dyDescent="0.4">
      <c r="A278" s="7">
        <v>277</v>
      </c>
      <c r="B278" s="7">
        <v>2025</v>
      </c>
      <c r="C278" s="7" t="s">
        <v>784</v>
      </c>
      <c r="D278" s="7" t="s">
        <v>127</v>
      </c>
      <c r="E278" s="10" t="s">
        <v>1349</v>
      </c>
      <c r="F278" t="s">
        <v>1348</v>
      </c>
      <c r="G278" s="875" t="s">
        <v>66</v>
      </c>
      <c r="H278" s="875">
        <v>2</v>
      </c>
      <c r="I278" s="875" t="str">
        <f t="shared" si="8"/>
        <v>MAX1</v>
      </c>
      <c r="J278" t="str">
        <f t="shared" si="9"/>
        <v>Yves MUSSET</v>
      </c>
    </row>
    <row r="279" spans="1:10" ht="12" hidden="1" customHeight="1" x14ac:dyDescent="0.4">
      <c r="A279" s="7">
        <v>278</v>
      </c>
      <c r="B279" s="7">
        <v>2025</v>
      </c>
      <c r="C279" s="7" t="s">
        <v>784</v>
      </c>
      <c r="D279" s="7" t="s">
        <v>129</v>
      </c>
      <c r="E279" s="10" t="s">
        <v>1368</v>
      </c>
      <c r="F279" t="s">
        <v>1734</v>
      </c>
      <c r="G279" s="875" t="s">
        <v>68</v>
      </c>
      <c r="H279" s="875">
        <v>-6.9</v>
      </c>
      <c r="I279" s="875" t="str">
        <f t="shared" si="8"/>
        <v>MAX1</v>
      </c>
      <c r="J279" t="str">
        <f t="shared" si="9"/>
        <v>Dorian PERRIN</v>
      </c>
    </row>
    <row r="280" spans="1:10" ht="12" hidden="1" customHeight="1" x14ac:dyDescent="0.4">
      <c r="A280" s="7">
        <v>279</v>
      </c>
      <c r="B280" s="7">
        <v>2025</v>
      </c>
      <c r="C280" s="7" t="s">
        <v>784</v>
      </c>
      <c r="D280" s="7" t="s">
        <v>132</v>
      </c>
      <c r="E280" s="10" t="s">
        <v>1368</v>
      </c>
      <c r="F280" t="s">
        <v>1856</v>
      </c>
      <c r="G280" s="875" t="s">
        <v>68</v>
      </c>
      <c r="H280" s="875">
        <v>-5.6</v>
      </c>
      <c r="I280" s="875" t="str">
        <f t="shared" si="8"/>
        <v>MAX1</v>
      </c>
      <c r="J280" t="str">
        <f t="shared" si="9"/>
        <v>Mickaël PERRIN</v>
      </c>
    </row>
    <row r="281" spans="1:10" ht="12" hidden="1" customHeight="1" x14ac:dyDescent="0.4">
      <c r="A281" s="7">
        <v>280</v>
      </c>
      <c r="B281" s="7">
        <v>2025</v>
      </c>
      <c r="C281" s="7" t="s">
        <v>784</v>
      </c>
      <c r="D281" s="7" t="s">
        <v>134</v>
      </c>
      <c r="E281" s="10" t="s">
        <v>1984</v>
      </c>
      <c r="F281" t="s">
        <v>1977</v>
      </c>
      <c r="G281" s="875" t="s">
        <v>78</v>
      </c>
      <c r="H281" s="875">
        <v>11.4</v>
      </c>
      <c r="I281" s="875" t="str">
        <f t="shared" si="8"/>
        <v>MAX2</v>
      </c>
      <c r="J281" t="str">
        <f t="shared" si="9"/>
        <v>Stéphane PILLON</v>
      </c>
    </row>
    <row r="282" spans="1:10" ht="12" customHeight="1" x14ac:dyDescent="0.4">
      <c r="A282" s="7">
        <v>281</v>
      </c>
      <c r="B282" s="7">
        <v>2025</v>
      </c>
      <c r="C282" s="7" t="s">
        <v>784</v>
      </c>
      <c r="D282" s="7" t="s">
        <v>831</v>
      </c>
      <c r="E282" s="10" t="s">
        <v>1570</v>
      </c>
      <c r="F282" t="s">
        <v>1675</v>
      </c>
      <c r="G282" s="875" t="s">
        <v>70</v>
      </c>
      <c r="H282" s="875">
        <v>36</v>
      </c>
      <c r="I282" s="875" t="str">
        <f t="shared" si="8"/>
        <v>MAX3</v>
      </c>
      <c r="J282" t="str">
        <f t="shared" si="9"/>
        <v>Jean Claude POIRIER</v>
      </c>
    </row>
    <row r="283" spans="1:10" ht="12" hidden="1" customHeight="1" x14ac:dyDescent="0.4">
      <c r="A283" s="7">
        <v>282</v>
      </c>
      <c r="B283" s="7">
        <v>2025</v>
      </c>
      <c r="C283" s="7" t="s">
        <v>784</v>
      </c>
      <c r="D283" s="7" t="s">
        <v>1267</v>
      </c>
      <c r="E283" s="10" t="s">
        <v>1570</v>
      </c>
      <c r="F283" t="s">
        <v>1977</v>
      </c>
      <c r="G283" s="875" t="s">
        <v>68</v>
      </c>
      <c r="H283" s="875">
        <v>8.5</v>
      </c>
      <c r="I283" s="875" t="str">
        <f t="shared" si="8"/>
        <v>MAX1</v>
      </c>
      <c r="J283" t="str">
        <f t="shared" si="9"/>
        <v>Stéphane POIRIER</v>
      </c>
    </row>
    <row r="284" spans="1:10" ht="12" hidden="1" customHeight="1" x14ac:dyDescent="0.4">
      <c r="A284" s="7">
        <v>283</v>
      </c>
      <c r="B284" s="7">
        <v>2025</v>
      </c>
      <c r="C284" s="7" t="s">
        <v>784</v>
      </c>
      <c r="D284" s="7" t="s">
        <v>1735</v>
      </c>
      <c r="E284" s="10" t="s">
        <v>1736</v>
      </c>
      <c r="F284" t="s">
        <v>1399</v>
      </c>
      <c r="G284" s="875" t="s">
        <v>68</v>
      </c>
      <c r="H284" s="875">
        <v>14.8</v>
      </c>
      <c r="I284" s="875" t="str">
        <f t="shared" si="8"/>
        <v>MAX2</v>
      </c>
      <c r="J284" t="str">
        <f t="shared" si="9"/>
        <v>Sylvain POTTIER</v>
      </c>
    </row>
    <row r="285" spans="1:10" ht="12" hidden="1" customHeight="1" x14ac:dyDescent="0.4">
      <c r="A285" s="7">
        <v>284</v>
      </c>
      <c r="B285" s="7">
        <v>2025</v>
      </c>
      <c r="C285" s="7" t="s">
        <v>784</v>
      </c>
      <c r="D285" s="7" t="s">
        <v>260</v>
      </c>
      <c r="E285" s="10" t="s">
        <v>1738</v>
      </c>
      <c r="F285" t="s">
        <v>1353</v>
      </c>
      <c r="G285" s="875" t="s">
        <v>78</v>
      </c>
      <c r="H285" s="875">
        <v>18.2</v>
      </c>
      <c r="I285" s="875" t="str">
        <f t="shared" si="8"/>
        <v>MAX2</v>
      </c>
      <c r="J285" t="str">
        <f t="shared" si="9"/>
        <v>Didier ROINEL</v>
      </c>
    </row>
    <row r="286" spans="1:10" ht="12" hidden="1" customHeight="1" x14ac:dyDescent="0.4">
      <c r="A286" s="7">
        <v>285</v>
      </c>
      <c r="B286" s="7">
        <v>2025</v>
      </c>
      <c r="C286" s="7" t="s">
        <v>784</v>
      </c>
      <c r="D286" s="7" t="s">
        <v>261</v>
      </c>
      <c r="E286" s="10" t="s">
        <v>1369</v>
      </c>
      <c r="F286" t="s">
        <v>1343</v>
      </c>
      <c r="G286" s="875" t="s">
        <v>66</v>
      </c>
      <c r="H286" s="875">
        <v>-6</v>
      </c>
      <c r="I286" s="875" t="str">
        <f t="shared" si="8"/>
        <v>MAX1</v>
      </c>
      <c r="J286" t="str">
        <f t="shared" si="9"/>
        <v>Dominique ROUSSEAU</v>
      </c>
    </row>
    <row r="287" spans="1:10" ht="12" hidden="1" customHeight="1" x14ac:dyDescent="0.4">
      <c r="A287" s="7">
        <v>286</v>
      </c>
      <c r="B287" s="7">
        <v>2025</v>
      </c>
      <c r="C287" s="7" t="s">
        <v>784</v>
      </c>
      <c r="D287" s="7" t="s">
        <v>262</v>
      </c>
      <c r="E287" s="10" t="s">
        <v>1369</v>
      </c>
      <c r="F287" t="s">
        <v>1370</v>
      </c>
      <c r="G287" s="875" t="s">
        <v>92</v>
      </c>
      <c r="H287" s="875">
        <v>5.6</v>
      </c>
      <c r="I287" s="875" t="str">
        <f t="shared" si="8"/>
        <v>MAX1</v>
      </c>
      <c r="J287" t="str">
        <f t="shared" si="9"/>
        <v>Marie France ROUSSEAU</v>
      </c>
    </row>
    <row r="288" spans="1:10" ht="12" hidden="1" customHeight="1" x14ac:dyDescent="0.4">
      <c r="A288" s="7">
        <v>287</v>
      </c>
      <c r="B288" s="7">
        <v>2025</v>
      </c>
      <c r="C288" s="7" t="s">
        <v>784</v>
      </c>
      <c r="D288" s="7" t="s">
        <v>836</v>
      </c>
      <c r="E288" s="10" t="s">
        <v>1739</v>
      </c>
      <c r="F288" t="s">
        <v>1350</v>
      </c>
      <c r="G288" s="875" t="s">
        <v>66</v>
      </c>
      <c r="H288" s="875">
        <v>11.6</v>
      </c>
      <c r="I288" s="875" t="str">
        <f t="shared" si="8"/>
        <v>MAX2</v>
      </c>
      <c r="J288" t="str">
        <f t="shared" si="9"/>
        <v>Hubert ROUSSELET</v>
      </c>
    </row>
    <row r="289" spans="1:10" ht="12" hidden="1" customHeight="1" x14ac:dyDescent="0.4">
      <c r="A289" s="7">
        <v>288</v>
      </c>
      <c r="B289" s="7">
        <v>2025</v>
      </c>
      <c r="C289" s="7" t="s">
        <v>784</v>
      </c>
      <c r="D289" s="7" t="s">
        <v>1740</v>
      </c>
      <c r="E289" s="10" t="s">
        <v>1741</v>
      </c>
      <c r="F289" t="s">
        <v>1742</v>
      </c>
      <c r="G289" s="875" t="s">
        <v>68</v>
      </c>
      <c r="H289" s="875">
        <v>22.9</v>
      </c>
      <c r="I289" s="875" t="str">
        <f t="shared" si="8"/>
        <v>MAX2</v>
      </c>
      <c r="J289" t="str">
        <f t="shared" si="9"/>
        <v>Louis ROUSSELLE</v>
      </c>
    </row>
    <row r="290" spans="1:10" ht="12" hidden="1" customHeight="1" x14ac:dyDescent="0.4">
      <c r="A290" s="7">
        <v>289</v>
      </c>
      <c r="B290" s="7">
        <v>2025</v>
      </c>
      <c r="C290" s="7" t="s">
        <v>784</v>
      </c>
      <c r="D290" s="7" t="s">
        <v>838</v>
      </c>
      <c r="E290" s="10" t="s">
        <v>1744</v>
      </c>
      <c r="F290" t="s">
        <v>1435</v>
      </c>
      <c r="G290" s="875" t="s">
        <v>78</v>
      </c>
      <c r="H290" s="875">
        <v>5.4</v>
      </c>
      <c r="I290" s="875" t="str">
        <f t="shared" si="8"/>
        <v>MAX1</v>
      </c>
      <c r="J290" t="str">
        <f t="shared" si="9"/>
        <v>Hervé ROYER</v>
      </c>
    </row>
    <row r="291" spans="1:10" ht="12" hidden="1" customHeight="1" x14ac:dyDescent="0.4">
      <c r="A291" s="7">
        <v>290</v>
      </c>
      <c r="B291" s="7">
        <v>2025</v>
      </c>
      <c r="C291" s="7" t="s">
        <v>784</v>
      </c>
      <c r="D291" s="7" t="s">
        <v>841</v>
      </c>
      <c r="E291" s="10" t="s">
        <v>1744</v>
      </c>
      <c r="F291" t="s">
        <v>1538</v>
      </c>
      <c r="G291" s="875" t="s">
        <v>81</v>
      </c>
      <c r="H291" s="875">
        <v>27.2</v>
      </c>
      <c r="I291" s="875" t="str">
        <f t="shared" si="8"/>
        <v>MAX3</v>
      </c>
      <c r="J291" t="str">
        <f t="shared" si="9"/>
        <v>Isabelle ROYER</v>
      </c>
    </row>
    <row r="292" spans="1:10" ht="12" hidden="1" customHeight="1" x14ac:dyDescent="0.4">
      <c r="A292" s="7">
        <v>291</v>
      </c>
      <c r="B292" s="7">
        <v>2025</v>
      </c>
      <c r="C292" s="7" t="s">
        <v>784</v>
      </c>
      <c r="D292" s="7" t="s">
        <v>1268</v>
      </c>
      <c r="E292" s="10" t="s">
        <v>1345</v>
      </c>
      <c r="F292" t="s">
        <v>1347</v>
      </c>
      <c r="G292" s="875" t="s">
        <v>117</v>
      </c>
      <c r="H292" s="875">
        <v>12.5</v>
      </c>
      <c r="I292" s="875" t="str">
        <f t="shared" si="8"/>
        <v>MAX2</v>
      </c>
      <c r="J292" t="str">
        <f t="shared" si="9"/>
        <v>Denise VERDIER</v>
      </c>
    </row>
    <row r="293" spans="1:10" ht="12" hidden="1" customHeight="1" x14ac:dyDescent="0.4">
      <c r="A293" s="7">
        <v>292</v>
      </c>
      <c r="B293" s="7">
        <v>2025</v>
      </c>
      <c r="C293" s="7" t="s">
        <v>784</v>
      </c>
      <c r="D293" s="7" t="s">
        <v>1270</v>
      </c>
      <c r="E293" s="10" t="s">
        <v>1345</v>
      </c>
      <c r="F293" t="s">
        <v>1344</v>
      </c>
      <c r="G293" s="875" t="s">
        <v>70</v>
      </c>
      <c r="H293" s="875">
        <v>8.5</v>
      </c>
      <c r="I293" s="875" t="str">
        <f t="shared" si="8"/>
        <v>MAX1</v>
      </c>
      <c r="J293" t="str">
        <f t="shared" si="9"/>
        <v>Roland VERDIER</v>
      </c>
    </row>
    <row r="294" spans="1:10" ht="12" hidden="1" customHeight="1" x14ac:dyDescent="0.4">
      <c r="A294" s="7">
        <v>293</v>
      </c>
      <c r="B294" s="7">
        <v>2025</v>
      </c>
      <c r="C294" s="7" t="s">
        <v>784</v>
      </c>
      <c r="D294" s="7" t="s">
        <v>119</v>
      </c>
      <c r="E294" s="10" t="s">
        <v>1745</v>
      </c>
      <c r="F294" t="s">
        <v>1346</v>
      </c>
      <c r="G294" s="875" t="s">
        <v>70</v>
      </c>
      <c r="H294" s="875">
        <v>15.1</v>
      </c>
      <c r="I294" s="875" t="str">
        <f t="shared" si="8"/>
        <v>MAX2</v>
      </c>
      <c r="J294" t="str">
        <f t="shared" si="9"/>
        <v>Raymond VIGEON</v>
      </c>
    </row>
    <row r="295" spans="1:10" ht="12" hidden="1" customHeight="1" x14ac:dyDescent="0.4">
      <c r="A295" s="7">
        <v>294</v>
      </c>
      <c r="B295" s="7">
        <v>2025</v>
      </c>
      <c r="C295" s="7" t="s">
        <v>784</v>
      </c>
      <c r="D295" s="7" t="s">
        <v>844</v>
      </c>
      <c r="E295" s="10" t="s">
        <v>1460</v>
      </c>
      <c r="F295" t="s">
        <v>144</v>
      </c>
      <c r="G295" s="875" t="s">
        <v>70</v>
      </c>
      <c r="H295" s="875">
        <v>4.8</v>
      </c>
      <c r="I295" s="875" t="str">
        <f t="shared" si="8"/>
        <v>MAX1</v>
      </c>
      <c r="J295" t="str">
        <f t="shared" si="9"/>
        <v>Alain VITAL</v>
      </c>
    </row>
    <row r="296" spans="1:10" ht="12" hidden="1" customHeight="1" x14ac:dyDescent="0.4">
      <c r="A296" s="7">
        <v>295</v>
      </c>
      <c r="B296" s="7">
        <v>2025</v>
      </c>
      <c r="C296" s="7" t="s">
        <v>338</v>
      </c>
      <c r="D296" s="7" t="s">
        <v>850</v>
      </c>
      <c r="E296" s="10" t="s">
        <v>1747</v>
      </c>
      <c r="F296" t="s">
        <v>1456</v>
      </c>
      <c r="G296" s="875" t="s">
        <v>70</v>
      </c>
      <c r="H296" s="875">
        <v>6.2</v>
      </c>
      <c r="I296" s="875" t="str">
        <f t="shared" si="8"/>
        <v>MAX1</v>
      </c>
      <c r="J296" t="str">
        <f t="shared" si="9"/>
        <v>Paul BARREAU</v>
      </c>
    </row>
    <row r="297" spans="1:10" ht="12" hidden="1" customHeight="1" x14ac:dyDescent="0.4">
      <c r="A297" s="7">
        <v>296</v>
      </c>
      <c r="B297" s="7">
        <v>2025</v>
      </c>
      <c r="C297" s="7" t="s">
        <v>338</v>
      </c>
      <c r="D297" s="7" t="s">
        <v>852</v>
      </c>
      <c r="E297" s="10" t="s">
        <v>1748</v>
      </c>
      <c r="F297" t="s">
        <v>1420</v>
      </c>
      <c r="G297" s="875" t="s">
        <v>70</v>
      </c>
      <c r="H297" s="875">
        <v>15.1</v>
      </c>
      <c r="I297" s="875" t="str">
        <f t="shared" si="8"/>
        <v>MAX2</v>
      </c>
      <c r="J297" t="str">
        <f t="shared" si="9"/>
        <v>Robert BAUBRAND</v>
      </c>
    </row>
    <row r="298" spans="1:10" ht="12" customHeight="1" x14ac:dyDescent="0.4">
      <c r="A298" s="7">
        <v>297</v>
      </c>
      <c r="B298" s="7">
        <v>2025</v>
      </c>
      <c r="C298" s="7" t="s">
        <v>338</v>
      </c>
      <c r="D298" s="7" t="s">
        <v>854</v>
      </c>
      <c r="E298" s="10" t="s">
        <v>1985</v>
      </c>
      <c r="F298" t="s">
        <v>1112</v>
      </c>
      <c r="G298" s="875" t="s">
        <v>70</v>
      </c>
      <c r="H298" s="875">
        <v>36</v>
      </c>
      <c r="I298" s="875" t="str">
        <f t="shared" si="8"/>
        <v>MAX3</v>
      </c>
      <c r="J298" t="str">
        <f t="shared" si="9"/>
        <v>Jean-Claude BÃ‰RANGER</v>
      </c>
    </row>
    <row r="299" spans="1:10" ht="12" hidden="1" customHeight="1" x14ac:dyDescent="0.4">
      <c r="A299" s="7">
        <v>298</v>
      </c>
      <c r="B299" s="7">
        <v>2025</v>
      </c>
      <c r="C299" s="7" t="s">
        <v>338</v>
      </c>
      <c r="D299" s="7" t="s">
        <v>855</v>
      </c>
      <c r="E299" s="10" t="s">
        <v>1749</v>
      </c>
      <c r="F299" t="s">
        <v>1550</v>
      </c>
      <c r="G299" s="875" t="s">
        <v>117</v>
      </c>
      <c r="H299" s="875">
        <v>36</v>
      </c>
      <c r="I299" s="875" t="str">
        <f t="shared" si="8"/>
        <v>MAX3</v>
      </c>
      <c r="J299" t="str">
        <f t="shared" si="9"/>
        <v>Nicole BLAIN</v>
      </c>
    </row>
    <row r="300" spans="1:10" ht="12" hidden="1" customHeight="1" x14ac:dyDescent="0.4">
      <c r="A300" s="7">
        <v>299</v>
      </c>
      <c r="B300" s="7">
        <v>2025</v>
      </c>
      <c r="C300" s="7" t="s">
        <v>338</v>
      </c>
      <c r="D300" s="7" t="s">
        <v>166</v>
      </c>
      <c r="E300" s="10" t="s">
        <v>1750</v>
      </c>
      <c r="F300" t="s">
        <v>131</v>
      </c>
      <c r="G300" s="875" t="s">
        <v>92</v>
      </c>
      <c r="H300" s="875">
        <v>13.8</v>
      </c>
      <c r="I300" s="875" t="str">
        <f t="shared" si="8"/>
        <v>MAX2</v>
      </c>
      <c r="J300" t="str">
        <f t="shared" si="9"/>
        <v>Françoise BOSSARD</v>
      </c>
    </row>
    <row r="301" spans="1:10" ht="12" customHeight="1" x14ac:dyDescent="0.4">
      <c r="A301" s="7">
        <v>300</v>
      </c>
      <c r="B301" s="7">
        <v>2025</v>
      </c>
      <c r="C301" s="7" t="s">
        <v>338</v>
      </c>
      <c r="D301" s="7" t="s">
        <v>858</v>
      </c>
      <c r="E301" s="10" t="s">
        <v>1751</v>
      </c>
      <c r="F301" t="s">
        <v>83</v>
      </c>
      <c r="G301" s="875" t="s">
        <v>66</v>
      </c>
      <c r="H301" s="875">
        <v>36</v>
      </c>
      <c r="I301" s="875" t="str">
        <f t="shared" si="8"/>
        <v>MAX3</v>
      </c>
      <c r="J301" t="str">
        <f t="shared" si="9"/>
        <v>Michel BOUILLARD</v>
      </c>
    </row>
    <row r="302" spans="1:10" ht="12" hidden="1" customHeight="1" x14ac:dyDescent="0.4">
      <c r="A302" s="7">
        <v>301</v>
      </c>
      <c r="B302" s="7">
        <v>2025</v>
      </c>
      <c r="C302" s="7" t="s">
        <v>338</v>
      </c>
      <c r="D302" s="7" t="s">
        <v>859</v>
      </c>
      <c r="E302" s="10" t="s">
        <v>1751</v>
      </c>
      <c r="F302" t="s">
        <v>1860</v>
      </c>
      <c r="G302" s="875" t="s">
        <v>81</v>
      </c>
      <c r="H302" s="875">
        <v>36</v>
      </c>
      <c r="I302" s="875" t="str">
        <f t="shared" si="8"/>
        <v>MAX3</v>
      </c>
      <c r="J302" t="str">
        <f t="shared" si="9"/>
        <v>Mickaëlla BOUILLARD</v>
      </c>
    </row>
    <row r="303" spans="1:10" ht="12" hidden="1" customHeight="1" x14ac:dyDescent="0.4">
      <c r="A303" s="7">
        <v>302</v>
      </c>
      <c r="B303" s="7">
        <v>2025</v>
      </c>
      <c r="C303" s="7" t="s">
        <v>338</v>
      </c>
      <c r="D303" s="7" t="s">
        <v>861</v>
      </c>
      <c r="E303" s="10" t="s">
        <v>1127</v>
      </c>
      <c r="F303" t="s">
        <v>1753</v>
      </c>
      <c r="G303" s="875" t="s">
        <v>92</v>
      </c>
      <c r="H303" s="875">
        <v>8.1999999999999993</v>
      </c>
      <c r="I303" s="875" t="str">
        <f t="shared" si="8"/>
        <v>MAX1</v>
      </c>
      <c r="J303" t="str">
        <f t="shared" si="9"/>
        <v>Alice BOURREAU</v>
      </c>
    </row>
    <row r="304" spans="1:10" ht="12" hidden="1" customHeight="1" x14ac:dyDescent="0.4">
      <c r="A304" s="7">
        <v>303</v>
      </c>
      <c r="B304" s="7">
        <v>2025</v>
      </c>
      <c r="C304" s="7" t="s">
        <v>338</v>
      </c>
      <c r="D304" s="7" t="s">
        <v>863</v>
      </c>
      <c r="E304" s="10" t="s">
        <v>1127</v>
      </c>
      <c r="F304" t="s">
        <v>1518</v>
      </c>
      <c r="G304" s="875" t="s">
        <v>70</v>
      </c>
      <c r="H304" s="875">
        <v>12.4</v>
      </c>
      <c r="I304" s="875" t="str">
        <f t="shared" si="8"/>
        <v>MAX2</v>
      </c>
      <c r="J304" t="str">
        <f t="shared" si="9"/>
        <v>Gerard BOURREAU</v>
      </c>
    </row>
    <row r="305" spans="1:10" ht="12" hidden="1" customHeight="1" x14ac:dyDescent="0.4">
      <c r="A305" s="7">
        <v>304</v>
      </c>
      <c r="B305" s="7">
        <v>2025</v>
      </c>
      <c r="C305" s="7" t="s">
        <v>338</v>
      </c>
      <c r="D305" s="7" t="s">
        <v>865</v>
      </c>
      <c r="E305" s="10" t="s">
        <v>1754</v>
      </c>
      <c r="F305" t="s">
        <v>1803</v>
      </c>
      <c r="G305" s="875" t="s">
        <v>92</v>
      </c>
      <c r="H305" s="875">
        <v>36</v>
      </c>
      <c r="I305" s="875" t="str">
        <f t="shared" si="8"/>
        <v>MAX3</v>
      </c>
      <c r="J305" t="str">
        <f t="shared" si="9"/>
        <v>Michèle BOUTEILLER</v>
      </c>
    </row>
    <row r="306" spans="1:10" ht="12" hidden="1" customHeight="1" x14ac:dyDescent="0.4">
      <c r="A306" s="7">
        <v>305</v>
      </c>
      <c r="B306" s="7">
        <v>2025</v>
      </c>
      <c r="C306" s="7" t="s">
        <v>338</v>
      </c>
      <c r="D306" s="7" t="s">
        <v>867</v>
      </c>
      <c r="E306" s="10" t="s">
        <v>1755</v>
      </c>
      <c r="F306" t="s">
        <v>94</v>
      </c>
      <c r="G306" s="875" t="s">
        <v>70</v>
      </c>
      <c r="H306" s="875">
        <v>12.2</v>
      </c>
      <c r="I306" s="875" t="str">
        <f t="shared" si="8"/>
        <v>MAX2</v>
      </c>
      <c r="J306" t="str">
        <f t="shared" si="9"/>
        <v>Daniel BROSSAUD</v>
      </c>
    </row>
    <row r="307" spans="1:10" ht="12" customHeight="1" x14ac:dyDescent="0.4">
      <c r="A307" s="7">
        <v>306</v>
      </c>
      <c r="B307" s="7">
        <v>2025</v>
      </c>
      <c r="C307" s="7" t="s">
        <v>338</v>
      </c>
      <c r="D307" s="7" t="s">
        <v>869</v>
      </c>
      <c r="E307" s="10" t="s">
        <v>1756</v>
      </c>
      <c r="F307" t="s">
        <v>287</v>
      </c>
      <c r="G307" s="875" t="s">
        <v>66</v>
      </c>
      <c r="H307" s="875">
        <v>36</v>
      </c>
      <c r="I307" s="875" t="str">
        <f t="shared" si="8"/>
        <v>MAX3</v>
      </c>
      <c r="J307" t="str">
        <f t="shared" si="9"/>
        <v>Joseph CADIOU</v>
      </c>
    </row>
    <row r="308" spans="1:10" ht="12" customHeight="1" x14ac:dyDescent="0.4">
      <c r="A308" s="7">
        <v>307</v>
      </c>
      <c r="B308" s="7">
        <v>2025</v>
      </c>
      <c r="C308" s="7" t="s">
        <v>338</v>
      </c>
      <c r="D308" s="7" t="s">
        <v>871</v>
      </c>
      <c r="E308" s="10" t="s">
        <v>1757</v>
      </c>
      <c r="F308" t="s">
        <v>1758</v>
      </c>
      <c r="G308" s="875" t="s">
        <v>66</v>
      </c>
      <c r="H308" s="875">
        <v>36</v>
      </c>
      <c r="I308" s="875" t="str">
        <f t="shared" si="8"/>
        <v>MAX3</v>
      </c>
      <c r="J308" t="str">
        <f t="shared" si="9"/>
        <v>Roger CAMILLO</v>
      </c>
    </row>
    <row r="309" spans="1:10" ht="12" hidden="1" customHeight="1" x14ac:dyDescent="0.4">
      <c r="A309" s="7">
        <v>308</v>
      </c>
      <c r="B309" s="7">
        <v>2025</v>
      </c>
      <c r="C309" s="7" t="s">
        <v>338</v>
      </c>
      <c r="D309" s="7" t="s">
        <v>873</v>
      </c>
      <c r="E309" s="10" t="s">
        <v>1759</v>
      </c>
      <c r="F309" t="s">
        <v>1704</v>
      </c>
      <c r="G309" s="875" t="s">
        <v>70</v>
      </c>
      <c r="H309" s="875">
        <v>15.1</v>
      </c>
      <c r="I309" s="875" t="str">
        <f t="shared" si="8"/>
        <v>MAX2</v>
      </c>
      <c r="J309" t="str">
        <f t="shared" si="9"/>
        <v>Jean CAUDAL</v>
      </c>
    </row>
    <row r="310" spans="1:10" ht="12" customHeight="1" x14ac:dyDescent="0.4">
      <c r="A310" s="7">
        <v>309</v>
      </c>
      <c r="B310" s="7">
        <v>2025</v>
      </c>
      <c r="C310" s="7" t="s">
        <v>338</v>
      </c>
      <c r="D310" s="7" t="s">
        <v>875</v>
      </c>
      <c r="E310" s="10" t="s">
        <v>1760</v>
      </c>
      <c r="F310" t="s">
        <v>1761</v>
      </c>
      <c r="G310" s="875" t="s">
        <v>70</v>
      </c>
      <c r="H310" s="875">
        <v>36</v>
      </c>
      <c r="I310" s="875" t="str">
        <f t="shared" si="8"/>
        <v>MAX3</v>
      </c>
      <c r="J310" t="str">
        <f t="shared" si="9"/>
        <v>Jean-Paul CLÃ‰NET</v>
      </c>
    </row>
    <row r="311" spans="1:10" ht="12" hidden="1" customHeight="1" x14ac:dyDescent="0.4">
      <c r="A311" s="7">
        <v>310</v>
      </c>
      <c r="B311" s="7">
        <v>2025</v>
      </c>
      <c r="C311" s="7" t="s">
        <v>338</v>
      </c>
      <c r="D311" s="7" t="s">
        <v>877</v>
      </c>
      <c r="E311" s="10" t="s">
        <v>1763</v>
      </c>
      <c r="F311" t="s">
        <v>1764</v>
      </c>
      <c r="G311" s="875" t="s">
        <v>117</v>
      </c>
      <c r="H311" s="875">
        <v>36</v>
      </c>
      <c r="I311" s="875" t="str">
        <f t="shared" si="8"/>
        <v>MAX3</v>
      </c>
      <c r="J311" t="str">
        <f t="shared" si="9"/>
        <v>Anne Marie DEMEUZOIS</v>
      </c>
    </row>
    <row r="312" spans="1:10" ht="12" hidden="1" customHeight="1" x14ac:dyDescent="0.4">
      <c r="A312" s="7">
        <v>311</v>
      </c>
      <c r="B312" s="7">
        <v>2025</v>
      </c>
      <c r="C312" s="7" t="s">
        <v>338</v>
      </c>
      <c r="D312" s="7" t="s">
        <v>879</v>
      </c>
      <c r="E312" s="10" t="s">
        <v>1765</v>
      </c>
      <c r="F312" t="s">
        <v>1766</v>
      </c>
      <c r="G312" s="875" t="s">
        <v>92</v>
      </c>
      <c r="H312" s="875">
        <v>36</v>
      </c>
      <c r="I312" s="875" t="str">
        <f t="shared" si="8"/>
        <v>MAX3</v>
      </c>
      <c r="J312" t="str">
        <f t="shared" si="9"/>
        <v>Sylvaine DEVILLER</v>
      </c>
    </row>
    <row r="313" spans="1:10" ht="12" hidden="1" customHeight="1" x14ac:dyDescent="0.4">
      <c r="A313" s="7">
        <v>312</v>
      </c>
      <c r="B313" s="7">
        <v>2025</v>
      </c>
      <c r="C313" s="7" t="s">
        <v>338</v>
      </c>
      <c r="D313" s="7" t="s">
        <v>881</v>
      </c>
      <c r="E313" s="10" t="s">
        <v>1986</v>
      </c>
      <c r="F313" t="s">
        <v>291</v>
      </c>
      <c r="G313" s="875" t="s">
        <v>66</v>
      </c>
      <c r="H313" s="875">
        <v>2.8</v>
      </c>
      <c r="I313" s="875" t="str">
        <f t="shared" si="8"/>
        <v>MAX1</v>
      </c>
      <c r="J313" t="str">
        <f t="shared" si="9"/>
        <v>Philippe DOLLÃ‰ANS</v>
      </c>
    </row>
    <row r="314" spans="1:10" ht="12" customHeight="1" x14ac:dyDescent="0.4">
      <c r="A314" s="7">
        <v>313</v>
      </c>
      <c r="B314" s="7">
        <v>2025</v>
      </c>
      <c r="C314" s="7" t="s">
        <v>338</v>
      </c>
      <c r="D314" s="7" t="s">
        <v>883</v>
      </c>
      <c r="E314" s="10" t="s">
        <v>1603</v>
      </c>
      <c r="F314" t="s">
        <v>1571</v>
      </c>
      <c r="G314" s="875" t="s">
        <v>78</v>
      </c>
      <c r="H314" s="875">
        <v>36</v>
      </c>
      <c r="I314" s="875" t="str">
        <f t="shared" si="8"/>
        <v>MAX3</v>
      </c>
      <c r="J314" t="str">
        <f t="shared" si="9"/>
        <v>Jean-Louis DUPONT</v>
      </c>
    </row>
    <row r="315" spans="1:10" ht="12" hidden="1" customHeight="1" x14ac:dyDescent="0.4">
      <c r="A315" s="7">
        <v>314</v>
      </c>
      <c r="B315" s="7">
        <v>2025</v>
      </c>
      <c r="C315" s="7" t="s">
        <v>338</v>
      </c>
      <c r="D315" s="7" t="s">
        <v>885</v>
      </c>
      <c r="E315" s="10" t="s">
        <v>1603</v>
      </c>
      <c r="F315" t="s">
        <v>1767</v>
      </c>
      <c r="G315" s="875" t="s">
        <v>81</v>
      </c>
      <c r="H315" s="875">
        <v>36</v>
      </c>
      <c r="I315" s="875" t="str">
        <f t="shared" si="8"/>
        <v>MAX3</v>
      </c>
      <c r="J315" t="str">
        <f t="shared" si="9"/>
        <v>Nelly DUPONT</v>
      </c>
    </row>
    <row r="316" spans="1:10" ht="12" hidden="1" customHeight="1" x14ac:dyDescent="0.4">
      <c r="A316" s="7">
        <v>315</v>
      </c>
      <c r="B316" s="7">
        <v>2025</v>
      </c>
      <c r="C316" s="7" t="s">
        <v>338</v>
      </c>
      <c r="D316" s="7" t="s">
        <v>887</v>
      </c>
      <c r="E316" s="10" t="s">
        <v>1603</v>
      </c>
      <c r="F316" t="s">
        <v>1768</v>
      </c>
      <c r="G316" s="875" t="s">
        <v>81</v>
      </c>
      <c r="H316" s="875">
        <v>36</v>
      </c>
      <c r="I316" s="875" t="str">
        <f t="shared" si="8"/>
        <v>MAX3</v>
      </c>
      <c r="J316" t="str">
        <f t="shared" si="9"/>
        <v>Véronique DUPONT</v>
      </c>
    </row>
    <row r="317" spans="1:10" ht="12" hidden="1" customHeight="1" x14ac:dyDescent="0.4">
      <c r="A317" s="7">
        <v>316</v>
      </c>
      <c r="B317" s="7">
        <v>2025</v>
      </c>
      <c r="C317" s="7" t="s">
        <v>338</v>
      </c>
      <c r="D317" s="7" t="s">
        <v>892</v>
      </c>
      <c r="E317" s="10" t="s">
        <v>1769</v>
      </c>
      <c r="F317" t="s">
        <v>1547</v>
      </c>
      <c r="G317" s="875" t="s">
        <v>92</v>
      </c>
      <c r="H317" s="875">
        <v>36</v>
      </c>
      <c r="I317" s="875" t="str">
        <f t="shared" si="8"/>
        <v>MAX3</v>
      </c>
      <c r="J317" t="str">
        <f t="shared" si="9"/>
        <v>Chantal FORGERIT</v>
      </c>
    </row>
    <row r="318" spans="1:10" ht="12" hidden="1" customHeight="1" x14ac:dyDescent="0.4">
      <c r="A318" s="7">
        <v>317</v>
      </c>
      <c r="B318" s="7">
        <v>2025</v>
      </c>
      <c r="C318" s="7" t="s">
        <v>338</v>
      </c>
      <c r="D318" s="7" t="s">
        <v>894</v>
      </c>
      <c r="E318" s="10" t="s">
        <v>1770</v>
      </c>
      <c r="F318" t="s">
        <v>1634</v>
      </c>
      <c r="G318" s="875" t="s">
        <v>92</v>
      </c>
      <c r="H318" s="875">
        <v>36</v>
      </c>
      <c r="I318" s="875" t="str">
        <f t="shared" si="8"/>
        <v>MAX3</v>
      </c>
      <c r="J318" t="str">
        <f t="shared" si="9"/>
        <v>Christiane GALIBY</v>
      </c>
    </row>
    <row r="319" spans="1:10" ht="12" hidden="1" customHeight="1" x14ac:dyDescent="0.4">
      <c r="A319" s="7">
        <v>318</v>
      </c>
      <c r="B319" s="7">
        <v>2025</v>
      </c>
      <c r="C319" s="7" t="s">
        <v>338</v>
      </c>
      <c r="D319" s="7" t="s">
        <v>896</v>
      </c>
      <c r="E319" s="10" t="s">
        <v>1771</v>
      </c>
      <c r="F319" t="s">
        <v>1772</v>
      </c>
      <c r="G319" s="875" t="s">
        <v>70</v>
      </c>
      <c r="H319" s="875">
        <v>13.9</v>
      </c>
      <c r="I319" s="875" t="str">
        <f t="shared" si="8"/>
        <v>MAX2</v>
      </c>
      <c r="J319" t="str">
        <f t="shared" si="9"/>
        <v>Jean Paul GALLERAND</v>
      </c>
    </row>
    <row r="320" spans="1:10" ht="12" hidden="1" customHeight="1" x14ac:dyDescent="0.4">
      <c r="A320" s="7">
        <v>319</v>
      </c>
      <c r="B320" s="7">
        <v>2025</v>
      </c>
      <c r="C320" s="7" t="s">
        <v>338</v>
      </c>
      <c r="D320" s="7" t="s">
        <v>898</v>
      </c>
      <c r="E320" s="10" t="s">
        <v>1773</v>
      </c>
      <c r="F320" t="s">
        <v>1678</v>
      </c>
      <c r="G320" s="875" t="s">
        <v>117</v>
      </c>
      <c r="H320" s="875">
        <v>27.9</v>
      </c>
      <c r="I320" s="875" t="str">
        <f t="shared" si="8"/>
        <v>MAX3</v>
      </c>
      <c r="J320" t="str">
        <f t="shared" si="9"/>
        <v>Mireille GALLIANO</v>
      </c>
    </row>
    <row r="321" spans="1:10" ht="12" hidden="1" customHeight="1" x14ac:dyDescent="0.4">
      <c r="A321" s="7">
        <v>320</v>
      </c>
      <c r="B321" s="7">
        <v>2025</v>
      </c>
      <c r="C321" s="7" t="s">
        <v>338</v>
      </c>
      <c r="D321" s="7" t="s">
        <v>900</v>
      </c>
      <c r="E321" s="10" t="s">
        <v>1774</v>
      </c>
      <c r="F321" t="s">
        <v>1433</v>
      </c>
      <c r="G321" s="875" t="s">
        <v>92</v>
      </c>
      <c r="H321" s="875">
        <v>36</v>
      </c>
      <c r="I321" s="875" t="str">
        <f t="shared" si="8"/>
        <v>MAX3</v>
      </c>
      <c r="J321" t="str">
        <f t="shared" si="9"/>
        <v>Fabienne GARNIER</v>
      </c>
    </row>
    <row r="322" spans="1:10" ht="12" hidden="1" customHeight="1" x14ac:dyDescent="0.4">
      <c r="A322" s="7">
        <v>321</v>
      </c>
      <c r="B322" s="7">
        <v>2025</v>
      </c>
      <c r="C322" s="7" t="s">
        <v>338</v>
      </c>
      <c r="D322" s="7" t="s">
        <v>903</v>
      </c>
      <c r="E322" s="10" t="s">
        <v>1775</v>
      </c>
      <c r="F322" t="s">
        <v>1776</v>
      </c>
      <c r="G322" s="875" t="s">
        <v>117</v>
      </c>
      <c r="H322" s="875">
        <v>34.9</v>
      </c>
      <c r="I322" s="875" t="str">
        <f t="shared" si="8"/>
        <v>MAX3</v>
      </c>
      <c r="J322" t="str">
        <f t="shared" si="9"/>
        <v>Josiane GAUSSIN</v>
      </c>
    </row>
    <row r="323" spans="1:10" ht="12" hidden="1" customHeight="1" x14ac:dyDescent="0.4">
      <c r="A323" s="7">
        <v>322</v>
      </c>
      <c r="B323" s="7">
        <v>2025</v>
      </c>
      <c r="C323" s="7" t="s">
        <v>338</v>
      </c>
      <c r="D323" s="7" t="s">
        <v>905</v>
      </c>
      <c r="E323" s="10" t="s">
        <v>1777</v>
      </c>
      <c r="F323" s="1110" t="s">
        <v>1778</v>
      </c>
      <c r="G323" s="875" t="s">
        <v>92</v>
      </c>
      <c r="H323" s="875">
        <v>25.1</v>
      </c>
      <c r="I323" s="875" t="str">
        <f t="shared" ref="I323:I386" si="10">IF(H323="","",IF(H323&lt;=9.9,"MAX1",IF(AND(H323&gt;9.9,H323&lt;=23.9),"MAX2",IF(H323&gt;23.9,"MAX3",""))))</f>
        <v>MAX3</v>
      </c>
      <c r="J323" t="str">
        <f t="shared" ref="J323:J386" si="11">F323&amp;" "&amp;E323</f>
        <v>Francoise GIRARD</v>
      </c>
    </row>
    <row r="324" spans="1:10" ht="12" customHeight="1" x14ac:dyDescent="0.4">
      <c r="A324" s="7">
        <v>323</v>
      </c>
      <c r="B324" s="7">
        <v>2025</v>
      </c>
      <c r="C324" s="7" t="s">
        <v>338</v>
      </c>
      <c r="D324" s="7" t="s">
        <v>907</v>
      </c>
      <c r="E324" s="10" t="s">
        <v>1779</v>
      </c>
      <c r="F324" t="s">
        <v>1553</v>
      </c>
      <c r="G324" s="875" t="s">
        <v>66</v>
      </c>
      <c r="H324" s="875">
        <v>36</v>
      </c>
      <c r="I324" s="875" t="str">
        <f t="shared" si="10"/>
        <v>MAX3</v>
      </c>
      <c r="J324" t="str">
        <f t="shared" si="11"/>
        <v>Jacques GOASGUEN</v>
      </c>
    </row>
    <row r="325" spans="1:10" ht="12" hidden="1" customHeight="1" x14ac:dyDescent="0.4">
      <c r="A325" s="7">
        <v>324</v>
      </c>
      <c r="B325" s="7">
        <v>2025</v>
      </c>
      <c r="C325" s="7" t="s">
        <v>338</v>
      </c>
      <c r="D325" s="7" t="s">
        <v>909</v>
      </c>
      <c r="E325" s="10" t="s">
        <v>1780</v>
      </c>
      <c r="F325" t="s">
        <v>136</v>
      </c>
      <c r="G325" s="875" t="s">
        <v>70</v>
      </c>
      <c r="H325" s="875">
        <v>15.6</v>
      </c>
      <c r="I325" s="875" t="str">
        <f t="shared" si="10"/>
        <v>MAX2</v>
      </c>
      <c r="J325" t="str">
        <f t="shared" si="11"/>
        <v>Bernard GRATON</v>
      </c>
    </row>
    <row r="326" spans="1:10" ht="12" hidden="1" customHeight="1" x14ac:dyDescent="0.4">
      <c r="A326" s="7">
        <v>325</v>
      </c>
      <c r="B326" s="7">
        <v>2025</v>
      </c>
      <c r="C326" s="7" t="s">
        <v>338</v>
      </c>
      <c r="D326" s="7" t="s">
        <v>911</v>
      </c>
      <c r="E326" s="10" t="s">
        <v>1781</v>
      </c>
      <c r="F326" t="s">
        <v>1424</v>
      </c>
      <c r="G326" s="875" t="s">
        <v>66</v>
      </c>
      <c r="H326" s="875">
        <v>6.4</v>
      </c>
      <c r="I326" s="875" t="str">
        <f t="shared" si="10"/>
        <v>MAX1</v>
      </c>
      <c r="J326" t="str">
        <f t="shared" si="11"/>
        <v>Joël GROIZARD</v>
      </c>
    </row>
    <row r="327" spans="1:10" ht="12" hidden="1" customHeight="1" x14ac:dyDescent="0.4">
      <c r="A327" s="7">
        <v>326</v>
      </c>
      <c r="B327" s="7">
        <v>2025</v>
      </c>
      <c r="C327" s="7" t="s">
        <v>338</v>
      </c>
      <c r="D327" s="7" t="s">
        <v>913</v>
      </c>
      <c r="E327" s="10" t="s">
        <v>1782</v>
      </c>
      <c r="F327" t="s">
        <v>1550</v>
      </c>
      <c r="G327" s="875" t="s">
        <v>117</v>
      </c>
      <c r="H327" s="875">
        <v>12.7</v>
      </c>
      <c r="I327" s="875" t="str">
        <f t="shared" si="10"/>
        <v>MAX2</v>
      </c>
      <c r="J327" t="str">
        <f t="shared" si="11"/>
        <v>Nicole GROUHEL</v>
      </c>
    </row>
    <row r="328" spans="1:10" ht="12" hidden="1" customHeight="1" x14ac:dyDescent="0.4">
      <c r="A328" s="7">
        <v>327</v>
      </c>
      <c r="B328" s="7">
        <v>2025</v>
      </c>
      <c r="C328" s="7" t="s">
        <v>338</v>
      </c>
      <c r="D328" s="7" t="s">
        <v>915</v>
      </c>
      <c r="E328" s="10" t="s">
        <v>1783</v>
      </c>
      <c r="F328" t="s">
        <v>1724</v>
      </c>
      <c r="G328" s="875" t="s">
        <v>70</v>
      </c>
      <c r="H328" s="875">
        <v>11.6</v>
      </c>
      <c r="I328" s="875" t="str">
        <f t="shared" si="10"/>
        <v>MAX2</v>
      </c>
      <c r="J328" t="str">
        <f t="shared" si="11"/>
        <v>Maurice GUILLOCHEAU</v>
      </c>
    </row>
    <row r="329" spans="1:10" ht="12" hidden="1" customHeight="1" x14ac:dyDescent="0.4">
      <c r="A329" s="7">
        <v>328</v>
      </c>
      <c r="B329" s="7">
        <v>2025</v>
      </c>
      <c r="C329" s="7" t="s">
        <v>338</v>
      </c>
      <c r="D329" s="7" t="s">
        <v>917</v>
      </c>
      <c r="E329" s="10" t="s">
        <v>148</v>
      </c>
      <c r="F329" t="s">
        <v>1531</v>
      </c>
      <c r="G329" s="875" t="s">
        <v>92</v>
      </c>
      <c r="H329" s="875">
        <v>22.3</v>
      </c>
      <c r="I329" s="875" t="str">
        <f t="shared" si="10"/>
        <v>MAX2</v>
      </c>
      <c r="J329" t="str">
        <f t="shared" si="11"/>
        <v>Marie-Thérèse HAMON</v>
      </c>
    </row>
    <row r="330" spans="1:10" ht="12" customHeight="1" x14ac:dyDescent="0.4">
      <c r="A330" s="7">
        <v>329</v>
      </c>
      <c r="B330" s="7">
        <v>2025</v>
      </c>
      <c r="C330" s="7" t="s">
        <v>338</v>
      </c>
      <c r="D330" s="7" t="s">
        <v>919</v>
      </c>
      <c r="E330" s="10" t="s">
        <v>148</v>
      </c>
      <c r="F330" t="s">
        <v>1348</v>
      </c>
      <c r="G330" s="875" t="s">
        <v>66</v>
      </c>
      <c r="H330" s="875">
        <v>36</v>
      </c>
      <c r="I330" s="875" t="str">
        <f t="shared" si="10"/>
        <v>MAX3</v>
      </c>
      <c r="J330" t="str">
        <f t="shared" si="11"/>
        <v>Yves HAMON</v>
      </c>
    </row>
    <row r="331" spans="1:10" ht="12" hidden="1" customHeight="1" x14ac:dyDescent="0.4">
      <c r="A331" s="7">
        <v>330</v>
      </c>
      <c r="B331" s="7">
        <v>2025</v>
      </c>
      <c r="C331" s="7" t="s">
        <v>338</v>
      </c>
      <c r="D331" s="7" t="s">
        <v>172</v>
      </c>
      <c r="E331" s="10" t="s">
        <v>1432</v>
      </c>
      <c r="F331" t="s">
        <v>1338</v>
      </c>
      <c r="G331" s="875" t="s">
        <v>66</v>
      </c>
      <c r="H331" s="875">
        <v>12</v>
      </c>
      <c r="I331" s="875" t="str">
        <f t="shared" si="10"/>
        <v>MAX2</v>
      </c>
      <c r="J331" t="str">
        <f t="shared" si="11"/>
        <v>Patrick HARAN</v>
      </c>
    </row>
    <row r="332" spans="1:10" ht="12" hidden="1" customHeight="1" x14ac:dyDescent="0.4">
      <c r="A332" s="7">
        <v>331</v>
      </c>
      <c r="B332" s="7">
        <v>2025</v>
      </c>
      <c r="C332" s="7" t="s">
        <v>338</v>
      </c>
      <c r="D332" s="7" t="s">
        <v>922</v>
      </c>
      <c r="E332" s="10" t="s">
        <v>1784</v>
      </c>
      <c r="F332" t="s">
        <v>1575</v>
      </c>
      <c r="G332" s="875" t="s">
        <v>117</v>
      </c>
      <c r="H332" s="875">
        <v>18.7</v>
      </c>
      <c r="I332" s="875" t="str">
        <f t="shared" si="10"/>
        <v>MAX2</v>
      </c>
      <c r="J332" t="str">
        <f t="shared" si="11"/>
        <v>Claudine HUBERT</v>
      </c>
    </row>
    <row r="333" spans="1:10" ht="12" hidden="1" customHeight="1" x14ac:dyDescent="0.4">
      <c r="A333" s="7">
        <v>332</v>
      </c>
      <c r="B333" s="7">
        <v>2025</v>
      </c>
      <c r="C333" s="7" t="s">
        <v>338</v>
      </c>
      <c r="D333" s="7" t="s">
        <v>924</v>
      </c>
      <c r="E333" s="10" t="s">
        <v>1784</v>
      </c>
      <c r="F333" t="s">
        <v>124</v>
      </c>
      <c r="G333" s="875" t="s">
        <v>70</v>
      </c>
      <c r="H333" s="875">
        <v>13.2</v>
      </c>
      <c r="I333" s="875" t="str">
        <f t="shared" si="10"/>
        <v>MAX2</v>
      </c>
      <c r="J333" t="str">
        <f t="shared" si="11"/>
        <v>Gérard HUBERT</v>
      </c>
    </row>
    <row r="334" spans="1:10" ht="12" hidden="1" customHeight="1" x14ac:dyDescent="0.4">
      <c r="A334" s="7">
        <v>333</v>
      </c>
      <c r="B334" s="7">
        <v>2025</v>
      </c>
      <c r="C334" s="7" t="s">
        <v>338</v>
      </c>
      <c r="D334" s="7" t="s">
        <v>926</v>
      </c>
      <c r="E334" s="10" t="s">
        <v>1785</v>
      </c>
      <c r="F334" t="s">
        <v>144</v>
      </c>
      <c r="G334" s="875" t="s">
        <v>66</v>
      </c>
      <c r="H334" s="875">
        <v>13.4</v>
      </c>
      <c r="I334" s="875" t="str">
        <f t="shared" si="10"/>
        <v>MAX2</v>
      </c>
      <c r="J334" t="str">
        <f t="shared" si="11"/>
        <v>Alain JEAN</v>
      </c>
    </row>
    <row r="335" spans="1:10" ht="12" customHeight="1" x14ac:dyDescent="0.4">
      <c r="A335" s="7">
        <v>334</v>
      </c>
      <c r="B335" s="7">
        <v>2025</v>
      </c>
      <c r="C335" s="7" t="s">
        <v>338</v>
      </c>
      <c r="D335" s="7" t="s">
        <v>929</v>
      </c>
      <c r="E335" s="10" t="s">
        <v>1786</v>
      </c>
      <c r="F335" t="s">
        <v>1468</v>
      </c>
      <c r="G335" s="875" t="s">
        <v>66</v>
      </c>
      <c r="H335" s="875">
        <v>36</v>
      </c>
      <c r="I335" s="875" t="str">
        <f t="shared" si="10"/>
        <v>MAX3</v>
      </c>
      <c r="J335" t="str">
        <f t="shared" si="11"/>
        <v>Bruno LANDRON</v>
      </c>
    </row>
    <row r="336" spans="1:10" ht="12" hidden="1" customHeight="1" x14ac:dyDescent="0.4">
      <c r="A336" s="7">
        <v>335</v>
      </c>
      <c r="B336" s="7">
        <v>2025</v>
      </c>
      <c r="C336" s="7" t="s">
        <v>338</v>
      </c>
      <c r="D336" s="7" t="s">
        <v>932</v>
      </c>
      <c r="E336" s="10" t="s">
        <v>1787</v>
      </c>
      <c r="F336" t="s">
        <v>1788</v>
      </c>
      <c r="G336" s="875" t="s">
        <v>117</v>
      </c>
      <c r="H336" s="875">
        <v>15.9</v>
      </c>
      <c r="I336" s="875" t="str">
        <f t="shared" si="10"/>
        <v>MAX2</v>
      </c>
      <c r="J336" t="str">
        <f t="shared" si="11"/>
        <v>Jeanne LE SEAC'H</v>
      </c>
    </row>
    <row r="337" spans="1:10" ht="12" hidden="1" customHeight="1" x14ac:dyDescent="0.4">
      <c r="A337" s="7">
        <v>336</v>
      </c>
      <c r="B337" s="7">
        <v>2025</v>
      </c>
      <c r="C337" s="7" t="s">
        <v>338</v>
      </c>
      <c r="D337" s="7" t="s">
        <v>934</v>
      </c>
      <c r="E337" s="10" t="s">
        <v>1789</v>
      </c>
      <c r="F337" t="s">
        <v>1344</v>
      </c>
      <c r="G337" s="875" t="s">
        <v>70</v>
      </c>
      <c r="H337" s="875">
        <v>11.3</v>
      </c>
      <c r="I337" s="875" t="str">
        <f t="shared" si="10"/>
        <v>MAX2</v>
      </c>
      <c r="J337" t="str">
        <f t="shared" si="11"/>
        <v>Roland LEROY</v>
      </c>
    </row>
    <row r="338" spans="1:10" ht="12" hidden="1" customHeight="1" x14ac:dyDescent="0.4">
      <c r="A338" s="7">
        <v>337</v>
      </c>
      <c r="B338" s="7">
        <v>2025</v>
      </c>
      <c r="C338" s="7" t="s">
        <v>338</v>
      </c>
      <c r="D338" s="7" t="s">
        <v>936</v>
      </c>
      <c r="E338" s="10" t="s">
        <v>1790</v>
      </c>
      <c r="F338" t="s">
        <v>131</v>
      </c>
      <c r="G338" s="875" t="s">
        <v>117</v>
      </c>
      <c r="H338" s="875">
        <v>36</v>
      </c>
      <c r="I338" s="875" t="str">
        <f t="shared" si="10"/>
        <v>MAX3</v>
      </c>
      <c r="J338" t="str">
        <f t="shared" si="11"/>
        <v>Françoise LOUAINTIER</v>
      </c>
    </row>
    <row r="339" spans="1:10" ht="12" hidden="1" customHeight="1" x14ac:dyDescent="0.4">
      <c r="A339" s="7">
        <v>338</v>
      </c>
      <c r="B339" s="7">
        <v>2025</v>
      </c>
      <c r="C339" s="7" t="s">
        <v>338</v>
      </c>
      <c r="D339" s="7" t="s">
        <v>938</v>
      </c>
      <c r="E339" s="10" t="s">
        <v>1791</v>
      </c>
      <c r="F339" t="s">
        <v>1792</v>
      </c>
      <c r="G339" s="875" t="s">
        <v>92</v>
      </c>
      <c r="H339" s="875">
        <v>22.5</v>
      </c>
      <c r="I339" s="875" t="str">
        <f t="shared" si="10"/>
        <v>MAX2</v>
      </c>
      <c r="J339" t="str">
        <f t="shared" si="11"/>
        <v>Cathy MARAUD</v>
      </c>
    </row>
    <row r="340" spans="1:10" ht="12" hidden="1" customHeight="1" x14ac:dyDescent="0.4">
      <c r="A340" s="7">
        <v>339</v>
      </c>
      <c r="B340" s="7">
        <v>2025</v>
      </c>
      <c r="C340" s="7" t="s">
        <v>338</v>
      </c>
      <c r="D340" s="7" t="s">
        <v>940</v>
      </c>
      <c r="E340" s="10" t="s">
        <v>1791</v>
      </c>
      <c r="F340" t="s">
        <v>1690</v>
      </c>
      <c r="G340" s="875" t="s">
        <v>78</v>
      </c>
      <c r="H340" s="875">
        <v>16.399999999999999</v>
      </c>
      <c r="I340" s="875" t="str">
        <f t="shared" si="10"/>
        <v>MAX2</v>
      </c>
      <c r="J340" t="str">
        <f t="shared" si="11"/>
        <v>Serge MARAUD</v>
      </c>
    </row>
    <row r="341" spans="1:10" ht="12" hidden="1" customHeight="1" x14ac:dyDescent="0.4">
      <c r="A341" s="7">
        <v>340</v>
      </c>
      <c r="B341" s="7">
        <v>2025</v>
      </c>
      <c r="C341" s="7" t="s">
        <v>338</v>
      </c>
      <c r="D341" s="7" t="s">
        <v>942</v>
      </c>
      <c r="E341" s="10" t="s">
        <v>1793</v>
      </c>
      <c r="F341" t="s">
        <v>1433</v>
      </c>
      <c r="G341" s="875" t="s">
        <v>92</v>
      </c>
      <c r="H341" s="875">
        <v>20.399999999999999</v>
      </c>
      <c r="I341" s="875" t="str">
        <f t="shared" si="10"/>
        <v>MAX2</v>
      </c>
      <c r="J341" t="str">
        <f t="shared" si="11"/>
        <v>Fabienne MÃ‰NARD</v>
      </c>
    </row>
    <row r="342" spans="1:10" ht="12" customHeight="1" x14ac:dyDescent="0.4">
      <c r="A342" s="7">
        <v>341</v>
      </c>
      <c r="B342" s="7">
        <v>2025</v>
      </c>
      <c r="C342" s="7" t="s">
        <v>338</v>
      </c>
      <c r="D342" s="7" t="s">
        <v>943</v>
      </c>
      <c r="E342" s="10" t="s">
        <v>1795</v>
      </c>
      <c r="F342" t="s">
        <v>136</v>
      </c>
      <c r="G342" s="875" t="s">
        <v>70</v>
      </c>
      <c r="H342" s="875">
        <v>27.2</v>
      </c>
      <c r="I342" s="875" t="str">
        <f t="shared" si="10"/>
        <v>MAX3</v>
      </c>
      <c r="J342" t="str">
        <f t="shared" si="11"/>
        <v>Bernard MÃ‰TAIREAU</v>
      </c>
    </row>
    <row r="343" spans="1:10" ht="12" hidden="1" customHeight="1" x14ac:dyDescent="0.4">
      <c r="A343" s="7">
        <v>342</v>
      </c>
      <c r="B343" s="7">
        <v>2025</v>
      </c>
      <c r="C343" s="7" t="s">
        <v>338</v>
      </c>
      <c r="D343" s="7" t="s">
        <v>944</v>
      </c>
      <c r="E343" s="10" t="s">
        <v>1425</v>
      </c>
      <c r="F343" t="s">
        <v>1426</v>
      </c>
      <c r="G343" s="875" t="s">
        <v>66</v>
      </c>
      <c r="H343" s="875">
        <v>9.4</v>
      </c>
      <c r="I343" s="875" t="str">
        <f t="shared" si="10"/>
        <v>MAX1</v>
      </c>
      <c r="J343" t="str">
        <f t="shared" si="11"/>
        <v>André MINAUD</v>
      </c>
    </row>
    <row r="344" spans="1:10" ht="12" hidden="1" customHeight="1" x14ac:dyDescent="0.4">
      <c r="A344" s="7">
        <v>343</v>
      </c>
      <c r="B344" s="7">
        <v>2025</v>
      </c>
      <c r="C344" s="7" t="s">
        <v>338</v>
      </c>
      <c r="D344" s="7" t="s">
        <v>946</v>
      </c>
      <c r="E344" s="10" t="s">
        <v>1428</v>
      </c>
      <c r="F344" t="s">
        <v>89</v>
      </c>
      <c r="G344" s="875" t="s">
        <v>66</v>
      </c>
      <c r="H344" s="875">
        <v>19.600000000000001</v>
      </c>
      <c r="I344" s="875" t="str">
        <f t="shared" si="10"/>
        <v>MAX2</v>
      </c>
      <c r="J344" t="str">
        <f t="shared" si="11"/>
        <v>Christian MORVAN</v>
      </c>
    </row>
    <row r="345" spans="1:10" ht="12" hidden="1" customHeight="1" x14ac:dyDescent="0.4">
      <c r="A345" s="7">
        <v>344</v>
      </c>
      <c r="B345" s="7">
        <v>2025</v>
      </c>
      <c r="C345" s="7" t="s">
        <v>338</v>
      </c>
      <c r="D345" s="7" t="s">
        <v>948</v>
      </c>
      <c r="E345" s="10" t="s">
        <v>1428</v>
      </c>
      <c r="F345" t="s">
        <v>1429</v>
      </c>
      <c r="G345" s="875" t="s">
        <v>81</v>
      </c>
      <c r="H345" s="875">
        <v>33</v>
      </c>
      <c r="I345" s="875" t="str">
        <f t="shared" si="10"/>
        <v>MAX3</v>
      </c>
      <c r="J345" t="str">
        <f t="shared" si="11"/>
        <v>Madeleine MORVAN</v>
      </c>
    </row>
    <row r="346" spans="1:10" ht="12" customHeight="1" x14ac:dyDescent="0.4">
      <c r="A346" s="7">
        <v>345</v>
      </c>
      <c r="B346" s="7">
        <v>2025</v>
      </c>
      <c r="C346" s="7" t="s">
        <v>338</v>
      </c>
      <c r="D346" s="7" t="s">
        <v>1892</v>
      </c>
      <c r="E346" s="10" t="s">
        <v>1946</v>
      </c>
      <c r="F346" t="s">
        <v>136</v>
      </c>
      <c r="G346" s="875" t="s">
        <v>70</v>
      </c>
      <c r="H346" s="875">
        <v>36</v>
      </c>
      <c r="I346" s="875" t="str">
        <f t="shared" si="10"/>
        <v>MAX3</v>
      </c>
      <c r="J346" t="str">
        <f t="shared" si="11"/>
        <v>Bernard NOBLET</v>
      </c>
    </row>
    <row r="347" spans="1:10" ht="12" customHeight="1" x14ac:dyDescent="0.4">
      <c r="A347" s="7">
        <v>346</v>
      </c>
      <c r="B347" s="7">
        <v>2025</v>
      </c>
      <c r="C347" s="7" t="s">
        <v>338</v>
      </c>
      <c r="D347" s="7" t="s">
        <v>950</v>
      </c>
      <c r="E347" s="10" t="s">
        <v>1797</v>
      </c>
      <c r="F347" t="s">
        <v>1112</v>
      </c>
      <c r="G347" s="875" t="s">
        <v>66</v>
      </c>
      <c r="H347" s="875">
        <v>36</v>
      </c>
      <c r="I347" s="875" t="str">
        <f t="shared" si="10"/>
        <v>MAX3</v>
      </c>
      <c r="J347" t="str">
        <f t="shared" si="11"/>
        <v>Jean-Claude NOUYRIGAT</v>
      </c>
    </row>
    <row r="348" spans="1:10" ht="12" hidden="1" customHeight="1" x14ac:dyDescent="0.4">
      <c r="A348" s="7">
        <v>347</v>
      </c>
      <c r="B348" s="7">
        <v>2025</v>
      </c>
      <c r="C348" s="7" t="s">
        <v>338</v>
      </c>
      <c r="D348" s="7" t="s">
        <v>952</v>
      </c>
      <c r="E348" s="10" t="s">
        <v>1797</v>
      </c>
      <c r="F348" t="s">
        <v>1359</v>
      </c>
      <c r="G348" s="875" t="s">
        <v>92</v>
      </c>
      <c r="H348" s="875">
        <v>36</v>
      </c>
      <c r="I348" s="875" t="str">
        <f t="shared" si="10"/>
        <v>MAX3</v>
      </c>
      <c r="J348" t="str">
        <f t="shared" si="11"/>
        <v>Martine NOUYRIGAT</v>
      </c>
    </row>
    <row r="349" spans="1:10" ht="12" hidden="1" customHeight="1" x14ac:dyDescent="0.4">
      <c r="A349" s="7">
        <v>348</v>
      </c>
      <c r="B349" s="7">
        <v>2025</v>
      </c>
      <c r="C349" s="7" t="s">
        <v>338</v>
      </c>
      <c r="D349" s="7" t="s">
        <v>954</v>
      </c>
      <c r="E349" s="10" t="s">
        <v>1798</v>
      </c>
      <c r="F349" t="s">
        <v>1520</v>
      </c>
      <c r="G349" s="875" t="s">
        <v>92</v>
      </c>
      <c r="H349" s="875">
        <v>21</v>
      </c>
      <c r="I349" s="875" t="str">
        <f t="shared" si="10"/>
        <v>MAX2</v>
      </c>
      <c r="J349" t="str">
        <f t="shared" si="11"/>
        <v>Annie PAPON</v>
      </c>
    </row>
    <row r="350" spans="1:10" ht="12" hidden="1" customHeight="1" x14ac:dyDescent="0.4">
      <c r="A350" s="7">
        <v>349</v>
      </c>
      <c r="B350" s="7">
        <v>2025</v>
      </c>
      <c r="C350" s="7" t="s">
        <v>338</v>
      </c>
      <c r="D350" s="7" t="s">
        <v>167</v>
      </c>
      <c r="E350" s="10" t="s">
        <v>1798</v>
      </c>
      <c r="F350" t="s">
        <v>1366</v>
      </c>
      <c r="G350" s="875" t="s">
        <v>66</v>
      </c>
      <c r="H350" s="875">
        <v>17</v>
      </c>
      <c r="I350" s="875" t="str">
        <f t="shared" si="10"/>
        <v>MAX2</v>
      </c>
      <c r="J350" t="str">
        <f t="shared" si="11"/>
        <v>Jean-Luc PAPON</v>
      </c>
    </row>
    <row r="351" spans="1:10" ht="12" hidden="1" customHeight="1" x14ac:dyDescent="0.4">
      <c r="A351" s="7">
        <v>350</v>
      </c>
      <c r="B351" s="7">
        <v>2025</v>
      </c>
      <c r="C351" s="7" t="s">
        <v>338</v>
      </c>
      <c r="D351" s="7" t="s">
        <v>171</v>
      </c>
      <c r="E351" s="10" t="s">
        <v>1430</v>
      </c>
      <c r="F351" t="s">
        <v>1431</v>
      </c>
      <c r="G351" s="875" t="s">
        <v>92</v>
      </c>
      <c r="H351" s="875">
        <v>22</v>
      </c>
      <c r="I351" s="875" t="str">
        <f t="shared" si="10"/>
        <v>MAX2</v>
      </c>
      <c r="J351" t="str">
        <f t="shared" si="11"/>
        <v>Evelyne PAROIS</v>
      </c>
    </row>
    <row r="352" spans="1:10" ht="12" hidden="1" customHeight="1" x14ac:dyDescent="0.4">
      <c r="A352" s="7">
        <v>351</v>
      </c>
      <c r="B352" s="7">
        <v>2025</v>
      </c>
      <c r="C352" s="7" t="s">
        <v>338</v>
      </c>
      <c r="D352" s="7" t="s">
        <v>958</v>
      </c>
      <c r="E352" s="10" t="s">
        <v>1799</v>
      </c>
      <c r="F352" t="s">
        <v>1690</v>
      </c>
      <c r="G352" s="875" t="s">
        <v>66</v>
      </c>
      <c r="H352" s="875">
        <v>21.4</v>
      </c>
      <c r="I352" s="875" t="str">
        <f t="shared" si="10"/>
        <v>MAX2</v>
      </c>
      <c r="J352" t="str">
        <f t="shared" si="11"/>
        <v>Serge PAULIAC</v>
      </c>
    </row>
    <row r="353" spans="1:10" ht="12" hidden="1" customHeight="1" x14ac:dyDescent="0.4">
      <c r="A353" s="7">
        <v>352</v>
      </c>
      <c r="B353" s="7">
        <v>2025</v>
      </c>
      <c r="C353" s="7" t="s">
        <v>338</v>
      </c>
      <c r="D353" s="7" t="s">
        <v>960</v>
      </c>
      <c r="E353" s="10" t="s">
        <v>1800</v>
      </c>
      <c r="F353" t="s">
        <v>1801</v>
      </c>
      <c r="G353" s="875" t="s">
        <v>70</v>
      </c>
      <c r="H353" s="875">
        <v>3.8</v>
      </c>
      <c r="I353" s="875" t="str">
        <f t="shared" si="10"/>
        <v>MAX1</v>
      </c>
      <c r="J353" t="str">
        <f t="shared" si="11"/>
        <v>René PELARD</v>
      </c>
    </row>
    <row r="354" spans="1:10" ht="12" hidden="1" customHeight="1" x14ac:dyDescent="0.4">
      <c r="A354" s="7">
        <v>353</v>
      </c>
      <c r="B354" s="7">
        <v>2025</v>
      </c>
      <c r="C354" s="7" t="s">
        <v>338</v>
      </c>
      <c r="D354" s="7" t="s">
        <v>962</v>
      </c>
      <c r="E354" s="10" t="s">
        <v>1802</v>
      </c>
      <c r="F354" t="s">
        <v>157</v>
      </c>
      <c r="G354" s="875" t="s">
        <v>117</v>
      </c>
      <c r="H354" s="875">
        <v>10</v>
      </c>
      <c r="I354" s="875" t="str">
        <f t="shared" si="10"/>
        <v>MAX2</v>
      </c>
      <c r="J354" t="str">
        <f t="shared" si="11"/>
        <v>Michelle PILARD</v>
      </c>
    </row>
    <row r="355" spans="1:10" ht="12" hidden="1" customHeight="1" x14ac:dyDescent="0.4">
      <c r="A355" s="7">
        <v>354</v>
      </c>
      <c r="B355" s="7">
        <v>2025</v>
      </c>
      <c r="C355" s="7" t="s">
        <v>338</v>
      </c>
      <c r="D355" s="7" t="s">
        <v>169</v>
      </c>
      <c r="E355" s="10" t="s">
        <v>170</v>
      </c>
      <c r="F355" s="1110" t="s">
        <v>131</v>
      </c>
      <c r="G355" s="875" t="s">
        <v>81</v>
      </c>
      <c r="H355" s="875">
        <v>16</v>
      </c>
      <c r="I355" s="875" t="str">
        <f t="shared" si="10"/>
        <v>MAX2</v>
      </c>
      <c r="J355" t="str">
        <f t="shared" si="11"/>
        <v>Françoise POIDEVIN</v>
      </c>
    </row>
    <row r="356" spans="1:10" ht="12" hidden="1" customHeight="1" x14ac:dyDescent="0.4">
      <c r="A356" s="7">
        <v>355</v>
      </c>
      <c r="B356" s="7">
        <v>2025</v>
      </c>
      <c r="C356" s="7" t="s">
        <v>338</v>
      </c>
      <c r="D356" s="7" t="s">
        <v>966</v>
      </c>
      <c r="E356" s="10" t="s">
        <v>1427</v>
      </c>
      <c r="F356" t="s">
        <v>144</v>
      </c>
      <c r="G356" s="875" t="s">
        <v>66</v>
      </c>
      <c r="H356" s="875">
        <v>-1.3</v>
      </c>
      <c r="I356" s="875" t="str">
        <f t="shared" si="10"/>
        <v>MAX1</v>
      </c>
      <c r="J356" t="str">
        <f t="shared" si="11"/>
        <v>Alain PRIOU</v>
      </c>
    </row>
    <row r="357" spans="1:10" ht="12" hidden="1" customHeight="1" x14ac:dyDescent="0.4">
      <c r="A357" s="7">
        <v>356</v>
      </c>
      <c r="B357" s="7">
        <v>2025</v>
      </c>
      <c r="C357" s="7" t="s">
        <v>338</v>
      </c>
      <c r="D357" s="7" t="s">
        <v>968</v>
      </c>
      <c r="E357" s="10" t="s">
        <v>1427</v>
      </c>
      <c r="F357" t="s">
        <v>1558</v>
      </c>
      <c r="G357" s="875" t="s">
        <v>70</v>
      </c>
      <c r="H357" s="875">
        <v>18.100000000000001</v>
      </c>
      <c r="I357" s="875" t="str">
        <f t="shared" si="10"/>
        <v>MAX2</v>
      </c>
      <c r="J357" t="str">
        <f t="shared" si="11"/>
        <v>Jean-François PRIOU</v>
      </c>
    </row>
    <row r="358" spans="1:10" ht="12" hidden="1" customHeight="1" x14ac:dyDescent="0.4">
      <c r="A358" s="7">
        <v>357</v>
      </c>
      <c r="B358" s="7">
        <v>2025</v>
      </c>
      <c r="C358" s="7" t="s">
        <v>338</v>
      </c>
      <c r="D358" s="7" t="s">
        <v>970</v>
      </c>
      <c r="E358" s="10" t="s">
        <v>1427</v>
      </c>
      <c r="F358" t="s">
        <v>1803</v>
      </c>
      <c r="G358" s="875" t="s">
        <v>92</v>
      </c>
      <c r="H358" s="875">
        <v>30.4</v>
      </c>
      <c r="I358" s="875" t="str">
        <f t="shared" si="10"/>
        <v>MAX3</v>
      </c>
      <c r="J358" t="str">
        <f t="shared" si="11"/>
        <v>Michèle PRIOU</v>
      </c>
    </row>
    <row r="359" spans="1:10" ht="12" hidden="1" customHeight="1" x14ac:dyDescent="0.4">
      <c r="A359" s="7">
        <v>358</v>
      </c>
      <c r="B359" s="7">
        <v>2025</v>
      </c>
      <c r="C359" s="7" t="s">
        <v>338</v>
      </c>
      <c r="D359" s="7" t="s">
        <v>972</v>
      </c>
      <c r="E359" s="10" t="s">
        <v>1804</v>
      </c>
      <c r="F359" t="s">
        <v>1338</v>
      </c>
      <c r="G359" s="875" t="s">
        <v>66</v>
      </c>
      <c r="H359" s="875">
        <v>15</v>
      </c>
      <c r="I359" s="875" t="str">
        <f t="shared" si="10"/>
        <v>MAX2</v>
      </c>
      <c r="J359" t="str">
        <f t="shared" si="11"/>
        <v>Patrick RENAUD</v>
      </c>
    </row>
    <row r="360" spans="1:10" ht="12" customHeight="1" x14ac:dyDescent="0.4">
      <c r="A360" s="7">
        <v>359</v>
      </c>
      <c r="B360" s="7">
        <v>2025</v>
      </c>
      <c r="C360" s="7" t="s">
        <v>338</v>
      </c>
      <c r="D360" s="7" t="s">
        <v>974</v>
      </c>
      <c r="E360" s="10" t="s">
        <v>1635</v>
      </c>
      <c r="F360" t="s">
        <v>1521</v>
      </c>
      <c r="G360" s="875" t="s">
        <v>66</v>
      </c>
      <c r="H360" s="875">
        <v>24</v>
      </c>
      <c r="I360" s="875" t="str">
        <f t="shared" si="10"/>
        <v>MAX3</v>
      </c>
      <c r="J360" t="str">
        <f t="shared" si="11"/>
        <v>Claude RICHARD</v>
      </c>
    </row>
    <row r="361" spans="1:10" ht="12" hidden="1" customHeight="1" x14ac:dyDescent="0.4">
      <c r="A361" s="7">
        <v>360</v>
      </c>
      <c r="B361" s="7">
        <v>2025</v>
      </c>
      <c r="C361" s="7" t="s">
        <v>338</v>
      </c>
      <c r="D361" s="7" t="s">
        <v>976</v>
      </c>
      <c r="E361" s="10" t="s">
        <v>1805</v>
      </c>
      <c r="F361" t="s">
        <v>284</v>
      </c>
      <c r="G361" s="875" t="s">
        <v>66</v>
      </c>
      <c r="H361" s="875">
        <v>19</v>
      </c>
      <c r="I361" s="875" t="str">
        <f t="shared" si="10"/>
        <v>MAX2</v>
      </c>
      <c r="J361" t="str">
        <f t="shared" si="11"/>
        <v>Patrice SALAUD</v>
      </c>
    </row>
    <row r="362" spans="1:10" ht="12" hidden="1" customHeight="1" x14ac:dyDescent="0.4">
      <c r="A362" s="7">
        <v>361</v>
      </c>
      <c r="B362" s="7">
        <v>2025</v>
      </c>
      <c r="C362" s="7" t="s">
        <v>338</v>
      </c>
      <c r="D362" s="7" t="s">
        <v>978</v>
      </c>
      <c r="E362" s="10" t="s">
        <v>1121</v>
      </c>
      <c r="F362" t="s">
        <v>1122</v>
      </c>
      <c r="G362" s="875" t="s">
        <v>117</v>
      </c>
      <c r="H362" s="875">
        <v>7.3</v>
      </c>
      <c r="I362" s="875" t="str">
        <f t="shared" si="10"/>
        <v>MAX1</v>
      </c>
      <c r="J362" t="str">
        <f t="shared" si="11"/>
        <v>Monique SAUVION</v>
      </c>
    </row>
    <row r="363" spans="1:10" ht="12" hidden="1" customHeight="1" x14ac:dyDescent="0.4">
      <c r="A363" s="7">
        <v>362</v>
      </c>
      <c r="B363" s="7">
        <v>2025</v>
      </c>
      <c r="C363" s="7" t="s">
        <v>338</v>
      </c>
      <c r="D363" s="7" t="s">
        <v>981</v>
      </c>
      <c r="E363" s="10" t="s">
        <v>1806</v>
      </c>
      <c r="F363" t="s">
        <v>1807</v>
      </c>
      <c r="G363" s="875" t="s">
        <v>70</v>
      </c>
      <c r="H363" s="875">
        <v>6</v>
      </c>
      <c r="I363" s="875" t="str">
        <f t="shared" si="10"/>
        <v>MAX1</v>
      </c>
      <c r="J363" t="str">
        <f t="shared" si="11"/>
        <v>Germain SUIRE</v>
      </c>
    </row>
    <row r="364" spans="1:10" ht="12" hidden="1" customHeight="1" x14ac:dyDescent="0.4">
      <c r="A364" s="7">
        <v>363</v>
      </c>
      <c r="B364" s="7">
        <v>2025</v>
      </c>
      <c r="C364" s="7" t="s">
        <v>984</v>
      </c>
      <c r="D364" s="7" t="s">
        <v>985</v>
      </c>
      <c r="E364" s="10" t="s">
        <v>1451</v>
      </c>
      <c r="F364" t="s">
        <v>1452</v>
      </c>
      <c r="G364" s="875" t="s">
        <v>68</v>
      </c>
      <c r="H364" s="875">
        <v>7.9</v>
      </c>
      <c r="I364" s="875" t="str">
        <f t="shared" si="10"/>
        <v>MAX1</v>
      </c>
      <c r="J364" t="str">
        <f t="shared" si="11"/>
        <v>Cédric AULNETTE</v>
      </c>
    </row>
    <row r="365" spans="1:10" ht="12" hidden="1" customHeight="1" x14ac:dyDescent="0.4">
      <c r="A365" s="7">
        <v>364</v>
      </c>
      <c r="B365" s="7">
        <v>2025</v>
      </c>
      <c r="C365" s="7" t="s">
        <v>984</v>
      </c>
      <c r="D365" s="7" t="s">
        <v>987</v>
      </c>
      <c r="E365" s="10" t="s">
        <v>1453</v>
      </c>
      <c r="F365" t="s">
        <v>1454</v>
      </c>
      <c r="G365" s="875" t="s">
        <v>78</v>
      </c>
      <c r="H365" s="875">
        <v>13.3</v>
      </c>
      <c r="I365" s="875" t="str">
        <f t="shared" si="10"/>
        <v>MAX2</v>
      </c>
      <c r="J365" t="str">
        <f t="shared" si="11"/>
        <v>Venceslas BERTU</v>
      </c>
    </row>
    <row r="366" spans="1:10" ht="12" customHeight="1" x14ac:dyDescent="0.4">
      <c r="A366" s="7">
        <v>365</v>
      </c>
      <c r="B366" s="7">
        <v>2025</v>
      </c>
      <c r="C366" s="7" t="s">
        <v>984</v>
      </c>
      <c r="D366" s="7" t="s">
        <v>1329</v>
      </c>
      <c r="E366" s="10" t="s">
        <v>1808</v>
      </c>
      <c r="F366" t="s">
        <v>1809</v>
      </c>
      <c r="G366" s="875" t="s">
        <v>68</v>
      </c>
      <c r="H366" s="875">
        <v>30.8</v>
      </c>
      <c r="I366" s="875" t="str">
        <f t="shared" si="10"/>
        <v>MAX3</v>
      </c>
      <c r="J366" t="str">
        <f t="shared" si="11"/>
        <v xml:space="preserve">Anthony  BODINIER </v>
      </c>
    </row>
    <row r="367" spans="1:10" ht="12" hidden="1" customHeight="1" x14ac:dyDescent="0.4">
      <c r="A367" s="7">
        <v>366</v>
      </c>
      <c r="B367" s="7">
        <v>2025</v>
      </c>
      <c r="C367" s="7" t="s">
        <v>984</v>
      </c>
      <c r="D367" s="7" t="s">
        <v>268</v>
      </c>
      <c r="E367" s="10" t="s">
        <v>1394</v>
      </c>
      <c r="F367" t="s">
        <v>1367</v>
      </c>
      <c r="G367" s="875" t="s">
        <v>92</v>
      </c>
      <c r="H367" s="875">
        <v>20</v>
      </c>
      <c r="I367" s="875" t="str">
        <f t="shared" si="10"/>
        <v>MAX2</v>
      </c>
      <c r="J367" t="str">
        <f t="shared" si="11"/>
        <v>Brigitte BOURGES</v>
      </c>
    </row>
    <row r="368" spans="1:10" ht="12" hidden="1" customHeight="1" x14ac:dyDescent="0.4">
      <c r="A368" s="7">
        <v>367</v>
      </c>
      <c r="B368" s="7">
        <v>2025</v>
      </c>
      <c r="C368" s="7" t="s">
        <v>984</v>
      </c>
      <c r="D368" s="7" t="s">
        <v>990</v>
      </c>
      <c r="E368" s="10" t="s">
        <v>1395</v>
      </c>
      <c r="F368" t="s">
        <v>1954</v>
      </c>
      <c r="G368" s="875" t="s">
        <v>78</v>
      </c>
      <c r="H368" s="875">
        <v>12.9</v>
      </c>
      <c r="I368" s="875" t="str">
        <f t="shared" si="10"/>
        <v>MAX2</v>
      </c>
      <c r="J368" t="str">
        <f t="shared" si="11"/>
        <v>Jérôme COLLET</v>
      </c>
    </row>
    <row r="369" spans="1:10" ht="12" hidden="1" customHeight="1" x14ac:dyDescent="0.4">
      <c r="A369" s="7">
        <v>368</v>
      </c>
      <c r="B369" s="7">
        <v>2025</v>
      </c>
      <c r="C369" s="7" t="s">
        <v>984</v>
      </c>
      <c r="D369" s="7" t="s">
        <v>991</v>
      </c>
      <c r="E369" s="10" t="s">
        <v>1811</v>
      </c>
      <c r="F369" t="s">
        <v>1812</v>
      </c>
      <c r="G369" s="875" t="s">
        <v>78</v>
      </c>
      <c r="H369" s="875">
        <v>10</v>
      </c>
      <c r="I369" s="875" t="str">
        <f t="shared" si="10"/>
        <v>MAX2</v>
      </c>
      <c r="J369" t="str">
        <f t="shared" si="11"/>
        <v>David DUGUÃ‰</v>
      </c>
    </row>
    <row r="370" spans="1:10" ht="12" hidden="1" customHeight="1" x14ac:dyDescent="0.4">
      <c r="A370" s="7">
        <v>369</v>
      </c>
      <c r="B370" s="7">
        <v>2025</v>
      </c>
      <c r="C370" s="7" t="s">
        <v>984</v>
      </c>
      <c r="D370" s="7" t="s">
        <v>270</v>
      </c>
      <c r="E370" s="10" t="s">
        <v>271</v>
      </c>
      <c r="F370" t="s">
        <v>272</v>
      </c>
      <c r="G370" s="875" t="s">
        <v>92</v>
      </c>
      <c r="H370" s="875">
        <v>10.1</v>
      </c>
      <c r="I370" s="875" t="str">
        <f t="shared" si="10"/>
        <v>MAX2</v>
      </c>
      <c r="J370" t="str">
        <f t="shared" si="11"/>
        <v>Sylvie FRIESS</v>
      </c>
    </row>
    <row r="371" spans="1:10" ht="12" hidden="1" customHeight="1" x14ac:dyDescent="0.4">
      <c r="A371" s="7">
        <v>370</v>
      </c>
      <c r="B371" s="7">
        <v>2025</v>
      </c>
      <c r="C371" s="7" t="s">
        <v>984</v>
      </c>
      <c r="D371" s="7" t="s">
        <v>280</v>
      </c>
      <c r="E371" s="10" t="s">
        <v>1814</v>
      </c>
      <c r="F371" t="s">
        <v>1646</v>
      </c>
      <c r="G371" s="875" t="s">
        <v>68</v>
      </c>
      <c r="H371" s="875">
        <v>-6</v>
      </c>
      <c r="I371" s="875" t="str">
        <f t="shared" si="10"/>
        <v>MAX1</v>
      </c>
      <c r="J371" t="str">
        <f t="shared" si="11"/>
        <v>Julien GUIHENEUC</v>
      </c>
    </row>
    <row r="372" spans="1:10" ht="12" hidden="1" customHeight="1" x14ac:dyDescent="0.4">
      <c r="A372" s="7">
        <v>371</v>
      </c>
      <c r="B372" s="7">
        <v>2025</v>
      </c>
      <c r="C372" s="7" t="s">
        <v>984</v>
      </c>
      <c r="D372" s="7" t="s">
        <v>994</v>
      </c>
      <c r="E372" s="10" t="s">
        <v>1814</v>
      </c>
      <c r="F372" t="s">
        <v>1815</v>
      </c>
      <c r="G372" s="875" t="s">
        <v>244</v>
      </c>
      <c r="H372" s="875">
        <v>-6.1</v>
      </c>
      <c r="I372" s="875" t="str">
        <f t="shared" si="10"/>
        <v>MAX1</v>
      </c>
      <c r="J372" t="str">
        <f t="shared" si="11"/>
        <v>Margaux GUIHENEUC</v>
      </c>
    </row>
    <row r="373" spans="1:10" ht="12" hidden="1" customHeight="1" x14ac:dyDescent="0.4">
      <c r="A373" s="7">
        <v>372</v>
      </c>
      <c r="B373" s="7">
        <v>2025</v>
      </c>
      <c r="C373" s="7" t="s">
        <v>984</v>
      </c>
      <c r="D373" s="7" t="s">
        <v>996</v>
      </c>
      <c r="E373" s="10" t="s">
        <v>1814</v>
      </c>
      <c r="F373" t="s">
        <v>1550</v>
      </c>
      <c r="G373" s="875" t="s">
        <v>117</v>
      </c>
      <c r="H373" s="875">
        <v>11.8</v>
      </c>
      <c r="I373" s="875" t="str">
        <f t="shared" si="10"/>
        <v>MAX2</v>
      </c>
      <c r="J373" t="str">
        <f t="shared" si="11"/>
        <v>Nicole GUIHENEUC</v>
      </c>
    </row>
    <row r="374" spans="1:10" ht="12" hidden="1" customHeight="1" x14ac:dyDescent="0.4">
      <c r="A374" s="7">
        <v>373</v>
      </c>
      <c r="B374" s="7">
        <v>2025</v>
      </c>
      <c r="C374" s="7" t="s">
        <v>984</v>
      </c>
      <c r="D374" s="7" t="s">
        <v>998</v>
      </c>
      <c r="E374" s="10" t="s">
        <v>1814</v>
      </c>
      <c r="F374" t="s">
        <v>1333</v>
      </c>
      <c r="G374" s="875" t="s">
        <v>70</v>
      </c>
      <c r="H374" s="875">
        <v>1.4</v>
      </c>
      <c r="I374" s="875" t="str">
        <f t="shared" si="10"/>
        <v>MAX1</v>
      </c>
      <c r="J374" t="str">
        <f t="shared" si="11"/>
        <v>Pierre GUIHENEUC</v>
      </c>
    </row>
    <row r="375" spans="1:10" ht="12" hidden="1" customHeight="1" x14ac:dyDescent="0.4">
      <c r="A375" s="7">
        <v>374</v>
      </c>
      <c r="B375" s="7">
        <v>2025</v>
      </c>
      <c r="C375" s="7" t="s">
        <v>984</v>
      </c>
      <c r="D375" s="7" t="s">
        <v>274</v>
      </c>
      <c r="E375" s="10" t="s">
        <v>1455</v>
      </c>
      <c r="F375" t="s">
        <v>1456</v>
      </c>
      <c r="G375" s="875" t="s">
        <v>66</v>
      </c>
      <c r="H375" s="875">
        <v>-3.4</v>
      </c>
      <c r="I375" s="875" t="str">
        <f t="shared" si="10"/>
        <v>MAX1</v>
      </c>
      <c r="J375" t="str">
        <f t="shared" si="11"/>
        <v>Paul GUILLET</v>
      </c>
    </row>
    <row r="376" spans="1:10" ht="12" hidden="1" customHeight="1" x14ac:dyDescent="0.4">
      <c r="A376" s="7">
        <v>375</v>
      </c>
      <c r="B376" s="7">
        <v>2025</v>
      </c>
      <c r="C376" s="7" t="s">
        <v>984</v>
      </c>
      <c r="D376" s="7" t="s">
        <v>264</v>
      </c>
      <c r="E376" s="10" t="s">
        <v>265</v>
      </c>
      <c r="F376" t="s">
        <v>257</v>
      </c>
      <c r="G376" s="875" t="s">
        <v>68</v>
      </c>
      <c r="H376" s="875">
        <v>-4.7</v>
      </c>
      <c r="I376" s="875" t="str">
        <f t="shared" si="10"/>
        <v>MAX1</v>
      </c>
      <c r="J376" t="str">
        <f t="shared" si="11"/>
        <v>Thomas JARDIN</v>
      </c>
    </row>
    <row r="377" spans="1:10" ht="12" hidden="1" customHeight="1" x14ac:dyDescent="0.4">
      <c r="A377" s="7">
        <v>376</v>
      </c>
      <c r="B377" s="7">
        <v>2025</v>
      </c>
      <c r="C377" s="7" t="s">
        <v>984</v>
      </c>
      <c r="D377" s="7" t="s">
        <v>276</v>
      </c>
      <c r="E377" s="10" t="s">
        <v>1396</v>
      </c>
      <c r="F377" t="s">
        <v>1397</v>
      </c>
      <c r="G377" s="875" t="s">
        <v>78</v>
      </c>
      <c r="H377" s="875">
        <v>9.1999999999999993</v>
      </c>
      <c r="I377" s="875" t="str">
        <f t="shared" si="10"/>
        <v>MAX1</v>
      </c>
      <c r="J377" t="str">
        <f t="shared" si="11"/>
        <v>Fabrice LE MALE</v>
      </c>
    </row>
    <row r="378" spans="1:10" ht="12" hidden="1" customHeight="1" x14ac:dyDescent="0.4">
      <c r="A378" s="7">
        <v>377</v>
      </c>
      <c r="B378" s="7">
        <v>2025</v>
      </c>
      <c r="C378" s="7" t="s">
        <v>984</v>
      </c>
      <c r="D378" s="7" t="s">
        <v>267</v>
      </c>
      <c r="E378" s="10" t="s">
        <v>1398</v>
      </c>
      <c r="F378" t="s">
        <v>1399</v>
      </c>
      <c r="G378" s="875" t="s">
        <v>78</v>
      </c>
      <c r="H378" s="875">
        <v>13</v>
      </c>
      <c r="I378" s="875" t="str">
        <f t="shared" si="10"/>
        <v>MAX2</v>
      </c>
      <c r="J378" t="str">
        <f t="shared" si="11"/>
        <v>Sylvain LE NEINDRE</v>
      </c>
    </row>
    <row r="379" spans="1:10" ht="12" hidden="1" customHeight="1" x14ac:dyDescent="0.4">
      <c r="A379" s="7">
        <v>378</v>
      </c>
      <c r="B379" s="7">
        <v>2025</v>
      </c>
      <c r="C379" s="7" t="s">
        <v>984</v>
      </c>
      <c r="D379" s="7" t="s">
        <v>279</v>
      </c>
      <c r="E379" s="10" t="s">
        <v>1458</v>
      </c>
      <c r="F379" t="s">
        <v>1339</v>
      </c>
      <c r="G379" s="875" t="s">
        <v>78</v>
      </c>
      <c r="H379" s="875">
        <v>15.2</v>
      </c>
      <c r="I379" s="875" t="str">
        <f t="shared" si="10"/>
        <v>MAX2</v>
      </c>
      <c r="J379" t="str">
        <f t="shared" si="11"/>
        <v>Franck MADIOT</v>
      </c>
    </row>
    <row r="380" spans="1:10" ht="12" hidden="1" customHeight="1" x14ac:dyDescent="0.4">
      <c r="A380" s="7">
        <v>379</v>
      </c>
      <c r="B380" s="7">
        <v>2025</v>
      </c>
      <c r="C380" s="7" t="s">
        <v>984</v>
      </c>
      <c r="D380" s="7" t="s">
        <v>1893</v>
      </c>
      <c r="E380" s="10" t="s">
        <v>1947</v>
      </c>
      <c r="F380" t="s">
        <v>1948</v>
      </c>
      <c r="G380" s="875" t="s">
        <v>68</v>
      </c>
      <c r="H380" s="875">
        <v>16.5</v>
      </c>
      <c r="I380" s="875" t="str">
        <f t="shared" si="10"/>
        <v>MAX2</v>
      </c>
      <c r="J380" t="str">
        <f t="shared" si="11"/>
        <v>Quentin MENORET</v>
      </c>
    </row>
    <row r="381" spans="1:10" ht="12" hidden="1" customHeight="1" x14ac:dyDescent="0.4">
      <c r="A381" s="7">
        <v>380</v>
      </c>
      <c r="B381" s="7">
        <v>2025</v>
      </c>
      <c r="C381" s="7" t="s">
        <v>984</v>
      </c>
      <c r="D381" s="7" t="s">
        <v>1004</v>
      </c>
      <c r="E381" s="10" t="s">
        <v>1464</v>
      </c>
      <c r="F381" t="s">
        <v>1375</v>
      </c>
      <c r="G381" s="875" t="s">
        <v>68</v>
      </c>
      <c r="H381" s="875">
        <v>5.3</v>
      </c>
      <c r="I381" s="875" t="str">
        <f t="shared" si="10"/>
        <v>MAX1</v>
      </c>
      <c r="J381" t="str">
        <f t="shared" si="11"/>
        <v>Alexandre MONCORPS</v>
      </c>
    </row>
    <row r="382" spans="1:10" ht="12" customHeight="1" x14ac:dyDescent="0.4">
      <c r="A382" s="7">
        <v>381</v>
      </c>
      <c r="B382" s="7">
        <v>2025</v>
      </c>
      <c r="C382" s="7" t="s">
        <v>1006</v>
      </c>
      <c r="D382" s="7" t="s">
        <v>1894</v>
      </c>
      <c r="E382" s="10" t="s">
        <v>1949</v>
      </c>
      <c r="F382" t="s">
        <v>1343</v>
      </c>
      <c r="G382" s="875" t="s">
        <v>78</v>
      </c>
      <c r="H382" s="875">
        <v>36</v>
      </c>
      <c r="I382" s="875" t="str">
        <f t="shared" si="10"/>
        <v>MAX3</v>
      </c>
      <c r="J382" t="str">
        <f t="shared" si="11"/>
        <v>Dominique ALEXIS</v>
      </c>
    </row>
    <row r="383" spans="1:10" ht="12" customHeight="1" x14ac:dyDescent="0.4">
      <c r="A383" s="7">
        <v>382</v>
      </c>
      <c r="B383" s="7">
        <v>2025</v>
      </c>
      <c r="C383" s="7" t="s">
        <v>1006</v>
      </c>
      <c r="D383" s="7" t="s">
        <v>1007</v>
      </c>
      <c r="E383" s="10" t="s">
        <v>1816</v>
      </c>
      <c r="F383" t="s">
        <v>1606</v>
      </c>
      <c r="G383" s="875" t="s">
        <v>68</v>
      </c>
      <c r="H383" s="875">
        <v>26.1</v>
      </c>
      <c r="I383" s="875" t="str">
        <f t="shared" si="10"/>
        <v>MAX3</v>
      </c>
      <c r="J383" t="str">
        <f t="shared" si="11"/>
        <v>Arnaud ALLAIN</v>
      </c>
    </row>
    <row r="384" spans="1:10" ht="12" customHeight="1" x14ac:dyDescent="0.4">
      <c r="A384" s="7">
        <v>383</v>
      </c>
      <c r="B384" s="7">
        <v>2025</v>
      </c>
      <c r="C384" s="7" t="s">
        <v>1006</v>
      </c>
      <c r="D384" s="7" t="s">
        <v>1009</v>
      </c>
      <c r="E384" s="10" t="s">
        <v>156</v>
      </c>
      <c r="F384" t="s">
        <v>1409</v>
      </c>
      <c r="G384" s="875" t="s">
        <v>70</v>
      </c>
      <c r="H384" s="875">
        <v>29.2</v>
      </c>
      <c r="I384" s="875" t="str">
        <f t="shared" si="10"/>
        <v>MAX3</v>
      </c>
      <c r="J384" t="str">
        <f t="shared" si="11"/>
        <v>François BAILLY</v>
      </c>
    </row>
    <row r="385" spans="1:10" ht="12" hidden="1" customHeight="1" x14ac:dyDescent="0.4">
      <c r="A385" s="7">
        <v>384</v>
      </c>
      <c r="B385" s="7">
        <v>2025</v>
      </c>
      <c r="C385" s="7" t="s">
        <v>1006</v>
      </c>
      <c r="D385" s="7" t="s">
        <v>155</v>
      </c>
      <c r="E385" s="10" t="s">
        <v>156</v>
      </c>
      <c r="F385" t="s">
        <v>157</v>
      </c>
      <c r="G385" s="875" t="s">
        <v>92</v>
      </c>
      <c r="H385" s="875">
        <v>10.199999999999999</v>
      </c>
      <c r="I385" s="875" t="str">
        <f t="shared" si="10"/>
        <v>MAX2</v>
      </c>
      <c r="J385" t="str">
        <f t="shared" si="11"/>
        <v>Michelle BAILLY</v>
      </c>
    </row>
    <row r="386" spans="1:10" ht="12" customHeight="1" x14ac:dyDescent="0.4">
      <c r="A386" s="7">
        <v>385</v>
      </c>
      <c r="B386" s="7">
        <v>2025</v>
      </c>
      <c r="C386" s="7" t="s">
        <v>1006</v>
      </c>
      <c r="D386" s="7" t="s">
        <v>1294</v>
      </c>
      <c r="E386" s="10" t="s">
        <v>1817</v>
      </c>
      <c r="F386" t="s">
        <v>1333</v>
      </c>
      <c r="G386" s="875" t="s">
        <v>66</v>
      </c>
      <c r="H386" s="875">
        <v>33.200000000000003</v>
      </c>
      <c r="I386" s="875" t="str">
        <f t="shared" si="10"/>
        <v>MAX3</v>
      </c>
      <c r="J386" t="str">
        <f t="shared" si="11"/>
        <v>Pierre BAUDRY</v>
      </c>
    </row>
    <row r="387" spans="1:10" ht="12" hidden="1" customHeight="1" x14ac:dyDescent="0.4">
      <c r="A387" s="7">
        <v>386</v>
      </c>
      <c r="B387" s="7">
        <v>2025</v>
      </c>
      <c r="C387" s="7" t="s">
        <v>1006</v>
      </c>
      <c r="D387" s="7" t="s">
        <v>1012</v>
      </c>
      <c r="E387" s="10" t="s">
        <v>1818</v>
      </c>
      <c r="F387" t="s">
        <v>1575</v>
      </c>
      <c r="G387" s="875" t="s">
        <v>117</v>
      </c>
      <c r="H387" s="875">
        <v>26.3</v>
      </c>
      <c r="I387" s="875" t="str">
        <f t="shared" ref="I387:I450" si="12">IF(H387="","",IF(H387&lt;=9.9,"MAX1",IF(AND(H387&gt;9.9,H387&lt;=23.9),"MAX2",IF(H387&gt;23.9,"MAX3",""))))</f>
        <v>MAX3</v>
      </c>
      <c r="J387" t="str">
        <f t="shared" ref="J387:J438" si="13">F387&amp;" "&amp;E387</f>
        <v>Claudine BESSONNEAU</v>
      </c>
    </row>
    <row r="388" spans="1:10" ht="12" hidden="1" customHeight="1" x14ac:dyDescent="0.4">
      <c r="A388" s="7">
        <v>387</v>
      </c>
      <c r="B388" s="7">
        <v>2025</v>
      </c>
      <c r="C388" s="7" t="s">
        <v>1006</v>
      </c>
      <c r="D388" s="7" t="s">
        <v>158</v>
      </c>
      <c r="E388" s="10" t="s">
        <v>1337</v>
      </c>
      <c r="F388" t="s">
        <v>1338</v>
      </c>
      <c r="G388" s="875" t="s">
        <v>66</v>
      </c>
      <c r="H388" s="875">
        <v>0.2</v>
      </c>
      <c r="I388" s="875" t="str">
        <f t="shared" si="12"/>
        <v>MAX1</v>
      </c>
      <c r="J388" t="str">
        <f t="shared" si="13"/>
        <v>Patrick BOULOGNE</v>
      </c>
    </row>
    <row r="389" spans="1:10" ht="12" customHeight="1" x14ac:dyDescent="0.4">
      <c r="A389" s="7">
        <v>388</v>
      </c>
      <c r="B389" s="7">
        <v>2025</v>
      </c>
      <c r="C389" s="7" t="s">
        <v>1006</v>
      </c>
      <c r="D389" s="7" t="s">
        <v>1017</v>
      </c>
      <c r="E389" s="10" t="s">
        <v>1819</v>
      </c>
      <c r="F389" t="s">
        <v>1150</v>
      </c>
      <c r="G389" s="875" t="s">
        <v>66</v>
      </c>
      <c r="H389" s="875">
        <v>36</v>
      </c>
      <c r="I389" s="875" t="str">
        <f t="shared" si="12"/>
        <v>MAX3</v>
      </c>
      <c r="J389" t="str">
        <f t="shared" si="13"/>
        <v>Marcel BOURSIER</v>
      </c>
    </row>
    <row r="390" spans="1:10" ht="12" hidden="1" customHeight="1" x14ac:dyDescent="0.4">
      <c r="A390" s="7">
        <v>389</v>
      </c>
      <c r="B390" s="7">
        <v>2025</v>
      </c>
      <c r="C390" s="7" t="s">
        <v>1006</v>
      </c>
      <c r="D390" s="7" t="s">
        <v>1821</v>
      </c>
      <c r="E390" s="10" t="s">
        <v>1822</v>
      </c>
      <c r="F390" t="s">
        <v>1575</v>
      </c>
      <c r="G390" s="875" t="s">
        <v>81</v>
      </c>
      <c r="H390" s="875">
        <v>36</v>
      </c>
      <c r="I390" s="875" t="str">
        <f t="shared" si="12"/>
        <v>MAX3</v>
      </c>
      <c r="J390" t="str">
        <f t="shared" si="13"/>
        <v>Claudine BRETAGNE</v>
      </c>
    </row>
    <row r="391" spans="1:10" ht="12" customHeight="1" x14ac:dyDescent="0.4">
      <c r="A391" s="875">
        <v>390</v>
      </c>
      <c r="B391" s="875">
        <v>2025</v>
      </c>
      <c r="C391" s="875" t="s">
        <v>1006</v>
      </c>
      <c r="D391" t="s">
        <v>1823</v>
      </c>
      <c r="E391" s="1023" t="s">
        <v>1822</v>
      </c>
      <c r="F391" t="s">
        <v>291</v>
      </c>
      <c r="G391" s="875" t="s">
        <v>78</v>
      </c>
      <c r="H391" s="875">
        <v>36</v>
      </c>
      <c r="I391" s="875" t="str">
        <f t="shared" si="12"/>
        <v>MAX3</v>
      </c>
      <c r="J391" t="str">
        <f t="shared" si="13"/>
        <v>Philippe BRETAGNE</v>
      </c>
    </row>
    <row r="392" spans="1:10" ht="12" hidden="1" customHeight="1" x14ac:dyDescent="0.4">
      <c r="A392" s="875">
        <v>391</v>
      </c>
      <c r="B392" s="875">
        <v>2025</v>
      </c>
      <c r="C392" s="875" t="s">
        <v>1006</v>
      </c>
      <c r="D392" t="s">
        <v>162</v>
      </c>
      <c r="E392" s="1023" t="s">
        <v>1331</v>
      </c>
      <c r="F392" t="s">
        <v>94</v>
      </c>
      <c r="G392" s="875" t="s">
        <v>70</v>
      </c>
      <c r="H392" s="875">
        <v>9.5</v>
      </c>
      <c r="I392" s="875" t="str">
        <f t="shared" si="12"/>
        <v>MAX1</v>
      </c>
      <c r="J392" t="str">
        <f t="shared" si="13"/>
        <v>Daniel CHAILLEUX</v>
      </c>
    </row>
    <row r="393" spans="1:10" ht="12" hidden="1" customHeight="1" x14ac:dyDescent="0.4">
      <c r="A393" s="875">
        <v>392</v>
      </c>
      <c r="B393" s="875">
        <v>2025</v>
      </c>
      <c r="C393" s="875" t="s">
        <v>1006</v>
      </c>
      <c r="D393" t="s">
        <v>1019</v>
      </c>
      <c r="E393" s="1023" t="s">
        <v>1331</v>
      </c>
      <c r="F393" t="s">
        <v>157</v>
      </c>
      <c r="G393" s="875" t="s">
        <v>117</v>
      </c>
      <c r="H393" s="875">
        <v>33.4</v>
      </c>
      <c r="I393" s="875" t="str">
        <f t="shared" si="12"/>
        <v>MAX3</v>
      </c>
      <c r="J393" t="str">
        <f t="shared" si="13"/>
        <v>Michelle CHAILLEUX</v>
      </c>
    </row>
    <row r="394" spans="1:10" ht="12" hidden="1" customHeight="1" x14ac:dyDescent="0.4">
      <c r="A394" s="875">
        <v>393</v>
      </c>
      <c r="B394" s="875">
        <v>2025</v>
      </c>
      <c r="C394" s="875" t="s">
        <v>1006</v>
      </c>
      <c r="D394" t="s">
        <v>1895</v>
      </c>
      <c r="E394" s="1023" t="s">
        <v>1950</v>
      </c>
      <c r="F394" t="s">
        <v>1951</v>
      </c>
      <c r="G394" s="875" t="s">
        <v>78</v>
      </c>
      <c r="H394" s="875">
        <v>22.6</v>
      </c>
      <c r="I394" s="875" t="str">
        <f t="shared" si="12"/>
        <v>MAX2</v>
      </c>
      <c r="J394" t="str">
        <f t="shared" si="13"/>
        <v>Frederic CHARPENTIER</v>
      </c>
    </row>
    <row r="395" spans="1:10" ht="12" customHeight="1" x14ac:dyDescent="0.4">
      <c r="A395" s="875">
        <v>394</v>
      </c>
      <c r="B395" s="875">
        <v>2025</v>
      </c>
      <c r="C395" s="875" t="s">
        <v>1006</v>
      </c>
      <c r="D395" t="s">
        <v>1022</v>
      </c>
      <c r="E395" s="1023" t="s">
        <v>1824</v>
      </c>
      <c r="F395" t="s">
        <v>1497</v>
      </c>
      <c r="G395" s="875" t="s">
        <v>78</v>
      </c>
      <c r="H395" s="875">
        <v>36</v>
      </c>
      <c r="I395" s="875" t="str">
        <f t="shared" si="12"/>
        <v>MAX3</v>
      </c>
      <c r="J395" t="str">
        <f t="shared" si="13"/>
        <v>Eric DE COUESNONGLE</v>
      </c>
    </row>
    <row r="396" spans="1:10" ht="12" customHeight="1" x14ac:dyDescent="0.4">
      <c r="A396" s="875">
        <v>395</v>
      </c>
      <c r="B396" s="875">
        <v>2025</v>
      </c>
      <c r="C396" s="875" t="s">
        <v>1006</v>
      </c>
      <c r="D396" t="s">
        <v>1023</v>
      </c>
      <c r="E396" s="1023" t="s">
        <v>1825</v>
      </c>
      <c r="F396" t="s">
        <v>94</v>
      </c>
      <c r="G396" s="875" t="s">
        <v>70</v>
      </c>
      <c r="H396" s="875">
        <v>36</v>
      </c>
      <c r="I396" s="875" t="str">
        <f t="shared" si="12"/>
        <v>MAX3</v>
      </c>
      <c r="J396" t="str">
        <f t="shared" si="13"/>
        <v>Daniel DENAUD</v>
      </c>
    </row>
    <row r="397" spans="1:10" ht="12" customHeight="1" x14ac:dyDescent="0.4">
      <c r="A397" s="875">
        <v>396</v>
      </c>
      <c r="B397" s="875">
        <v>2025</v>
      </c>
      <c r="C397" s="875" t="s">
        <v>1006</v>
      </c>
      <c r="D397" t="s">
        <v>1025</v>
      </c>
      <c r="E397" s="1023" t="s">
        <v>1826</v>
      </c>
      <c r="F397" t="s">
        <v>1731</v>
      </c>
      <c r="G397" s="875" t="s">
        <v>66</v>
      </c>
      <c r="H397" s="875">
        <v>28.4</v>
      </c>
      <c r="I397" s="875" t="str">
        <f t="shared" si="12"/>
        <v>MAX3</v>
      </c>
      <c r="J397" t="str">
        <f t="shared" si="13"/>
        <v>Jean Marie DOLLINGER</v>
      </c>
    </row>
    <row r="398" spans="1:10" ht="12" hidden="1" customHeight="1" x14ac:dyDescent="0.4">
      <c r="A398" s="875">
        <v>397</v>
      </c>
      <c r="B398" s="875">
        <v>2025</v>
      </c>
      <c r="C398" s="875" t="s">
        <v>1006</v>
      </c>
      <c r="D398" t="s">
        <v>1027</v>
      </c>
      <c r="E398" s="1023" t="s">
        <v>1826</v>
      </c>
      <c r="F398" t="s">
        <v>1827</v>
      </c>
      <c r="G398" s="875" t="s">
        <v>92</v>
      </c>
      <c r="H398" s="875">
        <v>16</v>
      </c>
      <c r="I398" s="875" t="str">
        <f t="shared" si="12"/>
        <v>MAX2</v>
      </c>
      <c r="J398" t="str">
        <f t="shared" si="13"/>
        <v>Viviane DOLLINGER</v>
      </c>
    </row>
    <row r="399" spans="1:10" ht="12" customHeight="1" x14ac:dyDescent="0.4">
      <c r="A399" s="875">
        <v>398</v>
      </c>
      <c r="B399" s="875">
        <v>2025</v>
      </c>
      <c r="C399" s="875" t="s">
        <v>1006</v>
      </c>
      <c r="D399" t="s">
        <v>1029</v>
      </c>
      <c r="E399" s="1023" t="s">
        <v>1828</v>
      </c>
      <c r="F399" t="s">
        <v>144</v>
      </c>
      <c r="G399" s="875" t="s">
        <v>66</v>
      </c>
      <c r="H399" s="875">
        <v>26</v>
      </c>
      <c r="I399" s="875" t="str">
        <f t="shared" si="12"/>
        <v>MAX3</v>
      </c>
      <c r="J399" t="str">
        <f t="shared" si="13"/>
        <v>Alain FROMONT</v>
      </c>
    </row>
    <row r="400" spans="1:10" ht="12" customHeight="1" x14ac:dyDescent="0.4">
      <c r="A400" s="875">
        <v>399</v>
      </c>
      <c r="B400" s="875">
        <v>2025</v>
      </c>
      <c r="C400" s="875" t="s">
        <v>1006</v>
      </c>
      <c r="D400" t="s">
        <v>1031</v>
      </c>
      <c r="E400" s="1023" t="s">
        <v>1829</v>
      </c>
      <c r="F400" t="s">
        <v>83</v>
      </c>
      <c r="G400" s="875" t="s">
        <v>66</v>
      </c>
      <c r="H400" s="875">
        <v>36</v>
      </c>
      <c r="I400" s="875" t="str">
        <f t="shared" si="12"/>
        <v>MAX3</v>
      </c>
      <c r="J400" t="str">
        <f t="shared" si="13"/>
        <v>Michel GARCIA ORTIZ</v>
      </c>
    </row>
    <row r="401" spans="1:10" ht="12" hidden="1" customHeight="1" x14ac:dyDescent="0.4">
      <c r="A401" s="875">
        <v>400</v>
      </c>
      <c r="B401" s="875">
        <v>2025</v>
      </c>
      <c r="C401" s="875" t="s">
        <v>1006</v>
      </c>
      <c r="D401" t="s">
        <v>160</v>
      </c>
      <c r="E401" s="1023" t="s">
        <v>1332</v>
      </c>
      <c r="F401" t="s">
        <v>1334</v>
      </c>
      <c r="G401" s="875" t="s">
        <v>81</v>
      </c>
      <c r="H401" s="875">
        <v>13.8</v>
      </c>
      <c r="I401" s="875" t="str">
        <f t="shared" si="12"/>
        <v>MAX2</v>
      </c>
      <c r="J401" t="str">
        <f t="shared" si="13"/>
        <v>Marielle GRAPOTTE</v>
      </c>
    </row>
    <row r="402" spans="1:10" ht="12" hidden="1" customHeight="1" x14ac:dyDescent="0.4">
      <c r="A402" s="875">
        <v>401</v>
      </c>
      <c r="B402" s="875">
        <v>2025</v>
      </c>
      <c r="C402" s="875" t="s">
        <v>1006</v>
      </c>
      <c r="D402" t="s">
        <v>159</v>
      </c>
      <c r="E402" s="1023" t="s">
        <v>1332</v>
      </c>
      <c r="F402" t="s">
        <v>1333</v>
      </c>
      <c r="G402" s="875" t="s">
        <v>66</v>
      </c>
      <c r="H402" s="875">
        <v>5.4</v>
      </c>
      <c r="I402" s="875" t="str">
        <f t="shared" si="12"/>
        <v>MAX1</v>
      </c>
      <c r="J402" t="str">
        <f t="shared" si="13"/>
        <v>Pierre GRAPOTTE</v>
      </c>
    </row>
    <row r="403" spans="1:10" ht="12" hidden="1" customHeight="1" x14ac:dyDescent="0.4">
      <c r="A403" s="875">
        <v>402</v>
      </c>
      <c r="B403" s="875">
        <v>2025</v>
      </c>
      <c r="C403" s="875" t="s">
        <v>1006</v>
      </c>
      <c r="D403" t="s">
        <v>1035</v>
      </c>
      <c r="E403" s="1023" t="s">
        <v>1136</v>
      </c>
      <c r="F403" t="s">
        <v>1137</v>
      </c>
      <c r="G403" s="875" t="s">
        <v>70</v>
      </c>
      <c r="H403" s="875">
        <v>10.6</v>
      </c>
      <c r="I403" s="875" t="str">
        <f t="shared" si="12"/>
        <v>MAX2</v>
      </c>
      <c r="J403" t="str">
        <f t="shared" si="13"/>
        <v>Francis GRIS</v>
      </c>
    </row>
    <row r="404" spans="1:10" ht="12" hidden="1" customHeight="1" x14ac:dyDescent="0.4">
      <c r="A404" s="875">
        <v>403</v>
      </c>
      <c r="B404" s="875">
        <v>2025</v>
      </c>
      <c r="C404" s="875" t="s">
        <v>1006</v>
      </c>
      <c r="D404" t="s">
        <v>1037</v>
      </c>
      <c r="E404" s="1023" t="s">
        <v>148</v>
      </c>
      <c r="F404" t="s">
        <v>136</v>
      </c>
      <c r="G404" s="875" t="s">
        <v>70</v>
      </c>
      <c r="H404" s="875">
        <v>14</v>
      </c>
      <c r="I404" s="875" t="str">
        <f t="shared" si="12"/>
        <v>MAX2</v>
      </c>
      <c r="J404" t="str">
        <f t="shared" si="13"/>
        <v>Bernard HAMON</v>
      </c>
    </row>
    <row r="405" spans="1:10" ht="12" hidden="1" customHeight="1" x14ac:dyDescent="0.4">
      <c r="A405" s="875">
        <v>404</v>
      </c>
      <c r="B405" s="875">
        <v>2025</v>
      </c>
      <c r="C405" s="875" t="s">
        <v>1006</v>
      </c>
      <c r="D405" t="s">
        <v>1295</v>
      </c>
      <c r="E405" s="1023" t="s">
        <v>1831</v>
      </c>
      <c r="F405" t="s">
        <v>1832</v>
      </c>
      <c r="G405" s="875" t="s">
        <v>92</v>
      </c>
      <c r="H405" s="875">
        <v>36</v>
      </c>
      <c r="I405" s="875" t="str">
        <f t="shared" si="12"/>
        <v>MAX3</v>
      </c>
      <c r="J405" t="str">
        <f t="shared" si="13"/>
        <v>Dany HAUTE-REBY</v>
      </c>
    </row>
    <row r="406" spans="1:10" ht="12" hidden="1" customHeight="1" x14ac:dyDescent="0.4">
      <c r="A406" s="875">
        <v>405</v>
      </c>
      <c r="B406" s="875">
        <v>2025</v>
      </c>
      <c r="C406" s="875" t="s">
        <v>1006</v>
      </c>
      <c r="D406" t="s">
        <v>164</v>
      </c>
      <c r="E406" s="1023" t="s">
        <v>1833</v>
      </c>
      <c r="F406" t="s">
        <v>1704</v>
      </c>
      <c r="G406" s="875" t="s">
        <v>66</v>
      </c>
      <c r="H406" s="875">
        <v>10.6</v>
      </c>
      <c r="I406" s="875" t="str">
        <f t="shared" si="12"/>
        <v>MAX2</v>
      </c>
      <c r="J406" t="str">
        <f t="shared" si="13"/>
        <v>Jean HERMOUET</v>
      </c>
    </row>
    <row r="407" spans="1:10" ht="12" hidden="1" customHeight="1" x14ac:dyDescent="0.4">
      <c r="A407" s="875">
        <v>406</v>
      </c>
      <c r="B407" s="875">
        <v>2025</v>
      </c>
      <c r="C407" s="875" t="s">
        <v>1006</v>
      </c>
      <c r="D407" t="s">
        <v>1834</v>
      </c>
      <c r="E407" s="1023" t="s">
        <v>1835</v>
      </c>
      <c r="F407" t="s">
        <v>1547</v>
      </c>
      <c r="G407" s="875" t="s">
        <v>81</v>
      </c>
      <c r="H407" s="875">
        <v>36</v>
      </c>
      <c r="I407" s="875" t="str">
        <f t="shared" si="12"/>
        <v>MAX3</v>
      </c>
      <c r="J407" t="str">
        <f t="shared" si="13"/>
        <v>Chantal IAEGI</v>
      </c>
    </row>
    <row r="408" spans="1:10" ht="12" hidden="1" customHeight="1" x14ac:dyDescent="0.4">
      <c r="A408" s="875">
        <v>407</v>
      </c>
      <c r="B408" s="875">
        <v>2025</v>
      </c>
      <c r="C408" s="875" t="s">
        <v>1006</v>
      </c>
      <c r="D408" t="s">
        <v>1041</v>
      </c>
      <c r="E408" s="1023" t="s">
        <v>1836</v>
      </c>
      <c r="F408" t="s">
        <v>1521</v>
      </c>
      <c r="G408" s="875" t="s">
        <v>70</v>
      </c>
      <c r="H408" s="875">
        <v>9</v>
      </c>
      <c r="I408" s="875" t="str">
        <f t="shared" si="12"/>
        <v>MAX1</v>
      </c>
      <c r="J408" t="str">
        <f t="shared" si="13"/>
        <v>Claude JARNOUX</v>
      </c>
    </row>
    <row r="409" spans="1:10" ht="12" customHeight="1" x14ac:dyDescent="0.4">
      <c r="A409" s="875">
        <v>408</v>
      </c>
      <c r="B409" s="875">
        <v>2025</v>
      </c>
      <c r="C409" s="875" t="s">
        <v>1006</v>
      </c>
      <c r="D409" t="s">
        <v>1273</v>
      </c>
      <c r="E409" s="1023" t="s">
        <v>1417</v>
      </c>
      <c r="F409" t="s">
        <v>1418</v>
      </c>
      <c r="G409" s="875" t="s">
        <v>68</v>
      </c>
      <c r="H409" s="875">
        <v>31</v>
      </c>
      <c r="I409" s="875" t="str">
        <f t="shared" si="12"/>
        <v>MAX3</v>
      </c>
      <c r="J409" t="str">
        <f t="shared" si="13"/>
        <v>Guillaume LALU</v>
      </c>
    </row>
    <row r="410" spans="1:10" ht="12" hidden="1" customHeight="1" x14ac:dyDescent="0.4">
      <c r="A410" s="875">
        <v>409</v>
      </c>
      <c r="B410" s="875">
        <v>2025</v>
      </c>
      <c r="C410" s="875" t="s">
        <v>1006</v>
      </c>
      <c r="D410" t="s">
        <v>1044</v>
      </c>
      <c r="E410" s="1023" t="s">
        <v>1421</v>
      </c>
      <c r="F410" t="s">
        <v>1422</v>
      </c>
      <c r="G410" s="875" t="s">
        <v>66</v>
      </c>
      <c r="H410" s="875">
        <v>-2.6</v>
      </c>
      <c r="I410" s="875" t="str">
        <f t="shared" si="12"/>
        <v>MAX1</v>
      </c>
      <c r="J410" t="str">
        <f t="shared" si="13"/>
        <v>Jean Pierre LAMY</v>
      </c>
    </row>
    <row r="411" spans="1:10" ht="12" hidden="1" customHeight="1" x14ac:dyDescent="0.4">
      <c r="A411" s="875">
        <v>410</v>
      </c>
      <c r="B411" s="875">
        <v>2025</v>
      </c>
      <c r="C411" s="875" t="s">
        <v>1006</v>
      </c>
      <c r="D411" t="s">
        <v>1046</v>
      </c>
      <c r="E411" s="1023" t="s">
        <v>1837</v>
      </c>
      <c r="F411" t="s">
        <v>1407</v>
      </c>
      <c r="G411" s="875" t="s">
        <v>92</v>
      </c>
      <c r="H411" s="875">
        <v>36</v>
      </c>
      <c r="I411" s="875" t="str">
        <f t="shared" si="12"/>
        <v>MAX3</v>
      </c>
      <c r="J411" t="str">
        <f t="shared" si="13"/>
        <v>Christine LASTENNET</v>
      </c>
    </row>
    <row r="412" spans="1:10" ht="12" hidden="1" customHeight="1" x14ac:dyDescent="0.4">
      <c r="A412" s="875">
        <v>411</v>
      </c>
      <c r="B412" s="875">
        <v>2025</v>
      </c>
      <c r="C412" s="875" t="s">
        <v>1006</v>
      </c>
      <c r="D412" t="s">
        <v>161</v>
      </c>
      <c r="E412" s="1023" t="s">
        <v>1335</v>
      </c>
      <c r="F412" t="s">
        <v>1336</v>
      </c>
      <c r="G412" s="875" t="s">
        <v>66</v>
      </c>
      <c r="H412" s="875">
        <v>7.3</v>
      </c>
      <c r="I412" s="875" t="str">
        <f t="shared" si="12"/>
        <v>MAX1</v>
      </c>
      <c r="J412" t="str">
        <f t="shared" si="13"/>
        <v>Guy LE FLOCH</v>
      </c>
    </row>
    <row r="413" spans="1:10" ht="12" hidden="1" customHeight="1" x14ac:dyDescent="0.4">
      <c r="A413" s="875">
        <v>412</v>
      </c>
      <c r="B413" s="875">
        <v>2025</v>
      </c>
      <c r="C413" s="875" t="s">
        <v>1006</v>
      </c>
      <c r="D413" t="s">
        <v>1896</v>
      </c>
      <c r="E413" s="1023" t="s">
        <v>1952</v>
      </c>
      <c r="F413" t="s">
        <v>1953</v>
      </c>
      <c r="G413" s="875" t="s">
        <v>92</v>
      </c>
      <c r="H413" s="875">
        <v>36</v>
      </c>
      <c r="I413" s="875" t="str">
        <f t="shared" si="12"/>
        <v>MAX3</v>
      </c>
      <c r="J413" t="str">
        <f t="shared" si="13"/>
        <v>Axelle LESOT</v>
      </c>
    </row>
    <row r="414" spans="1:10" ht="12" customHeight="1" x14ac:dyDescent="0.4">
      <c r="A414" s="875">
        <v>413</v>
      </c>
      <c r="B414" s="875">
        <v>2025</v>
      </c>
      <c r="C414" s="875" t="s">
        <v>1006</v>
      </c>
      <c r="D414" t="s">
        <v>1897</v>
      </c>
      <c r="E414" s="1023" t="s">
        <v>1952</v>
      </c>
      <c r="F414" t="s">
        <v>108</v>
      </c>
      <c r="G414" s="875" t="s">
        <v>66</v>
      </c>
      <c r="H414" s="875">
        <v>36</v>
      </c>
      <c r="I414" s="875" t="str">
        <f t="shared" si="12"/>
        <v>MAX3</v>
      </c>
      <c r="J414" t="str">
        <f t="shared" si="13"/>
        <v>Thierry LESOT</v>
      </c>
    </row>
    <row r="415" spans="1:10" ht="12" customHeight="1" x14ac:dyDescent="0.4">
      <c r="A415" s="875">
        <v>414</v>
      </c>
      <c r="B415" s="875">
        <v>2025</v>
      </c>
      <c r="C415" s="875" t="s">
        <v>1006</v>
      </c>
      <c r="D415" t="s">
        <v>1838</v>
      </c>
      <c r="E415" s="1023" t="s">
        <v>1674</v>
      </c>
      <c r="F415" t="s">
        <v>83</v>
      </c>
      <c r="G415" s="875" t="s">
        <v>78</v>
      </c>
      <c r="H415" s="875">
        <v>36</v>
      </c>
      <c r="I415" s="875" t="str">
        <f t="shared" si="12"/>
        <v>MAX3</v>
      </c>
      <c r="J415" t="str">
        <f t="shared" si="13"/>
        <v>Michel MARION</v>
      </c>
    </row>
    <row r="416" spans="1:10" ht="12" customHeight="1" x14ac:dyDescent="0.4">
      <c r="A416" s="875">
        <v>415</v>
      </c>
      <c r="B416" s="875">
        <v>2025</v>
      </c>
      <c r="C416" s="875" t="s">
        <v>1006</v>
      </c>
      <c r="D416" t="s">
        <v>1050</v>
      </c>
      <c r="E416" s="1023" t="s">
        <v>1839</v>
      </c>
      <c r="F416" t="s">
        <v>291</v>
      </c>
      <c r="G416" s="875" t="s">
        <v>66</v>
      </c>
      <c r="H416" s="875">
        <v>36</v>
      </c>
      <c r="I416" s="875" t="str">
        <f t="shared" si="12"/>
        <v>MAX3</v>
      </c>
      <c r="J416" t="str">
        <f t="shared" si="13"/>
        <v>Philippe MATHIOTE</v>
      </c>
    </row>
    <row r="417" spans="1:10" ht="12" hidden="1" customHeight="1" x14ac:dyDescent="0.4">
      <c r="A417" s="875">
        <v>416</v>
      </c>
      <c r="B417" s="875">
        <v>2025</v>
      </c>
      <c r="C417" s="875" t="s">
        <v>1006</v>
      </c>
      <c r="D417" t="s">
        <v>163</v>
      </c>
      <c r="E417" s="1023" t="s">
        <v>1423</v>
      </c>
      <c r="F417" t="s">
        <v>1424</v>
      </c>
      <c r="G417" s="875" t="s">
        <v>66</v>
      </c>
      <c r="H417" s="875">
        <v>11.8</v>
      </c>
      <c r="I417" s="875" t="str">
        <f t="shared" si="12"/>
        <v>MAX2</v>
      </c>
      <c r="J417" t="str">
        <f t="shared" si="13"/>
        <v>Joël MAUBOUCHER</v>
      </c>
    </row>
    <row r="418" spans="1:10" ht="12" hidden="1" customHeight="1" x14ac:dyDescent="0.4">
      <c r="A418" s="875">
        <v>417</v>
      </c>
      <c r="B418" s="875">
        <v>2025</v>
      </c>
      <c r="C418" s="875" t="s">
        <v>1006</v>
      </c>
      <c r="D418" t="s">
        <v>1053</v>
      </c>
      <c r="E418" s="1023" t="s">
        <v>1830</v>
      </c>
      <c r="F418" t="s">
        <v>1840</v>
      </c>
      <c r="G418" s="875" t="s">
        <v>92</v>
      </c>
      <c r="H418" s="875">
        <v>22.9</v>
      </c>
      <c r="I418" s="875" t="str">
        <f t="shared" si="12"/>
        <v>MAX2</v>
      </c>
      <c r="J418" t="str">
        <f t="shared" si="13"/>
        <v>Mary MICHEL</v>
      </c>
    </row>
    <row r="419" spans="1:10" ht="12" hidden="1" customHeight="1" x14ac:dyDescent="0.4">
      <c r="A419" s="875">
        <v>418</v>
      </c>
      <c r="B419" s="875">
        <v>2025</v>
      </c>
      <c r="C419" s="875" t="s">
        <v>1006</v>
      </c>
      <c r="D419" t="s">
        <v>1841</v>
      </c>
      <c r="E419" s="1023" t="s">
        <v>1842</v>
      </c>
      <c r="F419" t="s">
        <v>1843</v>
      </c>
      <c r="G419" s="875" t="s">
        <v>1586</v>
      </c>
      <c r="H419" s="875">
        <v>36</v>
      </c>
      <c r="I419" s="875" t="str">
        <f t="shared" si="12"/>
        <v>MAX3</v>
      </c>
      <c r="J419" t="str">
        <f t="shared" si="13"/>
        <v>Lya MOLINARI</v>
      </c>
    </row>
    <row r="420" spans="1:10" ht="12" customHeight="1" x14ac:dyDescent="0.4">
      <c r="A420" s="875">
        <v>419</v>
      </c>
      <c r="B420" s="875">
        <v>2025</v>
      </c>
      <c r="C420" s="875" t="s">
        <v>1006</v>
      </c>
      <c r="D420" t="s">
        <v>1845</v>
      </c>
      <c r="E420" s="1023" t="s">
        <v>1842</v>
      </c>
      <c r="F420" t="s">
        <v>76</v>
      </c>
      <c r="G420" s="875" t="s">
        <v>68</v>
      </c>
      <c r="H420" s="875">
        <v>36</v>
      </c>
      <c r="I420" s="875" t="str">
        <f t="shared" si="12"/>
        <v>MAX3</v>
      </c>
      <c r="J420" t="str">
        <f t="shared" si="13"/>
        <v>Sébastien MOLINARI</v>
      </c>
    </row>
    <row r="421" spans="1:10" ht="12" hidden="1" customHeight="1" x14ac:dyDescent="0.4">
      <c r="A421" s="875">
        <v>420</v>
      </c>
      <c r="B421" s="875">
        <v>2025</v>
      </c>
      <c r="C421" s="875" t="s">
        <v>1006</v>
      </c>
      <c r="D421" t="s">
        <v>1055</v>
      </c>
      <c r="E421" s="1023" t="s">
        <v>1847</v>
      </c>
      <c r="F421" t="s">
        <v>1690</v>
      </c>
      <c r="G421" s="875" t="s">
        <v>70</v>
      </c>
      <c r="H421" s="875">
        <v>17.2</v>
      </c>
      <c r="I421" s="875" t="str">
        <f t="shared" si="12"/>
        <v>MAX2</v>
      </c>
      <c r="J421" t="str">
        <f t="shared" si="13"/>
        <v>Serge MONEUSE</v>
      </c>
    </row>
    <row r="422" spans="1:10" ht="12" hidden="1" customHeight="1" x14ac:dyDescent="0.4">
      <c r="A422" s="875">
        <v>421</v>
      </c>
      <c r="B422" s="875">
        <v>2025</v>
      </c>
      <c r="C422" s="875" t="s">
        <v>1006</v>
      </c>
      <c r="D422" t="s">
        <v>1296</v>
      </c>
      <c r="E422" s="1023" t="s">
        <v>1145</v>
      </c>
      <c r="F422" t="s">
        <v>287</v>
      </c>
      <c r="G422" s="875" t="s">
        <v>70</v>
      </c>
      <c r="H422" s="875">
        <v>9.5</v>
      </c>
      <c r="I422" s="875" t="str">
        <f t="shared" si="12"/>
        <v>MAX1</v>
      </c>
      <c r="J422" t="str">
        <f t="shared" si="13"/>
        <v>Joseph PASGRIMAUD</v>
      </c>
    </row>
    <row r="423" spans="1:10" ht="12" hidden="1" customHeight="1" x14ac:dyDescent="0.4">
      <c r="A423" s="875">
        <v>422</v>
      </c>
      <c r="B423" s="875">
        <v>2025</v>
      </c>
      <c r="C423" s="875" t="s">
        <v>1006</v>
      </c>
      <c r="D423" t="s">
        <v>1057</v>
      </c>
      <c r="E423" s="1023" t="s">
        <v>1629</v>
      </c>
      <c r="F423" t="s">
        <v>1424</v>
      </c>
      <c r="G423" s="875" t="s">
        <v>70</v>
      </c>
      <c r="H423" s="875">
        <v>5.8</v>
      </c>
      <c r="I423" s="875" t="str">
        <f t="shared" si="12"/>
        <v>MAX1</v>
      </c>
      <c r="J423" t="str">
        <f t="shared" si="13"/>
        <v>Joël PASQUIER</v>
      </c>
    </row>
    <row r="424" spans="1:10" ht="12" hidden="1" customHeight="1" x14ac:dyDescent="0.4">
      <c r="A424" s="875">
        <v>423</v>
      </c>
      <c r="B424" s="875">
        <v>2025</v>
      </c>
      <c r="C424" s="875" t="s">
        <v>1006</v>
      </c>
      <c r="D424" t="s">
        <v>1848</v>
      </c>
      <c r="E424" s="1023" t="s">
        <v>1849</v>
      </c>
      <c r="F424" t="s">
        <v>1522</v>
      </c>
      <c r="G424" s="875" t="s">
        <v>92</v>
      </c>
      <c r="H424" s="875">
        <v>36</v>
      </c>
      <c r="I424" s="875" t="str">
        <f t="shared" si="12"/>
        <v>MAX3</v>
      </c>
      <c r="J424" t="str">
        <f t="shared" si="13"/>
        <v>Yvette PETIT</v>
      </c>
    </row>
    <row r="425" spans="1:10" ht="12" hidden="1" customHeight="1" x14ac:dyDescent="0.4">
      <c r="A425" s="875">
        <v>424</v>
      </c>
      <c r="B425" s="875">
        <v>2025</v>
      </c>
      <c r="C425" s="875" t="s">
        <v>1006</v>
      </c>
      <c r="D425" t="s">
        <v>1059</v>
      </c>
      <c r="E425" s="1023" t="s">
        <v>1419</v>
      </c>
      <c r="F425" t="s">
        <v>1420</v>
      </c>
      <c r="G425" s="875" t="s">
        <v>78</v>
      </c>
      <c r="H425" s="875">
        <v>22.6</v>
      </c>
      <c r="I425" s="875" t="str">
        <f t="shared" si="12"/>
        <v>MAX2</v>
      </c>
      <c r="J425" t="str">
        <f t="shared" si="13"/>
        <v>Robert POISSON</v>
      </c>
    </row>
    <row r="426" spans="1:10" ht="12" hidden="1" customHeight="1" x14ac:dyDescent="0.4">
      <c r="A426" s="875">
        <v>425</v>
      </c>
      <c r="B426" s="875">
        <v>2025</v>
      </c>
      <c r="C426" s="875" t="s">
        <v>1006</v>
      </c>
      <c r="D426" t="s">
        <v>1297</v>
      </c>
      <c r="E426" s="1023" t="s">
        <v>1850</v>
      </c>
      <c r="F426" t="s">
        <v>1553</v>
      </c>
      <c r="G426" s="875" t="s">
        <v>66</v>
      </c>
      <c r="H426" s="875">
        <v>15.1</v>
      </c>
      <c r="I426" s="875" t="str">
        <f t="shared" si="12"/>
        <v>MAX2</v>
      </c>
      <c r="J426" t="str">
        <f t="shared" si="13"/>
        <v>Jacques REBY</v>
      </c>
    </row>
    <row r="427" spans="1:10" ht="12" customHeight="1" x14ac:dyDescent="0.4">
      <c r="A427" s="875">
        <v>426</v>
      </c>
      <c r="B427" s="875">
        <v>2025</v>
      </c>
      <c r="C427" s="875" t="s">
        <v>1006</v>
      </c>
      <c r="D427" t="s">
        <v>1063</v>
      </c>
      <c r="E427" s="1023" t="s">
        <v>1635</v>
      </c>
      <c r="F427" t="s">
        <v>136</v>
      </c>
      <c r="G427" s="875" t="s">
        <v>66</v>
      </c>
      <c r="H427" s="875">
        <v>36</v>
      </c>
      <c r="I427" s="875" t="str">
        <f t="shared" si="12"/>
        <v>MAX3</v>
      </c>
      <c r="J427" t="str">
        <f t="shared" si="13"/>
        <v>Bernard RICHARD</v>
      </c>
    </row>
    <row r="428" spans="1:10" ht="12" hidden="1" customHeight="1" x14ac:dyDescent="0.4">
      <c r="A428" s="875">
        <v>427</v>
      </c>
      <c r="B428" s="875">
        <v>2025</v>
      </c>
      <c r="C428" s="875" t="s">
        <v>1006</v>
      </c>
      <c r="D428" t="s">
        <v>1851</v>
      </c>
      <c r="E428" s="1023" t="s">
        <v>1852</v>
      </c>
      <c r="F428" t="s">
        <v>1812</v>
      </c>
      <c r="G428" s="875" t="s">
        <v>278</v>
      </c>
      <c r="H428" s="875">
        <v>36</v>
      </c>
      <c r="I428" s="875" t="str">
        <f t="shared" si="12"/>
        <v>MAX3</v>
      </c>
      <c r="J428" t="str">
        <f t="shared" si="13"/>
        <v>David RIO</v>
      </c>
    </row>
    <row r="429" spans="1:10" ht="12" hidden="1" customHeight="1" x14ac:dyDescent="0.4">
      <c r="A429" s="875">
        <v>428</v>
      </c>
      <c r="B429" s="875">
        <v>2025</v>
      </c>
      <c r="C429" s="875" t="s">
        <v>1006</v>
      </c>
      <c r="D429" t="s">
        <v>1066</v>
      </c>
      <c r="E429" s="1023" t="s">
        <v>1853</v>
      </c>
      <c r="F429" t="s">
        <v>1675</v>
      </c>
      <c r="G429" s="875" t="s">
        <v>70</v>
      </c>
      <c r="H429" s="875">
        <v>12.6</v>
      </c>
      <c r="I429" s="875" t="str">
        <f t="shared" si="12"/>
        <v>MAX2</v>
      </c>
      <c r="J429" t="str">
        <f t="shared" si="13"/>
        <v>Jean Claude ROTARD</v>
      </c>
    </row>
    <row r="430" spans="1:10" ht="12" customHeight="1" x14ac:dyDescent="0.4">
      <c r="A430" s="875">
        <v>429</v>
      </c>
      <c r="B430" s="875">
        <v>2025</v>
      </c>
      <c r="C430" s="875" t="s">
        <v>1006</v>
      </c>
      <c r="D430" t="s">
        <v>1069</v>
      </c>
      <c r="E430" s="1023" t="s">
        <v>1806</v>
      </c>
      <c r="F430" t="s">
        <v>1653</v>
      </c>
      <c r="G430" s="875" t="s">
        <v>66</v>
      </c>
      <c r="H430" s="875">
        <v>36</v>
      </c>
      <c r="I430" s="875" t="str">
        <f t="shared" si="12"/>
        <v>MAX3</v>
      </c>
      <c r="J430" t="str">
        <f t="shared" si="13"/>
        <v>Christophe SUIRE</v>
      </c>
    </row>
    <row r="431" spans="1:10" ht="12" hidden="1" customHeight="1" x14ac:dyDescent="0.4">
      <c r="A431" s="875">
        <v>430</v>
      </c>
      <c r="B431" s="875">
        <v>2025</v>
      </c>
      <c r="C431" s="875" t="s">
        <v>1006</v>
      </c>
      <c r="D431" t="s">
        <v>1071</v>
      </c>
      <c r="E431" s="1023" t="s">
        <v>1806</v>
      </c>
      <c r="F431" t="s">
        <v>1642</v>
      </c>
      <c r="G431" s="875" t="s">
        <v>92</v>
      </c>
      <c r="H431" s="875">
        <v>36</v>
      </c>
      <c r="I431" s="875" t="str">
        <f t="shared" si="12"/>
        <v>MAX3</v>
      </c>
      <c r="J431" t="str">
        <f t="shared" si="13"/>
        <v>Maryse SUIRE</v>
      </c>
    </row>
    <row r="432" spans="1:10" ht="12" hidden="1" customHeight="1" x14ac:dyDescent="0.4">
      <c r="A432" s="875">
        <v>431</v>
      </c>
      <c r="I432" s="875" t="str">
        <f t="shared" si="12"/>
        <v/>
      </c>
      <c r="J432" t="str">
        <f t="shared" si="13"/>
        <v xml:space="preserve"> </v>
      </c>
    </row>
    <row r="433" spans="1:10" ht="12" hidden="1" customHeight="1" x14ac:dyDescent="0.4">
      <c r="A433" s="875">
        <v>432</v>
      </c>
      <c r="I433" s="875" t="str">
        <f t="shared" si="12"/>
        <v/>
      </c>
      <c r="J433" t="str">
        <f t="shared" si="13"/>
        <v xml:space="preserve"> </v>
      </c>
    </row>
    <row r="434" spans="1:10" ht="12" hidden="1" customHeight="1" x14ac:dyDescent="0.4">
      <c r="A434" s="875">
        <v>433</v>
      </c>
      <c r="I434" s="875" t="str">
        <f t="shared" si="12"/>
        <v/>
      </c>
      <c r="J434" t="str">
        <f t="shared" si="13"/>
        <v xml:space="preserve"> </v>
      </c>
    </row>
    <row r="435" spans="1:10" ht="12" hidden="1" customHeight="1" x14ac:dyDescent="0.4">
      <c r="A435" s="875">
        <v>434</v>
      </c>
      <c r="I435" s="875" t="str">
        <f t="shared" si="12"/>
        <v/>
      </c>
      <c r="J435" t="str">
        <f t="shared" si="13"/>
        <v xml:space="preserve"> </v>
      </c>
    </row>
    <row r="436" spans="1:10" ht="12" hidden="1" customHeight="1" x14ac:dyDescent="0.4">
      <c r="A436" s="875">
        <v>435</v>
      </c>
      <c r="I436" s="875" t="str">
        <f t="shared" si="12"/>
        <v/>
      </c>
      <c r="J436" t="str">
        <f t="shared" si="13"/>
        <v xml:space="preserve"> </v>
      </c>
    </row>
    <row r="437" spans="1:10" ht="12" hidden="1" customHeight="1" x14ac:dyDescent="0.4">
      <c r="A437" s="875">
        <v>436</v>
      </c>
      <c r="I437" s="875" t="str">
        <f t="shared" si="12"/>
        <v/>
      </c>
      <c r="J437" t="str">
        <f t="shared" si="13"/>
        <v xml:space="preserve"> </v>
      </c>
    </row>
    <row r="438" spans="1:10" ht="12" hidden="1" customHeight="1" x14ac:dyDescent="0.4">
      <c r="A438" s="875">
        <v>437</v>
      </c>
      <c r="I438" s="875" t="str">
        <f t="shared" si="12"/>
        <v/>
      </c>
      <c r="J438" t="str">
        <f t="shared" si="13"/>
        <v xml:space="preserve"> </v>
      </c>
    </row>
    <row r="439" spans="1:10" ht="12" hidden="1" customHeight="1" x14ac:dyDescent="0.4">
      <c r="A439" s="875">
        <v>438</v>
      </c>
      <c r="I439" s="875" t="str">
        <f t="shared" si="12"/>
        <v/>
      </c>
    </row>
    <row r="440" spans="1:10" ht="12" hidden="1" customHeight="1" x14ac:dyDescent="0.4">
      <c r="A440" s="875">
        <v>439</v>
      </c>
      <c r="I440" s="875" t="str">
        <f t="shared" si="12"/>
        <v/>
      </c>
    </row>
    <row r="441" spans="1:10" ht="12" hidden="1" customHeight="1" x14ac:dyDescent="0.4">
      <c r="A441" s="875">
        <v>440</v>
      </c>
      <c r="I441" s="875" t="str">
        <f t="shared" si="12"/>
        <v/>
      </c>
    </row>
    <row r="442" spans="1:10" ht="12" hidden="1" customHeight="1" x14ac:dyDescent="0.4">
      <c r="A442" s="875">
        <v>441</v>
      </c>
      <c r="I442" s="875" t="str">
        <f t="shared" si="12"/>
        <v/>
      </c>
    </row>
    <row r="443" spans="1:10" ht="12" hidden="1" customHeight="1" x14ac:dyDescent="0.4">
      <c r="A443" s="875">
        <v>442</v>
      </c>
      <c r="I443" s="875" t="str">
        <f t="shared" si="12"/>
        <v/>
      </c>
    </row>
    <row r="444" spans="1:10" ht="12" hidden="1" customHeight="1" x14ac:dyDescent="0.4">
      <c r="A444" s="875">
        <v>443</v>
      </c>
      <c r="I444" s="875" t="str">
        <f t="shared" si="12"/>
        <v/>
      </c>
    </row>
    <row r="445" spans="1:10" ht="12" hidden="1" customHeight="1" x14ac:dyDescent="0.4">
      <c r="A445" s="875">
        <v>444</v>
      </c>
      <c r="I445" s="875" t="str">
        <f t="shared" si="12"/>
        <v/>
      </c>
    </row>
    <row r="446" spans="1:10" ht="12" hidden="1" customHeight="1" x14ac:dyDescent="0.4">
      <c r="A446" s="875">
        <v>445</v>
      </c>
      <c r="I446" s="875" t="str">
        <f t="shared" si="12"/>
        <v/>
      </c>
    </row>
    <row r="447" spans="1:10" ht="12" hidden="1" customHeight="1" x14ac:dyDescent="0.4">
      <c r="A447" s="875">
        <v>446</v>
      </c>
      <c r="I447" s="875" t="str">
        <f t="shared" si="12"/>
        <v/>
      </c>
    </row>
    <row r="448" spans="1:10" ht="12" hidden="1" customHeight="1" x14ac:dyDescent="0.4">
      <c r="A448" s="875">
        <v>447</v>
      </c>
      <c r="I448" s="875" t="str">
        <f t="shared" si="12"/>
        <v/>
      </c>
    </row>
    <row r="449" spans="1:9" ht="12" hidden="1" customHeight="1" x14ac:dyDescent="0.4">
      <c r="A449" s="875">
        <v>448</v>
      </c>
      <c r="I449" s="875" t="str">
        <f t="shared" si="12"/>
        <v/>
      </c>
    </row>
    <row r="450" spans="1:9" ht="12" hidden="1" customHeight="1" x14ac:dyDescent="0.4">
      <c r="A450" s="875">
        <v>449</v>
      </c>
      <c r="I450" s="875" t="str">
        <f t="shared" si="12"/>
        <v/>
      </c>
    </row>
    <row r="451" spans="1:9" ht="12" hidden="1" customHeight="1" x14ac:dyDescent="0.4">
      <c r="A451" s="875">
        <v>450</v>
      </c>
      <c r="I451" s="875" t="str">
        <f t="shared" ref="I451:I476" si="14">IF(H451="","",IF(H451&lt;=9.9,"MAX1",IF(AND(H451&gt;9.9,H451&lt;=23.9),"MAX2",IF(H451&gt;23.9,"MAX3",""))))</f>
        <v/>
      </c>
    </row>
    <row r="452" spans="1:9" ht="12" hidden="1" customHeight="1" x14ac:dyDescent="0.4">
      <c r="A452" s="875">
        <v>451</v>
      </c>
      <c r="I452" s="875" t="str">
        <f t="shared" si="14"/>
        <v/>
      </c>
    </row>
    <row r="453" spans="1:9" ht="12" hidden="1" customHeight="1" x14ac:dyDescent="0.4">
      <c r="A453" s="875">
        <v>452</v>
      </c>
      <c r="I453" s="875" t="str">
        <f t="shared" si="14"/>
        <v/>
      </c>
    </row>
    <row r="454" spans="1:9" ht="12" hidden="1" customHeight="1" x14ac:dyDescent="0.4">
      <c r="A454" s="875">
        <v>453</v>
      </c>
      <c r="I454" s="875" t="str">
        <f t="shared" si="14"/>
        <v/>
      </c>
    </row>
    <row r="455" spans="1:9" ht="12" hidden="1" customHeight="1" x14ac:dyDescent="0.4">
      <c r="A455" s="875">
        <v>454</v>
      </c>
      <c r="I455" s="875" t="str">
        <f t="shared" si="14"/>
        <v/>
      </c>
    </row>
    <row r="456" spans="1:9" ht="12" hidden="1" customHeight="1" x14ac:dyDescent="0.4">
      <c r="A456" s="875">
        <v>455</v>
      </c>
      <c r="I456" s="875" t="str">
        <f t="shared" si="14"/>
        <v/>
      </c>
    </row>
    <row r="457" spans="1:9" ht="12" hidden="1" customHeight="1" x14ac:dyDescent="0.4">
      <c r="A457" s="875">
        <v>456</v>
      </c>
      <c r="I457" s="875" t="str">
        <f t="shared" si="14"/>
        <v/>
      </c>
    </row>
    <row r="458" spans="1:9" ht="12" hidden="1" customHeight="1" x14ac:dyDescent="0.4">
      <c r="A458" s="875">
        <v>457</v>
      </c>
      <c r="I458" s="875" t="str">
        <f t="shared" si="14"/>
        <v/>
      </c>
    </row>
    <row r="459" spans="1:9" ht="12" hidden="1" customHeight="1" x14ac:dyDescent="0.4">
      <c r="A459" s="875">
        <v>458</v>
      </c>
      <c r="I459" s="875" t="str">
        <f t="shared" si="14"/>
        <v/>
      </c>
    </row>
    <row r="460" spans="1:9" ht="12" hidden="1" customHeight="1" x14ac:dyDescent="0.4">
      <c r="A460" s="875">
        <v>459</v>
      </c>
      <c r="I460" s="875" t="str">
        <f t="shared" si="14"/>
        <v/>
      </c>
    </row>
    <row r="461" spans="1:9" ht="12" hidden="1" customHeight="1" x14ac:dyDescent="0.4">
      <c r="A461" s="875">
        <v>460</v>
      </c>
      <c r="I461" s="875" t="str">
        <f t="shared" si="14"/>
        <v/>
      </c>
    </row>
    <row r="462" spans="1:9" ht="12" hidden="1" customHeight="1" x14ac:dyDescent="0.4">
      <c r="A462" s="875">
        <v>461</v>
      </c>
      <c r="I462" s="875" t="str">
        <f t="shared" si="14"/>
        <v/>
      </c>
    </row>
    <row r="463" spans="1:9" ht="12" hidden="1" customHeight="1" x14ac:dyDescent="0.4">
      <c r="A463" s="875">
        <v>462</v>
      </c>
      <c r="I463" s="875" t="str">
        <f t="shared" si="14"/>
        <v/>
      </c>
    </row>
    <row r="464" spans="1:9" ht="12" hidden="1" customHeight="1" x14ac:dyDescent="0.4">
      <c r="A464" s="875">
        <v>463</v>
      </c>
      <c r="I464" s="875" t="str">
        <f t="shared" si="14"/>
        <v/>
      </c>
    </row>
    <row r="465" spans="1:9" ht="12" hidden="1" customHeight="1" x14ac:dyDescent="0.4">
      <c r="A465" s="875">
        <v>464</v>
      </c>
      <c r="I465" s="875" t="str">
        <f t="shared" si="14"/>
        <v/>
      </c>
    </row>
    <row r="466" spans="1:9" ht="12" hidden="1" customHeight="1" x14ac:dyDescent="0.4">
      <c r="A466" s="875">
        <v>465</v>
      </c>
      <c r="I466" s="875" t="str">
        <f t="shared" si="14"/>
        <v/>
      </c>
    </row>
    <row r="467" spans="1:9" ht="12" hidden="1" customHeight="1" x14ac:dyDescent="0.4">
      <c r="A467" s="875">
        <v>466</v>
      </c>
      <c r="I467" s="875" t="str">
        <f t="shared" si="14"/>
        <v/>
      </c>
    </row>
    <row r="468" spans="1:9" ht="12" hidden="1" customHeight="1" x14ac:dyDescent="0.4">
      <c r="A468" s="875">
        <v>467</v>
      </c>
      <c r="I468" s="875" t="str">
        <f t="shared" si="14"/>
        <v/>
      </c>
    </row>
    <row r="469" spans="1:9" ht="12" hidden="1" customHeight="1" x14ac:dyDescent="0.4">
      <c r="A469" s="875">
        <v>468</v>
      </c>
      <c r="I469" s="875" t="str">
        <f t="shared" si="14"/>
        <v/>
      </c>
    </row>
    <row r="470" spans="1:9" ht="12" hidden="1" customHeight="1" x14ac:dyDescent="0.4">
      <c r="A470" s="875">
        <v>469</v>
      </c>
      <c r="I470" s="875" t="str">
        <f t="shared" si="14"/>
        <v/>
      </c>
    </row>
    <row r="471" spans="1:9" ht="12" hidden="1" customHeight="1" x14ac:dyDescent="0.4">
      <c r="A471" s="875">
        <v>470</v>
      </c>
      <c r="I471" s="875" t="str">
        <f t="shared" si="14"/>
        <v/>
      </c>
    </row>
    <row r="472" spans="1:9" ht="12" hidden="1" customHeight="1" x14ac:dyDescent="0.4">
      <c r="A472" s="875">
        <v>471</v>
      </c>
      <c r="I472" s="875" t="str">
        <f t="shared" si="14"/>
        <v/>
      </c>
    </row>
    <row r="473" spans="1:9" ht="12" hidden="1" customHeight="1" x14ac:dyDescent="0.4">
      <c r="A473" s="875">
        <v>472</v>
      </c>
      <c r="I473" s="875" t="str">
        <f t="shared" si="14"/>
        <v/>
      </c>
    </row>
    <row r="474" spans="1:9" ht="12" hidden="1" customHeight="1" x14ac:dyDescent="0.4">
      <c r="A474" s="875">
        <v>473</v>
      </c>
      <c r="I474" s="875" t="str">
        <f t="shared" si="14"/>
        <v/>
      </c>
    </row>
    <row r="475" spans="1:9" ht="12" hidden="1" customHeight="1" x14ac:dyDescent="0.4">
      <c r="A475" s="875">
        <v>474</v>
      </c>
      <c r="I475" s="875" t="str">
        <f t="shared" si="14"/>
        <v/>
      </c>
    </row>
    <row r="476" spans="1:9" ht="12" hidden="1" customHeight="1" x14ac:dyDescent="0.4">
      <c r="A476" s="875">
        <v>475</v>
      </c>
      <c r="I476" s="875" t="str">
        <f t="shared" si="14"/>
        <v/>
      </c>
    </row>
  </sheetData>
  <autoFilter ref="A1:J476" xr:uid="{00000000-0001-0000-0900-000000000000}">
    <filterColumn colId="6">
      <filters>
        <filter val="S1H"/>
        <filter val="S2H"/>
        <filter val="S3H"/>
        <filter val="S4H"/>
      </filters>
    </filterColumn>
    <filterColumn colId="8">
      <filters>
        <filter val="MAX3"/>
      </filters>
    </filterColumn>
  </autoFilter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W51"/>
  <sheetViews>
    <sheetView workbookViewId="0">
      <selection activeCell="C7" sqref="C7:D7"/>
    </sheetView>
  </sheetViews>
  <sheetFormatPr baseColWidth="10" defaultColWidth="12.5546875" defaultRowHeight="15" customHeight="1" x14ac:dyDescent="0.4"/>
  <cols>
    <col min="1" max="1" width="12.71875" customWidth="1"/>
    <col min="2" max="2" width="5.44140625" customWidth="1"/>
    <col min="3" max="3" width="15.71875" customWidth="1"/>
    <col min="4" max="4" width="8.1640625" customWidth="1"/>
    <col min="5" max="5" width="5.71875" customWidth="1"/>
    <col min="6" max="6" width="15.71875" customWidth="1"/>
    <col min="7" max="7" width="8.44140625" customWidth="1"/>
    <col min="8" max="8" width="13" customWidth="1"/>
    <col min="9" max="9" width="20.44140625" customWidth="1"/>
    <col min="10" max="10" width="5.71875" customWidth="1"/>
    <col min="11" max="11" width="20.71875" customWidth="1"/>
    <col min="12" max="12" width="10.5546875" customWidth="1"/>
    <col min="13" max="13" width="20.71875" customWidth="1"/>
    <col min="14" max="14" width="10.5546875" customWidth="1"/>
    <col min="15" max="15" width="15.71875" customWidth="1"/>
    <col min="16" max="16" width="10.5546875" customWidth="1"/>
    <col min="17" max="17" width="15.71875" customWidth="1"/>
    <col min="18" max="18" width="40.71875" customWidth="1"/>
    <col min="19" max="19" width="10.71875" customWidth="1"/>
    <col min="20" max="20" width="20.71875" customWidth="1"/>
    <col min="21" max="21" width="4.5546875" customWidth="1"/>
    <col min="22" max="22" width="10.5546875" customWidth="1"/>
    <col min="23" max="23" width="11.44140625" customWidth="1"/>
    <col min="24" max="26" width="10.5546875" customWidth="1"/>
  </cols>
  <sheetData>
    <row r="1" spans="1:23" ht="12.75" customHeight="1" x14ac:dyDescent="0.4">
      <c r="A1" s="2040" t="s">
        <v>1865</v>
      </c>
      <c r="B1" s="1551"/>
      <c r="C1" s="1551"/>
      <c r="D1" s="1551"/>
      <c r="E1" s="1551"/>
      <c r="F1" s="1551"/>
      <c r="G1" s="1551"/>
      <c r="H1" s="1551"/>
      <c r="I1" s="9"/>
      <c r="J1" s="9"/>
      <c r="K1" s="9"/>
      <c r="Q1" s="9"/>
      <c r="S1" s="7"/>
    </row>
    <row r="2" spans="1:23" ht="12" customHeight="1" x14ac:dyDescent="0.4">
      <c r="A2" s="1551"/>
      <c r="B2" s="1551"/>
      <c r="C2" s="1551"/>
      <c r="D2" s="1551"/>
      <c r="E2" s="1551"/>
      <c r="F2" s="1551"/>
      <c r="G2" s="1551"/>
      <c r="H2" s="1551"/>
      <c r="I2" s="9"/>
      <c r="J2" s="9"/>
      <c r="K2" s="9"/>
      <c r="Q2" s="9"/>
      <c r="S2" s="7"/>
    </row>
    <row r="3" spans="1:23" ht="12" customHeight="1" x14ac:dyDescent="0.4">
      <c r="A3" s="1551"/>
      <c r="B3" s="1551"/>
      <c r="C3" s="1551"/>
      <c r="D3" s="1551"/>
      <c r="E3" s="1551"/>
      <c r="F3" s="1551"/>
      <c r="G3" s="1551"/>
      <c r="H3" s="1551"/>
      <c r="I3" s="9"/>
      <c r="J3" s="9"/>
      <c r="K3" s="9"/>
      <c r="N3" s="1791" t="s">
        <v>1076</v>
      </c>
      <c r="O3" s="1551"/>
      <c r="P3" s="1551"/>
      <c r="Q3" s="1551"/>
      <c r="S3" s="164"/>
      <c r="T3" s="164" t="s">
        <v>1077</v>
      </c>
      <c r="V3" s="2064" t="s">
        <v>2041</v>
      </c>
      <c r="W3" s="2064"/>
    </row>
    <row r="4" spans="1:23" ht="12" customHeight="1" thickBot="1" x14ac:dyDescent="0.45">
      <c r="A4" s="1551"/>
      <c r="B4" s="1551"/>
      <c r="C4" s="1551"/>
      <c r="D4" s="1551"/>
      <c r="E4" s="1551"/>
      <c r="F4" s="1551"/>
      <c r="G4" s="1551"/>
      <c r="H4" s="1551"/>
      <c r="I4" s="9"/>
      <c r="J4" s="9"/>
      <c r="K4" s="9"/>
      <c r="Q4" s="9"/>
      <c r="S4" s="7"/>
      <c r="T4" s="164"/>
    </row>
    <row r="5" spans="1:23" ht="12.75" customHeight="1" x14ac:dyDescent="0.4">
      <c r="A5" s="1551"/>
      <c r="B5" s="1551"/>
      <c r="C5" s="1551"/>
      <c r="D5" s="1551"/>
      <c r="E5" s="1551"/>
      <c r="F5" s="1551"/>
      <c r="G5" s="1551"/>
      <c r="H5" s="1551"/>
      <c r="I5" s="2041" t="s">
        <v>1078</v>
      </c>
      <c r="J5" s="1551"/>
      <c r="K5" s="1551"/>
      <c r="N5" s="2037" t="s">
        <v>550</v>
      </c>
      <c r="O5" s="602" t="s">
        <v>283</v>
      </c>
      <c r="P5" s="603" t="s">
        <v>284</v>
      </c>
      <c r="Q5" s="415" t="s">
        <v>1079</v>
      </c>
      <c r="R5" s="604" t="s">
        <v>1080</v>
      </c>
      <c r="S5" s="164"/>
      <c r="T5" s="605" t="s">
        <v>1081</v>
      </c>
      <c r="V5" s="2045" t="s">
        <v>629</v>
      </c>
      <c r="W5" s="2046"/>
    </row>
    <row r="6" spans="1:23" ht="12.75" customHeight="1" x14ac:dyDescent="0.4">
      <c r="A6" s="606"/>
      <c r="B6" s="606"/>
      <c r="C6" s="606"/>
      <c r="D6" s="606"/>
      <c r="E6" s="606"/>
      <c r="F6" s="606"/>
      <c r="G6" s="606"/>
      <c r="H6" s="606"/>
      <c r="I6" s="9"/>
      <c r="J6" s="9"/>
      <c r="K6" s="9"/>
      <c r="N6" s="1723"/>
      <c r="O6" s="607" t="s">
        <v>1082</v>
      </c>
      <c r="P6" s="600" t="s">
        <v>1083</v>
      </c>
      <c r="Q6" s="608"/>
      <c r="S6" s="164"/>
      <c r="T6" s="609" t="s">
        <v>1084</v>
      </c>
      <c r="V6" s="2047"/>
      <c r="W6" s="2048"/>
    </row>
    <row r="7" spans="1:23" ht="12" customHeight="1" thickBot="1" x14ac:dyDescent="0.45">
      <c r="A7" s="610"/>
      <c r="B7" s="610"/>
      <c r="C7" s="2042" t="s">
        <v>1085</v>
      </c>
      <c r="D7" s="2043"/>
      <c r="E7" s="611"/>
      <c r="F7" s="2044" t="s">
        <v>1086</v>
      </c>
      <c r="G7" s="2043"/>
      <c r="H7" s="612"/>
      <c r="I7" s="613" t="s">
        <v>1085</v>
      </c>
      <c r="J7" s="611"/>
      <c r="K7" s="611" t="s">
        <v>1086</v>
      </c>
      <c r="N7" s="1824"/>
      <c r="O7" s="614"/>
      <c r="P7" s="615"/>
      <c r="Q7" s="616"/>
      <c r="S7" s="164" t="s">
        <v>367</v>
      </c>
      <c r="T7" s="609" t="s">
        <v>1087</v>
      </c>
      <c r="V7" s="2047"/>
      <c r="W7" s="2048"/>
    </row>
    <row r="8" spans="1:23" ht="13.5" customHeight="1" x14ac:dyDescent="0.4">
      <c r="A8" s="617"/>
      <c r="B8" s="618"/>
      <c r="C8" s="618"/>
      <c r="D8" s="618"/>
      <c r="E8" s="618"/>
      <c r="F8" s="618"/>
      <c r="G8" s="618"/>
      <c r="I8" s="619"/>
      <c r="J8" s="619"/>
      <c r="K8" s="620"/>
      <c r="N8" s="2037" t="s">
        <v>434</v>
      </c>
      <c r="O8" s="602" t="s">
        <v>1088</v>
      </c>
      <c r="P8" s="603" t="s">
        <v>1089</v>
      </c>
      <c r="Q8" s="621"/>
      <c r="S8" s="164"/>
      <c r="T8" s="609" t="s">
        <v>636</v>
      </c>
      <c r="V8" s="2047"/>
      <c r="W8" s="2048"/>
    </row>
    <row r="9" spans="1:23" ht="12.75" customHeight="1" thickBot="1" x14ac:dyDescent="0.45">
      <c r="A9" s="611" t="s">
        <v>1090</v>
      </c>
      <c r="B9" s="611"/>
      <c r="C9" s="611" t="s">
        <v>1091</v>
      </c>
      <c r="D9" s="611" t="s">
        <v>1092</v>
      </c>
      <c r="E9" s="611"/>
      <c r="F9" s="611" t="s">
        <v>1091</v>
      </c>
      <c r="G9" s="611" t="s">
        <v>1092</v>
      </c>
      <c r="H9" s="622"/>
      <c r="I9" s="623"/>
      <c r="J9" s="624"/>
      <c r="K9" s="623"/>
      <c r="N9" s="1723"/>
      <c r="O9" s="625" t="s">
        <v>1093</v>
      </c>
      <c r="P9" s="617" t="s">
        <v>1094</v>
      </c>
      <c r="Q9" s="626"/>
      <c r="S9" s="164"/>
      <c r="T9" s="627" t="s">
        <v>1095</v>
      </c>
      <c r="V9" s="2049"/>
      <c r="W9" s="2050"/>
    </row>
    <row r="10" spans="1:23" ht="13.5" customHeight="1" x14ac:dyDescent="0.4">
      <c r="A10" s="92"/>
      <c r="B10" s="92"/>
      <c r="C10" s="92"/>
      <c r="D10" s="92"/>
      <c r="E10" s="92"/>
      <c r="F10" s="92"/>
      <c r="G10" s="92"/>
      <c r="H10" s="622"/>
      <c r="I10" s="623"/>
      <c r="J10" s="628"/>
      <c r="K10" s="623"/>
      <c r="N10" s="1723"/>
      <c r="O10" s="610" t="s">
        <v>96</v>
      </c>
      <c r="P10" s="618" t="s">
        <v>76</v>
      </c>
      <c r="Q10" s="629" t="s">
        <v>1096</v>
      </c>
      <c r="R10" s="604" t="s">
        <v>1097</v>
      </c>
      <c r="S10" s="164"/>
      <c r="T10" s="609"/>
      <c r="V10" s="2051"/>
      <c r="W10" s="2052"/>
    </row>
    <row r="11" spans="1:23" ht="12.75" customHeight="1" x14ac:dyDescent="0.4">
      <c r="A11" s="630" t="s">
        <v>1867</v>
      </c>
      <c r="B11" s="631" t="s">
        <v>1098</v>
      </c>
      <c r="C11" s="632" t="s">
        <v>367</v>
      </c>
      <c r="D11" s="92">
        <v>70</v>
      </c>
      <c r="E11" s="92"/>
      <c r="F11" s="633" t="s">
        <v>367</v>
      </c>
      <c r="G11" s="92">
        <v>72</v>
      </c>
      <c r="H11" s="622"/>
      <c r="I11" s="634" t="s">
        <v>1866</v>
      </c>
      <c r="J11" s="635"/>
      <c r="K11" s="623" t="s">
        <v>1866</v>
      </c>
      <c r="N11" s="1723"/>
      <c r="O11" s="454" t="s">
        <v>1099</v>
      </c>
      <c r="P11" s="636" t="s">
        <v>248</v>
      </c>
      <c r="Q11" s="637"/>
      <c r="S11" s="164" t="s">
        <v>1100</v>
      </c>
      <c r="T11" s="609" t="s">
        <v>992</v>
      </c>
      <c r="V11" s="2047"/>
      <c r="W11" s="2048"/>
    </row>
    <row r="12" spans="1:23" ht="12.75" customHeight="1" thickBot="1" x14ac:dyDescent="0.45">
      <c r="A12" s="638"/>
      <c r="B12" s="92"/>
      <c r="C12" s="633"/>
      <c r="D12" s="92"/>
      <c r="E12" s="92"/>
      <c r="F12" s="633"/>
      <c r="G12" s="92"/>
      <c r="H12" s="622"/>
      <c r="I12" s="623"/>
      <c r="J12" s="628"/>
      <c r="K12" s="623"/>
      <c r="N12" s="1723"/>
      <c r="O12" s="612" t="s">
        <v>246</v>
      </c>
      <c r="P12" s="639" t="s">
        <v>1101</v>
      </c>
      <c r="Q12" s="640" t="s">
        <v>1102</v>
      </c>
      <c r="S12" s="164"/>
      <c r="T12" s="627"/>
      <c r="V12" s="2053"/>
      <c r="W12" s="2054"/>
    </row>
    <row r="13" spans="1:23" ht="13.5" customHeight="1" thickBot="1" x14ac:dyDescent="0.45">
      <c r="A13" s="630" t="s">
        <v>1868</v>
      </c>
      <c r="B13" s="631" t="s">
        <v>1103</v>
      </c>
      <c r="C13" s="632" t="s">
        <v>371</v>
      </c>
      <c r="D13" s="92">
        <v>72</v>
      </c>
      <c r="E13" s="92"/>
      <c r="F13" s="633" t="s">
        <v>371</v>
      </c>
      <c r="G13" s="92">
        <v>70</v>
      </c>
      <c r="H13" s="461"/>
      <c r="I13" s="634" t="s">
        <v>1866</v>
      </c>
      <c r="J13" s="635"/>
      <c r="K13" s="623" t="s">
        <v>1866</v>
      </c>
      <c r="N13" s="1824"/>
      <c r="O13" s="641" t="s">
        <v>91</v>
      </c>
      <c r="P13" s="642" t="s">
        <v>1104</v>
      </c>
      <c r="Q13" s="643"/>
      <c r="S13" s="164"/>
      <c r="T13" s="609" t="s">
        <v>1105</v>
      </c>
      <c r="V13" s="2045"/>
      <c r="W13" s="2046"/>
    </row>
    <row r="14" spans="1:23" ht="12.75" customHeight="1" x14ac:dyDescent="0.4">
      <c r="A14" s="638"/>
      <c r="B14" s="92"/>
      <c r="C14" s="644"/>
      <c r="D14" s="92"/>
      <c r="E14" s="92"/>
      <c r="F14" s="644"/>
      <c r="G14" s="92"/>
      <c r="H14" s="622"/>
      <c r="I14" s="623"/>
      <c r="J14" s="628"/>
      <c r="K14" s="623"/>
      <c r="N14" s="2034" t="s">
        <v>666</v>
      </c>
      <c r="O14" s="645" t="s">
        <v>1106</v>
      </c>
      <c r="P14" s="646" t="s">
        <v>83</v>
      </c>
      <c r="Q14" s="647" t="s">
        <v>1107</v>
      </c>
      <c r="R14" s="604" t="s">
        <v>1108</v>
      </c>
      <c r="S14" s="164"/>
      <c r="T14" s="609" t="s">
        <v>1109</v>
      </c>
      <c r="V14" s="2047"/>
      <c r="W14" s="2048"/>
    </row>
    <row r="15" spans="1:23" ht="12.75" customHeight="1" thickBot="1" x14ac:dyDescent="0.45">
      <c r="A15" s="630" t="s">
        <v>1869</v>
      </c>
      <c r="B15" s="648" t="s">
        <v>1110</v>
      </c>
      <c r="C15" s="632" t="s">
        <v>368</v>
      </c>
      <c r="D15" s="649">
        <v>72</v>
      </c>
      <c r="E15" s="92"/>
      <c r="F15" s="633" t="s">
        <v>368</v>
      </c>
      <c r="G15" s="92">
        <v>70</v>
      </c>
      <c r="H15" s="461"/>
      <c r="I15" s="632" t="s">
        <v>1866</v>
      </c>
      <c r="J15" s="651"/>
      <c r="K15" s="92" t="s">
        <v>1866</v>
      </c>
      <c r="N15" s="1824"/>
      <c r="O15" s="652" t="s">
        <v>1111</v>
      </c>
      <c r="P15" s="653" t="s">
        <v>1112</v>
      </c>
      <c r="Q15" s="654"/>
      <c r="S15" s="164"/>
      <c r="T15" s="609" t="s">
        <v>1113</v>
      </c>
      <c r="V15" s="2047"/>
      <c r="W15" s="2048"/>
    </row>
    <row r="16" spans="1:23" ht="12" customHeight="1" x14ac:dyDescent="0.4">
      <c r="A16" s="638"/>
      <c r="B16" s="92"/>
      <c r="C16" s="655"/>
      <c r="D16" s="92"/>
      <c r="E16" s="92"/>
      <c r="F16" s="655"/>
      <c r="G16" s="92"/>
      <c r="H16" s="622"/>
      <c r="I16" s="623"/>
      <c r="J16" s="628"/>
      <c r="K16" s="623"/>
      <c r="N16" s="2035" t="s">
        <v>338</v>
      </c>
      <c r="O16" s="656" t="s">
        <v>1114</v>
      </c>
      <c r="P16" s="657" t="s">
        <v>94</v>
      </c>
      <c r="Q16" s="658"/>
      <c r="R16" s="604" t="s">
        <v>1115</v>
      </c>
      <c r="S16" s="164" t="s">
        <v>1116</v>
      </c>
      <c r="T16" s="609" t="s">
        <v>1117</v>
      </c>
      <c r="V16" s="2047"/>
      <c r="W16" s="2048"/>
    </row>
    <row r="17" spans="1:23" ht="12.75" customHeight="1" x14ac:dyDescent="0.4">
      <c r="A17" s="630" t="s">
        <v>2067</v>
      </c>
      <c r="B17" s="631" t="s">
        <v>1118</v>
      </c>
      <c r="C17" s="632" t="s">
        <v>1168</v>
      </c>
      <c r="D17" s="92">
        <v>72</v>
      </c>
      <c r="E17" s="92"/>
      <c r="F17" s="633" t="s">
        <v>1168</v>
      </c>
      <c r="G17" s="92">
        <v>72</v>
      </c>
      <c r="H17" s="622"/>
      <c r="I17" s="634" t="s">
        <v>1866</v>
      </c>
      <c r="J17" s="635"/>
      <c r="K17" s="623" t="s">
        <v>1866</v>
      </c>
      <c r="N17" s="2036"/>
      <c r="O17" s="659"/>
      <c r="P17" s="660"/>
      <c r="Q17" s="661"/>
      <c r="R17" s="604" t="s">
        <v>1119</v>
      </c>
      <c r="S17" s="164"/>
      <c r="T17" s="609" t="s">
        <v>1120</v>
      </c>
      <c r="V17" s="2047"/>
      <c r="W17" s="2048"/>
    </row>
    <row r="18" spans="1:23" ht="12.75" customHeight="1" x14ac:dyDescent="0.4">
      <c r="A18" s="630"/>
      <c r="B18" s="631"/>
      <c r="C18" s="633"/>
      <c r="D18" s="92"/>
      <c r="E18" s="92"/>
      <c r="F18" s="633"/>
      <c r="G18" s="92"/>
      <c r="H18" s="622"/>
      <c r="I18" s="623"/>
      <c r="J18" s="628"/>
      <c r="K18" s="623"/>
      <c r="N18" s="2036"/>
      <c r="O18" s="659" t="s">
        <v>1121</v>
      </c>
      <c r="P18" s="653" t="s">
        <v>1122</v>
      </c>
      <c r="Q18" s="654"/>
      <c r="S18" s="164"/>
      <c r="T18" s="609" t="s">
        <v>1123</v>
      </c>
      <c r="V18" s="2047"/>
      <c r="W18" s="2048"/>
    </row>
    <row r="19" spans="1:23" ht="12.75" customHeight="1" x14ac:dyDescent="0.4">
      <c r="A19" s="630" t="s">
        <v>1870</v>
      </c>
      <c r="B19" s="631" t="s">
        <v>1124</v>
      </c>
      <c r="C19" s="632" t="s">
        <v>1125</v>
      </c>
      <c r="D19" s="92">
        <v>70</v>
      </c>
      <c r="E19" s="92"/>
      <c r="F19" s="633" t="s">
        <v>1125</v>
      </c>
      <c r="G19" s="92">
        <v>70</v>
      </c>
      <c r="H19" s="622"/>
      <c r="I19" s="634" t="s">
        <v>1866</v>
      </c>
      <c r="J19" s="635"/>
      <c r="K19" s="623" t="s">
        <v>1866</v>
      </c>
      <c r="N19" s="2036"/>
      <c r="O19" s="610"/>
      <c r="P19" s="617"/>
      <c r="Q19" s="626"/>
      <c r="S19" s="164"/>
      <c r="T19" s="609" t="s">
        <v>1126</v>
      </c>
      <c r="V19" s="2047"/>
      <c r="W19" s="2048"/>
    </row>
    <row r="20" spans="1:23" ht="13.5" customHeight="1" x14ac:dyDescent="0.4">
      <c r="A20" s="638"/>
      <c r="B20" s="92"/>
      <c r="C20" s="644"/>
      <c r="D20" s="92"/>
      <c r="E20" s="92"/>
      <c r="F20" s="644"/>
      <c r="G20" s="92"/>
      <c r="H20" s="622"/>
      <c r="I20" s="623"/>
      <c r="J20" s="628"/>
      <c r="K20" s="623"/>
      <c r="N20" s="2036"/>
      <c r="O20" s="610" t="s">
        <v>1127</v>
      </c>
      <c r="P20" s="617" t="s">
        <v>124</v>
      </c>
      <c r="Q20" s="626"/>
      <c r="S20" s="164"/>
      <c r="T20" s="609"/>
      <c r="V20" s="2047"/>
      <c r="W20" s="2048"/>
    </row>
    <row r="21" spans="1:23" ht="12.75" customHeight="1" x14ac:dyDescent="0.4">
      <c r="A21" s="630" t="s">
        <v>1871</v>
      </c>
      <c r="B21" s="662" t="s">
        <v>1128</v>
      </c>
      <c r="C21" s="632" t="s">
        <v>374</v>
      </c>
      <c r="D21" s="663">
        <v>72</v>
      </c>
      <c r="E21" s="662"/>
      <c r="F21" s="633" t="s">
        <v>374</v>
      </c>
      <c r="G21" s="663">
        <v>72</v>
      </c>
      <c r="H21" s="622"/>
      <c r="I21" s="634" t="s">
        <v>1866</v>
      </c>
      <c r="J21" s="635"/>
      <c r="K21" s="623" t="s">
        <v>1866</v>
      </c>
      <c r="N21" s="2036"/>
      <c r="O21" s="610" t="s">
        <v>298</v>
      </c>
      <c r="P21" s="664" t="s">
        <v>94</v>
      </c>
      <c r="Q21" s="626"/>
      <c r="R21" s="604"/>
      <c r="S21" s="164"/>
      <c r="T21" s="609"/>
      <c r="V21" s="2047"/>
      <c r="W21" s="2048"/>
    </row>
    <row r="22" spans="1:23" ht="12.75" customHeight="1" thickBot="1" x14ac:dyDescent="0.45">
      <c r="A22" s="638"/>
      <c r="B22" s="92"/>
      <c r="C22" s="655"/>
      <c r="D22" s="92"/>
      <c r="E22" s="92"/>
      <c r="F22" s="655"/>
      <c r="G22" s="92"/>
      <c r="H22" s="622"/>
      <c r="I22" s="623"/>
      <c r="J22" s="628"/>
      <c r="K22" s="623"/>
      <c r="N22" s="2036"/>
      <c r="O22" s="659" t="s">
        <v>170</v>
      </c>
      <c r="P22" s="660" t="s">
        <v>131</v>
      </c>
      <c r="Q22" s="626"/>
      <c r="R22" s="604"/>
      <c r="S22" s="164"/>
      <c r="T22" s="627"/>
      <c r="V22" s="2053"/>
      <c r="W22" s="2054"/>
    </row>
    <row r="23" spans="1:23" ht="13.5" customHeight="1" thickBot="1" x14ac:dyDescent="0.45">
      <c r="A23" s="630" t="s">
        <v>1872</v>
      </c>
      <c r="B23" s="631" t="s">
        <v>1129</v>
      </c>
      <c r="C23" s="632" t="s">
        <v>372</v>
      </c>
      <c r="D23" s="92">
        <v>71</v>
      </c>
      <c r="E23" s="92"/>
      <c r="F23" s="633" t="s">
        <v>372</v>
      </c>
      <c r="G23" s="92">
        <v>71</v>
      </c>
      <c r="H23" s="461"/>
      <c r="I23" s="634" t="s">
        <v>1866</v>
      </c>
      <c r="J23" s="635"/>
      <c r="K23" s="623" t="s">
        <v>1866</v>
      </c>
      <c r="N23" s="1775"/>
      <c r="O23" s="641"/>
      <c r="P23" s="642"/>
      <c r="Q23" s="665"/>
      <c r="R23" s="604"/>
      <c r="S23" s="164"/>
      <c r="T23" s="958" t="s">
        <v>1130</v>
      </c>
      <c r="V23" s="2055"/>
      <c r="W23" s="2056"/>
    </row>
    <row r="24" spans="1:23" ht="12.75" customHeight="1" x14ac:dyDescent="0.4">
      <c r="A24" s="630"/>
      <c r="B24" s="631"/>
      <c r="C24" s="633"/>
      <c r="D24" s="92"/>
      <c r="E24" s="92"/>
      <c r="F24" s="633"/>
      <c r="G24" s="92"/>
      <c r="H24" s="622"/>
      <c r="I24" s="623"/>
      <c r="J24" s="628"/>
      <c r="K24" s="623"/>
      <c r="N24" s="2037" t="s">
        <v>1006</v>
      </c>
      <c r="O24" s="602" t="s">
        <v>156</v>
      </c>
      <c r="P24" s="666" t="s">
        <v>157</v>
      </c>
      <c r="Q24" s="621" t="s">
        <v>1131</v>
      </c>
      <c r="R24" s="667" t="s">
        <v>1132</v>
      </c>
      <c r="S24" s="164" t="s">
        <v>1125</v>
      </c>
      <c r="T24" s="959" t="s">
        <v>1133</v>
      </c>
      <c r="V24" s="2057"/>
      <c r="W24" s="2058"/>
    </row>
    <row r="25" spans="1:23" ht="12.75" customHeight="1" thickBot="1" x14ac:dyDescent="0.45">
      <c r="A25" s="638" t="s">
        <v>1873</v>
      </c>
      <c r="B25" s="92" t="s">
        <v>1134</v>
      </c>
      <c r="C25" s="632" t="s">
        <v>1135</v>
      </c>
      <c r="D25" s="92">
        <v>71</v>
      </c>
      <c r="E25" s="92"/>
      <c r="F25" s="92" t="s">
        <v>1135</v>
      </c>
      <c r="G25" s="92">
        <v>71</v>
      </c>
      <c r="H25" s="622"/>
      <c r="I25" s="634" t="s">
        <v>1866</v>
      </c>
      <c r="J25" s="635"/>
      <c r="K25" s="623" t="s">
        <v>1866</v>
      </c>
      <c r="N25" s="1723"/>
      <c r="O25" s="645" t="s">
        <v>1136</v>
      </c>
      <c r="P25" s="522" t="s">
        <v>1137</v>
      </c>
      <c r="Q25" s="626" t="s">
        <v>1138</v>
      </c>
      <c r="R25" s="667" t="s">
        <v>1139</v>
      </c>
      <c r="S25" s="164"/>
      <c r="T25" s="627"/>
      <c r="V25" s="2053"/>
      <c r="W25" s="2054"/>
    </row>
    <row r="26" spans="1:23" ht="13.5" customHeight="1" x14ac:dyDescent="0.4">
      <c r="A26" s="638"/>
      <c r="B26" s="92"/>
      <c r="C26" s="106"/>
      <c r="D26" s="92"/>
      <c r="E26" s="92"/>
      <c r="F26" s="106"/>
      <c r="G26" s="92"/>
      <c r="H26" s="622"/>
      <c r="I26" s="623"/>
      <c r="J26" s="628"/>
      <c r="K26" s="623"/>
      <c r="N26" s="1723"/>
      <c r="O26" s="668" t="s">
        <v>1140</v>
      </c>
      <c r="P26" s="669" t="s">
        <v>89</v>
      </c>
      <c r="Q26" s="626" t="s">
        <v>1141</v>
      </c>
      <c r="R26" s="667" t="s">
        <v>1142</v>
      </c>
      <c r="S26" s="164"/>
      <c r="T26" s="605"/>
      <c r="V26" s="2045"/>
      <c r="W26" s="2046"/>
    </row>
    <row r="27" spans="1:23" ht="12.75" customHeight="1" x14ac:dyDescent="0.4">
      <c r="A27" s="630" t="s">
        <v>1875</v>
      </c>
      <c r="B27" s="648" t="s">
        <v>1143</v>
      </c>
      <c r="C27" s="632" t="s">
        <v>370</v>
      </c>
      <c r="D27" s="649">
        <v>70</v>
      </c>
      <c r="E27" s="650"/>
      <c r="F27" s="633" t="s">
        <v>370</v>
      </c>
      <c r="G27" s="649">
        <v>70</v>
      </c>
      <c r="H27" s="622"/>
      <c r="I27" s="632" t="s">
        <v>1866</v>
      </c>
      <c r="J27" s="670"/>
      <c r="K27" s="92" t="s">
        <v>1866</v>
      </c>
      <c r="N27" s="1723"/>
      <c r="O27" s="668" t="s">
        <v>1145</v>
      </c>
      <c r="P27" s="669" t="s">
        <v>287</v>
      </c>
      <c r="Q27" s="626" t="s">
        <v>1146</v>
      </c>
      <c r="R27" s="671" t="s">
        <v>1147</v>
      </c>
      <c r="S27" s="164"/>
      <c r="T27" s="609" t="s">
        <v>1148</v>
      </c>
      <c r="V27" s="2057"/>
      <c r="W27" s="2058"/>
    </row>
    <row r="28" spans="1:23" ht="13.5" customHeight="1" x14ac:dyDescent="0.4">
      <c r="A28" s="672"/>
      <c r="B28" s="617"/>
      <c r="C28" s="670"/>
      <c r="D28" s="668"/>
      <c r="E28" s="617"/>
      <c r="F28" s="670"/>
      <c r="G28" s="668"/>
      <c r="H28" s="622"/>
      <c r="I28" s="623"/>
      <c r="J28" s="623"/>
      <c r="K28" s="623"/>
      <c r="N28" s="1723"/>
      <c r="O28" s="668" t="s">
        <v>1149</v>
      </c>
      <c r="P28" s="669" t="s">
        <v>1150</v>
      </c>
      <c r="Q28" s="626" t="s">
        <v>1151</v>
      </c>
      <c r="R28" s="671" t="s">
        <v>1152</v>
      </c>
      <c r="S28" s="164" t="s">
        <v>1153</v>
      </c>
      <c r="T28" s="609" t="s">
        <v>1154</v>
      </c>
      <c r="V28" s="2057"/>
      <c r="W28" s="2058"/>
    </row>
    <row r="29" spans="1:23" ht="13.5" customHeight="1" x14ac:dyDescent="0.4">
      <c r="A29" s="630" t="s">
        <v>1874</v>
      </c>
      <c r="B29" s="648" t="s">
        <v>1308</v>
      </c>
      <c r="C29" s="632" t="s">
        <v>1155</v>
      </c>
      <c r="D29" s="649">
        <v>72</v>
      </c>
      <c r="E29" s="610"/>
      <c r="F29" s="633" t="s">
        <v>1155</v>
      </c>
      <c r="G29" s="649">
        <v>72</v>
      </c>
      <c r="H29" s="628"/>
      <c r="I29" s="634" t="s">
        <v>1866</v>
      </c>
      <c r="J29" s="623"/>
      <c r="K29" s="623" t="s">
        <v>1866</v>
      </c>
      <c r="N29" s="1723"/>
      <c r="O29" s="668" t="s">
        <v>1156</v>
      </c>
      <c r="P29" s="669" t="s">
        <v>1157</v>
      </c>
      <c r="Q29" s="626" t="s">
        <v>1158</v>
      </c>
      <c r="R29" s="671" t="s">
        <v>1159</v>
      </c>
      <c r="S29" s="164"/>
      <c r="T29" s="609" t="s">
        <v>1160</v>
      </c>
      <c r="V29" s="2057"/>
      <c r="W29" s="2058"/>
    </row>
    <row r="30" spans="1:23" ht="13.5" customHeight="1" x14ac:dyDescent="0.4">
      <c r="A30" s="672"/>
      <c r="B30" s="617"/>
      <c r="C30" s="670"/>
      <c r="D30" s="668"/>
      <c r="E30" s="610"/>
      <c r="F30" s="670"/>
      <c r="G30" s="668"/>
      <c r="H30" s="622"/>
      <c r="I30" s="623"/>
      <c r="J30" s="623"/>
      <c r="K30" s="623"/>
      <c r="M30" s="676" t="s">
        <v>1161</v>
      </c>
      <c r="N30" s="1723"/>
      <c r="O30" s="668" t="s">
        <v>148</v>
      </c>
      <c r="P30" s="669" t="s">
        <v>136</v>
      </c>
      <c r="Q30" s="626" t="s">
        <v>1162</v>
      </c>
      <c r="R30" s="671" t="s">
        <v>1163</v>
      </c>
      <c r="S30" s="164"/>
      <c r="T30" s="877" t="s">
        <v>796</v>
      </c>
      <c r="V30" s="2057"/>
      <c r="W30" s="2058"/>
    </row>
    <row r="31" spans="1:23" ht="13.5" customHeight="1" thickBot="1" x14ac:dyDescent="0.45">
      <c r="A31" s="673" t="s">
        <v>1876</v>
      </c>
      <c r="B31" s="92" t="s">
        <v>1164</v>
      </c>
      <c r="C31" s="674" t="s">
        <v>1100</v>
      </c>
      <c r="D31" s="623">
        <v>72</v>
      </c>
      <c r="E31" s="610"/>
      <c r="F31" s="675" t="s">
        <v>1100</v>
      </c>
      <c r="G31" s="623">
        <v>72</v>
      </c>
      <c r="H31" s="461"/>
      <c r="I31" s="632" t="s">
        <v>1866</v>
      </c>
      <c r="J31" s="92"/>
      <c r="K31" s="92" t="s">
        <v>1866</v>
      </c>
      <c r="N31" s="1824"/>
      <c r="O31" s="607"/>
      <c r="P31" s="677"/>
      <c r="Q31" s="665"/>
      <c r="R31" s="678"/>
      <c r="S31" s="164"/>
      <c r="T31" s="627" t="s">
        <v>803</v>
      </c>
      <c r="V31" s="2053"/>
      <c r="W31" s="2054"/>
    </row>
    <row r="32" spans="1:23" ht="13.5" customHeight="1" x14ac:dyDescent="0.4">
      <c r="A32" s="672"/>
      <c r="B32" s="610"/>
      <c r="C32" s="610"/>
      <c r="D32" s="610"/>
      <c r="F32" s="610"/>
      <c r="G32" s="610"/>
      <c r="I32" s="623"/>
      <c r="J32" s="623"/>
      <c r="K32" s="623"/>
      <c r="N32" s="2037" t="s">
        <v>530</v>
      </c>
      <c r="O32" s="679">
        <v>0</v>
      </c>
      <c r="P32" s="680"/>
      <c r="Q32" s="415"/>
      <c r="R32" s="678"/>
      <c r="S32" s="164" t="s">
        <v>1144</v>
      </c>
      <c r="T32" s="1340" t="s">
        <v>575</v>
      </c>
      <c r="V32" s="2059" t="s">
        <v>2042</v>
      </c>
      <c r="W32" s="2060"/>
    </row>
    <row r="33" spans="1:23" ht="14.25" customHeight="1" thickBot="1" x14ac:dyDescent="0.45">
      <c r="A33" s="1165"/>
      <c r="B33" s="1166"/>
      <c r="C33" s="882"/>
      <c r="D33" s="1166"/>
      <c r="E33" s="1166"/>
      <c r="F33" s="882"/>
      <c r="G33" s="1166"/>
      <c r="H33" s="888"/>
      <c r="I33" s="1167"/>
      <c r="N33" s="1824"/>
      <c r="O33" s="652"/>
      <c r="P33" s="660"/>
      <c r="Q33" s="608"/>
      <c r="S33" s="164"/>
      <c r="T33" s="683"/>
      <c r="V33" s="2061"/>
      <c r="W33" s="2062"/>
    </row>
    <row r="34" spans="1:23" ht="13.5" customHeight="1" thickBot="1" x14ac:dyDescent="0.45">
      <c r="I34" s="9"/>
      <c r="J34" s="9"/>
      <c r="K34" s="9"/>
      <c r="N34" s="2037" t="s">
        <v>731</v>
      </c>
      <c r="O34" s="684" t="s">
        <v>1167</v>
      </c>
      <c r="P34" s="685" t="s">
        <v>124</v>
      </c>
      <c r="Q34" s="415"/>
      <c r="S34" s="164" t="s">
        <v>372</v>
      </c>
      <c r="T34" s="681">
        <v>0</v>
      </c>
      <c r="V34" s="2059"/>
      <c r="W34" s="2060"/>
    </row>
    <row r="35" spans="1:23" ht="13.5" customHeight="1" thickTop="1" thickBot="1" x14ac:dyDescent="0.45">
      <c r="F35" s="682" t="s">
        <v>1165</v>
      </c>
      <c r="G35" s="2038" t="s">
        <v>1166</v>
      </c>
      <c r="H35" s="2039"/>
      <c r="I35" s="9"/>
      <c r="J35" s="9"/>
      <c r="K35" s="9"/>
      <c r="N35" s="1824"/>
      <c r="O35" s="253" t="s">
        <v>290</v>
      </c>
      <c r="P35" s="253" t="s">
        <v>291</v>
      </c>
      <c r="Q35" s="616"/>
      <c r="S35" s="164"/>
      <c r="T35" s="683"/>
      <c r="V35" s="2061"/>
      <c r="W35" s="2062"/>
    </row>
    <row r="36" spans="1:23" ht="13.5" customHeight="1" x14ac:dyDescent="0.4">
      <c r="I36" s="9"/>
      <c r="J36" s="9"/>
      <c r="K36" s="9"/>
      <c r="N36" s="2034" t="s">
        <v>784</v>
      </c>
      <c r="O36" s="625" t="s">
        <v>252</v>
      </c>
      <c r="P36" s="686" t="s">
        <v>253</v>
      </c>
      <c r="Q36" s="621"/>
      <c r="S36" s="164" t="s">
        <v>1168</v>
      </c>
      <c r="T36" s="681">
        <v>0</v>
      </c>
      <c r="V36" s="2059"/>
      <c r="W36" s="2060"/>
    </row>
    <row r="37" spans="1:23" ht="15.75" customHeight="1" thickBot="1" x14ac:dyDescent="0.45">
      <c r="I37" s="9"/>
      <c r="J37" s="9"/>
      <c r="K37" s="9"/>
      <c r="N37" s="1723"/>
      <c r="O37" s="610" t="s">
        <v>115</v>
      </c>
      <c r="P37" s="664" t="s">
        <v>89</v>
      </c>
      <c r="Q37" s="654"/>
      <c r="S37" s="164"/>
      <c r="T37" s="683"/>
      <c r="V37" s="2061"/>
      <c r="W37" s="2062"/>
    </row>
    <row r="38" spans="1:23" ht="13.5" customHeight="1" thickBot="1" x14ac:dyDescent="0.45">
      <c r="I38" s="9"/>
      <c r="J38" s="9"/>
      <c r="K38" s="9"/>
      <c r="N38" s="1824"/>
      <c r="Q38" s="665"/>
      <c r="S38" s="164" t="s">
        <v>374</v>
      </c>
      <c r="T38" s="681">
        <v>0</v>
      </c>
      <c r="V38" s="2059"/>
      <c r="W38" s="2060"/>
    </row>
    <row r="39" spans="1:23" ht="13.5" customHeight="1" thickBot="1" x14ac:dyDescent="0.45">
      <c r="I39" s="9"/>
      <c r="J39" s="9"/>
      <c r="K39" s="9"/>
      <c r="N39" s="2033" t="s">
        <v>322</v>
      </c>
      <c r="O39" s="163">
        <v>0</v>
      </c>
      <c r="P39" s="688"/>
      <c r="Q39" s="415"/>
      <c r="S39" s="164"/>
      <c r="T39" s="683"/>
      <c r="V39" s="2061"/>
      <c r="W39" s="2062"/>
    </row>
    <row r="40" spans="1:23" ht="15" customHeight="1" thickBot="1" x14ac:dyDescent="0.45">
      <c r="I40" s="9"/>
      <c r="J40" s="9"/>
      <c r="K40" s="9"/>
      <c r="N40" s="1824"/>
      <c r="O40" s="461"/>
      <c r="P40" s="454"/>
      <c r="Q40" s="616"/>
      <c r="S40" s="164" t="s">
        <v>369</v>
      </c>
      <c r="T40" s="681">
        <v>0</v>
      </c>
      <c r="V40" s="2059"/>
      <c r="W40" s="2060"/>
    </row>
    <row r="41" spans="1:23" ht="12.75" customHeight="1" thickBot="1" x14ac:dyDescent="0.45">
      <c r="I41" s="9"/>
      <c r="J41" s="9"/>
      <c r="K41" s="9"/>
      <c r="N41" s="2033" t="s">
        <v>176</v>
      </c>
      <c r="O41" s="602" t="s">
        <v>1169</v>
      </c>
      <c r="P41" s="689" t="s">
        <v>144</v>
      </c>
      <c r="Q41" s="621"/>
      <c r="S41" s="164"/>
      <c r="T41" s="683"/>
      <c r="V41" s="2061"/>
      <c r="W41" s="2062"/>
    </row>
    <row r="42" spans="1:23" ht="13.5" customHeight="1" thickBot="1" x14ac:dyDescent="0.45">
      <c r="E42" s="856"/>
      <c r="F42" s="882"/>
      <c r="G42" s="882"/>
      <c r="H42" s="881"/>
      <c r="I42" s="9"/>
      <c r="J42" s="9"/>
      <c r="K42" s="9"/>
      <c r="N42" s="1723"/>
      <c r="O42" s="612" t="s">
        <v>1170</v>
      </c>
      <c r="P42" s="639" t="s">
        <v>108</v>
      </c>
      <c r="Q42" s="690"/>
      <c r="S42" s="164" t="s">
        <v>370</v>
      </c>
      <c r="T42" s="681">
        <v>0</v>
      </c>
      <c r="V42" s="2059"/>
      <c r="W42" s="2060"/>
    </row>
    <row r="43" spans="1:23" ht="12" customHeight="1" thickBot="1" x14ac:dyDescent="0.45">
      <c r="I43" s="9"/>
      <c r="J43" s="9"/>
      <c r="K43" s="9"/>
      <c r="N43" s="687" t="s">
        <v>324</v>
      </c>
      <c r="O43" s="602" t="s">
        <v>265</v>
      </c>
      <c r="P43" s="689" t="s">
        <v>257</v>
      </c>
      <c r="Q43" s="621"/>
      <c r="S43" s="164"/>
      <c r="T43" s="683"/>
      <c r="V43" s="2061"/>
      <c r="W43" s="2062"/>
    </row>
    <row r="44" spans="1:23" ht="12" customHeight="1" thickBot="1" x14ac:dyDescent="0.45">
      <c r="I44" s="9"/>
      <c r="J44" s="9"/>
      <c r="K44" s="9"/>
      <c r="N44" s="691"/>
      <c r="O44" s="692" t="s">
        <v>271</v>
      </c>
      <c r="P44" s="692" t="s">
        <v>272</v>
      </c>
      <c r="Q44" s="693"/>
      <c r="S44" s="164" t="s">
        <v>1171</v>
      </c>
      <c r="T44" s="681">
        <v>0</v>
      </c>
      <c r="V44" s="2059"/>
      <c r="W44" s="2060"/>
    </row>
    <row r="45" spans="1:23" ht="15" customHeight="1" thickBot="1" x14ac:dyDescent="0.45">
      <c r="T45" s="683"/>
      <c r="V45" s="2061"/>
      <c r="W45" s="2062"/>
    </row>
    <row r="46" spans="1:23" ht="15" customHeight="1" x14ac:dyDescent="0.4">
      <c r="S46" s="1154" t="s">
        <v>1135</v>
      </c>
      <c r="T46" s="681"/>
      <c r="V46" s="2059" t="s">
        <v>554</v>
      </c>
      <c r="W46" s="2060"/>
    </row>
    <row r="47" spans="1:23" ht="15" customHeight="1" thickBot="1" x14ac:dyDescent="0.45">
      <c r="T47" s="683"/>
      <c r="V47" s="2061"/>
      <c r="W47" s="2062"/>
    </row>
    <row r="48" spans="1:23" ht="15" customHeight="1" x14ac:dyDescent="0.4">
      <c r="V48" s="2063"/>
      <c r="W48" s="2063"/>
    </row>
    <row r="49" spans="22:23" ht="15" customHeight="1" x14ac:dyDescent="0.4">
      <c r="V49" s="2063"/>
      <c r="W49" s="2063"/>
    </row>
    <row r="50" spans="22:23" ht="15" customHeight="1" x14ac:dyDescent="0.4">
      <c r="V50" s="2063"/>
      <c r="W50" s="2063"/>
    </row>
    <row r="51" spans="22:23" ht="15" customHeight="1" x14ac:dyDescent="0.4">
      <c r="V51" s="2063"/>
      <c r="W51" s="2063"/>
    </row>
  </sheetData>
  <mergeCells count="64">
    <mergeCell ref="V50:W50"/>
    <mergeCell ref="V51:W51"/>
    <mergeCell ref="V3:W3"/>
    <mergeCell ref="V45:W45"/>
    <mergeCell ref="V46:W46"/>
    <mergeCell ref="V47:W47"/>
    <mergeCell ref="V48:W48"/>
    <mergeCell ref="V49:W49"/>
    <mergeCell ref="V40:W40"/>
    <mergeCell ref="V41:W41"/>
    <mergeCell ref="V42:W42"/>
    <mergeCell ref="V43:W43"/>
    <mergeCell ref="V44:W44"/>
    <mergeCell ref="V35:W35"/>
    <mergeCell ref="V36:W36"/>
    <mergeCell ref="V37:W37"/>
    <mergeCell ref="V38:W38"/>
    <mergeCell ref="V39:W39"/>
    <mergeCell ref="V30:W30"/>
    <mergeCell ref="V31:W31"/>
    <mergeCell ref="V32:W32"/>
    <mergeCell ref="V33:W33"/>
    <mergeCell ref="V34:W34"/>
    <mergeCell ref="V25:W25"/>
    <mergeCell ref="V26:W26"/>
    <mergeCell ref="V27:W27"/>
    <mergeCell ref="V28:W28"/>
    <mergeCell ref="V29:W29"/>
    <mergeCell ref="V20:W20"/>
    <mergeCell ref="V21:W21"/>
    <mergeCell ref="V22:W22"/>
    <mergeCell ref="V23:W23"/>
    <mergeCell ref="V24:W24"/>
    <mergeCell ref="V15:W15"/>
    <mergeCell ref="V16:W16"/>
    <mergeCell ref="V17:W17"/>
    <mergeCell ref="V18:W18"/>
    <mergeCell ref="V19:W19"/>
    <mergeCell ref="V10:W10"/>
    <mergeCell ref="V11:W11"/>
    <mergeCell ref="V12:W12"/>
    <mergeCell ref="V13:W13"/>
    <mergeCell ref="V14:W14"/>
    <mergeCell ref="V5:W5"/>
    <mergeCell ref="V6:W6"/>
    <mergeCell ref="V7:W7"/>
    <mergeCell ref="V8:W8"/>
    <mergeCell ref="V9:W9"/>
    <mergeCell ref="G35:H35"/>
    <mergeCell ref="A1:H5"/>
    <mergeCell ref="N3:Q3"/>
    <mergeCell ref="I5:K5"/>
    <mergeCell ref="N5:N7"/>
    <mergeCell ref="C7:D7"/>
    <mergeCell ref="F7:G7"/>
    <mergeCell ref="N8:N13"/>
    <mergeCell ref="N41:N42"/>
    <mergeCell ref="N14:N15"/>
    <mergeCell ref="N16:N23"/>
    <mergeCell ref="N24:N31"/>
    <mergeCell ref="N32:N33"/>
    <mergeCell ref="N34:N35"/>
    <mergeCell ref="N36:N38"/>
    <mergeCell ref="N39:N40"/>
  </mergeCells>
  <hyperlinks>
    <hyperlink ref="R5" r:id="rId1" xr:uid="{00000000-0004-0000-0700-000000000000}"/>
    <hyperlink ref="R10" r:id="rId2" xr:uid="{00000000-0004-0000-0700-000001000000}"/>
    <hyperlink ref="R14" r:id="rId3" xr:uid="{00000000-0004-0000-0700-000002000000}"/>
    <hyperlink ref="R16" r:id="rId4" xr:uid="{00000000-0004-0000-0700-000003000000}"/>
    <hyperlink ref="R17" r:id="rId5" xr:uid="{00000000-0004-0000-0700-000004000000}"/>
    <hyperlink ref="R24" r:id="rId6" xr:uid="{00000000-0004-0000-0700-000005000000}"/>
    <hyperlink ref="R25" r:id="rId7" xr:uid="{00000000-0004-0000-0700-000006000000}"/>
    <hyperlink ref="R26" r:id="rId8" xr:uid="{00000000-0004-0000-0700-000007000000}"/>
    <hyperlink ref="R27" r:id="rId9" xr:uid="{00000000-0004-0000-0700-000008000000}"/>
    <hyperlink ref="R28" r:id="rId10" xr:uid="{00000000-0004-0000-0700-000009000000}"/>
    <hyperlink ref="R29" r:id="rId11" xr:uid="{00000000-0004-0000-0700-00000A000000}"/>
    <hyperlink ref="M30" r:id="rId12" xr:uid="{00000000-0004-0000-0700-00000B000000}"/>
    <hyperlink ref="R30" r:id="rId13" xr:uid="{00000000-0004-0000-0700-00000C000000}"/>
  </hyperlinks>
  <printOptions horizontalCentered="1" verticalCentered="1"/>
  <pageMargins left="0.43307086614173229" right="0.82677165354330717" top="0.15748031496062992" bottom="0.15748031496062992" header="0" footer="0"/>
  <pageSetup paperSize="9" orientation="landscape" r:id="rId14"/>
  <drawing r:id="rId1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B1:K106"/>
  <sheetViews>
    <sheetView workbookViewId="0"/>
  </sheetViews>
  <sheetFormatPr baseColWidth="10" defaultColWidth="12.5546875" defaultRowHeight="15" customHeight="1" x14ac:dyDescent="0.4"/>
  <cols>
    <col min="1" max="1" width="4.71875" customWidth="1"/>
    <col min="2" max="2" width="17.44140625" customWidth="1"/>
    <col min="3" max="3" width="27.27734375" customWidth="1"/>
    <col min="4" max="6" width="16.44140625" customWidth="1"/>
    <col min="7" max="11" width="11.44140625" customWidth="1"/>
    <col min="12" max="12" width="4.71875" customWidth="1"/>
    <col min="13" max="26" width="11.44140625" customWidth="1"/>
  </cols>
  <sheetData>
    <row r="1" spans="2:11" ht="19.5" customHeight="1" x14ac:dyDescent="0.6">
      <c r="B1" s="1642" t="s">
        <v>1863</v>
      </c>
      <c r="C1" s="1551"/>
      <c r="D1" s="1551"/>
      <c r="E1" s="1551"/>
      <c r="F1" s="1551"/>
      <c r="G1" s="1551"/>
      <c r="H1" s="1551"/>
      <c r="I1" s="1551"/>
      <c r="J1" s="1551"/>
      <c r="K1" s="1551"/>
    </row>
    <row r="2" spans="2:11" ht="19.5" customHeight="1" x14ac:dyDescent="0.6">
      <c r="B2" s="1642" t="s">
        <v>2068</v>
      </c>
      <c r="C2" s="1551"/>
      <c r="D2" s="1551"/>
      <c r="E2" s="1551"/>
      <c r="F2" s="1551"/>
      <c r="G2" s="1551"/>
      <c r="H2" s="1551"/>
      <c r="I2" s="1551"/>
      <c r="J2" s="1551"/>
      <c r="K2" s="1551"/>
    </row>
    <row r="3" spans="2:11" ht="12" customHeight="1" x14ac:dyDescent="0.55000000000000004">
      <c r="B3" s="8" t="s">
        <v>1275</v>
      </c>
      <c r="C3" s="222"/>
      <c r="D3" s="828"/>
      <c r="E3" s="829"/>
      <c r="F3" s="829"/>
      <c r="G3" s="830"/>
      <c r="H3" s="829"/>
      <c r="I3" s="829"/>
      <c r="J3" s="840" t="s">
        <v>1276</v>
      </c>
      <c r="K3" s="222">
        <v>72</v>
      </c>
    </row>
    <row r="4" spans="2:11" ht="12" customHeight="1" x14ac:dyDescent="0.4">
      <c r="B4" s="11"/>
      <c r="C4" s="11"/>
      <c r="D4" s="11"/>
      <c r="E4" s="7"/>
      <c r="F4" s="7"/>
      <c r="G4" s="9"/>
      <c r="H4" s="7"/>
      <c r="I4" s="7"/>
      <c r="J4" s="7"/>
      <c r="K4" s="7"/>
    </row>
    <row r="5" spans="2:11" ht="12" customHeight="1" x14ac:dyDescent="0.4">
      <c r="B5" s="831" t="s">
        <v>9</v>
      </c>
      <c r="C5" s="831" t="s">
        <v>10</v>
      </c>
      <c r="D5" s="831" t="s">
        <v>11</v>
      </c>
      <c r="E5" s="831" t="s">
        <v>1277</v>
      </c>
      <c r="F5" s="831" t="s">
        <v>1278</v>
      </c>
      <c r="G5" s="831" t="s">
        <v>1279</v>
      </c>
      <c r="H5" s="831" t="s">
        <v>1280</v>
      </c>
      <c r="I5" s="831" t="s">
        <v>1281</v>
      </c>
      <c r="J5" s="831" t="s">
        <v>1282</v>
      </c>
      <c r="K5" s="831" t="s">
        <v>72</v>
      </c>
    </row>
    <row r="6" spans="2:11" ht="12" customHeight="1" x14ac:dyDescent="0.4">
      <c r="B6" s="860"/>
      <c r="C6" s="861"/>
      <c r="D6" s="861"/>
      <c r="E6" s="862"/>
      <c r="F6" s="862"/>
      <c r="G6" s="863"/>
      <c r="H6" s="862"/>
      <c r="I6" s="862"/>
      <c r="J6" s="862"/>
      <c r="K6" s="864"/>
    </row>
    <row r="7" spans="2:11" ht="12" customHeight="1" x14ac:dyDescent="0.4">
      <c r="B7" s="832" t="s">
        <v>241</v>
      </c>
      <c r="C7" s="625" t="s">
        <v>1341</v>
      </c>
      <c r="D7" s="625" t="s">
        <v>1342</v>
      </c>
      <c r="E7" s="670" t="s">
        <v>66</v>
      </c>
      <c r="F7" s="670" t="s">
        <v>1283</v>
      </c>
      <c r="G7" s="833">
        <v>6</v>
      </c>
      <c r="H7" s="662">
        <f>RANK(K7,$K$7:$K$106,1)</f>
        <v>4</v>
      </c>
      <c r="I7" s="2065">
        <v>66</v>
      </c>
      <c r="J7" s="1156">
        <v>73</v>
      </c>
      <c r="K7" s="834">
        <f>IF(OR(I7="",I7="AB"),999,I7)+IF(OR(J7="",J7="AB"),999,J7)+IF(OR(J8="",J8="AB"),999,J8)</f>
        <v>216</v>
      </c>
    </row>
    <row r="8" spans="2:11" ht="12" customHeight="1" x14ac:dyDescent="0.4">
      <c r="B8" s="835" t="s">
        <v>90</v>
      </c>
      <c r="C8" s="625" t="s">
        <v>91</v>
      </c>
      <c r="D8" s="625" t="s">
        <v>1361</v>
      </c>
      <c r="E8" s="670" t="s">
        <v>92</v>
      </c>
      <c r="F8" s="92"/>
      <c r="G8" s="833">
        <v>15.9</v>
      </c>
      <c r="H8" s="662"/>
      <c r="I8" s="2067"/>
      <c r="J8" s="1156">
        <v>77</v>
      </c>
      <c r="K8" s="834"/>
    </row>
    <row r="9" spans="2:11" ht="12" customHeight="1" x14ac:dyDescent="0.4">
      <c r="B9" s="835" t="s">
        <v>88</v>
      </c>
      <c r="C9" s="625" t="s">
        <v>1360</v>
      </c>
      <c r="D9" s="625" t="s">
        <v>89</v>
      </c>
      <c r="E9" s="670" t="s">
        <v>70</v>
      </c>
      <c r="F9" s="92" t="s">
        <v>1283</v>
      </c>
      <c r="G9" s="833">
        <v>7.3</v>
      </c>
      <c r="H9" s="662">
        <f>RANK(K9,$K$7:$K$106,1)</f>
        <v>5</v>
      </c>
      <c r="I9" s="2065">
        <v>67</v>
      </c>
      <c r="J9" s="1156">
        <v>81</v>
      </c>
      <c r="K9" s="1147">
        <f>IF(OR(I9="",I9="AB"),999,I9)+IF(OR(J9="",J9="AB"),999,J9)+IF(OR(J10="",J10="AB"),999,J10)</f>
        <v>221</v>
      </c>
    </row>
    <row r="10" spans="2:11" ht="12" customHeight="1" x14ac:dyDescent="0.4">
      <c r="B10" s="835" t="s">
        <v>82</v>
      </c>
      <c r="C10" s="625" t="s">
        <v>1360</v>
      </c>
      <c r="D10" s="625" t="s">
        <v>83</v>
      </c>
      <c r="E10" s="670" t="s">
        <v>70</v>
      </c>
      <c r="F10" s="92"/>
      <c r="G10" s="833">
        <v>3</v>
      </c>
      <c r="H10" s="662"/>
      <c r="I10" s="2067"/>
      <c r="J10" s="1156">
        <v>73</v>
      </c>
      <c r="K10" s="1147"/>
    </row>
    <row r="11" spans="2:11" ht="12" customHeight="1" x14ac:dyDescent="0.4">
      <c r="B11" s="835" t="s">
        <v>100</v>
      </c>
      <c r="C11" s="625" t="s">
        <v>1362</v>
      </c>
      <c r="D11" s="625" t="s">
        <v>1363</v>
      </c>
      <c r="E11" s="670" t="s">
        <v>66</v>
      </c>
      <c r="F11" s="92" t="s">
        <v>1283</v>
      </c>
      <c r="G11" s="833">
        <v>3.2</v>
      </c>
      <c r="H11" s="662">
        <f>RANK(K11,$K$7:$K$106,1)</f>
        <v>2</v>
      </c>
      <c r="I11" s="2065">
        <v>63</v>
      </c>
      <c r="J11" s="1156">
        <v>72</v>
      </c>
      <c r="K11" s="1147">
        <f>IF(OR(I11="",I11="AB"),999,I11)+IF(OR(J11="",J11="AB"),999,J11)+IF(OR(J12="",J12="AB"),999,J12)</f>
        <v>209</v>
      </c>
    </row>
    <row r="12" spans="2:11" ht="12" customHeight="1" x14ac:dyDescent="0.4">
      <c r="B12" s="835" t="s">
        <v>98</v>
      </c>
      <c r="C12" s="625" t="s">
        <v>1441</v>
      </c>
      <c r="D12" s="625" t="s">
        <v>1442</v>
      </c>
      <c r="E12" s="670" t="s">
        <v>81</v>
      </c>
      <c r="F12" s="92"/>
      <c r="G12" s="833">
        <v>18</v>
      </c>
      <c r="H12" s="662"/>
      <c r="I12" s="2067"/>
      <c r="J12" s="1156">
        <v>74</v>
      </c>
      <c r="K12" s="1147"/>
    </row>
    <row r="13" spans="2:11" ht="12" customHeight="1" x14ac:dyDescent="0.4">
      <c r="B13" s="835" t="s">
        <v>251</v>
      </c>
      <c r="C13" s="625" t="s">
        <v>252</v>
      </c>
      <c r="D13" s="625" t="s">
        <v>253</v>
      </c>
      <c r="E13" s="670" t="s">
        <v>66</v>
      </c>
      <c r="F13" s="92" t="s">
        <v>1283</v>
      </c>
      <c r="G13" s="833">
        <v>8.5</v>
      </c>
      <c r="H13" s="662">
        <f>RANK(K13,$K$7:$K$106,1)</f>
        <v>9</v>
      </c>
      <c r="I13" s="2065">
        <v>68</v>
      </c>
      <c r="J13" s="1156">
        <v>75</v>
      </c>
      <c r="K13" s="1147">
        <f>IF(OR(I13="",I13="AB"),999,I13)+IF(OR(J13="",J13="AB"),999,J13)+IF(OR(J14="",J14="AB"),999,J14)</f>
        <v>227</v>
      </c>
    </row>
    <row r="14" spans="2:11" ht="12" customHeight="1" x14ac:dyDescent="0.4">
      <c r="B14" s="835" t="s">
        <v>126</v>
      </c>
      <c r="C14" s="625" t="s">
        <v>1390</v>
      </c>
      <c r="D14" s="625" t="s">
        <v>1391</v>
      </c>
      <c r="E14" s="670" t="s">
        <v>92</v>
      </c>
      <c r="F14" s="92"/>
      <c r="G14" s="833">
        <v>5.6</v>
      </c>
      <c r="H14" s="662"/>
      <c r="I14" s="2067"/>
      <c r="J14" s="1156">
        <v>84</v>
      </c>
      <c r="K14" s="1147"/>
    </row>
    <row r="15" spans="2:11" ht="12" customHeight="1" x14ac:dyDescent="0.4">
      <c r="B15" s="835" t="s">
        <v>127</v>
      </c>
      <c r="C15" s="625" t="s">
        <v>1349</v>
      </c>
      <c r="D15" s="625" t="s">
        <v>1348</v>
      </c>
      <c r="E15" s="670" t="s">
        <v>66</v>
      </c>
      <c r="F15" s="92" t="s">
        <v>1283</v>
      </c>
      <c r="G15" s="833">
        <v>-0.1</v>
      </c>
      <c r="H15" s="662">
        <f>RANK(K15,$K$7:$K$106,1)</f>
        <v>1</v>
      </c>
      <c r="I15" s="2065">
        <v>56</v>
      </c>
      <c r="J15" s="1156">
        <v>80</v>
      </c>
      <c r="K15" s="1147">
        <f>IF(OR(I15="",I15="AB"),999,I15)+IF(OR(J15="",J15="AB"),999,J15)+IF(OR(J16="",J16="AB"),999,J16)</f>
        <v>204</v>
      </c>
    </row>
    <row r="16" spans="2:11" ht="12" customHeight="1" x14ac:dyDescent="0.4">
      <c r="B16" s="835" t="s">
        <v>128</v>
      </c>
      <c r="C16" s="625" t="s">
        <v>1446</v>
      </c>
      <c r="D16" s="625" t="s">
        <v>83</v>
      </c>
      <c r="E16" s="670" t="s">
        <v>70</v>
      </c>
      <c r="F16" s="92"/>
      <c r="G16" s="833">
        <v>-7.1</v>
      </c>
      <c r="H16" s="662"/>
      <c r="I16" s="2067"/>
      <c r="J16" s="1156">
        <v>68</v>
      </c>
      <c r="K16" s="1147"/>
    </row>
    <row r="17" spans="2:11" ht="12" customHeight="1" x14ac:dyDescent="0.4">
      <c r="B17" s="835" t="s">
        <v>1268</v>
      </c>
      <c r="C17" s="625" t="s">
        <v>1345</v>
      </c>
      <c r="D17" s="625" t="s">
        <v>1347</v>
      </c>
      <c r="E17" s="670" t="s">
        <v>117</v>
      </c>
      <c r="F17" s="92" t="s">
        <v>1283</v>
      </c>
      <c r="G17" s="833">
        <v>12.5</v>
      </c>
      <c r="H17" s="662">
        <f>RANK(K17,$K$7:$K$106,1)</f>
        <v>20</v>
      </c>
      <c r="I17" s="2065">
        <v>78</v>
      </c>
      <c r="J17" s="1156">
        <v>999</v>
      </c>
      <c r="K17" s="1147">
        <f>IF(OR(I17="",I17="AB"),999,I17)+IF(OR(J17="",J17="AB"),999,J17)+IF(OR(J18="",J18="AB"),999,J18)</f>
        <v>1153</v>
      </c>
    </row>
    <row r="18" spans="2:11" ht="12" customHeight="1" x14ac:dyDescent="0.4">
      <c r="B18" s="835" t="s">
        <v>1270</v>
      </c>
      <c r="C18" s="625" t="s">
        <v>1345</v>
      </c>
      <c r="D18" s="625" t="s">
        <v>1344</v>
      </c>
      <c r="E18" s="670" t="s">
        <v>70</v>
      </c>
      <c r="F18" s="92"/>
      <c r="G18" s="833">
        <v>8.8000000000000007</v>
      </c>
      <c r="H18" s="662"/>
      <c r="I18" s="2067"/>
      <c r="J18" s="1156">
        <v>76</v>
      </c>
      <c r="K18" s="1147"/>
    </row>
    <row r="19" spans="2:11" ht="12" customHeight="1" x14ac:dyDescent="0.4">
      <c r="B19" s="835" t="s">
        <v>138</v>
      </c>
      <c r="C19" s="625" t="s">
        <v>1403</v>
      </c>
      <c r="D19" s="625" t="s">
        <v>1405</v>
      </c>
      <c r="E19" s="670" t="s">
        <v>68</v>
      </c>
      <c r="F19" s="670" t="s">
        <v>1283</v>
      </c>
      <c r="G19" s="833">
        <v>-1.1000000000000001</v>
      </c>
      <c r="H19" s="598">
        <f>RANK(K19,$K$7:$K$106,1)</f>
        <v>17</v>
      </c>
      <c r="I19" s="2065">
        <v>64</v>
      </c>
      <c r="J19" s="1156">
        <v>71</v>
      </c>
      <c r="K19" s="1147">
        <f>IF(OR(I19="",I19="AB"),999,I19)+IF(OR(J19="",J19="AB"),999,J19)+IF(OR(J20="",J20="AB"),999,J20)</f>
        <v>1134</v>
      </c>
    </row>
    <row r="20" spans="2:11" ht="12" customHeight="1" x14ac:dyDescent="0.4">
      <c r="B20" s="835" t="s">
        <v>139</v>
      </c>
      <c r="C20" s="625" t="s">
        <v>1406</v>
      </c>
      <c r="D20" s="625" t="s">
        <v>1407</v>
      </c>
      <c r="E20" s="670" t="s">
        <v>81</v>
      </c>
      <c r="F20" s="92"/>
      <c r="G20" s="833">
        <v>20.100000000000001</v>
      </c>
      <c r="H20" s="662"/>
      <c r="I20" s="2067"/>
      <c r="J20" s="1156">
        <v>999</v>
      </c>
      <c r="K20" s="1147"/>
    </row>
    <row r="21" spans="2:11" ht="12" customHeight="1" x14ac:dyDescent="0.4">
      <c r="B21" s="835" t="s">
        <v>996</v>
      </c>
      <c r="C21" s="625" t="s">
        <v>1814</v>
      </c>
      <c r="D21" s="625" t="s">
        <v>1550</v>
      </c>
      <c r="E21" s="670" t="s">
        <v>117</v>
      </c>
      <c r="F21" s="92" t="s">
        <v>1283</v>
      </c>
      <c r="G21" s="833">
        <v>11.8</v>
      </c>
      <c r="H21" s="662">
        <f>RANK(K21,$K$7:$K$106,1)</f>
        <v>21</v>
      </c>
      <c r="I21" s="2065">
        <v>60</v>
      </c>
      <c r="J21" s="1156">
        <v>95</v>
      </c>
      <c r="K21" s="1147">
        <f>IF(OR(I21="",I21="AB"),999,I21)+IF(OR(J21="",J21="AB"),999,J21)+IF(OR(J22="",J22="AB"),999,J22)</f>
        <v>1154</v>
      </c>
    </row>
    <row r="22" spans="2:11" ht="12" customHeight="1" x14ac:dyDescent="0.4">
      <c r="B22" s="835" t="s">
        <v>264</v>
      </c>
      <c r="C22" s="625" t="s">
        <v>265</v>
      </c>
      <c r="D22" s="625" t="s">
        <v>257</v>
      </c>
      <c r="E22" s="670" t="s">
        <v>68</v>
      </c>
      <c r="F22" s="92"/>
      <c r="G22" s="833">
        <v>-4.4000000000000004</v>
      </c>
      <c r="H22" s="662"/>
      <c r="I22" s="2067"/>
      <c r="J22" s="1156">
        <v>999</v>
      </c>
      <c r="K22" s="1147"/>
    </row>
    <row r="23" spans="2:11" ht="12" customHeight="1" x14ac:dyDescent="0.4">
      <c r="B23" s="835" t="s">
        <v>143</v>
      </c>
      <c r="C23" s="625" t="s">
        <v>1414</v>
      </c>
      <c r="D23" s="625" t="s">
        <v>144</v>
      </c>
      <c r="E23" s="670" t="s">
        <v>70</v>
      </c>
      <c r="F23" s="92" t="s">
        <v>1283</v>
      </c>
      <c r="G23" s="833">
        <v>15.5</v>
      </c>
      <c r="H23" s="662">
        <f>RANK(K23,$K$7:$K$106,1)</f>
        <v>15</v>
      </c>
      <c r="I23" s="2065">
        <v>74</v>
      </c>
      <c r="J23" s="1156">
        <v>86</v>
      </c>
      <c r="K23" s="1147">
        <f>IF(OR(I23="",I23="AB"),999,I23)+IF(OR(J23="",J23="AB"),999,J23)+IF(OR(J24="",J24="AB"),999,J24)</f>
        <v>243</v>
      </c>
    </row>
    <row r="24" spans="2:11" ht="12" customHeight="1" x14ac:dyDescent="0.4">
      <c r="B24" s="835" t="s">
        <v>719</v>
      </c>
      <c r="C24" s="625" t="s">
        <v>1679</v>
      </c>
      <c r="D24" s="625" t="s">
        <v>1336</v>
      </c>
      <c r="E24" s="670" t="s">
        <v>78</v>
      </c>
      <c r="F24" s="92"/>
      <c r="G24" s="833">
        <v>36</v>
      </c>
      <c r="H24" s="662"/>
      <c r="I24" s="2067"/>
      <c r="J24" s="1156">
        <v>83</v>
      </c>
      <c r="K24" s="1147"/>
    </row>
    <row r="25" spans="2:11" ht="12" customHeight="1" x14ac:dyDescent="0.4">
      <c r="B25" s="835" t="s">
        <v>700</v>
      </c>
      <c r="C25" s="625" t="s">
        <v>1669</v>
      </c>
      <c r="D25" s="625" t="s">
        <v>1670</v>
      </c>
      <c r="E25" s="670" t="s">
        <v>117</v>
      </c>
      <c r="F25" s="670" t="s">
        <v>1283</v>
      </c>
      <c r="G25" s="833">
        <v>27.5</v>
      </c>
      <c r="H25" s="598">
        <f>RANK(K25,$K$7:$K$106,1)</f>
        <v>23</v>
      </c>
      <c r="I25" s="2065">
        <v>74</v>
      </c>
      <c r="J25" s="1156">
        <v>999</v>
      </c>
      <c r="K25" s="1147">
        <f>IF(OR(I25="",I25="AB"),999,I25)+IF(OR(J25="",J25="AB"),999,J25)+IF(OR(J26="",J26="AB"),999,J26)</f>
        <v>2072</v>
      </c>
    </row>
    <row r="26" spans="2:11" ht="12" customHeight="1" x14ac:dyDescent="0.4">
      <c r="B26" s="835" t="s">
        <v>702</v>
      </c>
      <c r="C26" s="625" t="s">
        <v>1669</v>
      </c>
      <c r="D26" s="625" t="s">
        <v>1671</v>
      </c>
      <c r="E26" s="670" t="s">
        <v>70</v>
      </c>
      <c r="F26" s="92"/>
      <c r="G26" s="833">
        <v>17.8</v>
      </c>
      <c r="H26" s="662"/>
      <c r="I26" s="2067"/>
      <c r="J26" s="1156">
        <v>999</v>
      </c>
      <c r="K26" s="1147"/>
    </row>
    <row r="27" spans="2:11" ht="12" customHeight="1" x14ac:dyDescent="0.4">
      <c r="B27" s="835" t="s">
        <v>151</v>
      </c>
      <c r="C27" s="625" t="s">
        <v>1676</v>
      </c>
      <c r="D27" s="625" t="s">
        <v>1675</v>
      </c>
      <c r="E27" s="670" t="s">
        <v>70</v>
      </c>
      <c r="F27" s="92" t="s">
        <v>1283</v>
      </c>
      <c r="G27" s="833">
        <v>2.6</v>
      </c>
      <c r="H27" s="662">
        <f>RANK(K27,$K$7:$K$106,1)</f>
        <v>3</v>
      </c>
      <c r="I27" s="2065">
        <v>63</v>
      </c>
      <c r="J27" s="1156">
        <v>71</v>
      </c>
      <c r="K27" s="1147">
        <f>IF(OR(I27="",I27="AB"),999,I27)+IF(OR(J27="",J27="AB"),999,J27)+IF(OR(J28="",J28="AB"),999,J28)</f>
        <v>214</v>
      </c>
    </row>
    <row r="28" spans="2:11" ht="12" customHeight="1" x14ac:dyDescent="0.4">
      <c r="B28" s="835" t="s">
        <v>142</v>
      </c>
      <c r="C28" s="625" t="s">
        <v>1411</v>
      </c>
      <c r="D28" s="625" t="s">
        <v>1412</v>
      </c>
      <c r="E28" s="670" t="s">
        <v>66</v>
      </c>
      <c r="F28" s="92"/>
      <c r="G28" s="833">
        <v>13</v>
      </c>
      <c r="H28" s="662"/>
      <c r="I28" s="2067"/>
      <c r="J28" s="1156">
        <v>80</v>
      </c>
      <c r="K28" s="1147"/>
    </row>
    <row r="29" spans="2:11" ht="12" customHeight="1" x14ac:dyDescent="0.4">
      <c r="B29" s="835" t="s">
        <v>163</v>
      </c>
      <c r="C29" s="625" t="s">
        <v>1423</v>
      </c>
      <c r="D29" s="625" t="s">
        <v>1424</v>
      </c>
      <c r="E29" s="670" t="s">
        <v>66</v>
      </c>
      <c r="F29" s="92" t="s">
        <v>1283</v>
      </c>
      <c r="G29" s="833">
        <v>12.2</v>
      </c>
      <c r="H29" s="662">
        <f>RANK(K29,$K$7:$K$106,1)</f>
        <v>12</v>
      </c>
      <c r="I29" s="2065">
        <v>72</v>
      </c>
      <c r="J29" s="1156">
        <v>75</v>
      </c>
      <c r="K29" s="1147">
        <f>IF(OR(I29="",I29="AB"),999,I29)+IF(OR(J29="",J29="AB"),999,J29)+IF(OR(J30="",J30="AB"),999,J30)</f>
        <v>237</v>
      </c>
    </row>
    <row r="30" spans="2:11" ht="12" customHeight="1" x14ac:dyDescent="0.4">
      <c r="B30" s="835" t="s">
        <v>1059</v>
      </c>
      <c r="C30" s="625" t="s">
        <v>1419</v>
      </c>
      <c r="D30" s="625" t="s">
        <v>1420</v>
      </c>
      <c r="E30" s="670" t="s">
        <v>78</v>
      </c>
      <c r="F30" s="92"/>
      <c r="G30" s="833">
        <v>17.3</v>
      </c>
      <c r="H30" s="662"/>
      <c r="I30" s="2067"/>
      <c r="J30" s="1156">
        <v>90</v>
      </c>
      <c r="K30" s="1147"/>
    </row>
    <row r="31" spans="2:11" ht="12" customHeight="1" x14ac:dyDescent="0.4">
      <c r="B31" s="835" t="s">
        <v>166</v>
      </c>
      <c r="C31" s="625" t="s">
        <v>1750</v>
      </c>
      <c r="D31" s="625" t="s">
        <v>131</v>
      </c>
      <c r="E31" s="670" t="s">
        <v>92</v>
      </c>
      <c r="F31" s="670" t="s">
        <v>1283</v>
      </c>
      <c r="G31" s="833">
        <v>13.8</v>
      </c>
      <c r="H31" s="836">
        <f>RANK(K31,$K$7:$K$106,1)</f>
        <v>16</v>
      </c>
      <c r="I31" s="2065">
        <v>68</v>
      </c>
      <c r="J31" s="1156">
        <v>99</v>
      </c>
      <c r="K31" s="1147">
        <f>IF(OR(I31="",I31="AB"),999,I31)+IF(OR(J31="",J31="AB"),999,J31)+IF(OR(J32="",J32="AB"),999,J32)</f>
        <v>244</v>
      </c>
    </row>
    <row r="32" spans="2:11" ht="12" customHeight="1" x14ac:dyDescent="0.4">
      <c r="B32" s="835" t="s">
        <v>167</v>
      </c>
      <c r="C32" s="625" t="s">
        <v>1798</v>
      </c>
      <c r="D32" s="625" t="s">
        <v>1366</v>
      </c>
      <c r="E32" s="670" t="s">
        <v>66</v>
      </c>
      <c r="F32" s="92"/>
      <c r="G32" s="833">
        <v>17.100000000000001</v>
      </c>
      <c r="H32" s="836"/>
      <c r="I32" s="2067"/>
      <c r="J32" s="1156">
        <v>77</v>
      </c>
      <c r="K32" s="1147"/>
    </row>
    <row r="33" spans="2:11" ht="12" customHeight="1" x14ac:dyDescent="0.4">
      <c r="B33" s="835" t="s">
        <v>915</v>
      </c>
      <c r="C33" s="625" t="s">
        <v>1783</v>
      </c>
      <c r="D33" s="625" t="s">
        <v>1724</v>
      </c>
      <c r="E33" s="670" t="s">
        <v>70</v>
      </c>
      <c r="F33" s="92" t="s">
        <v>1283</v>
      </c>
      <c r="G33" s="833">
        <v>11.5</v>
      </c>
      <c r="H33" s="662">
        <f>RANK(K33,$K$7:$K$106,1)</f>
        <v>13</v>
      </c>
      <c r="I33" s="2065">
        <v>71</v>
      </c>
      <c r="J33" s="1156">
        <v>86</v>
      </c>
      <c r="K33" s="1147">
        <f>IF(OR(I33="",I33="AB"),999,I33)+IF(OR(J33="",J33="AB"),999,J33)+IF(OR(J34="",J34="AB"),999,J34)</f>
        <v>240</v>
      </c>
    </row>
    <row r="34" spans="2:11" ht="12" customHeight="1" x14ac:dyDescent="0.4">
      <c r="B34" s="835" t="s">
        <v>976</v>
      </c>
      <c r="C34" s="625" t="s">
        <v>1805</v>
      </c>
      <c r="D34" s="625" t="s">
        <v>284</v>
      </c>
      <c r="E34" s="670" t="s">
        <v>66</v>
      </c>
      <c r="F34" s="92"/>
      <c r="G34" s="833">
        <v>14</v>
      </c>
      <c r="H34" s="662"/>
      <c r="I34" s="2067"/>
      <c r="J34" s="1156">
        <v>83</v>
      </c>
      <c r="K34" s="1147"/>
    </row>
    <row r="35" spans="2:11" ht="12" customHeight="1" x14ac:dyDescent="0.4">
      <c r="B35" s="835" t="s">
        <v>962</v>
      </c>
      <c r="C35" s="625" t="s">
        <v>1802</v>
      </c>
      <c r="D35" s="625" t="s">
        <v>157</v>
      </c>
      <c r="E35" s="670" t="s">
        <v>117</v>
      </c>
      <c r="F35" s="92" t="s">
        <v>1283</v>
      </c>
      <c r="G35" s="833">
        <v>11.8</v>
      </c>
      <c r="H35" s="662">
        <f>RANK(K35,$K$7:$K$106,1)</f>
        <v>18</v>
      </c>
      <c r="I35" s="2065">
        <v>67</v>
      </c>
      <c r="J35" s="1156">
        <v>999</v>
      </c>
      <c r="K35" s="1147">
        <f>IF(OR(I35="",I35="AB"),999,I35)+IF(OR(J35="",J35="AB"),999,J35)+IF(OR(J36="",J36="AB"),999,J36)</f>
        <v>1140</v>
      </c>
    </row>
    <row r="36" spans="2:11" ht="12" customHeight="1" x14ac:dyDescent="0.4">
      <c r="B36" s="835" t="s">
        <v>978</v>
      </c>
      <c r="C36" s="625" t="s">
        <v>1121</v>
      </c>
      <c r="D36" s="625" t="s">
        <v>1122</v>
      </c>
      <c r="E36" s="670" t="s">
        <v>117</v>
      </c>
      <c r="F36" s="92"/>
      <c r="G36" s="833">
        <v>7.8</v>
      </c>
      <c r="H36" s="662"/>
      <c r="I36" s="2067"/>
      <c r="J36" s="1156">
        <v>74</v>
      </c>
      <c r="K36" s="1147"/>
    </row>
    <row r="37" spans="2:11" ht="12" customHeight="1" x14ac:dyDescent="0.4">
      <c r="B37" s="835" t="s">
        <v>292</v>
      </c>
      <c r="C37" s="625" t="s">
        <v>1408</v>
      </c>
      <c r="D37" s="625" t="s">
        <v>1409</v>
      </c>
      <c r="E37" s="670" t="s">
        <v>68</v>
      </c>
      <c r="F37" s="92" t="s">
        <v>1283</v>
      </c>
      <c r="G37" s="833">
        <v>11.9</v>
      </c>
      <c r="H37" s="662">
        <f>RANK(K37,$K$7:$K$106,1)</f>
        <v>5</v>
      </c>
      <c r="I37" s="2065">
        <v>64</v>
      </c>
      <c r="J37" s="1156">
        <v>86</v>
      </c>
      <c r="K37" s="1147">
        <f>IF(OR(I37="",I37="AB"),999,I37)+IF(OR(J37="",J37="AB"),999,J37)+IF(OR(J38="",J38="AB"),999,J38)</f>
        <v>221</v>
      </c>
    </row>
    <row r="38" spans="2:11" ht="12" customHeight="1" x14ac:dyDescent="0.4">
      <c r="B38" s="835" t="s">
        <v>746</v>
      </c>
      <c r="C38" s="625" t="s">
        <v>1693</v>
      </c>
      <c r="D38" s="625" t="s">
        <v>1348</v>
      </c>
      <c r="E38" s="670" t="s">
        <v>66</v>
      </c>
      <c r="F38" s="92"/>
      <c r="G38" s="833">
        <v>10.3</v>
      </c>
      <c r="H38" s="662"/>
      <c r="I38" s="2067"/>
      <c r="J38" s="1156">
        <v>71</v>
      </c>
      <c r="K38" s="1147"/>
    </row>
    <row r="39" spans="2:11" ht="12" customHeight="1" x14ac:dyDescent="0.4">
      <c r="B39" s="835" t="s">
        <v>531</v>
      </c>
      <c r="C39" s="625" t="s">
        <v>1557</v>
      </c>
      <c r="D39" s="625" t="s">
        <v>1558</v>
      </c>
      <c r="E39" s="670" t="s">
        <v>66</v>
      </c>
      <c r="F39" s="92" t="s">
        <v>1283</v>
      </c>
      <c r="G39" s="833">
        <v>6.2</v>
      </c>
      <c r="H39" s="662">
        <f>RANK(K39,$K$7:$K$106,1)</f>
        <v>7</v>
      </c>
      <c r="I39" s="2065">
        <v>66</v>
      </c>
      <c r="J39" s="1156">
        <v>70</v>
      </c>
      <c r="K39" s="1147">
        <f>IF(OR(I39="",I39="AB"),999,I39)+IF(OR(J39="",J39="AB"),999,J39)+IF(OR(J40="",J40="AB"),999,J40)</f>
        <v>225</v>
      </c>
    </row>
    <row r="40" spans="2:11" ht="12" customHeight="1" x14ac:dyDescent="0.4">
      <c r="B40" s="835" t="s">
        <v>528</v>
      </c>
      <c r="C40" s="625" t="s">
        <v>1557</v>
      </c>
      <c r="D40" s="625" t="s">
        <v>131</v>
      </c>
      <c r="E40" s="670" t="s">
        <v>92</v>
      </c>
      <c r="F40" s="92"/>
      <c r="G40" s="833">
        <v>23.1</v>
      </c>
      <c r="H40" s="662"/>
      <c r="I40" s="2067"/>
      <c r="J40" s="1156">
        <v>89</v>
      </c>
      <c r="K40" s="1147"/>
    </row>
    <row r="41" spans="2:11" ht="12" customHeight="1" x14ac:dyDescent="0.4">
      <c r="B41" s="835" t="s">
        <v>168</v>
      </c>
      <c r="C41" s="625" t="s">
        <v>1400</v>
      </c>
      <c r="D41" s="625" t="s">
        <v>1336</v>
      </c>
      <c r="E41" s="670" t="s">
        <v>70</v>
      </c>
      <c r="F41" s="92" t="s">
        <v>1283</v>
      </c>
      <c r="G41" s="833">
        <v>2.9</v>
      </c>
      <c r="H41" s="662">
        <f>RANK(K41,$K$7:$K$106,1)</f>
        <v>10</v>
      </c>
      <c r="I41" s="2065">
        <v>71</v>
      </c>
      <c r="J41" s="1156">
        <v>73</v>
      </c>
      <c r="K41" s="1147">
        <f>IF(OR(I41="",I41="AB"),999,I41)+IF(OR(J41="",J41="AB"),999,J41)+IF(OR(J42="",J42="AB"),999,J42)</f>
        <v>230</v>
      </c>
    </row>
    <row r="42" spans="2:11" ht="12" customHeight="1" x14ac:dyDescent="0.4">
      <c r="B42" s="835" t="s">
        <v>533</v>
      </c>
      <c r="C42" s="625" t="s">
        <v>2077</v>
      </c>
      <c r="D42" s="625" t="s">
        <v>1560</v>
      </c>
      <c r="E42" s="670" t="s">
        <v>68</v>
      </c>
      <c r="F42" s="92"/>
      <c r="G42" s="833">
        <v>14.4</v>
      </c>
      <c r="H42" s="662"/>
      <c r="I42" s="2067"/>
      <c r="J42" s="1156">
        <v>86</v>
      </c>
      <c r="K42" s="1147"/>
    </row>
    <row r="43" spans="2:11" ht="12" customHeight="1" x14ac:dyDescent="0.4">
      <c r="B43" s="835" t="s">
        <v>543</v>
      </c>
      <c r="C43" s="625" t="s">
        <v>1565</v>
      </c>
      <c r="D43" s="625" t="s">
        <v>144</v>
      </c>
      <c r="E43" s="670" t="s">
        <v>70</v>
      </c>
      <c r="F43" s="92" t="s">
        <v>1283</v>
      </c>
      <c r="G43" s="833">
        <v>14.1</v>
      </c>
      <c r="H43" s="662">
        <f>RANK(K43,$K$7:$K$106,1)</f>
        <v>22</v>
      </c>
      <c r="I43" s="2065">
        <v>65</v>
      </c>
      <c r="J43" s="1156">
        <v>999</v>
      </c>
      <c r="K43" s="1147">
        <f>IF(OR(I43="",I43="AB"),999,I43)+IF(OR(J43="",J43="AB"),999,J43)+IF(OR(J44="",J44="AB"),999,J44)</f>
        <v>1161</v>
      </c>
    </row>
    <row r="44" spans="2:11" ht="12" customHeight="1" x14ac:dyDescent="0.4">
      <c r="B44" s="835" t="s">
        <v>536</v>
      </c>
      <c r="C44" s="625" t="s">
        <v>2069</v>
      </c>
      <c r="D44" s="625" t="s">
        <v>1468</v>
      </c>
      <c r="E44" s="670" t="s">
        <v>78</v>
      </c>
      <c r="F44" s="92"/>
      <c r="G44" s="833">
        <v>20.8</v>
      </c>
      <c r="H44" s="662"/>
      <c r="I44" s="2067"/>
      <c r="J44" s="1156">
        <v>97</v>
      </c>
      <c r="K44" s="1147"/>
    </row>
    <row r="45" spans="2:11" ht="12" customHeight="1" x14ac:dyDescent="0.4">
      <c r="B45" s="835" t="s">
        <v>748</v>
      </c>
      <c r="C45" s="625" t="s">
        <v>1694</v>
      </c>
      <c r="D45" s="625" t="s">
        <v>2078</v>
      </c>
      <c r="E45" s="670" t="s">
        <v>66</v>
      </c>
      <c r="F45" s="92" t="s">
        <v>1283</v>
      </c>
      <c r="G45" s="833">
        <v>10.5</v>
      </c>
      <c r="H45" s="662">
        <f>RANK(K45,$K$7:$K$106,1)</f>
        <v>19</v>
      </c>
      <c r="I45" s="2065">
        <v>72</v>
      </c>
      <c r="J45" s="1156">
        <v>77</v>
      </c>
      <c r="K45" s="1147">
        <f>IF(OR(I45="",I45="AB"),999,I45)+IF(OR(J45="",J45="AB"),999,J45)+IF(OR(J46="",J46="AB"),999,J46)</f>
        <v>1148</v>
      </c>
    </row>
    <row r="46" spans="2:11" ht="12" customHeight="1" x14ac:dyDescent="0.4">
      <c r="B46" s="835" t="s">
        <v>174</v>
      </c>
      <c r="C46" s="625" t="s">
        <v>1400</v>
      </c>
      <c r="D46" s="625" t="s">
        <v>2079</v>
      </c>
      <c r="E46" s="670" t="s">
        <v>92</v>
      </c>
      <c r="F46" s="92"/>
      <c r="G46" s="833">
        <v>13.1</v>
      </c>
      <c r="H46" s="837"/>
      <c r="I46" s="2067"/>
      <c r="J46" s="1156">
        <v>999</v>
      </c>
      <c r="K46" s="1147"/>
    </row>
    <row r="47" spans="2:11" ht="12" customHeight="1" x14ac:dyDescent="0.4">
      <c r="B47" s="835" t="s">
        <v>177</v>
      </c>
      <c r="C47" s="625" t="s">
        <v>1437</v>
      </c>
      <c r="D47" s="625" t="s">
        <v>108</v>
      </c>
      <c r="E47" s="670" t="s">
        <v>66</v>
      </c>
      <c r="F47" s="670" t="s">
        <v>1283</v>
      </c>
      <c r="G47" s="833">
        <v>4.4000000000000004</v>
      </c>
      <c r="H47" s="662">
        <f>RANK(K47,$K$7:$K$106,1)</f>
        <v>7</v>
      </c>
      <c r="I47" s="2065">
        <v>67</v>
      </c>
      <c r="J47" s="1156">
        <v>75</v>
      </c>
      <c r="K47" s="1147">
        <f>IF(OR(I47="",I47="AB"),999,I47)+IF(OR(J47="",J47="AB"),999,J47)+IF(OR(J48="",J48="AB"),999,J48)</f>
        <v>225</v>
      </c>
    </row>
    <row r="48" spans="2:11" ht="12" customHeight="1" x14ac:dyDescent="0.4">
      <c r="B48" s="835" t="s">
        <v>523</v>
      </c>
      <c r="C48" s="625" t="s">
        <v>1554</v>
      </c>
      <c r="D48" s="625" t="s">
        <v>1482</v>
      </c>
      <c r="E48" s="670" t="s">
        <v>81</v>
      </c>
      <c r="F48" s="92"/>
      <c r="G48" s="833">
        <v>14.2</v>
      </c>
      <c r="H48" s="662"/>
      <c r="I48" s="2067"/>
      <c r="J48" s="1156">
        <v>83</v>
      </c>
      <c r="K48" s="1147"/>
    </row>
    <row r="49" spans="2:11" ht="12" customHeight="1" x14ac:dyDescent="0.4">
      <c r="B49" s="835" t="s">
        <v>509</v>
      </c>
      <c r="C49" s="625" t="s">
        <v>1436</v>
      </c>
      <c r="D49" s="625" t="s">
        <v>108</v>
      </c>
      <c r="E49" s="670" t="s">
        <v>66</v>
      </c>
      <c r="F49" s="92" t="s">
        <v>1283</v>
      </c>
      <c r="G49" s="833">
        <v>11.3</v>
      </c>
      <c r="H49" s="662">
        <f>RANK(K49,$K$7:$K$106,1)</f>
        <v>13</v>
      </c>
      <c r="I49" s="2065">
        <v>68</v>
      </c>
      <c r="J49" s="1156">
        <v>72</v>
      </c>
      <c r="K49" s="1147">
        <f>IF(OR(I49="",I49="AB"),999,I49)+IF(OR(J49="",J49="AB"),999,J49)+IF(OR(J50="",J50="AB"),999,J50)</f>
        <v>240</v>
      </c>
    </row>
    <row r="50" spans="2:11" ht="12" customHeight="1" x14ac:dyDescent="0.4">
      <c r="B50" s="835" t="s">
        <v>458</v>
      </c>
      <c r="C50" s="625" t="s">
        <v>1491</v>
      </c>
      <c r="D50" s="625" t="s">
        <v>1493</v>
      </c>
      <c r="E50" s="670" t="s">
        <v>68</v>
      </c>
      <c r="F50" s="92"/>
      <c r="G50" s="833">
        <v>16.8</v>
      </c>
      <c r="H50" s="662"/>
      <c r="I50" s="2067"/>
      <c r="J50" s="1156">
        <v>100</v>
      </c>
      <c r="K50" s="1147"/>
    </row>
    <row r="51" spans="2:11" ht="12" customHeight="1" x14ac:dyDescent="0.4">
      <c r="B51" s="835" t="s">
        <v>297</v>
      </c>
      <c r="C51" s="625" t="s">
        <v>298</v>
      </c>
      <c r="D51" s="625" t="s">
        <v>94</v>
      </c>
      <c r="E51" s="670" t="s">
        <v>66</v>
      </c>
      <c r="F51" s="92" t="s">
        <v>1283</v>
      </c>
      <c r="G51" s="833">
        <v>4.9000000000000004</v>
      </c>
      <c r="H51" s="662">
        <f>RANK(K51,$K$7:$K$106,1)</f>
        <v>11</v>
      </c>
      <c r="I51" s="2068">
        <v>73</v>
      </c>
      <c r="J51" s="1156">
        <v>78</v>
      </c>
      <c r="K51" s="1147">
        <f>IF(OR(I51="",I51="AB"),999,I51)+IF(OR(J51="",J51="AB"),999,J51)+IF(OR(J52="",J52="AB"),999,J52)</f>
        <v>234</v>
      </c>
    </row>
    <row r="52" spans="2:11" ht="12" customHeight="1" x14ac:dyDescent="0.4">
      <c r="B52" s="835" t="s">
        <v>448</v>
      </c>
      <c r="C52" s="625" t="s">
        <v>1486</v>
      </c>
      <c r="D52" s="625" t="s">
        <v>1487</v>
      </c>
      <c r="E52" s="670" t="s">
        <v>66</v>
      </c>
      <c r="F52" s="92"/>
      <c r="G52" s="833">
        <v>23.1</v>
      </c>
      <c r="H52" s="662"/>
      <c r="I52" s="2069"/>
      <c r="J52" s="1156">
        <v>83</v>
      </c>
      <c r="K52" s="1147"/>
    </row>
    <row r="53" spans="2:11" ht="12" customHeight="1" x14ac:dyDescent="0.4">
      <c r="B53" s="835"/>
      <c r="C53" s="625"/>
      <c r="D53" s="625"/>
      <c r="E53" s="670"/>
      <c r="F53" s="838" t="s">
        <v>1283</v>
      </c>
      <c r="G53" s="833"/>
      <c r="H53" s="837">
        <f>RANK(K53,$K$7:$K$106,1)</f>
        <v>24</v>
      </c>
      <c r="I53" s="2065"/>
      <c r="J53" s="1156"/>
      <c r="K53" s="1147">
        <f>IF(OR(I53="",I53="AB"),999,I53)+IF(OR(J53="",J53="AB"),999,J53)+IF(OR(J54="",J54="AB"),999,J54)</f>
        <v>2997</v>
      </c>
    </row>
    <row r="54" spans="2:11" ht="12" customHeight="1" x14ac:dyDescent="0.4">
      <c r="B54" s="835"/>
      <c r="C54" s="625"/>
      <c r="D54" s="625"/>
      <c r="E54" s="670"/>
      <c r="F54" s="838"/>
      <c r="G54" s="833"/>
      <c r="H54" s="837"/>
      <c r="I54" s="2067"/>
      <c r="J54" s="1156"/>
      <c r="K54" s="1147"/>
    </row>
    <row r="55" spans="2:11" ht="12" customHeight="1" x14ac:dyDescent="0.4">
      <c r="B55" s="835"/>
      <c r="C55" s="625"/>
      <c r="D55" s="625"/>
      <c r="E55" s="670"/>
      <c r="F55" s="92" t="s">
        <v>1283</v>
      </c>
      <c r="G55" s="833"/>
      <c r="H55" s="662">
        <f>RANK(K55,$K$7:$K$106,1)</f>
        <v>24</v>
      </c>
      <c r="I55" s="2065"/>
      <c r="J55" s="1156"/>
      <c r="K55" s="1147">
        <f>IF(OR(I55="",I55="AB"),999,I55)+IF(OR(J55="",J55="AB"),999,J55)+IF(OR(J56="",J56="AB"),999,J56)</f>
        <v>2997</v>
      </c>
    </row>
    <row r="56" spans="2:11" ht="12" customHeight="1" x14ac:dyDescent="0.4">
      <c r="B56" s="835"/>
      <c r="C56" s="625"/>
      <c r="D56" s="625"/>
      <c r="E56" s="670"/>
      <c r="F56" s="92"/>
      <c r="G56" s="833"/>
      <c r="H56" s="662"/>
      <c r="I56" s="2067"/>
      <c r="J56" s="1156"/>
      <c r="K56" s="1147"/>
    </row>
    <row r="57" spans="2:11" ht="12" customHeight="1" x14ac:dyDescent="0.4">
      <c r="B57" s="835"/>
      <c r="C57" s="625"/>
      <c r="D57" s="625"/>
      <c r="E57" s="670"/>
      <c r="F57" s="670" t="s">
        <v>1283</v>
      </c>
      <c r="G57" s="833"/>
      <c r="H57" s="598">
        <f>RANK(K57,$K$7:$K$106,1)</f>
        <v>24</v>
      </c>
      <c r="I57" s="2065"/>
      <c r="J57" s="1156"/>
      <c r="K57" s="1147">
        <f>IF(OR(I57="",I57="AB"),999,I57)+IF(OR(J57="",J57="AB"),999,J57)+IF(OR(J58="",J58="AB"),999,J58)</f>
        <v>2997</v>
      </c>
    </row>
    <row r="58" spans="2:11" ht="12" customHeight="1" x14ac:dyDescent="0.4">
      <c r="B58" s="835"/>
      <c r="C58" s="625"/>
      <c r="D58" s="625"/>
      <c r="E58" s="670"/>
      <c r="F58" s="92"/>
      <c r="G58" s="833"/>
      <c r="H58" s="662"/>
      <c r="I58" s="2067"/>
      <c r="J58" s="1156"/>
      <c r="K58" s="1147"/>
    </row>
    <row r="59" spans="2:11" ht="12" customHeight="1" x14ac:dyDescent="0.4">
      <c r="B59" s="835"/>
      <c r="C59" s="625"/>
      <c r="D59" s="625"/>
      <c r="E59" s="670"/>
      <c r="F59" s="92" t="s">
        <v>1283</v>
      </c>
      <c r="G59" s="833"/>
      <c r="H59" s="662">
        <f>RANK(K59,$K$7:$K$106,1)</f>
        <v>24</v>
      </c>
      <c r="I59" s="2065"/>
      <c r="J59" s="1156"/>
      <c r="K59" s="1147">
        <f>IF(OR(I59="",I59="AB"),999,I59)+IF(OR(J59="",J59="AB"),999,J59)+IF(OR(J60="",J60="AB"),999,J60)</f>
        <v>2997</v>
      </c>
    </row>
    <row r="60" spans="2:11" ht="12" customHeight="1" x14ac:dyDescent="0.4">
      <c r="B60" s="835"/>
      <c r="C60" s="625"/>
      <c r="D60" s="625"/>
      <c r="E60" s="670"/>
      <c r="F60" s="92"/>
      <c r="G60" s="833"/>
      <c r="H60" s="662"/>
      <c r="I60" s="2067"/>
      <c r="J60" s="1156"/>
      <c r="K60" s="1147"/>
    </row>
    <row r="61" spans="2:11" ht="12" customHeight="1" x14ac:dyDescent="0.4">
      <c r="B61" s="835"/>
      <c r="C61" s="625"/>
      <c r="D61" s="625"/>
      <c r="E61" s="670"/>
      <c r="F61" s="92" t="s">
        <v>1283</v>
      </c>
      <c r="G61" s="833"/>
      <c r="H61" s="662">
        <f>RANK(K61,$K$7:$K$106,1)</f>
        <v>24</v>
      </c>
      <c r="I61" s="2065"/>
      <c r="J61" s="1156"/>
      <c r="K61" s="1147">
        <f>IF(OR(I61="",I61="AB"),999,I61)+IF(OR(J61="",J61="AB"),999,J61)+IF(OR(J62="",J62="AB"),999,J62)</f>
        <v>2997</v>
      </c>
    </row>
    <row r="62" spans="2:11" ht="12" customHeight="1" x14ac:dyDescent="0.4">
      <c r="B62" s="835"/>
      <c r="C62" s="625"/>
      <c r="D62" s="625"/>
      <c r="E62" s="670"/>
      <c r="F62" s="92"/>
      <c r="G62" s="833"/>
      <c r="H62" s="662"/>
      <c r="I62" s="2067"/>
      <c r="J62" s="1156"/>
      <c r="K62" s="1147"/>
    </row>
    <row r="63" spans="2:11" ht="12" customHeight="1" x14ac:dyDescent="0.4">
      <c r="B63" s="835"/>
      <c r="C63" s="625"/>
      <c r="D63" s="625"/>
      <c r="E63" s="670"/>
      <c r="F63" s="92" t="s">
        <v>1283</v>
      </c>
      <c r="G63" s="833"/>
      <c r="H63" s="662">
        <f>RANK(K63,$K$7:$K$106,1)</f>
        <v>24</v>
      </c>
      <c r="I63" s="2065"/>
      <c r="J63" s="1156"/>
      <c r="K63" s="834">
        <f>IF(OR(I63="",I63="AB"),999,I63)+IF(OR(J63="",J63="AB"),999,J63)+IF(OR(J64="",J64="AB"),999,J64)</f>
        <v>2997</v>
      </c>
    </row>
    <row r="64" spans="2:11" ht="12" customHeight="1" x14ac:dyDescent="0.4">
      <c r="B64" s="835"/>
      <c r="C64" s="625"/>
      <c r="D64" s="625"/>
      <c r="E64" s="670"/>
      <c r="F64" s="92"/>
      <c r="G64" s="833"/>
      <c r="H64" s="662"/>
      <c r="I64" s="2067"/>
      <c r="J64" s="1156"/>
      <c r="K64" s="834"/>
    </row>
    <row r="65" spans="2:11" ht="12" customHeight="1" x14ac:dyDescent="0.4">
      <c r="B65" s="835"/>
      <c r="C65" s="625"/>
      <c r="D65" s="625"/>
      <c r="E65" s="670"/>
      <c r="F65" s="92" t="s">
        <v>1283</v>
      </c>
      <c r="G65" s="833"/>
      <c r="H65" s="662">
        <f>RANK(K65,$K$7:$K$106,1)</f>
        <v>24</v>
      </c>
      <c r="I65" s="2065"/>
      <c r="J65" s="1156"/>
      <c r="K65" s="834">
        <f>IF(OR(I65="",I65="AB"),999,I65)+IF(OR(J65="",J65="AB"),999,J65)+IF(OR(J66="",J66="AB"),999,J66)</f>
        <v>2997</v>
      </c>
    </row>
    <row r="66" spans="2:11" ht="12" customHeight="1" x14ac:dyDescent="0.4">
      <c r="B66" s="835"/>
      <c r="C66" s="625"/>
      <c r="D66" s="625"/>
      <c r="E66" s="670"/>
      <c r="F66" s="92"/>
      <c r="G66" s="833"/>
      <c r="H66" s="662"/>
      <c r="I66" s="2067"/>
      <c r="J66" s="1156"/>
      <c r="K66" s="834"/>
    </row>
    <row r="67" spans="2:11" ht="12" customHeight="1" x14ac:dyDescent="0.4">
      <c r="B67" s="835"/>
      <c r="C67" s="625"/>
      <c r="D67" s="625"/>
      <c r="E67" s="670"/>
      <c r="F67" s="92" t="s">
        <v>1283</v>
      </c>
      <c r="G67" s="833"/>
      <c r="H67" s="662">
        <f>RANK(K67,$K$7:$K$106,1)</f>
        <v>24</v>
      </c>
      <c r="I67" s="2065"/>
      <c r="J67" s="1156"/>
      <c r="K67" s="834">
        <f>IF(OR(I67="",I67="AB"),999,I67)+IF(OR(J67="",J67="AB"),999,J67)+IF(OR(J68="",J68="AB"),999,J68)</f>
        <v>2997</v>
      </c>
    </row>
    <row r="68" spans="2:11" ht="12" customHeight="1" x14ac:dyDescent="0.4">
      <c r="B68" s="835"/>
      <c r="C68" s="625"/>
      <c r="D68" s="625"/>
      <c r="E68" s="670"/>
      <c r="F68" s="92"/>
      <c r="G68" s="833"/>
      <c r="H68" s="662"/>
      <c r="I68" s="2067"/>
      <c r="J68" s="1156"/>
      <c r="K68" s="834"/>
    </row>
    <row r="69" spans="2:11" ht="12" customHeight="1" x14ac:dyDescent="0.4">
      <c r="B69" s="835"/>
      <c r="C69" s="625"/>
      <c r="D69" s="625"/>
      <c r="E69" s="670"/>
      <c r="F69" s="670" t="s">
        <v>1283</v>
      </c>
      <c r="G69" s="833"/>
      <c r="H69" s="598">
        <f>RANK(K69,$K$7:$K$106,1)</f>
        <v>24</v>
      </c>
      <c r="I69" s="2065"/>
      <c r="J69" s="1156"/>
      <c r="K69" s="834">
        <f>IF(OR(I69="",I69="AB"),999,I69)+IF(OR(J69="",J69="AB"),999,J69)+IF(OR(J70="",J70="AB"),999,J70)</f>
        <v>2997</v>
      </c>
    </row>
    <row r="70" spans="2:11" ht="12" customHeight="1" x14ac:dyDescent="0.4">
      <c r="B70" s="835"/>
      <c r="C70" s="625"/>
      <c r="D70" s="625"/>
      <c r="E70" s="670"/>
      <c r="F70" s="92"/>
      <c r="G70" s="833"/>
      <c r="H70" s="662"/>
      <c r="I70" s="2067"/>
      <c r="J70" s="1156"/>
      <c r="K70" s="834"/>
    </row>
    <row r="71" spans="2:11" ht="12" customHeight="1" x14ac:dyDescent="0.4">
      <c r="B71" s="835"/>
      <c r="C71" s="625"/>
      <c r="D71" s="625"/>
      <c r="E71" s="670"/>
      <c r="F71" s="92" t="s">
        <v>1283</v>
      </c>
      <c r="G71" s="833"/>
      <c r="H71" s="662">
        <f>RANK(K71,$K$7:$K$106,1)</f>
        <v>24</v>
      </c>
      <c r="I71" s="2065"/>
      <c r="J71" s="1156"/>
      <c r="K71" s="834">
        <f>IF(OR(I71="",I71="AB"),999,I71)+IF(OR(J71="",J71="AB"),999,J71)+IF(OR(J72="",J72="AB"),999,J72)</f>
        <v>2997</v>
      </c>
    </row>
    <row r="72" spans="2:11" ht="12" customHeight="1" x14ac:dyDescent="0.4">
      <c r="B72" s="835"/>
      <c r="C72" s="625"/>
      <c r="D72" s="625"/>
      <c r="E72" s="670"/>
      <c r="F72" s="92"/>
      <c r="G72" s="833"/>
      <c r="H72" s="662"/>
      <c r="I72" s="2066"/>
      <c r="J72" s="1156"/>
      <c r="K72" s="834"/>
    </row>
    <row r="73" spans="2:11" ht="12" customHeight="1" x14ac:dyDescent="0.4">
      <c r="B73" s="835"/>
      <c r="C73" s="625"/>
      <c r="D73" s="625"/>
      <c r="E73" s="670"/>
      <c r="F73" s="670" t="s">
        <v>1283</v>
      </c>
      <c r="G73" s="833"/>
      <c r="H73" s="598">
        <f>RANK(K73,$K$7:$K$106,1)</f>
        <v>24</v>
      </c>
      <c r="I73" s="2065"/>
      <c r="J73" s="1156"/>
      <c r="K73" s="834">
        <f>IF(OR(I73="",I73="AB"),999,I73)+IF(OR(J73="",J73="AB"),999,J73)+IF(OR(J74="",J74="AB"),999,J74)</f>
        <v>2997</v>
      </c>
    </row>
    <row r="74" spans="2:11" ht="12" customHeight="1" x14ac:dyDescent="0.4">
      <c r="B74" s="835"/>
      <c r="C74" s="625"/>
      <c r="D74" s="625"/>
      <c r="E74" s="670"/>
      <c r="F74" s="92"/>
      <c r="G74" s="833"/>
      <c r="H74" s="662"/>
      <c r="I74" s="2066"/>
      <c r="J74" s="1156"/>
      <c r="K74" s="834"/>
    </row>
    <row r="75" spans="2:11" ht="12" customHeight="1" x14ac:dyDescent="0.4">
      <c r="B75" s="835"/>
      <c r="C75" s="625"/>
      <c r="D75" s="625"/>
      <c r="E75" s="670"/>
      <c r="F75" s="670" t="s">
        <v>1283</v>
      </c>
      <c r="G75" s="833"/>
      <c r="H75" s="662">
        <f>RANK(K75,$K$7:$K$106,1)</f>
        <v>24</v>
      </c>
      <c r="I75" s="2065"/>
      <c r="J75" s="1156"/>
      <c r="K75" s="834">
        <f>IF(OR(I75="",I75="AB"),999,I75)+IF(OR(J75="",J75="AB"),999,J75)+IF(OR(J76="",J76="AB"),999,J76)</f>
        <v>2997</v>
      </c>
    </row>
    <row r="76" spans="2:11" ht="12" customHeight="1" x14ac:dyDescent="0.4">
      <c r="B76" s="835"/>
      <c r="C76" s="625"/>
      <c r="D76" s="625"/>
      <c r="E76" s="670"/>
      <c r="F76" s="92"/>
      <c r="G76" s="833"/>
      <c r="H76" s="662"/>
      <c r="I76" s="2066"/>
      <c r="J76" s="1156"/>
      <c r="K76" s="834"/>
    </row>
    <row r="77" spans="2:11" ht="12" customHeight="1" x14ac:dyDescent="0.4">
      <c r="B77" s="835"/>
      <c r="C77" s="625"/>
      <c r="D77" s="625"/>
      <c r="E77" s="670"/>
      <c r="F77" s="92" t="s">
        <v>1283</v>
      </c>
      <c r="G77" s="833"/>
      <c r="H77" s="836">
        <f>RANK(K77,$K$7:$K$106,1)</f>
        <v>24</v>
      </c>
      <c r="I77" s="2065"/>
      <c r="J77" s="1156"/>
      <c r="K77" s="834">
        <f>IF(OR(I77="",I77="AB"),999,I77)+IF(OR(J77="",J77="AB"),999,J77)+IF(OR(J78="",J78="AB"),999,J78)</f>
        <v>2997</v>
      </c>
    </row>
    <row r="78" spans="2:11" ht="12" customHeight="1" x14ac:dyDescent="0.4">
      <c r="B78" s="835"/>
      <c r="C78" s="625"/>
      <c r="D78" s="625"/>
      <c r="E78" s="670"/>
      <c r="F78" s="92"/>
      <c r="G78" s="833"/>
      <c r="H78" s="836"/>
      <c r="I78" s="2067"/>
      <c r="J78" s="1156"/>
      <c r="K78" s="834"/>
    </row>
    <row r="79" spans="2:11" ht="12" customHeight="1" x14ac:dyDescent="0.4">
      <c r="B79" s="835"/>
      <c r="C79" s="625"/>
      <c r="D79" s="625"/>
      <c r="E79" s="670"/>
      <c r="F79" s="92" t="s">
        <v>1283</v>
      </c>
      <c r="G79" s="833"/>
      <c r="H79" s="836">
        <f>RANK(K79,$K$7:$K$106,1)</f>
        <v>24</v>
      </c>
      <c r="I79" s="2065"/>
      <c r="J79" s="1156"/>
      <c r="K79" s="834">
        <f>IF(OR(I79="",I79="AB"),999,I79)+IF(OR(J79="",J79="AB"),999,J79)+IF(OR(J80="",J80="AB"),999,J80)</f>
        <v>2997</v>
      </c>
    </row>
    <row r="80" spans="2:11" ht="12" customHeight="1" x14ac:dyDescent="0.4">
      <c r="B80" s="835"/>
      <c r="C80" s="625"/>
      <c r="D80" s="625"/>
      <c r="E80" s="670"/>
      <c r="F80" s="92"/>
      <c r="G80" s="833"/>
      <c r="H80" s="836"/>
      <c r="I80" s="2067"/>
      <c r="J80" s="1156"/>
      <c r="K80" s="834"/>
    </row>
    <row r="81" spans="2:11" ht="12" customHeight="1" x14ac:dyDescent="0.4">
      <c r="B81" s="835"/>
      <c r="C81" s="625"/>
      <c r="D81" s="625"/>
      <c r="E81" s="670"/>
      <c r="F81" s="92" t="s">
        <v>1283</v>
      </c>
      <c r="G81" s="833"/>
      <c r="H81" s="836">
        <f>RANK(K81,$K$7:$K$106,1)</f>
        <v>24</v>
      </c>
      <c r="I81" s="2065"/>
      <c r="J81" s="1156"/>
      <c r="K81" s="834">
        <f>IF(OR(I81="",I81="AB"),999,I81)+IF(OR(J81="",J81="AB"),999,J81)+IF(OR(J82="",J82="AB"),999,J82)</f>
        <v>2997</v>
      </c>
    </row>
    <row r="82" spans="2:11" ht="12" customHeight="1" x14ac:dyDescent="0.4">
      <c r="B82" s="835"/>
      <c r="C82" s="625"/>
      <c r="D82" s="625"/>
      <c r="E82" s="670"/>
      <c r="F82" s="92"/>
      <c r="G82" s="833"/>
      <c r="H82" s="836"/>
      <c r="I82" s="2066"/>
      <c r="J82" s="1156"/>
      <c r="K82" s="834"/>
    </row>
    <row r="83" spans="2:11" ht="12" customHeight="1" x14ac:dyDescent="0.4">
      <c r="B83" s="835"/>
      <c r="C83" s="625"/>
      <c r="D83" s="625"/>
      <c r="E83" s="670"/>
      <c r="F83" s="92" t="s">
        <v>1283</v>
      </c>
      <c r="G83" s="833"/>
      <c r="H83" s="839">
        <f>RANK(K83,$K$7:$K$106,1)</f>
        <v>24</v>
      </c>
      <c r="I83" s="2065"/>
      <c r="J83" s="1156"/>
      <c r="K83" s="834">
        <f>IF(OR(I83="",I83="AB"),999,I83)+IF(OR(J83="",J83="AB"),999,J83)+IF(OR(J84="",J84="AB"),999,J84)</f>
        <v>2997</v>
      </c>
    </row>
    <row r="84" spans="2:11" ht="12" customHeight="1" x14ac:dyDescent="0.4">
      <c r="B84" s="835"/>
      <c r="C84" s="625"/>
      <c r="D84" s="625"/>
      <c r="E84" s="670"/>
      <c r="F84" s="92"/>
      <c r="G84" s="833"/>
      <c r="H84" s="839"/>
      <c r="I84" s="2066"/>
      <c r="J84" s="1156"/>
      <c r="K84" s="834"/>
    </row>
    <row r="85" spans="2:11" ht="12" customHeight="1" x14ac:dyDescent="0.4">
      <c r="B85" s="835"/>
      <c r="C85" s="625"/>
      <c r="D85" s="625"/>
      <c r="E85" s="670"/>
      <c r="F85" s="92" t="s">
        <v>1283</v>
      </c>
      <c r="G85" s="833"/>
      <c r="H85" s="836">
        <f>RANK(K85,$K$7:$K$106,1)</f>
        <v>24</v>
      </c>
      <c r="I85" s="2065"/>
      <c r="J85" s="1156"/>
      <c r="K85" s="834">
        <f>IF(OR(I85="",I85="AB"),999,I85)+IF(OR(J85="",J85="AB"),999,J85)+IF(OR(J86="",J86="AB"),999,J86)</f>
        <v>2997</v>
      </c>
    </row>
    <row r="86" spans="2:11" ht="12" customHeight="1" x14ac:dyDescent="0.4">
      <c r="B86" s="835"/>
      <c r="C86" s="625"/>
      <c r="D86" s="625"/>
      <c r="E86" s="670"/>
      <c r="F86" s="92"/>
      <c r="G86" s="833"/>
      <c r="H86" s="836"/>
      <c r="I86" s="2066"/>
      <c r="J86" s="1156"/>
      <c r="K86" s="834"/>
    </row>
    <row r="87" spans="2:11" ht="12" customHeight="1" x14ac:dyDescent="0.4">
      <c r="B87" s="835"/>
      <c r="C87" s="625"/>
      <c r="D87" s="625"/>
      <c r="E87" s="670"/>
      <c r="F87" s="92" t="s">
        <v>1283</v>
      </c>
      <c r="G87" s="833"/>
      <c r="H87" s="836">
        <f>RANK(K87,$K$7:$K$106,1)</f>
        <v>24</v>
      </c>
      <c r="I87" s="2065"/>
      <c r="J87" s="1156"/>
      <c r="K87" s="834">
        <f>IF(OR(I87="",I87="AB"),999,I87)+IF(OR(J87="",J87="AB"),999,J87)+IF(OR(J88="",J88="AB"),999,J88)</f>
        <v>2997</v>
      </c>
    </row>
    <row r="88" spans="2:11" ht="12" customHeight="1" x14ac:dyDescent="0.4">
      <c r="B88" s="835"/>
      <c r="C88" s="625"/>
      <c r="D88" s="625"/>
      <c r="E88" s="670"/>
      <c r="F88" s="92"/>
      <c r="G88" s="833"/>
      <c r="H88" s="836"/>
      <c r="I88" s="2066"/>
      <c r="J88" s="1156"/>
      <c r="K88" s="834"/>
    </row>
    <row r="89" spans="2:11" ht="12" customHeight="1" x14ac:dyDescent="0.4">
      <c r="B89" s="835"/>
      <c r="C89" s="625"/>
      <c r="D89" s="625"/>
      <c r="E89" s="670"/>
      <c r="F89" s="92" t="s">
        <v>1283</v>
      </c>
      <c r="G89" s="833"/>
      <c r="H89" s="836">
        <f>RANK(K89,$K$7:$K$106,1)</f>
        <v>24</v>
      </c>
      <c r="I89" s="2065"/>
      <c r="J89" s="1156"/>
      <c r="K89" s="834">
        <f>IF(OR(I89="",I89="AB"),999,I89)+IF(OR(J89="",J89="AB"),999,J89)+IF(OR(J90="",J90="AB"),999,J90)</f>
        <v>2997</v>
      </c>
    </row>
    <row r="90" spans="2:11" ht="12" customHeight="1" x14ac:dyDescent="0.4">
      <c r="B90" s="835"/>
      <c r="C90" s="625"/>
      <c r="D90" s="625"/>
      <c r="E90" s="670"/>
      <c r="F90" s="92"/>
      <c r="G90" s="833"/>
      <c r="H90" s="836"/>
      <c r="I90" s="2067"/>
      <c r="J90" s="1156"/>
      <c r="K90" s="834"/>
    </row>
    <row r="91" spans="2:11" ht="12" customHeight="1" x14ac:dyDescent="0.4">
      <c r="B91" s="835"/>
      <c r="C91" s="625"/>
      <c r="D91" s="625"/>
      <c r="E91" s="670"/>
      <c r="F91" s="92" t="s">
        <v>1283</v>
      </c>
      <c r="G91" s="833"/>
      <c r="H91" s="836">
        <f>RANK(K91,$K$7:$K$106,1)</f>
        <v>24</v>
      </c>
      <c r="I91" s="2065"/>
      <c r="J91" s="1156"/>
      <c r="K91" s="834">
        <f>IF(OR(I91="",I91="AB"),999,I91)+IF(OR(J91="",J91="AB"),999,J91)+IF(OR(J92="",J92="AB"),999,J92)</f>
        <v>2997</v>
      </c>
    </row>
    <row r="92" spans="2:11" ht="12" customHeight="1" x14ac:dyDescent="0.4">
      <c r="B92" s="835"/>
      <c r="C92" s="625"/>
      <c r="D92" s="625"/>
      <c r="E92" s="670"/>
      <c r="F92" s="92"/>
      <c r="G92" s="833"/>
      <c r="H92" s="836"/>
      <c r="I92" s="2067"/>
      <c r="J92" s="1156"/>
      <c r="K92" s="834"/>
    </row>
    <row r="93" spans="2:11" ht="12" customHeight="1" x14ac:dyDescent="0.4">
      <c r="B93" s="835"/>
      <c r="C93" s="625"/>
      <c r="D93" s="625"/>
      <c r="E93" s="670"/>
      <c r="F93" s="92" t="s">
        <v>1283</v>
      </c>
      <c r="G93" s="833"/>
      <c r="H93" s="836">
        <f>RANK(K93,$K$7:$K$106,1)</f>
        <v>24</v>
      </c>
      <c r="I93" s="2065"/>
      <c r="J93" s="1156"/>
      <c r="K93" s="834">
        <f>IF(OR(I93="",I93="AB"),999,I93)+IF(OR(J93="",J93="AB"),999,J93)+IF(OR(J94="",J94="AB"),999,J94)</f>
        <v>2997</v>
      </c>
    </row>
    <row r="94" spans="2:11" ht="12" customHeight="1" x14ac:dyDescent="0.4">
      <c r="B94" s="835"/>
      <c r="C94" s="625"/>
      <c r="D94" s="625"/>
      <c r="E94" s="670"/>
      <c r="F94" s="92"/>
      <c r="G94" s="833"/>
      <c r="H94" s="836"/>
      <c r="I94" s="2067"/>
      <c r="J94" s="1156"/>
      <c r="K94" s="834"/>
    </row>
    <row r="95" spans="2:11" ht="12" customHeight="1" x14ac:dyDescent="0.4">
      <c r="B95" s="835"/>
      <c r="C95" s="625"/>
      <c r="D95" s="625"/>
      <c r="E95" s="670"/>
      <c r="F95" s="92" t="s">
        <v>1283</v>
      </c>
      <c r="G95" s="833"/>
      <c r="H95" s="836">
        <f>RANK(K95,$K$7:$K$106,1)</f>
        <v>24</v>
      </c>
      <c r="I95" s="2065"/>
      <c r="J95" s="1156"/>
      <c r="K95" s="834">
        <f>IF(OR(I95="",I95="AB"),999,I95)+IF(OR(J95="",J95="AB"),999,J95)+IF(OR(J96="",J96="AB"),999,J96)</f>
        <v>2997</v>
      </c>
    </row>
    <row r="96" spans="2:11" ht="12" customHeight="1" x14ac:dyDescent="0.4">
      <c r="B96" s="835"/>
      <c r="C96" s="625"/>
      <c r="D96" s="625"/>
      <c r="E96" s="670"/>
      <c r="F96" s="92"/>
      <c r="G96" s="833"/>
      <c r="H96" s="836"/>
      <c r="I96" s="2067"/>
      <c r="J96" s="1156"/>
      <c r="K96" s="834"/>
    </row>
    <row r="97" spans="2:11" ht="12" customHeight="1" x14ac:dyDescent="0.4">
      <c r="B97" s="835"/>
      <c r="C97" s="625"/>
      <c r="D97" s="625"/>
      <c r="E97" s="670"/>
      <c r="F97" s="92" t="s">
        <v>1283</v>
      </c>
      <c r="G97" s="833"/>
      <c r="H97" s="836">
        <f>RANK(K97,$K$7:$K$106,1)</f>
        <v>24</v>
      </c>
      <c r="I97" s="2065"/>
      <c r="J97" s="1156"/>
      <c r="K97" s="834">
        <f>IF(OR(I97="",I97="AB"),999,I97)+IF(OR(J97="",J97="AB"),999,J97)+IF(OR(J98="",J98="AB"),999,J98)</f>
        <v>2997</v>
      </c>
    </row>
    <row r="98" spans="2:11" ht="12" customHeight="1" x14ac:dyDescent="0.4">
      <c r="B98" s="835"/>
      <c r="C98" s="625"/>
      <c r="D98" s="625"/>
      <c r="E98" s="670"/>
      <c r="F98" s="92"/>
      <c r="G98" s="833"/>
      <c r="H98" s="836"/>
      <c r="I98" s="2067"/>
      <c r="J98" s="1156"/>
      <c r="K98" s="834"/>
    </row>
    <row r="99" spans="2:11" ht="12" customHeight="1" x14ac:dyDescent="0.4">
      <c r="B99" s="835"/>
      <c r="C99" s="625"/>
      <c r="D99" s="625"/>
      <c r="E99" s="670"/>
      <c r="F99" s="92" t="s">
        <v>1283</v>
      </c>
      <c r="G99" s="833"/>
      <c r="H99" s="836">
        <f>RANK(K99,$K$7:$K$106,1)</f>
        <v>24</v>
      </c>
      <c r="I99" s="2065"/>
      <c r="J99" s="1156"/>
      <c r="K99" s="834">
        <f>IF(OR(I99="",I99="AB"),999,I99)+IF(OR(J99="",J99="AB"),999,J99)+IF(OR(J100="",J100="AB"),999,J100)</f>
        <v>2997</v>
      </c>
    </row>
    <row r="100" spans="2:11" ht="12" customHeight="1" x14ac:dyDescent="0.4">
      <c r="B100" s="835"/>
      <c r="C100" s="625"/>
      <c r="D100" s="625"/>
      <c r="E100" s="670"/>
      <c r="F100" s="92"/>
      <c r="G100" s="833"/>
      <c r="H100" s="836"/>
      <c r="I100" s="2067"/>
      <c r="J100" s="1156"/>
      <c r="K100" s="834"/>
    </row>
    <row r="101" spans="2:11" ht="12" customHeight="1" x14ac:dyDescent="0.4">
      <c r="B101" s="835"/>
      <c r="C101" s="625"/>
      <c r="D101" s="625"/>
      <c r="E101" s="670"/>
      <c r="F101" s="92" t="s">
        <v>1283</v>
      </c>
      <c r="G101" s="833"/>
      <c r="H101" s="836">
        <f>RANK(K101,$K$7:$K$106,1)</f>
        <v>24</v>
      </c>
      <c r="I101" s="2065"/>
      <c r="J101" s="1156"/>
      <c r="K101" s="834">
        <f>IF(OR(I101="",I101="AB"),999,I101)+IF(OR(J101="",J101="AB"),999,J101)+IF(OR(J102="",J102="AB"),999,J102)</f>
        <v>2997</v>
      </c>
    </row>
    <row r="102" spans="2:11" ht="12" customHeight="1" x14ac:dyDescent="0.4">
      <c r="B102" s="835"/>
      <c r="C102" s="625"/>
      <c r="D102" s="625"/>
      <c r="E102" s="670"/>
      <c r="F102" s="92"/>
      <c r="G102" s="833"/>
      <c r="H102" s="836"/>
      <c r="I102" s="2067"/>
      <c r="J102" s="1156"/>
      <c r="K102" s="834"/>
    </row>
    <row r="103" spans="2:11" ht="12" customHeight="1" x14ac:dyDescent="0.4">
      <c r="B103" s="835"/>
      <c r="C103" s="625"/>
      <c r="D103" s="625"/>
      <c r="E103" s="670"/>
      <c r="F103" s="92" t="s">
        <v>1283</v>
      </c>
      <c r="G103" s="833"/>
      <c r="H103" s="836">
        <f>RANK(K103,$K$7:$K$106,1)</f>
        <v>24</v>
      </c>
      <c r="I103" s="2065"/>
      <c r="J103" s="1156"/>
      <c r="K103" s="834">
        <f>IF(OR(I103="",I103="AB"),999,I103)+IF(OR(J103="",J103="AB"),999,J103)+IF(OR(J104="",J104="AB"),999,J104)</f>
        <v>2997</v>
      </c>
    </row>
    <row r="104" spans="2:11" ht="12" customHeight="1" x14ac:dyDescent="0.4">
      <c r="B104" s="835"/>
      <c r="C104" s="625"/>
      <c r="D104" s="625"/>
      <c r="E104" s="670"/>
      <c r="F104" s="92"/>
      <c r="G104" s="833"/>
      <c r="H104" s="836"/>
      <c r="I104" s="2067"/>
      <c r="J104" s="1156"/>
      <c r="K104" s="834"/>
    </row>
    <row r="105" spans="2:11" ht="12" customHeight="1" x14ac:dyDescent="0.4">
      <c r="B105" s="835"/>
      <c r="C105" s="625"/>
      <c r="D105" s="625"/>
      <c r="E105" s="670"/>
      <c r="F105" s="92" t="s">
        <v>1283</v>
      </c>
      <c r="G105" s="833"/>
      <c r="H105" s="836">
        <f>RANK(K105,$K$7:$K$106,1)</f>
        <v>24</v>
      </c>
      <c r="I105" s="2065"/>
      <c r="J105" s="1156"/>
      <c r="K105" s="834">
        <f>IF(OR(I105="",I105="AB"),999,I105)+IF(OR(J105="",J105="AB"),999,J105)+IF(OR(J106="",J106="AB"),999,J106)</f>
        <v>2997</v>
      </c>
    </row>
    <row r="106" spans="2:11" ht="12" customHeight="1" x14ac:dyDescent="0.4">
      <c r="B106" s="835"/>
      <c r="C106" s="625"/>
      <c r="D106" s="625"/>
      <c r="E106" s="670"/>
      <c r="F106" s="92"/>
      <c r="G106" s="833"/>
      <c r="H106" s="836"/>
      <c r="I106" s="2067"/>
      <c r="J106" s="1156"/>
      <c r="K106" s="834"/>
    </row>
  </sheetData>
  <mergeCells count="52">
    <mergeCell ref="B1:K1"/>
    <mergeCell ref="B2:K2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I39:I40"/>
    <mergeCell ref="I41:I42"/>
    <mergeCell ref="I43:I44"/>
    <mergeCell ref="I45:I46"/>
    <mergeCell ref="I47:I48"/>
    <mergeCell ref="I49:I50"/>
    <mergeCell ref="I51:I52"/>
    <mergeCell ref="I53:I54"/>
    <mergeCell ref="I55:I56"/>
    <mergeCell ref="I57:I58"/>
    <mergeCell ref="I59:I60"/>
    <mergeCell ref="I61:I62"/>
    <mergeCell ref="I63:I64"/>
    <mergeCell ref="I65:I66"/>
    <mergeCell ref="I67:I68"/>
    <mergeCell ref="I69:I70"/>
    <mergeCell ref="I71:I72"/>
    <mergeCell ref="I73:I74"/>
    <mergeCell ref="I75:I76"/>
    <mergeCell ref="I77:I78"/>
    <mergeCell ref="I79:I80"/>
    <mergeCell ref="I81:I82"/>
    <mergeCell ref="I83:I84"/>
    <mergeCell ref="I85:I86"/>
    <mergeCell ref="I101:I102"/>
    <mergeCell ref="I103:I104"/>
    <mergeCell ref="I105:I106"/>
    <mergeCell ref="I87:I88"/>
    <mergeCell ref="I89:I90"/>
    <mergeCell ref="I91:I92"/>
    <mergeCell ref="I93:I94"/>
    <mergeCell ref="I95:I96"/>
    <mergeCell ref="I97:I98"/>
    <mergeCell ref="I99:I100"/>
  </mergeCells>
  <conditionalFormatting sqref="I51:I52">
    <cfRule type="expression" dxfId="0" priority="1" stopIfTrue="1">
      <formula>BA51&lt;&gt;""</formula>
    </cfRule>
  </conditionalFormatting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B1:K100"/>
  <sheetViews>
    <sheetView workbookViewId="0"/>
  </sheetViews>
  <sheetFormatPr baseColWidth="10" defaultColWidth="12.5546875" defaultRowHeight="15" customHeight="1" x14ac:dyDescent="0.4"/>
  <cols>
    <col min="1" max="1" width="4.71875" customWidth="1"/>
    <col min="2" max="2" width="17.44140625" customWidth="1"/>
    <col min="3" max="3" width="27.44140625" customWidth="1"/>
    <col min="4" max="6" width="16.44140625" customWidth="1"/>
    <col min="7" max="11" width="11.44140625" customWidth="1"/>
    <col min="12" max="12" width="4.71875" customWidth="1"/>
    <col min="13" max="26" width="11.44140625" customWidth="1"/>
  </cols>
  <sheetData>
    <row r="1" spans="2:11" ht="19.5" customHeight="1" x14ac:dyDescent="0.6">
      <c r="B1" s="1642" t="s">
        <v>1863</v>
      </c>
      <c r="C1" s="1551"/>
      <c r="D1" s="1551"/>
      <c r="E1" s="1551"/>
      <c r="F1" s="1551"/>
      <c r="G1" s="1551"/>
      <c r="H1" s="1551"/>
      <c r="I1" s="1551"/>
      <c r="J1" s="1551"/>
      <c r="K1" s="1551"/>
    </row>
    <row r="2" spans="2:11" ht="19.5" customHeight="1" x14ac:dyDescent="0.6">
      <c r="B2" s="1642" t="s">
        <v>2068</v>
      </c>
      <c r="C2" s="1551"/>
      <c r="D2" s="1551"/>
      <c r="E2" s="1551"/>
      <c r="F2" s="1551"/>
      <c r="G2" s="1551"/>
      <c r="H2" s="1551"/>
      <c r="I2" s="1551"/>
      <c r="J2" s="1551"/>
      <c r="K2" s="1551"/>
    </row>
    <row r="3" spans="2:11" ht="12" customHeight="1" x14ac:dyDescent="0.4">
      <c r="B3" s="8" t="s">
        <v>343</v>
      </c>
      <c r="C3" s="222"/>
      <c r="D3" s="11"/>
      <c r="E3" s="7"/>
      <c r="F3" s="7"/>
      <c r="G3" s="7"/>
      <c r="H3" s="7"/>
      <c r="I3" s="7"/>
      <c r="J3" s="840" t="s">
        <v>1276</v>
      </c>
      <c r="K3" s="222">
        <v>72</v>
      </c>
    </row>
    <row r="4" spans="2:11" ht="12" customHeight="1" x14ac:dyDescent="0.4">
      <c r="B4" s="7"/>
      <c r="C4" s="11"/>
      <c r="D4" s="11"/>
      <c r="E4" s="7"/>
      <c r="F4" s="7"/>
      <c r="G4" s="7"/>
      <c r="H4" s="7"/>
      <c r="I4" s="7"/>
      <c r="J4" s="7"/>
      <c r="K4" s="7"/>
    </row>
    <row r="5" spans="2:11" ht="12" customHeight="1" x14ac:dyDescent="0.4">
      <c r="B5" s="831" t="s">
        <v>9</v>
      </c>
      <c r="C5" s="831" t="s">
        <v>10</v>
      </c>
      <c r="D5" s="831" t="s">
        <v>11</v>
      </c>
      <c r="E5" s="831" t="s">
        <v>1277</v>
      </c>
      <c r="F5" s="831" t="s">
        <v>1278</v>
      </c>
      <c r="G5" s="831" t="s">
        <v>1279</v>
      </c>
      <c r="H5" s="831" t="s">
        <v>1280</v>
      </c>
      <c r="I5" s="831" t="s">
        <v>1281</v>
      </c>
      <c r="J5" s="831" t="s">
        <v>1282</v>
      </c>
      <c r="K5" s="831" t="s">
        <v>72</v>
      </c>
    </row>
    <row r="6" spans="2:11" ht="12" customHeight="1" x14ac:dyDescent="0.4">
      <c r="B6" s="865"/>
      <c r="C6" s="866"/>
      <c r="D6" s="866"/>
      <c r="E6" s="867"/>
      <c r="F6" s="867"/>
      <c r="G6" s="867"/>
      <c r="H6" s="867"/>
      <c r="I6" s="867"/>
      <c r="J6" s="867"/>
      <c r="K6" s="868"/>
    </row>
    <row r="7" spans="2:11" ht="12" customHeight="1" x14ac:dyDescent="0.4">
      <c r="B7" s="832" t="s">
        <v>90</v>
      </c>
      <c r="C7" s="625" t="s">
        <v>91</v>
      </c>
      <c r="D7" s="625" t="s">
        <v>1361</v>
      </c>
      <c r="E7" s="670" t="s">
        <v>92</v>
      </c>
      <c r="F7" s="670" t="s">
        <v>1283</v>
      </c>
      <c r="G7" s="841">
        <v>15.9</v>
      </c>
      <c r="H7" s="92">
        <f>RANK(K7,$K$7:$K$100,1)</f>
        <v>8</v>
      </c>
      <c r="I7" s="2072">
        <v>69</v>
      </c>
      <c r="J7" s="1419">
        <v>85</v>
      </c>
      <c r="K7" s="834">
        <f>IF(OR(I7="",I7="AB"),999,I7)+IF(OR(J7="",J7="AB"),999,J7)+IF(OR(J8="",J8="AB"),999,J8)</f>
        <v>230</v>
      </c>
    </row>
    <row r="8" spans="2:11" ht="12" customHeight="1" x14ac:dyDescent="0.4">
      <c r="B8" s="835" t="s">
        <v>100</v>
      </c>
      <c r="C8" s="625" t="s">
        <v>1362</v>
      </c>
      <c r="D8" s="625" t="s">
        <v>1363</v>
      </c>
      <c r="E8" s="670" t="s">
        <v>66</v>
      </c>
      <c r="F8" s="92"/>
      <c r="G8" s="841">
        <v>3.2</v>
      </c>
      <c r="H8" s="92"/>
      <c r="I8" s="1847"/>
      <c r="J8" s="1419">
        <v>76</v>
      </c>
      <c r="K8" s="834"/>
    </row>
    <row r="9" spans="2:11" ht="12" customHeight="1" x14ac:dyDescent="0.4">
      <c r="B9" s="835" t="s">
        <v>132</v>
      </c>
      <c r="C9" s="625" t="s">
        <v>1368</v>
      </c>
      <c r="D9" s="625" t="s">
        <v>1856</v>
      </c>
      <c r="E9" s="670" t="s">
        <v>68</v>
      </c>
      <c r="F9" s="92" t="s">
        <v>1283</v>
      </c>
      <c r="G9" s="841">
        <v>-5.6</v>
      </c>
      <c r="H9" s="92">
        <f>RANK(K9,$K$7:$K$100,1)</f>
        <v>2</v>
      </c>
      <c r="I9" s="2072">
        <v>60</v>
      </c>
      <c r="J9" s="1419">
        <v>68</v>
      </c>
      <c r="K9" s="834">
        <f>IF(OR(I9="",I9="AB"),999,I9)+IF(OR(J9="",J9="AB"),999,J9)+IF(OR(J10="",J10="AB"),999,J10)</f>
        <v>202</v>
      </c>
    </row>
    <row r="10" spans="2:11" ht="12" customHeight="1" x14ac:dyDescent="0.4">
      <c r="B10" s="835" t="s">
        <v>121</v>
      </c>
      <c r="C10" s="625" t="s">
        <v>1723</v>
      </c>
      <c r="D10" s="625" t="s">
        <v>1724</v>
      </c>
      <c r="E10" s="670" t="s">
        <v>70</v>
      </c>
      <c r="F10" s="92"/>
      <c r="G10" s="841">
        <v>3.8</v>
      </c>
      <c r="H10" s="92"/>
      <c r="I10" s="1847"/>
      <c r="J10" s="1419">
        <v>74</v>
      </c>
      <c r="K10" s="834"/>
    </row>
    <row r="11" spans="2:11" ht="12" customHeight="1" x14ac:dyDescent="0.4">
      <c r="B11" s="835" t="s">
        <v>261</v>
      </c>
      <c r="C11" s="625" t="s">
        <v>1369</v>
      </c>
      <c r="D11" s="625" t="s">
        <v>1343</v>
      </c>
      <c r="E11" s="670" t="s">
        <v>66</v>
      </c>
      <c r="F11" s="92" t="s">
        <v>1283</v>
      </c>
      <c r="G11" s="841">
        <v>-6.3</v>
      </c>
      <c r="H11" s="92">
        <f>RANK(K11,$K$7:$K$100,1)</f>
        <v>1</v>
      </c>
      <c r="I11" s="2072">
        <v>55</v>
      </c>
      <c r="J11" s="1419">
        <v>66</v>
      </c>
      <c r="K11" s="834">
        <f>IF(OR(I11="",I11="AB"),999,I11)+IF(OR(J11="",J11="AB"),999,J11)+IF(OR(J12="",J12="AB"),999,J12)</f>
        <v>198</v>
      </c>
    </row>
    <row r="12" spans="2:11" ht="12" customHeight="1" x14ac:dyDescent="0.4">
      <c r="B12" s="835" t="s">
        <v>262</v>
      </c>
      <c r="C12" s="625" t="s">
        <v>1369</v>
      </c>
      <c r="D12" s="625" t="s">
        <v>1370</v>
      </c>
      <c r="E12" s="670" t="s">
        <v>92</v>
      </c>
      <c r="F12" s="92"/>
      <c r="G12" s="841">
        <v>5.2</v>
      </c>
      <c r="H12" s="92"/>
      <c r="I12" s="1847"/>
      <c r="J12" s="1419">
        <v>77</v>
      </c>
      <c r="K12" s="834"/>
    </row>
    <row r="13" spans="2:11" ht="12" customHeight="1" x14ac:dyDescent="0.4">
      <c r="B13" s="835" t="s">
        <v>276</v>
      </c>
      <c r="C13" s="625" t="s">
        <v>1396</v>
      </c>
      <c r="D13" s="625" t="s">
        <v>1397</v>
      </c>
      <c r="E13" s="670" t="s">
        <v>78</v>
      </c>
      <c r="F13" s="92" t="s">
        <v>1283</v>
      </c>
      <c r="G13" s="841">
        <v>10.6</v>
      </c>
      <c r="H13" s="92">
        <f>RANK(K13,$K$7:$K$100,1)</f>
        <v>13</v>
      </c>
      <c r="I13" s="2072">
        <v>67</v>
      </c>
      <c r="J13" s="1419">
        <v>79</v>
      </c>
      <c r="K13" s="834">
        <f>IF(OR(I13="",I13="AB"),999,I13)+IF(OR(J13="",J13="AB"),999,J13)+IF(OR(J14="",J14="AB"),999,J14)</f>
        <v>250</v>
      </c>
    </row>
    <row r="14" spans="2:11" ht="12" customHeight="1" x14ac:dyDescent="0.4">
      <c r="B14" s="835" t="s">
        <v>2070</v>
      </c>
      <c r="C14" s="625" t="s">
        <v>1396</v>
      </c>
      <c r="D14" s="625" t="s">
        <v>1977</v>
      </c>
      <c r="E14" s="670" t="s">
        <v>78</v>
      </c>
      <c r="F14" s="92"/>
      <c r="G14" s="841">
        <v>36</v>
      </c>
      <c r="H14" s="92"/>
      <c r="I14" s="1847"/>
      <c r="J14" s="1419">
        <v>104</v>
      </c>
      <c r="K14" s="834"/>
    </row>
    <row r="15" spans="2:11" ht="12" customHeight="1" x14ac:dyDescent="0.4">
      <c r="B15" s="835" t="s">
        <v>2071</v>
      </c>
      <c r="C15" s="625" t="s">
        <v>1698</v>
      </c>
      <c r="D15" s="625" t="s">
        <v>2072</v>
      </c>
      <c r="E15" s="670" t="s">
        <v>78</v>
      </c>
      <c r="F15" s="92" t="s">
        <v>1283</v>
      </c>
      <c r="G15" s="841">
        <v>36</v>
      </c>
      <c r="H15" s="92">
        <f>RANK(K15,$K$7:$K$100,1)</f>
        <v>14</v>
      </c>
      <c r="I15" s="2072">
        <v>70</v>
      </c>
      <c r="J15" s="1419">
        <v>124</v>
      </c>
      <c r="K15" s="834">
        <f>IF(OR(I15="",I15="AB"),999,I15)+IF(OR(J15="",J15="AB"),999,J15)+IF(OR(J16="",J16="AB"),999,J16)</f>
        <v>258</v>
      </c>
    </row>
    <row r="16" spans="2:11" ht="12" customHeight="1" x14ac:dyDescent="0.4">
      <c r="B16" s="835" t="s">
        <v>264</v>
      </c>
      <c r="C16" s="625" t="s">
        <v>265</v>
      </c>
      <c r="D16" s="625" t="s">
        <v>257</v>
      </c>
      <c r="E16" s="670" t="s">
        <v>68</v>
      </c>
      <c r="F16" s="92"/>
      <c r="G16" s="841">
        <v>-4.4000000000000004</v>
      </c>
      <c r="H16" s="92"/>
      <c r="I16" s="1847"/>
      <c r="J16" s="1419">
        <v>64</v>
      </c>
      <c r="K16" s="834"/>
    </row>
    <row r="17" spans="2:11" ht="12" customHeight="1" x14ac:dyDescent="0.4">
      <c r="B17" s="835" t="s">
        <v>282</v>
      </c>
      <c r="C17" s="625" t="s">
        <v>283</v>
      </c>
      <c r="D17" s="625" t="s">
        <v>284</v>
      </c>
      <c r="E17" s="670" t="s">
        <v>66</v>
      </c>
      <c r="F17" s="92" t="s">
        <v>1283</v>
      </c>
      <c r="G17" s="841">
        <v>5.2</v>
      </c>
      <c r="H17" s="92">
        <f>RANK(K17,$K$7:$K$100,1)</f>
        <v>5</v>
      </c>
      <c r="I17" s="2072">
        <v>70</v>
      </c>
      <c r="J17" s="1419">
        <v>73</v>
      </c>
      <c r="K17" s="834">
        <f>IF(OR(I17="",I17="AB"),999,I17)+IF(OR(J17="",J17="AB"),999,J17)+IF(OR(J18="",J18="AB"),999,J18)</f>
        <v>218</v>
      </c>
    </row>
    <row r="18" spans="2:11" ht="12" customHeight="1" x14ac:dyDescent="0.4">
      <c r="B18" s="835" t="s">
        <v>560</v>
      </c>
      <c r="C18" s="625" t="s">
        <v>1963</v>
      </c>
      <c r="D18" s="625" t="s">
        <v>1964</v>
      </c>
      <c r="E18" s="670" t="s">
        <v>244</v>
      </c>
      <c r="F18" s="92"/>
      <c r="G18" s="841">
        <v>1.6</v>
      </c>
      <c r="H18" s="92"/>
      <c r="I18" s="1847"/>
      <c r="J18" s="1419">
        <v>75</v>
      </c>
      <c r="K18" s="834"/>
    </row>
    <row r="19" spans="2:11" ht="12" customHeight="1" x14ac:dyDescent="0.4">
      <c r="B19" s="835" t="s">
        <v>146</v>
      </c>
      <c r="C19" s="625" t="s">
        <v>1416</v>
      </c>
      <c r="D19" s="625" t="s">
        <v>131</v>
      </c>
      <c r="E19" s="670" t="s">
        <v>92</v>
      </c>
      <c r="F19" s="92" t="s">
        <v>1283</v>
      </c>
      <c r="G19" s="841">
        <v>12.8</v>
      </c>
      <c r="H19" s="92">
        <f>RANK(K19,$K$7:$K$100,1)</f>
        <v>15</v>
      </c>
      <c r="I19" s="2072">
        <v>75</v>
      </c>
      <c r="J19" s="1419">
        <v>77</v>
      </c>
      <c r="K19" s="834">
        <f>IF(OR(I19="",I19="AB"),999,I19)+IF(OR(J19="",J19="AB"),999,J19)+IF(OR(J20="",J20="AB"),999,J20)</f>
        <v>278</v>
      </c>
    </row>
    <row r="20" spans="2:11" ht="12" customHeight="1" x14ac:dyDescent="0.4">
      <c r="B20" s="835" t="s">
        <v>1884</v>
      </c>
      <c r="C20" s="625" t="s">
        <v>1416</v>
      </c>
      <c r="D20" s="625" t="s">
        <v>1929</v>
      </c>
      <c r="E20" s="670" t="s">
        <v>78</v>
      </c>
      <c r="F20" s="92"/>
      <c r="G20" s="841">
        <v>36</v>
      </c>
      <c r="H20" s="92"/>
      <c r="I20" s="1847"/>
      <c r="J20" s="1419">
        <v>126</v>
      </c>
      <c r="K20" s="834"/>
    </row>
    <row r="21" spans="2:11" ht="12" customHeight="1" x14ac:dyDescent="0.4">
      <c r="B21" s="835" t="s">
        <v>160</v>
      </c>
      <c r="C21" s="625" t="s">
        <v>1332</v>
      </c>
      <c r="D21" s="625" t="s">
        <v>1334</v>
      </c>
      <c r="E21" s="670" t="s">
        <v>81</v>
      </c>
      <c r="F21" s="92" t="s">
        <v>1283</v>
      </c>
      <c r="G21" s="841">
        <v>14.1</v>
      </c>
      <c r="H21" s="92">
        <f>RANK(K21,$K$7:$K$100,1)</f>
        <v>10</v>
      </c>
      <c r="I21" s="2072">
        <v>73</v>
      </c>
      <c r="J21" s="1419">
        <v>87</v>
      </c>
      <c r="K21" s="834">
        <f>IF(OR(I21="",I21="AB"),999,I21)+IF(OR(J21="",J21="AB"),999,J21)+IF(OR(J22="",J22="AB"),999,J22)</f>
        <v>239</v>
      </c>
    </row>
    <row r="22" spans="2:11" ht="12" customHeight="1" x14ac:dyDescent="0.4">
      <c r="B22" s="835" t="s">
        <v>155</v>
      </c>
      <c r="C22" s="625" t="s">
        <v>156</v>
      </c>
      <c r="D22" s="625" t="s">
        <v>157</v>
      </c>
      <c r="E22" s="670" t="s">
        <v>92</v>
      </c>
      <c r="F22" s="92"/>
      <c r="G22" s="841">
        <v>9.9</v>
      </c>
      <c r="H22" s="92"/>
      <c r="I22" s="1847"/>
      <c r="J22" s="1419">
        <v>79</v>
      </c>
      <c r="K22" s="834"/>
    </row>
    <row r="23" spans="2:11" ht="12" customHeight="1" x14ac:dyDescent="0.4">
      <c r="B23" s="835" t="s">
        <v>159</v>
      </c>
      <c r="C23" s="625" t="s">
        <v>1332</v>
      </c>
      <c r="D23" s="625" t="s">
        <v>1333</v>
      </c>
      <c r="E23" s="670" t="s">
        <v>66</v>
      </c>
      <c r="F23" s="92" t="s">
        <v>1283</v>
      </c>
      <c r="G23" s="841">
        <v>5.6</v>
      </c>
      <c r="H23" s="92">
        <f>RANK(K23,$K$7:$K$100,1)</f>
        <v>9</v>
      </c>
      <c r="I23" s="2072">
        <v>68</v>
      </c>
      <c r="J23" s="1419">
        <v>77</v>
      </c>
      <c r="K23" s="834">
        <f>IF(OR(I23="",I23="AB"),999,I23)+IF(OR(J23="",J23="AB"),999,J23)+IF(OR(J24="",J24="AB"),999,J24)</f>
        <v>236</v>
      </c>
    </row>
    <row r="24" spans="2:11" ht="12" customHeight="1" x14ac:dyDescent="0.4">
      <c r="B24" s="835" t="s">
        <v>1834</v>
      </c>
      <c r="C24" s="625" t="s">
        <v>1835</v>
      </c>
      <c r="D24" s="625" t="s">
        <v>1547</v>
      </c>
      <c r="E24" s="670" t="s">
        <v>81</v>
      </c>
      <c r="F24" s="92"/>
      <c r="G24" s="841">
        <v>29.8</v>
      </c>
      <c r="H24" s="92"/>
      <c r="I24" s="1847"/>
      <c r="J24" s="1419">
        <v>91</v>
      </c>
      <c r="K24" s="834"/>
    </row>
    <row r="25" spans="2:11" ht="12" customHeight="1" x14ac:dyDescent="0.4">
      <c r="B25" s="835" t="s">
        <v>917</v>
      </c>
      <c r="C25" s="625" t="s">
        <v>148</v>
      </c>
      <c r="D25" s="625" t="s">
        <v>1531</v>
      </c>
      <c r="E25" s="670" t="s">
        <v>92</v>
      </c>
      <c r="F25" s="92" t="s">
        <v>1283</v>
      </c>
      <c r="G25" s="841">
        <v>22.7</v>
      </c>
      <c r="H25" s="92">
        <f>RANK(K25,$K$7:$K$100,1)</f>
        <v>17</v>
      </c>
      <c r="I25" s="2072">
        <v>89</v>
      </c>
      <c r="J25" s="1419">
        <v>94</v>
      </c>
      <c r="K25" s="834">
        <f>IF(OR(I25="",I25="AB"),999,I25)+IF(OR(J25="",J25="AB"),999,J25)+IF(OR(J26="",J26="AB"),999,J26)</f>
        <v>294</v>
      </c>
    </row>
    <row r="26" spans="2:11" ht="12" customHeight="1" x14ac:dyDescent="0.4">
      <c r="B26" s="835" t="s">
        <v>919</v>
      </c>
      <c r="C26" s="625" t="s">
        <v>148</v>
      </c>
      <c r="D26" s="625" t="s">
        <v>1348</v>
      </c>
      <c r="E26" s="670" t="s">
        <v>66</v>
      </c>
      <c r="F26" s="92"/>
      <c r="G26" s="841">
        <v>36</v>
      </c>
      <c r="H26" s="92"/>
      <c r="I26" s="1847"/>
      <c r="J26" s="1419">
        <v>111</v>
      </c>
      <c r="K26" s="834"/>
    </row>
    <row r="27" spans="2:11" ht="12" customHeight="1" x14ac:dyDescent="0.4">
      <c r="B27" s="835" t="s">
        <v>966</v>
      </c>
      <c r="C27" s="625" t="s">
        <v>1427</v>
      </c>
      <c r="D27" s="625" t="s">
        <v>144</v>
      </c>
      <c r="E27" s="670" t="s">
        <v>66</v>
      </c>
      <c r="F27" s="92" t="s">
        <v>1283</v>
      </c>
      <c r="G27" s="841">
        <v>0.3</v>
      </c>
      <c r="H27" s="92">
        <f>RANK(K27,$K$7:$K$100,1)</f>
        <v>4</v>
      </c>
      <c r="I27" s="2072">
        <v>68</v>
      </c>
      <c r="J27" s="1419">
        <v>72</v>
      </c>
      <c r="K27" s="834">
        <f>IF(OR(I27="",I27="AB"),999,I27)+IF(OR(J27="",J27="AB"),999,J27)+IF(OR(J28="",J28="AB"),999,J28)</f>
        <v>217</v>
      </c>
    </row>
    <row r="28" spans="2:11" ht="12" customHeight="1" x14ac:dyDescent="0.4">
      <c r="B28" s="835" t="s">
        <v>881</v>
      </c>
      <c r="C28" s="625" t="s">
        <v>2047</v>
      </c>
      <c r="D28" s="625" t="s">
        <v>291</v>
      </c>
      <c r="E28" s="670" t="s">
        <v>66</v>
      </c>
      <c r="F28" s="92"/>
      <c r="G28" s="841">
        <v>3.4</v>
      </c>
      <c r="H28" s="92"/>
      <c r="I28" s="1847"/>
      <c r="J28" s="1419">
        <v>77</v>
      </c>
      <c r="K28" s="834"/>
    </row>
    <row r="29" spans="2:11" ht="12" customHeight="1" x14ac:dyDescent="0.4">
      <c r="B29" s="835" t="s">
        <v>780</v>
      </c>
      <c r="C29" s="625" t="s">
        <v>1707</v>
      </c>
      <c r="D29" s="625" t="s">
        <v>1708</v>
      </c>
      <c r="E29" s="670" t="s">
        <v>66</v>
      </c>
      <c r="F29" s="92" t="s">
        <v>1283</v>
      </c>
      <c r="G29" s="841">
        <v>27.6</v>
      </c>
      <c r="H29" s="92">
        <f>RANK(K29,$K$7:$K$100,1)</f>
        <v>7</v>
      </c>
      <c r="I29" s="2072">
        <v>66</v>
      </c>
      <c r="J29" s="1419">
        <v>86</v>
      </c>
      <c r="K29" s="834">
        <f>IF(OR(I29="",I29="AB"),999,I29)+IF(OR(J29="",J29="AB"),999,J29)+IF(OR(J30="",J30="AB"),999,J30)</f>
        <v>219</v>
      </c>
    </row>
    <row r="30" spans="2:11" ht="12" customHeight="1" x14ac:dyDescent="0.4">
      <c r="B30" s="835" t="s">
        <v>289</v>
      </c>
      <c r="C30" s="625" t="s">
        <v>290</v>
      </c>
      <c r="D30" s="625" t="s">
        <v>291</v>
      </c>
      <c r="E30" s="670" t="s">
        <v>66</v>
      </c>
      <c r="F30" s="92"/>
      <c r="G30" s="841">
        <v>0</v>
      </c>
      <c r="H30" s="92"/>
      <c r="I30" s="1847"/>
      <c r="J30" s="1419">
        <v>67</v>
      </c>
      <c r="K30" s="834"/>
    </row>
    <row r="31" spans="2:11" ht="12" customHeight="1" x14ac:dyDescent="0.4">
      <c r="B31" s="835" t="s">
        <v>528</v>
      </c>
      <c r="C31" s="625" t="s">
        <v>1557</v>
      </c>
      <c r="D31" s="625" t="s">
        <v>131</v>
      </c>
      <c r="E31" s="670" t="s">
        <v>92</v>
      </c>
      <c r="F31" s="92" t="s">
        <v>1283</v>
      </c>
      <c r="G31" s="841">
        <v>23.1</v>
      </c>
      <c r="H31" s="92">
        <f>RANK(K31,$K$7:$K$100,1)</f>
        <v>18</v>
      </c>
      <c r="I31" s="2072">
        <v>999</v>
      </c>
      <c r="J31" s="1419">
        <v>91</v>
      </c>
      <c r="K31" s="834">
        <f>IF(OR(I31="",I31="AB"),999,I31)+IF(OR(J31="",J31="AB"),999,J31)+IF(OR(J32="",J32="AB"),999,J32)</f>
        <v>2089</v>
      </c>
    </row>
    <row r="32" spans="2:11" ht="12" customHeight="1" x14ac:dyDescent="0.4">
      <c r="B32" s="835"/>
      <c r="C32" s="625"/>
      <c r="D32" s="625"/>
      <c r="E32" s="670"/>
      <c r="F32" s="92"/>
      <c r="G32" s="841">
        <v>36</v>
      </c>
      <c r="H32" s="92"/>
      <c r="I32" s="1847"/>
      <c r="J32" s="1419">
        <v>999</v>
      </c>
      <c r="K32" s="834"/>
    </row>
    <row r="33" spans="2:11" ht="12" customHeight="1" x14ac:dyDescent="0.4">
      <c r="B33" s="835" t="s">
        <v>531</v>
      </c>
      <c r="C33" s="625" t="s">
        <v>1557</v>
      </c>
      <c r="D33" s="625" t="s">
        <v>1558</v>
      </c>
      <c r="E33" s="670" t="s">
        <v>66</v>
      </c>
      <c r="F33" s="92" t="s">
        <v>1283</v>
      </c>
      <c r="G33" s="841">
        <v>6.2</v>
      </c>
      <c r="H33" s="92">
        <f>RANK(K33,$K$7:$K$100,1)</f>
        <v>5</v>
      </c>
      <c r="I33" s="2072">
        <v>65</v>
      </c>
      <c r="J33" s="1419">
        <v>66</v>
      </c>
      <c r="K33" s="834">
        <f>IF(OR(I33="",I33="AB"),999,I33)+IF(OR(J33="",J33="AB"),999,J33)+IF(OR(J34="",J34="AB"),999,J34)</f>
        <v>218</v>
      </c>
    </row>
    <row r="34" spans="2:11" ht="12" customHeight="1" x14ac:dyDescent="0.4">
      <c r="B34" s="835" t="s">
        <v>536</v>
      </c>
      <c r="C34" s="625" t="s">
        <v>2069</v>
      </c>
      <c r="D34" s="625" t="s">
        <v>1468</v>
      </c>
      <c r="E34" s="670" t="s">
        <v>78</v>
      </c>
      <c r="F34" s="92"/>
      <c r="G34" s="841">
        <v>20.8</v>
      </c>
      <c r="H34" s="92"/>
      <c r="I34" s="1847"/>
      <c r="J34" s="1419">
        <v>87</v>
      </c>
      <c r="K34" s="834"/>
    </row>
    <row r="35" spans="2:11" ht="12" customHeight="1" x14ac:dyDescent="0.4">
      <c r="B35" s="835" t="s">
        <v>168</v>
      </c>
      <c r="C35" s="625" t="s">
        <v>1400</v>
      </c>
      <c r="D35" s="625" t="s">
        <v>1336</v>
      </c>
      <c r="E35" s="670" t="s">
        <v>70</v>
      </c>
      <c r="F35" s="92" t="s">
        <v>1283</v>
      </c>
      <c r="G35" s="841">
        <v>2.9</v>
      </c>
      <c r="H35" s="92">
        <f>RANK(K35,$K$7:$K$100,1)</f>
        <v>3</v>
      </c>
      <c r="I35" s="2072">
        <v>61</v>
      </c>
      <c r="J35" s="1419">
        <v>71</v>
      </c>
      <c r="K35" s="834">
        <f>IF(OR(I35="",I35="AB"),999,I35)+IF(OR(J35="",J35="AB"),999,J35)+IF(OR(J36="",J36="AB"),999,J36)</f>
        <v>209</v>
      </c>
    </row>
    <row r="36" spans="2:11" ht="12" customHeight="1" x14ac:dyDescent="0.4">
      <c r="B36" s="835" t="s">
        <v>174</v>
      </c>
      <c r="C36" s="625" t="s">
        <v>1400</v>
      </c>
      <c r="D36" s="625" t="s">
        <v>1461</v>
      </c>
      <c r="E36" s="670" t="s">
        <v>92</v>
      </c>
      <c r="F36" s="92"/>
      <c r="G36" s="841">
        <v>13.1</v>
      </c>
      <c r="H36" s="92"/>
      <c r="I36" s="1847"/>
      <c r="J36" s="1419">
        <v>77</v>
      </c>
      <c r="K36" s="834"/>
    </row>
    <row r="37" spans="2:11" ht="12" customHeight="1" x14ac:dyDescent="0.4">
      <c r="B37" s="835" t="s">
        <v>446</v>
      </c>
      <c r="C37" s="625" t="s">
        <v>1485</v>
      </c>
      <c r="D37" s="625" t="s">
        <v>131</v>
      </c>
      <c r="E37" s="670" t="s">
        <v>81</v>
      </c>
      <c r="F37" s="92" t="s">
        <v>1283</v>
      </c>
      <c r="G37" s="841">
        <v>15.5</v>
      </c>
      <c r="H37" s="92">
        <f>RANK(K37,$K$7:$K$100,1)</f>
        <v>11</v>
      </c>
      <c r="I37" s="2072">
        <v>76</v>
      </c>
      <c r="J37" s="1419">
        <v>81</v>
      </c>
      <c r="K37" s="834">
        <f>IF(OR(I37="",I37="AB"),999,I37)+IF(OR(J37="",J37="AB"),999,J37)+IF(OR(J38="",J38="AB"),999,J38)</f>
        <v>240</v>
      </c>
    </row>
    <row r="38" spans="2:11" ht="12" customHeight="1" x14ac:dyDescent="0.4">
      <c r="B38" s="835" t="s">
        <v>482</v>
      </c>
      <c r="C38" s="625" t="s">
        <v>1438</v>
      </c>
      <c r="D38" s="625" t="s">
        <v>1407</v>
      </c>
      <c r="E38" s="670" t="s">
        <v>92</v>
      </c>
      <c r="F38" s="92"/>
      <c r="G38" s="841">
        <v>16.399999999999999</v>
      </c>
      <c r="H38" s="92"/>
      <c r="I38" s="1847"/>
      <c r="J38" s="1419">
        <v>83</v>
      </c>
      <c r="K38" s="834"/>
    </row>
    <row r="39" spans="2:11" ht="12" customHeight="1" x14ac:dyDescent="0.4">
      <c r="B39" s="835" t="s">
        <v>179</v>
      </c>
      <c r="C39" s="625" t="s">
        <v>1439</v>
      </c>
      <c r="D39" s="625" t="s">
        <v>136</v>
      </c>
      <c r="E39" s="670" t="s">
        <v>66</v>
      </c>
      <c r="F39" s="92" t="s">
        <v>1283</v>
      </c>
      <c r="G39" s="841">
        <v>12.6</v>
      </c>
      <c r="H39" s="92">
        <f>RANK(K39,$K$7:$K$100,1)</f>
        <v>11</v>
      </c>
      <c r="I39" s="2072">
        <v>72</v>
      </c>
      <c r="J39" s="1419">
        <v>88</v>
      </c>
      <c r="K39" s="834">
        <f>IF(OR(I39="",I39="AB"),999,I39)+IF(OR(J39="",J39="AB"),999,J39)+IF(OR(J40="",J40="AB"),999,J40)</f>
        <v>240</v>
      </c>
    </row>
    <row r="40" spans="2:11" ht="12" customHeight="1" x14ac:dyDescent="0.4">
      <c r="B40" s="835" t="s">
        <v>493</v>
      </c>
      <c r="C40" s="625" t="s">
        <v>1169</v>
      </c>
      <c r="D40" s="625" t="s">
        <v>144</v>
      </c>
      <c r="E40" s="670" t="s">
        <v>66</v>
      </c>
      <c r="F40" s="92"/>
      <c r="G40" s="841">
        <v>10.4</v>
      </c>
      <c r="H40" s="92"/>
      <c r="I40" s="1847"/>
      <c r="J40" s="1419">
        <v>80</v>
      </c>
      <c r="K40" s="834"/>
    </row>
    <row r="41" spans="2:11" ht="12" customHeight="1" x14ac:dyDescent="0.4">
      <c r="B41" s="835" t="s">
        <v>495</v>
      </c>
      <c r="C41" s="625" t="s">
        <v>1169</v>
      </c>
      <c r="D41" s="625" t="s">
        <v>1527</v>
      </c>
      <c r="E41" s="670" t="s">
        <v>81</v>
      </c>
      <c r="F41" s="92" t="s">
        <v>1283</v>
      </c>
      <c r="G41" s="841">
        <v>34.5</v>
      </c>
      <c r="H41" s="92">
        <f>RANK(K41,$K$7:$K$100,1)</f>
        <v>15</v>
      </c>
      <c r="I41" s="2072">
        <v>88</v>
      </c>
      <c r="J41" s="1419">
        <v>102</v>
      </c>
      <c r="K41" s="834">
        <f>IF(OR(I41="",I41="AB"),999,I41)+IF(OR(J41="",J41="AB"),999,J41)+IF(OR(J42="",J42="AB"),999,J42)</f>
        <v>278</v>
      </c>
    </row>
    <row r="42" spans="2:11" ht="12" customHeight="1" x14ac:dyDescent="0.4">
      <c r="B42" s="835" t="s">
        <v>180</v>
      </c>
      <c r="C42" s="625" t="s">
        <v>1439</v>
      </c>
      <c r="D42" s="625" t="s">
        <v>1440</v>
      </c>
      <c r="E42" s="670" t="s">
        <v>92</v>
      </c>
      <c r="F42" s="92"/>
      <c r="G42" s="841">
        <v>23.8</v>
      </c>
      <c r="H42" s="92"/>
      <c r="I42" s="1847"/>
      <c r="J42" s="1419">
        <v>88</v>
      </c>
      <c r="K42" s="834"/>
    </row>
    <row r="43" spans="2:11" ht="12" customHeight="1" x14ac:dyDescent="0.4">
      <c r="B43" s="835"/>
      <c r="C43" s="625"/>
      <c r="D43" s="625"/>
      <c r="E43" s="670"/>
      <c r="F43" s="92" t="s">
        <v>1283</v>
      </c>
      <c r="G43" s="841"/>
      <c r="H43" s="92">
        <f>RANK(K43,$K$7:$K$100,1)</f>
        <v>19</v>
      </c>
      <c r="I43" s="2072"/>
      <c r="J43" s="1419"/>
      <c r="K43" s="834">
        <f>IF(OR(I43="",I43="AB"),999,I43)+IF(OR(J43="",J43="AB"),999,J43)+IF(OR(J44="",J44="AB"),999,J44)</f>
        <v>2997</v>
      </c>
    </row>
    <row r="44" spans="2:11" ht="12" customHeight="1" x14ac:dyDescent="0.4">
      <c r="B44" s="835"/>
      <c r="C44" s="625"/>
      <c r="D44" s="625"/>
      <c r="E44" s="670"/>
      <c r="F44" s="92"/>
      <c r="G44" s="841"/>
      <c r="H44" s="92"/>
      <c r="I44" s="1847"/>
      <c r="J44" s="1419"/>
      <c r="K44" s="834"/>
    </row>
    <row r="45" spans="2:11" ht="12" customHeight="1" x14ac:dyDescent="0.4">
      <c r="B45" s="835"/>
      <c r="C45" s="625"/>
      <c r="D45" s="625"/>
      <c r="E45" s="670"/>
      <c r="F45" s="92" t="s">
        <v>1283</v>
      </c>
      <c r="G45" s="841"/>
      <c r="H45" s="92">
        <f>RANK(K45,$K$7:$K$100,1)</f>
        <v>19</v>
      </c>
      <c r="I45" s="2072"/>
      <c r="J45" s="1419"/>
      <c r="K45" s="834">
        <f>IF(OR(I45="",I45="AB"),999,I45)+IF(OR(J45="",J45="AB"),999,J45)+IF(OR(J46="",J46="AB"),999,J46)</f>
        <v>2997</v>
      </c>
    </row>
    <row r="46" spans="2:11" ht="12" customHeight="1" x14ac:dyDescent="0.4">
      <c r="B46" s="835"/>
      <c r="C46" s="625"/>
      <c r="D46" s="625"/>
      <c r="E46" s="670"/>
      <c r="F46" s="92"/>
      <c r="G46" s="841"/>
      <c r="H46" s="92"/>
      <c r="I46" s="1847"/>
      <c r="J46" s="1419"/>
      <c r="K46" s="834"/>
    </row>
    <row r="47" spans="2:11" ht="12" customHeight="1" x14ac:dyDescent="0.4">
      <c r="B47" s="835"/>
      <c r="C47" s="625"/>
      <c r="D47" s="625"/>
      <c r="E47" s="670"/>
      <c r="F47" s="92" t="s">
        <v>1283</v>
      </c>
      <c r="G47" s="841"/>
      <c r="H47" s="92">
        <f>RANK(K47,$K$7:$K$100,1)</f>
        <v>19</v>
      </c>
      <c r="I47" s="2065"/>
      <c r="J47" s="1419"/>
      <c r="K47" s="834">
        <f>IF(OR(I47="",I47="AB"),999,I47)+IF(OR(J47="",J47="AB"),999,J47)+IF(OR(J48="",J48="AB"),999,J48)</f>
        <v>2997</v>
      </c>
    </row>
    <row r="48" spans="2:11" ht="12" customHeight="1" x14ac:dyDescent="0.4">
      <c r="B48" s="835"/>
      <c r="C48" s="625"/>
      <c r="D48" s="625"/>
      <c r="E48" s="670"/>
      <c r="F48" s="92"/>
      <c r="G48" s="841"/>
      <c r="H48" s="92"/>
      <c r="I48" s="2067"/>
      <c r="J48" s="1419"/>
      <c r="K48" s="834"/>
    </row>
    <row r="49" spans="2:11" ht="12" customHeight="1" x14ac:dyDescent="0.4">
      <c r="B49" s="835"/>
      <c r="C49" s="625"/>
      <c r="D49" s="625"/>
      <c r="E49" s="670"/>
      <c r="F49" s="92" t="s">
        <v>1283</v>
      </c>
      <c r="G49" s="841"/>
      <c r="H49" s="92">
        <f>RANK(K49,$K$7:$K$100,1)</f>
        <v>19</v>
      </c>
      <c r="I49" s="2065"/>
      <c r="J49" s="1419"/>
      <c r="K49" s="834">
        <f>IF(OR(I49="",I49="AB"),999,I49)+IF(OR(J49="",J49="AB"),999,J49)+IF(OR(J50="",J50="AB"),999,J50)</f>
        <v>2997</v>
      </c>
    </row>
    <row r="50" spans="2:11" ht="12" customHeight="1" x14ac:dyDescent="0.4">
      <c r="B50" s="835"/>
      <c r="C50" s="625"/>
      <c r="D50" s="625"/>
      <c r="E50" s="670"/>
      <c r="F50" s="92"/>
      <c r="G50" s="841"/>
      <c r="H50" s="92"/>
      <c r="I50" s="2067"/>
      <c r="J50" s="1419"/>
      <c r="K50" s="834"/>
    </row>
    <row r="51" spans="2:11" ht="12" customHeight="1" x14ac:dyDescent="0.4">
      <c r="B51" s="835"/>
      <c r="C51" s="625"/>
      <c r="D51" s="625"/>
      <c r="E51" s="670"/>
      <c r="F51" s="92" t="s">
        <v>1283</v>
      </c>
      <c r="G51" s="841"/>
      <c r="H51" s="92">
        <f>RANK(K51,$K$7:$K$100,1)</f>
        <v>19</v>
      </c>
      <c r="I51" s="2072"/>
      <c r="J51" s="1419"/>
      <c r="K51" s="834">
        <f>IF(OR(I51="",I51="AB"),999,I51)+IF(OR(J51="",J51="AB"),999,J51)+IF(OR(J52="",J52="AB"),999,J52)</f>
        <v>2997</v>
      </c>
    </row>
    <row r="52" spans="2:11" ht="12" customHeight="1" x14ac:dyDescent="0.4">
      <c r="B52" s="835"/>
      <c r="C52" s="625"/>
      <c r="D52" s="625"/>
      <c r="E52" s="670"/>
      <c r="F52" s="92"/>
      <c r="G52" s="841"/>
      <c r="H52" s="92"/>
      <c r="I52" s="1847"/>
      <c r="J52" s="1419"/>
      <c r="K52" s="834"/>
    </row>
    <row r="53" spans="2:11" ht="12" customHeight="1" x14ac:dyDescent="0.4">
      <c r="B53" s="835"/>
      <c r="C53" s="625"/>
      <c r="D53" s="625"/>
      <c r="E53" s="670"/>
      <c r="F53" s="92" t="s">
        <v>1283</v>
      </c>
      <c r="G53" s="841"/>
      <c r="H53" s="92">
        <f>RANK(K53,$K$7:$K$100,1)</f>
        <v>19</v>
      </c>
      <c r="I53" s="2072"/>
      <c r="J53" s="1419"/>
      <c r="K53" s="834">
        <f>IF(OR(I53="",I53="AB"),999,I53)+IF(OR(J53="",J53="AB"),999,J53)+IF(OR(J54="",J54="AB"),999,J54)</f>
        <v>2997</v>
      </c>
    </row>
    <row r="54" spans="2:11" ht="12" customHeight="1" x14ac:dyDescent="0.4">
      <c r="B54" s="835"/>
      <c r="C54" s="625"/>
      <c r="D54" s="625"/>
      <c r="E54" s="670"/>
      <c r="F54" s="92"/>
      <c r="G54" s="841"/>
      <c r="H54" s="92"/>
      <c r="I54" s="1847"/>
      <c r="J54" s="1419"/>
      <c r="K54" s="834"/>
    </row>
    <row r="55" spans="2:11" ht="12" customHeight="1" x14ac:dyDescent="0.4">
      <c r="B55" s="835"/>
      <c r="C55" s="625"/>
      <c r="D55" s="625"/>
      <c r="E55" s="670"/>
      <c r="F55" s="92" t="s">
        <v>1283</v>
      </c>
      <c r="G55" s="841"/>
      <c r="H55" s="92">
        <f>RANK(K55,$K$7:$K$100,1)</f>
        <v>19</v>
      </c>
      <c r="I55" s="2072"/>
      <c r="J55" s="1419"/>
      <c r="K55" s="834">
        <f>IF(OR(I55="",I55="AB"),999,I55)+IF(OR(J55="",J55="AB"),999,J55)+IF(OR(J56="",J56="AB"),999,J56)</f>
        <v>2997</v>
      </c>
    </row>
    <row r="56" spans="2:11" ht="12" customHeight="1" x14ac:dyDescent="0.4">
      <c r="B56" s="835"/>
      <c r="C56" s="625"/>
      <c r="D56" s="625"/>
      <c r="E56" s="670"/>
      <c r="F56" s="92"/>
      <c r="G56" s="841"/>
      <c r="H56" s="92"/>
      <c r="I56" s="1847"/>
      <c r="J56" s="1419"/>
      <c r="K56" s="834"/>
    </row>
    <row r="57" spans="2:11" ht="12" customHeight="1" x14ac:dyDescent="0.4">
      <c r="B57" s="835"/>
      <c r="C57" s="625"/>
      <c r="D57" s="625"/>
      <c r="E57" s="670"/>
      <c r="F57" s="92" t="s">
        <v>1283</v>
      </c>
      <c r="G57" s="841"/>
      <c r="H57" s="92">
        <f>RANK(K57,$K$7:$K$100,1)</f>
        <v>19</v>
      </c>
      <c r="I57" s="2072"/>
      <c r="J57" s="1419"/>
      <c r="K57" s="834">
        <f>IF(OR(I57="",I57="AB"),999,I57)+IF(OR(J57="",J57="AB"),999,J57)+IF(OR(J58="",J58="AB"),999,J58)</f>
        <v>2997</v>
      </c>
    </row>
    <row r="58" spans="2:11" ht="12" customHeight="1" x14ac:dyDescent="0.4">
      <c r="B58" s="835"/>
      <c r="C58" s="625"/>
      <c r="D58" s="625"/>
      <c r="E58" s="670"/>
      <c r="F58" s="92"/>
      <c r="G58" s="841"/>
      <c r="H58" s="92"/>
      <c r="I58" s="1847"/>
      <c r="J58" s="1419"/>
      <c r="K58" s="834"/>
    </row>
    <row r="59" spans="2:11" ht="12" customHeight="1" x14ac:dyDescent="0.4">
      <c r="B59" s="835"/>
      <c r="C59" s="625"/>
      <c r="D59" s="625"/>
      <c r="E59" s="670"/>
      <c r="F59" s="92" t="s">
        <v>1283</v>
      </c>
      <c r="G59" s="841"/>
      <c r="H59" s="92">
        <f>RANK(K59,$K$7:$K$100,1)</f>
        <v>19</v>
      </c>
      <c r="I59" s="2072"/>
      <c r="J59" s="1419"/>
      <c r="K59" s="834">
        <f>IF(OR(I59="",I59="AB"),999,I59)+IF(OR(J59="",J59="AB"),999,J59)+IF(OR(J60="",J60="AB"),999,J60)</f>
        <v>2997</v>
      </c>
    </row>
    <row r="60" spans="2:11" ht="12" customHeight="1" x14ac:dyDescent="0.4">
      <c r="B60" s="835"/>
      <c r="C60" s="625"/>
      <c r="D60" s="625"/>
      <c r="E60" s="670"/>
      <c r="F60" s="92"/>
      <c r="G60" s="841"/>
      <c r="H60" s="92"/>
      <c r="I60" s="1847"/>
      <c r="J60" s="1419"/>
      <c r="K60" s="834"/>
    </row>
    <row r="61" spans="2:11" ht="12" customHeight="1" x14ac:dyDescent="0.4">
      <c r="B61" s="835"/>
      <c r="C61" s="625"/>
      <c r="D61" s="625"/>
      <c r="E61" s="670"/>
      <c r="F61" s="92" t="s">
        <v>1283</v>
      </c>
      <c r="G61" s="841"/>
      <c r="H61" s="92">
        <f>RANK(K61,$K$7:$K$100,1)</f>
        <v>19</v>
      </c>
      <c r="I61" s="2065"/>
      <c r="J61" s="1419"/>
      <c r="K61" s="834">
        <f>IF(OR(I61="",I61="AB"),999,I61)+IF(OR(J61="",J61="AB"),999,J61)+IF(OR(J62="",J62="AB"),999,J62)</f>
        <v>2997</v>
      </c>
    </row>
    <row r="62" spans="2:11" ht="12" customHeight="1" x14ac:dyDescent="0.4">
      <c r="B62" s="835"/>
      <c r="C62" s="625"/>
      <c r="D62" s="625"/>
      <c r="E62" s="670"/>
      <c r="F62" s="92"/>
      <c r="G62" s="841"/>
      <c r="H62" s="92"/>
      <c r="I62" s="2066"/>
      <c r="J62" s="1419"/>
      <c r="K62" s="834"/>
    </row>
    <row r="63" spans="2:11" ht="12" customHeight="1" x14ac:dyDescent="0.4">
      <c r="B63" s="835"/>
      <c r="C63" s="625"/>
      <c r="D63" s="625"/>
      <c r="E63" s="670"/>
      <c r="F63" s="92" t="s">
        <v>1283</v>
      </c>
      <c r="G63" s="841"/>
      <c r="H63" s="92">
        <f>RANK(K63,$K$7:$K$100,1)</f>
        <v>19</v>
      </c>
      <c r="I63" s="2065"/>
      <c r="J63" s="1419"/>
      <c r="K63" s="834">
        <f>IF(OR(I63="",I63="AB"),999,I63)+IF(OR(J63="",J63="AB"),999,J63)+IF(OR(J64="",J64="AB"),999,J64)</f>
        <v>2997</v>
      </c>
    </row>
    <row r="64" spans="2:11" ht="12" customHeight="1" x14ac:dyDescent="0.4">
      <c r="B64" s="835"/>
      <c r="C64" s="625"/>
      <c r="D64" s="625"/>
      <c r="E64" s="670"/>
      <c r="F64" s="92"/>
      <c r="G64" s="841"/>
      <c r="H64" s="92"/>
      <c r="I64" s="2066"/>
      <c r="J64" s="1419"/>
      <c r="K64" s="834"/>
    </row>
    <row r="65" spans="2:11" ht="12" customHeight="1" x14ac:dyDescent="0.4">
      <c r="B65" s="835"/>
      <c r="C65" s="625"/>
      <c r="D65" s="625"/>
      <c r="E65" s="670"/>
      <c r="F65" s="92" t="s">
        <v>1283</v>
      </c>
      <c r="G65" s="841"/>
      <c r="H65" s="92">
        <f>RANK(K65,$K$7:$K$100,1)</f>
        <v>19</v>
      </c>
      <c r="I65" s="2065"/>
      <c r="J65" s="1419"/>
      <c r="K65" s="834">
        <f>IF(OR(I65="",I65="AB"),999,I65)+IF(OR(J65="",J65="AB"),999,J65)+IF(OR(J66="",J66="AB"),999,J66)</f>
        <v>2997</v>
      </c>
    </row>
    <row r="66" spans="2:11" ht="12" customHeight="1" x14ac:dyDescent="0.4">
      <c r="B66" s="835"/>
      <c r="C66" s="625"/>
      <c r="D66" s="625"/>
      <c r="E66" s="670"/>
      <c r="F66" s="92"/>
      <c r="G66" s="841"/>
      <c r="H66" s="92"/>
      <c r="I66" s="2066"/>
      <c r="J66" s="1419"/>
      <c r="K66" s="834"/>
    </row>
    <row r="67" spans="2:11" ht="12" customHeight="1" x14ac:dyDescent="0.4">
      <c r="B67" s="835"/>
      <c r="C67" s="625"/>
      <c r="D67" s="625"/>
      <c r="E67" s="670"/>
      <c r="F67" s="92" t="s">
        <v>1283</v>
      </c>
      <c r="G67" s="841"/>
      <c r="H67" s="92">
        <f>RANK(K67,$K$7:$K$100,1)</f>
        <v>19</v>
      </c>
      <c r="I67" s="2065"/>
      <c r="J67" s="1419"/>
      <c r="K67" s="834">
        <f>IF(OR(I67="",I67="AB"),999,I67)+IF(OR(J67="",J67="AB"),999,J67)+IF(OR(J68="",J68="AB"),999,J68)</f>
        <v>2997</v>
      </c>
    </row>
    <row r="68" spans="2:11" ht="12" customHeight="1" x14ac:dyDescent="0.4">
      <c r="B68" s="835"/>
      <c r="C68" s="625"/>
      <c r="D68" s="625"/>
      <c r="E68" s="670"/>
      <c r="F68" s="92"/>
      <c r="G68" s="841"/>
      <c r="H68" s="92"/>
      <c r="I68" s="2066"/>
      <c r="J68" s="1419"/>
      <c r="K68" s="834"/>
    </row>
    <row r="69" spans="2:11" ht="12" customHeight="1" x14ac:dyDescent="0.4">
      <c r="B69" s="835"/>
      <c r="C69" s="625"/>
      <c r="D69" s="625"/>
      <c r="E69" s="670"/>
      <c r="F69" s="92" t="s">
        <v>1283</v>
      </c>
      <c r="G69" s="841"/>
      <c r="H69" s="92">
        <f>RANK(K69,$K$7:$K$100,1)</f>
        <v>19</v>
      </c>
      <c r="I69" s="2065"/>
      <c r="J69" s="1419"/>
      <c r="K69" s="834">
        <f>IF(OR(I69="",I69="AB"),999,I69)+IF(OR(J69="",J69="AB"),999,J69)+IF(OR(J70="",J70="AB"),999,J70)</f>
        <v>2997</v>
      </c>
    </row>
    <row r="70" spans="2:11" ht="12" customHeight="1" x14ac:dyDescent="0.4">
      <c r="B70" s="835"/>
      <c r="C70" s="625"/>
      <c r="D70" s="625"/>
      <c r="E70" s="670"/>
      <c r="F70" s="92"/>
      <c r="G70" s="841"/>
      <c r="H70" s="92"/>
      <c r="I70" s="2066"/>
      <c r="J70" s="1419"/>
      <c r="K70" s="834"/>
    </row>
    <row r="71" spans="2:11" ht="12" customHeight="1" x14ac:dyDescent="0.4">
      <c r="B71" s="835"/>
      <c r="C71" s="625"/>
      <c r="D71" s="625"/>
      <c r="E71" s="670"/>
      <c r="F71" s="92" t="s">
        <v>1283</v>
      </c>
      <c r="G71" s="841"/>
      <c r="H71" s="92">
        <f>RANK(K71,$K$7:$K$100,1)</f>
        <v>19</v>
      </c>
      <c r="I71" s="2065"/>
      <c r="J71" s="1419"/>
      <c r="K71" s="834">
        <f>IF(OR(I71="",I71="AB"),999,I71)+IF(OR(J71="",J71="AB"),999,J71)+IF(OR(J72="",J72="AB"),999,J72)</f>
        <v>2997</v>
      </c>
    </row>
    <row r="72" spans="2:11" ht="12" customHeight="1" x14ac:dyDescent="0.4">
      <c r="B72" s="835"/>
      <c r="C72" s="625"/>
      <c r="D72" s="625"/>
      <c r="E72" s="670"/>
      <c r="F72" s="92"/>
      <c r="G72" s="841"/>
      <c r="H72" s="92"/>
      <c r="I72" s="2066"/>
      <c r="J72" s="1419"/>
      <c r="K72" s="834"/>
    </row>
    <row r="73" spans="2:11" ht="12" customHeight="1" x14ac:dyDescent="0.4">
      <c r="B73" s="835"/>
      <c r="C73" s="625"/>
      <c r="D73" s="625"/>
      <c r="E73" s="670"/>
      <c r="F73" s="92" t="s">
        <v>1283</v>
      </c>
      <c r="G73" s="841"/>
      <c r="H73" s="92">
        <f>RANK(K73,$K$7:$K$100,1)</f>
        <v>19</v>
      </c>
      <c r="I73" s="2072"/>
      <c r="J73" s="1419"/>
      <c r="K73" s="834">
        <f>IF(OR(I73="",I73="AB"),999,I73)+IF(OR(J73="",J73="AB"),999,J73)+IF(OR(J74="",J74="AB"),999,J74)</f>
        <v>2997</v>
      </c>
    </row>
    <row r="74" spans="2:11" ht="12" customHeight="1" x14ac:dyDescent="0.4">
      <c r="B74" s="835"/>
      <c r="C74" s="625"/>
      <c r="D74" s="625"/>
      <c r="E74" s="670"/>
      <c r="F74" s="92"/>
      <c r="G74" s="841"/>
      <c r="H74" s="92"/>
      <c r="I74" s="1847"/>
      <c r="J74" s="1419"/>
      <c r="K74" s="834"/>
    </row>
    <row r="75" spans="2:11" ht="12" customHeight="1" x14ac:dyDescent="0.4">
      <c r="B75" s="835"/>
      <c r="C75" s="625"/>
      <c r="D75" s="625"/>
      <c r="E75" s="670"/>
      <c r="F75" s="92" t="s">
        <v>1283</v>
      </c>
      <c r="G75" s="841"/>
      <c r="H75" s="662">
        <f>RANK(K75,$K$7:$K$100,1)</f>
        <v>19</v>
      </c>
      <c r="I75" s="2072"/>
      <c r="J75" s="1419"/>
      <c r="K75" s="834">
        <f>IF(OR(I75="",I75="AB"),999,I75)+IF(OR(J75="",J75="AB"),999,J75)+IF(OR(J76="",J76="AB"),999,J76)</f>
        <v>2997</v>
      </c>
    </row>
    <row r="76" spans="2:11" ht="12" customHeight="1" x14ac:dyDescent="0.4">
      <c r="B76" s="835"/>
      <c r="C76" s="625"/>
      <c r="D76" s="625"/>
      <c r="E76" s="670"/>
      <c r="F76" s="92"/>
      <c r="G76" s="841"/>
      <c r="H76" s="662"/>
      <c r="I76" s="1847"/>
      <c r="J76" s="1419"/>
      <c r="K76" s="834"/>
    </row>
    <row r="77" spans="2:11" ht="12" customHeight="1" x14ac:dyDescent="0.4">
      <c r="B77" s="835"/>
      <c r="C77" s="625"/>
      <c r="D77" s="625"/>
      <c r="E77" s="670"/>
      <c r="F77" s="92" t="s">
        <v>1283</v>
      </c>
      <c r="G77" s="841"/>
      <c r="H77" s="662">
        <f>RANK(K77,$K$7:$K$100,1)</f>
        <v>19</v>
      </c>
      <c r="I77" s="2072"/>
      <c r="J77" s="1419"/>
      <c r="K77" s="834">
        <f>IF(OR(I77="",I77="AB"),999,I77)+IF(OR(J77="",J77="AB"),999,J77)+IF(OR(J78="",J78="AB"),999,J78)</f>
        <v>2997</v>
      </c>
    </row>
    <row r="78" spans="2:11" ht="12" customHeight="1" x14ac:dyDescent="0.4">
      <c r="B78" s="835"/>
      <c r="C78" s="625"/>
      <c r="D78" s="625"/>
      <c r="E78" s="670"/>
      <c r="F78" s="92"/>
      <c r="G78" s="841"/>
      <c r="H78" s="662"/>
      <c r="I78" s="1847"/>
      <c r="J78" s="1419"/>
      <c r="K78" s="834"/>
    </row>
    <row r="79" spans="2:11" ht="12" customHeight="1" x14ac:dyDescent="0.4">
      <c r="B79" s="835"/>
      <c r="C79" s="625"/>
      <c r="D79" s="625"/>
      <c r="E79" s="670"/>
      <c r="F79" s="92" t="s">
        <v>1283</v>
      </c>
      <c r="G79" s="841"/>
      <c r="H79" s="662">
        <f>RANK(K79,$K$7:$K$100,1)</f>
        <v>19</v>
      </c>
      <c r="I79" s="2072"/>
      <c r="J79" s="1419"/>
      <c r="K79" s="834">
        <f>IF(OR(I79="",I79="AB"),999,I79)+IF(OR(J79="",J79="AB"),999,J79)+IF(OR(J80="",J80="AB"),999,J80)</f>
        <v>2997</v>
      </c>
    </row>
    <row r="80" spans="2:11" ht="12" customHeight="1" x14ac:dyDescent="0.4">
      <c r="B80" s="835"/>
      <c r="C80" s="625"/>
      <c r="D80" s="625"/>
      <c r="E80" s="670"/>
      <c r="F80" s="92"/>
      <c r="G80" s="841"/>
      <c r="H80" s="662"/>
      <c r="I80" s="1847"/>
      <c r="J80" s="1419"/>
      <c r="K80" s="834"/>
    </row>
    <row r="81" spans="2:11" ht="12" customHeight="1" x14ac:dyDescent="0.4">
      <c r="B81" s="835"/>
      <c r="C81" s="625"/>
      <c r="D81" s="625"/>
      <c r="E81" s="670"/>
      <c r="F81" s="92" t="s">
        <v>1283</v>
      </c>
      <c r="G81" s="841"/>
      <c r="H81" s="662">
        <f>RANK(K81,$K$7:$K$100,1)</f>
        <v>19</v>
      </c>
      <c r="I81" s="2072"/>
      <c r="J81" s="1419"/>
      <c r="K81" s="834">
        <f>IF(OR(I81="",I81="AB"),999,I81)+IF(OR(J81="",J81="AB"),999,J81)+IF(OR(J82="",J82="AB"),999,J82)</f>
        <v>2997</v>
      </c>
    </row>
    <row r="82" spans="2:11" ht="12" customHeight="1" x14ac:dyDescent="0.4">
      <c r="B82" s="835"/>
      <c r="C82" s="625"/>
      <c r="D82" s="625"/>
      <c r="E82" s="670"/>
      <c r="F82" s="92"/>
      <c r="G82" s="841"/>
      <c r="H82" s="662"/>
      <c r="I82" s="1847"/>
      <c r="J82" s="1419"/>
      <c r="K82" s="834"/>
    </row>
    <row r="83" spans="2:11" ht="12" customHeight="1" x14ac:dyDescent="0.4">
      <c r="B83" s="835"/>
      <c r="C83" s="625"/>
      <c r="D83" s="625"/>
      <c r="E83" s="670"/>
      <c r="F83" s="92" t="s">
        <v>1283</v>
      </c>
      <c r="G83" s="841"/>
      <c r="H83" s="662">
        <f>RANK(K83,$K$7:$K$100,1)</f>
        <v>19</v>
      </c>
      <c r="I83" s="2072"/>
      <c r="J83" s="1419"/>
      <c r="K83" s="834">
        <f>IF(OR(I83="",I83="AB"),999,I83)+IF(OR(J83="",J83="AB"),999,J83)+IF(OR(J84="",J84="AB"),999,J84)</f>
        <v>2997</v>
      </c>
    </row>
    <row r="84" spans="2:11" ht="12" customHeight="1" x14ac:dyDescent="0.4">
      <c r="B84" s="835"/>
      <c r="C84" s="625"/>
      <c r="D84" s="625"/>
      <c r="E84" s="670"/>
      <c r="F84" s="92"/>
      <c r="G84" s="841"/>
      <c r="H84" s="662"/>
      <c r="I84" s="1847"/>
      <c r="J84" s="1419"/>
      <c r="K84" s="834"/>
    </row>
    <row r="85" spans="2:11" ht="12" customHeight="1" x14ac:dyDescent="0.4">
      <c r="B85" s="835"/>
      <c r="C85" s="625"/>
      <c r="D85" s="625"/>
      <c r="E85" s="670"/>
      <c r="F85" s="92" t="s">
        <v>1283</v>
      </c>
      <c r="G85" s="841"/>
      <c r="H85" s="662">
        <f>RANK(K85,$K$7:$K$100,1)</f>
        <v>19</v>
      </c>
      <c r="I85" s="2072"/>
      <c r="J85" s="1419"/>
      <c r="K85" s="834">
        <f>IF(OR(I85="",I85="AB"),999,I85)+IF(OR(J85="",J85="AB"),999,J85)+IF(OR(J86="",J86="AB"),999,J86)</f>
        <v>2997</v>
      </c>
    </row>
    <row r="86" spans="2:11" ht="12" customHeight="1" x14ac:dyDescent="0.4">
      <c r="B86" s="835"/>
      <c r="C86" s="625"/>
      <c r="D86" s="625"/>
      <c r="E86" s="670"/>
      <c r="F86" s="92"/>
      <c r="G86" s="841"/>
      <c r="H86" s="662"/>
      <c r="I86" s="1847"/>
      <c r="J86" s="1419"/>
      <c r="K86" s="834"/>
    </row>
    <row r="87" spans="2:11" ht="12" customHeight="1" x14ac:dyDescent="0.4">
      <c r="B87" s="835"/>
      <c r="C87" s="625"/>
      <c r="D87" s="625"/>
      <c r="E87" s="670"/>
      <c r="F87" s="92" t="s">
        <v>1283</v>
      </c>
      <c r="G87" s="841"/>
      <c r="H87" s="662">
        <f>RANK(K87,$K$7:$K$100,1)</f>
        <v>19</v>
      </c>
      <c r="I87" s="2072"/>
      <c r="J87" s="1419"/>
      <c r="K87" s="834">
        <f>IF(OR(I87="",I87="AB"),999,I87)+IF(OR(J87="",J87="AB"),999,J87)+IF(OR(J88="",J88="AB"),999,J88)</f>
        <v>2997</v>
      </c>
    </row>
    <row r="88" spans="2:11" ht="12" customHeight="1" x14ac:dyDescent="0.4">
      <c r="B88" s="835"/>
      <c r="C88" s="625"/>
      <c r="D88" s="625"/>
      <c r="E88" s="670"/>
      <c r="F88" s="92"/>
      <c r="G88" s="841"/>
      <c r="H88" s="662"/>
      <c r="I88" s="1847"/>
      <c r="J88" s="1419"/>
      <c r="K88" s="834"/>
    </row>
    <row r="89" spans="2:11" ht="12" customHeight="1" x14ac:dyDescent="0.4">
      <c r="B89" s="835"/>
      <c r="C89" s="625"/>
      <c r="D89" s="625"/>
      <c r="E89" s="670"/>
      <c r="F89" s="92" t="s">
        <v>1283</v>
      </c>
      <c r="G89" s="841"/>
      <c r="H89" s="662">
        <f>RANK(K89,$K$7:$K$100,1)</f>
        <v>19</v>
      </c>
      <c r="I89" s="2072"/>
      <c r="J89" s="1419"/>
      <c r="K89" s="834">
        <f>IF(OR(I89="",I89="AB"),999,I89)+IF(OR(J89="",J89="AB"),999,J89)+IF(OR(J90="",J90="AB"),999,J90)</f>
        <v>2997</v>
      </c>
    </row>
    <row r="90" spans="2:11" ht="12" customHeight="1" x14ac:dyDescent="0.4">
      <c r="B90" s="835"/>
      <c r="C90" s="625"/>
      <c r="D90" s="625"/>
      <c r="E90" s="670"/>
      <c r="F90" s="92"/>
      <c r="G90" s="841"/>
      <c r="H90" s="662"/>
      <c r="I90" s="1847"/>
      <c r="J90" s="1419"/>
      <c r="K90" s="834"/>
    </row>
    <row r="91" spans="2:11" ht="12" customHeight="1" x14ac:dyDescent="0.4">
      <c r="B91" s="835"/>
      <c r="C91" s="625"/>
      <c r="D91" s="625"/>
      <c r="E91" s="670"/>
      <c r="F91" s="92" t="s">
        <v>1283</v>
      </c>
      <c r="G91" s="841"/>
      <c r="H91" s="662">
        <f>RANK(K91,$K$7:$K$100,1)</f>
        <v>19</v>
      </c>
      <c r="I91" s="2073"/>
      <c r="J91" s="1155"/>
      <c r="K91" s="834">
        <f>IF(OR(I91="",I91="AB"),999,I91)+IF(OR(J91="",J91="AB"),999,J91)+IF(OR(J92="",J92="AB"),999,J92)</f>
        <v>2997</v>
      </c>
    </row>
    <row r="92" spans="2:11" ht="12" customHeight="1" x14ac:dyDescent="0.4">
      <c r="B92" s="835"/>
      <c r="C92" s="625"/>
      <c r="D92" s="625"/>
      <c r="E92" s="670"/>
      <c r="F92" s="92"/>
      <c r="G92" s="841"/>
      <c r="H92" s="662"/>
      <c r="I92" s="1847"/>
      <c r="J92" s="1155"/>
      <c r="K92" s="834"/>
    </row>
    <row r="93" spans="2:11" ht="12" customHeight="1" x14ac:dyDescent="0.4">
      <c r="B93" s="835"/>
      <c r="C93" s="625"/>
      <c r="D93" s="625"/>
      <c r="E93" s="670"/>
      <c r="F93" s="92" t="s">
        <v>1283</v>
      </c>
      <c r="G93" s="841"/>
      <c r="H93" s="662">
        <f>RANK(K93,$K$7:$K$100,1)</f>
        <v>19</v>
      </c>
      <c r="I93" s="2073"/>
      <c r="J93" s="1155"/>
      <c r="K93" s="834">
        <f>IF(OR(I93="",I93="AB"),999,I93)+IF(OR(J93="",J93="AB"),999,J93)+IF(OR(J94="",J94="AB"),999,J94)</f>
        <v>2997</v>
      </c>
    </row>
    <row r="94" spans="2:11" ht="12" customHeight="1" x14ac:dyDescent="0.4">
      <c r="B94" s="835"/>
      <c r="C94" s="625" t="str">
        <f>IF(ISNA(VLOOKUP(B94,'JOURNÉE 2'!$C$10:$AM$287,2,FALSE)),"",VLOOKUP(B94,'JOURNÉE 2'!$C$10:$AM$287,2,FALSE))</f>
        <v/>
      </c>
      <c r="D94" s="625" t="str">
        <f>IF(ISNA(VLOOKUP(B94,'JOURNÉE 2'!$C$10:$AM$287,3,FALSE)),"",VLOOKUP(B94,'JOURNÉE 2'!$C$10:$AM$287,3,FALSE))</f>
        <v/>
      </c>
      <c r="E94" s="670" t="str">
        <f>IF(ISNA(VLOOKUP(B94,'JOURNÉE 2'!$C$10:$AM$287,4,FALSE)),"",VLOOKUP(B94,'JOURNÉE 2'!$C$10:$AM$287,4,FALSE))</f>
        <v/>
      </c>
      <c r="F94" s="92"/>
      <c r="G94" s="841"/>
      <c r="H94" s="662"/>
      <c r="I94" s="1847"/>
      <c r="J94" s="1155"/>
      <c r="K94" s="834"/>
    </row>
    <row r="95" spans="2:11" ht="12" customHeight="1" x14ac:dyDescent="0.4">
      <c r="B95" s="835"/>
      <c r="C95" s="625" t="str">
        <f>IF(ISNA(VLOOKUP(B95,'JOURNÉE 2'!$C$10:$AM$287,2,FALSE)),"",VLOOKUP(B95,'JOURNÉE 2'!$C$10:$AM$287,2,FALSE))</f>
        <v/>
      </c>
      <c r="D95" s="625" t="str">
        <f>IF(ISNA(VLOOKUP(B95,'JOURNÉE 2'!$C$10:$AM$287,3,FALSE)),"",VLOOKUP(B95,'JOURNÉE 2'!$C$10:$AM$287,3,FALSE))</f>
        <v/>
      </c>
      <c r="E95" s="670" t="str">
        <f>IF(ISNA(VLOOKUP(B95,'JOURNÉE 2'!$C$10:$AM$287,4,FALSE)),"",VLOOKUP(B95,'JOURNÉE 2'!$C$10:$AM$287,4,FALSE))</f>
        <v/>
      </c>
      <c r="F95" s="92" t="s">
        <v>1283</v>
      </c>
      <c r="G95" s="841"/>
      <c r="H95" s="662">
        <f>RANK(K95,$K$7:$K$100,1)</f>
        <v>19</v>
      </c>
      <c r="I95" s="2073"/>
      <c r="J95" s="1155"/>
      <c r="K95" s="834">
        <f>IF(OR(I95="",I95="AB"),999,I95)+IF(OR(J95="",J95="AB"),999,J95)+IF(OR(J96="",J96="AB"),999,J96)</f>
        <v>2997</v>
      </c>
    </row>
    <row r="96" spans="2:11" ht="12" customHeight="1" x14ac:dyDescent="0.4">
      <c r="B96" s="835"/>
      <c r="C96" s="625" t="str">
        <f>IF(ISNA(VLOOKUP(B96,'JOURNÉE 2'!$C$10:$AM$287,2,FALSE)),"",VLOOKUP(B96,'JOURNÉE 2'!$C$10:$AM$287,2,FALSE))</f>
        <v/>
      </c>
      <c r="D96" s="625" t="str">
        <f>IF(ISNA(VLOOKUP(B96,'JOURNÉE 2'!$C$10:$AM$287,3,FALSE)),"",VLOOKUP(B96,'JOURNÉE 2'!$C$10:$AM$287,3,FALSE))</f>
        <v/>
      </c>
      <c r="E96" s="670" t="str">
        <f>IF(ISNA(VLOOKUP(B96,'JOURNÉE 2'!$C$10:$AM$287,4,FALSE)),"",VLOOKUP(B96,'JOURNÉE 2'!$C$10:$AM$287,4,FALSE))</f>
        <v/>
      </c>
      <c r="F96" s="92"/>
      <c r="G96" s="841"/>
      <c r="H96" s="662"/>
      <c r="I96" s="1847"/>
      <c r="J96" s="1155"/>
      <c r="K96" s="834"/>
    </row>
    <row r="97" spans="2:11" ht="12" customHeight="1" x14ac:dyDescent="0.4">
      <c r="B97" s="835"/>
      <c r="C97" s="625" t="str">
        <f>IF(ISNA(VLOOKUP(B97,'JOURNÉE 2'!$C$10:$AM$287,2,FALSE)),"",VLOOKUP(B97,'JOURNÉE 2'!$C$10:$AM$287,2,FALSE))</f>
        <v/>
      </c>
      <c r="D97" s="625" t="str">
        <f>IF(ISNA(VLOOKUP(B97,'JOURNÉE 2'!$C$10:$AM$287,3,FALSE)),"",VLOOKUP(B97,'JOURNÉE 2'!$C$10:$AM$287,3,FALSE))</f>
        <v/>
      </c>
      <c r="E97" s="670" t="str">
        <f>IF(ISNA(VLOOKUP(B97,'JOURNÉE 2'!$C$10:$AM$287,4,FALSE)),"",VLOOKUP(B97,'JOURNÉE 2'!$C$10:$AM$287,4,FALSE))</f>
        <v/>
      </c>
      <c r="F97" s="92" t="s">
        <v>1283</v>
      </c>
      <c r="G97" s="841"/>
      <c r="H97" s="662">
        <f>RANK(K97,$K$7:$K$100,1)</f>
        <v>19</v>
      </c>
      <c r="I97" s="2070"/>
      <c r="J97" s="883"/>
      <c r="K97" s="834">
        <f>IF(OR(I97="",I97="AB"),999,I97)+IF(OR(J97="",J97="AB"),999,J97)+IF(OR(J98="",J98="AB"),999,J98)</f>
        <v>2997</v>
      </c>
    </row>
    <row r="98" spans="2:11" ht="12" customHeight="1" x14ac:dyDescent="0.4">
      <c r="B98" s="835"/>
      <c r="C98" s="625" t="str">
        <f>IF(ISNA(VLOOKUP(B98,'JOURNÉE 2'!$C$10:$AM$287,2,FALSE)),"",VLOOKUP(B98,'JOURNÉE 2'!$C$10:$AM$287,2,FALSE))</f>
        <v/>
      </c>
      <c r="D98" s="625" t="str">
        <f>IF(ISNA(VLOOKUP(B98,'JOURNÉE 2'!$C$10:$AM$287,3,FALSE)),"",VLOOKUP(B98,'JOURNÉE 2'!$C$10:$AM$287,3,FALSE))</f>
        <v/>
      </c>
      <c r="E98" s="670" t="str">
        <f>IF(ISNA(VLOOKUP(B98,'JOURNÉE 2'!$C$10:$AM$287,4,FALSE)),"",VLOOKUP(B98,'JOURNÉE 2'!$C$10:$AM$287,4,FALSE))</f>
        <v/>
      </c>
      <c r="F98" s="92"/>
      <c r="G98" s="841"/>
      <c r="H98" s="662"/>
      <c r="I98" s="2071"/>
      <c r="J98" s="883"/>
      <c r="K98" s="834"/>
    </row>
    <row r="99" spans="2:11" ht="12" customHeight="1" x14ac:dyDescent="0.4">
      <c r="B99" s="835"/>
      <c r="C99" s="625" t="str">
        <f>IF(ISNA(VLOOKUP(B99,'JOURNÉE 2'!$C$10:$AM$287,2,FALSE)),"",VLOOKUP(B99,'JOURNÉE 2'!$C$10:$AM$287,2,FALSE))</f>
        <v/>
      </c>
      <c r="D99" s="625" t="str">
        <f>IF(ISNA(VLOOKUP(B99,'JOURNÉE 2'!$C$10:$AM$287,3,FALSE)),"",VLOOKUP(B99,'JOURNÉE 2'!$C$10:$AM$287,3,FALSE))</f>
        <v/>
      </c>
      <c r="E99" s="670" t="str">
        <f>IF(ISNA(VLOOKUP(B99,'JOURNÉE 2'!$C$10:$AM$287,4,FALSE)),"",VLOOKUP(B99,'JOURNÉE 2'!$C$10:$AM$287,4,FALSE))</f>
        <v/>
      </c>
      <c r="F99" s="92" t="s">
        <v>1283</v>
      </c>
      <c r="G99" s="841"/>
      <c r="H99" s="662">
        <f>RANK(K99,$K$7:$K$100,1)</f>
        <v>19</v>
      </c>
      <c r="I99" s="2070"/>
      <c r="J99" s="883"/>
      <c r="K99" s="834">
        <f>IF(OR(I99="",I99="AB"),999,I99)+IF(OR(J99="",J99="AB"),999,J99)+IF(OR(J100="",J100="AB"),999,J100)</f>
        <v>2997</v>
      </c>
    </row>
    <row r="100" spans="2:11" ht="12" customHeight="1" x14ac:dyDescent="0.4">
      <c r="B100" s="835"/>
      <c r="C100" s="625" t="str">
        <f>IF(ISNA(VLOOKUP(B100,'JOURNÉE 2'!$C$10:$AM$287,2,FALSE)),"",VLOOKUP(B100,'JOURNÉE 2'!$C$10:$AM$287,2,FALSE))</f>
        <v/>
      </c>
      <c r="D100" s="625" t="str">
        <f>IF(ISNA(VLOOKUP(B100,'JOURNÉE 2'!$C$10:$AM$287,3,FALSE)),"",VLOOKUP(B100,'JOURNÉE 2'!$C$10:$AM$287,3,FALSE))</f>
        <v/>
      </c>
      <c r="E100" s="670" t="str">
        <f>IF(ISNA(VLOOKUP(B100,'JOURNÉE 2'!$C$10:$AM$287,4,FALSE)),"",VLOOKUP(B100,'JOURNÉE 2'!$C$10:$AM$287,4,FALSE))</f>
        <v/>
      </c>
      <c r="F100" s="92"/>
      <c r="G100" s="841"/>
      <c r="H100" s="662"/>
      <c r="I100" s="2071"/>
      <c r="J100" s="883"/>
      <c r="K100" s="834"/>
    </row>
  </sheetData>
  <mergeCells count="49">
    <mergeCell ref="B1:K1"/>
    <mergeCell ref="B2:K2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I39:I40"/>
    <mergeCell ref="I41:I42"/>
    <mergeCell ref="I43:I44"/>
    <mergeCell ref="I45:I46"/>
    <mergeCell ref="I47:I48"/>
    <mergeCell ref="I49:I50"/>
    <mergeCell ref="I51:I52"/>
    <mergeCell ref="I53:I54"/>
    <mergeCell ref="I55:I56"/>
    <mergeCell ref="I57:I58"/>
    <mergeCell ref="I59:I60"/>
    <mergeCell ref="I61:I62"/>
    <mergeCell ref="I63:I64"/>
    <mergeCell ref="I65:I66"/>
    <mergeCell ref="I67:I68"/>
    <mergeCell ref="I69:I70"/>
    <mergeCell ref="I71:I72"/>
    <mergeCell ref="I97:I98"/>
    <mergeCell ref="I99:I100"/>
    <mergeCell ref="I73:I74"/>
    <mergeCell ref="I75:I76"/>
    <mergeCell ref="I77:I78"/>
    <mergeCell ref="I79:I80"/>
    <mergeCell ref="I81:I82"/>
    <mergeCell ref="I83:I84"/>
    <mergeCell ref="I85:I86"/>
    <mergeCell ref="I87:I88"/>
    <mergeCell ref="I89:I90"/>
    <mergeCell ref="I91:I92"/>
    <mergeCell ref="I93:I94"/>
    <mergeCell ref="I95:I96"/>
  </mergeCells>
  <pageMargins left="0.74791666666666667" right="0.74791666666666667" top="0.98402777777777772" bottom="0.98402777777777772" header="0" footer="0"/>
  <pageSetup paperSize="9"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CF295"/>
  <sheetViews>
    <sheetView tabSelected="1" zoomScaleNormal="100" workbookViewId="0">
      <selection activeCell="B1" sqref="B1"/>
    </sheetView>
  </sheetViews>
  <sheetFormatPr baseColWidth="10" defaultColWidth="12.5546875" defaultRowHeight="15" customHeight="1" x14ac:dyDescent="0.4"/>
  <cols>
    <col min="1" max="1" width="6.44140625" customWidth="1"/>
    <col min="2" max="2" width="6.71875" customWidth="1"/>
    <col min="3" max="3" width="15.44140625" customWidth="1"/>
    <col min="4" max="4" width="15.5546875" customWidth="1"/>
    <col min="5" max="5" width="15.71875" customWidth="1"/>
    <col min="6" max="6" width="6.44140625" style="875" customWidth="1"/>
    <col min="7" max="7" width="6.44140625" style="1202" customWidth="1"/>
    <col min="8" max="8" width="6.44140625" customWidth="1"/>
    <col min="9" max="9" width="6.71875" customWidth="1"/>
    <col min="10" max="10" width="8.609375" customWidth="1"/>
    <col min="11" max="11" width="7.71875" style="875" customWidth="1"/>
    <col min="12" max="12" width="7.71875" hidden="1" customWidth="1"/>
    <col min="13" max="13" width="6.71875" customWidth="1"/>
    <col min="14" max="15" width="8.71875" customWidth="1"/>
    <col min="16" max="18" width="8.71875" hidden="1" customWidth="1"/>
    <col min="19" max="26" width="6.71875" hidden="1" customWidth="1"/>
    <col min="27" max="27" width="8.5546875" style="935" customWidth="1"/>
    <col min="28" max="28" width="7.71875" style="935" customWidth="1"/>
    <col min="29" max="29" width="6.44140625" hidden="1" customWidth="1"/>
    <col min="30" max="30" width="6.44140625" customWidth="1"/>
    <col min="31" max="31" width="8.71875" customWidth="1"/>
    <col min="32" max="32" width="6.44140625" hidden="1" customWidth="1"/>
    <col min="33" max="33" width="8.71875" customWidth="1"/>
    <col min="34" max="39" width="8.71875" hidden="1" customWidth="1"/>
    <col min="40" max="40" width="6.5546875" style="1205" hidden="1" customWidth="1"/>
    <col min="41" max="41" width="4.5546875" style="1199" hidden="1" customWidth="1"/>
    <col min="42" max="42" width="7.71875" customWidth="1"/>
    <col min="43" max="43" width="8.71875" customWidth="1"/>
    <col min="44" max="44" width="6.71875" hidden="1" customWidth="1"/>
    <col min="45" max="45" width="9.71875" customWidth="1"/>
    <col min="46" max="46" width="9.71875" hidden="1" customWidth="1"/>
    <col min="47" max="49" width="8.71875" hidden="1" customWidth="1"/>
    <col min="50" max="50" width="7.1640625" hidden="1" customWidth="1"/>
    <col min="51" max="52" width="9.44140625" customWidth="1"/>
    <col min="53" max="54" width="16.5546875" hidden="1" customWidth="1"/>
    <col min="55" max="56" width="6.71875" hidden="1" customWidth="1"/>
    <col min="57" max="57" width="8.71875" hidden="1" customWidth="1"/>
    <col min="58" max="58" width="13.71875" hidden="1" customWidth="1"/>
    <col min="59" max="59" width="6.71875" hidden="1" customWidth="1"/>
    <col min="60" max="60" width="8.71875" hidden="1" customWidth="1"/>
    <col min="61" max="62" width="25.71875" hidden="1" customWidth="1"/>
    <col min="63" max="65" width="11.71875" hidden="1" customWidth="1"/>
    <col min="66" max="68" width="15.71875" hidden="1" customWidth="1"/>
    <col min="69" max="74" width="11.71875" hidden="1" customWidth="1"/>
    <col min="75" max="75" width="6.71875" customWidth="1"/>
    <col min="76" max="77" width="7.1640625" hidden="1" customWidth="1"/>
    <col min="78" max="81" width="9.83203125" hidden="1" customWidth="1"/>
    <col min="82" max="82" width="11.44140625" hidden="1" customWidth="1"/>
    <col min="83" max="83" width="4.5546875" hidden="1" customWidth="1"/>
    <col min="84" max="84" width="5.27734375" hidden="1" customWidth="1"/>
  </cols>
  <sheetData>
    <row r="1" spans="1:84" ht="12.75" customHeight="1" x14ac:dyDescent="0.45">
      <c r="A1" s="1"/>
      <c r="B1" s="2"/>
      <c r="C1" s="3"/>
      <c r="D1" s="1"/>
      <c r="E1" s="1"/>
      <c r="F1" s="2"/>
      <c r="G1" s="1204"/>
      <c r="H1" s="2"/>
      <c r="I1" s="4"/>
      <c r="J1" s="4"/>
      <c r="K1" s="2"/>
      <c r="L1" s="1"/>
      <c r="M1" s="1"/>
      <c r="N1" s="1"/>
      <c r="O1" s="1"/>
      <c r="P1" s="5"/>
      <c r="Q1" s="5"/>
      <c r="R1" s="5"/>
      <c r="S1" s="6"/>
      <c r="T1" s="5"/>
      <c r="U1" s="5"/>
      <c r="V1" s="5"/>
      <c r="W1" s="5"/>
      <c r="X1" s="5"/>
      <c r="Y1" s="5"/>
      <c r="Z1" s="5"/>
      <c r="AA1" s="891"/>
      <c r="AB1" s="4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204"/>
      <c r="AO1" s="1198"/>
      <c r="AP1" s="1"/>
      <c r="AQ1" s="1"/>
      <c r="AR1" s="1"/>
      <c r="AS1" s="1"/>
      <c r="AT1" s="1"/>
      <c r="AU1" s="1"/>
      <c r="AV1" s="1"/>
      <c r="AW1" s="1"/>
      <c r="AX1" s="1"/>
      <c r="AY1" s="1500"/>
      <c r="AZ1" s="1500"/>
      <c r="BA1" s="1"/>
      <c r="BB1" s="1"/>
      <c r="BC1" s="4"/>
      <c r="BD1" s="4"/>
      <c r="BE1" s="4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4"/>
    </row>
    <row r="2" spans="1:84" ht="18" customHeight="1" x14ac:dyDescent="0.45">
      <c r="A2" s="8"/>
      <c r="B2" s="8"/>
      <c r="C2" s="1590" t="s">
        <v>1861</v>
      </c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  <c r="T2" s="1551"/>
      <c r="U2" s="1551"/>
      <c r="V2" s="1551"/>
      <c r="W2" s="1551"/>
      <c r="X2" s="1551"/>
      <c r="Y2" s="1551"/>
      <c r="Z2" s="1551"/>
      <c r="AA2" s="1551"/>
      <c r="AB2" s="1551"/>
      <c r="AC2" s="1551"/>
      <c r="AD2" s="1551"/>
      <c r="AE2" s="1551"/>
      <c r="AF2" s="1551"/>
      <c r="AG2" s="1551"/>
      <c r="AH2" s="1551"/>
      <c r="AI2" s="1551"/>
      <c r="AJ2" s="1551"/>
      <c r="AK2" s="1551"/>
      <c r="AL2" s="1551"/>
      <c r="AM2" s="1551"/>
      <c r="AN2" s="1551"/>
      <c r="AO2" s="1551"/>
      <c r="AP2" s="1551"/>
      <c r="AQ2" s="1551"/>
      <c r="AR2" s="1551"/>
      <c r="AS2" s="1551"/>
      <c r="AT2" s="1551"/>
      <c r="AU2" s="1551"/>
      <c r="AV2" s="1551"/>
      <c r="AW2" s="1551"/>
      <c r="AX2" s="1591"/>
      <c r="AY2" s="1592">
        <f>COUNTIF(C10:C277,"&lt;&gt;")</f>
        <v>46</v>
      </c>
      <c r="AZ2" s="1593"/>
      <c r="BA2" s="881"/>
      <c r="BB2" s="881"/>
      <c r="BC2" s="4"/>
      <c r="BD2" s="4"/>
      <c r="BE2" s="4"/>
      <c r="BF2" s="2"/>
      <c r="BG2" s="2"/>
      <c r="BH2" s="2"/>
      <c r="BI2" s="2"/>
      <c r="BJ2" s="1027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4"/>
    </row>
    <row r="3" spans="1:84" ht="12" customHeight="1" x14ac:dyDescent="0.45">
      <c r="A3" s="1"/>
      <c r="B3" s="9"/>
      <c r="C3" s="10"/>
      <c r="D3" s="10"/>
      <c r="E3" s="11"/>
      <c r="F3" s="1594"/>
      <c r="G3" s="1551"/>
      <c r="H3" s="1551"/>
      <c r="I3" s="1551"/>
      <c r="J3" s="1551"/>
      <c r="K3" s="1551"/>
      <c r="L3" s="1551"/>
      <c r="M3" s="1551"/>
      <c r="N3" s="1551"/>
      <c r="O3" s="1551"/>
      <c r="P3" s="1551"/>
      <c r="Q3" s="1551"/>
      <c r="R3" s="1551"/>
      <c r="S3" s="1551"/>
      <c r="T3" s="1551"/>
      <c r="U3" s="1551"/>
      <c r="V3" s="1551"/>
      <c r="W3" s="1551"/>
      <c r="X3" s="1551"/>
      <c r="Y3" s="1551"/>
      <c r="Z3" s="1551"/>
      <c r="AA3" s="1551"/>
      <c r="AB3" s="1551"/>
      <c r="AC3" s="1551"/>
      <c r="AD3" s="1551"/>
      <c r="AE3" s="1551"/>
      <c r="AF3" s="1551"/>
      <c r="AG3" s="1551"/>
      <c r="AH3" s="1551"/>
      <c r="AI3" s="1551"/>
      <c r="AJ3" s="1551"/>
      <c r="AK3" s="1551"/>
      <c r="AL3" s="1551"/>
      <c r="AM3" s="1551"/>
      <c r="AP3" s="17"/>
      <c r="AQ3" s="12"/>
      <c r="AR3" s="12"/>
      <c r="AS3" s="12"/>
      <c r="AT3" s="12"/>
      <c r="AU3" s="13"/>
      <c r="AV3" s="13"/>
      <c r="AW3" s="13"/>
      <c r="AX3" s="11"/>
      <c r="AY3" s="1595" t="s">
        <v>0</v>
      </c>
      <c r="AZ3" s="1596"/>
      <c r="BA3" s="881"/>
      <c r="BB3" s="881"/>
      <c r="BC3" s="4"/>
      <c r="BD3" s="4"/>
      <c r="BE3" s="4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4"/>
    </row>
    <row r="4" spans="1:84" ht="18" customHeight="1" x14ac:dyDescent="0.5">
      <c r="A4" s="1"/>
      <c r="B4" s="14"/>
      <c r="C4" s="1597" t="s">
        <v>2068</v>
      </c>
      <c r="D4" s="1551"/>
      <c r="E4" s="1551"/>
      <c r="F4" s="1551"/>
      <c r="G4" s="1551"/>
      <c r="H4" s="1551"/>
      <c r="I4" s="1551"/>
      <c r="J4" s="1551"/>
      <c r="K4" s="1551"/>
      <c r="L4" s="1551"/>
      <c r="M4" s="1551"/>
      <c r="N4" s="1551"/>
      <c r="O4" s="1551"/>
      <c r="P4" s="1551"/>
      <c r="Q4" s="1551"/>
      <c r="R4" s="1551"/>
      <c r="S4" s="1551"/>
      <c r="T4" s="1551"/>
      <c r="U4" s="1551"/>
      <c r="V4" s="1551"/>
      <c r="W4" s="1551"/>
      <c r="X4" s="1551"/>
      <c r="Y4" s="1551"/>
      <c r="Z4" s="1551"/>
      <c r="AA4" s="1551"/>
      <c r="AB4" s="1551"/>
      <c r="AC4" s="1551"/>
      <c r="AD4" s="1551"/>
      <c r="AE4" s="1551"/>
      <c r="AF4" s="1551"/>
      <c r="AG4" s="1551"/>
      <c r="AH4" s="1551"/>
      <c r="AI4" s="1551"/>
      <c r="AJ4" s="1551"/>
      <c r="AK4" s="1551"/>
      <c r="AL4" s="1551"/>
      <c r="AM4" s="1551"/>
      <c r="AN4" s="1551"/>
      <c r="AO4" s="1551"/>
      <c r="AP4" s="1551"/>
      <c r="AQ4" s="1551"/>
      <c r="AR4" s="1551"/>
      <c r="AS4" s="1551"/>
      <c r="AT4" s="1551"/>
      <c r="AU4" s="1551"/>
      <c r="AV4" s="1551"/>
      <c r="AW4" s="1551"/>
      <c r="AX4" s="1591"/>
      <c r="AY4" s="1598">
        <v>8</v>
      </c>
      <c r="AZ4" s="1599"/>
      <c r="BA4" s="881"/>
      <c r="BB4" s="881"/>
      <c r="BC4" s="4"/>
      <c r="BD4" s="4"/>
      <c r="BE4" s="4"/>
      <c r="BF4" s="15"/>
      <c r="BG4" s="15"/>
      <c r="BH4" s="15"/>
      <c r="BI4" s="15"/>
      <c r="BJ4" s="15"/>
      <c r="BK4" s="15"/>
      <c r="BL4" s="15"/>
      <c r="BM4" s="15"/>
      <c r="BN4" s="1035"/>
      <c r="BO4" s="15"/>
      <c r="BP4" s="15"/>
      <c r="BQ4" s="15"/>
      <c r="BR4" s="15"/>
      <c r="BS4" s="15"/>
      <c r="BT4" s="15"/>
      <c r="BU4" s="15"/>
      <c r="BV4" s="15"/>
      <c r="BW4" s="4"/>
    </row>
    <row r="5" spans="1:84" ht="11.25" customHeight="1" x14ac:dyDescent="0.5">
      <c r="A5" s="1"/>
      <c r="B5" s="9"/>
      <c r="C5" s="10"/>
      <c r="D5" s="10"/>
      <c r="F5" s="14"/>
      <c r="G5" s="1206"/>
      <c r="H5" s="14"/>
      <c r="I5" s="14"/>
      <c r="J5" s="14"/>
      <c r="K5" s="14"/>
      <c r="L5" s="14"/>
      <c r="M5" s="10"/>
      <c r="N5" s="14"/>
      <c r="O5" s="14"/>
      <c r="P5" s="14"/>
      <c r="Q5" s="14"/>
      <c r="R5" s="14"/>
      <c r="S5" s="16"/>
      <c r="T5" s="14"/>
      <c r="U5" s="14"/>
      <c r="V5" s="14"/>
      <c r="W5" s="14"/>
      <c r="X5" s="14"/>
      <c r="Y5" s="14"/>
      <c r="Z5" s="14"/>
      <c r="AA5" s="16"/>
      <c r="AB5" s="16"/>
      <c r="AC5" s="14"/>
      <c r="AD5" s="14"/>
      <c r="AE5" s="7"/>
      <c r="AF5" s="7"/>
      <c r="AG5" s="7"/>
      <c r="AH5" s="7"/>
      <c r="AI5" s="17"/>
      <c r="AJ5" s="7"/>
      <c r="AK5" s="17"/>
      <c r="AL5" s="7"/>
      <c r="AM5" s="7"/>
      <c r="AN5" s="166"/>
      <c r="AO5" s="165"/>
      <c r="AP5" s="7"/>
      <c r="AQ5" s="7"/>
      <c r="AR5" s="7"/>
      <c r="AS5" s="7"/>
      <c r="AT5" s="18"/>
      <c r="AU5" s="401"/>
      <c r="AV5" s="18"/>
      <c r="AW5" s="18"/>
      <c r="AX5" s="21"/>
      <c r="AY5" s="1584" t="s">
        <v>1</v>
      </c>
      <c r="AZ5" s="1585"/>
      <c r="BA5" s="881"/>
      <c r="BB5" s="881"/>
      <c r="BC5" s="22"/>
      <c r="BD5" s="22"/>
      <c r="BE5" s="22"/>
      <c r="BF5" s="23"/>
      <c r="BG5" s="23"/>
      <c r="BH5" s="23"/>
      <c r="BI5" s="24"/>
      <c r="BJ5" s="24"/>
      <c r="BK5" s="23"/>
      <c r="BL5" s="23"/>
      <c r="BM5" s="23"/>
      <c r="BN5" s="23"/>
      <c r="BO5" s="23"/>
      <c r="BP5" s="895"/>
      <c r="BQ5" s="23"/>
      <c r="BR5" s="23"/>
      <c r="BS5" s="23"/>
      <c r="BT5" s="895"/>
      <c r="BU5" s="23"/>
      <c r="BV5" s="895"/>
      <c r="BW5" s="4"/>
    </row>
    <row r="6" spans="1:84" ht="18" customHeight="1" x14ac:dyDescent="0.6">
      <c r="A6" s="1"/>
      <c r="B6" s="25"/>
      <c r="C6" s="26" t="s">
        <v>2</v>
      </c>
      <c r="D6" s="27"/>
      <c r="E6" s="1319"/>
      <c r="F6" s="14"/>
      <c r="G6" s="1207"/>
      <c r="H6" s="1099"/>
      <c r="I6" s="28"/>
      <c r="J6" s="28"/>
      <c r="K6" s="7"/>
      <c r="L6" s="854"/>
      <c r="M6" s="7"/>
      <c r="N6" s="29"/>
      <c r="O6" s="30"/>
      <c r="P6" s="1062" t="s">
        <v>3</v>
      </c>
      <c r="Q6" s="1062" t="s">
        <v>3</v>
      </c>
      <c r="R6" s="1062" t="s">
        <v>3</v>
      </c>
      <c r="S6" s="1062"/>
      <c r="T6" s="1062"/>
      <c r="U6" s="1062"/>
      <c r="V6" s="1063"/>
      <c r="W6" s="1062"/>
      <c r="X6" s="1062"/>
      <c r="Y6" s="1062"/>
      <c r="Z6" s="1062"/>
      <c r="AA6" s="1052"/>
      <c r="AB6" s="164"/>
      <c r="AC6" s="853"/>
      <c r="AD6" s="29"/>
      <c r="AE6" s="32"/>
      <c r="AF6" s="32"/>
      <c r="AG6" s="1617" t="s">
        <v>4</v>
      </c>
      <c r="AH6" s="1617"/>
      <c r="AI6" s="1617"/>
      <c r="AJ6" s="1617"/>
      <c r="AK6" s="1617"/>
      <c r="AL6" s="1617"/>
      <c r="AM6" s="1617"/>
      <c r="AN6" s="1617"/>
      <c r="AO6" s="1617"/>
      <c r="AP6" s="1617"/>
      <c r="AQ6" s="1617"/>
      <c r="AS6" s="1079">
        <v>72</v>
      </c>
      <c r="AT6" s="32"/>
      <c r="AU6" s="401"/>
      <c r="AV6" s="1039"/>
      <c r="AW6" s="1039"/>
      <c r="AX6" s="1040"/>
      <c r="AY6" s="1586" t="s">
        <v>2076</v>
      </c>
      <c r="AZ6" s="1586"/>
      <c r="BA6" s="881"/>
      <c r="BB6" s="881"/>
      <c r="BC6" s="22"/>
      <c r="BD6" s="22"/>
      <c r="BE6" s="22"/>
      <c r="BF6" s="18">
        <v>38</v>
      </c>
      <c r="BG6" s="34"/>
      <c r="BH6" s="34"/>
      <c r="BI6" s="34"/>
      <c r="BJ6" s="34"/>
      <c r="BK6" s="34"/>
      <c r="BL6" s="34"/>
      <c r="BM6" s="1037"/>
      <c r="BN6" s="1038"/>
      <c r="BO6" s="1038"/>
      <c r="BP6" s="1038"/>
      <c r="BQ6" s="1038"/>
      <c r="BR6" s="1038"/>
      <c r="BS6" s="1038"/>
      <c r="BT6" s="1038"/>
      <c r="BU6" s="1038"/>
      <c r="BV6" s="1036"/>
      <c r="BW6" s="4"/>
    </row>
    <row r="7" spans="1:84" ht="18" customHeight="1" thickBot="1" x14ac:dyDescent="0.55000000000000004">
      <c r="A7" s="1"/>
      <c r="B7" s="1421"/>
      <c r="C7" s="10" t="s">
        <v>5</v>
      </c>
      <c r="D7" s="11"/>
      <c r="E7" s="11"/>
      <c r="F7" s="9"/>
      <c r="G7" s="1208"/>
      <c r="H7" s="1100"/>
      <c r="I7" s="7"/>
      <c r="J7" s="7"/>
      <c r="K7" s="9"/>
      <c r="L7" s="854">
        <v>9</v>
      </c>
      <c r="M7" s="11"/>
      <c r="N7" s="11"/>
      <c r="O7" s="36"/>
      <c r="P7" s="37"/>
      <c r="Q7" s="37"/>
      <c r="R7" s="37"/>
      <c r="S7" s="38"/>
      <c r="T7" s="37"/>
      <c r="U7" s="37"/>
      <c r="V7" s="37"/>
      <c r="W7" s="37"/>
      <c r="X7" s="37"/>
      <c r="Y7" s="37"/>
      <c r="Z7" s="37"/>
      <c r="AA7" s="882"/>
      <c r="AB7" s="7"/>
      <c r="AC7" s="854">
        <v>27</v>
      </c>
      <c r="AD7" s="11"/>
      <c r="AE7" s="11"/>
      <c r="AF7" s="39"/>
      <c r="AG7" s="11"/>
      <c r="AH7" s="39"/>
      <c r="AI7" s="39"/>
      <c r="AJ7" s="39"/>
      <c r="AK7" s="39"/>
      <c r="AL7" s="39"/>
      <c r="AM7" s="39"/>
      <c r="AN7" s="1344"/>
      <c r="AO7" s="1345"/>
      <c r="AP7" s="9"/>
      <c r="AQ7" s="11"/>
      <c r="AR7" s="849"/>
      <c r="AS7" s="11"/>
      <c r="AT7" s="848"/>
      <c r="AU7" s="850"/>
      <c r="AV7" s="850"/>
      <c r="AW7" s="850"/>
      <c r="AX7" s="848"/>
      <c r="AY7" s="11"/>
      <c r="AZ7" s="11"/>
      <c r="BA7" s="848"/>
      <c r="BB7" s="848"/>
      <c r="BC7" s="1060"/>
      <c r="BD7" s="1060"/>
      <c r="BE7" s="1060"/>
      <c r="BF7" s="1061"/>
      <c r="BG7" s="1061"/>
      <c r="BH7" s="1061"/>
      <c r="BI7" s="1587" t="s">
        <v>6</v>
      </c>
      <c r="BJ7" s="1588"/>
      <c r="BK7" s="1588"/>
      <c r="BL7" s="1588"/>
      <c r="BM7" s="1589"/>
      <c r="BN7" s="1056"/>
      <c r="BO7" s="1057"/>
      <c r="BP7" s="1058"/>
      <c r="BQ7" s="1058"/>
      <c r="BR7" s="1057"/>
      <c r="BS7" s="1057"/>
      <c r="BT7" s="1057"/>
      <c r="BU7" s="1057"/>
      <c r="BV7" s="1059"/>
      <c r="BW7" s="4"/>
    </row>
    <row r="8" spans="1:84" ht="30" customHeight="1" thickBot="1" x14ac:dyDescent="0.5">
      <c r="A8" s="846"/>
      <c r="B8" s="1285" t="s">
        <v>8</v>
      </c>
      <c r="C8" s="41" t="s">
        <v>9</v>
      </c>
      <c r="D8" s="41" t="s">
        <v>10</v>
      </c>
      <c r="E8" s="41" t="s">
        <v>11</v>
      </c>
      <c r="F8" s="41" t="s">
        <v>12</v>
      </c>
      <c r="G8" s="1209" t="s">
        <v>13</v>
      </c>
      <c r="H8" s="40" t="s">
        <v>1330</v>
      </c>
      <c r="I8" s="41" t="s">
        <v>14</v>
      </c>
      <c r="J8" s="1406"/>
      <c r="K8" s="1600" t="s">
        <v>15</v>
      </c>
      <c r="L8" s="1574"/>
      <c r="M8" s="1574"/>
      <c r="N8" s="1574"/>
      <c r="O8" s="1574"/>
      <c r="P8" s="1574"/>
      <c r="Q8" s="1574"/>
      <c r="R8" s="1574"/>
      <c r="S8" s="1574"/>
      <c r="T8" s="1574"/>
      <c r="U8" s="1574"/>
      <c r="V8" s="1574"/>
      <c r="W8" s="1574"/>
      <c r="X8" s="1574"/>
      <c r="Y8" s="1574"/>
      <c r="Z8" s="1575"/>
      <c r="AA8" s="1621" t="s">
        <v>1325</v>
      </c>
      <c r="AB8" s="1622"/>
      <c r="AC8" s="1622"/>
      <c r="AD8" s="1622"/>
      <c r="AE8" s="1622"/>
      <c r="AF8" s="1622"/>
      <c r="AG8" s="1622"/>
      <c r="AH8" s="1622"/>
      <c r="AI8" s="1622"/>
      <c r="AJ8" s="1622"/>
      <c r="AK8" s="1622"/>
      <c r="AL8" s="1622"/>
      <c r="AM8" s="1622"/>
      <c r="AN8" s="1622"/>
      <c r="AO8" s="1623"/>
      <c r="AP8" s="1600" t="s">
        <v>17</v>
      </c>
      <c r="AQ8" s="1574"/>
      <c r="AR8" s="1574"/>
      <c r="AS8" s="1574"/>
      <c r="AT8" s="1574"/>
      <c r="AU8" s="1574"/>
      <c r="AV8" s="1574"/>
      <c r="AW8" s="1601"/>
      <c r="AX8" s="1602" t="s">
        <v>18</v>
      </c>
      <c r="AY8" s="842"/>
      <c r="AZ8" s="843"/>
      <c r="BA8" s="1582" t="s">
        <v>26</v>
      </c>
      <c r="BB8" s="1582" t="s">
        <v>27</v>
      </c>
      <c r="BC8" s="1573" t="s">
        <v>20</v>
      </c>
      <c r="BD8" s="1574"/>
      <c r="BE8" s="1574"/>
      <c r="BF8" s="1574"/>
      <c r="BG8" s="1574"/>
      <c r="BH8" s="1575"/>
      <c r="BI8" s="1576" t="s">
        <v>21</v>
      </c>
      <c r="BJ8" s="1578" t="s">
        <v>22</v>
      </c>
      <c r="BK8" s="1578" t="s">
        <v>23</v>
      </c>
      <c r="BL8" s="1578" t="s">
        <v>24</v>
      </c>
      <c r="BM8" s="1580" t="s">
        <v>25</v>
      </c>
      <c r="BN8" s="1576" t="s">
        <v>1315</v>
      </c>
      <c r="BO8" s="1578" t="s">
        <v>1314</v>
      </c>
      <c r="BP8" s="1498" t="s">
        <v>27</v>
      </c>
      <c r="BQ8" s="1578" t="s">
        <v>1316</v>
      </c>
      <c r="BR8" s="1578" t="s">
        <v>1317</v>
      </c>
      <c r="BS8" s="1498" t="s">
        <v>1318</v>
      </c>
      <c r="BT8" s="1498" t="s">
        <v>1319</v>
      </c>
      <c r="BU8" s="1580" t="s">
        <v>209</v>
      </c>
      <c r="BV8" s="1615" t="s">
        <v>1320</v>
      </c>
      <c r="BW8" s="1400" t="s">
        <v>28</v>
      </c>
      <c r="BX8" s="1401" t="s">
        <v>2058</v>
      </c>
      <c r="BY8" s="1402"/>
      <c r="BZ8" s="1403"/>
      <c r="CA8" s="1401" t="s">
        <v>2059</v>
      </c>
      <c r="CB8" s="1402"/>
      <c r="CC8" s="1403"/>
    </row>
    <row r="9" spans="1:84" ht="51" customHeight="1" thickBot="1" x14ac:dyDescent="0.45">
      <c r="A9" s="847"/>
      <c r="B9" s="43"/>
      <c r="C9" s="44"/>
      <c r="D9" s="45"/>
      <c r="E9" s="45"/>
      <c r="F9" s="45"/>
      <c r="G9" s="1210"/>
      <c r="H9" s="975"/>
      <c r="I9" s="46"/>
      <c r="J9" s="428" t="s">
        <v>2046</v>
      </c>
      <c r="K9" s="1064" t="s">
        <v>1324</v>
      </c>
      <c r="L9" s="47" t="s">
        <v>29</v>
      </c>
      <c r="M9" s="48" t="s">
        <v>30</v>
      </c>
      <c r="N9" s="47" t="s">
        <v>31</v>
      </c>
      <c r="O9" s="56" t="s">
        <v>32</v>
      </c>
      <c r="P9" s="50" t="s">
        <v>33</v>
      </c>
      <c r="Q9" s="51" t="s">
        <v>34</v>
      </c>
      <c r="R9" s="45" t="s">
        <v>35</v>
      </c>
      <c r="S9" s="52" t="s">
        <v>36</v>
      </c>
      <c r="T9" s="53" t="s">
        <v>37</v>
      </c>
      <c r="U9" s="47" t="s">
        <v>38</v>
      </c>
      <c r="V9" s="49" t="s">
        <v>39</v>
      </c>
      <c r="W9" s="49" t="s">
        <v>40</v>
      </c>
      <c r="X9" s="47" t="s">
        <v>41</v>
      </c>
      <c r="Y9" s="51" t="s">
        <v>42</v>
      </c>
      <c r="Z9" s="51" t="s">
        <v>43</v>
      </c>
      <c r="AA9" s="428" t="s">
        <v>2044</v>
      </c>
      <c r="AB9" s="1442" t="s">
        <v>1326</v>
      </c>
      <c r="AC9" s="47" t="s">
        <v>44</v>
      </c>
      <c r="AD9" s="54" t="s">
        <v>30</v>
      </c>
      <c r="AE9" s="51" t="s">
        <v>2030</v>
      </c>
      <c r="AF9" s="55" t="s">
        <v>45</v>
      </c>
      <c r="AG9" s="56" t="s">
        <v>46</v>
      </c>
      <c r="AH9" s="56" t="s">
        <v>47</v>
      </c>
      <c r="AI9" s="47" t="s">
        <v>48</v>
      </c>
      <c r="AJ9" s="51" t="s">
        <v>49</v>
      </c>
      <c r="AK9" s="51" t="s">
        <v>50</v>
      </c>
      <c r="AL9" s="45" t="s">
        <v>51</v>
      </c>
      <c r="AM9" s="1159" t="s">
        <v>49</v>
      </c>
      <c r="AN9" s="1298" t="s">
        <v>1401</v>
      </c>
      <c r="AO9" s="1200" t="s">
        <v>2035</v>
      </c>
      <c r="AP9" s="1066" t="s">
        <v>52</v>
      </c>
      <c r="AQ9" s="58" t="s">
        <v>53</v>
      </c>
      <c r="AR9" s="47" t="s">
        <v>54</v>
      </c>
      <c r="AS9" s="59" t="s">
        <v>55</v>
      </c>
      <c r="AT9" s="60" t="s">
        <v>56</v>
      </c>
      <c r="AU9" s="61" t="s">
        <v>57</v>
      </c>
      <c r="AV9" s="943" t="s">
        <v>58</v>
      </c>
      <c r="AW9" s="62" t="s">
        <v>49</v>
      </c>
      <c r="AX9" s="1603"/>
      <c r="AY9" s="1048" t="s">
        <v>19</v>
      </c>
      <c r="AZ9" s="1049" t="s">
        <v>1286</v>
      </c>
      <c r="BA9" s="1583"/>
      <c r="BB9" s="1583"/>
      <c r="BC9" s="63" t="s">
        <v>59</v>
      </c>
      <c r="BD9" s="64" t="s">
        <v>60</v>
      </c>
      <c r="BE9" s="65" t="s">
        <v>25</v>
      </c>
      <c r="BF9" s="63" t="s">
        <v>61</v>
      </c>
      <c r="BG9" s="64" t="s">
        <v>62</v>
      </c>
      <c r="BH9" s="66" t="s">
        <v>63</v>
      </c>
      <c r="BI9" s="1577"/>
      <c r="BJ9" s="1579"/>
      <c r="BK9" s="1579"/>
      <c r="BL9" s="1579"/>
      <c r="BM9" s="1581"/>
      <c r="BN9" s="1577"/>
      <c r="BO9" s="1579"/>
      <c r="BP9" s="1499"/>
      <c r="BQ9" s="1579"/>
      <c r="BR9" s="1579"/>
      <c r="BS9" s="1475"/>
      <c r="BT9" s="1499"/>
      <c r="BU9" s="1581"/>
      <c r="BV9" s="1616"/>
      <c r="BW9" s="67"/>
      <c r="BX9" s="1110" t="s">
        <v>2055</v>
      </c>
      <c r="BY9" t="s">
        <v>2051</v>
      </c>
      <c r="BZ9" t="s">
        <v>2052</v>
      </c>
      <c r="CA9" s="1110" t="s">
        <v>2054</v>
      </c>
      <c r="CB9" s="1399" t="s">
        <v>2056</v>
      </c>
      <c r="CC9" s="1399" t="s">
        <v>2057</v>
      </c>
      <c r="CD9" t="s">
        <v>2050</v>
      </c>
      <c r="CE9" t="s">
        <v>12</v>
      </c>
      <c r="CF9" t="s">
        <v>2053</v>
      </c>
    </row>
    <row r="10" spans="1:84" ht="15.75" customHeight="1" thickTop="1" x14ac:dyDescent="0.4">
      <c r="A10" s="1532" t="s">
        <v>64</v>
      </c>
      <c r="B10" s="1535"/>
      <c r="C10" s="876" t="s">
        <v>241</v>
      </c>
      <c r="D10" s="69" t="s">
        <v>1341</v>
      </c>
      <c r="E10" s="69" t="s">
        <v>1342</v>
      </c>
      <c r="F10" s="70" t="s">
        <v>66</v>
      </c>
      <c r="G10" s="1143">
        <v>6</v>
      </c>
      <c r="H10" s="1535">
        <f>IF(G11=36,"",IF(G10="","",G10+G11))</f>
        <v>21.9</v>
      </c>
      <c r="I10" s="1101" t="str">
        <f>IF(ISNA(VLOOKUP(C10,'J1&amp;J2'!$CA$9:$CE$466,5,FALSE)),"",VLOOKUP(C10,'J1&amp;J2'!$CA$9:$CE$466,5,FALSE))</f>
        <v>MAX2</v>
      </c>
      <c r="J10" s="1518">
        <v>100</v>
      </c>
      <c r="K10" s="1479">
        <f>IF(ISNA(VLOOKUP(J10,SaisieScores!$C$12:$D$103,2,FALSE)),"",VLOOKUP(J10,SaisieScores!$C$12:$D$103,2,FALSE))</f>
        <v>66</v>
      </c>
      <c r="L10" s="1462">
        <f>IF(OR(K10="",K10=0,K10=999),"",K10)</f>
        <v>66</v>
      </c>
      <c r="M10" s="1571">
        <f>IF(L10="","",L10-$AS$6)</f>
        <v>-6</v>
      </c>
      <c r="N10" s="1572">
        <f>IF(K10="","",RANK(K10,($K$10:$K$257),1))</f>
        <v>8</v>
      </c>
      <c r="O10" s="1509">
        <f>IF(S10="","",IF(S10&gt;3,"",IF(S10=1,K10,IF(S10=2,K10,IF(S10=3,K10)))))</f>
        <v>66</v>
      </c>
      <c r="P10" s="87">
        <f>IF(COUNTIF($K$10:$K$44,"&gt;1")&lt;1,"",SMALL($K$10:$K$44,1))</f>
        <v>63</v>
      </c>
      <c r="Q10" s="87">
        <f>IF(P10="","",RANK(P10,($P$10:$P$257),1))</f>
        <v>3</v>
      </c>
      <c r="R10" s="87">
        <f>IF(Q10&gt;20,"",IF(Q10&lt;=190,40-((Q10-1)*2),1))</f>
        <v>36</v>
      </c>
      <c r="S10" s="1489">
        <f>IF(OR(ISBLANK(K10),K10=""),"",RANK(K10,$K$10:$K$45,1)+COUNTIF($K$10:K10,K10)-1)</f>
        <v>2</v>
      </c>
      <c r="T10" s="1489" t="str">
        <f>IF(O10="","",IF(O10&gt;3,"",IF(O10=1,K10,IF(O10=2,K10,IF(O10=3,K10)))))</f>
        <v/>
      </c>
      <c r="U10" s="1489">
        <f>IF(S10="","",IF(S10&gt;3,"",IF(S10=1,K10,IF(S10=2,K10,IF(S10=3,K10)))))</f>
        <v>66</v>
      </c>
      <c r="V10" s="1489">
        <f>IF(COUNTIF($K$10:$K$44,"&gt;1")&lt;1,"",SMALL($K$10:$K$44,1))</f>
        <v>63</v>
      </c>
      <c r="W10" s="1489">
        <f>IF(OR(ISBLANK(V10),V10=""),"",RANK(V10,($V$10:$V$257),1))</f>
        <v>3</v>
      </c>
      <c r="X10" s="1489">
        <f>IF(COUNTIF($V$10:$V$45,"&gt;1")&lt;1,"",SMALL($V$10:$V$45,1))</f>
        <v>63</v>
      </c>
      <c r="Y10" s="1489">
        <f>IF(OR(ISBLANK(X10),X10=""),"",RANK(X10,($X$10:$X$15),1))</f>
        <v>1</v>
      </c>
      <c r="Z10" s="1604">
        <f>IF(OR(ISBLANK(X10),X10=""),"",RANK(X10,($X$10:$X$257),1))</f>
        <v>3</v>
      </c>
      <c r="AA10" s="1423">
        <v>100</v>
      </c>
      <c r="AB10" s="1337">
        <f>IF(ISNA(VLOOKUP(AA10,SaisieScores!$F$12:$G$103,2,FALSE)),"",VLOOKUP(AA10,SaisieScores!$F$12:$G$103,2,FALSE))</f>
        <v>73</v>
      </c>
      <c r="AC10" s="72">
        <f>IF(OR(AB10="",AB10=0,AB10=999),"",AB10)</f>
        <v>73</v>
      </c>
      <c r="AD10" s="73">
        <f t="shared" ref="AD10:AD73" si="0">IF(AC10="","",IF(AC10="AB","",AC10-$AS$6))</f>
        <v>1</v>
      </c>
      <c r="AE10" s="73">
        <f t="shared" ref="AE10:AE73" si="1">IF(OR(AB10="",AB10="AB"),"",IF(AB10=999,"",RANK(AB10,($AB$10:$AB$257),1)))</f>
        <v>8</v>
      </c>
      <c r="AF10" s="72">
        <f>IF(OR(ISBLANK(AB10),AB10=""),"",IF(AB10="AB","",RANK(AB10,$AB$10:$AB$45,1)+COUNTIF($AB$10:AB10,AB10)-1))</f>
        <v>2</v>
      </c>
      <c r="AG10" s="74">
        <f>IF(AF10="","",IF(AB10=999,"",IF(AF10&gt;4,"",IF(AF10=1,AB10,IF(AF10=2,AB10,IF(AF10=3,AB10,IF(AF10=4,AB10)))))))</f>
        <v>73</v>
      </c>
      <c r="AH10" s="70">
        <f t="shared" ref="AH10:AH45" si="2">IF(AG10="","",RANK(AG10,($AG$10:$AG$45),1))</f>
        <v>2</v>
      </c>
      <c r="AI10" s="70">
        <f t="shared" ref="AI10:AI16" si="3">IF(OR(ISBLANK(AG10),AG10=""),"",RANK(AG10,($AG$10:$AG$257),1))</f>
        <v>8</v>
      </c>
      <c r="AJ10" s="74">
        <f t="shared" ref="AJ10:AJ242" si="4">IF(AI10&gt;20,"",IF(AI10&lt;=190,20-((AI10-1)*1),1))</f>
        <v>13</v>
      </c>
      <c r="AK10" s="74">
        <f>IF(COUNTIF($AC$10:$AC$45,"&gt;1")&lt;1,"",SMALL($AC$10:$AC$45,1))</f>
        <v>72</v>
      </c>
      <c r="AL10" s="72">
        <f>IF(AK10="","",RANK(AK10,($AK$10:$AK$257),1))</f>
        <v>6</v>
      </c>
      <c r="AM10" s="72">
        <f>IF(AL10&gt;20,"",IF(AL10&lt;=190,20-((AL10-1)*1),1))</f>
        <v>15</v>
      </c>
      <c r="AN10" s="73">
        <f>IF(AB10="","",IF(AB10="AB",IF(G10+3.6&gt;=36,36,G10+3.6),IF(OR(ISBLANK(G10),ISBLANK(AB10),ISBLANK($AS$6)),"",IF(AND(G10&gt;=18,$AS$6-AB10+G10&gt;0),G10-($AS$6-AB10+G10)*0.4,IF(AND(G10&lt;18,$AS$6-AB10+G10&gt;0),G10-($AS$6-AB10+G10)*0.2,IF($AS$6-AB10+G10&lt;0,IF(G10-($AS$6-AB10+G10)*0.1&gt;36,36,G10-($AS$6-AB10+G10)*0.1),IF($AS$6-AB10+G10=0,G10)))))))</f>
        <v>5</v>
      </c>
      <c r="AO10" s="74">
        <f>IF(AN10="","",ROUND(AN10-G10,1))</f>
        <v>-1</v>
      </c>
      <c r="AP10" s="1240">
        <f>IF(AC10="","",IF(AC10="AB","",AB10-G10))</f>
        <v>67</v>
      </c>
      <c r="AQ10" s="74">
        <f t="shared" ref="AQ10:AQ73" si="5">IF(AP10="","",RANK(AP10,($AP$10:$AP$257),1))</f>
        <v>14</v>
      </c>
      <c r="AR10" s="74">
        <f t="shared" ref="AR10:AR45" si="6">IF(OR(ISBLANK(AP10),AP10=""),"",RANK(AP10,$AP$10:$AP$45,1)+COUNTIF($AP$10:AP10,AP10)-1)</f>
        <v>3</v>
      </c>
      <c r="AS10" s="74">
        <f t="shared" ref="AS10:AS242" si="7">IF(AR10="","",IF(AR10&gt;4,"",IF(AR10=1,AP10,IF(AR10=2,AP10,IF(AR10=3,AP10,IF(AR10=4,AP10))))))</f>
        <v>67</v>
      </c>
      <c r="AT10" s="74" t="str">
        <f t="shared" ref="AT10:AT73" si="8">IF(AF10="","",IF(AF10&gt;4,AP10,""))</f>
        <v/>
      </c>
      <c r="AU10" s="74">
        <f>IF(COUNTIF($AT$10:AT$45,"&gt;1")&lt;1,"",SMALL($AT$10:$AT$45,1))</f>
        <v>61.1</v>
      </c>
      <c r="AV10" s="74">
        <f>IF(AU10="","",RANK(AU10,($AU$10:$AU$257),1))</f>
        <v>2</v>
      </c>
      <c r="AW10" s="74">
        <f>IF(AV10&gt;20,"",IF(AV10&lt;=190,20-((AV10-1)*1),1))</f>
        <v>19</v>
      </c>
      <c r="AX10" s="74" t="e">
        <f t="shared" ref="AX10:AX73" si="9">IF(OR(ISBLANK(G10),ISBLANK(AC10),ISBLANK($AY$6)),"",IF(AC10="AB",IF(G10+3.6&gt;=36,36,G10+3.6),IF(AND(G10&gt;=18,$AY$6-AC10+G10&gt;0),G10-($AY$6-AC10+G10)*0.4,IF(AND(G10&lt;18,$AY$6-AC10+G10&gt;0),AC10-($AY$6-AC10+G10)*0.2,IF($AY$6-AC10+G10&lt;0,IF(G10-($AY$6-AC10+G10)*0.1&gt;36,36,G10-($AY$6-AC10+G10)*0.1),IF($AY$6-AC10+G10=0,G10))))))</f>
        <v>#VALUE!</v>
      </c>
      <c r="AY10" s="1496">
        <f>IF(SUM(R13+AM14+AW14)&lt;&gt;0,SUM(R13+AM14+AW14),0)</f>
        <v>170</v>
      </c>
      <c r="AZ10" s="1502">
        <f>IF(AY10=0,"0",RANK(AY10,$AY$10:$AY$257,0))</f>
        <v>2</v>
      </c>
      <c r="BA10" s="899" t="str">
        <f t="shared" ref="BA10:BA73" si="10">IF(C10= "", "",C10)</f>
        <v>53170.98.168</v>
      </c>
      <c r="BB10" s="899" t="str">
        <f>IF(ISBLANK('JOURNÉE 2'!C10),"",'JOURNÉE 2'!C10)</f>
        <v>53360.05.118</v>
      </c>
      <c r="BC10" s="1503" t="str">
        <f>IF(OR(BK10=""),"",IF(OR(BL10=""),"",BK10))</f>
        <v/>
      </c>
      <c r="BD10" s="1501" t="str">
        <f>IF(OR(BK10=""),"",IF(OR(BL10=""),"",BL10))</f>
        <v/>
      </c>
      <c r="BE10" s="1506" t="str">
        <f>IF(OR(BK10="",BL10=""),"",MIN(BK10:BL10))</f>
        <v/>
      </c>
      <c r="BF10" s="1302" t="str">
        <f>IF(ISNA(VLOOKUP(BA10,'JOURNÉE 1'!$BJ$10:$BL$298,2,FALSE)),"",VLOOKUP(BA10,'JOURNÉE 1'!$BJ$10:$BL$298,2,FALSE))</f>
        <v/>
      </c>
      <c r="BG10" s="75" t="str">
        <f t="shared" ref="BG10:BG242" si="11">IF(BS10= "", "",BS10)</f>
        <v/>
      </c>
      <c r="BH10" s="76" t="str">
        <f t="shared" ref="BH10:BH242" si="12">IF(OR(BQ10="",BS10=""),"",MIN(BQ10:BS10))</f>
        <v/>
      </c>
      <c r="BI10" s="1503" t="str">
        <f>IF(OR(C10="",C11=""),"",CONCATENATE(C10,C11))</f>
        <v>53170.98.16853360.05.118</v>
      </c>
      <c r="BJ10" s="77"/>
      <c r="BK10" s="1501">
        <f>IF(K10= "", "",K10)</f>
        <v>66</v>
      </c>
      <c r="BL10" s="1501" t="str">
        <f>IF(ISNA(VLOOKUP(BI10,'JOURNÉE 2'!$BE$10:$BF$300,2,FALSE)),"",VLOOKUP(BI10,'JOURNÉE 2'!$BE$10:$BF$300,2,FALSE))</f>
        <v/>
      </c>
      <c r="BM10" s="1506" t="str">
        <f>IF(OR(BK10="",BL10=""),"",MIN(BK10:BL10))</f>
        <v/>
      </c>
      <c r="BN10" s="1302" t="str">
        <f>IF(ISBLANK('JOURNÉE 1'!C10),"",'JOURNÉE 1'!C10)</f>
        <v>53170.98.168</v>
      </c>
      <c r="BO10" s="78">
        <f t="shared" ref="BO10:BO73" si="13">IF(AC10= "", "",AC10)</f>
        <v>73</v>
      </c>
      <c r="BP10" s="78" t="str">
        <f>IF(ISBLANK('JOURNÉE 2'!C10),"",'JOURNÉE 2'!C10)</f>
        <v>53360.05.118</v>
      </c>
      <c r="BQ10" s="78">
        <f>IF(ISBLANK('JOURNÉE 1'!U10),"",'JOURNÉE 1'!U10)</f>
        <v>66</v>
      </c>
      <c r="BR10" s="78" t="str">
        <f>IF(ISNA(VLOOKUP(BN10,'JOURNÉE 2'!$C$10:$AR$300,35,FALSE)),"",VLOOKUP(BN10,'JOURNÉE 2'!$C$10:$AR$300,35,FALSE))</f>
        <v/>
      </c>
      <c r="BS10" s="461" t="str">
        <f>IF(OR(BO10="",BR10=""),"",MIN(BO10:BR10))</f>
        <v/>
      </c>
      <c r="BT10" s="475">
        <f>IF(COUNTIF($BS$10:$BS$45,"&gt;1")&lt;1,"",SMALL($BS$10:$BS$45,1))</f>
        <v>18</v>
      </c>
      <c r="BU10" s="1303" t="str">
        <f>IF(ISNA(VLOOKUP(BN10,'JOURNÉE 2'!$BV$10:$BX$300,3,FALSE)),"",VLOOKUP(BN10,'JOURNÉE 2'!$BV$10:$BX$300,3,FALSE))</f>
        <v/>
      </c>
      <c r="BV10" s="899" t="str">
        <f>IF(ISNA(VLOOKUP(BN10,'JOURNÉE 2'!$C$10:$AR$300,1,FALSE)),"",VLOOKUP(BN10,'JOURNÉE 2'!$C$10:$AR$300,1,FALSE))</f>
        <v/>
      </c>
      <c r="BW10" s="79"/>
      <c r="BX10" t="str">
        <f>IF(ISEVEN(ROW()),IF($B10&lt;&gt;0,TEXT($B10,"00")&amp;" "&amp;#REF!&amp;" "&amp;1,""),IF($B9&lt;&gt;0,TEXT($B9,"00")&amp;" "&amp;#REF!&amp;" "&amp;2,""))</f>
        <v/>
      </c>
      <c r="BY10" t="str">
        <f t="shared" ref="BY10:BY11" si="14">+IFERROR(VALUE(LEFT(BX10,2)),"")</f>
        <v/>
      </c>
      <c r="BZ10" t="str">
        <f t="shared" ref="BZ10:BZ11" si="15">+IFERROR(MID(BX10,SEARCH(" ",BX10)+1,2),"")</f>
        <v/>
      </c>
      <c r="CA10" t="str">
        <f>+IF(BW10&gt;0,TEXT(BW10,"00")&amp;" "&amp;AA10,"")</f>
        <v/>
      </c>
      <c r="CB10" t="str">
        <f t="shared" ref="CB10" si="16">+IF($BW10&gt;0,BW10,"")</f>
        <v/>
      </c>
      <c r="CC10" t="str">
        <f>+IF($BW10&gt;0,$AA10,"")</f>
        <v/>
      </c>
      <c r="CD10" t="str">
        <f>+IF($C10&lt;&gt;"",$D10&amp;" "&amp;$E10,"")</f>
        <v>HAUTBOIS Jean Luc</v>
      </c>
      <c r="CE10" t="str">
        <f>+IF($C10&lt;&gt;"",$F10,"")</f>
        <v>S3H</v>
      </c>
      <c r="CF10">
        <f>+IF($C10&lt;&gt;"",$G10,"")</f>
        <v>6</v>
      </c>
    </row>
    <row r="11" spans="1:84" ht="15.75" customHeight="1" thickBot="1" x14ac:dyDescent="0.45">
      <c r="A11" s="1497"/>
      <c r="B11" s="1458"/>
      <c r="C11" s="80" t="s">
        <v>90</v>
      </c>
      <c r="D11" s="81" t="s">
        <v>91</v>
      </c>
      <c r="E11" s="81" t="s">
        <v>1361</v>
      </c>
      <c r="F11" s="82" t="s">
        <v>92</v>
      </c>
      <c r="G11" s="1141">
        <v>15.9</v>
      </c>
      <c r="H11" s="1494"/>
      <c r="I11" s="1102" t="str">
        <f>IF(ISNA(VLOOKUP(C11,'J1&amp;J2'!$CA$9:$CE$466,5,FALSE)),"",VLOOKUP(C11,'J1&amp;J2'!$CA$9:$CE$466,5,FALSE))</f>
        <v>MAX2</v>
      </c>
      <c r="J11" s="1519"/>
      <c r="K11" s="1480"/>
      <c r="L11" s="1463"/>
      <c r="M11" s="1568"/>
      <c r="N11" s="1461"/>
      <c r="O11" s="1510"/>
      <c r="P11" s="87">
        <f>IF(COUNTIF($K$10:$K$44,"&gt;1")&lt;2,"",SMALL($K$10:$K$44,2))</f>
        <v>66</v>
      </c>
      <c r="Q11" s="87">
        <f>IF(P11="","",RANK(P11,($P$10:$P$257),1))</f>
        <v>8</v>
      </c>
      <c r="R11" s="87">
        <f>IF(Q11&gt;20,"",IF(Q11&lt;=190,40-((Q11-1)*2),1))</f>
        <v>26</v>
      </c>
      <c r="S11" s="1510"/>
      <c r="T11" s="1510"/>
      <c r="U11" s="1510"/>
      <c r="V11" s="1510"/>
      <c r="W11" s="1510"/>
      <c r="X11" s="1510"/>
      <c r="Y11" s="1510"/>
      <c r="Z11" s="1469"/>
      <c r="AA11" s="1424">
        <v>101</v>
      </c>
      <c r="AB11" s="1328">
        <f>IF(ISNA(VLOOKUP(AA11,SaisieScores!$F$12:$G$103,2,FALSE)),"",VLOOKUP(AA11,SaisieScores!$F$12:$G$103,2,FALSE))</f>
        <v>77</v>
      </c>
      <c r="AC11" s="898">
        <f t="shared" ref="AC11:AC242" si="17">IF(OR(AB11="",AB11=0,AB11=999),"",AB11)</f>
        <v>77</v>
      </c>
      <c r="AD11" s="1339">
        <f t="shared" si="0"/>
        <v>5</v>
      </c>
      <c r="AE11" s="1339">
        <f t="shared" si="1"/>
        <v>17</v>
      </c>
      <c r="AF11" s="898">
        <f>IF(OR(ISBLANK(AB11),AB11=""),"",IF(AB11="AB","",RANK(AB11,$AB$10:$AB$45,1)+COUNTIF($AB$10:AB11,AB11)-1))</f>
        <v>5</v>
      </c>
      <c r="AG11" s="1045" t="str">
        <f t="shared" ref="AG11:AG74" si="18">IF(AF11="","",IF(AB11=999,"",IF(AF11&gt;4,"",IF(AF11=1,AB11,IF(AF11=2,AB11,IF(AF11=3,AB11,IF(AF11=4,AB11)))))))</f>
        <v/>
      </c>
      <c r="AH11" s="88" t="str">
        <f t="shared" si="2"/>
        <v/>
      </c>
      <c r="AI11" s="88" t="str">
        <f t="shared" si="3"/>
        <v/>
      </c>
      <c r="AJ11" s="1010" t="str">
        <f t="shared" si="4"/>
        <v/>
      </c>
      <c r="AK11" s="1045">
        <f>IF(COUNTIF($AC$10:$AC$45,"&gt;1")&lt;2,"",SMALL($AC$10:$AC$45,2))</f>
        <v>73</v>
      </c>
      <c r="AL11" s="898">
        <f>IF(AK11="","",RANK(AK11,($AK$10:$AK$257),1))</f>
        <v>8</v>
      </c>
      <c r="AM11" s="898">
        <f>IF(AL11&gt;20,"",IF(AL11&lt;=190,20-((AL11-1)*1),1))</f>
        <v>13</v>
      </c>
      <c r="AN11" s="1339">
        <f t="shared" ref="AN11:AN74" si="19">IF(AB11="","",IF(AB11="AB",IF(G11+3.6&gt;=36,36,G11+3.6),IF(OR(ISBLANK(G11),ISBLANK(AB11),ISBLANK($AS$6)),"",IF(AND(G11&gt;=18,$AS$6-AB11+G11&gt;0),G11-($AS$6-AB11+G11)*0.4,IF(AND(G11&lt;18,$AS$6-AB11+G11&gt;0),G11-($AS$6-AB11+G11)*0.2,IF($AS$6-AB11+G11&lt;0,IF(G11-($AS$6-AB11+G11)*0.1&gt;36,36,G11-($AS$6-AB11+G11)*0.1),IF($AS$6-AB11+G11=0,G11)))))))</f>
        <v>13.72</v>
      </c>
      <c r="AO11" s="1045">
        <f t="shared" ref="AO11:AO15" si="20">IF(AN11="","",ROUND(AN11-G11,1))</f>
        <v>-2.2000000000000002</v>
      </c>
      <c r="AP11" s="1241">
        <f>IF(AC11="","",IF(AC11="AB","",AB11-G11))</f>
        <v>61.1</v>
      </c>
      <c r="AQ11" s="1045">
        <f t="shared" si="5"/>
        <v>7</v>
      </c>
      <c r="AR11" s="1045">
        <f t="shared" si="6"/>
        <v>2</v>
      </c>
      <c r="AS11" s="1045">
        <f t="shared" si="7"/>
        <v>61.1</v>
      </c>
      <c r="AT11" s="1045">
        <f t="shared" si="8"/>
        <v>61.1</v>
      </c>
      <c r="AU11" s="1045">
        <f>IF(COUNTIF($AT$10:AT$45,"&gt;1")&lt;2,"",SMALL($AT$10:$AT$45,2))</f>
        <v>73.7</v>
      </c>
      <c r="AV11" s="1045">
        <f>IF(AU11="","",RANK(AU11,($AU$10:$AU$257),1))</f>
        <v>5</v>
      </c>
      <c r="AW11" s="1045">
        <f>IF(AV11&gt;20,"",IF(AV11&lt;=190,20-((AV11-1)*1),1))</f>
        <v>16</v>
      </c>
      <c r="AX11" s="1045" t="e">
        <f t="shared" si="9"/>
        <v>#VALUE!</v>
      </c>
      <c r="AY11" s="1497"/>
      <c r="AZ11" s="1497"/>
      <c r="BA11" s="900" t="str">
        <f t="shared" si="10"/>
        <v>53360.05.118</v>
      </c>
      <c r="BB11" s="900" t="str">
        <f>IF(ISBLANK('JOURNÉE 2'!C11),"",'JOURNÉE 2'!C11)</f>
        <v>53360.05.119</v>
      </c>
      <c r="BC11" s="1511"/>
      <c r="BD11" s="1510"/>
      <c r="BE11" s="1515"/>
      <c r="BF11" s="1311" t="str">
        <f>IF(ISNA(VLOOKUP(BA11,'JOURNÉE 1'!$BJ$10:$BL$298,2,FALSE)),"",VLOOKUP(BA11,'JOURNÉE 1'!$BJ$10:$BL$298,2,FALSE))</f>
        <v/>
      </c>
      <c r="BG11" s="92">
        <f t="shared" si="11"/>
        <v>18</v>
      </c>
      <c r="BH11" s="93" t="str">
        <f t="shared" si="12"/>
        <v/>
      </c>
      <c r="BI11" s="1511"/>
      <c r="BJ11" s="94"/>
      <c r="BK11" s="1528"/>
      <c r="BL11" s="1510"/>
      <c r="BM11" s="1515"/>
      <c r="BN11" s="1311" t="str">
        <f>IF(ISBLANK('JOURNÉE 1'!C11),"",'JOURNÉE 1'!C11)</f>
        <v>53360.05.118</v>
      </c>
      <c r="BO11" s="461">
        <f t="shared" si="13"/>
        <v>77</v>
      </c>
      <c r="BP11" s="461" t="str">
        <f>IF(ISBLANK('JOURNÉE 2'!C11),"",'JOURNÉE 2'!C11)</f>
        <v>53360.05.119</v>
      </c>
      <c r="BQ11" s="461" t="str">
        <f>IF(ISBLANK('JOURNÉE 1'!U11),"",'JOURNÉE 1'!U11)</f>
        <v/>
      </c>
      <c r="BR11" s="461">
        <f>IF(ISNA(VLOOKUP(BN11,'JOURNÉE 2'!$C$10:$AR$300,35,FALSE)),"",VLOOKUP(BN11,'JOURNÉE 2'!$C$10:$AR$300,35,FALSE))</f>
        <v>18</v>
      </c>
      <c r="BS11" s="461">
        <f t="shared" ref="BS11:BS74" si="21">IF(OR(BO11="",BR11=""),"",MIN(BO11:BR11))</f>
        <v>18</v>
      </c>
      <c r="BT11" s="475">
        <f t="shared" ref="BT11:BT74" si="22">IF(COUNTIF($BS$10:$BS$45,"&gt;1")&lt;1,"",SMALL($BS$10:$BS$45,1))</f>
        <v>18</v>
      </c>
      <c r="BU11" s="1304" t="str">
        <f>IF(ISNA(VLOOKUP(BN11,'JOURNÉE 2'!$BV$10:$BX$300,3,FALSE)),"",VLOOKUP(BN11,'JOURNÉE 2'!$BV$10:$BX$300,3,FALSE))</f>
        <v/>
      </c>
      <c r="BV11" s="900" t="str">
        <f>IF(ISNA(VLOOKUP(BN11,'JOURNÉE 2'!$C$10:$AR$300,1,FALSE)),"",VLOOKUP(BN11,'JOURNÉE 2'!$C$10:$AR$300,1,FALSE))</f>
        <v>53360.05.118</v>
      </c>
      <c r="BW11" s="96"/>
      <c r="BX11" t="str">
        <f>IF(ISEVEN(ROW()),IF($B11&lt;&gt;0,TEXT($B11,"00")&amp;" "&amp;#REF!&amp;" "&amp;1,""),IF($B10&lt;&gt;0,TEXT($B10,"00")&amp;" "&amp;#REF!&amp;" "&amp;2,""))</f>
        <v/>
      </c>
      <c r="BY11" t="str">
        <f t="shared" si="14"/>
        <v/>
      </c>
      <c r="BZ11" t="str">
        <f t="shared" si="15"/>
        <v/>
      </c>
      <c r="CA11" t="str">
        <f>+IF(BW11&gt;0,TEXT(BW11,"00")&amp;" "&amp;AA11,"")</f>
        <v/>
      </c>
      <c r="CB11" t="str">
        <f t="shared" ref="CB11:CB74" si="23">+IF($BW11&gt;0,BW11,"")</f>
        <v/>
      </c>
      <c r="CC11" t="str">
        <f t="shared" ref="CC11:CC74" si="24">+IF($BW11&gt;0,$AA11,"")</f>
        <v/>
      </c>
      <c r="CD11" t="str">
        <f t="shared" ref="CD11:CD74" si="25">+IF($C11&lt;&gt;"",$D11&amp;" "&amp;$E11,"")</f>
        <v>LEMERCIER Agnès</v>
      </c>
      <c r="CE11" t="str">
        <f t="shared" ref="CE11:CE74" si="26">+IF($C11&lt;&gt;"",$F11,"")</f>
        <v>S3F</v>
      </c>
      <c r="CF11">
        <f t="shared" ref="CF11:CF74" si="27">+IF($C11&lt;&gt;"",$G11,"")</f>
        <v>15.9</v>
      </c>
    </row>
    <row r="12" spans="1:84" ht="15.75" customHeight="1" thickTop="1" thickBot="1" x14ac:dyDescent="0.45">
      <c r="A12" s="1497"/>
      <c r="B12" s="1459"/>
      <c r="C12" s="97" t="s">
        <v>88</v>
      </c>
      <c r="D12" s="98" t="s">
        <v>1360</v>
      </c>
      <c r="E12" s="98" t="s">
        <v>89</v>
      </c>
      <c r="F12" s="87" t="s">
        <v>70</v>
      </c>
      <c r="G12" s="1140">
        <v>7.3</v>
      </c>
      <c r="H12" s="1459">
        <f t="shared" ref="H12" si="28">IF(G13=36,"",IF(G12="","",G12+G13))</f>
        <v>10.3</v>
      </c>
      <c r="I12" s="1103" t="str">
        <f>IF(ISNA(VLOOKUP(C12,'J1&amp;J2'!$CA$9:$CE$466,5,FALSE)),"",VLOOKUP(C12,'J1&amp;J2'!$CA$9:$CE$466,5,FALSE))</f>
        <v>MAX1</v>
      </c>
      <c r="J12" s="1516">
        <v>101</v>
      </c>
      <c r="K12" s="1479">
        <f>IF(ISNA(VLOOKUP(J12,SaisieScores!$C$12:$D$103,2,FALSE)),"",VLOOKUP(J12,SaisieScores!$C$12:$D$103,2,FALSE))</f>
        <v>67</v>
      </c>
      <c r="L12" s="1462">
        <f t="shared" ref="L12" si="29">IF(OR(K12="",K12=0,K12=999),"",K12)</f>
        <v>67</v>
      </c>
      <c r="M12" s="1529">
        <f>IF(L12="","",L12-$AS$6)</f>
        <v>-5</v>
      </c>
      <c r="N12" s="1471">
        <f>IF(K12="","",RANK(K12,($K$10:$K$257),1))</f>
        <v>10</v>
      </c>
      <c r="O12" s="1474">
        <f>IF(S12="","",IF(S12&gt;3,"",IF(S12=1,K12,IF(S12=2,K12,IF(S12=3,K12)))))</f>
        <v>67</v>
      </c>
      <c r="P12" s="99">
        <f>IF(COUNTIF($K$10:$K$44,"&gt;1")&lt;3,"",SMALL($K$10:$K$44,3))</f>
        <v>67</v>
      </c>
      <c r="Q12" s="1015">
        <f>IF(P12="","",RANK(P12,($P$10:$P$257),1))</f>
        <v>10</v>
      </c>
      <c r="R12" s="1015">
        <f>IF(Q12&gt;20,"",IF(Q12&lt;=190,40-((Q12-1)*2),1))</f>
        <v>22</v>
      </c>
      <c r="S12" s="1474">
        <f>IF(OR(ISBLANK(K12),K12=""),"",RANK(K12,$K$10:$K$45,1)+COUNTIF($K$10:K12,K12)-1)</f>
        <v>3</v>
      </c>
      <c r="T12" s="1474" t="str">
        <f>IF(O12="","",IF(O12&gt;3,"",IF(O12=1,K12,IF(O12=2,K12,IF(O12=3,K12)))))</f>
        <v/>
      </c>
      <c r="U12" s="1474">
        <f>IF(S12="","",IF(S12&gt;3,"",IF(S12=1,K12,IF(S12=2,K12,IF(S12=3,K12)))))</f>
        <v>67</v>
      </c>
      <c r="V12" s="1474">
        <f>IF(COUNTIF($K$10:$K$44,"&gt;1")&lt;2,"",SMALL($K$10:$K$44,2))</f>
        <v>66</v>
      </c>
      <c r="W12" s="1474">
        <f>IF(OR(ISBLANK(V12),V12=""),"",RANK(V12,($V$10:$V$257),1))</f>
        <v>8</v>
      </c>
      <c r="X12" s="1474">
        <f>IF(COUNTIF($V$10:$V$45,"&gt;1")&lt;2,"",SMALL($V$10:$V$45,2))</f>
        <v>66</v>
      </c>
      <c r="Y12" s="1474">
        <f>IF(OR(ISBLANK(X12),X12=""),"",RANK(X12,($X$10:$X$15),1))</f>
        <v>2</v>
      </c>
      <c r="Z12" s="1468">
        <f>IF(OR(ISBLANK(X12),X12=""),"",RANK(X12,($X$10:$X$257),1))</f>
        <v>9</v>
      </c>
      <c r="AA12" s="1425">
        <v>102</v>
      </c>
      <c r="AB12" s="1328">
        <f>IF(ISNA(VLOOKUP(AA12,SaisieScores!$F$12:$G$103,2,FALSE)),"",VLOOKUP(AA12,SaisieScores!$F$12:$G$103,2,FALSE))</f>
        <v>81</v>
      </c>
      <c r="AC12" s="1348">
        <f t="shared" si="17"/>
        <v>81</v>
      </c>
      <c r="AD12" s="1349">
        <f t="shared" si="0"/>
        <v>9</v>
      </c>
      <c r="AE12" s="1349">
        <f t="shared" si="1"/>
        <v>23</v>
      </c>
      <c r="AF12" s="1348">
        <f>IF(OR(ISBLANK(AB12),AB12=""),"",IF(AB12="AB","",RANK(AB12,$AB$10:$AB$45,1)+COUNTIF($AB$10:AB12,AB12)-1))</f>
        <v>6</v>
      </c>
      <c r="AG12" s="1223" t="str">
        <f t="shared" si="18"/>
        <v/>
      </c>
      <c r="AH12" s="103" t="str">
        <f t="shared" si="2"/>
        <v/>
      </c>
      <c r="AI12" s="103" t="str">
        <f t="shared" si="3"/>
        <v/>
      </c>
      <c r="AJ12" s="897" t="str">
        <f t="shared" si="4"/>
        <v/>
      </c>
      <c r="AK12" s="1223">
        <f>IF(COUNTIF($AC$10:$AC$45,"&gt;1")&lt;3,"",SMALL($AC$10:$AC$45,3))</f>
        <v>73</v>
      </c>
      <c r="AL12" s="1348">
        <f>IF(AK12="","",RANK(AK12,($AK$10:$AK$257),1))</f>
        <v>8</v>
      </c>
      <c r="AM12" s="1348">
        <f>IF(AL12&gt;20,"",IF(AL12&lt;=190,20-((AL12-1)*1),1))</f>
        <v>13</v>
      </c>
      <c r="AN12" s="1349">
        <f t="shared" si="19"/>
        <v>7.47</v>
      </c>
      <c r="AO12" s="1223">
        <f t="shared" si="20"/>
        <v>0.2</v>
      </c>
      <c r="AP12" s="1242">
        <f t="shared" ref="AP12:AP75" si="30">IF(AC12="","",IF(AC12="AB","",AB12-G12))</f>
        <v>73.7</v>
      </c>
      <c r="AQ12" s="1223">
        <f t="shared" si="5"/>
        <v>29</v>
      </c>
      <c r="AR12" s="1223">
        <f t="shared" si="6"/>
        <v>6</v>
      </c>
      <c r="AS12" s="1223" t="str">
        <f t="shared" si="7"/>
        <v/>
      </c>
      <c r="AT12" s="1223">
        <f t="shared" si="8"/>
        <v>73.7</v>
      </c>
      <c r="AU12" s="1223" t="str">
        <f>IF(COUNTIF($AT$10:AT$45,"&gt;1")&lt;3,"",SMALL($AT$10:$AT$45,3))</f>
        <v/>
      </c>
      <c r="AV12" s="1223" t="str">
        <f t="shared" ref="AV12:AV75" si="31">IF(AU12="","",RANK(AU12,($AU$10:$AU$257),1))</f>
        <v/>
      </c>
      <c r="AW12" s="1223" t="str">
        <f>IF(AV12&gt;20,"",IF(AV12&lt;=190,20-((AV12-1)*1),1))</f>
        <v/>
      </c>
      <c r="AX12" s="1223" t="e">
        <f t="shared" si="9"/>
        <v>#VALUE!</v>
      </c>
      <c r="AY12" s="1497"/>
      <c r="AZ12" s="1497"/>
      <c r="BA12" s="900" t="str">
        <f t="shared" si="10"/>
        <v>53170.00.186</v>
      </c>
      <c r="BB12" s="900" t="str">
        <f>IF(ISBLANK('JOURNÉE 2'!C12),"",'JOURNÉE 2'!C12)</f>
        <v/>
      </c>
      <c r="BC12" s="1505" t="str">
        <f>IF(OR(BK12=""),"",IF(OR(BL12=""),"",BK12))</f>
        <v/>
      </c>
      <c r="BD12" s="1495" t="str">
        <f>IF(OR(BK12=""),"",IF(OR(BL12=""),"",BL12))</f>
        <v/>
      </c>
      <c r="BE12" s="1508" t="str">
        <f>IF(OR(BK12="",BL12=""),"",MIN(BK12:BL12))</f>
        <v/>
      </c>
      <c r="BF12" s="1311" t="str">
        <f>IF(ISNA(VLOOKUP(BA12,'JOURNÉE 1'!$BJ$10:$BL$298,2,FALSE)),"",VLOOKUP(BA12,'JOURNÉE 1'!$BJ$10:$BL$298,2,FALSE))</f>
        <v/>
      </c>
      <c r="BG12" s="1312" t="str">
        <f t="shared" si="11"/>
        <v/>
      </c>
      <c r="BH12" s="1312" t="str">
        <f t="shared" si="12"/>
        <v/>
      </c>
      <c r="BI12" s="1505" t="str">
        <f>IF(OR(C12="",C13=""),"",CONCATENATE(C12,C13))</f>
        <v>53170.00.18653170.11.0027</v>
      </c>
      <c r="BJ12" s="1354"/>
      <c r="BK12" s="1495">
        <f>IF(K12= "", "",K12)</f>
        <v>67</v>
      </c>
      <c r="BL12" s="1495" t="str">
        <f>IF(ISNA(VLOOKUP(BI12,'JOURNÉE 2'!$BE$10:$BF$300,2,FALSE)),"",VLOOKUP(BI12,'JOURNÉE 2'!$BE$10:$BF$300,2,FALSE))</f>
        <v/>
      </c>
      <c r="BM12" s="1508" t="str">
        <f>IF(OR(BK12="",BL12=""),"",MIN(BK12:BL12))</f>
        <v/>
      </c>
      <c r="BN12" s="1311" t="str">
        <f>IF(ISBLANK('JOURNÉE 1'!C12),"",'JOURNÉE 1'!C12)</f>
        <v>53170.00.186</v>
      </c>
      <c r="BO12" s="461">
        <f t="shared" si="13"/>
        <v>81</v>
      </c>
      <c r="BP12" s="461" t="str">
        <f>IF(ISBLANK('JOURNÉE 2'!C12),"",'JOURNÉE 2'!C12)</f>
        <v/>
      </c>
      <c r="BQ12" s="461">
        <f>IF(ISBLANK('JOURNÉE 1'!U12),"",'JOURNÉE 1'!U12)</f>
        <v>67</v>
      </c>
      <c r="BR12" s="461" t="str">
        <f>IF(ISNA(VLOOKUP(BN12,'JOURNÉE 2'!$C$10:$AR$300,35,FALSE)),"",VLOOKUP(BN12,'JOURNÉE 2'!$C$10:$AR$300,35,FALSE))</f>
        <v/>
      </c>
      <c r="BS12" s="461" t="str">
        <f t="shared" si="21"/>
        <v/>
      </c>
      <c r="BT12" s="475">
        <f t="shared" si="22"/>
        <v>18</v>
      </c>
      <c r="BU12" s="1304" t="str">
        <f>IF(ISNA(VLOOKUP(BN12,'JOURNÉE 2'!$BV$10:$BX$300,3,FALSE)),"",VLOOKUP(BN12,'JOURNÉE 2'!$BV$10:$BX$300,3,FALSE))</f>
        <v/>
      </c>
      <c r="BV12" s="900" t="str">
        <f>IF(ISNA(VLOOKUP(BN12,'JOURNÉE 2'!$C$10:$AR$300,1,FALSE)),"",VLOOKUP(BN12,'JOURNÉE 2'!$C$10:$AR$300,1,FALSE))</f>
        <v/>
      </c>
      <c r="BW12" s="107"/>
      <c r="BX12" t="str">
        <f>IF(ISEVEN(ROW()),IF($B12&lt;&gt;0,TEXT($B12,"00")&amp;" "&amp;#REF!&amp;" "&amp;1,""),IF($B11&lt;&gt;0,TEXT($B11,"00")&amp;" "&amp;#REF!&amp;" "&amp;2,""))</f>
        <v/>
      </c>
      <c r="BY12" t="str">
        <f>+IFERROR(VALUE(LEFT(BX12,2)),"")</f>
        <v/>
      </c>
      <c r="BZ12" t="str">
        <f>+IFERROR(MID(BX12,SEARCH(" ",BX12)+1,2),"")</f>
        <v/>
      </c>
      <c r="CA12" t="str">
        <f t="shared" ref="CA12:CA75" si="32">+IF(BW12&gt;0,TEXT(BW12,"00")&amp;" "&amp;AA12,"")</f>
        <v/>
      </c>
      <c r="CB12" t="str">
        <f t="shared" si="23"/>
        <v/>
      </c>
      <c r="CC12" t="str">
        <f t="shared" si="24"/>
        <v/>
      </c>
      <c r="CD12" t="str">
        <f t="shared" si="25"/>
        <v>LEGRAND Christian</v>
      </c>
      <c r="CE12" t="str">
        <f t="shared" si="26"/>
        <v>S4H</v>
      </c>
      <c r="CF12">
        <f t="shared" si="27"/>
        <v>7.3</v>
      </c>
    </row>
    <row r="13" spans="1:84" ht="15.75" customHeight="1" thickBot="1" x14ac:dyDescent="0.45">
      <c r="A13" s="1497"/>
      <c r="B13" s="1486"/>
      <c r="C13" s="97" t="s">
        <v>82</v>
      </c>
      <c r="D13" s="98" t="s">
        <v>1360</v>
      </c>
      <c r="E13" s="98" t="s">
        <v>83</v>
      </c>
      <c r="F13" s="1140" t="s">
        <v>70</v>
      </c>
      <c r="G13" s="1140">
        <v>3</v>
      </c>
      <c r="H13" s="1486"/>
      <c r="I13" s="1105" t="str">
        <f>IF(ISNA(VLOOKUP(C13,'J1&amp;J2'!$CA$9:$CE$466,5,FALSE)),"",VLOOKUP(C13,'J1&amp;J2'!$CA$9:$CE$466,5,FALSE))</f>
        <v>MAX1</v>
      </c>
      <c r="J13" s="1517"/>
      <c r="K13" s="1480"/>
      <c r="L13" s="1463"/>
      <c r="M13" s="1531"/>
      <c r="N13" s="1484"/>
      <c r="O13" s="1510"/>
      <c r="P13" s="1366"/>
      <c r="Q13" s="1367" t="s">
        <v>72</v>
      </c>
      <c r="R13" s="109">
        <f>IF(SUM(R10:R12)&lt;&gt;0,SUM(R10:R12),0)</f>
        <v>84</v>
      </c>
      <c r="S13" s="1510"/>
      <c r="T13" s="1510"/>
      <c r="U13" s="1510"/>
      <c r="V13" s="1510"/>
      <c r="W13" s="1510"/>
      <c r="X13" s="1510"/>
      <c r="Y13" s="1510"/>
      <c r="Z13" s="1469"/>
      <c r="AA13" s="1425">
        <v>103</v>
      </c>
      <c r="AB13" s="1328">
        <f>IF(ISNA(VLOOKUP(AA13,SaisieScores!$F$12:$G$103,2,FALSE)),"",VLOOKUP(AA13,SaisieScores!$F$12:$G$103,2,FALSE))</f>
        <v>73</v>
      </c>
      <c r="AC13" s="898">
        <f t="shared" si="17"/>
        <v>73</v>
      </c>
      <c r="AD13" s="1339">
        <f t="shared" si="0"/>
        <v>1</v>
      </c>
      <c r="AE13" s="1339">
        <f t="shared" si="1"/>
        <v>8</v>
      </c>
      <c r="AF13" s="898">
        <f>IF(OR(ISBLANK(AB13),AB13=""),"",IF(AB13="AB","",RANK(AB13,$AB$10:$AB$45,1)+COUNTIF($AB$10:AB13,AB13)-1))</f>
        <v>3</v>
      </c>
      <c r="AG13" s="1045">
        <f t="shared" si="18"/>
        <v>73</v>
      </c>
      <c r="AH13" s="88">
        <f t="shared" si="2"/>
        <v>2</v>
      </c>
      <c r="AI13" s="88">
        <f t="shared" si="3"/>
        <v>8</v>
      </c>
      <c r="AJ13" s="1010">
        <f t="shared" si="4"/>
        <v>13</v>
      </c>
      <c r="AK13" s="87">
        <f>IF(COUNTIF($AC$10:$AC$45,"&gt;1")&lt;4,"",SMALL($AC$10:$AC$45,4))</f>
        <v>74</v>
      </c>
      <c r="AL13" s="898">
        <f>IF(AK13="","",RANK(AK13,($AK$10:$AK$257),1))</f>
        <v>11</v>
      </c>
      <c r="AM13" s="898">
        <f>IF(AL13&gt;20,"",IF(AL13&lt;=190,20-((AL13-1)*1),1))</f>
        <v>10</v>
      </c>
      <c r="AN13" s="1339">
        <f t="shared" si="19"/>
        <v>2.6</v>
      </c>
      <c r="AO13" s="1045">
        <f t="shared" si="20"/>
        <v>-0.4</v>
      </c>
      <c r="AP13" s="1241">
        <f t="shared" si="30"/>
        <v>70</v>
      </c>
      <c r="AQ13" s="1045">
        <f t="shared" si="5"/>
        <v>21</v>
      </c>
      <c r="AR13" s="1045">
        <f t="shared" si="6"/>
        <v>5</v>
      </c>
      <c r="AS13" s="1045" t="str">
        <f t="shared" si="7"/>
        <v/>
      </c>
      <c r="AT13" s="1045" t="str">
        <f t="shared" si="8"/>
        <v/>
      </c>
      <c r="AU13" s="1045" t="str">
        <f>IF(COUNTIF($AT$10:AT$45,"&gt;1")&lt;4,"",SMALL($AT$10:$AT$45,4))</f>
        <v/>
      </c>
      <c r="AV13" s="1045" t="str">
        <f t="shared" si="31"/>
        <v/>
      </c>
      <c r="AW13" s="121" t="str">
        <f>IF(AV13&gt;20,"",IF(AV13&lt;=190,20-((AV13-1)*1),1))</f>
        <v/>
      </c>
      <c r="AX13" s="1045" t="e">
        <f t="shared" si="9"/>
        <v>#VALUE!</v>
      </c>
      <c r="AY13" s="1497"/>
      <c r="AZ13" s="1497"/>
      <c r="BA13" s="900" t="str">
        <f t="shared" si="10"/>
        <v>53170.11.0027</v>
      </c>
      <c r="BB13" s="900" t="str">
        <f>IF(ISBLANK('JOURNÉE 2'!C13),"",'JOURNÉE 2'!C13)</f>
        <v/>
      </c>
      <c r="BC13" s="1511"/>
      <c r="BD13" s="1510"/>
      <c r="BE13" s="1515"/>
      <c r="BF13" s="1311" t="str">
        <f>IF(ISNA(VLOOKUP(BA13,'JOURNÉE 1'!$BJ$10:$BL$298,2,FALSE)),"",VLOOKUP(BA13,'JOURNÉE 1'!$BJ$10:$BL$298,2,FALSE))</f>
        <v/>
      </c>
      <c r="BG13" s="1312" t="str">
        <f t="shared" si="11"/>
        <v/>
      </c>
      <c r="BH13" s="1312" t="str">
        <f t="shared" si="12"/>
        <v/>
      </c>
      <c r="BI13" s="1511"/>
      <c r="BJ13" s="1353"/>
      <c r="BK13" s="1510"/>
      <c r="BL13" s="1510"/>
      <c r="BM13" s="1515"/>
      <c r="BN13" s="1311" t="str">
        <f>IF(ISBLANK('JOURNÉE 1'!C13),"",'JOURNÉE 1'!C13)</f>
        <v>53170.11.0027</v>
      </c>
      <c r="BO13" s="461">
        <f t="shared" si="13"/>
        <v>73</v>
      </c>
      <c r="BP13" s="461" t="str">
        <f>IF(ISBLANK('JOURNÉE 2'!C13),"",'JOURNÉE 2'!C13)</f>
        <v/>
      </c>
      <c r="BQ13" s="461" t="str">
        <f>IF(ISBLANK('JOURNÉE 1'!U13),"",'JOURNÉE 1'!U13)</f>
        <v/>
      </c>
      <c r="BR13" s="461" t="str">
        <f>IF(ISNA(VLOOKUP(BN13,'JOURNÉE 2'!$C$10:$AR$300,35,FALSE)),"",VLOOKUP(BN13,'JOURNÉE 2'!$C$10:$AR$300,35,FALSE))</f>
        <v/>
      </c>
      <c r="BS13" s="461" t="str">
        <f t="shared" si="21"/>
        <v/>
      </c>
      <c r="BT13" s="475">
        <f t="shared" si="22"/>
        <v>18</v>
      </c>
      <c r="BU13" s="1304" t="str">
        <f>IF(ISNA(VLOOKUP(BN13,'JOURNÉE 2'!$BV$10:$BX$300,3,FALSE)),"",VLOOKUP(BN13,'JOURNÉE 2'!$BV$10:$BX$300,3,FALSE))</f>
        <v/>
      </c>
      <c r="BV13" s="900" t="str">
        <f>IF(ISNA(VLOOKUP(BN13,'JOURNÉE 2'!$C$10:$AR$300,1,FALSE)),"",VLOOKUP(BN13,'JOURNÉE 2'!$C$10:$AR$300,1,FALSE))</f>
        <v/>
      </c>
      <c r="BW13" s="96"/>
      <c r="BX13" t="str">
        <f>IF(ISEVEN(ROW()),IF($B13&lt;&gt;0,TEXT($B13,"00")&amp;" "&amp;#REF!&amp;" "&amp;1,""),IF($B12&lt;&gt;0,TEXT($B12,"00")&amp;" "&amp;#REF!&amp;" "&amp;2,""))</f>
        <v/>
      </c>
      <c r="BY13" t="str">
        <f t="shared" ref="BY13:BY76" si="33">+IFERROR(VALUE(LEFT(BX13,2)),"")</f>
        <v/>
      </c>
      <c r="BZ13" t="str">
        <f t="shared" ref="BZ13:BZ76" si="34">+IFERROR(MID(BX13,SEARCH(" ",BX13)+1,2),"")</f>
        <v/>
      </c>
      <c r="CA13" t="str">
        <f t="shared" si="32"/>
        <v/>
      </c>
      <c r="CB13" t="str">
        <f t="shared" si="23"/>
        <v/>
      </c>
      <c r="CC13" t="str">
        <f t="shared" si="24"/>
        <v/>
      </c>
      <c r="CD13" t="str">
        <f t="shared" si="25"/>
        <v>LEGRAND Michel</v>
      </c>
      <c r="CE13" t="str">
        <f t="shared" si="26"/>
        <v>S4H</v>
      </c>
      <c r="CF13">
        <f t="shared" si="27"/>
        <v>3</v>
      </c>
    </row>
    <row r="14" spans="1:84" ht="15.75" customHeight="1" thickTop="1" x14ac:dyDescent="0.4">
      <c r="A14" s="1497"/>
      <c r="B14" s="1457"/>
      <c r="C14" s="1229" t="s">
        <v>100</v>
      </c>
      <c r="D14" s="114" t="s">
        <v>1362</v>
      </c>
      <c r="E14" s="114" t="s">
        <v>1363</v>
      </c>
      <c r="F14" s="115" t="s">
        <v>66</v>
      </c>
      <c r="G14" s="1139">
        <v>3.2</v>
      </c>
      <c r="H14" s="1457">
        <f t="shared" ref="H14" si="35">IF(G15=36,"",IF(G14="","",G14+G15))</f>
        <v>21.2</v>
      </c>
      <c r="I14" s="1104" t="str">
        <f>IF(ISNA(VLOOKUP(C14,'J1&amp;J2'!$CA$9:$CE$466,5,FALSE)),"",VLOOKUP(C14,'J1&amp;J2'!$CA$9:$CE$466,5,FALSE))</f>
        <v>MAX1</v>
      </c>
      <c r="J14" s="1518">
        <v>102</v>
      </c>
      <c r="K14" s="1479">
        <f>IF(ISNA(VLOOKUP(J14,SaisieScores!$C$12:$D$103,2,FALSE)),"",VLOOKUP(J14,SaisieScores!$C$12:$D$103,2,FALSE))</f>
        <v>63</v>
      </c>
      <c r="L14" s="1462">
        <f t="shared" ref="L14:L76" si="36">IF(OR(K14="",K14=0,K14=999),"",K14)</f>
        <v>63</v>
      </c>
      <c r="M14" s="1567">
        <f>IF(L14="","",L14-$AS$6)</f>
        <v>-9</v>
      </c>
      <c r="N14" s="1460">
        <f>IF(K14="","",RANK(K14,($K$10:$K$257),1))</f>
        <v>3</v>
      </c>
      <c r="O14" s="1509">
        <f>IF(S14="","",IF(S14&gt;3,"",IF(S14=1,K14,IF(S14=2,K14,IF(S14=3,K14)))))</f>
        <v>63</v>
      </c>
      <c r="P14" s="116"/>
      <c r="Q14" s="116"/>
      <c r="R14" s="116"/>
      <c r="S14" s="1539">
        <f>IF(OR(ISBLANK(K14),K14=""),"",RANK(K14,$K$10:$K$45,1)+COUNTIF($K$10:K14,K14)-1)</f>
        <v>1</v>
      </c>
      <c r="T14" s="1474" t="str">
        <f>IF(O14="","",IF(O14&gt;3,"",IF(O14=1,K14,IF(O14=2,K14,IF(O14=3,K14)))))</f>
        <v/>
      </c>
      <c r="U14" s="1474">
        <f>IF(S14="","",IF(S14&gt;3,"",IF(S14=1,K14,IF(S14=2,K14,IF(S14=3,K14)))))</f>
        <v>63</v>
      </c>
      <c r="V14" s="1474">
        <f>IF(COUNTIF($K$10:$K$44,"&gt;1")&lt;3,"",SMALL($K$10:$K$44,3))</f>
        <v>67</v>
      </c>
      <c r="W14" s="1474">
        <f>IF(OR(ISBLANK(V14),V14=""),"",RANK(V14,($V$10:$V$257),1))</f>
        <v>10</v>
      </c>
      <c r="X14" s="1474">
        <f>IF(COUNTIF($V$10:$V$45,"&gt;1")&lt;3,"",SMALL($V$10:$V$45,3))</f>
        <v>67</v>
      </c>
      <c r="Y14" s="1474">
        <f>IF(OR(ISBLANK(X14),X14=""),"",RANK(X14,($X$10:$X$15),1))</f>
        <v>3</v>
      </c>
      <c r="Z14" s="1468">
        <f>IF(OR(ISBLANK(X14),X14=""),"",RANK(X14,($X$10:$X$257),1))</f>
        <v>10</v>
      </c>
      <c r="AA14" s="1426">
        <v>104</v>
      </c>
      <c r="AB14" s="1328">
        <f>IF(ISNA(VLOOKUP(AA14,SaisieScores!$F$12:$G$103,2,FALSE)),"",VLOOKUP(AA14,SaisieScores!$F$12:$G$103,2,FALSE))</f>
        <v>72</v>
      </c>
      <c r="AC14" s="870">
        <f t="shared" si="17"/>
        <v>72</v>
      </c>
      <c r="AD14" s="1338">
        <f t="shared" si="0"/>
        <v>0</v>
      </c>
      <c r="AE14" s="1338">
        <f t="shared" si="1"/>
        <v>6</v>
      </c>
      <c r="AF14" s="870">
        <f>IF(OR(ISBLANK(AB14),AB14=""),"",IF(AB14="AB","",RANK(AB14,$AB$10:$AB$45,1)+COUNTIF($AB$10:AB14,AB14)-1))</f>
        <v>1</v>
      </c>
      <c r="AG14" s="897">
        <f t="shared" si="18"/>
        <v>72</v>
      </c>
      <c r="AH14" s="103">
        <f t="shared" si="2"/>
        <v>1</v>
      </c>
      <c r="AI14" s="103">
        <f t="shared" si="3"/>
        <v>6</v>
      </c>
      <c r="AJ14" s="897">
        <f t="shared" si="4"/>
        <v>15</v>
      </c>
      <c r="AK14" s="897"/>
      <c r="AL14" s="870" t="s">
        <v>74</v>
      </c>
      <c r="AM14" s="870">
        <f>IF(SUM(AM8:AM13)&lt;&gt;0,SUM(AM8:AM13),0)</f>
        <v>51</v>
      </c>
      <c r="AN14" s="1338">
        <f t="shared" si="19"/>
        <v>2.56</v>
      </c>
      <c r="AO14" s="897">
        <f t="shared" si="20"/>
        <v>-0.6</v>
      </c>
      <c r="AP14" s="1305">
        <f t="shared" si="30"/>
        <v>68.8</v>
      </c>
      <c r="AQ14" s="897">
        <f t="shared" si="5"/>
        <v>18</v>
      </c>
      <c r="AR14" s="897">
        <f t="shared" si="6"/>
        <v>4</v>
      </c>
      <c r="AS14" s="897">
        <f t="shared" si="7"/>
        <v>68.8</v>
      </c>
      <c r="AT14" s="1223" t="str">
        <f t="shared" si="8"/>
        <v/>
      </c>
      <c r="AU14" s="1223"/>
      <c r="AV14" s="1223" t="str">
        <f t="shared" si="31"/>
        <v/>
      </c>
      <c r="AW14" s="897">
        <f>IF(SUM(AW10:AW13)&lt;&gt;0,SUM(AW10:AW13),0)</f>
        <v>35</v>
      </c>
      <c r="AX14" s="1223" t="e">
        <f t="shared" si="9"/>
        <v>#VALUE!</v>
      </c>
      <c r="AY14" s="1497"/>
      <c r="AZ14" s="1497"/>
      <c r="BA14" s="900" t="str">
        <f t="shared" si="10"/>
        <v>53360.05.119</v>
      </c>
      <c r="BB14" s="900" t="str">
        <f>IF(ISBLANK('JOURNÉE 2'!C14),"",'JOURNÉE 2'!C14)</f>
        <v/>
      </c>
      <c r="BC14" s="1505" t="str">
        <f>IF(OR(BK14=""),"",IF(OR(BL14=""),"",BK14))</f>
        <v/>
      </c>
      <c r="BD14" s="1495" t="str">
        <f>IF(OR(BK14=""),"",IF(OR(BL14=""),"",BL14))</f>
        <v/>
      </c>
      <c r="BE14" s="1508" t="str">
        <f>IF(OR(BK14="",BL14=""),"",MIN(BK14:BL14))</f>
        <v/>
      </c>
      <c r="BF14" s="1311" t="str">
        <f>IF(ISNA(VLOOKUP(BA14,'JOURNÉE 1'!$BJ$10:$BL$298,2,FALSE)),"",VLOOKUP(BA14,'JOURNÉE 1'!$BJ$10:$BL$298,2,FALSE))</f>
        <v/>
      </c>
      <c r="BG14" s="1312">
        <f t="shared" si="11"/>
        <v>27</v>
      </c>
      <c r="BH14" s="1312">
        <f t="shared" si="12"/>
        <v>27</v>
      </c>
      <c r="BI14" s="1505" t="str">
        <f>IF(OR(C14="",C15=""),"",CONCATENATE(C14,C15))</f>
        <v>53360.05.11972250.12.0092</v>
      </c>
      <c r="BJ14" s="1354"/>
      <c r="BK14" s="1495">
        <f>IF(K14= "", "",K14)</f>
        <v>63</v>
      </c>
      <c r="BL14" s="1495" t="str">
        <f>IF(ISNA(VLOOKUP(BI14,'JOURNÉE 2'!$BE$10:$BF$300,2,FALSE)),"",VLOOKUP(BI14,'JOURNÉE 2'!$BE$10:$BF$300,2,FALSE))</f>
        <v/>
      </c>
      <c r="BM14" s="1508" t="str">
        <f>IF(OR(BK14="",BL14=""),"",MIN(BK14:BL14))</f>
        <v/>
      </c>
      <c r="BN14" s="1311" t="str">
        <f>IF(ISBLANK('JOURNÉE 1'!C14),"",'JOURNÉE 1'!C14)</f>
        <v>53360.05.119</v>
      </c>
      <c r="BO14" s="461">
        <f t="shared" si="13"/>
        <v>72</v>
      </c>
      <c r="BP14" s="461" t="str">
        <f>IF(ISBLANK('JOURNÉE 2'!C14),"",'JOURNÉE 2'!C14)</f>
        <v/>
      </c>
      <c r="BQ14" s="461">
        <f>IF(ISBLANK('JOURNÉE 1'!U14),"",'JOURNÉE 1'!U14)</f>
        <v>63</v>
      </c>
      <c r="BR14" s="461">
        <f>IF(ISNA(VLOOKUP(BN14,'JOURNÉE 2'!$C$10:$AR$300,35,FALSE)),"",VLOOKUP(BN14,'JOURNÉE 2'!$C$10:$AR$300,35,FALSE))</f>
        <v>27</v>
      </c>
      <c r="BS14" s="461">
        <f t="shared" si="21"/>
        <v>27</v>
      </c>
      <c r="BT14" s="475">
        <f t="shared" si="22"/>
        <v>18</v>
      </c>
      <c r="BU14" s="1304" t="str">
        <f>IF(ISNA(VLOOKUP(BN14,'JOURNÉE 2'!$BV$10:$BX$300,3,FALSE)),"",VLOOKUP(BN14,'JOURNÉE 2'!$BV$10:$BX$300,3,FALSE))</f>
        <v/>
      </c>
      <c r="BV14" s="900" t="str">
        <f>IF(ISNA(VLOOKUP(BN14,'JOURNÉE 2'!$C$10:$AR$300,1,FALSE)),"",VLOOKUP(BN14,'JOURNÉE 2'!$C$10:$AR$300,1,FALSE))</f>
        <v>53360.05.119</v>
      </c>
      <c r="BW14" s="107"/>
      <c r="BX14" t="str">
        <f>IF(ISEVEN(ROW()),IF($B14&lt;&gt;0,TEXT($B14,"00")&amp;" "&amp;#REF!&amp;" "&amp;1,""),IF($B13&lt;&gt;0,TEXT($B13,"00")&amp;" "&amp;#REF!&amp;" "&amp;2,""))</f>
        <v/>
      </c>
      <c r="BY14" t="str">
        <f t="shared" si="33"/>
        <v/>
      </c>
      <c r="BZ14" t="str">
        <f t="shared" si="34"/>
        <v/>
      </c>
      <c r="CA14" t="str">
        <f t="shared" si="32"/>
        <v/>
      </c>
      <c r="CB14" t="str">
        <f t="shared" si="23"/>
        <v/>
      </c>
      <c r="CC14" t="str">
        <f t="shared" si="24"/>
        <v/>
      </c>
      <c r="CD14" t="str">
        <f t="shared" si="25"/>
        <v>TRUTAUD Lionel</v>
      </c>
      <c r="CE14" t="str">
        <f t="shared" si="26"/>
        <v>S3H</v>
      </c>
      <c r="CF14">
        <f t="shared" si="27"/>
        <v>3.2</v>
      </c>
    </row>
    <row r="15" spans="1:84" ht="15.75" customHeight="1" thickBot="1" x14ac:dyDescent="0.45">
      <c r="A15" s="1497"/>
      <c r="B15" s="1494"/>
      <c r="C15" s="145" t="s">
        <v>98</v>
      </c>
      <c r="D15" s="81" t="s">
        <v>1441</v>
      </c>
      <c r="E15" s="81" t="s">
        <v>1442</v>
      </c>
      <c r="F15" s="82" t="s">
        <v>81</v>
      </c>
      <c r="G15" s="1141">
        <v>18</v>
      </c>
      <c r="H15" s="1494"/>
      <c r="I15" s="1102" t="str">
        <f>IF(ISNA(VLOOKUP(C15,'J1&amp;J2'!$CA$9:$CE$466,5,FALSE)),"",VLOOKUP(C15,'J1&amp;J2'!$CA$9:$CE$466,5,FALSE))</f>
        <v>MAX2</v>
      </c>
      <c r="J15" s="1519"/>
      <c r="K15" s="1480"/>
      <c r="L15" s="1463"/>
      <c r="M15" s="1568"/>
      <c r="N15" s="1461"/>
      <c r="O15" s="1510"/>
      <c r="P15" s="118"/>
      <c r="Q15" s="118"/>
      <c r="R15" s="118"/>
      <c r="S15" s="1510"/>
      <c r="T15" s="1510"/>
      <c r="U15" s="1510"/>
      <c r="V15" s="1565"/>
      <c r="W15" s="1510"/>
      <c r="X15" s="1523"/>
      <c r="Y15" s="1523"/>
      <c r="Z15" s="1545"/>
      <c r="AA15" s="1424">
        <v>105</v>
      </c>
      <c r="AB15" s="1328">
        <f>IF(ISNA(VLOOKUP(AA15,SaisieScores!$F$12:$G$103,2,FALSE)),"",VLOOKUP(AA15,SaisieScores!$F$12:$G$103,2,FALSE))</f>
        <v>74</v>
      </c>
      <c r="AC15" s="898">
        <f t="shared" si="17"/>
        <v>74</v>
      </c>
      <c r="AD15" s="1339">
        <f t="shared" si="0"/>
        <v>2</v>
      </c>
      <c r="AE15" s="1339">
        <f t="shared" si="1"/>
        <v>11</v>
      </c>
      <c r="AF15" s="898">
        <f>IF(OR(ISBLANK(AB15),AB15=""),"",IF(AB15="AB","",RANK(AB15,$AB$10:$AB$45,1)+COUNTIF($AB$10:AB15,AB15)-1))</f>
        <v>4</v>
      </c>
      <c r="AG15" s="1045">
        <f t="shared" si="18"/>
        <v>74</v>
      </c>
      <c r="AH15" s="88">
        <f t="shared" si="2"/>
        <v>4</v>
      </c>
      <c r="AI15" s="88">
        <f t="shared" si="3"/>
        <v>11</v>
      </c>
      <c r="AJ15" s="1010">
        <f t="shared" si="4"/>
        <v>10</v>
      </c>
      <c r="AK15" s="99"/>
      <c r="AL15" s="950"/>
      <c r="AM15" s="950"/>
      <c r="AN15" s="1339">
        <f t="shared" si="19"/>
        <v>11.6</v>
      </c>
      <c r="AO15" s="1222">
        <f t="shared" si="20"/>
        <v>-6.4</v>
      </c>
      <c r="AP15" s="1241">
        <f t="shared" si="30"/>
        <v>56</v>
      </c>
      <c r="AQ15" s="1045">
        <f t="shared" si="5"/>
        <v>2</v>
      </c>
      <c r="AR15" s="1045">
        <f t="shared" si="6"/>
        <v>1</v>
      </c>
      <c r="AS15" s="1045">
        <f t="shared" si="7"/>
        <v>56</v>
      </c>
      <c r="AT15" s="1045" t="str">
        <f t="shared" si="8"/>
        <v/>
      </c>
      <c r="AU15" s="1045"/>
      <c r="AV15" s="1045" t="str">
        <f t="shared" si="31"/>
        <v/>
      </c>
      <c r="AW15" s="1045"/>
      <c r="AX15" s="1045" t="e">
        <f t="shared" si="9"/>
        <v>#VALUE!</v>
      </c>
      <c r="AY15" s="1497"/>
      <c r="AZ15" s="1497"/>
      <c r="BA15" s="900" t="str">
        <f t="shared" si="10"/>
        <v>72250.12.0092</v>
      </c>
      <c r="BB15" s="900" t="str">
        <f>IF(ISBLANK('JOURNÉE 2'!C15),"",'JOURNÉE 2'!C15)</f>
        <v/>
      </c>
      <c r="BC15" s="1511"/>
      <c r="BD15" s="1510"/>
      <c r="BE15" s="1515"/>
      <c r="BF15" s="1311" t="str">
        <f>IF(ISNA(VLOOKUP(BA15,'JOURNÉE 1'!$BJ$10:$BL$298,2,FALSE)),"",VLOOKUP(BA15,'JOURNÉE 1'!$BJ$10:$BL$298,2,FALSE))</f>
        <v/>
      </c>
      <c r="BG15" s="1312" t="str">
        <f t="shared" si="11"/>
        <v/>
      </c>
      <c r="BH15" s="1312" t="str">
        <f t="shared" si="12"/>
        <v/>
      </c>
      <c r="BI15" s="1511"/>
      <c r="BJ15" s="1353"/>
      <c r="BK15" s="1510"/>
      <c r="BL15" s="1510"/>
      <c r="BM15" s="1515"/>
      <c r="BN15" s="1311" t="str">
        <f>IF(ISBLANK('JOURNÉE 1'!C15),"",'JOURNÉE 1'!C15)</f>
        <v>72250.12.0092</v>
      </c>
      <c r="BO15" s="461">
        <f t="shared" si="13"/>
        <v>74</v>
      </c>
      <c r="BP15" s="461" t="str">
        <f>IF(ISBLANK('JOURNÉE 2'!C15),"",'JOURNÉE 2'!C15)</f>
        <v/>
      </c>
      <c r="BQ15" s="461" t="str">
        <f>IF(ISBLANK('JOURNÉE 1'!U15),"",'JOURNÉE 1'!U15)</f>
        <v/>
      </c>
      <c r="BR15" s="461" t="str">
        <f>IF(ISNA(VLOOKUP(BN15,'JOURNÉE 2'!$C$10:$AR$300,35,FALSE)),"",VLOOKUP(BN15,'JOURNÉE 2'!$C$10:$AR$300,35,FALSE))</f>
        <v/>
      </c>
      <c r="BS15" s="461" t="str">
        <f t="shared" si="21"/>
        <v/>
      </c>
      <c r="BT15" s="475">
        <f t="shared" si="22"/>
        <v>18</v>
      </c>
      <c r="BU15" s="1304" t="str">
        <f>IF(ISNA(VLOOKUP(BN15,'JOURNÉE 2'!$BV$10:$BX$300,3,FALSE)),"",VLOOKUP(BN15,'JOURNÉE 2'!$BV$10:$BX$300,3,FALSE))</f>
        <v/>
      </c>
      <c r="BV15" s="900" t="str">
        <f>IF(ISNA(VLOOKUP(BN15,'JOURNÉE 2'!$C$10:$AR$300,1,FALSE)),"",VLOOKUP(BN15,'JOURNÉE 2'!$C$10:$AR$300,1,FALSE))</f>
        <v/>
      </c>
      <c r="BW15" s="96"/>
      <c r="BX15" t="str">
        <f>IF(ISEVEN(ROW()),IF($B15&lt;&gt;0,TEXT($B15,"00")&amp;" "&amp;#REF!&amp;" "&amp;1,""),IF($B14&lt;&gt;0,TEXT($B14,"00")&amp;" "&amp;#REF!&amp;" "&amp;2,""))</f>
        <v/>
      </c>
      <c r="BY15" t="str">
        <f t="shared" si="33"/>
        <v/>
      </c>
      <c r="BZ15" t="str">
        <f t="shared" si="34"/>
        <v/>
      </c>
      <c r="CA15" t="str">
        <f t="shared" si="32"/>
        <v/>
      </c>
      <c r="CB15" t="str">
        <f t="shared" si="23"/>
        <v/>
      </c>
      <c r="CC15" t="str">
        <f t="shared" si="24"/>
        <v/>
      </c>
      <c r="CD15" t="str">
        <f t="shared" si="25"/>
        <v>AZZOLA Catherine</v>
      </c>
      <c r="CE15" t="str">
        <f t="shared" si="26"/>
        <v>S2F</v>
      </c>
      <c r="CF15">
        <f t="shared" si="27"/>
        <v>18</v>
      </c>
    </row>
    <row r="16" spans="1:84" ht="15.75" customHeight="1" thickTop="1" x14ac:dyDescent="0.4">
      <c r="A16" s="1497"/>
      <c r="B16" s="1459"/>
      <c r="C16" s="97"/>
      <c r="D16" s="98"/>
      <c r="E16" s="98"/>
      <c r="F16" s="87"/>
      <c r="G16" s="1140"/>
      <c r="H16" s="1459"/>
      <c r="I16" s="1103"/>
      <c r="J16" s="1516"/>
      <c r="K16" s="1479"/>
      <c r="L16" s="1462" t="str">
        <f t="shared" si="36"/>
        <v/>
      </c>
      <c r="M16" s="1529" t="str">
        <f>IF(L16="","",L16-$AS$6)</f>
        <v/>
      </c>
      <c r="N16" s="1471" t="str">
        <f>IF(K16="","",RANK(K16,($K$10:$K$257),1))</f>
        <v/>
      </c>
      <c r="O16" s="1474" t="str">
        <f>IF(S16="","",IF(S16&gt;3,"",IF(S16=1,K16,IF(S16=2,K16,IF(S16=3,K16)))))</f>
        <v/>
      </c>
      <c r="P16" s="1474"/>
      <c r="Q16" s="1474"/>
      <c r="R16" s="1474"/>
      <c r="S16" s="1474" t="str">
        <f>IF(OR(ISBLANK(K16),K16=""),"",RANK(K16,$K$10:$K$45,1)+COUNTIF($K$10:K16,K16)-1)</f>
        <v/>
      </c>
      <c r="T16" s="1474" t="str">
        <f>IF(O16="","",IF(O16&gt;3,"",IF(O16=1,K16,IF(O16=2,K16,IF(O16=3,K16)))))</f>
        <v/>
      </c>
      <c r="U16" s="1474" t="str">
        <f>IF(S16="","",IF(S16&gt;3,"",IF(S16=1,K16,IF(S16=2,K16,IF(S16=3,K16)))))</f>
        <v/>
      </c>
      <c r="V16" s="1476" t="str">
        <f>IF(COUNTIF($K$10:$K$44,"&gt;1")&lt;4,"",SMALL($K$10:$K$44,4))</f>
        <v/>
      </c>
      <c r="W16" s="1474" t="str">
        <f>IF(OR(ISBLANK(V16),V16=""),"",RANK(V16,($V$10:$V$257),1))</f>
        <v/>
      </c>
      <c r="X16" s="1476"/>
      <c r="Y16" s="1476"/>
      <c r="Z16" s="1477"/>
      <c r="AA16" s="1425"/>
      <c r="AB16" s="1328" t="str">
        <f>IF(ISNA(VLOOKUP(AA16,SaisieScores!$F$12:$G$103,2,FALSE)),"",VLOOKUP(AA16,SaisieScores!$F$12:$G$103,2,FALSE))</f>
        <v/>
      </c>
      <c r="AC16" s="1348" t="str">
        <f t="shared" si="17"/>
        <v/>
      </c>
      <c r="AD16" s="1349" t="str">
        <f t="shared" si="0"/>
        <v/>
      </c>
      <c r="AE16" s="1349" t="str">
        <f t="shared" si="1"/>
        <v/>
      </c>
      <c r="AF16" s="1348" t="str">
        <f>IF(OR(ISBLANK(AB16),AB16=""),"",IF(AB16="AB","",RANK(AB16,$AB$10:$AB$45,1)+COUNTIF($AB$10:AB16,AB16)-1))</f>
        <v/>
      </c>
      <c r="AG16" s="1223" t="str">
        <f t="shared" si="18"/>
        <v/>
      </c>
      <c r="AH16" s="103" t="str">
        <f t="shared" si="2"/>
        <v/>
      </c>
      <c r="AI16" s="103" t="str">
        <f t="shared" si="3"/>
        <v/>
      </c>
      <c r="AJ16" s="897" t="str">
        <f t="shared" si="4"/>
        <v/>
      </c>
      <c r="AK16" s="1223"/>
      <c r="AL16" s="1348"/>
      <c r="AM16" s="1348"/>
      <c r="AN16" s="1349" t="str">
        <f t="shared" si="19"/>
        <v/>
      </c>
      <c r="AO16" s="1223" t="str">
        <f t="shared" ref="AO16:AO79" si="37">IF(AN16="","",ROUND(AN16-G16,1))</f>
        <v/>
      </c>
      <c r="AP16" s="1242" t="str">
        <f t="shared" si="30"/>
        <v/>
      </c>
      <c r="AQ16" s="1223" t="str">
        <f t="shared" si="5"/>
        <v/>
      </c>
      <c r="AR16" s="1223" t="str">
        <f t="shared" si="6"/>
        <v/>
      </c>
      <c r="AS16" s="1223" t="str">
        <f t="shared" si="7"/>
        <v/>
      </c>
      <c r="AT16" s="1223" t="str">
        <f t="shared" si="8"/>
        <v/>
      </c>
      <c r="AU16" s="1223"/>
      <c r="AV16" s="1223" t="str">
        <f t="shared" si="31"/>
        <v/>
      </c>
      <c r="AW16" s="1223"/>
      <c r="AX16" s="1223" t="str">
        <f t="shared" si="9"/>
        <v/>
      </c>
      <c r="AY16" s="1497"/>
      <c r="AZ16" s="1497"/>
      <c r="BA16" s="900" t="str">
        <f t="shared" si="10"/>
        <v/>
      </c>
      <c r="BB16" s="900" t="str">
        <f>IF(ISBLANK('JOURNÉE 2'!C16),"",'JOURNÉE 2'!C16)</f>
        <v/>
      </c>
      <c r="BC16" s="1505" t="str">
        <f>IF(OR(BK16=""),"",IF(OR(BL16=""),"",BK16))</f>
        <v/>
      </c>
      <c r="BD16" s="1495" t="str">
        <f>IF(OR(BK16=""),"",IF(OR(BL16=""),"",BL16))</f>
        <v/>
      </c>
      <c r="BE16" s="1508" t="str">
        <f>IF(OR(BK16="",BL16=""),"",MIN(BK16:BL16))</f>
        <v/>
      </c>
      <c r="BF16" s="1311" t="str">
        <f>IF(ISNA(VLOOKUP(BA16,'JOURNÉE 1'!$BJ$10:$BL$298,2,FALSE)),"",VLOOKUP(BA16,'JOURNÉE 1'!$BJ$10:$BL$298,2,FALSE))</f>
        <v/>
      </c>
      <c r="BG16" s="1312" t="str">
        <f t="shared" si="11"/>
        <v/>
      </c>
      <c r="BH16" s="1312" t="str">
        <f t="shared" si="12"/>
        <v/>
      </c>
      <c r="BI16" s="1505" t="str">
        <f>IF(OR(C16="",C17=""),"",CONCATENATE(C16,C17))</f>
        <v/>
      </c>
      <c r="BJ16" s="1354"/>
      <c r="BK16" s="1495" t="str">
        <f>IF(K16= "", "",K16)</f>
        <v/>
      </c>
      <c r="BL16" s="1495" t="str">
        <f>IF(ISNA(VLOOKUP(BI16,'JOURNÉE 2'!$BE$10:$BF$300,2,FALSE)),"",VLOOKUP(BI16,'JOURNÉE 2'!$BE$10:$BF$300,2,FALSE))</f>
        <v/>
      </c>
      <c r="BM16" s="1508" t="str">
        <f>IF(OR(BK16="",BL16=""),"",MIN(BK16:BL16))</f>
        <v/>
      </c>
      <c r="BN16" s="1311" t="str">
        <f>IF(ISBLANK('JOURNÉE 1'!C16),"",'JOURNÉE 1'!C16)</f>
        <v/>
      </c>
      <c r="BO16" s="461" t="str">
        <f t="shared" si="13"/>
        <v/>
      </c>
      <c r="BP16" s="461" t="str">
        <f>IF(ISBLANK('JOURNÉE 2'!C16),"",'JOURNÉE 2'!C16)</f>
        <v/>
      </c>
      <c r="BQ16" s="461" t="str">
        <f>IF(ISBLANK('JOURNÉE 1'!U16),"",'JOURNÉE 1'!U16)</f>
        <v/>
      </c>
      <c r="BR16" s="461" t="str">
        <f>IF(ISNA(VLOOKUP(BN16,'JOURNÉE 2'!$C$10:$AR$300,35,FALSE)),"",VLOOKUP(BN16,'JOURNÉE 2'!$C$10:$AR$300,35,FALSE))</f>
        <v/>
      </c>
      <c r="BS16" s="461" t="str">
        <f t="shared" si="21"/>
        <v/>
      </c>
      <c r="BT16" s="475">
        <f t="shared" si="22"/>
        <v>18</v>
      </c>
      <c r="BU16" s="1304" t="str">
        <f>IF(ISNA(VLOOKUP(BN16,'JOURNÉE 2'!$BV$10:$BX$300,3,FALSE)),"",VLOOKUP(BN16,'JOURNÉE 2'!$BV$10:$BX$300,3,FALSE))</f>
        <v/>
      </c>
      <c r="BV16" s="900" t="str">
        <f>IF(ISNA(VLOOKUP(BN16,'JOURNÉE 2'!$C$10:$AR$300,1,FALSE)),"",VLOOKUP(BN16,'JOURNÉE 2'!$C$10:$AR$300,1,FALSE))</f>
        <v/>
      </c>
      <c r="BW16" s="107"/>
      <c r="BX16" t="str">
        <f>IF(ISEVEN(ROW()),IF($B16&lt;&gt;0,TEXT($B16,"00")&amp;" "&amp;#REF!&amp;" "&amp;1,""),IF($B15&lt;&gt;0,TEXT($B15,"00")&amp;" "&amp;#REF!&amp;" "&amp;2,""))</f>
        <v/>
      </c>
      <c r="BY16" t="str">
        <f t="shared" si="33"/>
        <v/>
      </c>
      <c r="BZ16" t="str">
        <f t="shared" si="34"/>
        <v/>
      </c>
      <c r="CA16" t="str">
        <f t="shared" si="32"/>
        <v/>
      </c>
      <c r="CB16" t="str">
        <f t="shared" si="23"/>
        <v/>
      </c>
      <c r="CC16" t="str">
        <f t="shared" si="24"/>
        <v/>
      </c>
      <c r="CD16" t="str">
        <f t="shared" si="25"/>
        <v/>
      </c>
      <c r="CE16" t="str">
        <f t="shared" si="26"/>
        <v/>
      </c>
      <c r="CF16" t="str">
        <f t="shared" si="27"/>
        <v/>
      </c>
    </row>
    <row r="17" spans="1:84" ht="15.75" customHeight="1" thickBot="1" x14ac:dyDescent="0.45">
      <c r="A17" s="1497"/>
      <c r="B17" s="1458"/>
      <c r="C17" s="97"/>
      <c r="D17" s="98"/>
      <c r="E17" s="98"/>
      <c r="F17" s="87"/>
      <c r="G17" s="1140"/>
      <c r="H17" s="1486"/>
      <c r="I17" s="1105"/>
      <c r="J17" s="1517"/>
      <c r="K17" s="1480"/>
      <c r="L17" s="1463"/>
      <c r="M17" s="1531"/>
      <c r="N17" s="1484"/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469"/>
      <c r="AA17" s="1425"/>
      <c r="AB17" s="1328"/>
      <c r="AC17" s="898" t="str">
        <f t="shared" si="17"/>
        <v/>
      </c>
      <c r="AD17" s="1339" t="str">
        <f t="shared" si="0"/>
        <v/>
      </c>
      <c r="AE17" s="1339" t="str">
        <f t="shared" si="1"/>
        <v/>
      </c>
      <c r="AF17" s="898" t="str">
        <f>IF(OR(ISBLANK(AB17),AB17=""),"",IF(AB17="AB","",RANK(AB17,$AB$10:$AB$45,1)+COUNTIF($AB$10:AB17,AB17)-1))</f>
        <v/>
      </c>
      <c r="AG17" s="1045" t="str">
        <f t="shared" si="18"/>
        <v/>
      </c>
      <c r="AH17" s="88" t="str">
        <f t="shared" si="2"/>
        <v/>
      </c>
      <c r="AI17" s="88" t="str">
        <f t="shared" ref="AI17:AI80" si="38">IF(OR(ISBLANK(AG17),AG17=""),"",RANK(AG17,($AG$10:$AG$257),1))</f>
        <v/>
      </c>
      <c r="AJ17" s="1010" t="str">
        <f t="shared" si="4"/>
        <v/>
      </c>
      <c r="AK17" s="99"/>
      <c r="AL17" s="950"/>
      <c r="AM17" s="950"/>
      <c r="AN17" s="1339" t="str">
        <f t="shared" si="19"/>
        <v/>
      </c>
      <c r="AO17" s="1222" t="str">
        <f t="shared" si="37"/>
        <v/>
      </c>
      <c r="AP17" s="1241" t="str">
        <f t="shared" si="30"/>
        <v/>
      </c>
      <c r="AQ17" s="1045" t="str">
        <f t="shared" si="5"/>
        <v/>
      </c>
      <c r="AR17" s="1045" t="str">
        <f t="shared" si="6"/>
        <v/>
      </c>
      <c r="AS17" s="1045" t="str">
        <f t="shared" si="7"/>
        <v/>
      </c>
      <c r="AT17" s="1045" t="str">
        <f t="shared" si="8"/>
        <v/>
      </c>
      <c r="AU17" s="1045"/>
      <c r="AV17" s="1045" t="str">
        <f t="shared" si="31"/>
        <v/>
      </c>
      <c r="AW17" s="1045"/>
      <c r="AX17" s="1045" t="str">
        <f t="shared" si="9"/>
        <v/>
      </c>
      <c r="AY17" s="1497"/>
      <c r="AZ17" s="1497"/>
      <c r="BA17" s="900" t="str">
        <f t="shared" si="10"/>
        <v/>
      </c>
      <c r="BB17" s="900" t="str">
        <f>IF(ISBLANK('JOURNÉE 2'!C17),"",'JOURNÉE 2'!C17)</f>
        <v/>
      </c>
      <c r="BC17" s="1511"/>
      <c r="BD17" s="1510"/>
      <c r="BE17" s="1515"/>
      <c r="BF17" s="1311" t="str">
        <f>IF(ISNA(VLOOKUP(BA17,'JOURNÉE 1'!$BJ$10:$BL$298,2,FALSE)),"",VLOOKUP(BA17,'JOURNÉE 1'!$BJ$10:$BL$298,2,FALSE))</f>
        <v/>
      </c>
      <c r="BG17" s="1312" t="str">
        <f t="shared" si="11"/>
        <v/>
      </c>
      <c r="BH17" s="1312" t="str">
        <f t="shared" si="12"/>
        <v/>
      </c>
      <c r="BI17" s="1511"/>
      <c r="BJ17" s="1353"/>
      <c r="BK17" s="1510"/>
      <c r="BL17" s="1510"/>
      <c r="BM17" s="1515"/>
      <c r="BN17" s="1311" t="str">
        <f>IF(ISBLANK('JOURNÉE 1'!C17),"",'JOURNÉE 1'!C17)</f>
        <v/>
      </c>
      <c r="BO17" s="461" t="str">
        <f t="shared" si="13"/>
        <v/>
      </c>
      <c r="BP17" s="461" t="str">
        <f>IF(ISBLANK('JOURNÉE 2'!C17),"",'JOURNÉE 2'!C17)</f>
        <v/>
      </c>
      <c r="BQ17" s="461" t="str">
        <f>IF(ISBLANK('JOURNÉE 1'!U17),"",'JOURNÉE 1'!U17)</f>
        <v/>
      </c>
      <c r="BR17" s="461" t="str">
        <f>IF(ISNA(VLOOKUP(BN17,'JOURNÉE 2'!$C$10:$AR$300,35,FALSE)),"",VLOOKUP(BN17,'JOURNÉE 2'!$C$10:$AR$300,35,FALSE))</f>
        <v/>
      </c>
      <c r="BS17" s="461" t="str">
        <f t="shared" si="21"/>
        <v/>
      </c>
      <c r="BT17" s="475">
        <f t="shared" si="22"/>
        <v>18</v>
      </c>
      <c r="BU17" s="1304" t="str">
        <f>IF(ISNA(VLOOKUP(BN17,'JOURNÉE 2'!$BV$10:$BX$300,3,FALSE)),"",VLOOKUP(BN17,'JOURNÉE 2'!$BV$10:$BX$300,3,FALSE))</f>
        <v/>
      </c>
      <c r="BV17" s="900" t="str">
        <f>IF(ISNA(VLOOKUP(BN17,'JOURNÉE 2'!$C$10:$AR$300,1,FALSE)),"",VLOOKUP(BN17,'JOURNÉE 2'!$C$10:$AR$300,1,FALSE))</f>
        <v/>
      </c>
      <c r="BW17" s="96"/>
      <c r="BX17" t="str">
        <f>IF(ISEVEN(ROW()),IF($B17&lt;&gt;0,TEXT($B17,"00")&amp;" "&amp;#REF!&amp;" "&amp;1,""),IF($B16&lt;&gt;0,TEXT($B16,"00")&amp;" "&amp;#REF!&amp;" "&amp;2,""))</f>
        <v/>
      </c>
      <c r="BY17" t="str">
        <f t="shared" si="33"/>
        <v/>
      </c>
      <c r="BZ17" t="str">
        <f t="shared" si="34"/>
        <v/>
      </c>
      <c r="CA17" t="str">
        <f t="shared" si="32"/>
        <v/>
      </c>
      <c r="CB17" t="str">
        <f t="shared" si="23"/>
        <v/>
      </c>
      <c r="CC17" t="str">
        <f t="shared" si="24"/>
        <v/>
      </c>
      <c r="CD17" t="str">
        <f t="shared" si="25"/>
        <v/>
      </c>
      <c r="CE17" t="str">
        <f t="shared" si="26"/>
        <v/>
      </c>
      <c r="CF17" t="str">
        <f t="shared" si="27"/>
        <v/>
      </c>
    </row>
    <row r="18" spans="1:84" ht="15.75" customHeight="1" thickTop="1" x14ac:dyDescent="0.4">
      <c r="A18" s="1497"/>
      <c r="B18" s="1457"/>
      <c r="C18" s="113"/>
      <c r="D18" s="114"/>
      <c r="E18" s="114"/>
      <c r="F18" s="115"/>
      <c r="G18" s="1139"/>
      <c r="H18" s="1457" t="str">
        <f t="shared" ref="H18" si="39">IF(G19=36,"",IF(G18="","",G18+G19))</f>
        <v/>
      </c>
      <c r="I18" s="1104" t="str">
        <f>IF(ISNA(VLOOKUP(C18,'J1&amp;J2'!$CA$9:$CE$466,5,FALSE)),"",VLOOKUP(C18,'J1&amp;J2'!$CA$9:$CE$466,5,FALSE))</f>
        <v/>
      </c>
      <c r="J18" s="1518"/>
      <c r="K18" s="1479" t="str">
        <f>IF(ISNA(VLOOKUP(J18,SaisieScores!$C$12:$D$103,2,FALSE)),"",VLOOKUP(J18,SaisieScores!$C$12:$D$103,2,FALSE))</f>
        <v/>
      </c>
      <c r="L18" s="1462" t="str">
        <f t="shared" si="36"/>
        <v/>
      </c>
      <c r="M18" s="1567" t="str">
        <f>IF(L18="","",L18-$AS$6)</f>
        <v/>
      </c>
      <c r="N18" s="1460" t="str">
        <f>IF(K18="","",RANK(K18,($K$10:$K$257),1))</f>
        <v/>
      </c>
      <c r="O18" s="1509" t="str">
        <f>IF(S18="","",IF(S18&gt;3,"",IF(S18=1,K18,IF(S18=2,K18,IF(S18=3,K18)))))</f>
        <v/>
      </c>
      <c r="P18" s="116"/>
      <c r="Q18" s="116"/>
      <c r="R18" s="116"/>
      <c r="S18" s="1539" t="str">
        <f>IF(OR(ISBLANK(K18),K18=""),"",RANK(K18,$K$10:$K$45,1)+COUNTIF($K$10:K18,K18)-1)</f>
        <v/>
      </c>
      <c r="T18" s="1474" t="str">
        <f>IF(O18="","",IF(O18&gt;3,"",IF(O18=1,K18,IF(O18=2,K18,IF(O18=3,K18)))))</f>
        <v/>
      </c>
      <c r="U18" s="1474" t="str">
        <f>IF(S18="","",IF(S18&gt;3,"",IF(S18=1,K18,IF(S18=2,K18,IF(S18=3,K18)))))</f>
        <v/>
      </c>
      <c r="V18" s="1474" t="str">
        <f>IF(COUNTIF($K$10:$K$44,"&gt;1")&lt;5,"",SMALL($K$10:$K$44,5))</f>
        <v/>
      </c>
      <c r="W18" s="1474" t="str">
        <f>IF(OR(ISBLANK(V18),V18=""),"",RANK(V18,($V$10:$V$257),1))</f>
        <v/>
      </c>
      <c r="X18" s="1474"/>
      <c r="Y18" s="1474"/>
      <c r="Z18" s="1468"/>
      <c r="AA18" s="1426"/>
      <c r="AB18" s="1328" t="str">
        <f>IF(ISNA(VLOOKUP(AA18,SaisieScores!$F$12:$G$103,2,FALSE)),"",VLOOKUP(AA18,SaisieScores!$F$12:$G$103,2,FALSE))</f>
        <v/>
      </c>
      <c r="AC18" s="1348" t="str">
        <f t="shared" si="17"/>
        <v/>
      </c>
      <c r="AD18" s="1349" t="str">
        <f t="shared" si="0"/>
        <v/>
      </c>
      <c r="AE18" s="1349" t="str">
        <f t="shared" si="1"/>
        <v/>
      </c>
      <c r="AF18" s="1348" t="str">
        <f>IF(OR(ISBLANK(AB18),AB18=""),"",IF(AB18="AB","",RANK(AB18,$AB$10:$AB$45,1)+COUNTIF($AB$10:AB18,AB18)-1))</f>
        <v/>
      </c>
      <c r="AG18" s="1223" t="str">
        <f t="shared" si="18"/>
        <v/>
      </c>
      <c r="AH18" s="103" t="str">
        <f t="shared" si="2"/>
        <v/>
      </c>
      <c r="AI18" s="82" t="str">
        <f t="shared" si="38"/>
        <v/>
      </c>
      <c r="AJ18" s="897" t="str">
        <f t="shared" si="4"/>
        <v/>
      </c>
      <c r="AK18" s="1223"/>
      <c r="AL18" s="1348"/>
      <c r="AM18" s="1348"/>
      <c r="AN18" s="1349" t="str">
        <f t="shared" si="19"/>
        <v/>
      </c>
      <c r="AO18" s="1223" t="str">
        <f t="shared" si="37"/>
        <v/>
      </c>
      <c r="AP18" s="1242" t="str">
        <f t="shared" si="30"/>
        <v/>
      </c>
      <c r="AQ18" s="1223" t="str">
        <f t="shared" si="5"/>
        <v/>
      </c>
      <c r="AR18" s="1223" t="str">
        <f t="shared" si="6"/>
        <v/>
      </c>
      <c r="AS18" s="1223" t="str">
        <f t="shared" si="7"/>
        <v/>
      </c>
      <c r="AT18" s="1223" t="str">
        <f t="shared" si="8"/>
        <v/>
      </c>
      <c r="AU18" s="1223"/>
      <c r="AV18" s="1223" t="str">
        <f t="shared" si="31"/>
        <v/>
      </c>
      <c r="AW18" s="1223"/>
      <c r="AX18" s="1223" t="str">
        <f t="shared" si="9"/>
        <v/>
      </c>
      <c r="AY18" s="1497"/>
      <c r="AZ18" s="1497"/>
      <c r="BA18" s="900" t="str">
        <f t="shared" si="10"/>
        <v/>
      </c>
      <c r="BB18" s="900" t="str">
        <f>IF(ISBLANK('JOURNÉE 2'!C18),"",'JOURNÉE 2'!C18)</f>
        <v/>
      </c>
      <c r="BC18" s="1505" t="str">
        <f>IF(OR(BK18=""),"",IF(OR(BL18=""),"",BK18))</f>
        <v/>
      </c>
      <c r="BD18" s="1495" t="str">
        <f>IF(OR(BK18=""),"",IF(OR(BL18=""),"",BL18))</f>
        <v/>
      </c>
      <c r="BE18" s="1508" t="str">
        <f>IF(OR(BK18="",BL18=""),"",MIN(BK18:BL18))</f>
        <v/>
      </c>
      <c r="BF18" s="1311" t="str">
        <f>IF(ISNA(VLOOKUP(BA18,'JOURNÉE 1'!$BJ$10:$BL$298,2,FALSE)),"",VLOOKUP(BA18,'JOURNÉE 1'!$BJ$10:$BL$298,2,FALSE))</f>
        <v/>
      </c>
      <c r="BG18" s="1312" t="str">
        <f t="shared" si="11"/>
        <v/>
      </c>
      <c r="BH18" s="1312" t="str">
        <f t="shared" si="12"/>
        <v/>
      </c>
      <c r="BI18" s="1505" t="str">
        <f>IF(OR(C18="",C19=""),"",CONCATENATE(C18,C19))</f>
        <v/>
      </c>
      <c r="BJ18" s="1354"/>
      <c r="BK18" s="1495" t="str">
        <f>IF(K18= "", "",K18)</f>
        <v/>
      </c>
      <c r="BL18" s="1495" t="str">
        <f>IF(ISNA(VLOOKUP(BI18,'JOURNÉE 2'!$BE$10:$BF$300,2,FALSE)),"",VLOOKUP(BI18,'JOURNÉE 2'!$BE$10:$BF$300,2,FALSE))</f>
        <v/>
      </c>
      <c r="BM18" s="1508" t="str">
        <f>IF(OR(BK18="",BL18=""),"",MIN(BK18:BL18))</f>
        <v/>
      </c>
      <c r="BN18" s="1311" t="str">
        <f>IF(ISBLANK('JOURNÉE 1'!C18),"",'JOURNÉE 1'!C18)</f>
        <v/>
      </c>
      <c r="BO18" s="461" t="str">
        <f t="shared" si="13"/>
        <v/>
      </c>
      <c r="BP18" s="461" t="str">
        <f>IF(ISBLANK('JOURNÉE 2'!C18),"",'JOURNÉE 2'!C18)</f>
        <v/>
      </c>
      <c r="BQ18" s="461" t="str">
        <f>IF(ISBLANK('JOURNÉE 1'!U18),"",'JOURNÉE 1'!U18)</f>
        <v/>
      </c>
      <c r="BR18" s="461" t="str">
        <f>IF(ISNA(VLOOKUP(BN18,'JOURNÉE 2'!$C$10:$AR$300,35,FALSE)),"",VLOOKUP(BN18,'JOURNÉE 2'!$C$10:$AR$300,35,FALSE))</f>
        <v/>
      </c>
      <c r="BS18" s="461" t="str">
        <f t="shared" si="21"/>
        <v/>
      </c>
      <c r="BT18" s="475">
        <f t="shared" si="22"/>
        <v>18</v>
      </c>
      <c r="BU18" s="1304" t="str">
        <f>IF(ISNA(VLOOKUP(BN18,'JOURNÉE 2'!$BV$10:$BX$300,3,FALSE)),"",VLOOKUP(BN18,'JOURNÉE 2'!$BV$10:$BX$300,3,FALSE))</f>
        <v/>
      </c>
      <c r="BV18" s="900" t="str">
        <f>IF(ISNA(VLOOKUP(BN18,'JOURNÉE 2'!$C$10:$AR$300,1,FALSE)),"",VLOOKUP(BN18,'JOURNÉE 2'!$C$10:$AR$300,1,FALSE))</f>
        <v/>
      </c>
      <c r="BW18" s="107"/>
      <c r="BX18" t="str">
        <f>IF(ISEVEN(ROW()),IF($B18&lt;&gt;0,TEXT($B18,"00")&amp;" "&amp;#REF!&amp;" "&amp;1,""),IF($B17&lt;&gt;0,TEXT($B17,"00")&amp;" "&amp;#REF!&amp;" "&amp;2,""))</f>
        <v/>
      </c>
      <c r="BY18" t="str">
        <f t="shared" si="33"/>
        <v/>
      </c>
      <c r="BZ18" t="str">
        <f t="shared" si="34"/>
        <v/>
      </c>
      <c r="CA18" t="str">
        <f t="shared" si="32"/>
        <v/>
      </c>
      <c r="CB18" t="str">
        <f t="shared" si="23"/>
        <v/>
      </c>
      <c r="CC18" t="str">
        <f t="shared" si="24"/>
        <v/>
      </c>
      <c r="CD18" t="str">
        <f t="shared" si="25"/>
        <v/>
      </c>
      <c r="CE18" t="str">
        <f t="shared" si="26"/>
        <v/>
      </c>
      <c r="CF18" t="str">
        <f t="shared" si="27"/>
        <v/>
      </c>
    </row>
    <row r="19" spans="1:84" ht="15.75" customHeight="1" thickBot="1" x14ac:dyDescent="0.45">
      <c r="A19" s="1497"/>
      <c r="B19" s="1458"/>
      <c r="C19" s="80"/>
      <c r="D19" s="81"/>
      <c r="E19" s="81"/>
      <c r="F19" s="82"/>
      <c r="G19" s="1141"/>
      <c r="H19" s="1494"/>
      <c r="I19" s="1102" t="str">
        <f>IF(ISNA(VLOOKUP(C19,'J1&amp;J2'!$CA$9:$CE$466,5,FALSE)),"",VLOOKUP(C19,'J1&amp;J2'!$CA$9:$CE$466,5,FALSE))</f>
        <v/>
      </c>
      <c r="J19" s="1519"/>
      <c r="K19" s="1480"/>
      <c r="L19" s="1463"/>
      <c r="M19" s="1568"/>
      <c r="N19" s="1461"/>
      <c r="O19" s="1510"/>
      <c r="P19" s="118"/>
      <c r="Q19" s="118"/>
      <c r="R19" s="118"/>
      <c r="S19" s="1510"/>
      <c r="T19" s="1510"/>
      <c r="U19" s="1510"/>
      <c r="V19" s="1510"/>
      <c r="W19" s="1510"/>
      <c r="X19" s="1510"/>
      <c r="Y19" s="1510"/>
      <c r="Z19" s="1469"/>
      <c r="AA19" s="1424"/>
      <c r="AB19" s="1328" t="str">
        <f>IF(ISNA(VLOOKUP(AA19,SaisieScores!$F$12:$G$103,2,FALSE)),"",VLOOKUP(AA19,SaisieScores!$F$12:$G$103,2,FALSE))</f>
        <v/>
      </c>
      <c r="AC19" s="898" t="str">
        <f t="shared" si="17"/>
        <v/>
      </c>
      <c r="AD19" s="1339" t="str">
        <f t="shared" si="0"/>
        <v/>
      </c>
      <c r="AE19" s="1339" t="str">
        <f t="shared" si="1"/>
        <v/>
      </c>
      <c r="AF19" s="898" t="str">
        <f>IF(OR(ISBLANK(AB19),AB19=""),"",IF(AB19="AB","",RANK(AB19,$AB$10:$AB$45,1)+COUNTIF($AB$10:AB19,AB19)-1))</f>
        <v/>
      </c>
      <c r="AG19" s="1045" t="str">
        <f t="shared" si="18"/>
        <v/>
      </c>
      <c r="AH19" s="88" t="str">
        <f t="shared" si="2"/>
        <v/>
      </c>
      <c r="AI19" s="87" t="str">
        <f t="shared" si="38"/>
        <v/>
      </c>
      <c r="AJ19" s="1010" t="str">
        <f t="shared" si="4"/>
        <v/>
      </c>
      <c r="AK19" s="99"/>
      <c r="AL19" s="950"/>
      <c r="AM19" s="950"/>
      <c r="AN19" s="1339" t="str">
        <f t="shared" si="19"/>
        <v/>
      </c>
      <c r="AO19" s="1222" t="str">
        <f t="shared" si="37"/>
        <v/>
      </c>
      <c r="AP19" s="1241" t="str">
        <f t="shared" si="30"/>
        <v/>
      </c>
      <c r="AQ19" s="1045" t="str">
        <f t="shared" si="5"/>
        <v/>
      </c>
      <c r="AR19" s="1045" t="str">
        <f t="shared" si="6"/>
        <v/>
      </c>
      <c r="AS19" s="1045" t="str">
        <f t="shared" si="7"/>
        <v/>
      </c>
      <c r="AT19" s="1045" t="str">
        <f t="shared" si="8"/>
        <v/>
      </c>
      <c r="AU19" s="1045"/>
      <c r="AV19" s="1045" t="str">
        <f t="shared" si="31"/>
        <v/>
      </c>
      <c r="AW19" s="1045"/>
      <c r="AX19" s="1045" t="str">
        <f t="shared" si="9"/>
        <v/>
      </c>
      <c r="AY19" s="1497"/>
      <c r="AZ19" s="1497"/>
      <c r="BA19" s="900" t="str">
        <f t="shared" si="10"/>
        <v/>
      </c>
      <c r="BB19" s="900" t="str">
        <f>IF(ISBLANK('JOURNÉE 2'!C19),"",'JOURNÉE 2'!C19)</f>
        <v/>
      </c>
      <c r="BC19" s="1511"/>
      <c r="BD19" s="1510"/>
      <c r="BE19" s="1515"/>
      <c r="BF19" s="1311" t="str">
        <f>IF(ISNA(VLOOKUP(BA19,'JOURNÉE 1'!$BJ$10:$BL$298,2,FALSE)),"",VLOOKUP(BA19,'JOURNÉE 1'!$BJ$10:$BL$298,2,FALSE))</f>
        <v/>
      </c>
      <c r="BG19" s="1312" t="str">
        <f t="shared" si="11"/>
        <v/>
      </c>
      <c r="BH19" s="1312" t="str">
        <f t="shared" si="12"/>
        <v/>
      </c>
      <c r="BI19" s="1511"/>
      <c r="BJ19" s="1353"/>
      <c r="BK19" s="1510"/>
      <c r="BL19" s="1510"/>
      <c r="BM19" s="1515"/>
      <c r="BN19" s="1311" t="str">
        <f>IF(ISBLANK('JOURNÉE 1'!C19),"",'JOURNÉE 1'!C19)</f>
        <v/>
      </c>
      <c r="BO19" s="461" t="str">
        <f t="shared" si="13"/>
        <v/>
      </c>
      <c r="BP19" s="461" t="str">
        <f>IF(ISBLANK('JOURNÉE 2'!C19),"",'JOURNÉE 2'!C19)</f>
        <v/>
      </c>
      <c r="BQ19" s="461" t="str">
        <f>IF(ISBLANK('JOURNÉE 1'!U19),"",'JOURNÉE 1'!U19)</f>
        <v/>
      </c>
      <c r="BR19" s="461" t="str">
        <f>IF(ISNA(VLOOKUP(BN19,'JOURNÉE 2'!$C$10:$AR$300,35,FALSE)),"",VLOOKUP(BN19,'JOURNÉE 2'!$C$10:$AR$300,35,FALSE))</f>
        <v/>
      </c>
      <c r="BS19" s="461" t="str">
        <f t="shared" si="21"/>
        <v/>
      </c>
      <c r="BT19" s="475">
        <f t="shared" si="22"/>
        <v>18</v>
      </c>
      <c r="BU19" s="1304" t="str">
        <f>IF(ISNA(VLOOKUP(BN19,'JOURNÉE 2'!$BV$10:$BX$300,3,FALSE)),"",VLOOKUP(BN19,'JOURNÉE 2'!$BV$10:$BX$300,3,FALSE))</f>
        <v/>
      </c>
      <c r="BV19" s="900" t="str">
        <f>IF(ISNA(VLOOKUP(BN19,'JOURNÉE 2'!$C$10:$AR$300,1,FALSE)),"",VLOOKUP(BN19,'JOURNÉE 2'!$C$10:$AR$300,1,FALSE))</f>
        <v/>
      </c>
      <c r="BW19" s="96"/>
      <c r="BX19" t="str">
        <f>IF(ISEVEN(ROW()),IF($B19&lt;&gt;0,TEXT($B19,"00")&amp;" "&amp;#REF!&amp;" "&amp;1,""),IF($B18&lt;&gt;0,TEXT($B18,"00")&amp;" "&amp;#REF!&amp;" "&amp;2,""))</f>
        <v/>
      </c>
      <c r="BY19" t="str">
        <f t="shared" si="33"/>
        <v/>
      </c>
      <c r="BZ19" t="str">
        <f t="shared" si="34"/>
        <v/>
      </c>
      <c r="CA19" t="str">
        <f t="shared" si="32"/>
        <v/>
      </c>
      <c r="CB19" t="str">
        <f t="shared" si="23"/>
        <v/>
      </c>
      <c r="CC19" t="str">
        <f t="shared" si="24"/>
        <v/>
      </c>
      <c r="CD19" t="str">
        <f t="shared" si="25"/>
        <v/>
      </c>
      <c r="CE19" t="str">
        <f t="shared" si="26"/>
        <v/>
      </c>
      <c r="CF19" t="str">
        <f t="shared" si="27"/>
        <v/>
      </c>
    </row>
    <row r="20" spans="1:84" ht="15.75" customHeight="1" thickTop="1" x14ac:dyDescent="0.4">
      <c r="A20" s="1497"/>
      <c r="B20" s="1459"/>
      <c r="C20" s="97"/>
      <c r="D20" s="98"/>
      <c r="E20" s="98"/>
      <c r="F20" s="87"/>
      <c r="G20" s="1140"/>
      <c r="H20" s="1459" t="str">
        <f t="shared" ref="H20" si="40">IF(G21=36,"",IF(G20="","",G20+G21))</f>
        <v/>
      </c>
      <c r="I20" s="1103" t="str">
        <f>IF(ISNA(VLOOKUP(C20,'J1&amp;J2'!$CA$9:$CE$466,5,FALSE)),"",VLOOKUP(C20,'J1&amp;J2'!$CA$9:$CE$466,5,FALSE))</f>
        <v/>
      </c>
      <c r="J20" s="1516"/>
      <c r="K20" s="1479" t="str">
        <f>IF(ISNA(VLOOKUP(J20,SaisieScores!$C$12:$D$103,2,FALSE)),"",VLOOKUP(J20,SaisieScores!$C$12:$D$103,2,FALSE))</f>
        <v/>
      </c>
      <c r="L20" s="1462" t="str">
        <f t="shared" si="36"/>
        <v/>
      </c>
      <c r="M20" s="1529" t="str">
        <f>IF(L20="","",L20-$AS$6)</f>
        <v/>
      </c>
      <c r="N20" s="1471" t="str">
        <f>IF(K20="","",RANK(K20,($K$10:$K$257),1))</f>
        <v/>
      </c>
      <c r="O20" s="1474" t="str">
        <f>IF(S20="","",IF(S20&gt;3,"",IF(S20=1,K20,IF(S20=2,K20,IF(S20=3,K20)))))</f>
        <v/>
      </c>
      <c r="P20" s="1474"/>
      <c r="Q20" s="1474"/>
      <c r="R20" s="1474"/>
      <c r="S20" s="1474" t="str">
        <f>IF(OR(ISBLANK(K20),K20=""),"",RANK(K20,$K$10:$K$45,1)+COUNTIF($K$10:K20,K20)-1)</f>
        <v/>
      </c>
      <c r="T20" s="1474" t="str">
        <f>IF(O20="","",IF(O20&gt;3,"",IF(O20=1,K20,IF(O20=2,K20,IF(O20=3,K20)))))</f>
        <v/>
      </c>
      <c r="U20" s="1474" t="str">
        <f>IF(S20="","",IF(S20&gt;3,"",IF(S20=1,K20,IF(S20=2,K20,IF(S20=3,K20)))))</f>
        <v/>
      </c>
      <c r="V20" s="1474" t="str">
        <f>IF(COUNTIF($K$10:$K$44,"&gt;1")&lt;6,"",SMALL($K$10:$K$44,6))</f>
        <v/>
      </c>
      <c r="W20" s="1474" t="str">
        <f>IF(OR(ISBLANK(V20),V20=""),"",RANK(V20,($V$10:$V$257),1))</f>
        <v/>
      </c>
      <c r="X20" s="1474"/>
      <c r="Y20" s="1474"/>
      <c r="Z20" s="1468"/>
      <c r="AA20" s="1425"/>
      <c r="AB20" s="1328" t="str">
        <f>IF(ISNA(VLOOKUP(AA20,SaisieScores!$F$12:$G$103,2,FALSE)),"",VLOOKUP(AA20,SaisieScores!$F$12:$G$103,2,FALSE))</f>
        <v/>
      </c>
      <c r="AC20" s="1348" t="str">
        <f t="shared" si="17"/>
        <v/>
      </c>
      <c r="AD20" s="1349" t="str">
        <f t="shared" si="0"/>
        <v/>
      </c>
      <c r="AE20" s="1349" t="str">
        <f t="shared" si="1"/>
        <v/>
      </c>
      <c r="AF20" s="1368" t="str">
        <f>IF(OR(ISBLANK(AB20),AB20=""),"",IF(AB20="AB","",RANK(AB20,$AB$10:$AB$45,1)+COUNTIF($AB$10:AB20,AB20)-1))</f>
        <v/>
      </c>
      <c r="AG20" s="1223" t="str">
        <f t="shared" si="18"/>
        <v/>
      </c>
      <c r="AH20" s="103" t="str">
        <f t="shared" si="2"/>
        <v/>
      </c>
      <c r="AI20" s="82" t="str">
        <f t="shared" si="38"/>
        <v/>
      </c>
      <c r="AJ20" s="897" t="str">
        <f t="shared" si="4"/>
        <v/>
      </c>
      <c r="AK20" s="1223"/>
      <c r="AL20" s="1348"/>
      <c r="AM20" s="1348"/>
      <c r="AN20" s="1349" t="str">
        <f t="shared" si="19"/>
        <v/>
      </c>
      <c r="AO20" s="1223" t="str">
        <f t="shared" si="37"/>
        <v/>
      </c>
      <c r="AP20" s="1242" t="str">
        <f t="shared" si="30"/>
        <v/>
      </c>
      <c r="AQ20" s="1223" t="str">
        <f t="shared" si="5"/>
        <v/>
      </c>
      <c r="AR20" s="1223" t="str">
        <f t="shared" si="6"/>
        <v/>
      </c>
      <c r="AS20" s="1223" t="str">
        <f t="shared" si="7"/>
        <v/>
      </c>
      <c r="AT20" s="1223" t="str">
        <f t="shared" si="8"/>
        <v/>
      </c>
      <c r="AU20" s="1223"/>
      <c r="AV20" s="1223" t="str">
        <f t="shared" si="31"/>
        <v/>
      </c>
      <c r="AW20" s="1223"/>
      <c r="AX20" s="1223" t="str">
        <f t="shared" si="9"/>
        <v/>
      </c>
      <c r="AY20" s="1497"/>
      <c r="AZ20" s="1497"/>
      <c r="BA20" s="900" t="str">
        <f t="shared" si="10"/>
        <v/>
      </c>
      <c r="BB20" s="900" t="str">
        <f>IF(ISBLANK('JOURNÉE 2'!C20),"",'JOURNÉE 2'!C20)</f>
        <v/>
      </c>
      <c r="BC20" s="1505" t="str">
        <f>IF(OR(BK20=""),"",IF(OR(BL20=""),"",BK20))</f>
        <v/>
      </c>
      <c r="BD20" s="1495" t="str">
        <f>IF(OR(BK20=""),"",IF(OR(BL20=""),"",BL20))</f>
        <v/>
      </c>
      <c r="BE20" s="1508" t="str">
        <f>IF(OR(BK20="",BL20=""),"",MIN(BK20:BL20))</f>
        <v/>
      </c>
      <c r="BF20" s="1311" t="str">
        <f>IF(ISNA(VLOOKUP(BA20,'JOURNÉE 1'!$BJ$10:$BL$298,2,FALSE)),"",VLOOKUP(BA20,'JOURNÉE 1'!$BJ$10:$BL$298,2,FALSE))</f>
        <v/>
      </c>
      <c r="BG20" s="1312" t="str">
        <f t="shared" si="11"/>
        <v/>
      </c>
      <c r="BH20" s="1312" t="str">
        <f t="shared" si="12"/>
        <v/>
      </c>
      <c r="BI20" s="1505" t="str">
        <f>IF(OR(C20="",C21=""),"",CONCATENATE(C20,C21))</f>
        <v/>
      </c>
      <c r="BJ20" s="1354"/>
      <c r="BK20" s="1495" t="str">
        <f>IF(K20= "", "",K20)</f>
        <v/>
      </c>
      <c r="BL20" s="1495" t="str">
        <f>IF(ISNA(VLOOKUP(BI20,'JOURNÉE 2'!$BE$10:$BF$300,2,FALSE)),"",VLOOKUP(BI20,'JOURNÉE 2'!$BE$10:$BF$300,2,FALSE))</f>
        <v/>
      </c>
      <c r="BM20" s="1508" t="str">
        <f>IF(OR(BK20="",BL20=""),"",MIN(BK20:BL20))</f>
        <v/>
      </c>
      <c r="BN20" s="1311" t="str">
        <f>IF(ISBLANK('JOURNÉE 1'!C20),"",'JOURNÉE 1'!C20)</f>
        <v/>
      </c>
      <c r="BO20" s="461" t="str">
        <f t="shared" si="13"/>
        <v/>
      </c>
      <c r="BP20" s="461" t="str">
        <f>IF(ISBLANK('JOURNÉE 2'!C20),"",'JOURNÉE 2'!C20)</f>
        <v/>
      </c>
      <c r="BQ20" s="461" t="str">
        <f>IF(ISBLANK('JOURNÉE 1'!U20),"",'JOURNÉE 1'!U20)</f>
        <v/>
      </c>
      <c r="BR20" s="461" t="str">
        <f>IF(ISNA(VLOOKUP(BN20,'JOURNÉE 2'!$C$10:$AR$300,35,FALSE)),"",VLOOKUP(BN20,'JOURNÉE 2'!$C$10:$AR$300,35,FALSE))</f>
        <v/>
      </c>
      <c r="BS20" s="461" t="str">
        <f t="shared" si="21"/>
        <v/>
      </c>
      <c r="BT20" s="475">
        <f t="shared" si="22"/>
        <v>18</v>
      </c>
      <c r="BU20" s="1304" t="str">
        <f>IF(ISNA(VLOOKUP(BN20,'JOURNÉE 2'!$BV$10:$BX$300,3,FALSE)),"",VLOOKUP(BN20,'JOURNÉE 2'!$BV$10:$BX$300,3,FALSE))</f>
        <v/>
      </c>
      <c r="BV20" s="900" t="str">
        <f>IF(ISNA(VLOOKUP(BN20,'JOURNÉE 2'!$C$10:$AR$300,1,FALSE)),"",VLOOKUP(BN20,'JOURNÉE 2'!$C$10:$AR$300,1,FALSE))</f>
        <v/>
      </c>
      <c r="BW20" s="107"/>
      <c r="BX20" t="str">
        <f>IF(ISEVEN(ROW()),IF($B20&lt;&gt;0,TEXT($B20,"00")&amp;" "&amp;#REF!&amp;" "&amp;1,""),IF($B19&lt;&gt;0,TEXT($B19,"00")&amp;" "&amp;#REF!&amp;" "&amp;2,""))</f>
        <v/>
      </c>
      <c r="BY20" t="str">
        <f t="shared" si="33"/>
        <v/>
      </c>
      <c r="BZ20" t="str">
        <f t="shared" si="34"/>
        <v/>
      </c>
      <c r="CA20" t="str">
        <f t="shared" si="32"/>
        <v/>
      </c>
      <c r="CB20" t="str">
        <f t="shared" si="23"/>
        <v/>
      </c>
      <c r="CC20" t="str">
        <f t="shared" si="24"/>
        <v/>
      </c>
      <c r="CD20" t="str">
        <f t="shared" si="25"/>
        <v/>
      </c>
      <c r="CE20" t="str">
        <f t="shared" si="26"/>
        <v/>
      </c>
      <c r="CF20" t="str">
        <f t="shared" si="27"/>
        <v/>
      </c>
    </row>
    <row r="21" spans="1:84" ht="15.75" customHeight="1" thickBot="1" x14ac:dyDescent="0.45">
      <c r="A21" s="1497"/>
      <c r="B21" s="1458"/>
      <c r="C21" s="97"/>
      <c r="D21" s="98"/>
      <c r="E21" s="98"/>
      <c r="F21" s="87"/>
      <c r="G21" s="1140"/>
      <c r="H21" s="1486"/>
      <c r="I21" s="1105" t="str">
        <f>IF(ISNA(VLOOKUP(C21,'J1&amp;J2'!$CA$9:$CE$466,5,FALSE)),"",VLOOKUP(C21,'J1&amp;J2'!$CA$9:$CE$466,5,FALSE))</f>
        <v/>
      </c>
      <c r="J21" s="1517"/>
      <c r="K21" s="1480"/>
      <c r="L21" s="1463"/>
      <c r="M21" s="1531"/>
      <c r="N21" s="1484"/>
      <c r="O21" s="1510"/>
      <c r="P21" s="1510"/>
      <c r="Q21" s="1510"/>
      <c r="R21" s="1510"/>
      <c r="S21" s="1510"/>
      <c r="T21" s="1510"/>
      <c r="U21" s="1510"/>
      <c r="V21" s="1523"/>
      <c r="W21" s="1523"/>
      <c r="X21" s="1510"/>
      <c r="Y21" s="1510"/>
      <c r="Z21" s="1469"/>
      <c r="AA21" s="1425"/>
      <c r="AB21" s="1328" t="str">
        <f>IF(ISNA(VLOOKUP(AA21,SaisieScores!$F$12:$G$103,2,FALSE)),"",VLOOKUP(AA21,SaisieScores!$F$12:$G$103,2,FALSE))</f>
        <v/>
      </c>
      <c r="AC21" s="898" t="str">
        <f t="shared" si="17"/>
        <v/>
      </c>
      <c r="AD21" s="1339" t="str">
        <f t="shared" si="0"/>
        <v/>
      </c>
      <c r="AE21" s="1339" t="str">
        <f t="shared" si="1"/>
        <v/>
      </c>
      <c r="AF21" s="898" t="str">
        <f>IF(OR(ISBLANK(AB21),AB21=""),"",IF(AB21="AB","",RANK(AB21,$AB$10:$AB$45,1)+COUNTIF($AB$10:AB21,AB21)-1))</f>
        <v/>
      </c>
      <c r="AG21" s="1045" t="str">
        <f t="shared" si="18"/>
        <v/>
      </c>
      <c r="AH21" s="88" t="str">
        <f t="shared" si="2"/>
        <v/>
      </c>
      <c r="AI21" s="87" t="str">
        <f t="shared" si="38"/>
        <v/>
      </c>
      <c r="AJ21" s="1010" t="str">
        <f t="shared" si="4"/>
        <v/>
      </c>
      <c r="AK21" s="99"/>
      <c r="AL21" s="950"/>
      <c r="AM21" s="950"/>
      <c r="AN21" s="1339" t="str">
        <f t="shared" si="19"/>
        <v/>
      </c>
      <c r="AO21" s="1222" t="str">
        <f t="shared" si="37"/>
        <v/>
      </c>
      <c r="AP21" s="1241" t="str">
        <f t="shared" si="30"/>
        <v/>
      </c>
      <c r="AQ21" s="1045" t="str">
        <f t="shared" si="5"/>
        <v/>
      </c>
      <c r="AR21" s="1045" t="str">
        <f t="shared" si="6"/>
        <v/>
      </c>
      <c r="AS21" s="1045" t="str">
        <f t="shared" si="7"/>
        <v/>
      </c>
      <c r="AT21" s="1045" t="str">
        <f t="shared" si="8"/>
        <v/>
      </c>
      <c r="AU21" s="1045"/>
      <c r="AV21" s="1045" t="str">
        <f t="shared" si="31"/>
        <v/>
      </c>
      <c r="AW21" s="1045"/>
      <c r="AX21" s="1045" t="str">
        <f t="shared" si="9"/>
        <v/>
      </c>
      <c r="AY21" s="1497"/>
      <c r="AZ21" s="1497"/>
      <c r="BA21" s="900" t="str">
        <f t="shared" si="10"/>
        <v/>
      </c>
      <c r="BB21" s="900" t="str">
        <f>IF(ISBLANK('JOURNÉE 2'!C21),"",'JOURNÉE 2'!C21)</f>
        <v/>
      </c>
      <c r="BC21" s="1511"/>
      <c r="BD21" s="1510"/>
      <c r="BE21" s="1515"/>
      <c r="BF21" s="1311" t="str">
        <f>IF(ISNA(VLOOKUP(BA21,'JOURNÉE 1'!$BJ$10:$BL$298,2,FALSE)),"",VLOOKUP(BA21,'JOURNÉE 1'!$BJ$10:$BL$298,2,FALSE))</f>
        <v/>
      </c>
      <c r="BG21" s="1312" t="str">
        <f t="shared" si="11"/>
        <v/>
      </c>
      <c r="BH21" s="1312" t="str">
        <f t="shared" si="12"/>
        <v/>
      </c>
      <c r="BI21" s="1511"/>
      <c r="BJ21" s="1353"/>
      <c r="BK21" s="1510"/>
      <c r="BL21" s="1510"/>
      <c r="BM21" s="1515"/>
      <c r="BN21" s="1311" t="str">
        <f>IF(ISBLANK('JOURNÉE 1'!C21),"",'JOURNÉE 1'!C21)</f>
        <v/>
      </c>
      <c r="BO21" s="461" t="str">
        <f t="shared" si="13"/>
        <v/>
      </c>
      <c r="BP21" s="461" t="str">
        <f>IF(ISBLANK('JOURNÉE 2'!C21),"",'JOURNÉE 2'!C21)</f>
        <v/>
      </c>
      <c r="BQ21" s="461" t="str">
        <f>IF(ISBLANK('JOURNÉE 1'!U21),"",'JOURNÉE 1'!U21)</f>
        <v/>
      </c>
      <c r="BR21" s="461" t="str">
        <f>IF(ISNA(VLOOKUP(BN21,'JOURNÉE 2'!$C$10:$AR$300,35,FALSE)),"",VLOOKUP(BN21,'JOURNÉE 2'!$C$10:$AR$300,35,FALSE))</f>
        <v/>
      </c>
      <c r="BS21" s="461" t="str">
        <f t="shared" si="21"/>
        <v/>
      </c>
      <c r="BT21" s="475">
        <f t="shared" si="22"/>
        <v>18</v>
      </c>
      <c r="BU21" s="1304" t="str">
        <f>IF(ISNA(VLOOKUP(BN21,'JOURNÉE 2'!$BV$10:$BX$300,3,FALSE)),"",VLOOKUP(BN21,'JOURNÉE 2'!$BV$10:$BX$300,3,FALSE))</f>
        <v/>
      </c>
      <c r="BV21" s="900" t="str">
        <f>IF(ISNA(VLOOKUP(BN21,'JOURNÉE 2'!$C$10:$AR$300,1,FALSE)),"",VLOOKUP(BN21,'JOURNÉE 2'!$C$10:$AR$300,1,FALSE))</f>
        <v/>
      </c>
      <c r="BW21" s="96"/>
      <c r="BX21" t="str">
        <f>IF(ISEVEN(ROW()),IF($B21&lt;&gt;0,TEXT($B21,"00")&amp;" "&amp;#REF!&amp;" "&amp;1,""),IF($B20&lt;&gt;0,TEXT($B20,"00")&amp;" "&amp;#REF!&amp;" "&amp;2,""))</f>
        <v/>
      </c>
      <c r="BY21" t="str">
        <f t="shared" si="33"/>
        <v/>
      </c>
      <c r="BZ21" t="str">
        <f t="shared" si="34"/>
        <v/>
      </c>
      <c r="CA21" t="str">
        <f t="shared" si="32"/>
        <v/>
      </c>
      <c r="CB21" t="str">
        <f t="shared" si="23"/>
        <v/>
      </c>
      <c r="CC21" t="str">
        <f t="shared" si="24"/>
        <v/>
      </c>
      <c r="CD21" t="str">
        <f t="shared" si="25"/>
        <v/>
      </c>
      <c r="CE21" t="str">
        <f t="shared" si="26"/>
        <v/>
      </c>
      <c r="CF21" t="str">
        <f t="shared" si="27"/>
        <v/>
      </c>
    </row>
    <row r="22" spans="1:84" ht="15.75" customHeight="1" thickTop="1" x14ac:dyDescent="0.4">
      <c r="A22" s="1497"/>
      <c r="B22" s="1457"/>
      <c r="C22" s="113"/>
      <c r="D22" s="114"/>
      <c r="E22" s="114"/>
      <c r="F22" s="115"/>
      <c r="G22" s="1139"/>
      <c r="H22" s="1457" t="str">
        <f t="shared" ref="H22" si="41">IF(G23=36,"",IF(G22="","",G22+G23))</f>
        <v/>
      </c>
      <c r="I22" s="1104" t="str">
        <f>IF(ISNA(VLOOKUP(C22,'J1&amp;J2'!$CA$9:$CE$466,5,FALSE)),"",VLOOKUP(C22,'J1&amp;J2'!$CA$9:$CE$466,5,FALSE))</f>
        <v/>
      </c>
      <c r="J22" s="1518"/>
      <c r="K22" s="1479" t="str">
        <f>IF(ISNA(VLOOKUP(J22,SaisieScores!$C$12:$D$103,2,FALSE)),"",VLOOKUP(J22,SaisieScores!$C$12:$D$103,2,FALSE))</f>
        <v/>
      </c>
      <c r="L22" s="1462" t="str">
        <f t="shared" si="36"/>
        <v/>
      </c>
      <c r="M22" s="1567" t="str">
        <f>IF(L22="","",L22-$AS$6)</f>
        <v/>
      </c>
      <c r="N22" s="1460" t="str">
        <f>IF(K22="","",RANK(K22,($K$10:$K$257),1))</f>
        <v/>
      </c>
      <c r="O22" s="1509" t="str">
        <f>IF(S22="","",IF(S22&gt;3,"",IF(S22=1,K22,IF(S22=2,K22,IF(S22=3,K22)))))</f>
        <v/>
      </c>
      <c r="P22" s="116"/>
      <c r="Q22" s="116"/>
      <c r="R22" s="116"/>
      <c r="S22" s="1539" t="str">
        <f>IF(OR(ISBLANK(K22),K22=""),"",RANK(K22,$K$10:$K$45,1)+COUNTIF($K$10:K22,K22)-1)</f>
        <v/>
      </c>
      <c r="T22" s="1476" t="str">
        <f>IF(O22="","",IF(O22&gt;3,"",IF(O22=1,K22,IF(O22=2,K22,IF(O22=3,K22)))))</f>
        <v/>
      </c>
      <c r="U22" s="1474" t="str">
        <f>IF(S22="","",IF(S22&gt;3,"",IF(S22=1,K22,IF(S22=2,K22,IF(S22=3,K22)))))</f>
        <v/>
      </c>
      <c r="V22" s="1476"/>
      <c r="W22" s="1476" t="str">
        <f>IF(OR(ISBLANK(V22),V22=""),"",RANK(V22,($V$10:$V$257),1))</f>
        <v/>
      </c>
      <c r="X22" s="1476"/>
      <c r="Y22" s="1476"/>
      <c r="Z22" s="1477"/>
      <c r="AA22" s="1426"/>
      <c r="AB22" s="1328" t="str">
        <f>IF(ISNA(VLOOKUP(AA22,SaisieScores!$F$12:$G$103,2,FALSE)),"",VLOOKUP(AA22,SaisieScores!$F$12:$G$103,2,FALSE))</f>
        <v/>
      </c>
      <c r="AC22" s="1348" t="str">
        <f t="shared" si="17"/>
        <v/>
      </c>
      <c r="AD22" s="1349" t="str">
        <f t="shared" si="0"/>
        <v/>
      </c>
      <c r="AE22" s="1349" t="str">
        <f t="shared" si="1"/>
        <v/>
      </c>
      <c r="AF22" s="1348" t="str">
        <f>IF(OR(ISBLANK(AB22),AB22=""),"",IF(AB22="AB","",RANK(AB22,$AB$10:$AB$45,1)+COUNTIF($AB$10:AB22,AB22)-1))</f>
        <v/>
      </c>
      <c r="AG22" s="1223" t="str">
        <f t="shared" si="18"/>
        <v/>
      </c>
      <c r="AH22" s="103" t="str">
        <f t="shared" si="2"/>
        <v/>
      </c>
      <c r="AI22" s="82" t="str">
        <f t="shared" si="38"/>
        <v/>
      </c>
      <c r="AJ22" s="897" t="str">
        <f t="shared" si="4"/>
        <v/>
      </c>
      <c r="AK22" s="1223"/>
      <c r="AL22" s="1348"/>
      <c r="AM22" s="1348"/>
      <c r="AN22" s="1349" t="str">
        <f t="shared" si="19"/>
        <v/>
      </c>
      <c r="AO22" s="1157" t="str">
        <f t="shared" si="37"/>
        <v/>
      </c>
      <c r="AP22" s="1242" t="str">
        <f t="shared" si="30"/>
        <v/>
      </c>
      <c r="AQ22" s="1223" t="str">
        <f t="shared" si="5"/>
        <v/>
      </c>
      <c r="AR22" s="1223" t="str">
        <f t="shared" si="6"/>
        <v/>
      </c>
      <c r="AS22" s="1223" t="str">
        <f t="shared" si="7"/>
        <v/>
      </c>
      <c r="AT22" s="1223" t="str">
        <f t="shared" si="8"/>
        <v/>
      </c>
      <c r="AU22" s="1223"/>
      <c r="AV22" s="1223" t="str">
        <f t="shared" si="31"/>
        <v/>
      </c>
      <c r="AW22" s="1223"/>
      <c r="AX22" s="1223" t="str">
        <f t="shared" si="9"/>
        <v/>
      </c>
      <c r="AY22" s="1497"/>
      <c r="AZ22" s="1497"/>
      <c r="BA22" s="900" t="str">
        <f t="shared" si="10"/>
        <v/>
      </c>
      <c r="BB22" s="900" t="str">
        <f>IF(ISBLANK('JOURNÉE 2'!C22),"",'JOURNÉE 2'!C22)</f>
        <v/>
      </c>
      <c r="BC22" s="1505" t="str">
        <f>IF(OR(BK22=""),"",IF(OR(BL22=""),"",BK22))</f>
        <v/>
      </c>
      <c r="BD22" s="1495" t="str">
        <f>IF(OR(BK22=""),"",IF(OR(BL22=""),"",BL22))</f>
        <v/>
      </c>
      <c r="BE22" s="1508" t="str">
        <f>IF(OR(BK22="",BL22=""),"",MIN(BK22:BL22))</f>
        <v/>
      </c>
      <c r="BF22" s="1311" t="str">
        <f>IF(ISNA(VLOOKUP(BA22,'JOURNÉE 1'!$BJ$10:$BL$298,2,FALSE)),"",VLOOKUP(BA22,'JOURNÉE 1'!$BJ$10:$BL$298,2,FALSE))</f>
        <v/>
      </c>
      <c r="BG22" s="1312" t="str">
        <f t="shared" si="11"/>
        <v/>
      </c>
      <c r="BH22" s="1312" t="str">
        <f t="shared" si="12"/>
        <v/>
      </c>
      <c r="BI22" s="1505" t="str">
        <f>IF(OR(C22="",C23=""),"",CONCATENATE(C22,C23))</f>
        <v/>
      </c>
      <c r="BJ22" s="1354"/>
      <c r="BK22" s="1495" t="str">
        <f>IF(K22= "", "",K22)</f>
        <v/>
      </c>
      <c r="BL22" s="1495" t="str">
        <f>IF(ISNA(VLOOKUP(BI22,'JOURNÉE 2'!$BE$10:$BF$300,2,FALSE)),"",VLOOKUP(BI22,'JOURNÉE 2'!$BE$10:$BF$300,2,FALSE))</f>
        <v/>
      </c>
      <c r="BM22" s="1508" t="str">
        <f>IF(OR(BK22="",BL22=""),"",MIN(BK22:BL22))</f>
        <v/>
      </c>
      <c r="BN22" s="1311" t="str">
        <f>IF(ISBLANK('JOURNÉE 1'!C22),"",'JOURNÉE 1'!C22)</f>
        <v/>
      </c>
      <c r="BO22" s="461" t="str">
        <f t="shared" si="13"/>
        <v/>
      </c>
      <c r="BP22" s="461" t="str">
        <f>IF(ISBLANK('JOURNÉE 2'!C22),"",'JOURNÉE 2'!C22)</f>
        <v/>
      </c>
      <c r="BQ22" s="461" t="str">
        <f>IF(ISBLANK('JOURNÉE 1'!U22),"",'JOURNÉE 1'!U22)</f>
        <v/>
      </c>
      <c r="BR22" s="461" t="str">
        <f>IF(ISNA(VLOOKUP(BN22,'JOURNÉE 2'!$C$10:$AR$300,35,FALSE)),"",VLOOKUP(BN22,'JOURNÉE 2'!$C$10:$AR$300,35,FALSE))</f>
        <v/>
      </c>
      <c r="BS22" s="461" t="str">
        <f t="shared" si="21"/>
        <v/>
      </c>
      <c r="BT22" s="475">
        <f t="shared" si="22"/>
        <v>18</v>
      </c>
      <c r="BU22" s="1304" t="str">
        <f>IF(ISNA(VLOOKUP(BN22,'JOURNÉE 2'!$BV$10:$BX$300,3,FALSE)),"",VLOOKUP(BN22,'JOURNÉE 2'!$BV$10:$BX$300,3,FALSE))</f>
        <v/>
      </c>
      <c r="BV22" s="900" t="str">
        <f>IF(ISNA(VLOOKUP(BN22,'JOURNÉE 2'!$C$10:$AR$300,1,FALSE)),"",VLOOKUP(BN22,'JOURNÉE 2'!$C$10:$AR$300,1,FALSE))</f>
        <v/>
      </c>
      <c r="BW22" s="107"/>
      <c r="BX22" t="str">
        <f>IF(ISEVEN(ROW()),IF($B22&lt;&gt;0,TEXT($B22,"00")&amp;" "&amp;#REF!&amp;" "&amp;1,""),IF($B21&lt;&gt;0,TEXT($B21,"00")&amp;" "&amp;#REF!&amp;" "&amp;2,""))</f>
        <v/>
      </c>
      <c r="BY22" t="str">
        <f t="shared" si="33"/>
        <v/>
      </c>
      <c r="BZ22" t="str">
        <f t="shared" si="34"/>
        <v/>
      </c>
      <c r="CA22" t="str">
        <f t="shared" si="32"/>
        <v/>
      </c>
      <c r="CB22" t="str">
        <f t="shared" si="23"/>
        <v/>
      </c>
      <c r="CC22" t="str">
        <f t="shared" si="24"/>
        <v/>
      </c>
      <c r="CD22" t="str">
        <f t="shared" si="25"/>
        <v/>
      </c>
      <c r="CE22" t="str">
        <f t="shared" si="26"/>
        <v/>
      </c>
      <c r="CF22" t="str">
        <f t="shared" si="27"/>
        <v/>
      </c>
    </row>
    <row r="23" spans="1:84" ht="15.75" customHeight="1" thickBot="1" x14ac:dyDescent="0.45">
      <c r="A23" s="1497"/>
      <c r="B23" s="1458"/>
      <c r="C23" s="80"/>
      <c r="D23" s="81"/>
      <c r="E23" s="81"/>
      <c r="F23" s="82"/>
      <c r="G23" s="1141"/>
      <c r="H23" s="1494"/>
      <c r="I23" s="1102" t="str">
        <f>IF(ISNA(VLOOKUP(C23,'J1&amp;J2'!$CA$9:$CE$466,5,FALSE)),"",VLOOKUP(C23,'J1&amp;J2'!$CA$9:$CE$466,5,FALSE))</f>
        <v/>
      </c>
      <c r="J23" s="1519"/>
      <c r="K23" s="1480"/>
      <c r="L23" s="1463"/>
      <c r="M23" s="1568"/>
      <c r="N23" s="1461"/>
      <c r="O23" s="1510"/>
      <c r="P23" s="118"/>
      <c r="Q23" s="118"/>
      <c r="R23" s="118"/>
      <c r="S23" s="1510"/>
      <c r="T23" s="1510"/>
      <c r="U23" s="1510"/>
      <c r="V23" s="1510"/>
      <c r="W23" s="1510"/>
      <c r="X23" s="1510"/>
      <c r="Y23" s="1510"/>
      <c r="Z23" s="1469"/>
      <c r="AA23" s="1424"/>
      <c r="AB23" s="1328" t="str">
        <f>IF(ISNA(VLOOKUP(AA23,SaisieScores!$F$12:$G$103,2,FALSE)),"",VLOOKUP(AA23,SaisieScores!$F$12:$G$103,2,FALSE))</f>
        <v/>
      </c>
      <c r="AC23" s="898" t="str">
        <f t="shared" si="17"/>
        <v/>
      </c>
      <c r="AD23" s="1339" t="str">
        <f t="shared" si="0"/>
        <v/>
      </c>
      <c r="AE23" s="1339" t="str">
        <f t="shared" si="1"/>
        <v/>
      </c>
      <c r="AF23" s="898" t="str">
        <f>IF(OR(ISBLANK(AB23),AB23=""),"",IF(AB23="AB","",RANK(AB23,$AB$10:$AB$45,1)+COUNTIF($AB$10:AB23,AB23)-1))</f>
        <v/>
      </c>
      <c r="AG23" s="1045" t="str">
        <f t="shared" si="18"/>
        <v/>
      </c>
      <c r="AH23" s="88" t="str">
        <f t="shared" si="2"/>
        <v/>
      </c>
      <c r="AI23" s="87" t="str">
        <f t="shared" si="38"/>
        <v/>
      </c>
      <c r="AJ23" s="1010" t="str">
        <f t="shared" si="4"/>
        <v/>
      </c>
      <c r="AK23" s="99"/>
      <c r="AL23" s="950"/>
      <c r="AM23" s="950"/>
      <c r="AN23" s="1339" t="str">
        <f t="shared" si="19"/>
        <v/>
      </c>
      <c r="AO23" s="1160" t="str">
        <f t="shared" si="37"/>
        <v/>
      </c>
      <c r="AP23" s="1241" t="str">
        <f t="shared" si="30"/>
        <v/>
      </c>
      <c r="AQ23" s="1045" t="str">
        <f t="shared" si="5"/>
        <v/>
      </c>
      <c r="AR23" s="1045" t="str">
        <f t="shared" si="6"/>
        <v/>
      </c>
      <c r="AS23" s="1045" t="str">
        <f t="shared" si="7"/>
        <v/>
      </c>
      <c r="AT23" s="1045" t="str">
        <f t="shared" si="8"/>
        <v/>
      </c>
      <c r="AU23" s="1045"/>
      <c r="AV23" s="1045" t="str">
        <f t="shared" si="31"/>
        <v/>
      </c>
      <c r="AW23" s="1045"/>
      <c r="AX23" s="1045" t="str">
        <f t="shared" si="9"/>
        <v/>
      </c>
      <c r="AY23" s="1497"/>
      <c r="AZ23" s="1497"/>
      <c r="BA23" s="900" t="str">
        <f t="shared" si="10"/>
        <v/>
      </c>
      <c r="BB23" s="900" t="str">
        <f>IF(ISBLANK('JOURNÉE 2'!C23),"",'JOURNÉE 2'!C23)</f>
        <v/>
      </c>
      <c r="BC23" s="1511"/>
      <c r="BD23" s="1510"/>
      <c r="BE23" s="1515"/>
      <c r="BF23" s="1311" t="str">
        <f>IF(ISNA(VLOOKUP(BA23,'JOURNÉE 1'!$BJ$10:$BL$298,2,FALSE)),"",VLOOKUP(BA23,'JOURNÉE 1'!$BJ$10:$BL$298,2,FALSE))</f>
        <v/>
      </c>
      <c r="BG23" s="1312" t="str">
        <f t="shared" si="11"/>
        <v/>
      </c>
      <c r="BH23" s="1312" t="str">
        <f t="shared" si="12"/>
        <v/>
      </c>
      <c r="BI23" s="1511"/>
      <c r="BJ23" s="1353"/>
      <c r="BK23" s="1510"/>
      <c r="BL23" s="1510"/>
      <c r="BM23" s="1515"/>
      <c r="BN23" s="1311" t="str">
        <f>IF(ISBLANK('JOURNÉE 1'!C23),"",'JOURNÉE 1'!C23)</f>
        <v/>
      </c>
      <c r="BO23" s="461" t="str">
        <f t="shared" si="13"/>
        <v/>
      </c>
      <c r="BP23" s="461" t="str">
        <f>IF(ISBLANK('JOURNÉE 2'!C23),"",'JOURNÉE 2'!C23)</f>
        <v/>
      </c>
      <c r="BQ23" s="461" t="str">
        <f>IF(ISBLANK('JOURNÉE 1'!U23),"",'JOURNÉE 1'!U23)</f>
        <v/>
      </c>
      <c r="BR23" s="461" t="str">
        <f>IF(ISNA(VLOOKUP(BN23,'JOURNÉE 2'!$C$10:$AR$300,35,FALSE)),"",VLOOKUP(BN23,'JOURNÉE 2'!$C$10:$AR$300,35,FALSE))</f>
        <v/>
      </c>
      <c r="BS23" s="461" t="str">
        <f t="shared" si="21"/>
        <v/>
      </c>
      <c r="BT23" s="475">
        <f t="shared" si="22"/>
        <v>18</v>
      </c>
      <c r="BU23" s="1304" t="str">
        <f>IF(ISNA(VLOOKUP(BN23,'JOURNÉE 2'!$BV$10:$BX$300,3,FALSE)),"",VLOOKUP(BN23,'JOURNÉE 2'!$BV$10:$BX$300,3,FALSE))</f>
        <v/>
      </c>
      <c r="BV23" s="900" t="str">
        <f>IF(ISNA(VLOOKUP(BN23,'JOURNÉE 2'!$C$10:$AR$300,1,FALSE)),"",VLOOKUP(BN23,'JOURNÉE 2'!$C$10:$AR$300,1,FALSE))</f>
        <v/>
      </c>
      <c r="BW23" s="96"/>
      <c r="BX23" t="str">
        <f>IF(ISEVEN(ROW()),IF($B23&lt;&gt;0,TEXT($B23,"00")&amp;" "&amp;#REF!&amp;" "&amp;1,""),IF($B22&lt;&gt;0,TEXT($B22,"00")&amp;" "&amp;#REF!&amp;" "&amp;2,""))</f>
        <v/>
      </c>
      <c r="BY23" t="str">
        <f t="shared" si="33"/>
        <v/>
      </c>
      <c r="BZ23" t="str">
        <f t="shared" si="34"/>
        <v/>
      </c>
      <c r="CA23" t="str">
        <f t="shared" si="32"/>
        <v/>
      </c>
      <c r="CB23" t="str">
        <f t="shared" si="23"/>
        <v/>
      </c>
      <c r="CC23" t="str">
        <f t="shared" si="24"/>
        <v/>
      </c>
      <c r="CD23" t="str">
        <f t="shared" si="25"/>
        <v/>
      </c>
      <c r="CE23" t="str">
        <f t="shared" si="26"/>
        <v/>
      </c>
      <c r="CF23" t="str">
        <f t="shared" si="27"/>
        <v/>
      </c>
    </row>
    <row r="24" spans="1:84" ht="15.75" customHeight="1" thickTop="1" x14ac:dyDescent="0.4">
      <c r="A24" s="1497"/>
      <c r="B24" s="1459"/>
      <c r="C24" s="97"/>
      <c r="D24" s="98"/>
      <c r="E24" s="98"/>
      <c r="F24" s="87"/>
      <c r="G24" s="1140"/>
      <c r="H24" s="1459" t="str">
        <f t="shared" ref="H24" si="42">IF(G25=36,"",IF(G24="","",G24+G25))</f>
        <v/>
      </c>
      <c r="I24" s="1103" t="str">
        <f>IF(ISNA(VLOOKUP(C24,'J1&amp;J2'!$CA$9:$CE$466,5,FALSE)),"",VLOOKUP(C24,'J1&amp;J2'!$CA$9:$CE$466,5,FALSE))</f>
        <v/>
      </c>
      <c r="J24" s="1516"/>
      <c r="K24" s="1479" t="str">
        <f>IF(ISNA(VLOOKUP(J24,SaisieScores!$C$12:$D$103,2,FALSE)),"",VLOOKUP(J24,SaisieScores!$C$12:$D$103,2,FALSE))</f>
        <v/>
      </c>
      <c r="L24" s="1462" t="str">
        <f t="shared" si="36"/>
        <v/>
      </c>
      <c r="M24" s="1529" t="str">
        <f>IF(L24="","",L24-$AS$6)</f>
        <v/>
      </c>
      <c r="N24" s="1471" t="str">
        <f>IF(K24="","",RANK(K24,($K$10:$K$257),1))</f>
        <v/>
      </c>
      <c r="O24" s="1474" t="str">
        <f>IF(S24="","",IF(S24&gt;3,"",IF(S24=1,K24,IF(S24=2,K24,IF(S24=3,K24)))))</f>
        <v/>
      </c>
      <c r="P24" s="1474"/>
      <c r="Q24" s="1474"/>
      <c r="R24" s="1474"/>
      <c r="S24" s="1474" t="str">
        <f>IF(OR(ISBLANK(K24),K24=""),"",RANK(K24,$K$10:$K$45,1)+COUNTIF($K$10:K24,K24)-1)</f>
        <v/>
      </c>
      <c r="T24" s="1474" t="str">
        <f>IF(O24="","",IF(O24&gt;3,"",IF(O24=1,K24,IF(O24=2,K24,IF(O24=3,K24)))))</f>
        <v/>
      </c>
      <c r="U24" s="1474" t="str">
        <f>IF(S24="","",IF(S24&gt;3,"",IF(S24=1,K24,IF(S24=2,K24,IF(S24=3,K24)))))</f>
        <v/>
      </c>
      <c r="V24" s="1474"/>
      <c r="W24" s="1474" t="str">
        <f>IF(OR(ISBLANK(V24),V24=""),"",RANK(V24,($V$10:$V$257),1))</f>
        <v/>
      </c>
      <c r="X24" s="1476"/>
      <c r="Y24" s="1474"/>
      <c r="Z24" s="1468"/>
      <c r="AA24" s="1425"/>
      <c r="AB24" s="1328" t="str">
        <f>IF(ISNA(VLOOKUP(AA24,SaisieScores!$F$12:$G$103,2,FALSE)),"",VLOOKUP(AA24,SaisieScores!$F$12:$G$103,2,FALSE))</f>
        <v/>
      </c>
      <c r="AC24" s="1348" t="str">
        <f t="shared" si="17"/>
        <v/>
      </c>
      <c r="AD24" s="1349" t="str">
        <f t="shared" si="0"/>
        <v/>
      </c>
      <c r="AE24" s="1349" t="str">
        <f t="shared" si="1"/>
        <v/>
      </c>
      <c r="AF24" s="1348" t="str">
        <f>IF(OR(ISBLANK(AB24),AB24=""),"",IF(AB24="AB","",RANK(AB24,$AB$10:$AB$45,1)+COUNTIF($AB$10:AB24,AB24)-1))</f>
        <v/>
      </c>
      <c r="AG24" s="1223" t="str">
        <f t="shared" si="18"/>
        <v/>
      </c>
      <c r="AH24" s="103" t="str">
        <f t="shared" si="2"/>
        <v/>
      </c>
      <c r="AI24" s="82" t="str">
        <f t="shared" si="38"/>
        <v/>
      </c>
      <c r="AJ24" s="897" t="str">
        <f t="shared" si="4"/>
        <v/>
      </c>
      <c r="AK24" s="1223"/>
      <c r="AL24" s="1348"/>
      <c r="AM24" s="1348"/>
      <c r="AN24" s="1349" t="str">
        <f t="shared" si="19"/>
        <v/>
      </c>
      <c r="AO24" s="1157" t="str">
        <f t="shared" si="37"/>
        <v/>
      </c>
      <c r="AP24" s="1242" t="str">
        <f t="shared" si="30"/>
        <v/>
      </c>
      <c r="AQ24" s="1223" t="str">
        <f t="shared" si="5"/>
        <v/>
      </c>
      <c r="AR24" s="1223" t="str">
        <f t="shared" si="6"/>
        <v/>
      </c>
      <c r="AS24" s="1223" t="str">
        <f t="shared" si="7"/>
        <v/>
      </c>
      <c r="AT24" s="1223" t="str">
        <f t="shared" si="8"/>
        <v/>
      </c>
      <c r="AU24" s="1223"/>
      <c r="AV24" s="1223" t="str">
        <f t="shared" si="31"/>
        <v/>
      </c>
      <c r="AW24" s="1223"/>
      <c r="AX24" s="1223" t="str">
        <f t="shared" si="9"/>
        <v/>
      </c>
      <c r="AY24" s="1497"/>
      <c r="AZ24" s="1497"/>
      <c r="BA24" s="900" t="str">
        <f t="shared" si="10"/>
        <v/>
      </c>
      <c r="BB24" s="900" t="str">
        <f>IF(ISBLANK('JOURNÉE 2'!C24),"",'JOURNÉE 2'!C24)</f>
        <v/>
      </c>
      <c r="BC24" s="1505" t="str">
        <f>IF(OR(BK24=""),"",IF(OR(BL24=""),"",BK24))</f>
        <v/>
      </c>
      <c r="BD24" s="1495" t="str">
        <f>IF(OR(BK24=""),"",IF(OR(BL24=""),"",BL24))</f>
        <v/>
      </c>
      <c r="BE24" s="1508" t="str">
        <f>IF(OR(BK24="",BL24=""),"",MIN(BK24:BL24))</f>
        <v/>
      </c>
      <c r="BF24" s="1311" t="str">
        <f>IF(ISNA(VLOOKUP(BA24,'JOURNÉE 1'!$BJ$10:$BL$298,2,FALSE)),"",VLOOKUP(BA24,'JOURNÉE 1'!$BJ$10:$BL$298,2,FALSE))</f>
        <v/>
      </c>
      <c r="BG24" s="1312" t="str">
        <f t="shared" si="11"/>
        <v/>
      </c>
      <c r="BH24" s="1312" t="str">
        <f t="shared" si="12"/>
        <v/>
      </c>
      <c r="BI24" s="1505" t="str">
        <f>IF(OR(C24="",C25=""),"",CONCATENATE(C24,C25))</f>
        <v/>
      </c>
      <c r="BJ24" s="1354"/>
      <c r="BK24" s="1495" t="str">
        <f>IF(K24= "", "",K24)</f>
        <v/>
      </c>
      <c r="BL24" s="1495" t="str">
        <f>IF(ISNA(VLOOKUP(BI24,'JOURNÉE 2'!$BE$10:$BF$300,2,FALSE)),"",VLOOKUP(BI24,'JOURNÉE 2'!$BE$10:$BF$300,2,FALSE))</f>
        <v/>
      </c>
      <c r="BM24" s="1508" t="str">
        <f>IF(OR(BK24="",BL24=""),"",MIN(BK24:BL24))</f>
        <v/>
      </c>
      <c r="BN24" s="1311" t="str">
        <f>IF(ISBLANK('JOURNÉE 1'!C24),"",'JOURNÉE 1'!C24)</f>
        <v/>
      </c>
      <c r="BO24" s="461" t="str">
        <f t="shared" si="13"/>
        <v/>
      </c>
      <c r="BP24" s="461" t="str">
        <f>IF(ISBLANK('JOURNÉE 2'!C24),"",'JOURNÉE 2'!C24)</f>
        <v/>
      </c>
      <c r="BQ24" s="461" t="str">
        <f>IF(ISBLANK('JOURNÉE 1'!U24),"",'JOURNÉE 1'!U24)</f>
        <v/>
      </c>
      <c r="BR24" s="461" t="str">
        <f>IF(ISNA(VLOOKUP(BN24,'JOURNÉE 2'!$C$10:$AR$300,35,FALSE)),"",VLOOKUP(BN24,'JOURNÉE 2'!$C$10:$AR$300,35,FALSE))</f>
        <v/>
      </c>
      <c r="BS24" s="461" t="str">
        <f t="shared" si="21"/>
        <v/>
      </c>
      <c r="BT24" s="475">
        <f t="shared" si="22"/>
        <v>18</v>
      </c>
      <c r="BU24" s="1304" t="str">
        <f>IF(ISNA(VLOOKUP(BN24,'JOURNÉE 2'!$BV$10:$BX$300,3,FALSE)),"",VLOOKUP(BN24,'JOURNÉE 2'!$BV$10:$BX$300,3,FALSE))</f>
        <v/>
      </c>
      <c r="BV24" s="900" t="str">
        <f>IF(ISNA(VLOOKUP(BN24,'JOURNÉE 2'!$C$10:$AR$300,1,FALSE)),"",VLOOKUP(BN24,'JOURNÉE 2'!$C$10:$AR$300,1,FALSE))</f>
        <v/>
      </c>
      <c r="BW24" s="107"/>
      <c r="BX24" t="str">
        <f>IF(ISEVEN(ROW()),IF($B24&lt;&gt;0,TEXT($B24,"00")&amp;" "&amp;#REF!&amp;" "&amp;1,""),IF($B23&lt;&gt;0,TEXT($B23,"00")&amp;" "&amp;#REF!&amp;" "&amp;2,""))</f>
        <v/>
      </c>
      <c r="BY24" t="str">
        <f t="shared" si="33"/>
        <v/>
      </c>
      <c r="BZ24" t="str">
        <f t="shared" si="34"/>
        <v/>
      </c>
      <c r="CA24" t="str">
        <f t="shared" si="32"/>
        <v/>
      </c>
      <c r="CB24" t="str">
        <f t="shared" si="23"/>
        <v/>
      </c>
      <c r="CC24" t="str">
        <f t="shared" si="24"/>
        <v/>
      </c>
      <c r="CD24" t="str">
        <f t="shared" si="25"/>
        <v/>
      </c>
      <c r="CE24" t="str">
        <f t="shared" si="26"/>
        <v/>
      </c>
      <c r="CF24" t="str">
        <f t="shared" si="27"/>
        <v/>
      </c>
    </row>
    <row r="25" spans="1:84" ht="15.75" customHeight="1" thickBot="1" x14ac:dyDescent="0.45">
      <c r="A25" s="1497"/>
      <c r="B25" s="1458"/>
      <c r="C25" s="97"/>
      <c r="D25" s="98"/>
      <c r="E25" s="98"/>
      <c r="F25" s="87"/>
      <c r="G25" s="1140"/>
      <c r="H25" s="1486"/>
      <c r="I25" s="1105" t="str">
        <f>IF(ISNA(VLOOKUP(C25,'J1&amp;J2'!$CA$9:$CE$466,5,FALSE)),"",VLOOKUP(C25,'J1&amp;J2'!$CA$9:$CE$466,5,FALSE))</f>
        <v/>
      </c>
      <c r="J25" s="1517"/>
      <c r="K25" s="1480"/>
      <c r="L25" s="1463"/>
      <c r="M25" s="1531"/>
      <c r="N25" s="1484"/>
      <c r="O25" s="1510"/>
      <c r="P25" s="1510"/>
      <c r="Q25" s="1510"/>
      <c r="R25" s="1510"/>
      <c r="S25" s="1510"/>
      <c r="T25" s="1510"/>
      <c r="U25" s="1510"/>
      <c r="V25" s="1510"/>
      <c r="W25" s="1510"/>
      <c r="X25" s="1510"/>
      <c r="Y25" s="1510"/>
      <c r="Z25" s="1469"/>
      <c r="AA25" s="1425"/>
      <c r="AB25" s="1328" t="str">
        <f>IF(ISNA(VLOOKUP(AA25,SaisieScores!$F$12:$G$103,2,FALSE)),"",VLOOKUP(AA25,SaisieScores!$F$12:$G$103,2,FALSE))</f>
        <v/>
      </c>
      <c r="AC25" s="898" t="str">
        <f t="shared" si="17"/>
        <v/>
      </c>
      <c r="AD25" s="1339" t="str">
        <f t="shared" si="0"/>
        <v/>
      </c>
      <c r="AE25" s="1339" t="str">
        <f t="shared" si="1"/>
        <v/>
      </c>
      <c r="AF25" s="898" t="str">
        <f>IF(OR(ISBLANK(AB25),AB25=""),"",IF(AB25="AB","",RANK(AB25,$AB$10:$AB$45,1)+COUNTIF($AB$10:AB25,AB25)-1))</f>
        <v/>
      </c>
      <c r="AG25" s="1045" t="str">
        <f t="shared" si="18"/>
        <v/>
      </c>
      <c r="AH25" s="88" t="str">
        <f t="shared" si="2"/>
        <v/>
      </c>
      <c r="AI25" s="87" t="str">
        <f t="shared" si="38"/>
        <v/>
      </c>
      <c r="AJ25" s="1010" t="str">
        <f t="shared" si="4"/>
        <v/>
      </c>
      <c r="AK25" s="99"/>
      <c r="AL25" s="950"/>
      <c r="AM25" s="950"/>
      <c r="AN25" s="1339" t="str">
        <f t="shared" si="19"/>
        <v/>
      </c>
      <c r="AO25" s="1160" t="str">
        <f t="shared" si="37"/>
        <v/>
      </c>
      <c r="AP25" s="1241" t="str">
        <f t="shared" si="30"/>
        <v/>
      </c>
      <c r="AQ25" s="1045" t="str">
        <f t="shared" si="5"/>
        <v/>
      </c>
      <c r="AR25" s="1045" t="str">
        <f t="shared" si="6"/>
        <v/>
      </c>
      <c r="AS25" s="1045" t="str">
        <f t="shared" si="7"/>
        <v/>
      </c>
      <c r="AT25" s="1045" t="str">
        <f t="shared" si="8"/>
        <v/>
      </c>
      <c r="AU25" s="1045"/>
      <c r="AV25" s="1045" t="str">
        <f t="shared" si="31"/>
        <v/>
      </c>
      <c r="AW25" s="1045"/>
      <c r="AX25" s="1045" t="str">
        <f t="shared" si="9"/>
        <v/>
      </c>
      <c r="AY25" s="1497"/>
      <c r="AZ25" s="1497"/>
      <c r="BA25" s="900" t="str">
        <f t="shared" si="10"/>
        <v/>
      </c>
      <c r="BB25" s="900" t="str">
        <f>IF(ISBLANK('JOURNÉE 2'!C25),"",'JOURNÉE 2'!C25)</f>
        <v/>
      </c>
      <c r="BC25" s="1511"/>
      <c r="BD25" s="1510"/>
      <c r="BE25" s="1515"/>
      <c r="BF25" s="1311" t="str">
        <f>IF(ISNA(VLOOKUP(BA25,'JOURNÉE 1'!$BJ$10:$BL$298,2,FALSE)),"",VLOOKUP(BA25,'JOURNÉE 1'!$BJ$10:$BL$298,2,FALSE))</f>
        <v/>
      </c>
      <c r="BG25" s="1312" t="str">
        <f t="shared" si="11"/>
        <v/>
      </c>
      <c r="BH25" s="1312" t="str">
        <f t="shared" si="12"/>
        <v/>
      </c>
      <c r="BI25" s="1511"/>
      <c r="BJ25" s="1353"/>
      <c r="BK25" s="1510"/>
      <c r="BL25" s="1510"/>
      <c r="BM25" s="1515"/>
      <c r="BN25" s="1311" t="str">
        <f>IF(ISBLANK('JOURNÉE 1'!C25),"",'JOURNÉE 1'!C25)</f>
        <v/>
      </c>
      <c r="BO25" s="461" t="str">
        <f t="shared" si="13"/>
        <v/>
      </c>
      <c r="BP25" s="461" t="str">
        <f>IF(ISBLANK('JOURNÉE 2'!C25),"",'JOURNÉE 2'!C25)</f>
        <v/>
      </c>
      <c r="BQ25" s="461" t="str">
        <f>IF(ISBLANK('JOURNÉE 1'!U25),"",'JOURNÉE 1'!U25)</f>
        <v/>
      </c>
      <c r="BR25" s="461" t="str">
        <f>IF(ISNA(VLOOKUP(BN25,'JOURNÉE 2'!$C$10:$AR$300,35,FALSE)),"",VLOOKUP(BN25,'JOURNÉE 2'!$C$10:$AR$300,35,FALSE))</f>
        <v/>
      </c>
      <c r="BS25" s="461" t="str">
        <f t="shared" si="21"/>
        <v/>
      </c>
      <c r="BT25" s="475">
        <f t="shared" si="22"/>
        <v>18</v>
      </c>
      <c r="BU25" s="1304" t="str">
        <f>IF(ISNA(VLOOKUP(BN25,'JOURNÉE 2'!$BV$10:$BX$300,3,FALSE)),"",VLOOKUP(BN25,'JOURNÉE 2'!$BV$10:$BX$300,3,FALSE))</f>
        <v/>
      </c>
      <c r="BV25" s="900" t="str">
        <f>IF(ISNA(VLOOKUP(BN25,'JOURNÉE 2'!$C$10:$AR$300,1,FALSE)),"",VLOOKUP(BN25,'JOURNÉE 2'!$C$10:$AR$300,1,FALSE))</f>
        <v/>
      </c>
      <c r="BW25" s="96"/>
      <c r="BX25" t="str">
        <f>IF(ISEVEN(ROW()),IF($B25&lt;&gt;0,TEXT($B25,"00")&amp;" "&amp;#REF!&amp;" "&amp;1,""),IF($B24&lt;&gt;0,TEXT($B24,"00")&amp;" "&amp;#REF!&amp;" "&amp;2,""))</f>
        <v/>
      </c>
      <c r="BY25" t="str">
        <f t="shared" si="33"/>
        <v/>
      </c>
      <c r="BZ25" t="str">
        <f t="shared" si="34"/>
        <v/>
      </c>
      <c r="CA25" t="str">
        <f t="shared" si="32"/>
        <v/>
      </c>
      <c r="CB25" t="str">
        <f t="shared" si="23"/>
        <v/>
      </c>
      <c r="CC25" t="str">
        <f t="shared" si="24"/>
        <v/>
      </c>
      <c r="CD25" t="str">
        <f t="shared" si="25"/>
        <v/>
      </c>
      <c r="CE25" t="str">
        <f t="shared" si="26"/>
        <v/>
      </c>
      <c r="CF25" t="str">
        <f t="shared" si="27"/>
        <v/>
      </c>
    </row>
    <row r="26" spans="1:84" ht="15.75" customHeight="1" thickTop="1" x14ac:dyDescent="0.4">
      <c r="A26" s="1497"/>
      <c r="B26" s="1457"/>
      <c r="C26" s="113"/>
      <c r="D26" s="114"/>
      <c r="E26" s="114"/>
      <c r="F26" s="115"/>
      <c r="G26" s="1139"/>
      <c r="H26" s="1457" t="str">
        <f t="shared" ref="H26" si="43">IF(G27=36,"",IF(G26="","",G26+G27))</f>
        <v/>
      </c>
      <c r="I26" s="1104" t="str">
        <f>IF(ISNA(VLOOKUP(C26,'J1&amp;J2'!$CA$9:$CE$466,5,FALSE)),"",VLOOKUP(C26,'J1&amp;J2'!$CA$9:$CE$466,5,FALSE))</f>
        <v/>
      </c>
      <c r="J26" s="1518"/>
      <c r="K26" s="1479" t="str">
        <f>IF(ISNA(VLOOKUP(J26,SaisieScores!$C$12:$D$103,2,FALSE)),"",VLOOKUP(J26,SaisieScores!$C$12:$D$103,2,FALSE))</f>
        <v/>
      </c>
      <c r="L26" s="1462" t="str">
        <f t="shared" si="36"/>
        <v/>
      </c>
      <c r="M26" s="1567" t="str">
        <f>IF(L26="","",L26-$AS$6)</f>
        <v/>
      </c>
      <c r="N26" s="1460" t="str">
        <f>IF(K26="","",RANK(K26,($K$10:$K$257),1))</f>
        <v/>
      </c>
      <c r="O26" s="1509" t="str">
        <f>IF(S26="","",IF(S26&gt;3,"",IF(S26=1,K26,IF(S26=2,K26,IF(S26=3,K26)))))</f>
        <v/>
      </c>
      <c r="P26" s="116"/>
      <c r="Q26" s="116"/>
      <c r="R26" s="116"/>
      <c r="S26" s="1539" t="str">
        <f>IF(OR(ISBLANK(K26),K26=""),"",RANK(K26,$K$10:$K$45,1)+COUNTIF($K$10:K26,K26)-1)</f>
        <v/>
      </c>
      <c r="T26" s="1474" t="str">
        <f>IF(O26="","",IF(O26&gt;3,"",IF(O26=1,K26,IF(O26=2,K26,IF(O26=3,K26)))))</f>
        <v/>
      </c>
      <c r="U26" s="1474" t="str">
        <f>IF(S26="","",IF(S26&gt;3,"",IF(S26=1,K26,IF(S26=2,K26,IF(S26=3,K26)))))</f>
        <v/>
      </c>
      <c r="V26" s="1474"/>
      <c r="W26" s="1474" t="str">
        <f>IF(OR(ISBLANK(V26),V26=""),"",RANK(V26,($V$10:$V$257),1))</f>
        <v/>
      </c>
      <c r="X26" s="1476"/>
      <c r="Y26" s="1474"/>
      <c r="Z26" s="1468"/>
      <c r="AA26" s="1426"/>
      <c r="AB26" s="1328" t="str">
        <f>IF(ISNA(VLOOKUP(AA26,SaisieScores!$F$12:$G$103,2,FALSE)),"",VLOOKUP(AA26,SaisieScores!$F$12:$G$103,2,FALSE))</f>
        <v/>
      </c>
      <c r="AC26" s="1348" t="str">
        <f t="shared" si="17"/>
        <v/>
      </c>
      <c r="AD26" s="1349" t="str">
        <f t="shared" si="0"/>
        <v/>
      </c>
      <c r="AE26" s="1349" t="str">
        <f t="shared" si="1"/>
        <v/>
      </c>
      <c r="AF26" s="1348" t="str">
        <f>IF(OR(ISBLANK(AB26),AB26=""),"",IF(AB26="AB","",RANK(AB26,$AB$10:$AB$45,1)+COUNTIF($AB$10:AB26,AB26)-1))</f>
        <v/>
      </c>
      <c r="AG26" s="1223" t="str">
        <f t="shared" si="18"/>
        <v/>
      </c>
      <c r="AH26" s="103" t="str">
        <f t="shared" si="2"/>
        <v/>
      </c>
      <c r="AI26" s="82" t="str">
        <f t="shared" si="38"/>
        <v/>
      </c>
      <c r="AJ26" s="897" t="str">
        <f t="shared" si="4"/>
        <v/>
      </c>
      <c r="AK26" s="1223"/>
      <c r="AL26" s="1348"/>
      <c r="AM26" s="1348"/>
      <c r="AN26" s="1349" t="str">
        <f t="shared" si="19"/>
        <v/>
      </c>
      <c r="AO26" s="1157" t="str">
        <f t="shared" si="37"/>
        <v/>
      </c>
      <c r="AP26" s="1242" t="str">
        <f t="shared" si="30"/>
        <v/>
      </c>
      <c r="AQ26" s="1223" t="str">
        <f t="shared" si="5"/>
        <v/>
      </c>
      <c r="AR26" s="1223" t="str">
        <f t="shared" si="6"/>
        <v/>
      </c>
      <c r="AS26" s="1223" t="str">
        <f t="shared" si="7"/>
        <v/>
      </c>
      <c r="AT26" s="1223" t="str">
        <f t="shared" si="8"/>
        <v/>
      </c>
      <c r="AU26" s="1223"/>
      <c r="AV26" s="1223" t="str">
        <f t="shared" si="31"/>
        <v/>
      </c>
      <c r="AW26" s="1223"/>
      <c r="AX26" s="1223" t="str">
        <f t="shared" si="9"/>
        <v/>
      </c>
      <c r="AY26" s="1497"/>
      <c r="AZ26" s="1497"/>
      <c r="BA26" s="900" t="str">
        <f t="shared" si="10"/>
        <v/>
      </c>
      <c r="BB26" s="900" t="str">
        <f>IF(ISBLANK('JOURNÉE 2'!C26),"",'JOURNÉE 2'!C26)</f>
        <v/>
      </c>
      <c r="BC26" s="1505" t="str">
        <f>IF(OR(BK26=""),"",IF(OR(BL26=""),"",BK26))</f>
        <v/>
      </c>
      <c r="BD26" s="1495" t="str">
        <f>IF(OR(BK26=""),"",IF(OR(BL26=""),"",BL26))</f>
        <v/>
      </c>
      <c r="BE26" s="1508" t="str">
        <f>IF(OR(BK26="",BL26=""),"",MIN(BK26:BL26))</f>
        <v/>
      </c>
      <c r="BF26" s="1311" t="str">
        <f>IF(ISNA(VLOOKUP(BA26,'JOURNÉE 1'!$BJ$10:$BL$298,2,FALSE)),"",VLOOKUP(BA26,'JOURNÉE 1'!$BJ$10:$BL$298,2,FALSE))</f>
        <v/>
      </c>
      <c r="BG26" s="1312" t="str">
        <f t="shared" si="11"/>
        <v/>
      </c>
      <c r="BH26" s="1312" t="str">
        <f t="shared" si="12"/>
        <v/>
      </c>
      <c r="BI26" s="1505" t="str">
        <f>IF(OR(C26="",C27=""),"",CONCATENATE(C26,C27))</f>
        <v/>
      </c>
      <c r="BJ26" s="1354"/>
      <c r="BK26" s="1495" t="str">
        <f>IF(K26= "", "",K26)</f>
        <v/>
      </c>
      <c r="BL26" s="1495" t="str">
        <f>IF(ISNA(VLOOKUP(BI26,'JOURNÉE 2'!$BE$10:$BF$300,2,FALSE)),"",VLOOKUP(BI26,'JOURNÉE 2'!$BE$10:$BF$300,2,FALSE))</f>
        <v/>
      </c>
      <c r="BM26" s="1508" t="str">
        <f>IF(OR(BK26="",BL26=""),"",MIN(BK26:BL26))</f>
        <v/>
      </c>
      <c r="BN26" s="1311" t="str">
        <f>IF(ISBLANK('JOURNÉE 1'!C26),"",'JOURNÉE 1'!C26)</f>
        <v/>
      </c>
      <c r="BO26" s="461" t="str">
        <f t="shared" si="13"/>
        <v/>
      </c>
      <c r="BP26" s="461" t="str">
        <f>IF(ISBLANK('JOURNÉE 2'!C26),"",'JOURNÉE 2'!C26)</f>
        <v/>
      </c>
      <c r="BQ26" s="461" t="str">
        <f>IF(ISBLANK('JOURNÉE 1'!U26),"",'JOURNÉE 1'!U26)</f>
        <v/>
      </c>
      <c r="BR26" s="461" t="str">
        <f>IF(ISNA(VLOOKUP(BN26,'JOURNÉE 2'!$C$10:$AR$300,35,FALSE)),"",VLOOKUP(BN26,'JOURNÉE 2'!$C$10:$AR$300,35,FALSE))</f>
        <v/>
      </c>
      <c r="BS26" s="461" t="str">
        <f t="shared" si="21"/>
        <v/>
      </c>
      <c r="BT26" s="475">
        <f t="shared" si="22"/>
        <v>18</v>
      </c>
      <c r="BU26" s="1304" t="str">
        <f>IF(ISNA(VLOOKUP(BN26,'JOURNÉE 2'!$BV$10:$BX$300,3,FALSE)),"",VLOOKUP(BN26,'JOURNÉE 2'!$BV$10:$BX$300,3,FALSE))</f>
        <v/>
      </c>
      <c r="BV26" s="900" t="str">
        <f>IF(ISNA(VLOOKUP(BN26,'JOURNÉE 2'!$C$10:$AR$300,1,FALSE)),"",VLOOKUP(BN26,'JOURNÉE 2'!$C$10:$AR$300,1,FALSE))</f>
        <v/>
      </c>
      <c r="BW26" s="107"/>
      <c r="BX26" t="str">
        <f>IF(ISEVEN(ROW()),IF($B26&lt;&gt;0,TEXT($B26,"00")&amp;" "&amp;#REF!&amp;" "&amp;1,""),IF($B25&lt;&gt;0,TEXT($B25,"00")&amp;" "&amp;#REF!&amp;" "&amp;2,""))</f>
        <v/>
      </c>
      <c r="BY26" t="str">
        <f t="shared" si="33"/>
        <v/>
      </c>
      <c r="BZ26" t="str">
        <f t="shared" si="34"/>
        <v/>
      </c>
      <c r="CA26" t="str">
        <f t="shared" si="32"/>
        <v/>
      </c>
      <c r="CB26" t="str">
        <f t="shared" si="23"/>
        <v/>
      </c>
      <c r="CC26" t="str">
        <f t="shared" si="24"/>
        <v/>
      </c>
      <c r="CD26" t="str">
        <f t="shared" si="25"/>
        <v/>
      </c>
      <c r="CE26" t="str">
        <f t="shared" si="26"/>
        <v/>
      </c>
      <c r="CF26" t="str">
        <f t="shared" si="27"/>
        <v/>
      </c>
    </row>
    <row r="27" spans="1:84" ht="15.75" customHeight="1" thickBot="1" x14ac:dyDescent="0.45">
      <c r="A27" s="1497"/>
      <c r="B27" s="1458"/>
      <c r="C27" s="80"/>
      <c r="D27" s="81"/>
      <c r="E27" s="81"/>
      <c r="F27" s="82"/>
      <c r="G27" s="1141"/>
      <c r="H27" s="1494"/>
      <c r="I27" s="1102" t="str">
        <f>IF(ISNA(VLOOKUP(C27,'J1&amp;J2'!$CA$9:$CE$466,5,FALSE)),"",VLOOKUP(C27,'J1&amp;J2'!$CA$9:$CE$466,5,FALSE))</f>
        <v/>
      </c>
      <c r="J27" s="1519"/>
      <c r="K27" s="1480"/>
      <c r="L27" s="1463"/>
      <c r="M27" s="1568"/>
      <c r="N27" s="1461"/>
      <c r="O27" s="1510"/>
      <c r="P27" s="118"/>
      <c r="Q27" s="118"/>
      <c r="R27" s="118"/>
      <c r="S27" s="1510"/>
      <c r="T27" s="1510"/>
      <c r="U27" s="1510"/>
      <c r="V27" s="1510"/>
      <c r="W27" s="1510"/>
      <c r="X27" s="1510"/>
      <c r="Y27" s="1510"/>
      <c r="Z27" s="1469"/>
      <c r="AA27" s="1424"/>
      <c r="AB27" s="1328" t="str">
        <f>IF(ISNA(VLOOKUP(AA27,SaisieScores!$F$12:$G$103,2,FALSE)),"",VLOOKUP(AA27,SaisieScores!$F$12:$G$103,2,FALSE))</f>
        <v/>
      </c>
      <c r="AC27" s="898" t="str">
        <f t="shared" si="17"/>
        <v/>
      </c>
      <c r="AD27" s="1339" t="str">
        <f t="shared" si="0"/>
        <v/>
      </c>
      <c r="AE27" s="1339" t="str">
        <f t="shared" si="1"/>
        <v/>
      </c>
      <c r="AF27" s="898" t="str">
        <f>IF(OR(ISBLANK(AB27),AB27=""),"",IF(AB27="AB","",RANK(AB27,$AB$10:$AB$45,1)+COUNTIF($AB$10:AB27,AB27)-1))</f>
        <v/>
      </c>
      <c r="AG27" s="1045" t="str">
        <f t="shared" si="18"/>
        <v/>
      </c>
      <c r="AH27" s="88" t="str">
        <f t="shared" si="2"/>
        <v/>
      </c>
      <c r="AI27" s="87" t="str">
        <f t="shared" si="38"/>
        <v/>
      </c>
      <c r="AJ27" s="1010" t="str">
        <f t="shared" si="4"/>
        <v/>
      </c>
      <c r="AK27" s="99"/>
      <c r="AL27" s="950"/>
      <c r="AM27" s="950"/>
      <c r="AN27" s="1339" t="str">
        <f t="shared" si="19"/>
        <v/>
      </c>
      <c r="AO27" s="1160" t="str">
        <f t="shared" si="37"/>
        <v/>
      </c>
      <c r="AP27" s="1241" t="str">
        <f t="shared" si="30"/>
        <v/>
      </c>
      <c r="AQ27" s="1045" t="str">
        <f t="shared" si="5"/>
        <v/>
      </c>
      <c r="AR27" s="1045" t="str">
        <f t="shared" si="6"/>
        <v/>
      </c>
      <c r="AS27" s="1045" t="str">
        <f t="shared" si="7"/>
        <v/>
      </c>
      <c r="AT27" s="1045" t="str">
        <f t="shared" si="8"/>
        <v/>
      </c>
      <c r="AU27" s="1045"/>
      <c r="AV27" s="1045" t="str">
        <f t="shared" si="31"/>
        <v/>
      </c>
      <c r="AW27" s="1045"/>
      <c r="AX27" s="1045" t="str">
        <f t="shared" si="9"/>
        <v/>
      </c>
      <c r="AY27" s="1497"/>
      <c r="AZ27" s="1497"/>
      <c r="BA27" s="900" t="str">
        <f t="shared" si="10"/>
        <v/>
      </c>
      <c r="BB27" s="900" t="str">
        <f>IF(ISBLANK('JOURNÉE 2'!C27),"",'JOURNÉE 2'!C27)</f>
        <v/>
      </c>
      <c r="BC27" s="1511"/>
      <c r="BD27" s="1510"/>
      <c r="BE27" s="1515"/>
      <c r="BF27" s="1311" t="str">
        <f>IF(ISNA(VLOOKUP(BA27,'JOURNÉE 1'!$BJ$10:$BL$298,2,FALSE)),"",VLOOKUP(BA27,'JOURNÉE 1'!$BJ$10:$BL$298,2,FALSE))</f>
        <v/>
      </c>
      <c r="BG27" s="1312" t="str">
        <f t="shared" si="11"/>
        <v/>
      </c>
      <c r="BH27" s="1312" t="str">
        <f t="shared" si="12"/>
        <v/>
      </c>
      <c r="BI27" s="1511"/>
      <c r="BJ27" s="1353"/>
      <c r="BK27" s="1510"/>
      <c r="BL27" s="1510"/>
      <c r="BM27" s="1515"/>
      <c r="BN27" s="1311" t="str">
        <f>IF(ISBLANK('JOURNÉE 1'!C27),"",'JOURNÉE 1'!C27)</f>
        <v/>
      </c>
      <c r="BO27" s="461" t="str">
        <f t="shared" si="13"/>
        <v/>
      </c>
      <c r="BP27" s="461" t="str">
        <f>IF(ISBLANK('JOURNÉE 2'!C27),"",'JOURNÉE 2'!C27)</f>
        <v/>
      </c>
      <c r="BQ27" s="461" t="str">
        <f>IF(ISBLANK('JOURNÉE 1'!U27),"",'JOURNÉE 1'!U27)</f>
        <v/>
      </c>
      <c r="BR27" s="461" t="str">
        <f>IF(ISNA(VLOOKUP(BN27,'JOURNÉE 2'!$C$10:$AR$300,35,FALSE)),"",VLOOKUP(BN27,'JOURNÉE 2'!$C$10:$AR$300,35,FALSE))</f>
        <v/>
      </c>
      <c r="BS27" s="461" t="str">
        <f t="shared" si="21"/>
        <v/>
      </c>
      <c r="BT27" s="475">
        <f t="shared" si="22"/>
        <v>18</v>
      </c>
      <c r="BU27" s="1304" t="str">
        <f>IF(ISNA(VLOOKUP(BN27,'JOURNÉE 2'!$BV$10:$BX$300,3,FALSE)),"",VLOOKUP(BN27,'JOURNÉE 2'!$BV$10:$BX$300,3,FALSE))</f>
        <v/>
      </c>
      <c r="BV27" s="900" t="str">
        <f>IF(ISNA(VLOOKUP(BN27,'JOURNÉE 2'!$C$10:$AR$300,1,FALSE)),"",VLOOKUP(BN27,'JOURNÉE 2'!$C$10:$AR$300,1,FALSE))</f>
        <v/>
      </c>
      <c r="BW27" s="96"/>
      <c r="BX27" t="str">
        <f>IF(ISEVEN(ROW()),IF($B27&lt;&gt;0,TEXT($B27,"00")&amp;" "&amp;#REF!&amp;" "&amp;1,""),IF($B26&lt;&gt;0,TEXT($B26,"00")&amp;" "&amp;#REF!&amp;" "&amp;2,""))</f>
        <v/>
      </c>
      <c r="BY27" t="str">
        <f t="shared" si="33"/>
        <v/>
      </c>
      <c r="BZ27" t="str">
        <f t="shared" si="34"/>
        <v/>
      </c>
      <c r="CA27" t="str">
        <f t="shared" si="32"/>
        <v/>
      </c>
      <c r="CB27" t="str">
        <f t="shared" si="23"/>
        <v/>
      </c>
      <c r="CC27" t="str">
        <f t="shared" si="24"/>
        <v/>
      </c>
      <c r="CD27" t="str">
        <f t="shared" si="25"/>
        <v/>
      </c>
      <c r="CE27" t="str">
        <f t="shared" si="26"/>
        <v/>
      </c>
      <c r="CF27" t="str">
        <f t="shared" si="27"/>
        <v/>
      </c>
    </row>
    <row r="28" spans="1:84" ht="15.75" customHeight="1" thickTop="1" x14ac:dyDescent="0.4">
      <c r="A28" s="1497"/>
      <c r="B28" s="1459"/>
      <c r="C28" s="97"/>
      <c r="D28" s="98"/>
      <c r="E28" s="98"/>
      <c r="F28" s="87"/>
      <c r="G28" s="1140"/>
      <c r="H28" s="1459" t="str">
        <f t="shared" ref="H28" si="44">IF(G29=36,"",IF(G28="","",G28+G29))</f>
        <v/>
      </c>
      <c r="I28" s="1103" t="str">
        <f>IF(ISNA(VLOOKUP(C28,'J1&amp;J2'!$CA$9:$CE$466,5,FALSE)),"",VLOOKUP(C28,'J1&amp;J2'!$CA$9:$CE$466,5,FALSE))</f>
        <v/>
      </c>
      <c r="J28" s="1516"/>
      <c r="K28" s="1479" t="str">
        <f>IF(ISNA(VLOOKUP(J28,SaisieScores!$C$12:$D$103,2,FALSE)),"",VLOOKUP(J28,SaisieScores!$C$12:$D$103,2,FALSE))</f>
        <v/>
      </c>
      <c r="L28" s="1462" t="str">
        <f t="shared" si="36"/>
        <v/>
      </c>
      <c r="M28" s="1529" t="str">
        <f>IF(L28="","",L28-$AS$6)</f>
        <v/>
      </c>
      <c r="N28" s="1471" t="str">
        <f>IF(K28="","",RANK(K28,($K$10:$K$257),1))</f>
        <v/>
      </c>
      <c r="O28" s="1474" t="str">
        <f>IF(S28="","",IF(S28&gt;3,"",IF(S28=1,K28,IF(S28=2,K28,IF(S28=3,K28)))))</f>
        <v/>
      </c>
      <c r="P28" s="1474"/>
      <c r="Q28" s="1474"/>
      <c r="R28" s="1474"/>
      <c r="S28" s="1474" t="str">
        <f>IF(OR(ISBLANK(K28),K28=""),"",RANK(K28,$K$10:$K$45,1)+COUNTIF($K$10:K28,K28)-1)</f>
        <v/>
      </c>
      <c r="T28" s="1474" t="str">
        <f>IF(O28="","",IF(O28&gt;3,"",IF(O28=1,K28,IF(O28=2,K28,IF(O28=3,K28)))))</f>
        <v/>
      </c>
      <c r="U28" s="1474" t="str">
        <f>IF(S28="","",IF(S28&gt;3,"",IF(S28=1,K28,IF(S28=2,K28,IF(S28=3,K28)))))</f>
        <v/>
      </c>
      <c r="V28" s="1474"/>
      <c r="W28" s="1474" t="str">
        <f>IF(OR(ISBLANK(V28),V28=""),"",RANK(V28,($V$10:$V$257),1))</f>
        <v/>
      </c>
      <c r="X28" s="1476"/>
      <c r="Y28" s="1474"/>
      <c r="Z28" s="1468"/>
      <c r="AA28" s="1425"/>
      <c r="AB28" s="1328" t="str">
        <f>IF(ISNA(VLOOKUP(AA28,SaisieScores!$F$12:$G$103,2,FALSE)),"",VLOOKUP(AA28,SaisieScores!$F$12:$G$103,2,FALSE))</f>
        <v/>
      </c>
      <c r="AC28" s="1348" t="str">
        <f t="shared" si="17"/>
        <v/>
      </c>
      <c r="AD28" s="1349" t="str">
        <f t="shared" si="0"/>
        <v/>
      </c>
      <c r="AE28" s="1349" t="str">
        <f t="shared" si="1"/>
        <v/>
      </c>
      <c r="AF28" s="1348" t="str">
        <f>IF(OR(ISBLANK(AB28),AB28=""),"",IF(AB28="AB","",RANK(AB28,$AB$10:$AB$45,1)+COUNTIF($AB$10:AB28,AB28)-1))</f>
        <v/>
      </c>
      <c r="AG28" s="1223" t="str">
        <f t="shared" si="18"/>
        <v/>
      </c>
      <c r="AH28" s="103" t="str">
        <f t="shared" si="2"/>
        <v/>
      </c>
      <c r="AI28" s="82" t="str">
        <f t="shared" si="38"/>
        <v/>
      </c>
      <c r="AJ28" s="897" t="str">
        <f t="shared" si="4"/>
        <v/>
      </c>
      <c r="AK28" s="1223"/>
      <c r="AL28" s="1348"/>
      <c r="AM28" s="1348"/>
      <c r="AN28" s="1349" t="str">
        <f t="shared" si="19"/>
        <v/>
      </c>
      <c r="AO28" s="1157" t="str">
        <f t="shared" si="37"/>
        <v/>
      </c>
      <c r="AP28" s="1242" t="str">
        <f t="shared" si="30"/>
        <v/>
      </c>
      <c r="AQ28" s="1223" t="str">
        <f t="shared" si="5"/>
        <v/>
      </c>
      <c r="AR28" s="1223" t="str">
        <f t="shared" si="6"/>
        <v/>
      </c>
      <c r="AS28" s="1223" t="str">
        <f t="shared" si="7"/>
        <v/>
      </c>
      <c r="AT28" s="1223" t="str">
        <f t="shared" si="8"/>
        <v/>
      </c>
      <c r="AU28" s="1223"/>
      <c r="AV28" s="1223" t="str">
        <f t="shared" si="31"/>
        <v/>
      </c>
      <c r="AW28" s="1223"/>
      <c r="AX28" s="1223" t="str">
        <f t="shared" si="9"/>
        <v/>
      </c>
      <c r="AY28" s="1497"/>
      <c r="AZ28" s="1497"/>
      <c r="BA28" s="900" t="str">
        <f t="shared" si="10"/>
        <v/>
      </c>
      <c r="BB28" s="900" t="str">
        <f>IF(ISBLANK('JOURNÉE 2'!C28),"",'JOURNÉE 2'!C28)</f>
        <v/>
      </c>
      <c r="BC28" s="1505" t="str">
        <f>IF(OR(BK28=""),"",IF(OR(BL28=""),"",BK28))</f>
        <v/>
      </c>
      <c r="BD28" s="1495" t="str">
        <f>IF(OR(BK28=""),"",IF(OR(BL28=""),"",BL28))</f>
        <v/>
      </c>
      <c r="BE28" s="1508" t="str">
        <f>IF(OR(BK28="",BL28=""),"",MIN(BK28:BL28))</f>
        <v/>
      </c>
      <c r="BF28" s="1311" t="str">
        <f>IF(ISNA(VLOOKUP(BA28,'JOURNÉE 1'!$BJ$10:$BL$298,2,FALSE)),"",VLOOKUP(BA28,'JOURNÉE 1'!$BJ$10:$BL$298,2,FALSE))</f>
        <v/>
      </c>
      <c r="BG28" s="1312" t="str">
        <f t="shared" si="11"/>
        <v/>
      </c>
      <c r="BH28" s="1312" t="str">
        <f t="shared" si="12"/>
        <v/>
      </c>
      <c r="BI28" s="1505" t="str">
        <f>IF(OR(C28="",C29=""),"",CONCATENATE(C28,C29))</f>
        <v/>
      </c>
      <c r="BJ28" s="1354"/>
      <c r="BK28" s="1495" t="str">
        <f>IF(K28= "", "",K28)</f>
        <v/>
      </c>
      <c r="BL28" s="1495" t="str">
        <f>IF(ISNA(VLOOKUP(BI28,'JOURNÉE 2'!$BE$10:$BF$300,2,FALSE)),"",VLOOKUP(BI28,'JOURNÉE 2'!$BE$10:$BF$300,2,FALSE))</f>
        <v/>
      </c>
      <c r="BM28" s="1508" t="str">
        <f>IF(OR(BK28="",BL28=""),"",MIN(BK28:BL28))</f>
        <v/>
      </c>
      <c r="BN28" s="1311" t="str">
        <f>IF(ISBLANK('JOURNÉE 1'!C28),"",'JOURNÉE 1'!C28)</f>
        <v/>
      </c>
      <c r="BO28" s="461" t="str">
        <f t="shared" si="13"/>
        <v/>
      </c>
      <c r="BP28" s="461" t="str">
        <f>IF(ISBLANK('JOURNÉE 2'!C28),"",'JOURNÉE 2'!C28)</f>
        <v/>
      </c>
      <c r="BQ28" s="461" t="str">
        <f>IF(ISBLANK('JOURNÉE 1'!U28),"",'JOURNÉE 1'!U28)</f>
        <v/>
      </c>
      <c r="BR28" s="461" t="str">
        <f>IF(ISNA(VLOOKUP(BN28,'JOURNÉE 2'!$C$10:$AR$300,35,FALSE)),"",VLOOKUP(BN28,'JOURNÉE 2'!$C$10:$AR$300,35,FALSE))</f>
        <v/>
      </c>
      <c r="BS28" s="461" t="str">
        <f t="shared" si="21"/>
        <v/>
      </c>
      <c r="BT28" s="475">
        <f t="shared" si="22"/>
        <v>18</v>
      </c>
      <c r="BU28" s="1304" t="str">
        <f>IF(ISNA(VLOOKUP(BN28,'JOURNÉE 2'!$BV$10:$BX$300,3,FALSE)),"",VLOOKUP(BN28,'JOURNÉE 2'!$BV$10:$BX$300,3,FALSE))</f>
        <v/>
      </c>
      <c r="BV28" s="900" t="str">
        <f>IF(ISNA(VLOOKUP(BN28,'JOURNÉE 2'!$C$10:$AR$300,1,FALSE)),"",VLOOKUP(BN28,'JOURNÉE 2'!$C$10:$AR$300,1,FALSE))</f>
        <v/>
      </c>
      <c r="BW28" s="107"/>
      <c r="BX28" t="str">
        <f>IF(ISEVEN(ROW()),IF($B28&lt;&gt;0,TEXT($B28,"00")&amp;" "&amp;#REF!&amp;" "&amp;1,""),IF($B27&lt;&gt;0,TEXT($B27,"00")&amp;" "&amp;#REF!&amp;" "&amp;2,""))</f>
        <v/>
      </c>
      <c r="BY28" t="str">
        <f t="shared" si="33"/>
        <v/>
      </c>
      <c r="BZ28" t="str">
        <f t="shared" si="34"/>
        <v/>
      </c>
      <c r="CA28" t="str">
        <f t="shared" si="32"/>
        <v/>
      </c>
      <c r="CB28" t="str">
        <f t="shared" si="23"/>
        <v/>
      </c>
      <c r="CC28" t="str">
        <f t="shared" si="24"/>
        <v/>
      </c>
      <c r="CD28" t="str">
        <f t="shared" si="25"/>
        <v/>
      </c>
      <c r="CE28" t="str">
        <f t="shared" si="26"/>
        <v/>
      </c>
      <c r="CF28" t="str">
        <f t="shared" si="27"/>
        <v/>
      </c>
    </row>
    <row r="29" spans="1:84" ht="15.75" customHeight="1" thickBot="1" x14ac:dyDescent="0.45">
      <c r="A29" s="1497"/>
      <c r="B29" s="1458"/>
      <c r="C29" s="97"/>
      <c r="D29" s="98"/>
      <c r="E29" s="98"/>
      <c r="F29" s="87"/>
      <c r="G29" s="1140"/>
      <c r="H29" s="1486"/>
      <c r="I29" s="1105" t="str">
        <f>IF(ISNA(VLOOKUP(C29,'J1&amp;J2'!$CA$9:$CE$466,5,FALSE)),"",VLOOKUP(C29,'J1&amp;J2'!$CA$9:$CE$466,5,FALSE))</f>
        <v/>
      </c>
      <c r="J29" s="1517"/>
      <c r="K29" s="1480"/>
      <c r="L29" s="1463"/>
      <c r="M29" s="1531"/>
      <c r="N29" s="1484"/>
      <c r="O29" s="1510"/>
      <c r="P29" s="1510"/>
      <c r="Q29" s="1510"/>
      <c r="R29" s="1510"/>
      <c r="S29" s="1510"/>
      <c r="T29" s="1510"/>
      <c r="U29" s="1510"/>
      <c r="V29" s="1510"/>
      <c r="W29" s="1510"/>
      <c r="X29" s="1510"/>
      <c r="Y29" s="1510"/>
      <c r="Z29" s="1469"/>
      <c r="AA29" s="1425"/>
      <c r="AB29" s="1328" t="str">
        <f>IF(ISNA(VLOOKUP(AA29,SaisieScores!$F$12:$G$103,2,FALSE)),"",VLOOKUP(AA29,SaisieScores!$F$12:$G$103,2,FALSE))</f>
        <v/>
      </c>
      <c r="AC29" s="898" t="str">
        <f t="shared" si="17"/>
        <v/>
      </c>
      <c r="AD29" s="1339" t="str">
        <f t="shared" si="0"/>
        <v/>
      </c>
      <c r="AE29" s="1339" t="str">
        <f t="shared" si="1"/>
        <v/>
      </c>
      <c r="AF29" s="898" t="str">
        <f>IF(OR(ISBLANK(AB29),AB29=""),"",IF(AB29="AB","",RANK(AB29,$AB$10:$AB$45,1)+COUNTIF($AB$10:AB29,AB29)-1))</f>
        <v/>
      </c>
      <c r="AG29" s="1045" t="str">
        <f t="shared" si="18"/>
        <v/>
      </c>
      <c r="AH29" s="88" t="str">
        <f t="shared" si="2"/>
        <v/>
      </c>
      <c r="AI29" s="87" t="str">
        <f t="shared" si="38"/>
        <v/>
      </c>
      <c r="AJ29" s="1010" t="str">
        <f t="shared" si="4"/>
        <v/>
      </c>
      <c r="AK29" s="99"/>
      <c r="AL29" s="950"/>
      <c r="AM29" s="950"/>
      <c r="AN29" s="1339" t="str">
        <f t="shared" si="19"/>
        <v/>
      </c>
      <c r="AO29" s="1160" t="str">
        <f t="shared" si="37"/>
        <v/>
      </c>
      <c r="AP29" s="1241" t="str">
        <f t="shared" si="30"/>
        <v/>
      </c>
      <c r="AQ29" s="1045" t="str">
        <f t="shared" si="5"/>
        <v/>
      </c>
      <c r="AR29" s="1045" t="str">
        <f t="shared" si="6"/>
        <v/>
      </c>
      <c r="AS29" s="1045" t="str">
        <f t="shared" si="7"/>
        <v/>
      </c>
      <c r="AT29" s="1045" t="str">
        <f t="shared" si="8"/>
        <v/>
      </c>
      <c r="AU29" s="1045"/>
      <c r="AV29" s="1045" t="str">
        <f t="shared" si="31"/>
        <v/>
      </c>
      <c r="AW29" s="1045"/>
      <c r="AX29" s="1045" t="str">
        <f t="shared" si="9"/>
        <v/>
      </c>
      <c r="AY29" s="1497"/>
      <c r="AZ29" s="1497"/>
      <c r="BA29" s="900" t="str">
        <f t="shared" si="10"/>
        <v/>
      </c>
      <c r="BB29" s="900" t="str">
        <f>IF(ISBLANK('JOURNÉE 2'!C29),"",'JOURNÉE 2'!C29)</f>
        <v/>
      </c>
      <c r="BC29" s="1511"/>
      <c r="BD29" s="1510"/>
      <c r="BE29" s="1515"/>
      <c r="BF29" s="1311" t="str">
        <f>IF(ISNA(VLOOKUP(BA29,'JOURNÉE 1'!$BJ$10:$BL$298,2,FALSE)),"",VLOOKUP(BA29,'JOURNÉE 1'!$BJ$10:$BL$298,2,FALSE))</f>
        <v/>
      </c>
      <c r="BG29" s="1312" t="str">
        <f t="shared" si="11"/>
        <v/>
      </c>
      <c r="BH29" s="1312" t="str">
        <f t="shared" si="12"/>
        <v/>
      </c>
      <c r="BI29" s="1511"/>
      <c r="BJ29" s="1353"/>
      <c r="BK29" s="1510"/>
      <c r="BL29" s="1510"/>
      <c r="BM29" s="1515"/>
      <c r="BN29" s="1311" t="str">
        <f>IF(ISBLANK('JOURNÉE 1'!C29),"",'JOURNÉE 1'!C29)</f>
        <v/>
      </c>
      <c r="BO29" s="461" t="str">
        <f t="shared" si="13"/>
        <v/>
      </c>
      <c r="BP29" s="461" t="str">
        <f>IF(ISBLANK('JOURNÉE 2'!C29),"",'JOURNÉE 2'!C29)</f>
        <v/>
      </c>
      <c r="BQ29" s="461" t="str">
        <f>IF(ISBLANK('JOURNÉE 1'!U29),"",'JOURNÉE 1'!U29)</f>
        <v/>
      </c>
      <c r="BR29" s="461" t="str">
        <f>IF(ISNA(VLOOKUP(BN29,'JOURNÉE 2'!$C$10:$AR$300,35,FALSE)),"",VLOOKUP(BN29,'JOURNÉE 2'!$C$10:$AR$300,35,FALSE))</f>
        <v/>
      </c>
      <c r="BS29" s="461" t="str">
        <f t="shared" si="21"/>
        <v/>
      </c>
      <c r="BT29" s="475">
        <f t="shared" si="22"/>
        <v>18</v>
      </c>
      <c r="BU29" s="1304" t="str">
        <f>IF(ISNA(VLOOKUP(BN29,'JOURNÉE 2'!$BV$10:$BX$300,3,FALSE)),"",VLOOKUP(BN29,'JOURNÉE 2'!$BV$10:$BX$300,3,FALSE))</f>
        <v/>
      </c>
      <c r="BV29" s="900" t="str">
        <f>IF(ISNA(VLOOKUP(BN29,'JOURNÉE 2'!$C$10:$AR$300,1,FALSE)),"",VLOOKUP(BN29,'JOURNÉE 2'!$C$10:$AR$300,1,FALSE))</f>
        <v/>
      </c>
      <c r="BW29" s="96"/>
      <c r="BX29" t="str">
        <f>IF(ISEVEN(ROW()),IF($B29&lt;&gt;0,TEXT($B29,"00")&amp;" "&amp;#REF!&amp;" "&amp;1,""),IF($B28&lt;&gt;0,TEXT($B28,"00")&amp;" "&amp;#REF!&amp;" "&amp;2,""))</f>
        <v/>
      </c>
      <c r="BY29" t="str">
        <f t="shared" si="33"/>
        <v/>
      </c>
      <c r="BZ29" t="str">
        <f t="shared" si="34"/>
        <v/>
      </c>
      <c r="CA29" t="str">
        <f t="shared" si="32"/>
        <v/>
      </c>
      <c r="CB29" t="str">
        <f t="shared" si="23"/>
        <v/>
      </c>
      <c r="CC29" t="str">
        <f t="shared" si="24"/>
        <v/>
      </c>
      <c r="CD29" t="str">
        <f t="shared" si="25"/>
        <v/>
      </c>
      <c r="CE29" t="str">
        <f t="shared" si="26"/>
        <v/>
      </c>
      <c r="CF29" t="str">
        <f t="shared" si="27"/>
        <v/>
      </c>
    </row>
    <row r="30" spans="1:84" ht="15.75" customHeight="1" thickTop="1" x14ac:dyDescent="0.4">
      <c r="A30" s="1497"/>
      <c r="B30" s="1457"/>
      <c r="C30" s="113"/>
      <c r="D30" s="114"/>
      <c r="E30" s="114"/>
      <c r="F30" s="115"/>
      <c r="G30" s="1139"/>
      <c r="H30" s="1457" t="str">
        <f t="shared" ref="H30" si="45">IF(G31=36,"",IF(G30="","",G30+G31))</f>
        <v/>
      </c>
      <c r="I30" s="1104" t="str">
        <f>IF(ISNA(VLOOKUP(C30,'J1&amp;J2'!$CA$9:$CE$466,5,FALSE)),"",VLOOKUP(C30,'J1&amp;J2'!$CA$9:$CE$466,5,FALSE))</f>
        <v/>
      </c>
      <c r="J30" s="1518"/>
      <c r="K30" s="1479" t="str">
        <f>IF(ISNA(VLOOKUP(J30,SaisieScores!$C$12:$D$103,2,FALSE)),"",VLOOKUP(J30,SaisieScores!$C$12:$D$103,2,FALSE))</f>
        <v/>
      </c>
      <c r="L30" s="1462" t="str">
        <f t="shared" si="36"/>
        <v/>
      </c>
      <c r="M30" s="1567" t="str">
        <f>IF(L30="","",L30-$AS$6)</f>
        <v/>
      </c>
      <c r="N30" s="1460" t="str">
        <f>IF(K30="","",RANK(K30,($K$10:$K$257),1))</f>
        <v/>
      </c>
      <c r="O30" s="1509" t="str">
        <f>IF(S30="","",IF(S30&gt;3,"",IF(S30=1,K30,IF(S30=2,K30,IF(S30=3,K30)))))</f>
        <v/>
      </c>
      <c r="P30" s="116"/>
      <c r="Q30" s="116"/>
      <c r="R30" s="116"/>
      <c r="S30" s="1539" t="str">
        <f>IF(OR(ISBLANK(K30),K30=""),"",RANK(K30,$K$10:$K$45,1)+COUNTIF($K$10:K30,K30)-1)</f>
        <v/>
      </c>
      <c r="T30" s="1474" t="str">
        <f>IF(O30="","",IF(O30&gt;3,"",IF(O30=1,K30,IF(O30=2,K30,IF(O30=3,K30)))))</f>
        <v/>
      </c>
      <c r="U30" s="1474" t="str">
        <f>IF(S30="","",IF(S30&gt;3,"",IF(S30=1,K30,IF(S30=2,K30,IF(S30=3,K30)))))</f>
        <v/>
      </c>
      <c r="V30" s="1474"/>
      <c r="W30" s="1474" t="str">
        <f>IF(OR(ISBLANK(V30),V30=""),"",RANK(V30,($V$10:$V$257),1))</f>
        <v/>
      </c>
      <c r="X30" s="1476"/>
      <c r="Y30" s="1474"/>
      <c r="Z30" s="1468"/>
      <c r="AA30" s="1426"/>
      <c r="AB30" s="1328" t="str">
        <f>IF(ISNA(VLOOKUP(AA30,SaisieScores!$F$12:$G$103,2,FALSE)),"",VLOOKUP(AA30,SaisieScores!$F$12:$G$103,2,FALSE))</f>
        <v/>
      </c>
      <c r="AC30" s="1348" t="str">
        <f t="shared" si="17"/>
        <v/>
      </c>
      <c r="AD30" s="1349" t="str">
        <f t="shared" si="0"/>
        <v/>
      </c>
      <c r="AE30" s="1349" t="str">
        <f t="shared" si="1"/>
        <v/>
      </c>
      <c r="AF30" s="1348" t="str">
        <f>IF(OR(ISBLANK(AB30),AB30=""),"",IF(AB30="AB","",RANK(AB30,$AB$10:$AB$45,1)+COUNTIF($AB$10:AB30,AB30)-1))</f>
        <v/>
      </c>
      <c r="AG30" s="1223" t="str">
        <f t="shared" si="18"/>
        <v/>
      </c>
      <c r="AH30" s="103" t="str">
        <f t="shared" si="2"/>
        <v/>
      </c>
      <c r="AI30" s="82" t="str">
        <f t="shared" si="38"/>
        <v/>
      </c>
      <c r="AJ30" s="897" t="str">
        <f t="shared" si="4"/>
        <v/>
      </c>
      <c r="AK30" s="1223"/>
      <c r="AL30" s="1348"/>
      <c r="AM30" s="1348"/>
      <c r="AN30" s="1349" t="str">
        <f t="shared" si="19"/>
        <v/>
      </c>
      <c r="AO30" s="1157" t="str">
        <f t="shared" si="37"/>
        <v/>
      </c>
      <c r="AP30" s="1246" t="str">
        <f t="shared" si="30"/>
        <v/>
      </c>
      <c r="AQ30" s="1223" t="str">
        <f t="shared" si="5"/>
        <v/>
      </c>
      <c r="AR30" s="1223" t="str">
        <f t="shared" si="6"/>
        <v/>
      </c>
      <c r="AS30" s="1223" t="str">
        <f t="shared" si="7"/>
        <v/>
      </c>
      <c r="AT30" s="1223" t="str">
        <f t="shared" si="8"/>
        <v/>
      </c>
      <c r="AU30" s="1223"/>
      <c r="AV30" s="1223" t="str">
        <f t="shared" si="31"/>
        <v/>
      </c>
      <c r="AW30" s="1223"/>
      <c r="AX30" s="1223" t="str">
        <f t="shared" si="9"/>
        <v/>
      </c>
      <c r="AY30" s="1497"/>
      <c r="AZ30" s="1497"/>
      <c r="BA30" s="900" t="str">
        <f t="shared" si="10"/>
        <v/>
      </c>
      <c r="BB30" s="900" t="str">
        <f>IF(ISBLANK('JOURNÉE 2'!C30),"",'JOURNÉE 2'!C30)</f>
        <v/>
      </c>
      <c r="BC30" s="1505" t="str">
        <f>IF(OR(BK30=""),"",IF(OR(BL30=""),"",BK30))</f>
        <v/>
      </c>
      <c r="BD30" s="1495" t="str">
        <f>IF(OR(BK30=""),"",IF(OR(BL30=""),"",BL30))</f>
        <v/>
      </c>
      <c r="BE30" s="1508" t="str">
        <f>IF(OR(BK30="",BL30=""),"",MIN(BK30:BL30))</f>
        <v/>
      </c>
      <c r="BF30" s="1311" t="str">
        <f>IF(ISNA(VLOOKUP(BA30,'JOURNÉE 1'!$BJ$10:$BL$298,2,FALSE)),"",VLOOKUP(BA30,'JOURNÉE 1'!$BJ$10:$BL$298,2,FALSE))</f>
        <v/>
      </c>
      <c r="BG30" s="1312" t="str">
        <f t="shared" si="11"/>
        <v/>
      </c>
      <c r="BH30" s="1312" t="str">
        <f t="shared" si="12"/>
        <v/>
      </c>
      <c r="BI30" s="1505" t="str">
        <f>IF(OR(C30="",C31=""),"",CONCATENATE(C30,C31))</f>
        <v/>
      </c>
      <c r="BJ30" s="1354"/>
      <c r="BK30" s="1495" t="str">
        <f>IF(K30= "", "",K30)</f>
        <v/>
      </c>
      <c r="BL30" s="1495" t="str">
        <f>IF(ISNA(VLOOKUP(BI30,'JOURNÉE 2'!$BE$10:$BF$300,2,FALSE)),"",VLOOKUP(BI30,'JOURNÉE 2'!$BE$10:$BF$300,2,FALSE))</f>
        <v/>
      </c>
      <c r="BM30" s="1508" t="str">
        <f>IF(OR(BK30="",BL30=""),"",MIN(BK30:BL30))</f>
        <v/>
      </c>
      <c r="BN30" s="1311" t="str">
        <f>IF(ISBLANK('JOURNÉE 1'!C30),"",'JOURNÉE 1'!C30)</f>
        <v/>
      </c>
      <c r="BO30" s="461" t="str">
        <f t="shared" si="13"/>
        <v/>
      </c>
      <c r="BP30" s="461" t="str">
        <f>IF(ISBLANK('JOURNÉE 2'!C30),"",'JOURNÉE 2'!C30)</f>
        <v/>
      </c>
      <c r="BQ30" s="461" t="str">
        <f>IF(ISBLANK('JOURNÉE 1'!U30),"",'JOURNÉE 1'!U30)</f>
        <v/>
      </c>
      <c r="BR30" s="461" t="str">
        <f>IF(ISNA(VLOOKUP(BN30,'JOURNÉE 2'!$C$10:$AR$300,35,FALSE)),"",VLOOKUP(BN30,'JOURNÉE 2'!$C$10:$AR$300,35,FALSE))</f>
        <v/>
      </c>
      <c r="BS30" s="461" t="str">
        <f t="shared" si="21"/>
        <v/>
      </c>
      <c r="BT30" s="475">
        <f t="shared" si="22"/>
        <v>18</v>
      </c>
      <c r="BU30" s="1304" t="str">
        <f>IF(ISNA(VLOOKUP(BN30,'JOURNÉE 2'!$BV$10:$BX$300,3,FALSE)),"",VLOOKUP(BN30,'JOURNÉE 2'!$BV$10:$BX$300,3,FALSE))</f>
        <v/>
      </c>
      <c r="BV30" s="900" t="str">
        <f>IF(ISNA(VLOOKUP(BN30,'JOURNÉE 2'!$C$10:$AR$300,1,FALSE)),"",VLOOKUP(BN30,'JOURNÉE 2'!$C$10:$AR$300,1,FALSE))</f>
        <v/>
      </c>
      <c r="BW30" s="107"/>
      <c r="BX30" t="str">
        <f>IF(ISEVEN(ROW()),IF($B30&lt;&gt;0,TEXT($B30,"00")&amp;" "&amp;#REF!&amp;" "&amp;1,""),IF($B29&lt;&gt;0,TEXT($B29,"00")&amp;" "&amp;#REF!&amp;" "&amp;2,""))</f>
        <v/>
      </c>
      <c r="BY30" t="str">
        <f t="shared" si="33"/>
        <v/>
      </c>
      <c r="BZ30" t="str">
        <f t="shared" si="34"/>
        <v/>
      </c>
      <c r="CA30" t="str">
        <f t="shared" si="32"/>
        <v/>
      </c>
      <c r="CB30" t="str">
        <f t="shared" si="23"/>
        <v/>
      </c>
      <c r="CC30" t="str">
        <f t="shared" si="24"/>
        <v/>
      </c>
      <c r="CD30" t="str">
        <f t="shared" si="25"/>
        <v/>
      </c>
      <c r="CE30" t="str">
        <f t="shared" si="26"/>
        <v/>
      </c>
      <c r="CF30" t="str">
        <f t="shared" si="27"/>
        <v/>
      </c>
    </row>
    <row r="31" spans="1:84" ht="15.75" customHeight="1" thickBot="1" x14ac:dyDescent="0.45">
      <c r="A31" s="1497"/>
      <c r="B31" s="1494"/>
      <c r="C31" s="80"/>
      <c r="D31" s="81"/>
      <c r="E31" s="81"/>
      <c r="F31" s="82"/>
      <c r="G31" s="1141"/>
      <c r="H31" s="1494"/>
      <c r="I31" s="1102" t="str">
        <f>IF(ISNA(VLOOKUP(C31,'J1&amp;J2'!$CA$9:$CE$466,5,FALSE)),"",VLOOKUP(C31,'J1&amp;J2'!$CA$9:$CE$466,5,FALSE))</f>
        <v/>
      </c>
      <c r="J31" s="1519"/>
      <c r="K31" s="1480"/>
      <c r="L31" s="1463"/>
      <c r="M31" s="1568"/>
      <c r="N31" s="1461"/>
      <c r="O31" s="1510"/>
      <c r="P31" s="118"/>
      <c r="Q31" s="118"/>
      <c r="R31" s="118"/>
      <c r="S31" s="1510"/>
      <c r="T31" s="1510"/>
      <c r="U31" s="1510"/>
      <c r="V31" s="1510"/>
      <c r="W31" s="1510"/>
      <c r="X31" s="1510"/>
      <c r="Y31" s="1510"/>
      <c r="Z31" s="1469"/>
      <c r="AA31" s="1424"/>
      <c r="AB31" s="1328" t="str">
        <f>IF(ISNA(VLOOKUP(AA31,SaisieScores!$F$12:$G$103,2,FALSE)),"",VLOOKUP(AA31,SaisieScores!$F$12:$G$103,2,FALSE))</f>
        <v/>
      </c>
      <c r="AC31" s="898" t="str">
        <f t="shared" si="17"/>
        <v/>
      </c>
      <c r="AD31" s="1339" t="str">
        <f t="shared" si="0"/>
        <v/>
      </c>
      <c r="AE31" s="1339" t="str">
        <f t="shared" si="1"/>
        <v/>
      </c>
      <c r="AF31" s="898" t="str">
        <f>IF(OR(ISBLANK(AB31),AB31=""),"",IF(AB31="AB","",RANK(AB31,$AB$10:$AB$45,1)+COUNTIF($AB$10:AB31,AB31)-1))</f>
        <v/>
      </c>
      <c r="AG31" s="1045" t="str">
        <f t="shared" si="18"/>
        <v/>
      </c>
      <c r="AH31" s="88" t="str">
        <f t="shared" si="2"/>
        <v/>
      </c>
      <c r="AI31" s="87" t="str">
        <f t="shared" si="38"/>
        <v/>
      </c>
      <c r="AJ31" s="1010" t="str">
        <f t="shared" si="4"/>
        <v/>
      </c>
      <c r="AK31" s="99"/>
      <c r="AL31" s="950"/>
      <c r="AM31" s="950"/>
      <c r="AN31" s="1339" t="str">
        <f t="shared" si="19"/>
        <v/>
      </c>
      <c r="AO31" s="1160" t="str">
        <f t="shared" si="37"/>
        <v/>
      </c>
      <c r="AP31" s="1245" t="str">
        <f t="shared" si="30"/>
        <v/>
      </c>
      <c r="AQ31" s="1045" t="str">
        <f t="shared" si="5"/>
        <v/>
      </c>
      <c r="AR31" s="1045" t="str">
        <f t="shared" si="6"/>
        <v/>
      </c>
      <c r="AS31" s="1045" t="str">
        <f t="shared" si="7"/>
        <v/>
      </c>
      <c r="AT31" s="1045" t="str">
        <f t="shared" si="8"/>
        <v/>
      </c>
      <c r="AU31" s="1045"/>
      <c r="AV31" s="1045" t="str">
        <f t="shared" si="31"/>
        <v/>
      </c>
      <c r="AW31" s="1045"/>
      <c r="AX31" s="1045" t="str">
        <f t="shared" si="9"/>
        <v/>
      </c>
      <c r="AY31" s="1497"/>
      <c r="AZ31" s="1497"/>
      <c r="BA31" s="900" t="str">
        <f t="shared" si="10"/>
        <v/>
      </c>
      <c r="BB31" s="900" t="str">
        <f>IF(ISBLANK('JOURNÉE 2'!C31),"",'JOURNÉE 2'!C31)</f>
        <v/>
      </c>
      <c r="BC31" s="1511"/>
      <c r="BD31" s="1510"/>
      <c r="BE31" s="1515"/>
      <c r="BF31" s="1311" t="str">
        <f>IF(ISNA(VLOOKUP(BA31,'JOURNÉE 1'!$BJ$10:$BL$298,2,FALSE)),"",VLOOKUP(BA31,'JOURNÉE 1'!$BJ$10:$BL$298,2,FALSE))</f>
        <v/>
      </c>
      <c r="BG31" s="1312" t="str">
        <f t="shared" si="11"/>
        <v/>
      </c>
      <c r="BH31" s="1312" t="str">
        <f t="shared" si="12"/>
        <v/>
      </c>
      <c r="BI31" s="1511"/>
      <c r="BJ31" s="1353"/>
      <c r="BK31" s="1510"/>
      <c r="BL31" s="1510"/>
      <c r="BM31" s="1515"/>
      <c r="BN31" s="1311" t="str">
        <f>IF(ISBLANK('JOURNÉE 1'!C31),"",'JOURNÉE 1'!C31)</f>
        <v/>
      </c>
      <c r="BO31" s="461" t="str">
        <f t="shared" si="13"/>
        <v/>
      </c>
      <c r="BP31" s="461" t="str">
        <f>IF(ISBLANK('JOURNÉE 2'!C31),"",'JOURNÉE 2'!C31)</f>
        <v/>
      </c>
      <c r="BQ31" s="461" t="str">
        <f>IF(ISBLANK('JOURNÉE 1'!U31),"",'JOURNÉE 1'!U31)</f>
        <v/>
      </c>
      <c r="BR31" s="461" t="str">
        <f>IF(ISNA(VLOOKUP(BN31,'JOURNÉE 2'!$C$10:$AR$300,35,FALSE)),"",VLOOKUP(BN31,'JOURNÉE 2'!$C$10:$AR$300,35,FALSE))</f>
        <v/>
      </c>
      <c r="BS31" s="461" t="str">
        <f t="shared" si="21"/>
        <v/>
      </c>
      <c r="BT31" s="475">
        <f t="shared" si="22"/>
        <v>18</v>
      </c>
      <c r="BU31" s="1304" t="str">
        <f>IF(ISNA(VLOOKUP(BN31,'JOURNÉE 2'!$BV$10:$BX$300,3,FALSE)),"",VLOOKUP(BN31,'JOURNÉE 2'!$BV$10:$BX$300,3,FALSE))</f>
        <v/>
      </c>
      <c r="BV31" s="900" t="str">
        <f>IF(ISNA(VLOOKUP(BN31,'JOURNÉE 2'!$C$10:$AR$300,1,FALSE)),"",VLOOKUP(BN31,'JOURNÉE 2'!$C$10:$AR$300,1,FALSE))</f>
        <v/>
      </c>
      <c r="BW31" s="96"/>
      <c r="BX31" t="str">
        <f>IF(ISEVEN(ROW()),IF($B31&lt;&gt;0,TEXT($B31,"00")&amp;" "&amp;#REF!&amp;" "&amp;1,""),IF($B30&lt;&gt;0,TEXT($B30,"00")&amp;" "&amp;#REF!&amp;" "&amp;2,""))</f>
        <v/>
      </c>
      <c r="BY31" t="str">
        <f t="shared" si="33"/>
        <v/>
      </c>
      <c r="BZ31" t="str">
        <f t="shared" si="34"/>
        <v/>
      </c>
      <c r="CA31" t="str">
        <f t="shared" si="32"/>
        <v/>
      </c>
      <c r="CB31" t="str">
        <f t="shared" si="23"/>
        <v/>
      </c>
      <c r="CC31" t="str">
        <f t="shared" si="24"/>
        <v/>
      </c>
      <c r="CD31" t="str">
        <f t="shared" si="25"/>
        <v/>
      </c>
      <c r="CE31" t="str">
        <f t="shared" si="26"/>
        <v/>
      </c>
      <c r="CF31" t="str">
        <f t="shared" si="27"/>
        <v/>
      </c>
    </row>
    <row r="32" spans="1:84" ht="15.75" customHeight="1" thickTop="1" x14ac:dyDescent="0.4">
      <c r="A32" s="1497"/>
      <c r="B32" s="1364"/>
      <c r="C32" s="97"/>
      <c r="D32" s="98"/>
      <c r="E32" s="98"/>
      <c r="F32" s="87"/>
      <c r="G32" s="1140"/>
      <c r="H32" s="1459" t="str">
        <f t="shared" ref="H32" si="46">IF(G33=36,"",IF(G32="","",G32+G33))</f>
        <v/>
      </c>
      <c r="I32" s="1103" t="str">
        <f>IF(ISNA(VLOOKUP(C32,'J1&amp;J2'!$CA$9:$CE$466,5,FALSE)),"",VLOOKUP(C32,'J1&amp;J2'!$CA$9:$CE$466,5,FALSE))</f>
        <v/>
      </c>
      <c r="J32" s="1516"/>
      <c r="K32" s="1479" t="str">
        <f>IF(ISNA(VLOOKUP(J32,SaisieScores!$C$12:$D$103,2,FALSE)),"",VLOOKUP(J32,SaisieScores!$C$12:$D$103,2,FALSE))</f>
        <v/>
      </c>
      <c r="L32" s="1462" t="str">
        <f t="shared" si="36"/>
        <v/>
      </c>
      <c r="M32" s="1529" t="str">
        <f>IF(L32="","",L32-$AS$6)</f>
        <v/>
      </c>
      <c r="N32" s="1471" t="str">
        <f>IF(K32="","",RANK(K32,($K$10:$K$257),1))</f>
        <v/>
      </c>
      <c r="O32" s="1474" t="str">
        <f>IF(S32="","",IF(S32&gt;3,"",IF(S32=1,K32,IF(S32=2,K32,IF(S32=3,K32)))))</f>
        <v/>
      </c>
      <c r="P32" s="1474"/>
      <c r="Q32" s="1474"/>
      <c r="R32" s="1474"/>
      <c r="S32" s="1474" t="str">
        <f>IF(OR(ISBLANK(K32),K32=""),"",RANK(K32,$K$10:$K$45,1)+COUNTIF($K$10:K32,K32)-1)</f>
        <v/>
      </c>
      <c r="T32" s="1474" t="str">
        <f>IF(O32="","",IF(O32&gt;3,"",IF(O32=1,K32,IF(O32=2,K32,IF(O32=3,K32)))))</f>
        <v/>
      </c>
      <c r="U32" s="1474" t="str">
        <f>IF(S32="","",IF(S32&gt;3,"",IF(S32=1,K32,IF(S32=2,K32,IF(S32=3,K32)))))</f>
        <v/>
      </c>
      <c r="V32" s="1474"/>
      <c r="W32" s="1474" t="str">
        <f>IF(OR(ISBLANK(V32),V32=""),"",RANK(V32,($V$10:$V$257),1))</f>
        <v/>
      </c>
      <c r="X32" s="1476"/>
      <c r="Y32" s="1474"/>
      <c r="Z32" s="1468"/>
      <c r="AA32" s="1425"/>
      <c r="AB32" s="1328" t="str">
        <f>IF(ISNA(VLOOKUP(AA32,SaisieScores!$F$12:$G$103,2,FALSE)),"",VLOOKUP(AA32,SaisieScores!$F$12:$G$103,2,FALSE))</f>
        <v/>
      </c>
      <c r="AC32" s="1348" t="str">
        <f t="shared" si="17"/>
        <v/>
      </c>
      <c r="AD32" s="1349" t="str">
        <f t="shared" si="0"/>
        <v/>
      </c>
      <c r="AE32" s="1349" t="str">
        <f t="shared" si="1"/>
        <v/>
      </c>
      <c r="AF32" s="1348" t="str">
        <f>IF(OR(ISBLANK(AB32),AB32=""),"",IF(AB32="AB","",RANK(AB32,$AB$10:$AB$45,1)+COUNTIF($AB$10:AB32,AB32)-1))</f>
        <v/>
      </c>
      <c r="AG32" s="1223" t="str">
        <f t="shared" si="18"/>
        <v/>
      </c>
      <c r="AH32" s="103" t="str">
        <f t="shared" si="2"/>
        <v/>
      </c>
      <c r="AI32" s="82" t="str">
        <f t="shared" si="38"/>
        <v/>
      </c>
      <c r="AJ32" s="897" t="str">
        <f t="shared" si="4"/>
        <v/>
      </c>
      <c r="AK32" s="1223"/>
      <c r="AL32" s="1348"/>
      <c r="AM32" s="1348"/>
      <c r="AN32" s="1349" t="str">
        <f t="shared" si="19"/>
        <v/>
      </c>
      <c r="AO32" s="1157" t="str">
        <f t="shared" si="37"/>
        <v/>
      </c>
      <c r="AP32" s="1242" t="str">
        <f t="shared" si="30"/>
        <v/>
      </c>
      <c r="AQ32" s="1223" t="str">
        <f t="shared" si="5"/>
        <v/>
      </c>
      <c r="AR32" s="1223" t="str">
        <f t="shared" si="6"/>
        <v/>
      </c>
      <c r="AS32" s="1223" t="str">
        <f t="shared" si="7"/>
        <v/>
      </c>
      <c r="AT32" s="1223" t="str">
        <f t="shared" si="8"/>
        <v/>
      </c>
      <c r="AU32" s="1223"/>
      <c r="AV32" s="1223" t="str">
        <f t="shared" si="31"/>
        <v/>
      </c>
      <c r="AW32" s="1223"/>
      <c r="AX32" s="1223" t="str">
        <f t="shared" si="9"/>
        <v/>
      </c>
      <c r="AY32" s="1497"/>
      <c r="AZ32" s="1497"/>
      <c r="BA32" s="900" t="str">
        <f t="shared" si="10"/>
        <v/>
      </c>
      <c r="BB32" s="900" t="str">
        <f>IF(ISBLANK('JOURNÉE 2'!C32),"",'JOURNÉE 2'!C32)</f>
        <v/>
      </c>
      <c r="BC32" s="1505" t="str">
        <f>IF(OR(BK32=""),"",IF(OR(BL32=""),"",BK32))</f>
        <v/>
      </c>
      <c r="BD32" s="1495" t="str">
        <f>IF(OR(BK32=""),"",IF(OR(BL32=""),"",BL32))</f>
        <v/>
      </c>
      <c r="BE32" s="1508" t="str">
        <f>IF(OR(BK32="",BL32=""),"",MIN(BK32:BL32))</f>
        <v/>
      </c>
      <c r="BF32" s="1311" t="str">
        <f>IF(ISNA(VLOOKUP(BA32,'JOURNÉE 1'!$BJ$10:$BL$298,2,FALSE)),"",VLOOKUP(BA32,'JOURNÉE 1'!$BJ$10:$BL$298,2,FALSE))</f>
        <v/>
      </c>
      <c r="BG32" s="1312" t="str">
        <f t="shared" si="11"/>
        <v/>
      </c>
      <c r="BH32" s="1312" t="str">
        <f t="shared" si="12"/>
        <v/>
      </c>
      <c r="BI32" s="1505" t="str">
        <f>IF(OR(C32="",C33=""),"",CONCATENATE(C32,C33))</f>
        <v/>
      </c>
      <c r="BJ32" s="1354"/>
      <c r="BK32" s="1495" t="str">
        <f>IF(K32= "", "",K32)</f>
        <v/>
      </c>
      <c r="BL32" s="1495" t="str">
        <f>IF(ISNA(VLOOKUP(BI32,'JOURNÉE 2'!$BE$10:$BF$300,2,FALSE)),"",VLOOKUP(BI32,'JOURNÉE 2'!$BE$10:$BF$300,2,FALSE))</f>
        <v/>
      </c>
      <c r="BM32" s="1508" t="str">
        <f>IF(OR(BK32="",BL32=""),"",MIN(BK32:BL32))</f>
        <v/>
      </c>
      <c r="BN32" s="1311" t="str">
        <f>IF(ISBLANK('JOURNÉE 1'!C32),"",'JOURNÉE 1'!C32)</f>
        <v/>
      </c>
      <c r="BO32" s="461" t="str">
        <f t="shared" si="13"/>
        <v/>
      </c>
      <c r="BP32" s="461" t="str">
        <f>IF(ISBLANK('JOURNÉE 2'!C32),"",'JOURNÉE 2'!C32)</f>
        <v/>
      </c>
      <c r="BQ32" s="461" t="str">
        <f>IF(ISBLANK('JOURNÉE 1'!U32),"",'JOURNÉE 1'!U32)</f>
        <v/>
      </c>
      <c r="BR32" s="461" t="str">
        <f>IF(ISNA(VLOOKUP(BN32,'JOURNÉE 2'!$C$10:$AR$300,35,FALSE)),"",VLOOKUP(BN32,'JOURNÉE 2'!$C$10:$AR$300,35,FALSE))</f>
        <v/>
      </c>
      <c r="BS32" s="461" t="str">
        <f t="shared" si="21"/>
        <v/>
      </c>
      <c r="BT32" s="475">
        <f t="shared" si="22"/>
        <v>18</v>
      </c>
      <c r="BU32" s="1304" t="str">
        <f>IF(ISNA(VLOOKUP(BN32,'JOURNÉE 2'!$BV$10:$BX$300,3,FALSE)),"",VLOOKUP(BN32,'JOURNÉE 2'!$BV$10:$BX$300,3,FALSE))</f>
        <v/>
      </c>
      <c r="BV32" s="900" t="str">
        <f>IF(ISNA(VLOOKUP(BN32,'JOURNÉE 2'!$C$10:$AR$300,1,FALSE)),"",VLOOKUP(BN32,'JOURNÉE 2'!$C$10:$AR$300,1,FALSE))</f>
        <v/>
      </c>
      <c r="BW32" s="107"/>
      <c r="BX32" t="str">
        <f>IF(ISEVEN(ROW()),IF($B32&lt;&gt;0,TEXT($B32,"00")&amp;" "&amp;#REF!&amp;" "&amp;1,""),IF($B31&lt;&gt;0,TEXT($B31,"00")&amp;" "&amp;#REF!&amp;" "&amp;2,""))</f>
        <v/>
      </c>
      <c r="BY32" t="str">
        <f t="shared" si="33"/>
        <v/>
      </c>
      <c r="BZ32" t="str">
        <f t="shared" si="34"/>
        <v/>
      </c>
      <c r="CA32" t="str">
        <f t="shared" si="32"/>
        <v/>
      </c>
      <c r="CB32" t="str">
        <f t="shared" si="23"/>
        <v/>
      </c>
      <c r="CC32" t="str">
        <f t="shared" si="24"/>
        <v/>
      </c>
      <c r="CD32" t="str">
        <f t="shared" si="25"/>
        <v/>
      </c>
      <c r="CE32" t="str">
        <f t="shared" si="26"/>
        <v/>
      </c>
      <c r="CF32" t="str">
        <f t="shared" si="27"/>
        <v/>
      </c>
    </row>
    <row r="33" spans="1:84" ht="15.75" customHeight="1" thickBot="1" x14ac:dyDescent="0.45">
      <c r="A33" s="1497"/>
      <c r="B33" s="1364"/>
      <c r="C33" s="97"/>
      <c r="D33" s="98"/>
      <c r="E33" s="98"/>
      <c r="F33" s="87"/>
      <c r="G33" s="1140"/>
      <c r="H33" s="1486"/>
      <c r="I33" s="1105" t="str">
        <f>IF(ISNA(VLOOKUP(C33,'J1&amp;J2'!$CA$9:$CE$466,5,FALSE)),"",VLOOKUP(C33,'J1&amp;J2'!$CA$9:$CE$466,5,FALSE))</f>
        <v/>
      </c>
      <c r="J33" s="1517"/>
      <c r="K33" s="1480"/>
      <c r="L33" s="1463"/>
      <c r="M33" s="1531"/>
      <c r="N33" s="1484"/>
      <c r="O33" s="1510"/>
      <c r="P33" s="1510"/>
      <c r="Q33" s="1510"/>
      <c r="R33" s="1510"/>
      <c r="S33" s="1510"/>
      <c r="T33" s="1510"/>
      <c r="U33" s="1510"/>
      <c r="V33" s="1510"/>
      <c r="W33" s="1510"/>
      <c r="X33" s="1510"/>
      <c r="Y33" s="1510"/>
      <c r="Z33" s="1469"/>
      <c r="AA33" s="1425"/>
      <c r="AB33" s="1328" t="str">
        <f>IF(ISNA(VLOOKUP(AA33,SaisieScores!$F$12:$G$103,2,FALSE)),"",VLOOKUP(AA33,SaisieScores!$F$12:$G$103,2,FALSE))</f>
        <v/>
      </c>
      <c r="AC33" s="898" t="str">
        <f t="shared" si="17"/>
        <v/>
      </c>
      <c r="AD33" s="1339" t="str">
        <f t="shared" si="0"/>
        <v/>
      </c>
      <c r="AE33" s="1339" t="str">
        <f t="shared" si="1"/>
        <v/>
      </c>
      <c r="AF33" s="898" t="str">
        <f>IF(OR(ISBLANK(AB33),AB33=""),"",IF(AB33="AB","",RANK(AB33,$AB$10:$AB$45,1)+COUNTIF($AB$10:AB33,AB33)-1))</f>
        <v/>
      </c>
      <c r="AG33" s="1045" t="str">
        <f t="shared" si="18"/>
        <v/>
      </c>
      <c r="AH33" s="88" t="str">
        <f t="shared" si="2"/>
        <v/>
      </c>
      <c r="AI33" s="87" t="str">
        <f t="shared" si="38"/>
        <v/>
      </c>
      <c r="AJ33" s="1010" t="str">
        <f t="shared" si="4"/>
        <v/>
      </c>
      <c r="AK33" s="99"/>
      <c r="AL33" s="950"/>
      <c r="AM33" s="950"/>
      <c r="AN33" s="1339" t="str">
        <f t="shared" si="19"/>
        <v/>
      </c>
      <c r="AO33" s="1160" t="str">
        <f t="shared" si="37"/>
        <v/>
      </c>
      <c r="AP33" s="1241" t="str">
        <f t="shared" si="30"/>
        <v/>
      </c>
      <c r="AQ33" s="1045" t="str">
        <f t="shared" si="5"/>
        <v/>
      </c>
      <c r="AR33" s="1045" t="str">
        <f t="shared" si="6"/>
        <v/>
      </c>
      <c r="AS33" s="1045" t="str">
        <f t="shared" si="7"/>
        <v/>
      </c>
      <c r="AT33" s="1045" t="str">
        <f t="shared" si="8"/>
        <v/>
      </c>
      <c r="AU33" s="1045"/>
      <c r="AV33" s="1045" t="str">
        <f t="shared" si="31"/>
        <v/>
      </c>
      <c r="AW33" s="1045"/>
      <c r="AX33" s="1045" t="str">
        <f t="shared" si="9"/>
        <v/>
      </c>
      <c r="AY33" s="1497"/>
      <c r="AZ33" s="1497"/>
      <c r="BA33" s="900" t="str">
        <f t="shared" si="10"/>
        <v/>
      </c>
      <c r="BB33" s="900" t="str">
        <f>IF(ISBLANK('JOURNÉE 2'!C33),"",'JOURNÉE 2'!C33)</f>
        <v/>
      </c>
      <c r="BC33" s="1511"/>
      <c r="BD33" s="1510"/>
      <c r="BE33" s="1515"/>
      <c r="BF33" s="1311" t="str">
        <f>IF(ISNA(VLOOKUP(BA33,'JOURNÉE 1'!$BJ$10:$BL$298,2,FALSE)),"",VLOOKUP(BA33,'JOURNÉE 1'!$BJ$10:$BL$298,2,FALSE))</f>
        <v/>
      </c>
      <c r="BG33" s="1312" t="str">
        <f t="shared" si="11"/>
        <v/>
      </c>
      <c r="BH33" s="1312" t="str">
        <f t="shared" si="12"/>
        <v/>
      </c>
      <c r="BI33" s="1511"/>
      <c r="BJ33" s="1353"/>
      <c r="BK33" s="1510"/>
      <c r="BL33" s="1510"/>
      <c r="BM33" s="1515"/>
      <c r="BN33" s="1311" t="str">
        <f>IF(ISBLANK('JOURNÉE 1'!C33),"",'JOURNÉE 1'!C33)</f>
        <v/>
      </c>
      <c r="BO33" s="461" t="str">
        <f t="shared" si="13"/>
        <v/>
      </c>
      <c r="BP33" s="461" t="str">
        <f>IF(ISBLANK('JOURNÉE 2'!C33),"",'JOURNÉE 2'!C33)</f>
        <v/>
      </c>
      <c r="BQ33" s="461" t="str">
        <f>IF(ISBLANK('JOURNÉE 1'!U33),"",'JOURNÉE 1'!U33)</f>
        <v/>
      </c>
      <c r="BR33" s="461" t="str">
        <f>IF(ISNA(VLOOKUP(BN33,'JOURNÉE 2'!$C$10:$AR$300,35,FALSE)),"",VLOOKUP(BN33,'JOURNÉE 2'!$C$10:$AR$300,35,FALSE))</f>
        <v/>
      </c>
      <c r="BS33" s="461" t="str">
        <f t="shared" si="21"/>
        <v/>
      </c>
      <c r="BT33" s="475">
        <f t="shared" si="22"/>
        <v>18</v>
      </c>
      <c r="BU33" s="1304" t="str">
        <f>IF(ISNA(VLOOKUP(BN33,'JOURNÉE 2'!$BV$10:$BX$300,3,FALSE)),"",VLOOKUP(BN33,'JOURNÉE 2'!$BV$10:$BX$300,3,FALSE))</f>
        <v/>
      </c>
      <c r="BV33" s="900" t="str">
        <f>IF(ISNA(VLOOKUP(BN33,'JOURNÉE 2'!$C$10:$AR$300,1,FALSE)),"",VLOOKUP(BN33,'JOURNÉE 2'!$C$10:$AR$300,1,FALSE))</f>
        <v/>
      </c>
      <c r="BW33" s="96"/>
      <c r="BX33" t="str">
        <f>IF(ISEVEN(ROW()),IF($B33&lt;&gt;0,TEXT($B33,"00")&amp;" "&amp;#REF!&amp;" "&amp;1,""),IF($B32&lt;&gt;0,TEXT($B32,"00")&amp;" "&amp;#REF!&amp;" "&amp;2,""))</f>
        <v/>
      </c>
      <c r="BY33" t="str">
        <f t="shared" si="33"/>
        <v/>
      </c>
      <c r="BZ33" t="str">
        <f t="shared" si="34"/>
        <v/>
      </c>
      <c r="CA33" t="str">
        <f t="shared" si="32"/>
        <v/>
      </c>
      <c r="CB33" t="str">
        <f t="shared" si="23"/>
        <v/>
      </c>
      <c r="CC33" t="str">
        <f t="shared" si="24"/>
        <v/>
      </c>
      <c r="CD33" t="str">
        <f t="shared" si="25"/>
        <v/>
      </c>
      <c r="CE33" t="str">
        <f t="shared" si="26"/>
        <v/>
      </c>
      <c r="CF33" t="str">
        <f t="shared" si="27"/>
        <v/>
      </c>
    </row>
    <row r="34" spans="1:84" ht="15.75" customHeight="1" thickTop="1" x14ac:dyDescent="0.4">
      <c r="A34" s="1497"/>
      <c r="B34" s="1457"/>
      <c r="C34" s="113"/>
      <c r="D34" s="114"/>
      <c r="E34" s="114"/>
      <c r="F34" s="115"/>
      <c r="G34" s="1139"/>
      <c r="H34" s="1457" t="str">
        <f t="shared" ref="H34" si="47">IF(G35=36,"",IF(G34="","",G34+G35))</f>
        <v/>
      </c>
      <c r="I34" s="1104" t="str">
        <f>IF(ISNA(VLOOKUP(C34,'J1&amp;J2'!$CA$9:$CE$466,5,FALSE)),"",VLOOKUP(C34,'J1&amp;J2'!$CA$9:$CE$466,5,FALSE))</f>
        <v/>
      </c>
      <c r="J34" s="1518"/>
      <c r="K34" s="1479" t="str">
        <f>IF(ISNA(VLOOKUP(J34,SaisieScores!$C$12:$D$103,2,FALSE)),"",VLOOKUP(J34,SaisieScores!$C$12:$D$103,2,FALSE))</f>
        <v/>
      </c>
      <c r="L34" s="1462" t="str">
        <f t="shared" si="36"/>
        <v/>
      </c>
      <c r="M34" s="1567" t="str">
        <f>IF(L34="","",L34-$AS$6)</f>
        <v/>
      </c>
      <c r="N34" s="1460" t="str">
        <f>IF(K34="","",RANK(K34,($K$10:$K$257),1))</f>
        <v/>
      </c>
      <c r="O34" s="1509" t="str">
        <f>IF(S34="","",IF(S34&gt;3,"",IF(S34=1,K34,IF(S34=2,K34,IF(S34=3,K34)))))</f>
        <v/>
      </c>
      <c r="P34" s="116"/>
      <c r="Q34" s="116"/>
      <c r="R34" s="116"/>
      <c r="S34" s="1539" t="str">
        <f>IF(OR(ISBLANK(K34),K34=""),"",RANK(K34,$K$10:$K$45,1)+COUNTIF($K$10:K34,K34)-1)</f>
        <v/>
      </c>
      <c r="T34" s="1474" t="str">
        <f>IF(O34="","",IF(O34&gt;3,"",IF(O34=1,K34,IF(O34=2,K34,IF(O34=3,K34)))))</f>
        <v/>
      </c>
      <c r="U34" s="1474" t="str">
        <f>IF(S34="","",IF(S34&gt;3,"",IF(S34=1,K34,IF(S34=2,K34,IF(S34=3,K34)))))</f>
        <v/>
      </c>
      <c r="V34" s="1474"/>
      <c r="W34" s="1474" t="str">
        <f>IF(OR(ISBLANK(V34),V34=""),"",RANK(V34,($V$10:$V$257),1))</f>
        <v/>
      </c>
      <c r="X34" s="1476"/>
      <c r="Y34" s="1474"/>
      <c r="Z34" s="1468"/>
      <c r="AA34" s="1426"/>
      <c r="AB34" s="1328" t="str">
        <f>IF(ISNA(VLOOKUP(AA34,SaisieScores!$F$12:$G$103,2,FALSE)),"",VLOOKUP(AA34,SaisieScores!$F$12:$G$103,2,FALSE))</f>
        <v/>
      </c>
      <c r="AC34" s="1348" t="str">
        <f t="shared" si="17"/>
        <v/>
      </c>
      <c r="AD34" s="1349" t="str">
        <f t="shared" si="0"/>
        <v/>
      </c>
      <c r="AE34" s="1349" t="str">
        <f t="shared" si="1"/>
        <v/>
      </c>
      <c r="AF34" s="1348" t="str">
        <f>IF(OR(ISBLANK(AB34),AB34=""),"",IF(AB34="AB","",RANK(AB34,$AB$10:$AB$45,1)+COUNTIF($AB$10:AB34,AB34)-1))</f>
        <v/>
      </c>
      <c r="AG34" s="1223" t="str">
        <f t="shared" si="18"/>
        <v/>
      </c>
      <c r="AH34" s="103" t="str">
        <f t="shared" si="2"/>
        <v/>
      </c>
      <c r="AI34" s="82" t="str">
        <f t="shared" si="38"/>
        <v/>
      </c>
      <c r="AJ34" s="897" t="str">
        <f t="shared" si="4"/>
        <v/>
      </c>
      <c r="AK34" s="1223"/>
      <c r="AL34" s="1348"/>
      <c r="AM34" s="1348"/>
      <c r="AN34" s="1349" t="str">
        <f t="shared" si="19"/>
        <v/>
      </c>
      <c r="AO34" s="1157" t="str">
        <f t="shared" si="37"/>
        <v/>
      </c>
      <c r="AP34" s="1242" t="str">
        <f t="shared" si="30"/>
        <v/>
      </c>
      <c r="AQ34" s="1223" t="str">
        <f t="shared" si="5"/>
        <v/>
      </c>
      <c r="AR34" s="1223" t="str">
        <f t="shared" si="6"/>
        <v/>
      </c>
      <c r="AS34" s="1223" t="str">
        <f t="shared" si="7"/>
        <v/>
      </c>
      <c r="AT34" s="1223" t="str">
        <f t="shared" si="8"/>
        <v/>
      </c>
      <c r="AU34" s="1223"/>
      <c r="AV34" s="1223" t="str">
        <f t="shared" si="31"/>
        <v/>
      </c>
      <c r="AW34" s="1223"/>
      <c r="AX34" s="1223" t="str">
        <f t="shared" si="9"/>
        <v/>
      </c>
      <c r="AY34" s="1497"/>
      <c r="AZ34" s="1497"/>
      <c r="BA34" s="900" t="str">
        <f t="shared" si="10"/>
        <v/>
      </c>
      <c r="BB34" s="900" t="str">
        <f>IF(ISBLANK('JOURNÉE 2'!C34),"",'JOURNÉE 2'!C34)</f>
        <v/>
      </c>
      <c r="BC34" s="1505" t="str">
        <f>IF(OR(BK34=""),"",IF(OR(BL34=""),"",BK34))</f>
        <v/>
      </c>
      <c r="BD34" s="1495" t="str">
        <f>IF(OR(BK34=""),"",IF(OR(BL34=""),"",BL34))</f>
        <v/>
      </c>
      <c r="BE34" s="1508" t="str">
        <f>IF(OR(BK34="",BL34=""),"",MIN(BK34:BL34))</f>
        <v/>
      </c>
      <c r="BF34" s="1311" t="str">
        <f>IF(ISNA(VLOOKUP(BA34,'JOURNÉE 1'!$BJ$10:$BL$298,2,FALSE)),"",VLOOKUP(BA34,'JOURNÉE 1'!$BJ$10:$BL$298,2,FALSE))</f>
        <v/>
      </c>
      <c r="BG34" s="1312" t="str">
        <f t="shared" si="11"/>
        <v/>
      </c>
      <c r="BH34" s="1312" t="str">
        <f t="shared" si="12"/>
        <v/>
      </c>
      <c r="BI34" s="1505" t="str">
        <f>IF(OR(C34="",C35=""),"",CONCATENATE(C34,C35))</f>
        <v/>
      </c>
      <c r="BJ34" s="1354"/>
      <c r="BK34" s="1495" t="str">
        <f>IF(K34= "", "",K34)</f>
        <v/>
      </c>
      <c r="BL34" s="1495" t="str">
        <f>IF(ISNA(VLOOKUP(BI34,'JOURNÉE 2'!$BE$10:$BF$300,2,FALSE)),"",VLOOKUP(BI34,'JOURNÉE 2'!$BE$10:$BF$300,2,FALSE))</f>
        <v/>
      </c>
      <c r="BM34" s="1508" t="str">
        <f>IF(OR(BK34="",BL34=""),"",MIN(BK34:BL34))</f>
        <v/>
      </c>
      <c r="BN34" s="1311" t="str">
        <f>IF(ISBLANK('JOURNÉE 1'!C34),"",'JOURNÉE 1'!C34)</f>
        <v/>
      </c>
      <c r="BO34" s="461" t="str">
        <f t="shared" si="13"/>
        <v/>
      </c>
      <c r="BP34" s="461" t="str">
        <f>IF(ISBLANK('JOURNÉE 2'!C34),"",'JOURNÉE 2'!C34)</f>
        <v/>
      </c>
      <c r="BQ34" s="461" t="str">
        <f>IF(ISBLANK('JOURNÉE 1'!U34),"",'JOURNÉE 1'!U34)</f>
        <v/>
      </c>
      <c r="BR34" s="461" t="str">
        <f>IF(ISNA(VLOOKUP(BN34,'JOURNÉE 2'!$C$10:$AR$300,35,FALSE)),"",VLOOKUP(BN34,'JOURNÉE 2'!$C$10:$AR$300,35,FALSE))</f>
        <v/>
      </c>
      <c r="BS34" s="461" t="str">
        <f t="shared" si="21"/>
        <v/>
      </c>
      <c r="BT34" s="475">
        <f t="shared" si="22"/>
        <v>18</v>
      </c>
      <c r="BU34" s="1304" t="str">
        <f>IF(ISNA(VLOOKUP(BN34,'JOURNÉE 2'!$BV$10:$BX$300,3,FALSE)),"",VLOOKUP(BN34,'JOURNÉE 2'!$BV$10:$BX$300,3,FALSE))</f>
        <v/>
      </c>
      <c r="BV34" s="900" t="str">
        <f>IF(ISNA(VLOOKUP(BN34,'JOURNÉE 2'!$C$10:$AR$300,1,FALSE)),"",VLOOKUP(BN34,'JOURNÉE 2'!$C$10:$AR$300,1,FALSE))</f>
        <v/>
      </c>
      <c r="BW34" s="107"/>
      <c r="BX34" t="str">
        <f>IF(ISEVEN(ROW()),IF($B34&lt;&gt;0,TEXT($B34,"00")&amp;" "&amp;#REF!&amp;" "&amp;1,""),IF($B33&lt;&gt;0,TEXT($B33,"00")&amp;" "&amp;#REF!&amp;" "&amp;2,""))</f>
        <v/>
      </c>
      <c r="BY34" t="str">
        <f t="shared" si="33"/>
        <v/>
      </c>
      <c r="BZ34" t="str">
        <f t="shared" si="34"/>
        <v/>
      </c>
      <c r="CA34" t="str">
        <f t="shared" si="32"/>
        <v/>
      </c>
      <c r="CB34" t="str">
        <f t="shared" si="23"/>
        <v/>
      </c>
      <c r="CC34" t="str">
        <f t="shared" si="24"/>
        <v/>
      </c>
      <c r="CD34" t="str">
        <f t="shared" si="25"/>
        <v/>
      </c>
      <c r="CE34" t="str">
        <f t="shared" si="26"/>
        <v/>
      </c>
      <c r="CF34" t="str">
        <f t="shared" si="27"/>
        <v/>
      </c>
    </row>
    <row r="35" spans="1:84" ht="15.75" customHeight="1" thickBot="1" x14ac:dyDescent="0.45">
      <c r="A35" s="1497"/>
      <c r="B35" s="1458"/>
      <c r="C35" s="80"/>
      <c r="D35" s="81"/>
      <c r="E35" s="81"/>
      <c r="F35" s="82"/>
      <c r="G35" s="1141"/>
      <c r="H35" s="1494"/>
      <c r="I35" s="1102" t="str">
        <f>IF(ISNA(VLOOKUP(C35,'J1&amp;J2'!$CA$9:$CE$466,5,FALSE)),"",VLOOKUP(C35,'J1&amp;J2'!$CA$9:$CE$466,5,FALSE))</f>
        <v/>
      </c>
      <c r="J35" s="1519"/>
      <c r="K35" s="1480"/>
      <c r="L35" s="1463"/>
      <c r="M35" s="1568"/>
      <c r="N35" s="1461"/>
      <c r="O35" s="1510"/>
      <c r="P35" s="118"/>
      <c r="Q35" s="118"/>
      <c r="R35" s="118"/>
      <c r="S35" s="1510"/>
      <c r="T35" s="1510"/>
      <c r="U35" s="1510"/>
      <c r="V35" s="1510"/>
      <c r="W35" s="1510"/>
      <c r="X35" s="1510"/>
      <c r="Y35" s="1510"/>
      <c r="Z35" s="1469"/>
      <c r="AA35" s="1424"/>
      <c r="AB35" s="1328" t="str">
        <f>IF(ISNA(VLOOKUP(AA35,SaisieScores!$F$12:$G$103,2,FALSE)),"",VLOOKUP(AA35,SaisieScores!$F$12:$G$103,2,FALSE))</f>
        <v/>
      </c>
      <c r="AC35" s="898" t="str">
        <f t="shared" si="17"/>
        <v/>
      </c>
      <c r="AD35" s="1339" t="str">
        <f t="shared" si="0"/>
        <v/>
      </c>
      <c r="AE35" s="1339" t="str">
        <f t="shared" si="1"/>
        <v/>
      </c>
      <c r="AF35" s="898" t="str">
        <f>IF(OR(ISBLANK(AB35),AB35=""),"",IF(AB35="AB","",RANK(AB35,$AB$10:$AB$45,1)+COUNTIF($AB$10:AB35,AB35)-1))</f>
        <v/>
      </c>
      <c r="AG35" s="1045" t="str">
        <f t="shared" si="18"/>
        <v/>
      </c>
      <c r="AH35" s="88" t="str">
        <f t="shared" si="2"/>
        <v/>
      </c>
      <c r="AI35" s="87" t="str">
        <f t="shared" si="38"/>
        <v/>
      </c>
      <c r="AJ35" s="1010" t="str">
        <f t="shared" si="4"/>
        <v/>
      </c>
      <c r="AK35" s="99"/>
      <c r="AL35" s="950"/>
      <c r="AM35" s="950"/>
      <c r="AN35" s="1339" t="str">
        <f t="shared" si="19"/>
        <v/>
      </c>
      <c r="AO35" s="1160" t="str">
        <f t="shared" si="37"/>
        <v/>
      </c>
      <c r="AP35" s="1241" t="str">
        <f t="shared" si="30"/>
        <v/>
      </c>
      <c r="AQ35" s="1045" t="str">
        <f t="shared" si="5"/>
        <v/>
      </c>
      <c r="AR35" s="1045" t="str">
        <f t="shared" si="6"/>
        <v/>
      </c>
      <c r="AS35" s="1045" t="str">
        <f t="shared" si="7"/>
        <v/>
      </c>
      <c r="AT35" s="1045" t="str">
        <f t="shared" si="8"/>
        <v/>
      </c>
      <c r="AU35" s="1045"/>
      <c r="AV35" s="1045" t="str">
        <f t="shared" si="31"/>
        <v/>
      </c>
      <c r="AW35" s="1045"/>
      <c r="AX35" s="1045" t="str">
        <f t="shared" si="9"/>
        <v/>
      </c>
      <c r="AY35" s="1497"/>
      <c r="AZ35" s="1497"/>
      <c r="BA35" s="900" t="str">
        <f t="shared" si="10"/>
        <v/>
      </c>
      <c r="BB35" s="900" t="str">
        <f>IF(ISBLANK('JOURNÉE 2'!C35),"",'JOURNÉE 2'!C35)</f>
        <v/>
      </c>
      <c r="BC35" s="1511"/>
      <c r="BD35" s="1510"/>
      <c r="BE35" s="1515"/>
      <c r="BF35" s="1311" t="str">
        <f>IF(ISNA(VLOOKUP(BA35,'JOURNÉE 1'!$BJ$10:$BL$298,2,FALSE)),"",VLOOKUP(BA35,'JOURNÉE 1'!$BJ$10:$BL$298,2,FALSE))</f>
        <v/>
      </c>
      <c r="BG35" s="1312" t="str">
        <f t="shared" si="11"/>
        <v/>
      </c>
      <c r="BH35" s="1312" t="str">
        <f t="shared" si="12"/>
        <v/>
      </c>
      <c r="BI35" s="1511"/>
      <c r="BJ35" s="1353"/>
      <c r="BK35" s="1510"/>
      <c r="BL35" s="1510"/>
      <c r="BM35" s="1515"/>
      <c r="BN35" s="1311" t="str">
        <f>IF(ISBLANK('JOURNÉE 1'!C35),"",'JOURNÉE 1'!C35)</f>
        <v/>
      </c>
      <c r="BO35" s="461" t="str">
        <f t="shared" si="13"/>
        <v/>
      </c>
      <c r="BP35" s="461" t="str">
        <f>IF(ISBLANK('JOURNÉE 2'!C35),"",'JOURNÉE 2'!C35)</f>
        <v/>
      </c>
      <c r="BQ35" s="461" t="str">
        <f>IF(ISBLANK('JOURNÉE 1'!U35),"",'JOURNÉE 1'!U35)</f>
        <v/>
      </c>
      <c r="BR35" s="461" t="str">
        <f>IF(ISNA(VLOOKUP(BN35,'JOURNÉE 2'!$C$10:$AR$300,35,FALSE)),"",VLOOKUP(BN35,'JOURNÉE 2'!$C$10:$AR$300,35,FALSE))</f>
        <v/>
      </c>
      <c r="BS35" s="461" t="str">
        <f t="shared" si="21"/>
        <v/>
      </c>
      <c r="BT35" s="475">
        <f t="shared" si="22"/>
        <v>18</v>
      </c>
      <c r="BU35" s="1304" t="str">
        <f>IF(ISNA(VLOOKUP(BN35,'JOURNÉE 2'!$BV$10:$BX$300,3,FALSE)),"",VLOOKUP(BN35,'JOURNÉE 2'!$BV$10:$BX$300,3,FALSE))</f>
        <v/>
      </c>
      <c r="BV35" s="900" t="str">
        <f>IF(ISNA(VLOOKUP(BN35,'JOURNÉE 2'!$C$10:$AR$300,1,FALSE)),"",VLOOKUP(BN35,'JOURNÉE 2'!$C$10:$AR$300,1,FALSE))</f>
        <v/>
      </c>
      <c r="BW35" s="96"/>
      <c r="BX35" t="str">
        <f>IF(ISEVEN(ROW()),IF($B35&lt;&gt;0,TEXT($B35,"00")&amp;" "&amp;#REF!&amp;" "&amp;1,""),IF($B34&lt;&gt;0,TEXT($B34,"00")&amp;" "&amp;#REF!&amp;" "&amp;2,""))</f>
        <v/>
      </c>
      <c r="BY35" t="str">
        <f t="shared" si="33"/>
        <v/>
      </c>
      <c r="BZ35" t="str">
        <f t="shared" si="34"/>
        <v/>
      </c>
      <c r="CA35" t="str">
        <f t="shared" si="32"/>
        <v/>
      </c>
      <c r="CB35" t="str">
        <f t="shared" si="23"/>
        <v/>
      </c>
      <c r="CC35" t="str">
        <f t="shared" si="24"/>
        <v/>
      </c>
      <c r="CD35" t="str">
        <f t="shared" si="25"/>
        <v/>
      </c>
      <c r="CE35" t="str">
        <f t="shared" si="26"/>
        <v/>
      </c>
      <c r="CF35" t="str">
        <f t="shared" si="27"/>
        <v/>
      </c>
    </row>
    <row r="36" spans="1:84" ht="15.75" customHeight="1" thickTop="1" x14ac:dyDescent="0.4">
      <c r="A36" s="1497"/>
      <c r="B36" s="1459"/>
      <c r="C36" s="97"/>
      <c r="D36" s="98"/>
      <c r="E36" s="98"/>
      <c r="F36" s="87"/>
      <c r="G36" s="1140"/>
      <c r="H36" s="1459" t="str">
        <f t="shared" ref="H36" si="48">IF(G37=36,"",IF(G36="","",G36+G37))</f>
        <v/>
      </c>
      <c r="I36" s="1103" t="str">
        <f>IF(ISNA(VLOOKUP(C36,'J1&amp;J2'!$CA$9:$CE$466,5,FALSE)),"",VLOOKUP(C36,'J1&amp;J2'!$CA$9:$CE$466,5,FALSE))</f>
        <v/>
      </c>
      <c r="J36" s="1516"/>
      <c r="K36" s="1479" t="str">
        <f>IF(ISNA(VLOOKUP(J36,SaisieScores!$C$12:$D$103,2,FALSE)),"",VLOOKUP(J36,SaisieScores!$C$12:$D$103,2,FALSE))</f>
        <v/>
      </c>
      <c r="L36" s="1462" t="str">
        <f t="shared" si="36"/>
        <v/>
      </c>
      <c r="M36" s="1529" t="str">
        <f>IF(L36="","",L36-$AS$6)</f>
        <v/>
      </c>
      <c r="N36" s="1471" t="str">
        <f>IF(K36="","",RANK(K36,($K$10:$K$257),1))</f>
        <v/>
      </c>
      <c r="O36" s="1474" t="str">
        <f>IF(S36="","",IF(S36&gt;3,"",IF(S36=1,K36,IF(S36=2,K36,IF(S36=3,K36)))))</f>
        <v/>
      </c>
      <c r="P36" s="1474"/>
      <c r="Q36" s="1474"/>
      <c r="R36" s="1474"/>
      <c r="S36" s="1474" t="str">
        <f>IF(OR(ISBLANK(K36),K36=""),"",RANK(K36,$K$10:$K$45,1)+COUNTIF($K$10:K36,K36)-1)</f>
        <v/>
      </c>
      <c r="T36" s="1474" t="str">
        <f>IF(O36="","",IF(O36&gt;3,"",IF(O36=1,K36,IF(O36=2,K36,IF(O36=3,K36)))))</f>
        <v/>
      </c>
      <c r="U36" s="1474" t="str">
        <f>IF(S36="","",IF(S36&gt;3,"",IF(S36=1,K36,IF(S36=2,K36,IF(S36=3,K36)))))</f>
        <v/>
      </c>
      <c r="V36" s="1474"/>
      <c r="W36" s="1474" t="str">
        <f>IF(OR(ISBLANK(V36),V36=""),"",RANK(V36,($V$10:$V$257),1))</f>
        <v/>
      </c>
      <c r="X36" s="1476"/>
      <c r="Y36" s="1474"/>
      <c r="Z36" s="1468"/>
      <c r="AA36" s="1425"/>
      <c r="AB36" s="1328" t="str">
        <f>IF(ISNA(VLOOKUP(AA36,SaisieScores!$F$12:$G$103,2,FALSE)),"",VLOOKUP(AA36,SaisieScores!$F$12:$G$103,2,FALSE))</f>
        <v/>
      </c>
      <c r="AC36" s="1348" t="str">
        <f t="shared" si="17"/>
        <v/>
      </c>
      <c r="AD36" s="1349" t="str">
        <f t="shared" si="0"/>
        <v/>
      </c>
      <c r="AE36" s="1349" t="str">
        <f t="shared" si="1"/>
        <v/>
      </c>
      <c r="AF36" s="1348" t="str">
        <f>IF(OR(ISBLANK(AB36),AB36=""),"",IF(AB36="AB","",RANK(AB36,$AB$10:$AB$45,1)+COUNTIF($AB$10:AB36,AB36)-1))</f>
        <v/>
      </c>
      <c r="AG36" s="1223" t="str">
        <f t="shared" si="18"/>
        <v/>
      </c>
      <c r="AH36" s="103" t="str">
        <f t="shared" si="2"/>
        <v/>
      </c>
      <c r="AI36" s="82" t="str">
        <f t="shared" si="38"/>
        <v/>
      </c>
      <c r="AJ36" s="897" t="str">
        <f t="shared" si="4"/>
        <v/>
      </c>
      <c r="AK36" s="1223"/>
      <c r="AL36" s="1348"/>
      <c r="AM36" s="1348"/>
      <c r="AN36" s="1349" t="str">
        <f t="shared" si="19"/>
        <v/>
      </c>
      <c r="AO36" s="1157" t="str">
        <f t="shared" si="37"/>
        <v/>
      </c>
      <c r="AP36" s="1242" t="str">
        <f t="shared" si="30"/>
        <v/>
      </c>
      <c r="AQ36" s="1223" t="str">
        <f t="shared" si="5"/>
        <v/>
      </c>
      <c r="AR36" s="1223" t="str">
        <f t="shared" si="6"/>
        <v/>
      </c>
      <c r="AS36" s="1223" t="str">
        <f t="shared" si="7"/>
        <v/>
      </c>
      <c r="AT36" s="1223" t="str">
        <f t="shared" si="8"/>
        <v/>
      </c>
      <c r="AU36" s="1223"/>
      <c r="AV36" s="1223" t="str">
        <f t="shared" si="31"/>
        <v/>
      </c>
      <c r="AW36" s="1223"/>
      <c r="AX36" s="1223" t="str">
        <f t="shared" si="9"/>
        <v/>
      </c>
      <c r="AY36" s="1497"/>
      <c r="AZ36" s="1497"/>
      <c r="BA36" s="900" t="str">
        <f t="shared" si="10"/>
        <v/>
      </c>
      <c r="BB36" s="900" t="str">
        <f>IF(ISBLANK('JOURNÉE 2'!C36),"",'JOURNÉE 2'!C36)</f>
        <v/>
      </c>
      <c r="BC36" s="1505" t="str">
        <f>IF(OR(BK36=""),"",IF(OR(BL36=""),"",BK36))</f>
        <v/>
      </c>
      <c r="BD36" s="1495" t="str">
        <f>IF(OR(BK36=""),"",IF(OR(BL36=""),"",BL36))</f>
        <v/>
      </c>
      <c r="BE36" s="1508" t="str">
        <f>IF(OR(BK36="",BL36=""),"",MIN(BK36:BL36))</f>
        <v/>
      </c>
      <c r="BF36" s="1311" t="str">
        <f>IF(ISNA(VLOOKUP(BA36,'JOURNÉE 1'!$BJ$10:$BL$298,2,FALSE)),"",VLOOKUP(BA36,'JOURNÉE 1'!$BJ$10:$BL$298,2,FALSE))</f>
        <v/>
      </c>
      <c r="BG36" s="1312" t="str">
        <f t="shared" si="11"/>
        <v/>
      </c>
      <c r="BH36" s="1312" t="str">
        <f t="shared" si="12"/>
        <v/>
      </c>
      <c r="BI36" s="1505" t="str">
        <f>IF(OR(C36="",C37=""),"",CONCATENATE(C36,C37))</f>
        <v/>
      </c>
      <c r="BJ36" s="1354"/>
      <c r="BK36" s="1495" t="str">
        <f>IF(K36= "", "",K36)</f>
        <v/>
      </c>
      <c r="BL36" s="1495" t="str">
        <f>IF(ISNA(VLOOKUP(BI36,'JOURNÉE 2'!$BE$10:$BF$300,2,FALSE)),"",VLOOKUP(BI36,'JOURNÉE 2'!$BE$10:$BF$300,2,FALSE))</f>
        <v/>
      </c>
      <c r="BM36" s="1508" t="str">
        <f>IF(OR(BK36="",BL36=""),"",MIN(BK36:BL36))</f>
        <v/>
      </c>
      <c r="BN36" s="1311" t="str">
        <f>IF(ISBLANK('JOURNÉE 1'!C36),"",'JOURNÉE 1'!C36)</f>
        <v/>
      </c>
      <c r="BO36" s="461" t="str">
        <f t="shared" si="13"/>
        <v/>
      </c>
      <c r="BP36" s="461" t="str">
        <f>IF(ISBLANK('JOURNÉE 2'!C36),"",'JOURNÉE 2'!C36)</f>
        <v/>
      </c>
      <c r="BQ36" s="461" t="str">
        <f>IF(ISBLANK('JOURNÉE 1'!U36),"",'JOURNÉE 1'!U36)</f>
        <v/>
      </c>
      <c r="BR36" s="461" t="str">
        <f>IF(ISNA(VLOOKUP(BN36,'JOURNÉE 2'!$C$10:$AR$300,35,FALSE)),"",VLOOKUP(BN36,'JOURNÉE 2'!$C$10:$AR$300,35,FALSE))</f>
        <v/>
      </c>
      <c r="BS36" s="461" t="str">
        <f t="shared" si="21"/>
        <v/>
      </c>
      <c r="BT36" s="475">
        <f t="shared" si="22"/>
        <v>18</v>
      </c>
      <c r="BU36" s="1304" t="str">
        <f>IF(ISNA(VLOOKUP(BN36,'JOURNÉE 2'!$BV$10:$BX$300,3,FALSE)),"",VLOOKUP(BN36,'JOURNÉE 2'!$BV$10:$BX$300,3,FALSE))</f>
        <v/>
      </c>
      <c r="BV36" s="900" t="str">
        <f>IF(ISNA(VLOOKUP(BN36,'JOURNÉE 2'!$C$10:$AR$300,1,FALSE)),"",VLOOKUP(BN36,'JOURNÉE 2'!$C$10:$AR$300,1,FALSE))</f>
        <v/>
      </c>
      <c r="BW36" s="107"/>
      <c r="BX36" t="str">
        <f>IF(ISEVEN(ROW()),IF($B36&lt;&gt;0,TEXT($B36,"00")&amp;" "&amp;#REF!&amp;" "&amp;1,""),IF($B35&lt;&gt;0,TEXT($B35,"00")&amp;" "&amp;#REF!&amp;" "&amp;2,""))</f>
        <v/>
      </c>
      <c r="BY36" t="str">
        <f t="shared" si="33"/>
        <v/>
      </c>
      <c r="BZ36" t="str">
        <f t="shared" si="34"/>
        <v/>
      </c>
      <c r="CA36" t="str">
        <f t="shared" si="32"/>
        <v/>
      </c>
      <c r="CB36" t="str">
        <f t="shared" si="23"/>
        <v/>
      </c>
      <c r="CC36" t="str">
        <f t="shared" si="24"/>
        <v/>
      </c>
      <c r="CD36" t="str">
        <f t="shared" si="25"/>
        <v/>
      </c>
      <c r="CE36" t="str">
        <f t="shared" si="26"/>
        <v/>
      </c>
      <c r="CF36" t="str">
        <f t="shared" si="27"/>
        <v/>
      </c>
    </row>
    <row r="37" spans="1:84" ht="15.75" customHeight="1" thickBot="1" x14ac:dyDescent="0.45">
      <c r="A37" s="1497"/>
      <c r="B37" s="1458"/>
      <c r="C37" s="97"/>
      <c r="D37" s="98"/>
      <c r="E37" s="98"/>
      <c r="F37" s="87"/>
      <c r="G37" s="1140"/>
      <c r="H37" s="1486"/>
      <c r="I37" s="1105" t="str">
        <f>IF(ISNA(VLOOKUP(C37,'J1&amp;J2'!$CA$9:$CE$466,5,FALSE)),"",VLOOKUP(C37,'J1&amp;J2'!$CA$9:$CE$466,5,FALSE))</f>
        <v/>
      </c>
      <c r="J37" s="1517"/>
      <c r="K37" s="1480"/>
      <c r="L37" s="1463"/>
      <c r="M37" s="1531"/>
      <c r="N37" s="1484"/>
      <c r="O37" s="1510"/>
      <c r="P37" s="1510"/>
      <c r="Q37" s="1510"/>
      <c r="R37" s="1510"/>
      <c r="S37" s="1510"/>
      <c r="T37" s="1510"/>
      <c r="U37" s="1510"/>
      <c r="V37" s="1510"/>
      <c r="W37" s="1510"/>
      <c r="X37" s="1510"/>
      <c r="Y37" s="1510"/>
      <c r="Z37" s="1469"/>
      <c r="AA37" s="1425"/>
      <c r="AB37" s="1328" t="str">
        <f>IF(ISNA(VLOOKUP(AA37,SaisieScores!$F$12:$G$103,2,FALSE)),"",VLOOKUP(AA37,SaisieScores!$F$12:$G$103,2,FALSE))</f>
        <v/>
      </c>
      <c r="AC37" s="898" t="str">
        <f t="shared" si="17"/>
        <v/>
      </c>
      <c r="AD37" s="1339" t="str">
        <f t="shared" si="0"/>
        <v/>
      </c>
      <c r="AE37" s="1339" t="str">
        <f t="shared" si="1"/>
        <v/>
      </c>
      <c r="AF37" s="898" t="str">
        <f>IF(OR(ISBLANK(AB37),AB37=""),"",IF(AB37="AB","",RANK(AB37,$AB$10:$AB$45,1)+COUNTIF($AB$10:AB37,AB37)-1))</f>
        <v/>
      </c>
      <c r="AG37" s="1045" t="str">
        <f t="shared" si="18"/>
        <v/>
      </c>
      <c r="AH37" s="88" t="str">
        <f t="shared" si="2"/>
        <v/>
      </c>
      <c r="AI37" s="87" t="str">
        <f t="shared" si="38"/>
        <v/>
      </c>
      <c r="AJ37" s="1010" t="str">
        <f t="shared" si="4"/>
        <v/>
      </c>
      <c r="AK37" s="99"/>
      <c r="AL37" s="950"/>
      <c r="AM37" s="950"/>
      <c r="AN37" s="1339" t="str">
        <f t="shared" si="19"/>
        <v/>
      </c>
      <c r="AO37" s="1160" t="str">
        <f t="shared" si="37"/>
        <v/>
      </c>
      <c r="AP37" s="1241" t="str">
        <f t="shared" si="30"/>
        <v/>
      </c>
      <c r="AQ37" s="1045" t="str">
        <f t="shared" si="5"/>
        <v/>
      </c>
      <c r="AR37" s="1045" t="str">
        <f t="shared" si="6"/>
        <v/>
      </c>
      <c r="AS37" s="1045" t="str">
        <f t="shared" si="7"/>
        <v/>
      </c>
      <c r="AT37" s="1045" t="str">
        <f t="shared" si="8"/>
        <v/>
      </c>
      <c r="AU37" s="1045"/>
      <c r="AV37" s="1045" t="str">
        <f t="shared" si="31"/>
        <v/>
      </c>
      <c r="AW37" s="1045"/>
      <c r="AX37" s="1045" t="str">
        <f t="shared" si="9"/>
        <v/>
      </c>
      <c r="AY37" s="1497"/>
      <c r="AZ37" s="1497"/>
      <c r="BA37" s="900" t="str">
        <f t="shared" si="10"/>
        <v/>
      </c>
      <c r="BB37" s="900" t="str">
        <f>IF(ISBLANK('JOURNÉE 2'!C37),"",'JOURNÉE 2'!C37)</f>
        <v/>
      </c>
      <c r="BC37" s="1511"/>
      <c r="BD37" s="1510"/>
      <c r="BE37" s="1515"/>
      <c r="BF37" s="1311" t="str">
        <f>IF(ISNA(VLOOKUP(BA37,'JOURNÉE 1'!$BJ$10:$BL$298,2,FALSE)),"",VLOOKUP(BA37,'JOURNÉE 1'!$BJ$10:$BL$298,2,FALSE))</f>
        <v/>
      </c>
      <c r="BG37" s="1312" t="str">
        <f t="shared" si="11"/>
        <v/>
      </c>
      <c r="BH37" s="1312" t="str">
        <f t="shared" si="12"/>
        <v/>
      </c>
      <c r="BI37" s="1511"/>
      <c r="BJ37" s="1353"/>
      <c r="BK37" s="1510"/>
      <c r="BL37" s="1510"/>
      <c r="BM37" s="1515"/>
      <c r="BN37" s="1311" t="str">
        <f>IF(ISBLANK('JOURNÉE 1'!C37),"",'JOURNÉE 1'!C37)</f>
        <v/>
      </c>
      <c r="BO37" s="461" t="str">
        <f t="shared" si="13"/>
        <v/>
      </c>
      <c r="BP37" s="461" t="str">
        <f>IF(ISBLANK('JOURNÉE 2'!C37),"",'JOURNÉE 2'!C37)</f>
        <v/>
      </c>
      <c r="BQ37" s="461" t="str">
        <f>IF(ISBLANK('JOURNÉE 1'!U37),"",'JOURNÉE 1'!U37)</f>
        <v/>
      </c>
      <c r="BR37" s="461" t="str">
        <f>IF(ISNA(VLOOKUP(BN37,'JOURNÉE 2'!$C$10:$AR$300,35,FALSE)),"",VLOOKUP(BN37,'JOURNÉE 2'!$C$10:$AR$300,35,FALSE))</f>
        <v/>
      </c>
      <c r="BS37" s="461" t="str">
        <f t="shared" si="21"/>
        <v/>
      </c>
      <c r="BT37" s="475">
        <f t="shared" si="22"/>
        <v>18</v>
      </c>
      <c r="BU37" s="1304" t="str">
        <f>IF(ISNA(VLOOKUP(BN37,'JOURNÉE 2'!$BV$10:$BX$300,3,FALSE)),"",VLOOKUP(BN37,'JOURNÉE 2'!$BV$10:$BX$300,3,FALSE))</f>
        <v/>
      </c>
      <c r="BV37" s="900" t="str">
        <f>IF(ISNA(VLOOKUP(BN37,'JOURNÉE 2'!$C$10:$AR$300,1,FALSE)),"",VLOOKUP(BN37,'JOURNÉE 2'!$C$10:$AR$300,1,FALSE))</f>
        <v/>
      </c>
      <c r="BW37" s="96"/>
      <c r="BX37" t="str">
        <f>IF(ISEVEN(ROW()),IF($B37&lt;&gt;0,TEXT($B37,"00")&amp;" "&amp;#REF!&amp;" "&amp;1,""),IF($B36&lt;&gt;0,TEXT($B36,"00")&amp;" "&amp;#REF!&amp;" "&amp;2,""))</f>
        <v/>
      </c>
      <c r="BY37" t="str">
        <f t="shared" si="33"/>
        <v/>
      </c>
      <c r="BZ37" t="str">
        <f t="shared" si="34"/>
        <v/>
      </c>
      <c r="CA37" t="str">
        <f t="shared" si="32"/>
        <v/>
      </c>
      <c r="CB37" t="str">
        <f t="shared" si="23"/>
        <v/>
      </c>
      <c r="CC37" t="str">
        <f t="shared" si="24"/>
        <v/>
      </c>
      <c r="CD37" t="str">
        <f t="shared" si="25"/>
        <v/>
      </c>
      <c r="CE37" t="str">
        <f t="shared" si="26"/>
        <v/>
      </c>
      <c r="CF37" t="str">
        <f t="shared" si="27"/>
        <v/>
      </c>
    </row>
    <row r="38" spans="1:84" ht="15.75" customHeight="1" thickTop="1" x14ac:dyDescent="0.4">
      <c r="A38" s="1497"/>
      <c r="B38" s="1457"/>
      <c r="C38" s="113"/>
      <c r="D38" s="114"/>
      <c r="E38" s="114"/>
      <c r="F38" s="115"/>
      <c r="G38" s="1139"/>
      <c r="H38" s="1457" t="str">
        <f t="shared" ref="H38" si="49">IF(G39=36,"",IF(G38="","",G38+G39))</f>
        <v/>
      </c>
      <c r="I38" s="1104" t="str">
        <f>IF(ISNA(VLOOKUP(C38,'J1&amp;J2'!$CA$9:$CE$466,5,FALSE)),"",VLOOKUP(C38,'J1&amp;J2'!$CA$9:$CE$466,5,FALSE))</f>
        <v/>
      </c>
      <c r="J38" s="1518"/>
      <c r="K38" s="1479" t="str">
        <f>IF(ISNA(VLOOKUP(J38,SaisieScores!$C$12:$D$103,2,FALSE)),"",VLOOKUP(J38,SaisieScores!$C$12:$D$103,2,FALSE))</f>
        <v/>
      </c>
      <c r="L38" s="1462" t="str">
        <f t="shared" si="36"/>
        <v/>
      </c>
      <c r="M38" s="1567" t="str">
        <f>IF(L38="","",L38-$AS$6)</f>
        <v/>
      </c>
      <c r="N38" s="1460" t="str">
        <f>IF(K38="","",RANK(K38,($K$10:$K$257),1))</f>
        <v/>
      </c>
      <c r="O38" s="1509" t="str">
        <f>IF(S38="","",IF(S38&gt;3,"",IF(S38=1,K38,IF(S38=2,K38,IF(S38=3,K38)))))</f>
        <v/>
      </c>
      <c r="P38" s="116"/>
      <c r="Q38" s="116"/>
      <c r="R38" s="116"/>
      <c r="S38" s="1539" t="str">
        <f>IF(OR(ISBLANK(K38),K38=""),"",RANK(K38,$K$10:$K$45,1)+COUNTIF($K$10:K38,K38)-1)</f>
        <v/>
      </c>
      <c r="T38" s="1474" t="str">
        <f>IF(O38="","",IF(O38&gt;3,"",IF(O38=1,K38,IF(O38=2,K38,IF(O38=3,K38)))))</f>
        <v/>
      </c>
      <c r="U38" s="1474" t="str">
        <f>IF(S38="","",IF(S38&gt;3,"",IF(S38=1,K38,IF(S38=2,K38,IF(S38=3,K38)))))</f>
        <v/>
      </c>
      <c r="V38" s="1474"/>
      <c r="W38" s="1474" t="str">
        <f>IF(OR(ISBLANK(V38),V38=""),"",RANK(V38,($V$10:$V$257),1))</f>
        <v/>
      </c>
      <c r="X38" s="1476"/>
      <c r="Y38" s="1474"/>
      <c r="Z38" s="1468"/>
      <c r="AA38" s="1426"/>
      <c r="AB38" s="1328" t="str">
        <f>IF(ISNA(VLOOKUP(AA38,SaisieScores!$F$12:$G$103,2,FALSE)),"",VLOOKUP(AA38,SaisieScores!$F$12:$G$103,2,FALSE))</f>
        <v/>
      </c>
      <c r="AC38" s="1348" t="str">
        <f t="shared" si="17"/>
        <v/>
      </c>
      <c r="AD38" s="1349" t="str">
        <f t="shared" si="0"/>
        <v/>
      </c>
      <c r="AE38" s="1349" t="str">
        <f t="shared" si="1"/>
        <v/>
      </c>
      <c r="AF38" s="1348" t="str">
        <f>IF(OR(ISBLANK(AB38),AB38=""),"",IF(AB38="AB","",RANK(AB38,$AB$10:$AB$45,1)+COUNTIF($AB$10:AB38,AB38)-1))</f>
        <v/>
      </c>
      <c r="AG38" s="1223" t="str">
        <f t="shared" si="18"/>
        <v/>
      </c>
      <c r="AH38" s="103" t="str">
        <f t="shared" si="2"/>
        <v/>
      </c>
      <c r="AI38" s="82" t="str">
        <f t="shared" si="38"/>
        <v/>
      </c>
      <c r="AJ38" s="897" t="str">
        <f t="shared" si="4"/>
        <v/>
      </c>
      <c r="AK38" s="1223"/>
      <c r="AL38" s="1348"/>
      <c r="AM38" s="1348"/>
      <c r="AN38" s="1349" t="str">
        <f t="shared" si="19"/>
        <v/>
      </c>
      <c r="AO38" s="1157" t="str">
        <f t="shared" si="37"/>
        <v/>
      </c>
      <c r="AP38" s="1242" t="str">
        <f t="shared" si="30"/>
        <v/>
      </c>
      <c r="AQ38" s="1223" t="str">
        <f t="shared" si="5"/>
        <v/>
      </c>
      <c r="AR38" s="1223" t="str">
        <f t="shared" si="6"/>
        <v/>
      </c>
      <c r="AS38" s="1223" t="str">
        <f t="shared" si="7"/>
        <v/>
      </c>
      <c r="AT38" s="1223" t="str">
        <f t="shared" si="8"/>
        <v/>
      </c>
      <c r="AU38" s="1223"/>
      <c r="AV38" s="1223" t="str">
        <f t="shared" si="31"/>
        <v/>
      </c>
      <c r="AW38" s="1223"/>
      <c r="AX38" s="1223" t="str">
        <f t="shared" si="9"/>
        <v/>
      </c>
      <c r="AY38" s="1497"/>
      <c r="AZ38" s="1497"/>
      <c r="BA38" s="900" t="str">
        <f t="shared" si="10"/>
        <v/>
      </c>
      <c r="BB38" s="900" t="str">
        <f>IF(ISBLANK('JOURNÉE 2'!C38),"",'JOURNÉE 2'!C38)</f>
        <v/>
      </c>
      <c r="BC38" s="1505" t="str">
        <f>IF(OR(BK38=""),"",IF(OR(BL38=""),"",BK38))</f>
        <v/>
      </c>
      <c r="BD38" s="1495" t="str">
        <f>IF(OR(BK38=""),"",IF(OR(BL38=""),"",BL38))</f>
        <v/>
      </c>
      <c r="BE38" s="1508" t="str">
        <f>IF(OR(BK38="",BL38=""),"",MIN(BK38:BL38))</f>
        <v/>
      </c>
      <c r="BF38" s="1311" t="str">
        <f>IF(ISNA(VLOOKUP(BA38,'JOURNÉE 1'!$BJ$10:$BL$298,2,FALSE)),"",VLOOKUP(BA38,'JOURNÉE 1'!$BJ$10:$BL$298,2,FALSE))</f>
        <v/>
      </c>
      <c r="BG38" s="1312" t="str">
        <f t="shared" si="11"/>
        <v/>
      </c>
      <c r="BH38" s="1312" t="str">
        <f t="shared" si="12"/>
        <v/>
      </c>
      <c r="BI38" s="1505" t="str">
        <f>IF(OR(C38="",C39=""),"",CONCATENATE(C38,C39))</f>
        <v/>
      </c>
      <c r="BJ38" s="1354"/>
      <c r="BK38" s="1495" t="str">
        <f>IF(K38= "", "",K38)</f>
        <v/>
      </c>
      <c r="BL38" s="1495" t="str">
        <f>IF(ISNA(VLOOKUP(BI38,'JOURNÉE 2'!$BE$10:$BF$300,2,FALSE)),"",VLOOKUP(BI38,'JOURNÉE 2'!$BE$10:$BF$300,2,FALSE))</f>
        <v/>
      </c>
      <c r="BM38" s="1508" t="str">
        <f>IF(OR(BK38="",BL38=""),"",MIN(BK38:BL38))</f>
        <v/>
      </c>
      <c r="BN38" s="1311" t="str">
        <f>IF(ISBLANK('JOURNÉE 1'!C38),"",'JOURNÉE 1'!C38)</f>
        <v/>
      </c>
      <c r="BO38" s="461" t="str">
        <f t="shared" si="13"/>
        <v/>
      </c>
      <c r="BP38" s="461" t="str">
        <f>IF(ISBLANK('JOURNÉE 2'!C38),"",'JOURNÉE 2'!C38)</f>
        <v/>
      </c>
      <c r="BQ38" s="461" t="str">
        <f>IF(ISBLANK('JOURNÉE 1'!U38),"",'JOURNÉE 1'!U38)</f>
        <v/>
      </c>
      <c r="BR38" s="461" t="str">
        <f>IF(ISNA(VLOOKUP(BN38,'JOURNÉE 2'!$C$10:$AR$300,35,FALSE)),"",VLOOKUP(BN38,'JOURNÉE 2'!$C$10:$AR$300,35,FALSE))</f>
        <v/>
      </c>
      <c r="BS38" s="461" t="str">
        <f t="shared" si="21"/>
        <v/>
      </c>
      <c r="BT38" s="475">
        <f t="shared" si="22"/>
        <v>18</v>
      </c>
      <c r="BU38" s="1304" t="str">
        <f>IF(ISNA(VLOOKUP(BN38,'JOURNÉE 2'!$BV$10:$BX$300,3,FALSE)),"",VLOOKUP(BN38,'JOURNÉE 2'!$BV$10:$BX$300,3,FALSE))</f>
        <v/>
      </c>
      <c r="BV38" s="900" t="str">
        <f>IF(ISNA(VLOOKUP(BN38,'JOURNÉE 2'!$C$10:$AR$300,1,FALSE)),"",VLOOKUP(BN38,'JOURNÉE 2'!$C$10:$AR$300,1,FALSE))</f>
        <v/>
      </c>
      <c r="BW38" s="107"/>
      <c r="BX38" t="str">
        <f>IF(ISEVEN(ROW()),IF($B38&lt;&gt;0,TEXT($B38,"00")&amp;" "&amp;#REF!&amp;" "&amp;1,""),IF($B37&lt;&gt;0,TEXT($B37,"00")&amp;" "&amp;#REF!&amp;" "&amp;2,""))</f>
        <v/>
      </c>
      <c r="BY38" t="str">
        <f t="shared" si="33"/>
        <v/>
      </c>
      <c r="BZ38" t="str">
        <f t="shared" si="34"/>
        <v/>
      </c>
      <c r="CA38" t="str">
        <f t="shared" si="32"/>
        <v/>
      </c>
      <c r="CB38" t="str">
        <f t="shared" si="23"/>
        <v/>
      </c>
      <c r="CC38" t="str">
        <f t="shared" si="24"/>
        <v/>
      </c>
      <c r="CD38" t="str">
        <f t="shared" si="25"/>
        <v/>
      </c>
      <c r="CE38" t="str">
        <f t="shared" si="26"/>
        <v/>
      </c>
      <c r="CF38" t="str">
        <f t="shared" si="27"/>
        <v/>
      </c>
    </row>
    <row r="39" spans="1:84" ht="15.75" customHeight="1" thickBot="1" x14ac:dyDescent="0.45">
      <c r="A39" s="1497"/>
      <c r="B39" s="1458"/>
      <c r="C39" s="80"/>
      <c r="D39" s="81"/>
      <c r="E39" s="81"/>
      <c r="F39" s="82"/>
      <c r="G39" s="1141"/>
      <c r="H39" s="1494"/>
      <c r="I39" s="1102" t="str">
        <f>IF(ISNA(VLOOKUP(C39,'J1&amp;J2'!$CA$9:$CE$466,5,FALSE)),"",VLOOKUP(C39,'J1&amp;J2'!$CA$9:$CE$466,5,FALSE))</f>
        <v/>
      </c>
      <c r="J39" s="1519"/>
      <c r="K39" s="1480"/>
      <c r="L39" s="1463"/>
      <c r="M39" s="1568"/>
      <c r="N39" s="1461"/>
      <c r="O39" s="1510"/>
      <c r="P39" s="118"/>
      <c r="Q39" s="118"/>
      <c r="R39" s="118"/>
      <c r="S39" s="1510"/>
      <c r="T39" s="1510"/>
      <c r="U39" s="1510"/>
      <c r="V39" s="1510"/>
      <c r="W39" s="1510"/>
      <c r="X39" s="1510"/>
      <c r="Y39" s="1510"/>
      <c r="Z39" s="1469"/>
      <c r="AA39" s="1424"/>
      <c r="AB39" s="1328" t="str">
        <f>IF(ISNA(VLOOKUP(AA39,SaisieScores!$F$12:$G$103,2,FALSE)),"",VLOOKUP(AA39,SaisieScores!$F$12:$G$103,2,FALSE))</f>
        <v/>
      </c>
      <c r="AC39" s="898" t="str">
        <f t="shared" si="17"/>
        <v/>
      </c>
      <c r="AD39" s="1339" t="str">
        <f t="shared" si="0"/>
        <v/>
      </c>
      <c r="AE39" s="1339" t="str">
        <f t="shared" si="1"/>
        <v/>
      </c>
      <c r="AF39" s="898" t="str">
        <f>IF(OR(ISBLANK(AB39),AB39=""),"",IF(AB39="AB","",RANK(AB39,$AB$10:$AB$45,1)+COUNTIF($AB$10:AB39,AB39)-1))</f>
        <v/>
      </c>
      <c r="AG39" s="1045" t="str">
        <f t="shared" si="18"/>
        <v/>
      </c>
      <c r="AH39" s="88" t="str">
        <f t="shared" si="2"/>
        <v/>
      </c>
      <c r="AI39" s="87" t="str">
        <f t="shared" si="38"/>
        <v/>
      </c>
      <c r="AJ39" s="1010" t="str">
        <f t="shared" si="4"/>
        <v/>
      </c>
      <c r="AK39" s="99"/>
      <c r="AL39" s="950"/>
      <c r="AM39" s="950"/>
      <c r="AN39" s="1339" t="str">
        <f t="shared" si="19"/>
        <v/>
      </c>
      <c r="AO39" s="1160" t="str">
        <f t="shared" si="37"/>
        <v/>
      </c>
      <c r="AP39" s="1241" t="str">
        <f t="shared" si="30"/>
        <v/>
      </c>
      <c r="AQ39" s="1045" t="str">
        <f t="shared" si="5"/>
        <v/>
      </c>
      <c r="AR39" s="1045" t="str">
        <f t="shared" si="6"/>
        <v/>
      </c>
      <c r="AS39" s="1045" t="str">
        <f t="shared" si="7"/>
        <v/>
      </c>
      <c r="AT39" s="1045" t="str">
        <f t="shared" si="8"/>
        <v/>
      </c>
      <c r="AU39" s="1045"/>
      <c r="AV39" s="1045" t="str">
        <f t="shared" si="31"/>
        <v/>
      </c>
      <c r="AW39" s="1045"/>
      <c r="AX39" s="1045" t="str">
        <f t="shared" si="9"/>
        <v/>
      </c>
      <c r="AY39" s="1497"/>
      <c r="AZ39" s="1497"/>
      <c r="BA39" s="900" t="str">
        <f t="shared" si="10"/>
        <v/>
      </c>
      <c r="BB39" s="900" t="str">
        <f>IF(ISBLANK('JOURNÉE 2'!C39),"",'JOURNÉE 2'!C39)</f>
        <v/>
      </c>
      <c r="BC39" s="1511"/>
      <c r="BD39" s="1510"/>
      <c r="BE39" s="1515"/>
      <c r="BF39" s="1311" t="str">
        <f>IF(ISNA(VLOOKUP(BA39,'JOURNÉE 1'!$BJ$10:$BL$298,2,FALSE)),"",VLOOKUP(BA39,'JOURNÉE 1'!$BJ$10:$BL$298,2,FALSE))</f>
        <v/>
      </c>
      <c r="BG39" s="1312" t="str">
        <f t="shared" si="11"/>
        <v/>
      </c>
      <c r="BH39" s="1312" t="str">
        <f t="shared" si="12"/>
        <v/>
      </c>
      <c r="BI39" s="1511"/>
      <c r="BJ39" s="1353"/>
      <c r="BK39" s="1510"/>
      <c r="BL39" s="1510"/>
      <c r="BM39" s="1515"/>
      <c r="BN39" s="1311" t="str">
        <f>IF(ISBLANK('JOURNÉE 1'!C39),"",'JOURNÉE 1'!C39)</f>
        <v/>
      </c>
      <c r="BO39" s="461" t="str">
        <f t="shared" si="13"/>
        <v/>
      </c>
      <c r="BP39" s="461" t="str">
        <f>IF(ISBLANK('JOURNÉE 2'!C39),"",'JOURNÉE 2'!C39)</f>
        <v/>
      </c>
      <c r="BQ39" s="461" t="str">
        <f>IF(ISBLANK('JOURNÉE 1'!U39),"",'JOURNÉE 1'!U39)</f>
        <v/>
      </c>
      <c r="BR39" s="461" t="str">
        <f>IF(ISNA(VLOOKUP(BN39,'JOURNÉE 2'!$C$10:$AR$300,35,FALSE)),"",VLOOKUP(BN39,'JOURNÉE 2'!$C$10:$AR$300,35,FALSE))</f>
        <v/>
      </c>
      <c r="BS39" s="461" t="str">
        <f t="shared" si="21"/>
        <v/>
      </c>
      <c r="BT39" s="475">
        <f t="shared" si="22"/>
        <v>18</v>
      </c>
      <c r="BU39" s="1304" t="str">
        <f>IF(ISNA(VLOOKUP(BN39,'JOURNÉE 2'!$BV$10:$BX$300,3,FALSE)),"",VLOOKUP(BN39,'JOURNÉE 2'!$BV$10:$BX$300,3,FALSE))</f>
        <v/>
      </c>
      <c r="BV39" s="900" t="str">
        <f>IF(ISNA(VLOOKUP(BN39,'JOURNÉE 2'!$C$10:$AR$300,1,FALSE)),"",VLOOKUP(BN39,'JOURNÉE 2'!$C$10:$AR$300,1,FALSE))</f>
        <v/>
      </c>
      <c r="BW39" s="96"/>
      <c r="BX39" t="str">
        <f>IF(ISEVEN(ROW()),IF($B39&lt;&gt;0,TEXT($B39,"00")&amp;" "&amp;#REF!&amp;" "&amp;1,""),IF($B38&lt;&gt;0,TEXT($B38,"00")&amp;" "&amp;#REF!&amp;" "&amp;2,""))</f>
        <v/>
      </c>
      <c r="BY39" t="str">
        <f t="shared" si="33"/>
        <v/>
      </c>
      <c r="BZ39" t="str">
        <f t="shared" si="34"/>
        <v/>
      </c>
      <c r="CA39" t="str">
        <f t="shared" si="32"/>
        <v/>
      </c>
      <c r="CB39" t="str">
        <f t="shared" si="23"/>
        <v/>
      </c>
      <c r="CC39" t="str">
        <f t="shared" si="24"/>
        <v/>
      </c>
      <c r="CD39" t="str">
        <f t="shared" si="25"/>
        <v/>
      </c>
      <c r="CE39" t="str">
        <f t="shared" si="26"/>
        <v/>
      </c>
      <c r="CF39" t="str">
        <f t="shared" si="27"/>
        <v/>
      </c>
    </row>
    <row r="40" spans="1:84" ht="15.75" customHeight="1" thickTop="1" x14ac:dyDescent="0.4">
      <c r="A40" s="1497"/>
      <c r="B40" s="1459"/>
      <c r="C40" s="97"/>
      <c r="D40" s="98"/>
      <c r="E40" s="98"/>
      <c r="F40" s="87"/>
      <c r="G40" s="1140"/>
      <c r="H40" s="1459" t="str">
        <f t="shared" ref="H40" si="50">IF(G41=36,"",IF(G40="","",G40+G41))</f>
        <v/>
      </c>
      <c r="I40" s="1103" t="str">
        <f>IF(ISNA(VLOOKUP(C40,'J1&amp;J2'!$CA$9:$CE$466,5,FALSE)),"",VLOOKUP(C40,'J1&amp;J2'!$CA$9:$CE$466,5,FALSE))</f>
        <v/>
      </c>
      <c r="J40" s="1516"/>
      <c r="K40" s="1479" t="str">
        <f>IF(ISNA(VLOOKUP(J40,SaisieScores!$C$12:$D$103,2,FALSE)),"",VLOOKUP(J40,SaisieScores!$C$12:$D$103,2,FALSE))</f>
        <v/>
      </c>
      <c r="L40" s="1462" t="str">
        <f t="shared" si="36"/>
        <v/>
      </c>
      <c r="M40" s="1529" t="str">
        <f>IF(L40="","",L40-$AS$6)</f>
        <v/>
      </c>
      <c r="N40" s="1471" t="str">
        <f>IF(K40="","",RANK(K40,($K$10:$K$257),1))</f>
        <v/>
      </c>
      <c r="O40" s="1474" t="str">
        <f>IF(S40="","",IF(S40&gt;3,"",IF(S40=1,K40,IF(S40=2,K40,IF(S40=3,K40)))))</f>
        <v/>
      </c>
      <c r="P40" s="1474"/>
      <c r="Q40" s="1474"/>
      <c r="R40" s="1474"/>
      <c r="S40" s="1474" t="str">
        <f>IF(OR(ISBLANK(K40),K40=""),"",RANK(K40,$K$10:$K$45,1)+COUNTIF($K$10:K40,K40)-1)</f>
        <v/>
      </c>
      <c r="T40" s="1474" t="str">
        <f>IF(O40="","",IF(O40&gt;3,"",IF(O40=1,K40,IF(O40=2,K40,IF(O40=3,K40)))))</f>
        <v/>
      </c>
      <c r="U40" s="1474" t="str">
        <f>IF(S40="","",IF(S40&gt;3,"",IF(S40=1,K40,IF(S40=2,K40,IF(S40=3,K40)))))</f>
        <v/>
      </c>
      <c r="V40" s="1474"/>
      <c r="W40" s="1474" t="str">
        <f>IF(OR(ISBLANK(V40),V40=""),"",RANK(V40,($V$10:$V$257),1))</f>
        <v/>
      </c>
      <c r="X40" s="1476"/>
      <c r="Y40" s="1474"/>
      <c r="Z40" s="1468"/>
      <c r="AA40" s="1425"/>
      <c r="AB40" s="1328" t="str">
        <f>IF(ISNA(VLOOKUP(AA40,SaisieScores!$F$12:$G$103,2,FALSE)),"",VLOOKUP(AA40,SaisieScores!$F$12:$G$103,2,FALSE))</f>
        <v/>
      </c>
      <c r="AC40" s="1348" t="str">
        <f t="shared" si="17"/>
        <v/>
      </c>
      <c r="AD40" s="1349" t="str">
        <f t="shared" si="0"/>
        <v/>
      </c>
      <c r="AE40" s="1349" t="str">
        <f t="shared" si="1"/>
        <v/>
      </c>
      <c r="AF40" s="1348" t="str">
        <f>IF(OR(ISBLANK(AB40),AB40=""),"",IF(AB40="AB","",RANK(AB40,$AB$10:$AB$45,1)+COUNTIF($AB$10:AB40,AB40)-1))</f>
        <v/>
      </c>
      <c r="AG40" s="1223" t="str">
        <f t="shared" si="18"/>
        <v/>
      </c>
      <c r="AH40" s="103" t="str">
        <f t="shared" si="2"/>
        <v/>
      </c>
      <c r="AI40" s="82" t="str">
        <f t="shared" si="38"/>
        <v/>
      </c>
      <c r="AJ40" s="897" t="str">
        <f t="shared" si="4"/>
        <v/>
      </c>
      <c r="AK40" s="1223"/>
      <c r="AL40" s="1348"/>
      <c r="AM40" s="1348"/>
      <c r="AN40" s="1349" t="str">
        <f t="shared" si="19"/>
        <v/>
      </c>
      <c r="AO40" s="1157" t="str">
        <f t="shared" si="37"/>
        <v/>
      </c>
      <c r="AP40" s="1242" t="str">
        <f t="shared" si="30"/>
        <v/>
      </c>
      <c r="AQ40" s="1223" t="str">
        <f t="shared" si="5"/>
        <v/>
      </c>
      <c r="AR40" s="1223" t="str">
        <f t="shared" si="6"/>
        <v/>
      </c>
      <c r="AS40" s="1223" t="str">
        <f t="shared" si="7"/>
        <v/>
      </c>
      <c r="AT40" s="1223" t="str">
        <f t="shared" si="8"/>
        <v/>
      </c>
      <c r="AU40" s="1223"/>
      <c r="AV40" s="1223" t="str">
        <f t="shared" si="31"/>
        <v/>
      </c>
      <c r="AW40" s="1223"/>
      <c r="AX40" s="1223" t="str">
        <f t="shared" si="9"/>
        <v/>
      </c>
      <c r="AY40" s="1497"/>
      <c r="AZ40" s="1497"/>
      <c r="BA40" s="900" t="str">
        <f t="shared" si="10"/>
        <v/>
      </c>
      <c r="BB40" s="900" t="str">
        <f>IF(ISBLANK('JOURNÉE 2'!C40),"",'JOURNÉE 2'!C40)</f>
        <v/>
      </c>
      <c r="BC40" s="1505" t="str">
        <f>IF(OR(BK40=""),"",IF(OR(BL40=""),"",BK40))</f>
        <v/>
      </c>
      <c r="BD40" s="1495" t="str">
        <f>IF(OR(BK40=""),"",IF(OR(BL40=""),"",BL40))</f>
        <v/>
      </c>
      <c r="BE40" s="1508" t="str">
        <f>IF(OR(BK40="",BL40=""),"",MIN(BK40:BL40))</f>
        <v/>
      </c>
      <c r="BF40" s="1311" t="str">
        <f>IF(ISNA(VLOOKUP(BA40,'JOURNÉE 1'!$BJ$10:$BL$298,2,FALSE)),"",VLOOKUP(BA40,'JOURNÉE 1'!$BJ$10:$BL$298,2,FALSE))</f>
        <v/>
      </c>
      <c r="BG40" s="1312" t="str">
        <f t="shared" si="11"/>
        <v/>
      </c>
      <c r="BH40" s="1312" t="str">
        <f t="shared" si="12"/>
        <v/>
      </c>
      <c r="BI40" s="1505" t="str">
        <f>IF(OR(C40="",C41=""),"",CONCATENATE(C40,C41))</f>
        <v/>
      </c>
      <c r="BJ40" s="1354"/>
      <c r="BK40" s="1495" t="str">
        <f>IF(K40= "", "",K40)</f>
        <v/>
      </c>
      <c r="BL40" s="1495" t="str">
        <f>IF(ISNA(VLOOKUP(BI40,'JOURNÉE 2'!$BE$10:$BF$300,2,FALSE)),"",VLOOKUP(BI40,'JOURNÉE 2'!$BE$10:$BF$300,2,FALSE))</f>
        <v/>
      </c>
      <c r="BM40" s="1508" t="str">
        <f>IF(OR(BK40="",BL40=""),"",MIN(BK40:BL40))</f>
        <v/>
      </c>
      <c r="BN40" s="1311" t="str">
        <f>IF(ISBLANK('JOURNÉE 1'!C40),"",'JOURNÉE 1'!C40)</f>
        <v/>
      </c>
      <c r="BO40" s="461" t="str">
        <f t="shared" si="13"/>
        <v/>
      </c>
      <c r="BP40" s="461" t="str">
        <f>IF(ISBLANK('JOURNÉE 2'!C40),"",'JOURNÉE 2'!C40)</f>
        <v/>
      </c>
      <c r="BQ40" s="461" t="str">
        <f>IF(ISBLANK('JOURNÉE 1'!U40),"",'JOURNÉE 1'!U40)</f>
        <v/>
      </c>
      <c r="BR40" s="461" t="str">
        <f>IF(ISNA(VLOOKUP(BN40,'JOURNÉE 2'!$C$10:$AR$300,35,FALSE)),"",VLOOKUP(BN40,'JOURNÉE 2'!$C$10:$AR$300,35,FALSE))</f>
        <v/>
      </c>
      <c r="BS40" s="461" t="str">
        <f t="shared" si="21"/>
        <v/>
      </c>
      <c r="BT40" s="475">
        <f t="shared" si="22"/>
        <v>18</v>
      </c>
      <c r="BU40" s="1304" t="str">
        <f>IF(ISNA(VLOOKUP(BN40,'JOURNÉE 2'!$BV$10:$BX$300,3,FALSE)),"",VLOOKUP(BN40,'JOURNÉE 2'!$BV$10:$BX$300,3,FALSE))</f>
        <v/>
      </c>
      <c r="BV40" s="900" t="str">
        <f>IF(ISNA(VLOOKUP(BN40,'JOURNÉE 2'!$C$10:$AR$300,1,FALSE)),"",VLOOKUP(BN40,'JOURNÉE 2'!$C$10:$AR$300,1,FALSE))</f>
        <v/>
      </c>
      <c r="BW40" s="107"/>
      <c r="BX40" t="str">
        <f>IF(ISEVEN(ROW()),IF($B40&lt;&gt;0,TEXT($B40,"00")&amp;" "&amp;#REF!&amp;" "&amp;1,""),IF($B39&lt;&gt;0,TEXT($B39,"00")&amp;" "&amp;#REF!&amp;" "&amp;2,""))</f>
        <v/>
      </c>
      <c r="BY40" t="str">
        <f t="shared" si="33"/>
        <v/>
      </c>
      <c r="BZ40" t="str">
        <f t="shared" si="34"/>
        <v/>
      </c>
      <c r="CA40" t="str">
        <f t="shared" si="32"/>
        <v/>
      </c>
      <c r="CB40" t="str">
        <f t="shared" si="23"/>
        <v/>
      </c>
      <c r="CC40" t="str">
        <f t="shared" si="24"/>
        <v/>
      </c>
      <c r="CD40" t="str">
        <f t="shared" si="25"/>
        <v/>
      </c>
      <c r="CE40" t="str">
        <f t="shared" si="26"/>
        <v/>
      </c>
      <c r="CF40" t="str">
        <f t="shared" si="27"/>
        <v/>
      </c>
    </row>
    <row r="41" spans="1:84" ht="15.75" customHeight="1" thickBot="1" x14ac:dyDescent="0.45">
      <c r="A41" s="1497"/>
      <c r="B41" s="1458"/>
      <c r="C41" s="97"/>
      <c r="D41" s="98"/>
      <c r="E41" s="98"/>
      <c r="F41" s="87"/>
      <c r="G41" s="1140"/>
      <c r="H41" s="1486"/>
      <c r="I41" s="1105" t="str">
        <f>IF(ISNA(VLOOKUP(C41,'J1&amp;J2'!$CA$9:$CE$466,5,FALSE)),"",VLOOKUP(C41,'J1&amp;J2'!$CA$9:$CE$466,5,FALSE))</f>
        <v/>
      </c>
      <c r="J41" s="1517"/>
      <c r="K41" s="1480"/>
      <c r="L41" s="1463"/>
      <c r="M41" s="1531"/>
      <c r="N41" s="1484"/>
      <c r="O41" s="1510"/>
      <c r="P41" s="1510"/>
      <c r="Q41" s="1510"/>
      <c r="R41" s="1510"/>
      <c r="S41" s="1510"/>
      <c r="T41" s="1510"/>
      <c r="U41" s="1510"/>
      <c r="V41" s="1510"/>
      <c r="W41" s="1510"/>
      <c r="X41" s="1510"/>
      <c r="Y41" s="1510"/>
      <c r="Z41" s="1469"/>
      <c r="AA41" s="1425"/>
      <c r="AB41" s="1328" t="str">
        <f>IF(ISNA(VLOOKUP(AA41,SaisieScores!$F$12:$G$103,2,FALSE)),"",VLOOKUP(AA41,SaisieScores!$F$12:$G$103,2,FALSE))</f>
        <v/>
      </c>
      <c r="AC41" s="898" t="str">
        <f t="shared" si="17"/>
        <v/>
      </c>
      <c r="AD41" s="1339" t="str">
        <f t="shared" si="0"/>
        <v/>
      </c>
      <c r="AE41" s="1339" t="str">
        <f t="shared" si="1"/>
        <v/>
      </c>
      <c r="AF41" s="898" t="str">
        <f>IF(OR(ISBLANK(AB41),AB41=""),"",IF(AB41="AB","",RANK(AB41,$AB$10:$AB$45,1)+COUNTIF($AB$10:AB41,AB41)-1))</f>
        <v/>
      </c>
      <c r="AG41" s="1045" t="str">
        <f t="shared" si="18"/>
        <v/>
      </c>
      <c r="AH41" s="88" t="str">
        <f t="shared" si="2"/>
        <v/>
      </c>
      <c r="AI41" s="87" t="str">
        <f t="shared" si="38"/>
        <v/>
      </c>
      <c r="AJ41" s="1010" t="str">
        <f t="shared" si="4"/>
        <v/>
      </c>
      <c r="AK41" s="99"/>
      <c r="AL41" s="950"/>
      <c r="AM41" s="950"/>
      <c r="AN41" s="1339" t="str">
        <f t="shared" si="19"/>
        <v/>
      </c>
      <c r="AO41" s="1160" t="str">
        <f t="shared" si="37"/>
        <v/>
      </c>
      <c r="AP41" s="1241" t="str">
        <f t="shared" si="30"/>
        <v/>
      </c>
      <c r="AQ41" s="1045" t="str">
        <f t="shared" si="5"/>
        <v/>
      </c>
      <c r="AR41" s="1045" t="str">
        <f t="shared" si="6"/>
        <v/>
      </c>
      <c r="AS41" s="1045" t="str">
        <f t="shared" si="7"/>
        <v/>
      </c>
      <c r="AT41" s="1045" t="str">
        <f t="shared" si="8"/>
        <v/>
      </c>
      <c r="AU41" s="1045"/>
      <c r="AV41" s="1045" t="str">
        <f t="shared" si="31"/>
        <v/>
      </c>
      <c r="AW41" s="1045"/>
      <c r="AX41" s="1045" t="str">
        <f t="shared" si="9"/>
        <v/>
      </c>
      <c r="AY41" s="1497"/>
      <c r="AZ41" s="1497"/>
      <c r="BA41" s="900" t="str">
        <f t="shared" si="10"/>
        <v/>
      </c>
      <c r="BB41" s="900" t="str">
        <f>IF(ISBLANK('JOURNÉE 2'!C41),"",'JOURNÉE 2'!C41)</f>
        <v/>
      </c>
      <c r="BC41" s="1511"/>
      <c r="BD41" s="1510"/>
      <c r="BE41" s="1515"/>
      <c r="BF41" s="1311" t="str">
        <f>IF(ISNA(VLOOKUP(BA41,'JOURNÉE 1'!$BJ$10:$BL$298,2,FALSE)),"",VLOOKUP(BA41,'JOURNÉE 1'!$BJ$10:$BL$298,2,FALSE))</f>
        <v/>
      </c>
      <c r="BG41" s="1312" t="str">
        <f t="shared" si="11"/>
        <v/>
      </c>
      <c r="BH41" s="1312" t="str">
        <f t="shared" si="12"/>
        <v/>
      </c>
      <c r="BI41" s="1511"/>
      <c r="BJ41" s="1353"/>
      <c r="BK41" s="1510"/>
      <c r="BL41" s="1510"/>
      <c r="BM41" s="1515"/>
      <c r="BN41" s="1311" t="str">
        <f>IF(ISBLANK('JOURNÉE 1'!C41),"",'JOURNÉE 1'!C41)</f>
        <v/>
      </c>
      <c r="BO41" s="461" t="str">
        <f t="shared" si="13"/>
        <v/>
      </c>
      <c r="BP41" s="461" t="str">
        <f>IF(ISBLANK('JOURNÉE 2'!C41),"",'JOURNÉE 2'!C41)</f>
        <v/>
      </c>
      <c r="BQ41" s="461" t="str">
        <f>IF(ISBLANK('JOURNÉE 1'!U41),"",'JOURNÉE 1'!U41)</f>
        <v/>
      </c>
      <c r="BR41" s="461" t="str">
        <f>IF(ISNA(VLOOKUP(BN41,'JOURNÉE 2'!$C$10:$AR$300,35,FALSE)),"",VLOOKUP(BN41,'JOURNÉE 2'!$C$10:$AR$300,35,FALSE))</f>
        <v/>
      </c>
      <c r="BS41" s="461" t="str">
        <f t="shared" si="21"/>
        <v/>
      </c>
      <c r="BT41" s="475">
        <f t="shared" si="22"/>
        <v>18</v>
      </c>
      <c r="BU41" s="1304" t="str">
        <f>IF(ISNA(VLOOKUP(BN41,'JOURNÉE 2'!$BV$10:$BX$300,3,FALSE)),"",VLOOKUP(BN41,'JOURNÉE 2'!$BV$10:$BX$300,3,FALSE))</f>
        <v/>
      </c>
      <c r="BV41" s="900" t="str">
        <f>IF(ISNA(VLOOKUP(BN41,'JOURNÉE 2'!$C$10:$AR$300,1,FALSE)),"",VLOOKUP(BN41,'JOURNÉE 2'!$C$10:$AR$300,1,FALSE))</f>
        <v/>
      </c>
      <c r="BW41" s="96"/>
      <c r="BX41" t="str">
        <f>IF(ISEVEN(ROW()),IF($B41&lt;&gt;0,TEXT($B41,"00")&amp;" "&amp;#REF!&amp;" "&amp;1,""),IF($B40&lt;&gt;0,TEXT($B40,"00")&amp;" "&amp;#REF!&amp;" "&amp;2,""))</f>
        <v/>
      </c>
      <c r="BY41" t="str">
        <f t="shared" si="33"/>
        <v/>
      </c>
      <c r="BZ41" t="str">
        <f t="shared" si="34"/>
        <v/>
      </c>
      <c r="CA41" t="str">
        <f t="shared" si="32"/>
        <v/>
      </c>
      <c r="CB41" t="str">
        <f t="shared" si="23"/>
        <v/>
      </c>
      <c r="CC41" t="str">
        <f t="shared" si="24"/>
        <v/>
      </c>
      <c r="CD41" t="str">
        <f t="shared" si="25"/>
        <v/>
      </c>
      <c r="CE41" t="str">
        <f t="shared" si="26"/>
        <v/>
      </c>
      <c r="CF41" t="str">
        <f t="shared" si="27"/>
        <v/>
      </c>
    </row>
    <row r="42" spans="1:84" ht="15.75" customHeight="1" thickTop="1" x14ac:dyDescent="0.4">
      <c r="A42" s="1497"/>
      <c r="B42" s="1457"/>
      <c r="C42" s="113"/>
      <c r="D42" s="114"/>
      <c r="E42" s="114"/>
      <c r="F42" s="115"/>
      <c r="G42" s="1139"/>
      <c r="H42" s="1457" t="str">
        <f t="shared" ref="H42" si="51">IF(G43=36,"",IF(G42="","",G42+G43))</f>
        <v/>
      </c>
      <c r="I42" s="1104" t="str">
        <f>IF(ISNA(VLOOKUP(C42,'J1&amp;J2'!$CA$9:$CE$466,5,FALSE)),"",VLOOKUP(C42,'J1&amp;J2'!$CA$9:$CE$466,5,FALSE))</f>
        <v/>
      </c>
      <c r="J42" s="1518"/>
      <c r="K42" s="1479" t="str">
        <f>IF(ISNA(VLOOKUP(J42,SaisieScores!$C$12:$D$103,2,FALSE)),"",VLOOKUP(J42,SaisieScores!$C$12:$D$103,2,FALSE))</f>
        <v/>
      </c>
      <c r="L42" s="1462" t="str">
        <f t="shared" si="36"/>
        <v/>
      </c>
      <c r="M42" s="1567" t="str">
        <f>IF(L42="","",L42-$AS$6)</f>
        <v/>
      </c>
      <c r="N42" s="1460" t="str">
        <f>IF(K42="","",RANK(K42,($K$10:$K$257),1))</f>
        <v/>
      </c>
      <c r="O42" s="1509" t="str">
        <f>IF(S42="","",IF(S42&gt;3,"",IF(S42=1,K42,IF(S42=2,K42,IF(S42=3,K42)))))</f>
        <v/>
      </c>
      <c r="P42" s="116"/>
      <c r="Q42" s="116"/>
      <c r="R42" s="116"/>
      <c r="S42" s="1539" t="str">
        <f>IF(OR(ISBLANK(K42),K42=""),"",RANK(K42,$K$10:$K$45,1)+COUNTIF($K$10:K42,K42)-1)</f>
        <v/>
      </c>
      <c r="T42" s="1474" t="str">
        <f>IF(O42="","",IF(O42&gt;3,"",IF(O42=1,K42,IF(O42=2,K42,IF(O42=3,K42)))))</f>
        <v/>
      </c>
      <c r="U42" s="1474" t="str">
        <f>IF(S42="","",IF(S42&gt;3,"",IF(S42=1,K42,IF(S42=2,K42,IF(S42=3,K42)))))</f>
        <v/>
      </c>
      <c r="V42" s="1474"/>
      <c r="W42" s="1474" t="str">
        <f>IF(OR(ISBLANK(V42),V42=""),"",RANK(V42,($V$10:$V$257),1))</f>
        <v/>
      </c>
      <c r="X42" s="1476"/>
      <c r="Y42" s="1474"/>
      <c r="Z42" s="1468"/>
      <c r="AA42" s="1426"/>
      <c r="AB42" s="1328" t="str">
        <f>IF(ISNA(VLOOKUP(AA42,SaisieScores!$F$12:$G$103,2,FALSE)),"",VLOOKUP(AA42,SaisieScores!$F$12:$G$103,2,FALSE))</f>
        <v/>
      </c>
      <c r="AC42" s="1348" t="str">
        <f t="shared" si="17"/>
        <v/>
      </c>
      <c r="AD42" s="1349" t="str">
        <f t="shared" si="0"/>
        <v/>
      </c>
      <c r="AE42" s="1349" t="str">
        <f t="shared" si="1"/>
        <v/>
      </c>
      <c r="AF42" s="1348" t="str">
        <f>IF(OR(ISBLANK(AB42),AB42=""),"",IF(AB42="AB","",RANK(AB42,$AB$10:$AB$45,1)+COUNTIF($AB$10:AB42,AB42)-1))</f>
        <v/>
      </c>
      <c r="AG42" s="1223" t="str">
        <f t="shared" si="18"/>
        <v/>
      </c>
      <c r="AH42" s="103" t="str">
        <f t="shared" si="2"/>
        <v/>
      </c>
      <c r="AI42" s="82" t="str">
        <f t="shared" si="38"/>
        <v/>
      </c>
      <c r="AJ42" s="897" t="str">
        <f t="shared" si="4"/>
        <v/>
      </c>
      <c r="AK42" s="1223"/>
      <c r="AL42" s="1348"/>
      <c r="AM42" s="1348"/>
      <c r="AN42" s="1349" t="str">
        <f t="shared" si="19"/>
        <v/>
      </c>
      <c r="AO42" s="1157" t="str">
        <f t="shared" si="37"/>
        <v/>
      </c>
      <c r="AP42" s="1242" t="str">
        <f t="shared" si="30"/>
        <v/>
      </c>
      <c r="AQ42" s="1223" t="str">
        <f t="shared" si="5"/>
        <v/>
      </c>
      <c r="AR42" s="1223" t="str">
        <f t="shared" si="6"/>
        <v/>
      </c>
      <c r="AS42" s="1223" t="str">
        <f t="shared" si="7"/>
        <v/>
      </c>
      <c r="AT42" s="1223" t="str">
        <f t="shared" si="8"/>
        <v/>
      </c>
      <c r="AU42" s="1223"/>
      <c r="AV42" s="1223" t="str">
        <f t="shared" si="31"/>
        <v/>
      </c>
      <c r="AW42" s="1223"/>
      <c r="AX42" s="1223" t="str">
        <f t="shared" si="9"/>
        <v/>
      </c>
      <c r="AY42" s="1497"/>
      <c r="AZ42" s="1497"/>
      <c r="BA42" s="900" t="str">
        <f t="shared" si="10"/>
        <v/>
      </c>
      <c r="BB42" s="900" t="str">
        <f>IF(ISBLANK('JOURNÉE 2'!C42),"",'JOURNÉE 2'!C42)</f>
        <v/>
      </c>
      <c r="BC42" s="1505" t="str">
        <f>IF(OR(BK42=""),"",IF(OR(BL42=""),"",BK42))</f>
        <v/>
      </c>
      <c r="BD42" s="1495" t="str">
        <f>IF(OR(BK42=""),"",IF(OR(BL42=""),"",BL42))</f>
        <v/>
      </c>
      <c r="BE42" s="1508" t="str">
        <f>IF(OR(BK42="",BL42=""),"",MIN(BK42:BL42))</f>
        <v/>
      </c>
      <c r="BF42" s="1311" t="str">
        <f>IF(ISNA(VLOOKUP(BA42,'JOURNÉE 1'!$BJ$10:$BL$298,2,FALSE)),"",VLOOKUP(BA42,'JOURNÉE 1'!$BJ$10:$BL$298,2,FALSE))</f>
        <v/>
      </c>
      <c r="BG42" s="1312" t="str">
        <f t="shared" si="11"/>
        <v/>
      </c>
      <c r="BH42" s="1312" t="str">
        <f t="shared" si="12"/>
        <v/>
      </c>
      <c r="BI42" s="1505" t="str">
        <f>IF(OR(C42="",C43=""),"",CONCATENATE(C42,C43))</f>
        <v/>
      </c>
      <c r="BJ42" s="1354"/>
      <c r="BK42" s="1495" t="str">
        <f>IF(K42= "", "",K42)</f>
        <v/>
      </c>
      <c r="BL42" s="1495" t="str">
        <f>IF(ISNA(VLOOKUP(BI42,'JOURNÉE 2'!$BE$10:$BF$300,2,FALSE)),"",VLOOKUP(BI42,'JOURNÉE 2'!$BE$10:$BF$300,2,FALSE))</f>
        <v/>
      </c>
      <c r="BM42" s="1508" t="str">
        <f>IF(OR(BK42="",BL42=""),"",MIN(BK42:BL42))</f>
        <v/>
      </c>
      <c r="BN42" s="1311" t="str">
        <f>IF(ISBLANK('JOURNÉE 1'!C42),"",'JOURNÉE 1'!C42)</f>
        <v/>
      </c>
      <c r="BO42" s="461" t="str">
        <f t="shared" si="13"/>
        <v/>
      </c>
      <c r="BP42" s="461" t="str">
        <f>IF(ISBLANK('JOURNÉE 2'!C42),"",'JOURNÉE 2'!C42)</f>
        <v/>
      </c>
      <c r="BQ42" s="461" t="str">
        <f>IF(ISBLANK('JOURNÉE 1'!U42),"",'JOURNÉE 1'!U42)</f>
        <v/>
      </c>
      <c r="BR42" s="461" t="str">
        <f>IF(ISNA(VLOOKUP(BN42,'JOURNÉE 2'!$C$10:$AR$300,35,FALSE)),"",VLOOKUP(BN42,'JOURNÉE 2'!$C$10:$AR$300,35,FALSE))</f>
        <v/>
      </c>
      <c r="BS42" s="461" t="str">
        <f t="shared" si="21"/>
        <v/>
      </c>
      <c r="BT42" s="475">
        <f t="shared" si="22"/>
        <v>18</v>
      </c>
      <c r="BU42" s="1304" t="str">
        <f>IF(ISNA(VLOOKUP(BN42,'JOURNÉE 2'!$BV$10:$BX$300,3,FALSE)),"",VLOOKUP(BN42,'JOURNÉE 2'!$BV$10:$BX$300,3,FALSE))</f>
        <v/>
      </c>
      <c r="BV42" s="900" t="str">
        <f>IF(ISNA(VLOOKUP(BN42,'JOURNÉE 2'!$C$10:$AR$300,1,FALSE)),"",VLOOKUP(BN42,'JOURNÉE 2'!$C$10:$AR$300,1,FALSE))</f>
        <v/>
      </c>
      <c r="BW42" s="107"/>
      <c r="BX42" t="str">
        <f>IF(ISEVEN(ROW()),IF($B42&lt;&gt;0,TEXT($B42,"00")&amp;" "&amp;#REF!&amp;" "&amp;1,""),IF($B41&lt;&gt;0,TEXT($B41,"00")&amp;" "&amp;#REF!&amp;" "&amp;2,""))</f>
        <v/>
      </c>
      <c r="BY42" t="str">
        <f t="shared" si="33"/>
        <v/>
      </c>
      <c r="BZ42" t="str">
        <f t="shared" si="34"/>
        <v/>
      </c>
      <c r="CA42" t="str">
        <f t="shared" si="32"/>
        <v/>
      </c>
      <c r="CB42" t="str">
        <f t="shared" si="23"/>
        <v/>
      </c>
      <c r="CC42" t="str">
        <f t="shared" si="24"/>
        <v/>
      </c>
      <c r="CD42" t="str">
        <f t="shared" si="25"/>
        <v/>
      </c>
      <c r="CE42" t="str">
        <f t="shared" si="26"/>
        <v/>
      </c>
      <c r="CF42" t="str">
        <f t="shared" si="27"/>
        <v/>
      </c>
    </row>
    <row r="43" spans="1:84" ht="15.75" customHeight="1" thickBot="1" x14ac:dyDescent="0.45">
      <c r="A43" s="1497"/>
      <c r="B43" s="1458"/>
      <c r="C43" s="80"/>
      <c r="D43" s="81"/>
      <c r="E43" s="81"/>
      <c r="F43" s="82"/>
      <c r="G43" s="1141"/>
      <c r="H43" s="1494"/>
      <c r="I43" s="1102" t="str">
        <f>IF(ISNA(VLOOKUP(C43,'J1&amp;J2'!$CA$9:$CE$466,5,FALSE)),"",VLOOKUP(C43,'J1&amp;J2'!$CA$9:$CE$466,5,FALSE))</f>
        <v/>
      </c>
      <c r="J43" s="1519"/>
      <c r="K43" s="1480"/>
      <c r="L43" s="1463"/>
      <c r="M43" s="1568"/>
      <c r="N43" s="1461"/>
      <c r="O43" s="1510"/>
      <c r="P43" s="118"/>
      <c r="Q43" s="118"/>
      <c r="R43" s="118"/>
      <c r="S43" s="1510"/>
      <c r="T43" s="1510"/>
      <c r="U43" s="1510"/>
      <c r="V43" s="1510"/>
      <c r="W43" s="1510"/>
      <c r="X43" s="1510"/>
      <c r="Y43" s="1510"/>
      <c r="Z43" s="1469"/>
      <c r="AA43" s="1424"/>
      <c r="AB43" s="1328" t="str">
        <f>IF(ISNA(VLOOKUP(AA43,SaisieScores!$F$12:$G$103,2,FALSE)),"",VLOOKUP(AA43,SaisieScores!$F$12:$G$103,2,FALSE))</f>
        <v/>
      </c>
      <c r="AC43" s="898" t="str">
        <f t="shared" si="17"/>
        <v/>
      </c>
      <c r="AD43" s="1339" t="str">
        <f t="shared" si="0"/>
        <v/>
      </c>
      <c r="AE43" s="1339" t="str">
        <f t="shared" si="1"/>
        <v/>
      </c>
      <c r="AF43" s="898" t="str">
        <f>IF(OR(ISBLANK(AB43),AB43=""),"",IF(AB43="AB","",RANK(AB43,$AB$10:$AB$45,1)+COUNTIF($AB$10:AB43,AB43)-1))</f>
        <v/>
      </c>
      <c r="AG43" s="1045" t="str">
        <f t="shared" si="18"/>
        <v/>
      </c>
      <c r="AH43" s="88" t="str">
        <f t="shared" si="2"/>
        <v/>
      </c>
      <c r="AI43" s="87" t="str">
        <f t="shared" si="38"/>
        <v/>
      </c>
      <c r="AJ43" s="1010" t="str">
        <f t="shared" si="4"/>
        <v/>
      </c>
      <c r="AK43" s="99"/>
      <c r="AL43" s="950"/>
      <c r="AM43" s="950"/>
      <c r="AN43" s="1339" t="str">
        <f t="shared" si="19"/>
        <v/>
      </c>
      <c r="AO43" s="1160" t="str">
        <f t="shared" si="37"/>
        <v/>
      </c>
      <c r="AP43" s="1241" t="str">
        <f t="shared" si="30"/>
        <v/>
      </c>
      <c r="AQ43" s="1045" t="str">
        <f t="shared" si="5"/>
        <v/>
      </c>
      <c r="AR43" s="1045" t="str">
        <f t="shared" si="6"/>
        <v/>
      </c>
      <c r="AS43" s="1045" t="str">
        <f t="shared" si="7"/>
        <v/>
      </c>
      <c r="AT43" s="1045" t="str">
        <f t="shared" si="8"/>
        <v/>
      </c>
      <c r="AU43" s="1045"/>
      <c r="AV43" s="1045" t="str">
        <f t="shared" si="31"/>
        <v/>
      </c>
      <c r="AW43" s="1045"/>
      <c r="AX43" s="1045" t="str">
        <f t="shared" si="9"/>
        <v/>
      </c>
      <c r="AY43" s="1497"/>
      <c r="AZ43" s="1497"/>
      <c r="BA43" s="900" t="str">
        <f t="shared" si="10"/>
        <v/>
      </c>
      <c r="BB43" s="900" t="str">
        <f>IF(ISBLANK('JOURNÉE 2'!C43),"",'JOURNÉE 2'!C43)</f>
        <v/>
      </c>
      <c r="BC43" s="1511"/>
      <c r="BD43" s="1510"/>
      <c r="BE43" s="1515"/>
      <c r="BF43" s="1311" t="str">
        <f>IF(ISNA(VLOOKUP(BA43,'JOURNÉE 1'!$BJ$10:$BL$298,2,FALSE)),"",VLOOKUP(BA43,'JOURNÉE 1'!$BJ$10:$BL$298,2,FALSE))</f>
        <v/>
      </c>
      <c r="BG43" s="1312" t="str">
        <f t="shared" si="11"/>
        <v/>
      </c>
      <c r="BH43" s="1312" t="str">
        <f t="shared" si="12"/>
        <v/>
      </c>
      <c r="BI43" s="1511"/>
      <c r="BJ43" s="1353"/>
      <c r="BK43" s="1510"/>
      <c r="BL43" s="1510"/>
      <c r="BM43" s="1515"/>
      <c r="BN43" s="1311" t="str">
        <f>IF(ISBLANK('JOURNÉE 1'!C43),"",'JOURNÉE 1'!C43)</f>
        <v/>
      </c>
      <c r="BO43" s="461" t="str">
        <f t="shared" si="13"/>
        <v/>
      </c>
      <c r="BP43" s="461" t="str">
        <f>IF(ISBLANK('JOURNÉE 2'!C43),"",'JOURNÉE 2'!C43)</f>
        <v/>
      </c>
      <c r="BQ43" s="461" t="str">
        <f>IF(ISBLANK('JOURNÉE 1'!U43),"",'JOURNÉE 1'!U43)</f>
        <v/>
      </c>
      <c r="BR43" s="461" t="str">
        <f>IF(ISNA(VLOOKUP(BN43,'JOURNÉE 2'!$C$10:$AR$300,35,FALSE)),"",VLOOKUP(BN43,'JOURNÉE 2'!$C$10:$AR$300,35,FALSE))</f>
        <v/>
      </c>
      <c r="BS43" s="461" t="str">
        <f t="shared" si="21"/>
        <v/>
      </c>
      <c r="BT43" s="475">
        <f t="shared" si="22"/>
        <v>18</v>
      </c>
      <c r="BU43" s="1304" t="str">
        <f>IF(ISNA(VLOOKUP(BN43,'JOURNÉE 2'!$BV$10:$BX$300,3,FALSE)),"",VLOOKUP(BN43,'JOURNÉE 2'!$BV$10:$BX$300,3,FALSE))</f>
        <v/>
      </c>
      <c r="BV43" s="900" t="str">
        <f>IF(ISNA(VLOOKUP(BN43,'JOURNÉE 2'!$C$10:$AR$300,1,FALSE)),"",VLOOKUP(BN43,'JOURNÉE 2'!$C$10:$AR$300,1,FALSE))</f>
        <v/>
      </c>
      <c r="BW43" s="96"/>
      <c r="BX43" t="str">
        <f>IF(ISEVEN(ROW()),IF($B43&lt;&gt;0,TEXT($B43,"00")&amp;" "&amp;#REF!&amp;" "&amp;1,""),IF($B42&lt;&gt;0,TEXT($B42,"00")&amp;" "&amp;#REF!&amp;" "&amp;2,""))</f>
        <v/>
      </c>
      <c r="BY43" t="str">
        <f t="shared" si="33"/>
        <v/>
      </c>
      <c r="BZ43" t="str">
        <f t="shared" si="34"/>
        <v/>
      </c>
      <c r="CA43" t="str">
        <f t="shared" si="32"/>
        <v/>
      </c>
      <c r="CB43" t="str">
        <f t="shared" si="23"/>
        <v/>
      </c>
      <c r="CC43" t="str">
        <f t="shared" si="24"/>
        <v/>
      </c>
      <c r="CD43" t="str">
        <f t="shared" si="25"/>
        <v/>
      </c>
      <c r="CE43" t="str">
        <f t="shared" si="26"/>
        <v/>
      </c>
      <c r="CF43" t="str">
        <f t="shared" si="27"/>
        <v/>
      </c>
    </row>
    <row r="44" spans="1:84" ht="15.75" customHeight="1" thickTop="1" x14ac:dyDescent="0.4">
      <c r="A44" s="1497"/>
      <c r="B44" s="1459"/>
      <c r="C44" s="97"/>
      <c r="D44" s="98"/>
      <c r="E44" s="98"/>
      <c r="F44" s="87"/>
      <c r="G44" s="1140"/>
      <c r="H44" s="1459" t="str">
        <f t="shared" ref="H44" si="52">IF(G45=36,"",IF(G44="","",G44+G45))</f>
        <v/>
      </c>
      <c r="I44" s="1103" t="str">
        <f>IF(ISNA(VLOOKUP(C44,'J1&amp;J2'!$CA$9:$CE$466,5,FALSE)),"",VLOOKUP(C44,'J1&amp;J2'!$CA$9:$CE$466,5,FALSE))</f>
        <v/>
      </c>
      <c r="J44" s="1516"/>
      <c r="K44" s="1479" t="str">
        <f>IF(ISNA(VLOOKUP(J44,SaisieScores!$C$12:$D$103,2,FALSE)),"",VLOOKUP(J44,SaisieScores!$C$12:$D$103,2,FALSE))</f>
        <v/>
      </c>
      <c r="L44" s="1462" t="str">
        <f t="shared" si="36"/>
        <v/>
      </c>
      <c r="M44" s="1529" t="str">
        <f>IF(L44="","",L44-$AS$6)</f>
        <v/>
      </c>
      <c r="N44" s="1471" t="str">
        <f>IF(K44="","",RANK(K44,($K$10:$K$257),1))</f>
        <v/>
      </c>
      <c r="O44" s="1474" t="str">
        <f>IF(S44="","",IF(S44&gt;3,"",IF(S44=1,K44,IF(S44=2,K44,IF(S44=3,K44)))))</f>
        <v/>
      </c>
      <c r="P44" s="1474"/>
      <c r="Q44" s="1474"/>
      <c r="R44" s="1474"/>
      <c r="S44" s="1474" t="str">
        <f>IF(OR(ISBLANK(K44),K44=""),"",RANK(K44,$K$10:$K$45,1)+COUNTIF($K$10:K44,K44)-1)</f>
        <v/>
      </c>
      <c r="T44" s="1474" t="str">
        <f>IF(O44="","",IF(O44&gt;3,"",IF(O44=1,K44,IF(O44=2,K44,IF(O44=3,K44)))))</f>
        <v/>
      </c>
      <c r="U44" s="1474" t="str">
        <f>IF(S44="","",IF(S44&gt;3,"",IF(S44=1,K44,IF(S44=2,K44,IF(S44=3,K44)))))</f>
        <v/>
      </c>
      <c r="V44" s="1474"/>
      <c r="W44" s="1474" t="str">
        <f>IF(OR(ISBLANK(V44),V44=""),"",RANK(V44,($V$10:$V$257),1))</f>
        <v/>
      </c>
      <c r="X44" s="1476"/>
      <c r="Y44" s="1474"/>
      <c r="Z44" s="1468"/>
      <c r="AA44" s="1425"/>
      <c r="AB44" s="1328" t="str">
        <f>IF(ISNA(VLOOKUP(AA44,SaisieScores!$F$12:$G$103,2,FALSE)),"",VLOOKUP(AA44,SaisieScores!$F$12:$G$103,2,FALSE))</f>
        <v/>
      </c>
      <c r="AC44" s="1348" t="str">
        <f t="shared" si="17"/>
        <v/>
      </c>
      <c r="AD44" s="1349" t="str">
        <f t="shared" si="0"/>
        <v/>
      </c>
      <c r="AE44" s="1349" t="str">
        <f t="shared" si="1"/>
        <v/>
      </c>
      <c r="AF44" s="1348" t="str">
        <f>IF(OR(ISBLANK(AB44),AB44=""),"",IF(AB44="AB","",RANK(AB44,$AB$10:$AB$45,1)+COUNTIF($AB$10:AB44,AB44)-1))</f>
        <v/>
      </c>
      <c r="AG44" s="1223" t="str">
        <f t="shared" si="18"/>
        <v/>
      </c>
      <c r="AH44" s="103" t="str">
        <f t="shared" si="2"/>
        <v/>
      </c>
      <c r="AI44" s="82" t="str">
        <f t="shared" si="38"/>
        <v/>
      </c>
      <c r="AJ44" s="897" t="str">
        <f t="shared" si="4"/>
        <v/>
      </c>
      <c r="AK44" s="1223"/>
      <c r="AL44" s="1348"/>
      <c r="AM44" s="1348"/>
      <c r="AN44" s="1349" t="str">
        <f t="shared" si="19"/>
        <v/>
      </c>
      <c r="AO44" s="1157" t="str">
        <f t="shared" si="37"/>
        <v/>
      </c>
      <c r="AP44" s="1242" t="str">
        <f t="shared" si="30"/>
        <v/>
      </c>
      <c r="AQ44" s="1223" t="str">
        <f t="shared" si="5"/>
        <v/>
      </c>
      <c r="AR44" s="1223" t="str">
        <f t="shared" si="6"/>
        <v/>
      </c>
      <c r="AS44" s="1223" t="str">
        <f t="shared" si="7"/>
        <v/>
      </c>
      <c r="AT44" s="1223" t="str">
        <f t="shared" si="8"/>
        <v/>
      </c>
      <c r="AU44" s="1223"/>
      <c r="AV44" s="1223" t="str">
        <f t="shared" si="31"/>
        <v/>
      </c>
      <c r="AW44" s="1223"/>
      <c r="AX44" s="1223" t="str">
        <f t="shared" si="9"/>
        <v/>
      </c>
      <c r="AY44" s="1497"/>
      <c r="AZ44" s="1497"/>
      <c r="BA44" s="900" t="str">
        <f t="shared" si="10"/>
        <v/>
      </c>
      <c r="BB44" s="900" t="str">
        <f>IF(ISBLANK('JOURNÉE 2'!C44),"",'JOURNÉE 2'!C44)</f>
        <v/>
      </c>
      <c r="BC44" s="1505" t="str">
        <f>IF(OR(BK44=""),"",IF(OR(BL44=""),"",BK44))</f>
        <v/>
      </c>
      <c r="BD44" s="1495" t="str">
        <f>IF(OR(BK44=""),"",IF(OR(BL44=""),"",BL44))</f>
        <v/>
      </c>
      <c r="BE44" s="1508" t="str">
        <f>IF(OR(BK44="",BL44=""),"",MIN(BK44:BL44))</f>
        <v/>
      </c>
      <c r="BF44" s="1311" t="str">
        <f>IF(ISNA(VLOOKUP(BA44,'JOURNÉE 1'!$BJ$10:$BL$298,2,FALSE)),"",VLOOKUP(BA44,'JOURNÉE 1'!$BJ$10:$BL$298,2,FALSE))</f>
        <v/>
      </c>
      <c r="BG44" s="92" t="str">
        <f t="shared" si="11"/>
        <v/>
      </c>
      <c r="BH44" s="93" t="str">
        <f t="shared" si="12"/>
        <v/>
      </c>
      <c r="BI44" s="1505" t="str">
        <f>IF(OR(C44="",C45=""),"",CONCATENATE(C44,C45))</f>
        <v/>
      </c>
      <c r="BJ44" s="1354"/>
      <c r="BK44" s="1495" t="str">
        <f>IF(K44= "", "",K44)</f>
        <v/>
      </c>
      <c r="BL44" s="1495" t="str">
        <f>IF(ISNA(VLOOKUP(BI44,'JOURNÉE 2'!$BE$10:$BF$300,2,FALSE)),"",VLOOKUP(BI44,'JOURNÉE 2'!$BE$10:$BF$300,2,FALSE))</f>
        <v/>
      </c>
      <c r="BM44" s="1508" t="str">
        <f>IF(OR(BK44="",BL44=""),"",MIN(BK44:BL44))</f>
        <v/>
      </c>
      <c r="BN44" s="1311" t="str">
        <f>IF(ISBLANK('JOURNÉE 1'!C44),"",'JOURNÉE 1'!C44)</f>
        <v/>
      </c>
      <c r="BO44" s="461" t="str">
        <f t="shared" si="13"/>
        <v/>
      </c>
      <c r="BP44" s="461" t="str">
        <f>IF(ISBLANK('JOURNÉE 2'!C44),"",'JOURNÉE 2'!C44)</f>
        <v/>
      </c>
      <c r="BQ44" s="461" t="str">
        <f>IF(ISBLANK('JOURNÉE 1'!U44),"",'JOURNÉE 1'!U44)</f>
        <v/>
      </c>
      <c r="BR44" s="461" t="str">
        <f>IF(ISNA(VLOOKUP(BN44,'JOURNÉE 2'!$C$10:$AR$300,35,FALSE)),"",VLOOKUP(BN44,'JOURNÉE 2'!$C$10:$AR$300,35,FALSE))</f>
        <v/>
      </c>
      <c r="BS44" s="461" t="str">
        <f t="shared" si="21"/>
        <v/>
      </c>
      <c r="BT44" s="475">
        <f t="shared" si="22"/>
        <v>18</v>
      </c>
      <c r="BU44" s="1304" t="str">
        <f>IF(ISNA(VLOOKUP(BN44,'JOURNÉE 2'!$BV$10:$BX$300,3,FALSE)),"",VLOOKUP(BN44,'JOURNÉE 2'!$BV$10:$BX$300,3,FALSE))</f>
        <v/>
      </c>
      <c r="BV44" s="900" t="str">
        <f>IF(ISNA(VLOOKUP(BN44,'JOURNÉE 2'!$C$10:$AR$300,1,FALSE)),"",VLOOKUP(BN44,'JOURNÉE 2'!$C$10:$AR$300,1,FALSE))</f>
        <v/>
      </c>
      <c r="BW44" s="107"/>
      <c r="BX44" t="str">
        <f>IF(ISEVEN(ROW()),IF($B44&lt;&gt;0,TEXT($B44,"00")&amp;" "&amp;#REF!&amp;" "&amp;1,""),IF($B43&lt;&gt;0,TEXT($B43,"00")&amp;" "&amp;#REF!&amp;" "&amp;2,""))</f>
        <v/>
      </c>
      <c r="BY44" t="str">
        <f t="shared" si="33"/>
        <v/>
      </c>
      <c r="BZ44" t="str">
        <f t="shared" si="34"/>
        <v/>
      </c>
      <c r="CA44" t="str">
        <f t="shared" si="32"/>
        <v/>
      </c>
      <c r="CB44" t="str">
        <f t="shared" si="23"/>
        <v/>
      </c>
      <c r="CC44" t="str">
        <f t="shared" si="24"/>
        <v/>
      </c>
      <c r="CD44" t="str">
        <f t="shared" si="25"/>
        <v/>
      </c>
      <c r="CE44" t="str">
        <f t="shared" si="26"/>
        <v/>
      </c>
      <c r="CF44" t="str">
        <f t="shared" si="27"/>
        <v/>
      </c>
    </row>
    <row r="45" spans="1:84" ht="15.75" customHeight="1" thickBot="1" x14ac:dyDescent="0.45">
      <c r="A45" s="1470"/>
      <c r="B45" s="1470"/>
      <c r="C45" s="119"/>
      <c r="D45" s="120"/>
      <c r="E45" s="120"/>
      <c r="F45" s="121"/>
      <c r="G45" s="1142"/>
      <c r="H45" s="1618"/>
      <c r="I45" s="1113" t="str">
        <f>IF(ISNA(VLOOKUP(C45,'J1&amp;J2'!$CA$9:$CE$466,5,FALSE)),"",VLOOKUP(C45,'J1&amp;J2'!$CA$9:$CE$466,5,FALSE))</f>
        <v/>
      </c>
      <c r="J45" s="1624"/>
      <c r="K45" s="1544"/>
      <c r="L45" s="1487"/>
      <c r="M45" s="1530"/>
      <c r="N45" s="1472"/>
      <c r="O45" s="1475"/>
      <c r="P45" s="1475"/>
      <c r="Q45" s="1475"/>
      <c r="R45" s="1475"/>
      <c r="S45" s="1475"/>
      <c r="T45" s="1475"/>
      <c r="U45" s="1475"/>
      <c r="V45" s="1475"/>
      <c r="W45" s="1475"/>
      <c r="X45" s="1475"/>
      <c r="Y45" s="1475"/>
      <c r="Z45" s="1478"/>
      <c r="AA45" s="1427"/>
      <c r="AB45" s="1346" t="str">
        <f>IF(ISNA(VLOOKUP(AA45,SaisieScores!$F$12:$G$103,2,FALSE)),"",VLOOKUP(AA45,SaisieScores!$F$12:$G$103,2,FALSE))</f>
        <v/>
      </c>
      <c r="AC45" s="123" t="str">
        <f t="shared" si="17"/>
        <v/>
      </c>
      <c r="AD45" s="859" t="str">
        <f t="shared" si="0"/>
        <v/>
      </c>
      <c r="AE45" s="859" t="str">
        <f t="shared" si="1"/>
        <v/>
      </c>
      <c r="AF45" s="123" t="str">
        <f>IF(OR(ISBLANK(AB45),AB45=""),"",IF(AB45="AB","",RANK(AB45,$AB$10:$AB$45,1)+COUNTIF($AB$10:AB45,AB45)-1))</f>
        <v/>
      </c>
      <c r="AG45" s="127" t="str">
        <f t="shared" si="18"/>
        <v/>
      </c>
      <c r="AH45" s="125" t="str">
        <f t="shared" si="2"/>
        <v/>
      </c>
      <c r="AI45" s="121" t="str">
        <f t="shared" si="38"/>
        <v/>
      </c>
      <c r="AJ45" s="126" t="str">
        <f t="shared" si="4"/>
        <v/>
      </c>
      <c r="AK45" s="121"/>
      <c r="AL45" s="123"/>
      <c r="AM45" s="123"/>
      <c r="AN45" s="859" t="str">
        <f t="shared" si="19"/>
        <v/>
      </c>
      <c r="AO45" s="1161" t="str">
        <f t="shared" si="37"/>
        <v/>
      </c>
      <c r="AP45" s="1243" t="str">
        <f t="shared" si="30"/>
        <v/>
      </c>
      <c r="AQ45" s="127" t="str">
        <f t="shared" si="5"/>
        <v/>
      </c>
      <c r="AR45" s="127" t="str">
        <f t="shared" si="6"/>
        <v/>
      </c>
      <c r="AS45" s="127" t="str">
        <f t="shared" si="7"/>
        <v/>
      </c>
      <c r="AT45" s="127" t="str">
        <f t="shared" si="8"/>
        <v/>
      </c>
      <c r="AU45" s="127"/>
      <c r="AV45" s="127" t="str">
        <f t="shared" si="31"/>
        <v/>
      </c>
      <c r="AW45" s="127"/>
      <c r="AX45" s="127" t="str">
        <f t="shared" si="9"/>
        <v/>
      </c>
      <c r="AY45" s="1470"/>
      <c r="AZ45" s="1470"/>
      <c r="BA45" s="901" t="str">
        <f t="shared" si="10"/>
        <v/>
      </c>
      <c r="BB45" s="901" t="str">
        <f>IF(ISBLANK('JOURNÉE 2'!C45),"",'JOURNÉE 2'!C45)</f>
        <v/>
      </c>
      <c r="BC45" s="1504"/>
      <c r="BD45" s="1475"/>
      <c r="BE45" s="1507"/>
      <c r="BF45" s="1356" t="str">
        <f>IF(ISNA(VLOOKUP(BA45,'JOURNÉE 1'!$BJ$10:$BL$298,2,FALSE)),"",VLOOKUP(BA45,'JOURNÉE 1'!$BJ$10:$BL$298,2,FALSE))</f>
        <v/>
      </c>
      <c r="BG45" s="130" t="str">
        <f t="shared" si="11"/>
        <v/>
      </c>
      <c r="BH45" s="131" t="str">
        <f t="shared" si="12"/>
        <v/>
      </c>
      <c r="BI45" s="1504"/>
      <c r="BJ45" s="132"/>
      <c r="BK45" s="1475"/>
      <c r="BL45" s="1475"/>
      <c r="BM45" s="1507"/>
      <c r="BN45" s="1356" t="str">
        <f>IF(ISBLANK('JOURNÉE 1'!C45),"",'JOURNÉE 1'!C45)</f>
        <v/>
      </c>
      <c r="BO45" s="130" t="str">
        <f t="shared" si="13"/>
        <v/>
      </c>
      <c r="BP45" s="130" t="str">
        <f>IF(ISBLANK('JOURNÉE 2'!C45),"",'JOURNÉE 2'!C45)</f>
        <v/>
      </c>
      <c r="BQ45" s="130" t="str">
        <f>IF(ISBLANK('JOURNÉE 1'!U45),"",'JOURNÉE 1'!U45)</f>
        <v/>
      </c>
      <c r="BR45" s="130" t="str">
        <f>IF(ISNA(VLOOKUP(BN45,'JOURNÉE 2'!$C$10:$AR$300,35,FALSE)),"",VLOOKUP(BN45,'JOURNÉE 2'!$C$10:$AR$300,35,FALSE))</f>
        <v/>
      </c>
      <c r="BS45" s="130" t="str">
        <f t="shared" si="21"/>
        <v/>
      </c>
      <c r="BT45" s="927">
        <f t="shared" si="22"/>
        <v>18</v>
      </c>
      <c r="BU45" s="131" t="str">
        <f>IF(ISNA(VLOOKUP(BN45,'JOURNÉE 2'!$BV$10:$BX$300,3,FALSE)),"",VLOOKUP(BN45,'JOURNÉE 2'!$BV$10:$BX$300,3,FALSE))</f>
        <v/>
      </c>
      <c r="BV45" s="901" t="str">
        <f>IF(ISNA(VLOOKUP(BN45,'JOURNÉE 2'!$C$10:$AR$300,1,FALSE)),"",VLOOKUP(BN45,'JOURNÉE 2'!$C$10:$AR$300,1,FALSE))</f>
        <v/>
      </c>
      <c r="BW45" s="134"/>
      <c r="BX45" t="str">
        <f>IF(ISEVEN(ROW()),IF($B45&lt;&gt;0,TEXT($B45,"00")&amp;" "&amp;#REF!&amp;" "&amp;1,""),IF($B44&lt;&gt;0,TEXT($B44,"00")&amp;" "&amp;#REF!&amp;" "&amp;2,""))</f>
        <v/>
      </c>
      <c r="BY45" t="str">
        <f t="shared" si="33"/>
        <v/>
      </c>
      <c r="BZ45" t="str">
        <f t="shared" si="34"/>
        <v/>
      </c>
      <c r="CA45" t="str">
        <f t="shared" si="32"/>
        <v/>
      </c>
      <c r="CB45" t="str">
        <f t="shared" si="23"/>
        <v/>
      </c>
      <c r="CC45" t="str">
        <f t="shared" si="24"/>
        <v/>
      </c>
      <c r="CD45" t="str">
        <f t="shared" si="25"/>
        <v/>
      </c>
      <c r="CE45" t="str">
        <f t="shared" si="26"/>
        <v/>
      </c>
      <c r="CF45" t="str">
        <f t="shared" si="27"/>
        <v/>
      </c>
    </row>
    <row r="46" spans="1:84" ht="15.75" customHeight="1" thickTop="1" x14ac:dyDescent="0.4">
      <c r="A46" s="1532" t="s">
        <v>318</v>
      </c>
      <c r="B46" s="1535"/>
      <c r="C46" s="68" t="s">
        <v>251</v>
      </c>
      <c r="D46" s="69" t="s">
        <v>252</v>
      </c>
      <c r="E46" s="69" t="s">
        <v>253</v>
      </c>
      <c r="F46" s="70" t="s">
        <v>66</v>
      </c>
      <c r="G46" s="1143">
        <v>8.5</v>
      </c>
      <c r="H46" s="1535">
        <f t="shared" ref="H46" si="53">IF(G47=36,"",IF(G46="","",G46+G47))</f>
        <v>14.1</v>
      </c>
      <c r="I46" s="1101" t="str">
        <f>IF(ISNA(VLOOKUP(C46,'J1&amp;J2'!$CA$9:$CE$466,5,FALSE)),"",VLOOKUP(C46,'J1&amp;J2'!$CA$9:$CE$466,5,FALSE))</f>
        <v>MAX2</v>
      </c>
      <c r="J46" s="1518">
        <v>103</v>
      </c>
      <c r="K46" s="1481">
        <f>IF(ISNA(VLOOKUP(J46,SaisieScores!$C$12:$D$103,2,FALSE)),"",VLOOKUP(J46,SaisieScores!$C$12:$D$103,2,FALSE))</f>
        <v>68</v>
      </c>
      <c r="L46" s="1473">
        <f t="shared" si="36"/>
        <v>68</v>
      </c>
      <c r="M46" s="1567">
        <f>IF(L46="","",L46-$AS$6)</f>
        <v>-4</v>
      </c>
      <c r="N46" s="1460">
        <f>IF(K46="","",RANK(K46,($K$10:$K$257),1))</f>
        <v>13</v>
      </c>
      <c r="O46" s="1473">
        <f>IF(S46="","",IF(S46&gt;3,"",IF(S46=1,K46,IF(S46=2,K46,IF(S46=3,K46)))))</f>
        <v>68</v>
      </c>
      <c r="P46" s="1347">
        <f>IF(COUNTIF($K$46:$K$80,"&gt;1")&lt;1,"",SMALL($K$46:$K$80,1))</f>
        <v>56</v>
      </c>
      <c r="Q46" s="1347">
        <f>IF(P46="","",RANK(P46,($P$10:$P$257),1))</f>
        <v>1</v>
      </c>
      <c r="R46" s="118">
        <f>IF(Q46&gt;20,"",IF(Q46&lt;=190,40-((Q46-1)*2),1))</f>
        <v>40</v>
      </c>
      <c r="S46" s="1540">
        <f>IF(OR(ISBLANK(K46),K46=""),"",RANK(K46,$K$46:$K$81,1)+COUNTIF($K$46:K46,K46)-1)</f>
        <v>2</v>
      </c>
      <c r="T46" s="1476" t="str">
        <f>IF(O46="","",IF(O46&gt;3,"",IF(O46=1,K46,IF(O46=2,K46,IF(O46=3,K46)))))</f>
        <v/>
      </c>
      <c r="U46" s="1476">
        <f>IF(S46="","",IF(S46&gt;3,"",IF(S46=1,K46,IF(S46=2,K46,IF(S46=3,K46)))))</f>
        <v>68</v>
      </c>
      <c r="V46" s="1476">
        <f>IF(COUNTIF($K$46:$K$81,"&gt;1")&lt;1,"",SMALL($K$46:$K$81,1))</f>
        <v>56</v>
      </c>
      <c r="W46" s="1476">
        <f>IF(OR(ISBLANK(V46),V46=""),"",RANK(V46,($V$10:$V$257),1))</f>
        <v>1</v>
      </c>
      <c r="X46" s="1476">
        <f>IF(COUNTIF($V$46:$V$81,"&gt;1")&lt;1,"",SMALL($V$46:$V81,1))</f>
        <v>56</v>
      </c>
      <c r="Y46" s="1476">
        <f>IF(OR(ISBLANK(X46),X46=""),"",RANK(X46,($X$46:$X$51),1))</f>
        <v>1</v>
      </c>
      <c r="Z46" s="1477">
        <f>IF(OR(ISBLANK(X46),X46=""),"",RANK(X46,($X$10:$X$257),1))</f>
        <v>1</v>
      </c>
      <c r="AA46" s="1428">
        <v>106</v>
      </c>
      <c r="AB46" s="1337">
        <f>IF(ISNA(VLOOKUP(AA46,SaisieScores!$F$12:$G$103,2,FALSE)),"",VLOOKUP(AA46,SaisieScores!$F$12:$G$103,2,FALSE))</f>
        <v>75</v>
      </c>
      <c r="AC46" s="72">
        <f t="shared" si="17"/>
        <v>75</v>
      </c>
      <c r="AD46" s="73">
        <f t="shared" si="0"/>
        <v>3</v>
      </c>
      <c r="AE46" s="73">
        <f t="shared" si="1"/>
        <v>13</v>
      </c>
      <c r="AF46" s="72">
        <f>IF(OR(ISBLANK(AB46),AB46=""),"",IF(AB46="AB","",RANK(AB46,$AB$46:$AB$81,1)+COUNTIF($AB$46:AB46,AB46)-1))</f>
        <v>2</v>
      </c>
      <c r="AG46" s="74">
        <f t="shared" si="18"/>
        <v>75</v>
      </c>
      <c r="AH46" s="70">
        <f t="shared" ref="AH46:AH81" si="54">IF(AG46="","",RANK(AG46,($AG$46:$AG$81),1))</f>
        <v>2</v>
      </c>
      <c r="AI46" s="70">
        <f t="shared" si="38"/>
        <v>13</v>
      </c>
      <c r="AJ46" s="74">
        <f t="shared" si="4"/>
        <v>8</v>
      </c>
      <c r="AK46" s="74">
        <f>IF(COUNTIF($AC$46:$AC$81,"&gt;1")&lt;1,"",SMALL($AC$46:$AC$81,1))</f>
        <v>68</v>
      </c>
      <c r="AL46" s="72">
        <f>IF(AK46="","",RANK(AK46,($AK$10:$AK$257),1))</f>
        <v>1</v>
      </c>
      <c r="AM46" s="72">
        <f>IF(AL46&gt;20,"",IF(AL46&lt;=190,20-((AL46-1)*1),1))</f>
        <v>20</v>
      </c>
      <c r="AN46" s="73">
        <f t="shared" si="19"/>
        <v>7.4</v>
      </c>
      <c r="AO46" s="1135">
        <f t="shared" si="37"/>
        <v>-1.1000000000000001</v>
      </c>
      <c r="AP46" s="1240">
        <f t="shared" si="30"/>
        <v>66.5</v>
      </c>
      <c r="AQ46" s="74">
        <f t="shared" si="5"/>
        <v>12</v>
      </c>
      <c r="AR46" s="74">
        <f t="shared" ref="AR46:AR81" si="55">IF(OR(ISBLANK(AP46),AP46=""),"",RANK(AP46,$AP$46:$AP$81,1)+COUNTIF($AP$46:AP46,AP46)-1)</f>
        <v>1</v>
      </c>
      <c r="AS46" s="74">
        <f t="shared" si="7"/>
        <v>66.5</v>
      </c>
      <c r="AT46" s="74" t="str">
        <f t="shared" si="8"/>
        <v/>
      </c>
      <c r="AU46" s="74">
        <f>IF(COUNTIF($AT$46:AT$81,"&gt;1")&lt;1,"",SMALL($AT$46:$AT$81,1))</f>
        <v>78.400000000000006</v>
      </c>
      <c r="AV46" s="74">
        <f t="shared" si="31"/>
        <v>8</v>
      </c>
      <c r="AW46" s="74">
        <f>IF(AV46&gt;20,"",IF(AV46&lt;=190,20-((AV46-1)*1),1))</f>
        <v>13</v>
      </c>
      <c r="AX46" s="74" t="e">
        <f t="shared" si="9"/>
        <v>#VALUE!</v>
      </c>
      <c r="AY46" s="1496">
        <f>IF(SUM(R49+AM50+AW50)&lt;&gt;0,SUM(R49+AM50+AW50),0)</f>
        <v>103</v>
      </c>
      <c r="AZ46" s="1502">
        <f>IF(AY46=0,"0",RANK(AY46,$AY$10:$AY$257,0))</f>
        <v>3</v>
      </c>
      <c r="BA46" s="899" t="str">
        <f t="shared" si="10"/>
        <v>53360.16.0028</v>
      </c>
      <c r="BB46" s="899" t="str">
        <f>IF(ISBLANK('JOURNÉE 2'!C46),"",'JOURNÉE 2'!C46)</f>
        <v>53360.06.0011</v>
      </c>
      <c r="BC46" s="1503" t="str">
        <f>IF(OR(BK46=""),"",IF(OR(BL46=""),"",BK46))</f>
        <v/>
      </c>
      <c r="BD46" s="1501" t="str">
        <f>IF(OR(BK46=""),"",IF(OR(BL46=""),"",BL46))</f>
        <v/>
      </c>
      <c r="BE46" s="1506" t="str">
        <f>IF(OR(BK46="",BL46=""),"",MIN(BK46:BL46))</f>
        <v/>
      </c>
      <c r="BF46" s="1302" t="str">
        <f>IF(ISNA(VLOOKUP(BA46,'JOURNÉE 1'!$BJ$10:$BL$298,2,FALSE)),"",VLOOKUP(BA46,'JOURNÉE 1'!$BJ$10:$BL$298,2,FALSE))</f>
        <v/>
      </c>
      <c r="BG46" s="75" t="str">
        <f t="shared" si="11"/>
        <v/>
      </c>
      <c r="BH46" s="76" t="str">
        <f t="shared" si="12"/>
        <v/>
      </c>
      <c r="BI46" s="1503" t="str">
        <f>IF(OR(C46="",C47=""),"",CONCATENATE(C46,C47))</f>
        <v>53360.16.002853360.17.0032</v>
      </c>
      <c r="BJ46" s="77"/>
      <c r="BK46" s="1501">
        <f>IF(K46= "", "",K46)</f>
        <v>68</v>
      </c>
      <c r="BL46" s="1501" t="str">
        <f>IF(ISNA(VLOOKUP(BI46,'JOURNÉE 2'!$BE$10:$BF$300,2,FALSE)),"",VLOOKUP(BI46,'JOURNÉE 2'!$BE$10:$BF$300,2,FALSE))</f>
        <v/>
      </c>
      <c r="BM46" s="1506" t="str">
        <f>IF(OR(BK46="",BL46=""),"",MIN(BK46:BL46))</f>
        <v/>
      </c>
      <c r="BN46" s="1302" t="str">
        <f>IF(ISBLANK('JOURNÉE 1'!C46),"",'JOURNÉE 1'!C46)</f>
        <v>53360.16.0028</v>
      </c>
      <c r="BO46" s="78">
        <f t="shared" si="13"/>
        <v>75</v>
      </c>
      <c r="BP46" s="78" t="str">
        <f>IF(ISBLANK('JOURNÉE 2'!C46),"",'JOURNÉE 2'!C46)</f>
        <v>53360.06.0011</v>
      </c>
      <c r="BQ46" s="78">
        <f>IF(ISBLANK('JOURNÉE 1'!U46),"",'JOURNÉE 1'!U46)</f>
        <v>68</v>
      </c>
      <c r="BR46" s="78" t="str">
        <f>IF(ISNA(VLOOKUP(BN46,'JOURNÉE 2'!$C$10:$AR$300,35,FALSE)),"",VLOOKUP(BN46,'JOURNÉE 2'!$C$10:$AR$300,35,FALSE))</f>
        <v/>
      </c>
      <c r="BS46" s="78" t="str">
        <f t="shared" si="21"/>
        <v/>
      </c>
      <c r="BT46" s="1357">
        <f t="shared" si="22"/>
        <v>18</v>
      </c>
      <c r="BU46" s="1303" t="str">
        <f>IF(ISNA(VLOOKUP(BN46,'JOURNÉE 2'!$BV$10:$BX$300,3,FALSE)),"",VLOOKUP(BN46,'JOURNÉE 2'!$BV$10:$BX$300,3,FALSE))</f>
        <v/>
      </c>
      <c r="BV46" s="899" t="str">
        <f>IF(ISNA(VLOOKUP(BN46,'JOURNÉE 2'!$C$10:$AR$300,1,FALSE)),"",VLOOKUP(BN46,'JOURNÉE 2'!$C$10:$AR$300,1,FALSE))</f>
        <v/>
      </c>
      <c r="BW46" s="79"/>
      <c r="BX46" t="str">
        <f>IF(ISEVEN(ROW()),IF($B46&lt;&gt;0,TEXT($B46,"00")&amp;" "&amp;#REF!&amp;" "&amp;1,""),IF($B45&lt;&gt;0,TEXT($B45,"00")&amp;" "&amp;#REF!&amp;" "&amp;2,""))</f>
        <v/>
      </c>
      <c r="BY46" t="str">
        <f t="shared" si="33"/>
        <v/>
      </c>
      <c r="BZ46" t="str">
        <f t="shared" si="34"/>
        <v/>
      </c>
      <c r="CA46" t="str">
        <f t="shared" si="32"/>
        <v/>
      </c>
      <c r="CB46" t="str">
        <f t="shared" si="23"/>
        <v/>
      </c>
      <c r="CC46" t="str">
        <f t="shared" si="24"/>
        <v/>
      </c>
      <c r="CD46" t="str">
        <f t="shared" si="25"/>
        <v>DELAFONTAINE Carol</v>
      </c>
      <c r="CE46" t="str">
        <f t="shared" si="26"/>
        <v>S3H</v>
      </c>
      <c r="CF46">
        <f t="shared" si="27"/>
        <v>8.5</v>
      </c>
    </row>
    <row r="47" spans="1:84" ht="15.75" customHeight="1" thickBot="1" x14ac:dyDescent="0.45">
      <c r="A47" s="1497"/>
      <c r="B47" s="1458"/>
      <c r="C47" s="80" t="s">
        <v>126</v>
      </c>
      <c r="D47" s="81" t="s">
        <v>1390</v>
      </c>
      <c r="E47" s="81" t="s">
        <v>1391</v>
      </c>
      <c r="F47" s="82" t="s">
        <v>92</v>
      </c>
      <c r="G47" s="1141">
        <v>5.6</v>
      </c>
      <c r="H47" s="1494"/>
      <c r="I47" s="1102" t="str">
        <f>IF(ISNA(VLOOKUP(C47,'J1&amp;J2'!$CA$9:$CE$466,5,FALSE)),"",VLOOKUP(C47,'J1&amp;J2'!$CA$9:$CE$466,5,FALSE))</f>
        <v>MAX1</v>
      </c>
      <c r="J47" s="1519"/>
      <c r="K47" s="1480"/>
      <c r="L47" s="1463"/>
      <c r="M47" s="1568"/>
      <c r="N47" s="1461"/>
      <c r="O47" s="1510"/>
      <c r="P47" s="1347">
        <f>IF(COUNTIF($K$46:$K$80,"&gt;1")&lt;2,"",SMALL($K$46:$K80,2))</f>
        <v>68</v>
      </c>
      <c r="Q47" s="1347">
        <f>IF(P47="","",RANK(P47,($P$10:$P$257),1))</f>
        <v>13</v>
      </c>
      <c r="R47" s="83">
        <f>IF(Q47&gt;20,"",IF(Q47&lt;=190,40-((Q47-1)*2),1))</f>
        <v>16</v>
      </c>
      <c r="S47" s="1510"/>
      <c r="T47" s="1510"/>
      <c r="U47" s="1510"/>
      <c r="V47" s="1510"/>
      <c r="W47" s="1510"/>
      <c r="X47" s="1510"/>
      <c r="Y47" s="1510"/>
      <c r="Z47" s="1469"/>
      <c r="AA47" s="1424">
        <v>107</v>
      </c>
      <c r="AB47" s="1328">
        <f>IF(ISNA(VLOOKUP(AA47,SaisieScores!$F$12:$G$103,2,FALSE)),"",VLOOKUP(AA47,SaisieScores!$F$12:$G$103,2,FALSE))</f>
        <v>84</v>
      </c>
      <c r="AC47" s="898">
        <f t="shared" si="17"/>
        <v>84</v>
      </c>
      <c r="AD47" s="1339">
        <f t="shared" si="0"/>
        <v>12</v>
      </c>
      <c r="AE47" s="1339">
        <f t="shared" si="1"/>
        <v>28</v>
      </c>
      <c r="AF47" s="898">
        <f>IF(OR(ISBLANK(AB47),AB47=""),"",IF(AB47="AB","",RANK(AB47,$AB$46:$AB$81,1)+COUNTIF($AB$46:AB47,AB47)-1))</f>
        <v>5</v>
      </c>
      <c r="AG47" s="1045" t="str">
        <f t="shared" si="18"/>
        <v/>
      </c>
      <c r="AH47" s="88" t="str">
        <f t="shared" si="54"/>
        <v/>
      </c>
      <c r="AI47" s="87" t="str">
        <f t="shared" si="38"/>
        <v/>
      </c>
      <c r="AJ47" s="1010" t="str">
        <f t="shared" si="4"/>
        <v/>
      </c>
      <c r="AK47" s="99">
        <f>IF(COUNTIF($AC$46:$AC$81,"&gt;1")&lt;2,"",SMALL($AC$46:$AC$81,2))</f>
        <v>75</v>
      </c>
      <c r="AL47" s="950">
        <f>IF(AK47="","",RANK(AK47,($AK$10:$AK$257),1))</f>
        <v>13</v>
      </c>
      <c r="AM47" s="950">
        <f>IF(AL47&gt;20,"",IF(AL47&lt;=190,20-((AL47-1)*1),1))</f>
        <v>8</v>
      </c>
      <c r="AN47" s="1339">
        <f t="shared" si="19"/>
        <v>6.24</v>
      </c>
      <c r="AO47" s="1160">
        <f t="shared" si="37"/>
        <v>0.6</v>
      </c>
      <c r="AP47" s="1241">
        <f t="shared" si="30"/>
        <v>78.400000000000006</v>
      </c>
      <c r="AQ47" s="1045">
        <f t="shared" si="5"/>
        <v>34</v>
      </c>
      <c r="AR47" s="1045">
        <f t="shared" si="55"/>
        <v>4</v>
      </c>
      <c r="AS47" s="1045">
        <f t="shared" si="7"/>
        <v>78.400000000000006</v>
      </c>
      <c r="AT47" s="1045">
        <f t="shared" si="8"/>
        <v>78.400000000000006</v>
      </c>
      <c r="AU47" s="1045" t="str">
        <f>IF(COUNTIF($AT$46:AT$81,"&gt;1")&lt;2,"",SMALL($AT$46:$AT$81,2))</f>
        <v/>
      </c>
      <c r="AV47" s="1045" t="str">
        <f t="shared" si="31"/>
        <v/>
      </c>
      <c r="AW47" s="1045" t="str">
        <f>IF(AV47&gt;20,"",IF(AV47&lt;=190,20-((AV47-1)*1),1))</f>
        <v/>
      </c>
      <c r="AX47" s="1045" t="e">
        <f t="shared" si="9"/>
        <v>#VALUE!</v>
      </c>
      <c r="AY47" s="1497"/>
      <c r="AZ47" s="1497"/>
      <c r="BA47" s="900" t="str">
        <f t="shared" si="10"/>
        <v>53360.17.0032</v>
      </c>
      <c r="BB47" s="900" t="str">
        <f>IF(ISBLANK('JOURNÉE 2'!C47),"",'JOURNÉE 2'!C47)</f>
        <v>53360.16.0047</v>
      </c>
      <c r="BC47" s="1511"/>
      <c r="BD47" s="1510"/>
      <c r="BE47" s="1515"/>
      <c r="BF47" s="1311" t="str">
        <f>IF(ISNA(VLOOKUP(BA47,'JOURNÉE 1'!$BJ$10:$BL$298,2,FALSE)),"",VLOOKUP(BA47,'JOURNÉE 1'!$BJ$10:$BL$298,2,FALSE))</f>
        <v/>
      </c>
      <c r="BG47" s="92" t="str">
        <f t="shared" si="11"/>
        <v/>
      </c>
      <c r="BH47" s="93" t="str">
        <f t="shared" si="12"/>
        <v/>
      </c>
      <c r="BI47" s="1511"/>
      <c r="BJ47" s="1353"/>
      <c r="BK47" s="1510"/>
      <c r="BL47" s="1510"/>
      <c r="BM47" s="1515"/>
      <c r="BN47" s="1311" t="str">
        <f>IF(ISBLANK('JOURNÉE 1'!C47),"",'JOURNÉE 1'!C47)</f>
        <v>53360.17.0032</v>
      </c>
      <c r="BO47" s="461">
        <f t="shared" si="13"/>
        <v>84</v>
      </c>
      <c r="BP47" s="461" t="str">
        <f>IF(ISBLANK('JOURNÉE 2'!C47),"",'JOURNÉE 2'!C47)</f>
        <v>53360.16.0047</v>
      </c>
      <c r="BQ47" s="461" t="str">
        <f>IF(ISBLANK('JOURNÉE 1'!U47),"",'JOURNÉE 1'!U47)</f>
        <v/>
      </c>
      <c r="BR47" s="461" t="str">
        <f>IF(ISNA(VLOOKUP(BN47,'JOURNÉE 2'!$C$10:$AR$300,35,FALSE)),"",VLOOKUP(BN47,'JOURNÉE 2'!$C$10:$AR$300,35,FALSE))</f>
        <v/>
      </c>
      <c r="BS47" s="461" t="str">
        <f t="shared" si="21"/>
        <v/>
      </c>
      <c r="BT47" s="475">
        <f t="shared" si="22"/>
        <v>18</v>
      </c>
      <c r="BU47" s="1304" t="str">
        <f>IF(ISNA(VLOOKUP(BN47,'JOURNÉE 2'!$BV$10:$BX$300,3,FALSE)),"",VLOOKUP(BN47,'JOURNÉE 2'!$BV$10:$BX$300,3,FALSE))</f>
        <v/>
      </c>
      <c r="BV47" s="900" t="str">
        <f>IF(ISNA(VLOOKUP(BN47,'JOURNÉE 2'!$C$10:$AR$300,1,FALSE)),"",VLOOKUP(BN47,'JOURNÉE 2'!$C$10:$AR$300,1,FALSE))</f>
        <v/>
      </c>
      <c r="BW47" s="96"/>
      <c r="BX47" t="str">
        <f>IF(ISEVEN(ROW()),IF($B47&lt;&gt;0,TEXT($B47,"00")&amp;" "&amp;#REF!&amp;" "&amp;1,""),IF($B46&lt;&gt;0,TEXT($B46,"00")&amp;" "&amp;#REF!&amp;" "&amp;2,""))</f>
        <v/>
      </c>
      <c r="BY47" t="str">
        <f t="shared" si="33"/>
        <v/>
      </c>
      <c r="BZ47" t="str">
        <f t="shared" si="34"/>
        <v/>
      </c>
      <c r="CA47" t="str">
        <f t="shared" si="32"/>
        <v/>
      </c>
      <c r="CB47" t="str">
        <f t="shared" si="23"/>
        <v/>
      </c>
      <c r="CC47" t="str">
        <f t="shared" si="24"/>
        <v/>
      </c>
      <c r="CD47" t="str">
        <f t="shared" si="25"/>
        <v>DUTERTRE Bernadette</v>
      </c>
      <c r="CE47" t="str">
        <f t="shared" si="26"/>
        <v>S3F</v>
      </c>
      <c r="CF47">
        <f t="shared" si="27"/>
        <v>5.6</v>
      </c>
    </row>
    <row r="48" spans="1:84" ht="15.75" customHeight="1" thickTop="1" thickBot="1" x14ac:dyDescent="0.45">
      <c r="A48" s="1497"/>
      <c r="B48" s="1459"/>
      <c r="C48" s="97" t="s">
        <v>127</v>
      </c>
      <c r="D48" s="98" t="s">
        <v>1349</v>
      </c>
      <c r="E48" s="98" t="s">
        <v>1348</v>
      </c>
      <c r="F48" s="87" t="s">
        <v>66</v>
      </c>
      <c r="G48" s="1140">
        <v>-0.1</v>
      </c>
      <c r="H48" s="1459">
        <f t="shared" ref="H48" si="56">IF(G49=36,"",IF(G48="","",G48+G49))</f>
        <v>-7.1999999999999993</v>
      </c>
      <c r="I48" s="1103" t="str">
        <f>IF(ISNA(VLOOKUP(C48,'J1&amp;J2'!$CA$9:$CE$466,5,FALSE)),"",VLOOKUP(C48,'J1&amp;J2'!$CA$9:$CE$466,5,FALSE))</f>
        <v>MAX1</v>
      </c>
      <c r="J48" s="1516">
        <v>104</v>
      </c>
      <c r="K48" s="1479">
        <f>IF(ISNA(VLOOKUP(J48,SaisieScores!$C$12:$D$103,2,FALSE)),"",VLOOKUP(J48,SaisieScores!$C$12:$D$103,2,FALSE))</f>
        <v>56</v>
      </c>
      <c r="L48" s="1462">
        <f t="shared" si="36"/>
        <v>56</v>
      </c>
      <c r="M48" s="1529">
        <f>IF(L48="","",L48-$AS$6)</f>
        <v>-16</v>
      </c>
      <c r="N48" s="1474">
        <f>IF(K48="","",RANK(K48,($K$10:$K$257),1))</f>
        <v>1</v>
      </c>
      <c r="O48" s="1474">
        <f>IF(S48="","",IF(S48&gt;3,"",IF(S48=1,K48,IF(S48=2,K48,IF(S48=3,K48)))))</f>
        <v>56</v>
      </c>
      <c r="P48" s="99">
        <f>IF(COUNTIF($K$46:$K$80,"&gt;1")&lt;3,"",SMALL($K$46:$K$80,3))</f>
        <v>78</v>
      </c>
      <c r="Q48" s="1015">
        <f>IF(P48="","",RANK(P48,($P$10:$P$257),1))</f>
        <v>21</v>
      </c>
      <c r="R48" s="101" t="str">
        <f>IF(Q48&gt;20,"",IF(Q48&lt;=190,40-((Q48-1)*2),1))</f>
        <v/>
      </c>
      <c r="S48" s="1474">
        <f>IF(OR(ISBLANK(K48),K48=""),"",RANK(K48,$K$46:$K$81,1)+COUNTIF($K$46:K48,K48)-1)</f>
        <v>1</v>
      </c>
      <c r="T48" s="1474" t="str">
        <f>IF(O48="","",IF(O48&gt;3,"",IF(O48=1,K48,IF(O48=2,K48,IF(O48=3,K48)))))</f>
        <v/>
      </c>
      <c r="U48" s="1474">
        <f>IF(S48="","",IF(S48&gt;3,"",IF(S48=1,K48,IF(S48=2,K48,IF(S48=3,K48)))))</f>
        <v>56</v>
      </c>
      <c r="V48" s="1474">
        <f>IF(COUNTIF($K$46:$K$81,"&gt;1")&lt;2,"",SMALL($K$46:$K$81,2))</f>
        <v>68</v>
      </c>
      <c r="W48" s="1474">
        <f>IF(OR(ISBLANK(V48),V48=""),"",RANK(V48,($V$10:$V$257),1))</f>
        <v>13</v>
      </c>
      <c r="X48" s="1474">
        <f>IF(COUNTIF($V$46:$V$81,"&gt;1")&lt;2,"",SMALL($V$46:$V81,2))</f>
        <v>68</v>
      </c>
      <c r="Y48" s="1474">
        <f>IF(OR(ISBLANK(X48),X48=""),"",RANK(X48,($X$46:$X$51),1))</f>
        <v>2</v>
      </c>
      <c r="Z48" s="1468">
        <f>IF(OR(ISBLANK(X48),X48=""),"",RANK(X48,($X$10:$X$257),1))</f>
        <v>15</v>
      </c>
      <c r="AA48" s="1425">
        <v>108</v>
      </c>
      <c r="AB48" s="1328">
        <f>IF(ISNA(VLOOKUP(AA48,SaisieScores!$F$12:$G$103,2,FALSE)),"",VLOOKUP(AA48,SaisieScores!$F$12:$G$103,2,FALSE))</f>
        <v>80</v>
      </c>
      <c r="AC48" s="1348">
        <f t="shared" si="17"/>
        <v>80</v>
      </c>
      <c r="AD48" s="1349">
        <f t="shared" si="0"/>
        <v>8</v>
      </c>
      <c r="AE48" s="1349">
        <f t="shared" si="1"/>
        <v>21</v>
      </c>
      <c r="AF48" s="1348">
        <f>IF(OR(ISBLANK(AB48),AB48=""),"",IF(AB48="AB","",RANK(AB48,$AB$46:$AB$81,1)+COUNTIF($AB$46:AB48,AB48)-1))</f>
        <v>4</v>
      </c>
      <c r="AG48" s="1223">
        <f t="shared" si="18"/>
        <v>80</v>
      </c>
      <c r="AH48" s="103">
        <f t="shared" si="54"/>
        <v>4</v>
      </c>
      <c r="AI48" s="82">
        <f t="shared" si="38"/>
        <v>20</v>
      </c>
      <c r="AJ48" s="897">
        <f t="shared" si="4"/>
        <v>1</v>
      </c>
      <c r="AK48" s="1223">
        <f>IF(COUNTIF($AC$46:$AC$81,"&gt;1")&lt;3,"",SMALL($AC$46:$AC$81,3))</f>
        <v>76</v>
      </c>
      <c r="AL48" s="1348">
        <f>IF(AK48="","",RANK(AK48,($AK$10:$AK$257),1))</f>
        <v>16</v>
      </c>
      <c r="AM48" s="1348">
        <f>IF(AL48&gt;20,"",IF(AL48&lt;=190,20-((AL48-1)*1),1))</f>
        <v>5</v>
      </c>
      <c r="AN48" s="1349">
        <f t="shared" si="19"/>
        <v>0.71000000000000008</v>
      </c>
      <c r="AO48" s="1157">
        <f t="shared" si="37"/>
        <v>0.8</v>
      </c>
      <c r="AP48" s="1242">
        <f t="shared" si="30"/>
        <v>80.099999999999994</v>
      </c>
      <c r="AQ48" s="1223">
        <f t="shared" si="5"/>
        <v>35</v>
      </c>
      <c r="AR48" s="1223">
        <f t="shared" si="55"/>
        <v>5</v>
      </c>
      <c r="AS48" s="1223" t="str">
        <f t="shared" si="7"/>
        <v/>
      </c>
      <c r="AT48" s="1223" t="str">
        <f t="shared" si="8"/>
        <v/>
      </c>
      <c r="AU48" s="1223" t="str">
        <f>IF(COUNTIF($AT$46:AT$81,"&gt;1")&lt;3,"",SMALL($AT$46:$AT$81,3))</f>
        <v/>
      </c>
      <c r="AV48" s="1223" t="str">
        <f t="shared" si="31"/>
        <v/>
      </c>
      <c r="AW48" s="1223" t="str">
        <f>IF(AV48&gt;20,"",IF(AV48&lt;=190,20-((AV48-1)*1),1))</f>
        <v/>
      </c>
      <c r="AX48" s="1223" t="e">
        <f t="shared" si="9"/>
        <v>#VALUE!</v>
      </c>
      <c r="AY48" s="1497"/>
      <c r="AZ48" s="1497"/>
      <c r="BA48" s="900" t="str">
        <f t="shared" si="10"/>
        <v>53360.02.210</v>
      </c>
      <c r="BB48" s="900" t="str">
        <f>IF(ISBLANK('JOURNÉE 2'!C48),"",'JOURNÉE 2'!C48)</f>
        <v>53360.95.046</v>
      </c>
      <c r="BC48" s="1505" t="str">
        <f>IF(OR(BK48=""),"",IF(OR(BL48=""),"",BK48))</f>
        <v/>
      </c>
      <c r="BD48" s="1495" t="str">
        <f>IF(OR(BK48=""),"",IF(OR(BL48=""),"",BL48))</f>
        <v/>
      </c>
      <c r="BE48" s="1508" t="str">
        <f>IF(OR(BK48="",BL48=""),"",MIN(BK48:BL48))</f>
        <v/>
      </c>
      <c r="BF48" s="1311" t="str">
        <f>IF(ISNA(VLOOKUP(BA48,'JOURNÉE 1'!$BJ$10:$BL$298,2,FALSE)),"",VLOOKUP(BA48,'JOURNÉE 1'!$BJ$10:$BL$298,2,FALSE))</f>
        <v/>
      </c>
      <c r="BG48" s="92" t="str">
        <f t="shared" si="11"/>
        <v/>
      </c>
      <c r="BH48" s="93" t="str">
        <f t="shared" si="12"/>
        <v/>
      </c>
      <c r="BI48" s="1505" t="str">
        <f>IF(OR(C48="",C49=""),"",CONCATENATE(C48,C49))</f>
        <v>53360.02.21053360.09.0065</v>
      </c>
      <c r="BJ48" s="1354"/>
      <c r="BK48" s="1495">
        <f>IF(K48= "", "",K48)</f>
        <v>56</v>
      </c>
      <c r="BL48" s="1495" t="str">
        <f>IF(ISNA(VLOOKUP(BI48,'JOURNÉE 2'!$BE$10:$BF$300,2,FALSE)),"",VLOOKUP(BI48,'JOURNÉE 2'!$BE$10:$BF$300,2,FALSE))</f>
        <v/>
      </c>
      <c r="BM48" s="1508" t="str">
        <f>IF(OR(BK48="",BL48=""),"",MIN(BK48:BL48))</f>
        <v/>
      </c>
      <c r="BN48" s="1311" t="str">
        <f>IF(ISBLANK('JOURNÉE 1'!C48),"",'JOURNÉE 1'!C48)</f>
        <v>53360.02.210</v>
      </c>
      <c r="BO48" s="461">
        <f t="shared" si="13"/>
        <v>80</v>
      </c>
      <c r="BP48" s="461" t="str">
        <f>IF(ISBLANK('JOURNÉE 2'!C48),"",'JOURNÉE 2'!C48)</f>
        <v>53360.95.046</v>
      </c>
      <c r="BQ48" s="461">
        <f>IF(ISBLANK('JOURNÉE 1'!U48),"",'JOURNÉE 1'!U48)</f>
        <v>56</v>
      </c>
      <c r="BR48" s="461" t="str">
        <f>IF(ISNA(VLOOKUP(BN48,'JOURNÉE 2'!$C$10:$AR$300,35,FALSE)),"",VLOOKUP(BN48,'JOURNÉE 2'!$C$10:$AR$300,35,FALSE))</f>
        <v/>
      </c>
      <c r="BS48" s="461" t="str">
        <f t="shared" si="21"/>
        <v/>
      </c>
      <c r="BT48" s="475">
        <f t="shared" si="22"/>
        <v>18</v>
      </c>
      <c r="BU48" s="1304" t="str">
        <f>IF(ISNA(VLOOKUP(BN48,'JOURNÉE 2'!$BV$10:$BX$300,3,FALSE)),"",VLOOKUP(BN48,'JOURNÉE 2'!$BV$10:$BX$300,3,FALSE))</f>
        <v/>
      </c>
      <c r="BV48" s="900" t="str">
        <f>IF(ISNA(VLOOKUP(BN48,'JOURNÉE 2'!$C$10:$AR$300,1,FALSE)),"",VLOOKUP(BN48,'JOURNÉE 2'!$C$10:$AR$300,1,FALSE))</f>
        <v/>
      </c>
      <c r="BW48" s="107"/>
      <c r="BX48" t="str">
        <f>IF(ISEVEN(ROW()),IF($B48&lt;&gt;0,TEXT($B48,"00")&amp;" "&amp;#REF!&amp;" "&amp;1,""),IF($B47&lt;&gt;0,TEXT($B47,"00")&amp;" "&amp;#REF!&amp;" "&amp;2,""))</f>
        <v/>
      </c>
      <c r="BY48" t="str">
        <f t="shared" si="33"/>
        <v/>
      </c>
      <c r="BZ48" t="str">
        <f t="shared" si="34"/>
        <v/>
      </c>
      <c r="CA48" t="str">
        <f t="shared" si="32"/>
        <v/>
      </c>
      <c r="CB48" t="str">
        <f t="shared" si="23"/>
        <v/>
      </c>
      <c r="CC48" t="str">
        <f t="shared" si="24"/>
        <v/>
      </c>
      <c r="CD48" t="str">
        <f t="shared" si="25"/>
        <v>MUSSET Yves</v>
      </c>
      <c r="CE48" t="str">
        <f t="shared" si="26"/>
        <v>S3H</v>
      </c>
      <c r="CF48">
        <f t="shared" si="27"/>
        <v>-0.1</v>
      </c>
    </row>
    <row r="49" spans="1:84" ht="15.75" customHeight="1" thickBot="1" x14ac:dyDescent="0.45">
      <c r="A49" s="1497"/>
      <c r="B49" s="1458"/>
      <c r="C49" s="97" t="s">
        <v>128</v>
      </c>
      <c r="D49" s="98" t="s">
        <v>1446</v>
      </c>
      <c r="E49" s="98" t="s">
        <v>83</v>
      </c>
      <c r="F49" s="87" t="s">
        <v>70</v>
      </c>
      <c r="G49" s="1140">
        <v>-7.1</v>
      </c>
      <c r="H49" s="1486"/>
      <c r="I49" s="1105" t="str">
        <f>IF(ISNA(VLOOKUP(C49,'J1&amp;J2'!$CA$9:$CE$466,5,FALSE)),"",VLOOKUP(C49,'J1&amp;J2'!$CA$9:$CE$466,5,FALSE))</f>
        <v>MAX1</v>
      </c>
      <c r="J49" s="1517"/>
      <c r="K49" s="1480"/>
      <c r="L49" s="1463"/>
      <c r="M49" s="1531"/>
      <c r="N49" s="1523"/>
      <c r="O49" s="1510"/>
      <c r="P49" s="1010"/>
      <c r="Q49" s="1350" t="s">
        <v>74</v>
      </c>
      <c r="R49" s="88">
        <f>IF(SUM(R46:R48)&lt;&gt;0,SUM(R46:R48),0)</f>
        <v>56</v>
      </c>
      <c r="S49" s="1510"/>
      <c r="T49" s="1510"/>
      <c r="U49" s="1510"/>
      <c r="V49" s="1510"/>
      <c r="W49" s="1510"/>
      <c r="X49" s="1510"/>
      <c r="Y49" s="1510"/>
      <c r="Z49" s="1469"/>
      <c r="AA49" s="1425">
        <v>109</v>
      </c>
      <c r="AB49" s="1328">
        <f>IF(ISNA(VLOOKUP(AA49,SaisieScores!$F$12:$G$103,2,FALSE)),"",VLOOKUP(AA49,SaisieScores!$F$12:$G$103,2,FALSE))</f>
        <v>68</v>
      </c>
      <c r="AC49" s="898">
        <f t="shared" si="17"/>
        <v>68</v>
      </c>
      <c r="AD49" s="1339">
        <f t="shared" si="0"/>
        <v>-4</v>
      </c>
      <c r="AE49" s="1339">
        <f t="shared" si="1"/>
        <v>1</v>
      </c>
      <c r="AF49" s="898">
        <f>IF(OR(ISBLANK(AB49),AB49=""),"",IF(AB49="AB","",RANK(AB49,$AB$46:$AB$81,1)+COUNTIF($AB$46:AB49,AB49)-1))</f>
        <v>1</v>
      </c>
      <c r="AG49" s="1045">
        <f t="shared" si="18"/>
        <v>68</v>
      </c>
      <c r="AH49" s="88">
        <f t="shared" si="54"/>
        <v>1</v>
      </c>
      <c r="AI49" s="87">
        <f t="shared" si="38"/>
        <v>1</v>
      </c>
      <c r="AJ49" s="1010">
        <f t="shared" si="4"/>
        <v>20</v>
      </c>
      <c r="AK49" s="99">
        <f>IF(COUNTIF($AC$46:$AC$81,"&gt;1")&lt;4,"",SMALL($AC$46:$AC$81,4))</f>
        <v>80</v>
      </c>
      <c r="AL49" s="950">
        <f>IF(AK49="","",RANK(AK49,($AK$10:$AK$257),1))</f>
        <v>20</v>
      </c>
      <c r="AM49" s="950">
        <f>IF(AL49&gt;20,"",IF(AL49&lt;=190,20-((AL49-1)*1),1))</f>
        <v>1</v>
      </c>
      <c r="AN49" s="1339">
        <f t="shared" si="19"/>
        <v>-6.79</v>
      </c>
      <c r="AO49" s="1160">
        <f t="shared" si="37"/>
        <v>0.3</v>
      </c>
      <c r="AP49" s="1241">
        <f t="shared" si="30"/>
        <v>75.099999999999994</v>
      </c>
      <c r="AQ49" s="1045">
        <f t="shared" si="5"/>
        <v>32</v>
      </c>
      <c r="AR49" s="1045">
        <f t="shared" si="55"/>
        <v>3</v>
      </c>
      <c r="AS49" s="1045">
        <f t="shared" si="7"/>
        <v>75.099999999999994</v>
      </c>
      <c r="AT49" s="1045" t="str">
        <f t="shared" si="8"/>
        <v/>
      </c>
      <c r="AU49" s="1045" t="str">
        <f>IF(COUNTIF($AT$46:AT$81,"&gt;1")&lt;4,"",SMALL($AT$46:$AT$81,4))</f>
        <v/>
      </c>
      <c r="AV49" s="1045" t="str">
        <f t="shared" si="31"/>
        <v/>
      </c>
      <c r="AW49" s="1045" t="str">
        <f>IF(AV49&gt;20,"",IF(AV49&lt;=190,20-((AV49-1)*1),1))</f>
        <v/>
      </c>
      <c r="AX49" s="1045" t="e">
        <f t="shared" si="9"/>
        <v>#VALUE!</v>
      </c>
      <c r="AY49" s="1497"/>
      <c r="AZ49" s="1497"/>
      <c r="BA49" s="900" t="str">
        <f t="shared" si="10"/>
        <v>53360.09.0065</v>
      </c>
      <c r="BB49" s="900" t="str">
        <f>IF(ISBLANK('JOURNÉE 2'!C49),"",'JOURNÉE 2'!C49)</f>
        <v>53360.97.048</v>
      </c>
      <c r="BC49" s="1511"/>
      <c r="BD49" s="1510"/>
      <c r="BE49" s="1515"/>
      <c r="BF49" s="1311" t="str">
        <f>IF(ISNA(VLOOKUP(BA49,'JOURNÉE 1'!$BJ$10:$BL$298,2,FALSE)),"",VLOOKUP(BA49,'JOURNÉE 1'!$BJ$10:$BL$298,2,FALSE))</f>
        <v/>
      </c>
      <c r="BG49" s="92" t="str">
        <f t="shared" si="11"/>
        <v/>
      </c>
      <c r="BH49" s="93" t="str">
        <f t="shared" si="12"/>
        <v/>
      </c>
      <c r="BI49" s="1511"/>
      <c r="BJ49" s="1353"/>
      <c r="BK49" s="1510"/>
      <c r="BL49" s="1510"/>
      <c r="BM49" s="1515"/>
      <c r="BN49" s="1311" t="str">
        <f>IF(ISBLANK('JOURNÉE 1'!C49),"",'JOURNÉE 1'!C49)</f>
        <v>53360.09.0065</v>
      </c>
      <c r="BO49" s="461">
        <f t="shared" si="13"/>
        <v>68</v>
      </c>
      <c r="BP49" s="461" t="str">
        <f>IF(ISBLANK('JOURNÉE 2'!C49),"",'JOURNÉE 2'!C49)</f>
        <v>53360.97.048</v>
      </c>
      <c r="BQ49" s="461" t="str">
        <f>IF(ISBLANK('JOURNÉE 1'!U49),"",'JOURNÉE 1'!U49)</f>
        <v/>
      </c>
      <c r="BR49" s="461" t="str">
        <f>IF(ISNA(VLOOKUP(BN49,'JOURNÉE 2'!$C$10:$AR$300,35,FALSE)),"",VLOOKUP(BN49,'JOURNÉE 2'!$C$10:$AR$300,35,FALSE))</f>
        <v/>
      </c>
      <c r="BS49" s="461" t="str">
        <f t="shared" si="21"/>
        <v/>
      </c>
      <c r="BT49" s="475">
        <f t="shared" si="22"/>
        <v>18</v>
      </c>
      <c r="BU49" s="1304" t="str">
        <f>IF(ISNA(VLOOKUP(BN49,'JOURNÉE 2'!$BV$10:$BX$300,3,FALSE)),"",VLOOKUP(BN49,'JOURNÉE 2'!$BV$10:$BX$300,3,FALSE))</f>
        <v/>
      </c>
      <c r="BV49" s="900" t="str">
        <f>IF(ISNA(VLOOKUP(BN49,'JOURNÉE 2'!$C$10:$AR$300,1,FALSE)),"",VLOOKUP(BN49,'JOURNÉE 2'!$C$10:$AR$300,1,FALSE))</f>
        <v/>
      </c>
      <c r="BW49" s="96"/>
      <c r="BX49" t="str">
        <f>IF(ISEVEN(ROW()),IF($B49&lt;&gt;0,TEXT($B49,"00")&amp;" "&amp;#REF!&amp;" "&amp;1,""),IF($B48&lt;&gt;0,TEXT($B48,"00")&amp;" "&amp;#REF!&amp;" "&amp;2,""))</f>
        <v/>
      </c>
      <c r="BY49" t="str">
        <f t="shared" si="33"/>
        <v/>
      </c>
      <c r="BZ49" t="str">
        <f t="shared" si="34"/>
        <v/>
      </c>
      <c r="CA49" t="str">
        <f t="shared" si="32"/>
        <v/>
      </c>
      <c r="CB49" t="str">
        <f t="shared" si="23"/>
        <v/>
      </c>
      <c r="CC49" t="str">
        <f t="shared" si="24"/>
        <v/>
      </c>
      <c r="CD49" t="str">
        <f t="shared" si="25"/>
        <v>GOHIER Michel</v>
      </c>
      <c r="CE49" t="str">
        <f t="shared" si="26"/>
        <v>S4H</v>
      </c>
      <c r="CF49">
        <f t="shared" si="27"/>
        <v>-7.1</v>
      </c>
    </row>
    <row r="50" spans="1:84" ht="15.75" customHeight="1" thickTop="1" x14ac:dyDescent="0.4">
      <c r="A50" s="1497"/>
      <c r="B50" s="1457"/>
      <c r="C50" s="113" t="s">
        <v>1268</v>
      </c>
      <c r="D50" s="114" t="s">
        <v>1345</v>
      </c>
      <c r="E50" s="114" t="s">
        <v>1347</v>
      </c>
      <c r="F50" s="115" t="s">
        <v>117</v>
      </c>
      <c r="G50" s="1139">
        <v>12.5</v>
      </c>
      <c r="H50" s="1457">
        <f t="shared" ref="H50" si="57">IF(G51=36,"",IF(G50="","",G50+G51))</f>
        <v>21.3</v>
      </c>
      <c r="I50" s="1104" t="str">
        <f>IF(ISNA(VLOOKUP(C50,'J1&amp;J2'!$CA$9:$CE$466,5,FALSE)),"",VLOOKUP(C50,'J1&amp;J2'!$CA$9:$CE$466,5,FALSE))</f>
        <v>MAX2</v>
      </c>
      <c r="J50" s="1518">
        <v>105</v>
      </c>
      <c r="K50" s="1479">
        <f>IF(ISNA(VLOOKUP(J50,SaisieScores!$C$12:$D$103,2,FALSE)),"",VLOOKUP(J50,SaisieScores!$C$12:$D$103,2,FALSE))</f>
        <v>78</v>
      </c>
      <c r="L50" s="1462">
        <f t="shared" si="36"/>
        <v>78</v>
      </c>
      <c r="M50" s="1520">
        <f>IF(L50="","",L50-$AS$6)</f>
        <v>6</v>
      </c>
      <c r="N50" s="1460">
        <f>IF(K50="","",RANK(K50,($K$10:$K$257),1))</f>
        <v>23</v>
      </c>
      <c r="O50" s="1509">
        <f>IF(S50="","",IF(S50&gt;3,"",IF(S50=1,K50,IF(S50=2,K50,IF(S50=3,K50)))))</f>
        <v>78</v>
      </c>
      <c r="P50" s="1351"/>
      <c r="Q50" s="1351"/>
      <c r="R50" s="83"/>
      <c r="S50" s="1539">
        <f>IF(OR(ISBLANK(K50),K50=""),"",RANK(K50,$K$46:$K$81,1)+COUNTIF($K$46:K50,K50)-1)</f>
        <v>3</v>
      </c>
      <c r="T50" s="1474" t="str">
        <f>IF(O50="","",IF(O50&gt;3,"",IF(O50=1,K50,IF(O50=2,K50,IF(O50=3,K50)))))</f>
        <v/>
      </c>
      <c r="U50" s="1474">
        <f>IF(S50="","",IF(S50&gt;3,"",IF(S50=1,K50,IF(S50=2,K50,IF(S50=3,K50)))))</f>
        <v>78</v>
      </c>
      <c r="V50" s="1474">
        <f>IF(COUNTIF($K$46:$K$81,"&gt;1")&lt;3,"",SMALL($K$46:$K$81,3))</f>
        <v>78</v>
      </c>
      <c r="W50" s="1474">
        <f>IF(OR(ISBLANK(V50),V50=""),"",RANK(V50,($V$10:$V$257),1))</f>
        <v>23</v>
      </c>
      <c r="X50" s="1474">
        <f>IF(COUNTIF($V$46:$V$81,"&gt;1")&lt;3,"",SMALL($V$46:$V81,3))</f>
        <v>78</v>
      </c>
      <c r="Y50" s="1474">
        <f>IF(OR(ISBLANK(X50),X50=""),"",RANK(X50,($X$46:$X$51),1))</f>
        <v>3</v>
      </c>
      <c r="Z50" s="1468">
        <f>IF(OR(ISBLANK(X50),X50=""),"",RANK(X50,($X$10:$X$257),1))</f>
        <v>21</v>
      </c>
      <c r="AA50" s="1426">
        <v>110</v>
      </c>
      <c r="AB50" s="1328" t="str">
        <f>IF(ISNA(VLOOKUP(AA50,SaisieScores!$F$12:$G$103,2,FALSE)),"",VLOOKUP(AA50,SaisieScores!$F$12:$G$103,2,FALSE))</f>
        <v/>
      </c>
      <c r="AC50" s="1348" t="str">
        <f t="shared" si="17"/>
        <v/>
      </c>
      <c r="AD50" s="1349" t="str">
        <f t="shared" si="0"/>
        <v/>
      </c>
      <c r="AE50" s="1349" t="str">
        <f t="shared" si="1"/>
        <v/>
      </c>
      <c r="AF50" s="1348" t="str">
        <f>IF(OR(ISBLANK(AB50),AB50=""),"",IF(AB50="AB","",RANK(AB50,$AB$46:$AB$81,1)+COUNTIF($AB$46:AB50,AB50)-1))</f>
        <v/>
      </c>
      <c r="AG50" s="1223" t="str">
        <f t="shared" si="18"/>
        <v/>
      </c>
      <c r="AH50" s="103" t="str">
        <f t="shared" si="54"/>
        <v/>
      </c>
      <c r="AI50" s="82" t="str">
        <f t="shared" si="38"/>
        <v/>
      </c>
      <c r="AJ50" s="897" t="str">
        <f t="shared" si="4"/>
        <v/>
      </c>
      <c r="AK50" s="1223"/>
      <c r="AL50" s="1348" t="s">
        <v>72</v>
      </c>
      <c r="AM50" s="1348">
        <f>IF(SUM(AM46:AM49)&lt;&gt;0,SUM(AM46:AM49),0)</f>
        <v>34</v>
      </c>
      <c r="AN50" s="1349" t="str">
        <f t="shared" si="19"/>
        <v/>
      </c>
      <c r="AO50" s="1157" t="str">
        <f t="shared" si="37"/>
        <v/>
      </c>
      <c r="AP50" s="1242" t="str">
        <f t="shared" si="30"/>
        <v/>
      </c>
      <c r="AQ50" s="1223" t="str">
        <f t="shared" si="5"/>
        <v/>
      </c>
      <c r="AR50" s="1223" t="str">
        <f t="shared" si="55"/>
        <v/>
      </c>
      <c r="AS50" s="1223" t="str">
        <f t="shared" si="7"/>
        <v/>
      </c>
      <c r="AT50" s="1223" t="str">
        <f t="shared" si="8"/>
        <v/>
      </c>
      <c r="AU50" s="1223"/>
      <c r="AV50" s="1223" t="str">
        <f t="shared" si="31"/>
        <v/>
      </c>
      <c r="AW50" s="1223">
        <f>IF(SUM(AW46:AW49)&lt;&gt;0,SUM(AW46:AW49),0)</f>
        <v>13</v>
      </c>
      <c r="AX50" s="1223" t="e">
        <f t="shared" si="9"/>
        <v>#VALUE!</v>
      </c>
      <c r="AY50" s="1497"/>
      <c r="AZ50" s="1497"/>
      <c r="BA50" s="900" t="str">
        <f t="shared" si="10"/>
        <v>53360.01.028</v>
      </c>
      <c r="BB50" s="900" t="str">
        <f>IF(ISBLANK('JOURNÉE 2'!C50),"",'JOURNÉE 2'!C50)</f>
        <v/>
      </c>
      <c r="BC50" s="1505" t="str">
        <f>IF(OR(BK50=""),"",IF(OR(BL50=""),"",BK50))</f>
        <v/>
      </c>
      <c r="BD50" s="1495" t="str">
        <f>IF(OR(BK50=""),"",IF(OR(BL50=""),"",BL50))</f>
        <v/>
      </c>
      <c r="BE50" s="1508" t="str">
        <f>IF(OR(BK50="",BL50=""),"",MIN(BK50:BL50))</f>
        <v/>
      </c>
      <c r="BF50" s="1311" t="str">
        <f>IF(ISNA(VLOOKUP(BA50,'JOURNÉE 1'!$BJ$10:$BL$298,2,FALSE)),"",VLOOKUP(BA50,'JOURNÉE 1'!$BJ$10:$BL$298,2,FALSE))</f>
        <v/>
      </c>
      <c r="BG50" s="92" t="str">
        <f t="shared" si="11"/>
        <v/>
      </c>
      <c r="BH50" s="93" t="str">
        <f t="shared" si="12"/>
        <v/>
      </c>
      <c r="BI50" s="1505" t="str">
        <f>IF(OR(C50="",C51=""),"",CONCATENATE(C50,C51))</f>
        <v>53360.01.02853360.01.029</v>
      </c>
      <c r="BJ50" s="1354"/>
      <c r="BK50" s="1495">
        <f>IF(K50= "", "",K50)</f>
        <v>78</v>
      </c>
      <c r="BL50" s="1495" t="str">
        <f>IF(ISNA(VLOOKUP(BI50,'JOURNÉE 2'!$BE$10:$BF$300,2,FALSE)),"",VLOOKUP(BI50,'JOURNÉE 2'!$BE$10:$BF$300,2,FALSE))</f>
        <v/>
      </c>
      <c r="BM50" s="1508" t="str">
        <f>IF(OR(BK50="",BL50=""),"",MIN(BK50:BL50))</f>
        <v/>
      </c>
      <c r="BN50" s="1311" t="str">
        <f>IF(ISBLANK('JOURNÉE 1'!C50),"",'JOURNÉE 1'!C50)</f>
        <v>53360.01.028</v>
      </c>
      <c r="BO50" s="461" t="str">
        <f t="shared" si="13"/>
        <v/>
      </c>
      <c r="BP50" s="461" t="str">
        <f>IF(ISBLANK('JOURNÉE 2'!C50),"",'JOURNÉE 2'!C50)</f>
        <v/>
      </c>
      <c r="BQ50" s="461">
        <f>IF(ISBLANK('JOURNÉE 1'!U50),"",'JOURNÉE 1'!U50)</f>
        <v>78</v>
      </c>
      <c r="BR50" s="461" t="str">
        <f>IF(ISNA(VLOOKUP(BN50,'JOURNÉE 2'!$C$10:$AR$300,35,FALSE)),"",VLOOKUP(BN50,'JOURNÉE 2'!$C$10:$AR$300,35,FALSE))</f>
        <v/>
      </c>
      <c r="BS50" s="461" t="str">
        <f t="shared" si="21"/>
        <v/>
      </c>
      <c r="BT50" s="475">
        <f t="shared" si="22"/>
        <v>18</v>
      </c>
      <c r="BU50" s="1304" t="str">
        <f>IF(ISNA(VLOOKUP(BN50,'JOURNÉE 2'!$BV$10:$BX$300,3,FALSE)),"",VLOOKUP(BN50,'JOURNÉE 2'!$BV$10:$BX$300,3,FALSE))</f>
        <v/>
      </c>
      <c r="BV50" s="900" t="str">
        <f>IF(ISNA(VLOOKUP(BN50,'JOURNÉE 2'!$C$10:$AR$300,1,FALSE)),"",VLOOKUP(BN50,'JOURNÉE 2'!$C$10:$AR$300,1,FALSE))</f>
        <v/>
      </c>
      <c r="BW50" s="107"/>
      <c r="BX50" t="str">
        <f>IF(ISEVEN(ROW()),IF($B50&lt;&gt;0,TEXT($B50,"00")&amp;" "&amp;#REF!&amp;" "&amp;1,""),IF($B49&lt;&gt;0,TEXT($B49,"00")&amp;" "&amp;#REF!&amp;" "&amp;2,""))</f>
        <v/>
      </c>
      <c r="BY50" t="str">
        <f t="shared" si="33"/>
        <v/>
      </c>
      <c r="BZ50" t="str">
        <f t="shared" si="34"/>
        <v/>
      </c>
      <c r="CA50" t="str">
        <f t="shared" si="32"/>
        <v/>
      </c>
      <c r="CB50" t="str">
        <f t="shared" si="23"/>
        <v/>
      </c>
      <c r="CC50" t="str">
        <f t="shared" si="24"/>
        <v/>
      </c>
      <c r="CD50" t="str">
        <f t="shared" si="25"/>
        <v>VERDIER Denise</v>
      </c>
      <c r="CE50" t="str">
        <f t="shared" si="26"/>
        <v>S4F</v>
      </c>
      <c r="CF50">
        <f t="shared" si="27"/>
        <v>12.5</v>
      </c>
    </row>
    <row r="51" spans="1:84" ht="15.75" customHeight="1" thickBot="1" x14ac:dyDescent="0.45">
      <c r="A51" s="1497"/>
      <c r="B51" s="1458"/>
      <c r="C51" s="80" t="s">
        <v>1270</v>
      </c>
      <c r="D51" s="81" t="s">
        <v>1345</v>
      </c>
      <c r="E51" s="81" t="s">
        <v>1344</v>
      </c>
      <c r="F51" s="82" t="s">
        <v>70</v>
      </c>
      <c r="G51" s="1141">
        <v>8.8000000000000007</v>
      </c>
      <c r="H51" s="1494"/>
      <c r="I51" s="1102" t="str">
        <f>IF(ISNA(VLOOKUP(C51,'J1&amp;J2'!$CA$9:$CE$466,5,FALSE)),"",VLOOKUP(C51,'J1&amp;J2'!$CA$9:$CE$466,5,FALSE))</f>
        <v>MAX1</v>
      </c>
      <c r="J51" s="1519"/>
      <c r="K51" s="1480"/>
      <c r="L51" s="1463"/>
      <c r="M51" s="1521"/>
      <c r="N51" s="1461"/>
      <c r="O51" s="1510"/>
      <c r="P51" s="1347"/>
      <c r="Q51" s="1347"/>
      <c r="R51" s="83"/>
      <c r="S51" s="1510"/>
      <c r="T51" s="1510"/>
      <c r="U51" s="1510"/>
      <c r="V51" s="1565"/>
      <c r="W51" s="1510"/>
      <c r="X51" s="1523"/>
      <c r="Y51" s="1523"/>
      <c r="Z51" s="1545"/>
      <c r="AA51" s="1424">
        <v>111</v>
      </c>
      <c r="AB51" s="1328">
        <f>IF(ISNA(VLOOKUP(AA51,SaisieScores!$F$12:$G$103,2,FALSE)),"",VLOOKUP(AA51,SaisieScores!$F$12:$G$103,2,FALSE))</f>
        <v>76</v>
      </c>
      <c r="AC51" s="898">
        <f t="shared" si="17"/>
        <v>76</v>
      </c>
      <c r="AD51" s="1339">
        <f t="shared" si="0"/>
        <v>4</v>
      </c>
      <c r="AE51" s="1339">
        <f t="shared" si="1"/>
        <v>16</v>
      </c>
      <c r="AF51" s="898">
        <f>IF(OR(ISBLANK(AB51),AB51=""),"",IF(AB51="AB","",RANK(AB51,$AB$46:$AB$81,1)+COUNTIF($AB$46:AB51,AB51)-1))</f>
        <v>3</v>
      </c>
      <c r="AG51" s="1045">
        <f t="shared" si="18"/>
        <v>76</v>
      </c>
      <c r="AH51" s="88">
        <f t="shared" si="54"/>
        <v>3</v>
      </c>
      <c r="AI51" s="87">
        <f t="shared" si="38"/>
        <v>16</v>
      </c>
      <c r="AJ51" s="1010">
        <f t="shared" si="4"/>
        <v>5</v>
      </c>
      <c r="AK51" s="99"/>
      <c r="AL51" s="950"/>
      <c r="AM51" s="950"/>
      <c r="AN51" s="1339">
        <f t="shared" si="19"/>
        <v>7.8400000000000007</v>
      </c>
      <c r="AO51" s="1160">
        <f t="shared" si="37"/>
        <v>-1</v>
      </c>
      <c r="AP51" s="1241">
        <f t="shared" si="30"/>
        <v>67.2</v>
      </c>
      <c r="AQ51" s="1045">
        <f t="shared" si="5"/>
        <v>16</v>
      </c>
      <c r="AR51" s="1045">
        <f t="shared" si="55"/>
        <v>2</v>
      </c>
      <c r="AS51" s="1045">
        <f t="shared" si="7"/>
        <v>67.2</v>
      </c>
      <c r="AT51" s="1045" t="str">
        <f t="shared" si="8"/>
        <v/>
      </c>
      <c r="AU51" s="1045"/>
      <c r="AV51" s="1045" t="str">
        <f t="shared" si="31"/>
        <v/>
      </c>
      <c r="AW51" s="1045"/>
      <c r="AX51" s="1045" t="e">
        <f t="shared" si="9"/>
        <v>#VALUE!</v>
      </c>
      <c r="AY51" s="1497"/>
      <c r="AZ51" s="1497"/>
      <c r="BA51" s="900" t="str">
        <f t="shared" si="10"/>
        <v>53360.01.029</v>
      </c>
      <c r="BB51" s="900" t="str">
        <f>IF(ISBLANK('JOURNÉE 2'!C51),"",'JOURNÉE 2'!C51)</f>
        <v/>
      </c>
      <c r="BC51" s="1511"/>
      <c r="BD51" s="1510"/>
      <c r="BE51" s="1515"/>
      <c r="BF51" s="1311" t="str">
        <f>IF(ISNA(VLOOKUP(BA51,'JOURNÉE 1'!$BJ$10:$BL$298,2,FALSE)),"",VLOOKUP(BA51,'JOURNÉE 1'!$BJ$10:$BL$298,2,FALSE))</f>
        <v/>
      </c>
      <c r="BG51" s="92" t="str">
        <f t="shared" si="11"/>
        <v/>
      </c>
      <c r="BH51" s="93" t="str">
        <f t="shared" si="12"/>
        <v/>
      </c>
      <c r="BI51" s="1511"/>
      <c r="BJ51" s="1353"/>
      <c r="BK51" s="1510"/>
      <c r="BL51" s="1510"/>
      <c r="BM51" s="1515"/>
      <c r="BN51" s="1311" t="str">
        <f>IF(ISBLANK('JOURNÉE 1'!C51),"",'JOURNÉE 1'!C51)</f>
        <v>53360.01.029</v>
      </c>
      <c r="BO51" s="461">
        <f t="shared" si="13"/>
        <v>76</v>
      </c>
      <c r="BP51" s="461" t="str">
        <f>IF(ISBLANK('JOURNÉE 2'!C51),"",'JOURNÉE 2'!C51)</f>
        <v/>
      </c>
      <c r="BQ51" s="461" t="str">
        <f>IF(ISBLANK('JOURNÉE 1'!U51),"",'JOURNÉE 1'!U51)</f>
        <v/>
      </c>
      <c r="BR51" s="461" t="str">
        <f>IF(ISNA(VLOOKUP(BN51,'JOURNÉE 2'!$C$10:$AR$300,35,FALSE)),"",VLOOKUP(BN51,'JOURNÉE 2'!$C$10:$AR$300,35,FALSE))</f>
        <v/>
      </c>
      <c r="BS51" s="461" t="str">
        <f t="shared" si="21"/>
        <v/>
      </c>
      <c r="BT51" s="475">
        <f t="shared" si="22"/>
        <v>18</v>
      </c>
      <c r="BU51" s="1304" t="str">
        <f>IF(ISNA(VLOOKUP(BN51,'JOURNÉE 2'!$BV$10:$BX$300,3,FALSE)),"",VLOOKUP(BN51,'JOURNÉE 2'!$BV$10:$BX$300,3,FALSE))</f>
        <v/>
      </c>
      <c r="BV51" s="900" t="str">
        <f>IF(ISNA(VLOOKUP(BN51,'JOURNÉE 2'!$C$10:$AR$300,1,FALSE)),"",VLOOKUP(BN51,'JOURNÉE 2'!$C$10:$AR$300,1,FALSE))</f>
        <v/>
      </c>
      <c r="BW51" s="96"/>
      <c r="BX51" t="str">
        <f>IF(ISEVEN(ROW()),IF($B51&lt;&gt;0,TEXT($B51,"00")&amp;" "&amp;#REF!&amp;" "&amp;1,""),IF($B50&lt;&gt;0,TEXT($B50,"00")&amp;" "&amp;#REF!&amp;" "&amp;2,""))</f>
        <v/>
      </c>
      <c r="BY51" t="str">
        <f t="shared" si="33"/>
        <v/>
      </c>
      <c r="BZ51" t="str">
        <f t="shared" si="34"/>
        <v/>
      </c>
      <c r="CA51" t="str">
        <f t="shared" si="32"/>
        <v/>
      </c>
      <c r="CB51" t="str">
        <f t="shared" si="23"/>
        <v/>
      </c>
      <c r="CC51" t="str">
        <f t="shared" si="24"/>
        <v/>
      </c>
      <c r="CD51" t="str">
        <f t="shared" si="25"/>
        <v>VERDIER Roland</v>
      </c>
      <c r="CE51" t="str">
        <f t="shared" si="26"/>
        <v>S4H</v>
      </c>
      <c r="CF51">
        <f t="shared" si="27"/>
        <v>8.8000000000000007</v>
      </c>
    </row>
    <row r="52" spans="1:84" ht="15.75" customHeight="1" thickTop="1" x14ac:dyDescent="0.4">
      <c r="A52" s="1497"/>
      <c r="B52" s="1459"/>
      <c r="C52" s="97"/>
      <c r="D52" s="98"/>
      <c r="E52" s="98"/>
      <c r="F52" s="87"/>
      <c r="G52" s="1140"/>
      <c r="H52" s="1459" t="str">
        <f t="shared" ref="H52" si="58">IF(G53=36,"",IF(G52="","",G52+G53))</f>
        <v/>
      </c>
      <c r="I52" s="1103" t="str">
        <f>IF(ISNA(VLOOKUP(C52,'J1&amp;J2'!$CA$9:$CE$466,5,FALSE)),"",VLOOKUP(C52,'J1&amp;J2'!$CA$9:$CE$466,5,FALSE))</f>
        <v/>
      </c>
      <c r="J52" s="1516"/>
      <c r="K52" s="1479" t="str">
        <f>IF(ISNA(VLOOKUP(J52,SaisieScores!$C$12:$D$103,2,FALSE)),"",VLOOKUP(J52,SaisieScores!$C$12:$D$103,2,FALSE))</f>
        <v/>
      </c>
      <c r="L52" s="1462" t="str">
        <f t="shared" si="36"/>
        <v/>
      </c>
      <c r="M52" s="1529" t="str">
        <f>IF(L52="","",L52-$AS$6)</f>
        <v/>
      </c>
      <c r="N52" s="1471" t="str">
        <f>IF(K52="","",RANK(K52,($K$10:$K$257),1))</f>
        <v/>
      </c>
      <c r="O52" s="1474" t="str">
        <f>IF(S52="","",IF(S52&gt;3,"",IF(S52=1,K52,IF(S52=2,K52,IF(S52=3,K52)))))</f>
        <v/>
      </c>
      <c r="P52" s="1045"/>
      <c r="Q52" s="942"/>
      <c r="R52" s="87"/>
      <c r="S52" s="1474" t="str">
        <f>IF(OR(ISBLANK(K52),K52=""),"",RANK(K52,$K$46:$K$81,1)+COUNTIF($K$46:K52,K52)-1)</f>
        <v/>
      </c>
      <c r="T52" s="1474" t="str">
        <f>IF(O52="","",IF(O52&gt;3,"",IF(O52=1,K52,IF(O52=2,K52,IF(O52=3,K52)))))</f>
        <v/>
      </c>
      <c r="U52" s="1474" t="str">
        <f>IF(S52="","",IF(S52&gt;3,"",IF(S52=1,K52,IF(S52=2,K52,IF(S52=3,K52)))))</f>
        <v/>
      </c>
      <c r="V52" s="1476" t="str">
        <f>IF(COUNTIF($K$46:$K$81,"&gt;1")&lt;4,"",SMALL($K$46:$K$81,4))</f>
        <v/>
      </c>
      <c r="W52" s="1474" t="str">
        <f>IF(OR(ISBLANK(V52),V52=""),"",RANK(V52,($V$10:$V$257),1))</f>
        <v/>
      </c>
      <c r="X52" s="1476"/>
      <c r="Y52" s="1522"/>
      <c r="Z52" s="1477"/>
      <c r="AA52" s="1425"/>
      <c r="AB52" s="1328" t="str">
        <f>IF(ISNA(VLOOKUP(AA52,SaisieScores!$F$12:$G$103,2,FALSE)),"",VLOOKUP(AA52,SaisieScores!$F$12:$G$103,2,FALSE))</f>
        <v/>
      </c>
      <c r="AC52" s="1348" t="str">
        <f t="shared" si="17"/>
        <v/>
      </c>
      <c r="AD52" s="1349" t="str">
        <f t="shared" si="0"/>
        <v/>
      </c>
      <c r="AE52" s="1349" t="str">
        <f t="shared" si="1"/>
        <v/>
      </c>
      <c r="AF52" s="1348" t="str">
        <f>IF(OR(ISBLANK(AB52),AB52=""),"",IF(AB52="AB","",RANK(AB52,$AB$46:$AB$81,1)+COUNTIF($AB$46:AB52,AB52)-1))</f>
        <v/>
      </c>
      <c r="AG52" s="1223" t="str">
        <f t="shared" si="18"/>
        <v/>
      </c>
      <c r="AH52" s="103" t="str">
        <f t="shared" si="54"/>
        <v/>
      </c>
      <c r="AI52" s="82" t="str">
        <f t="shared" si="38"/>
        <v/>
      </c>
      <c r="AJ52" s="897" t="str">
        <f t="shared" si="4"/>
        <v/>
      </c>
      <c r="AK52" s="1223"/>
      <c r="AL52" s="1348"/>
      <c r="AM52" s="1348"/>
      <c r="AN52" s="1349" t="str">
        <f t="shared" si="19"/>
        <v/>
      </c>
      <c r="AO52" s="1157" t="str">
        <f t="shared" si="37"/>
        <v/>
      </c>
      <c r="AP52" s="1242" t="str">
        <f t="shared" si="30"/>
        <v/>
      </c>
      <c r="AQ52" s="1223" t="str">
        <f t="shared" si="5"/>
        <v/>
      </c>
      <c r="AR52" s="1223" t="str">
        <f t="shared" si="55"/>
        <v/>
      </c>
      <c r="AS52" s="1223" t="str">
        <f t="shared" si="7"/>
        <v/>
      </c>
      <c r="AT52" s="1223" t="str">
        <f t="shared" si="8"/>
        <v/>
      </c>
      <c r="AU52" s="1223"/>
      <c r="AV52" s="1223" t="str">
        <f t="shared" si="31"/>
        <v/>
      </c>
      <c r="AW52" s="1223"/>
      <c r="AX52" s="1223" t="str">
        <f t="shared" si="9"/>
        <v/>
      </c>
      <c r="AY52" s="1497"/>
      <c r="AZ52" s="1497"/>
      <c r="BA52" s="900" t="str">
        <f t="shared" si="10"/>
        <v/>
      </c>
      <c r="BB52" s="900" t="str">
        <f>IF(ISBLANK('JOURNÉE 2'!C52),"",'JOURNÉE 2'!C52)</f>
        <v/>
      </c>
      <c r="BC52" s="1505" t="str">
        <f>IF(OR(BK52=""),"",IF(OR(BL52=""),"",BK52))</f>
        <v/>
      </c>
      <c r="BD52" s="1495" t="str">
        <f>IF(OR(BK52=""),"",IF(OR(BL52=""),"",BL52))</f>
        <v/>
      </c>
      <c r="BE52" s="1508" t="str">
        <f>IF(OR(BK52="",BL52=""),"",MIN(BK52:BL52))</f>
        <v/>
      </c>
      <c r="BF52" s="1311" t="str">
        <f>IF(ISNA(VLOOKUP(BA52,'JOURNÉE 1'!$BJ$10:$BL$298,2,FALSE)),"",VLOOKUP(BA52,'JOURNÉE 1'!$BJ$10:$BL$298,2,FALSE))</f>
        <v/>
      </c>
      <c r="BG52" s="92" t="str">
        <f t="shared" si="11"/>
        <v/>
      </c>
      <c r="BH52" s="93" t="str">
        <f t="shared" si="12"/>
        <v/>
      </c>
      <c r="BI52" s="1505" t="str">
        <f>IF(OR(C52="",C53=""),"",CONCATENATE(C52,C53))</f>
        <v/>
      </c>
      <c r="BJ52" s="1354"/>
      <c r="BK52" s="1495" t="str">
        <f>IF(K52= "", "",K52)</f>
        <v/>
      </c>
      <c r="BL52" s="1495" t="str">
        <f>IF(ISNA(VLOOKUP(BI52,'JOURNÉE 2'!$BE$10:$BF$300,2,FALSE)),"",VLOOKUP(BI52,'JOURNÉE 2'!$BE$10:$BF$300,2,FALSE))</f>
        <v/>
      </c>
      <c r="BM52" s="1508" t="str">
        <f>IF(OR(BK52="",BL52=""),"",MIN(BK52:BL52))</f>
        <v/>
      </c>
      <c r="BN52" s="1311" t="str">
        <f>IF(ISBLANK('JOURNÉE 1'!C52),"",'JOURNÉE 1'!C52)</f>
        <v/>
      </c>
      <c r="BO52" s="461" t="str">
        <f t="shared" si="13"/>
        <v/>
      </c>
      <c r="BP52" s="461" t="str">
        <f>IF(ISBLANK('JOURNÉE 2'!C52),"",'JOURNÉE 2'!C52)</f>
        <v/>
      </c>
      <c r="BQ52" s="461" t="str">
        <f>IF(ISBLANK('JOURNÉE 1'!U52),"",'JOURNÉE 1'!U52)</f>
        <v/>
      </c>
      <c r="BR52" s="461" t="str">
        <f>IF(ISNA(VLOOKUP(BN52,'JOURNÉE 2'!$C$10:$AR$300,35,FALSE)),"",VLOOKUP(BN52,'JOURNÉE 2'!$C$10:$AR$300,35,FALSE))</f>
        <v/>
      </c>
      <c r="BS52" s="461" t="str">
        <f t="shared" si="21"/>
        <v/>
      </c>
      <c r="BT52" s="475">
        <f t="shared" si="22"/>
        <v>18</v>
      </c>
      <c r="BU52" s="1304" t="str">
        <f>IF(ISNA(VLOOKUP(BN52,'JOURNÉE 2'!$BV$10:$BX$300,3,FALSE)),"",VLOOKUP(BN52,'JOURNÉE 2'!$BV$10:$BX$300,3,FALSE))</f>
        <v/>
      </c>
      <c r="BV52" s="900" t="str">
        <f>IF(ISNA(VLOOKUP(BN52,'JOURNÉE 2'!$C$10:$AR$300,1,FALSE)),"",VLOOKUP(BN52,'JOURNÉE 2'!$C$10:$AR$300,1,FALSE))</f>
        <v/>
      </c>
      <c r="BW52" s="107"/>
      <c r="BX52" t="str">
        <f>IF(ISEVEN(ROW()),IF($B52&lt;&gt;0,TEXT($B52,"00")&amp;" "&amp;#REF!&amp;" "&amp;1,""),IF($B51&lt;&gt;0,TEXT($B51,"00")&amp;" "&amp;#REF!&amp;" "&amp;2,""))</f>
        <v/>
      </c>
      <c r="BY52" t="str">
        <f t="shared" si="33"/>
        <v/>
      </c>
      <c r="BZ52" t="str">
        <f t="shared" si="34"/>
        <v/>
      </c>
      <c r="CA52" t="str">
        <f t="shared" si="32"/>
        <v/>
      </c>
      <c r="CB52" t="str">
        <f t="shared" si="23"/>
        <v/>
      </c>
      <c r="CC52" t="str">
        <f t="shared" si="24"/>
        <v/>
      </c>
      <c r="CD52" t="str">
        <f t="shared" si="25"/>
        <v/>
      </c>
      <c r="CE52" t="str">
        <f t="shared" si="26"/>
        <v/>
      </c>
      <c r="CF52" t="str">
        <f t="shared" si="27"/>
        <v/>
      </c>
    </row>
    <row r="53" spans="1:84" ht="15.75" customHeight="1" thickBot="1" x14ac:dyDescent="0.45">
      <c r="A53" s="1497"/>
      <c r="B53" s="1458"/>
      <c r="C53" s="97"/>
      <c r="D53" s="98"/>
      <c r="E53" s="98"/>
      <c r="F53" s="87"/>
      <c r="G53" s="1140"/>
      <c r="H53" s="1486"/>
      <c r="I53" s="1105" t="str">
        <f>IF(ISNA(VLOOKUP(C53,'J1&amp;J2'!$CA$9:$CE$466,5,FALSE)),"",VLOOKUP(C53,'J1&amp;J2'!$CA$9:$CE$466,5,FALSE))</f>
        <v/>
      </c>
      <c r="J53" s="1517"/>
      <c r="K53" s="1480"/>
      <c r="L53" s="1463"/>
      <c r="M53" s="1531"/>
      <c r="N53" s="1484"/>
      <c r="O53" s="1510"/>
      <c r="P53" s="1010"/>
      <c r="Q53" s="1350"/>
      <c r="R53" s="88"/>
      <c r="S53" s="1510"/>
      <c r="T53" s="1510"/>
      <c r="U53" s="1510"/>
      <c r="V53" s="1510"/>
      <c r="W53" s="1510"/>
      <c r="X53" s="1510"/>
      <c r="Y53" s="1510"/>
      <c r="Z53" s="1469"/>
      <c r="AA53" s="1425"/>
      <c r="AB53" s="1328" t="str">
        <f>IF(ISNA(VLOOKUP(AA53,SaisieScores!$F$12:$G$103,2,FALSE)),"",VLOOKUP(AA53,SaisieScores!$F$12:$G$103,2,FALSE))</f>
        <v/>
      </c>
      <c r="AC53" s="898" t="str">
        <f t="shared" si="17"/>
        <v/>
      </c>
      <c r="AD53" s="1339" t="str">
        <f t="shared" si="0"/>
        <v/>
      </c>
      <c r="AE53" s="1339" t="str">
        <f t="shared" si="1"/>
        <v/>
      </c>
      <c r="AF53" s="898" t="str">
        <f>IF(OR(ISBLANK(AB53),AB53=""),"",IF(AB53="AB","",RANK(AB53,$AB$46:$AB$81,1)+COUNTIF($AB$46:AB53,AB53)-1))</f>
        <v/>
      </c>
      <c r="AG53" s="1045" t="str">
        <f t="shared" si="18"/>
        <v/>
      </c>
      <c r="AH53" s="88" t="str">
        <f t="shared" si="54"/>
        <v/>
      </c>
      <c r="AI53" s="87" t="str">
        <f t="shared" si="38"/>
        <v/>
      </c>
      <c r="AJ53" s="1010" t="str">
        <f t="shared" si="4"/>
        <v/>
      </c>
      <c r="AK53" s="99"/>
      <c r="AL53" s="950"/>
      <c r="AM53" s="950"/>
      <c r="AN53" s="1339" t="str">
        <f t="shared" si="19"/>
        <v/>
      </c>
      <c r="AO53" s="1160" t="str">
        <f t="shared" si="37"/>
        <v/>
      </c>
      <c r="AP53" s="1241" t="str">
        <f t="shared" si="30"/>
        <v/>
      </c>
      <c r="AQ53" s="1045" t="str">
        <f t="shared" si="5"/>
        <v/>
      </c>
      <c r="AR53" s="1045" t="str">
        <f t="shared" si="55"/>
        <v/>
      </c>
      <c r="AS53" s="1045" t="str">
        <f t="shared" si="7"/>
        <v/>
      </c>
      <c r="AT53" s="1045" t="str">
        <f t="shared" si="8"/>
        <v/>
      </c>
      <c r="AU53" s="1045"/>
      <c r="AV53" s="1045" t="str">
        <f t="shared" si="31"/>
        <v/>
      </c>
      <c r="AW53" s="1045"/>
      <c r="AX53" s="1045" t="str">
        <f t="shared" si="9"/>
        <v/>
      </c>
      <c r="AY53" s="1497"/>
      <c r="AZ53" s="1497"/>
      <c r="BA53" s="900" t="str">
        <f t="shared" si="10"/>
        <v/>
      </c>
      <c r="BB53" s="900" t="str">
        <f>IF(ISBLANK('JOURNÉE 2'!C53),"",'JOURNÉE 2'!C53)</f>
        <v/>
      </c>
      <c r="BC53" s="1511"/>
      <c r="BD53" s="1510"/>
      <c r="BE53" s="1515"/>
      <c r="BF53" s="1311" t="str">
        <f>IF(ISNA(VLOOKUP(BA53,'JOURNÉE 1'!$BJ$10:$BL$298,2,FALSE)),"",VLOOKUP(BA53,'JOURNÉE 1'!$BJ$10:$BL$298,2,FALSE))</f>
        <v/>
      </c>
      <c r="BG53" s="92" t="str">
        <f t="shared" si="11"/>
        <v/>
      </c>
      <c r="BH53" s="93" t="str">
        <f t="shared" si="12"/>
        <v/>
      </c>
      <c r="BI53" s="1511"/>
      <c r="BJ53" s="1353"/>
      <c r="BK53" s="1510"/>
      <c r="BL53" s="1510"/>
      <c r="BM53" s="1515"/>
      <c r="BN53" s="1311" t="str">
        <f>IF(ISBLANK('JOURNÉE 1'!C53),"",'JOURNÉE 1'!C53)</f>
        <v/>
      </c>
      <c r="BO53" s="461" t="str">
        <f t="shared" si="13"/>
        <v/>
      </c>
      <c r="BP53" s="461" t="str">
        <f>IF(ISBLANK('JOURNÉE 2'!C53),"",'JOURNÉE 2'!C53)</f>
        <v/>
      </c>
      <c r="BQ53" s="461" t="str">
        <f>IF(ISBLANK('JOURNÉE 1'!U53),"",'JOURNÉE 1'!U53)</f>
        <v/>
      </c>
      <c r="BR53" s="461" t="str">
        <f>IF(ISNA(VLOOKUP(BN53,'JOURNÉE 2'!$C$10:$AR$300,35,FALSE)),"",VLOOKUP(BN53,'JOURNÉE 2'!$C$10:$AR$300,35,FALSE))</f>
        <v/>
      </c>
      <c r="BS53" s="461" t="str">
        <f t="shared" si="21"/>
        <v/>
      </c>
      <c r="BT53" s="475">
        <f t="shared" si="22"/>
        <v>18</v>
      </c>
      <c r="BU53" s="1304" t="str">
        <f>IF(ISNA(VLOOKUP(BN53,'JOURNÉE 2'!$BV$10:$BX$300,3,FALSE)),"",VLOOKUP(BN53,'JOURNÉE 2'!$BV$10:$BX$300,3,FALSE))</f>
        <v/>
      </c>
      <c r="BV53" s="900" t="str">
        <f>IF(ISNA(VLOOKUP(BN53,'JOURNÉE 2'!$C$10:$AR$300,1,FALSE)),"",VLOOKUP(BN53,'JOURNÉE 2'!$C$10:$AR$300,1,FALSE))</f>
        <v/>
      </c>
      <c r="BW53" s="96"/>
      <c r="BX53" t="str">
        <f>IF(ISEVEN(ROW()),IF($B53&lt;&gt;0,TEXT($B53,"00")&amp;" "&amp;#REF!&amp;" "&amp;1,""),IF($B52&lt;&gt;0,TEXT($B52,"00")&amp;" "&amp;#REF!&amp;" "&amp;2,""))</f>
        <v/>
      </c>
      <c r="BY53" t="str">
        <f t="shared" si="33"/>
        <v/>
      </c>
      <c r="BZ53" t="str">
        <f t="shared" si="34"/>
        <v/>
      </c>
      <c r="CA53" t="str">
        <f t="shared" si="32"/>
        <v/>
      </c>
      <c r="CB53" t="str">
        <f t="shared" si="23"/>
        <v/>
      </c>
      <c r="CC53" t="str">
        <f t="shared" si="24"/>
        <v/>
      </c>
      <c r="CD53" t="str">
        <f t="shared" si="25"/>
        <v/>
      </c>
      <c r="CE53" t="str">
        <f t="shared" si="26"/>
        <v/>
      </c>
      <c r="CF53" t="str">
        <f t="shared" si="27"/>
        <v/>
      </c>
    </row>
    <row r="54" spans="1:84" ht="15.75" customHeight="1" thickTop="1" x14ac:dyDescent="0.4">
      <c r="A54" s="1497"/>
      <c r="B54" s="1457"/>
      <c r="C54" s="113"/>
      <c r="D54" s="114"/>
      <c r="E54" s="114"/>
      <c r="F54" s="115"/>
      <c r="G54" s="1139"/>
      <c r="H54" s="1457" t="str">
        <f t="shared" ref="H54" si="59">IF(G55=36,"",IF(G54="","",G54+G55))</f>
        <v/>
      </c>
      <c r="I54" s="1104" t="str">
        <f>IF(ISNA(VLOOKUP(C54,'J1&amp;J2'!$CA$9:$CE$466,5,FALSE)),"",VLOOKUP(C54,'J1&amp;J2'!$CA$9:$CE$466,5,FALSE))</f>
        <v/>
      </c>
      <c r="J54" s="1518"/>
      <c r="K54" s="1479" t="str">
        <f>IF(ISNA(VLOOKUP(J54,SaisieScores!$C$12:$D$103,2,FALSE)),"",VLOOKUP(J54,SaisieScores!$C$12:$D$103,2,FALSE))</f>
        <v/>
      </c>
      <c r="L54" s="1462" t="str">
        <f t="shared" si="36"/>
        <v/>
      </c>
      <c r="M54" s="1520" t="str">
        <f>IF(L54="","",L54-$AS$6)</f>
        <v/>
      </c>
      <c r="N54" s="1460" t="str">
        <f>IF(K54="","",RANK(K54,($K$10:$K$257),1))</f>
        <v/>
      </c>
      <c r="O54" s="1509" t="str">
        <f>IF(S54="","",IF(S54&gt;3,"",IF(S54=1,K54,IF(S54=2,K54,IF(S54=3,K54)))))</f>
        <v/>
      </c>
      <c r="P54" s="1351"/>
      <c r="Q54" s="1351"/>
      <c r="R54" s="83"/>
      <c r="S54" s="1539" t="str">
        <f>IF(OR(ISBLANK(K54),K54=""),"",RANK(K54,$K$46:$K$81,1)+COUNTIF($K$46:K54,K54)-1)</f>
        <v/>
      </c>
      <c r="T54" s="1474" t="str">
        <f>IF(O54="","",IF(O54&gt;3,"",IF(O54=1,K54,IF(O54=2,K54,IF(O54=3,K54)))))</f>
        <v/>
      </c>
      <c r="U54" s="1474" t="str">
        <f>IF(S54="","",IF(S54&gt;3,"",IF(S54=1,K54,IF(S54=2,K54,IF(S54=3,K54)))))</f>
        <v/>
      </c>
      <c r="V54" s="1474" t="str">
        <f>IF(COUNTIF($K$46:$K$81,"&gt;1")&lt;5,"",SMALL($K$46:$K$81,5))</f>
        <v/>
      </c>
      <c r="W54" s="1474" t="str">
        <f>IF(OR(ISBLANK(V54),V54=""),"",RANK(V54,($V$10:$V$257),1))</f>
        <v/>
      </c>
      <c r="X54" s="1474"/>
      <c r="Y54" s="1474"/>
      <c r="Z54" s="1468"/>
      <c r="AA54" s="1426"/>
      <c r="AB54" s="1328" t="str">
        <f>IF(ISNA(VLOOKUP(AA54,SaisieScores!$F$12:$G$103,2,FALSE)),"",VLOOKUP(AA54,SaisieScores!$F$12:$G$103,2,FALSE))</f>
        <v/>
      </c>
      <c r="AC54" s="1348" t="str">
        <f t="shared" si="17"/>
        <v/>
      </c>
      <c r="AD54" s="1349" t="str">
        <f t="shared" si="0"/>
        <v/>
      </c>
      <c r="AE54" s="1349" t="str">
        <f t="shared" si="1"/>
        <v/>
      </c>
      <c r="AF54" s="1348" t="str">
        <f>IF(OR(ISBLANK(AB54),AB54=""),"",IF(AB54="AB","",RANK(AB54,$AB$46:$AB$81,1)+COUNTIF($AB$46:AB54,AB54)-1))</f>
        <v/>
      </c>
      <c r="AG54" s="1223" t="str">
        <f t="shared" si="18"/>
        <v/>
      </c>
      <c r="AH54" s="103" t="str">
        <f t="shared" si="54"/>
        <v/>
      </c>
      <c r="AI54" s="82" t="str">
        <f t="shared" si="38"/>
        <v/>
      </c>
      <c r="AJ54" s="897" t="str">
        <f t="shared" si="4"/>
        <v/>
      </c>
      <c r="AK54" s="1223"/>
      <c r="AL54" s="1348"/>
      <c r="AM54" s="1348"/>
      <c r="AN54" s="1349" t="str">
        <f t="shared" si="19"/>
        <v/>
      </c>
      <c r="AO54" s="1157" t="str">
        <f t="shared" si="37"/>
        <v/>
      </c>
      <c r="AP54" s="1242" t="str">
        <f t="shared" si="30"/>
        <v/>
      </c>
      <c r="AQ54" s="1223" t="str">
        <f t="shared" si="5"/>
        <v/>
      </c>
      <c r="AR54" s="1223" t="str">
        <f t="shared" si="55"/>
        <v/>
      </c>
      <c r="AS54" s="1223" t="str">
        <f t="shared" si="7"/>
        <v/>
      </c>
      <c r="AT54" s="1223" t="str">
        <f t="shared" si="8"/>
        <v/>
      </c>
      <c r="AU54" s="1223"/>
      <c r="AV54" s="1223" t="str">
        <f t="shared" si="31"/>
        <v/>
      </c>
      <c r="AW54" s="1223"/>
      <c r="AX54" s="1223" t="str">
        <f t="shared" si="9"/>
        <v/>
      </c>
      <c r="AY54" s="1497"/>
      <c r="AZ54" s="1497"/>
      <c r="BA54" s="900" t="str">
        <f t="shared" si="10"/>
        <v/>
      </c>
      <c r="BB54" s="900" t="str">
        <f>IF(ISBLANK('JOURNÉE 2'!C54),"",'JOURNÉE 2'!C54)</f>
        <v/>
      </c>
      <c r="BC54" s="1505" t="str">
        <f>IF(OR(BK54=""),"",IF(OR(BL54=""),"",BK54))</f>
        <v/>
      </c>
      <c r="BD54" s="1495" t="str">
        <f>IF(OR(BK54=""),"",IF(OR(BL54=""),"",BL54))</f>
        <v/>
      </c>
      <c r="BE54" s="1508" t="str">
        <f>IF(OR(BK54="",BL54=""),"",MIN(BK54:BL54))</f>
        <v/>
      </c>
      <c r="BF54" s="1311" t="str">
        <f>IF(ISNA(VLOOKUP(BA54,'JOURNÉE 1'!$BJ$10:$BL$298,2,FALSE)),"",VLOOKUP(BA54,'JOURNÉE 1'!$BJ$10:$BL$298,2,FALSE))</f>
        <v/>
      </c>
      <c r="BG54" s="92" t="str">
        <f t="shared" si="11"/>
        <v/>
      </c>
      <c r="BH54" s="93" t="str">
        <f t="shared" si="12"/>
        <v/>
      </c>
      <c r="BI54" s="1505" t="str">
        <f>IF(OR(C54="",C55=""),"",CONCATENATE(C54,C55))</f>
        <v/>
      </c>
      <c r="BJ54" s="1354"/>
      <c r="BK54" s="1495" t="str">
        <f>IF(K54= "", "",K54)</f>
        <v/>
      </c>
      <c r="BL54" s="1495" t="str">
        <f>IF(ISNA(VLOOKUP(BI54,'JOURNÉE 2'!$BE$10:$BF$300,2,FALSE)),"",VLOOKUP(BI54,'JOURNÉE 2'!$BE$10:$BF$300,2,FALSE))</f>
        <v/>
      </c>
      <c r="BM54" s="1508" t="str">
        <f>IF(OR(BK54="",BL54=""),"",MIN(BK54:BL54))</f>
        <v/>
      </c>
      <c r="BN54" s="1311" t="str">
        <f>IF(ISBLANK('JOURNÉE 1'!C54),"",'JOURNÉE 1'!C54)</f>
        <v/>
      </c>
      <c r="BO54" s="461" t="str">
        <f t="shared" si="13"/>
        <v/>
      </c>
      <c r="BP54" s="461" t="str">
        <f>IF(ISBLANK('JOURNÉE 2'!C54),"",'JOURNÉE 2'!C54)</f>
        <v/>
      </c>
      <c r="BQ54" s="461" t="str">
        <f>IF(ISBLANK('JOURNÉE 1'!U54),"",'JOURNÉE 1'!U54)</f>
        <v/>
      </c>
      <c r="BR54" s="461" t="str">
        <f>IF(ISNA(VLOOKUP(BN54,'JOURNÉE 2'!$C$10:$AR$300,35,FALSE)),"",VLOOKUP(BN54,'JOURNÉE 2'!$C$10:$AR$300,35,FALSE))</f>
        <v/>
      </c>
      <c r="BS54" s="461" t="str">
        <f t="shared" si="21"/>
        <v/>
      </c>
      <c r="BT54" s="475">
        <f t="shared" si="22"/>
        <v>18</v>
      </c>
      <c r="BU54" s="1304" t="str">
        <f>IF(ISNA(VLOOKUP(BN54,'JOURNÉE 2'!$BV$10:$BX$300,3,FALSE)),"",VLOOKUP(BN54,'JOURNÉE 2'!$BV$10:$BX$300,3,FALSE))</f>
        <v/>
      </c>
      <c r="BV54" s="900" t="str">
        <f>IF(ISNA(VLOOKUP(BN54,'JOURNÉE 2'!$C$10:$AR$300,1,FALSE)),"",VLOOKUP(BN54,'JOURNÉE 2'!$C$10:$AR$300,1,FALSE))</f>
        <v/>
      </c>
      <c r="BW54" s="107"/>
      <c r="BX54" t="str">
        <f>IF(ISEVEN(ROW()),IF($B54&lt;&gt;0,TEXT($B54,"00")&amp;" "&amp;#REF!&amp;" "&amp;1,""),IF($B53&lt;&gt;0,TEXT($B53,"00")&amp;" "&amp;#REF!&amp;" "&amp;2,""))</f>
        <v/>
      </c>
      <c r="BY54" t="str">
        <f t="shared" si="33"/>
        <v/>
      </c>
      <c r="BZ54" t="str">
        <f t="shared" si="34"/>
        <v/>
      </c>
      <c r="CA54" t="str">
        <f t="shared" si="32"/>
        <v/>
      </c>
      <c r="CB54" t="str">
        <f t="shared" si="23"/>
        <v/>
      </c>
      <c r="CC54" t="str">
        <f t="shared" si="24"/>
        <v/>
      </c>
      <c r="CD54" t="str">
        <f t="shared" si="25"/>
        <v/>
      </c>
      <c r="CE54" t="str">
        <f t="shared" si="26"/>
        <v/>
      </c>
      <c r="CF54" t="str">
        <f t="shared" si="27"/>
        <v/>
      </c>
    </row>
    <row r="55" spans="1:84" ht="15.75" customHeight="1" thickBot="1" x14ac:dyDescent="0.45">
      <c r="A55" s="1497"/>
      <c r="B55" s="1458"/>
      <c r="C55" s="80"/>
      <c r="D55" s="81"/>
      <c r="E55" s="81"/>
      <c r="F55" s="82"/>
      <c r="G55" s="1141"/>
      <c r="H55" s="1494"/>
      <c r="I55" s="1102" t="str">
        <f>IF(ISNA(VLOOKUP(C55,'J1&amp;J2'!$CA$9:$CE$466,5,FALSE)),"",VLOOKUP(C55,'J1&amp;J2'!$CA$9:$CE$466,5,FALSE))</f>
        <v/>
      </c>
      <c r="J55" s="1519"/>
      <c r="K55" s="1480"/>
      <c r="L55" s="1463"/>
      <c r="M55" s="1521"/>
      <c r="N55" s="1461"/>
      <c r="O55" s="1510"/>
      <c r="P55" s="1347"/>
      <c r="Q55" s="1347"/>
      <c r="R55" s="83"/>
      <c r="S55" s="1510"/>
      <c r="T55" s="1510"/>
      <c r="U55" s="1510"/>
      <c r="V55" s="1510"/>
      <c r="W55" s="1510"/>
      <c r="X55" s="1510"/>
      <c r="Y55" s="1510"/>
      <c r="Z55" s="1469"/>
      <c r="AA55" s="1424"/>
      <c r="AB55" s="1328" t="str">
        <f>IF(ISNA(VLOOKUP(AA55,SaisieScores!$F$12:$G$103,2,FALSE)),"",VLOOKUP(AA55,SaisieScores!$F$12:$G$103,2,FALSE))</f>
        <v/>
      </c>
      <c r="AC55" s="898" t="str">
        <f t="shared" si="17"/>
        <v/>
      </c>
      <c r="AD55" s="1339" t="str">
        <f t="shared" si="0"/>
        <v/>
      </c>
      <c r="AE55" s="1339" t="str">
        <f t="shared" si="1"/>
        <v/>
      </c>
      <c r="AF55" s="898" t="str">
        <f>IF(OR(ISBLANK(AB55),AB55=""),"",IF(AB55="AB","",RANK(AB55,$AB$46:$AB$81,1)+COUNTIF($AB$46:AB55,AB55)-1))</f>
        <v/>
      </c>
      <c r="AG55" s="1045" t="str">
        <f t="shared" si="18"/>
        <v/>
      </c>
      <c r="AH55" s="88" t="str">
        <f t="shared" si="54"/>
        <v/>
      </c>
      <c r="AI55" s="87" t="str">
        <f t="shared" si="38"/>
        <v/>
      </c>
      <c r="AJ55" s="1010" t="str">
        <f t="shared" si="4"/>
        <v/>
      </c>
      <c r="AK55" s="99"/>
      <c r="AL55" s="950"/>
      <c r="AM55" s="950"/>
      <c r="AN55" s="1339" t="str">
        <f t="shared" si="19"/>
        <v/>
      </c>
      <c r="AO55" s="1160" t="str">
        <f t="shared" si="37"/>
        <v/>
      </c>
      <c r="AP55" s="1241" t="str">
        <f t="shared" si="30"/>
        <v/>
      </c>
      <c r="AQ55" s="1045" t="str">
        <f t="shared" si="5"/>
        <v/>
      </c>
      <c r="AR55" s="1045" t="str">
        <f t="shared" si="55"/>
        <v/>
      </c>
      <c r="AS55" s="1045" t="str">
        <f t="shared" si="7"/>
        <v/>
      </c>
      <c r="AT55" s="1045" t="str">
        <f t="shared" si="8"/>
        <v/>
      </c>
      <c r="AU55" s="1045"/>
      <c r="AV55" s="1045" t="str">
        <f t="shared" si="31"/>
        <v/>
      </c>
      <c r="AW55" s="1045"/>
      <c r="AX55" s="1045" t="str">
        <f t="shared" si="9"/>
        <v/>
      </c>
      <c r="AY55" s="1497"/>
      <c r="AZ55" s="1497"/>
      <c r="BA55" s="900" t="str">
        <f t="shared" si="10"/>
        <v/>
      </c>
      <c r="BB55" s="900" t="str">
        <f>IF(ISBLANK('JOURNÉE 2'!C55),"",'JOURNÉE 2'!C55)</f>
        <v/>
      </c>
      <c r="BC55" s="1511"/>
      <c r="BD55" s="1510"/>
      <c r="BE55" s="1515"/>
      <c r="BF55" s="1311" t="str">
        <f>IF(ISNA(VLOOKUP(BA55,'JOURNÉE 1'!$BJ$10:$BL$298,2,FALSE)),"",VLOOKUP(BA55,'JOURNÉE 1'!$BJ$10:$BL$298,2,FALSE))</f>
        <v/>
      </c>
      <c r="BG55" s="92" t="str">
        <f t="shared" si="11"/>
        <v/>
      </c>
      <c r="BH55" s="93" t="str">
        <f t="shared" si="12"/>
        <v/>
      </c>
      <c r="BI55" s="1511"/>
      <c r="BJ55" s="1353"/>
      <c r="BK55" s="1510"/>
      <c r="BL55" s="1510"/>
      <c r="BM55" s="1515"/>
      <c r="BN55" s="1311" t="str">
        <f>IF(ISBLANK('JOURNÉE 1'!C55),"",'JOURNÉE 1'!C55)</f>
        <v/>
      </c>
      <c r="BO55" s="461" t="str">
        <f t="shared" si="13"/>
        <v/>
      </c>
      <c r="BP55" s="461" t="str">
        <f>IF(ISBLANK('JOURNÉE 2'!C55),"",'JOURNÉE 2'!C55)</f>
        <v/>
      </c>
      <c r="BQ55" s="461" t="str">
        <f>IF(ISBLANK('JOURNÉE 1'!U55),"",'JOURNÉE 1'!U55)</f>
        <v/>
      </c>
      <c r="BR55" s="461" t="str">
        <f>IF(ISNA(VLOOKUP(BN55,'JOURNÉE 2'!$C$10:$AR$300,35,FALSE)),"",VLOOKUP(BN55,'JOURNÉE 2'!$C$10:$AR$300,35,FALSE))</f>
        <v/>
      </c>
      <c r="BS55" s="461" t="str">
        <f t="shared" si="21"/>
        <v/>
      </c>
      <c r="BT55" s="475">
        <f t="shared" si="22"/>
        <v>18</v>
      </c>
      <c r="BU55" s="1304" t="str">
        <f>IF(ISNA(VLOOKUP(BN55,'JOURNÉE 2'!$BV$10:$BX$300,3,FALSE)),"",VLOOKUP(BN55,'JOURNÉE 2'!$BV$10:$BX$300,3,FALSE))</f>
        <v/>
      </c>
      <c r="BV55" s="900" t="str">
        <f>IF(ISNA(VLOOKUP(BN55,'JOURNÉE 2'!$C$10:$AR$300,1,FALSE)),"",VLOOKUP(BN55,'JOURNÉE 2'!$C$10:$AR$300,1,FALSE))</f>
        <v/>
      </c>
      <c r="BW55" s="96"/>
      <c r="BX55" t="str">
        <f>IF(ISEVEN(ROW()),IF($B55&lt;&gt;0,TEXT($B55,"00")&amp;" "&amp;#REF!&amp;" "&amp;1,""),IF($B54&lt;&gt;0,TEXT($B54,"00")&amp;" "&amp;#REF!&amp;" "&amp;2,""))</f>
        <v/>
      </c>
      <c r="BY55" t="str">
        <f t="shared" si="33"/>
        <v/>
      </c>
      <c r="BZ55" t="str">
        <f t="shared" si="34"/>
        <v/>
      </c>
      <c r="CA55" t="str">
        <f t="shared" si="32"/>
        <v/>
      </c>
      <c r="CB55" t="str">
        <f t="shared" si="23"/>
        <v/>
      </c>
      <c r="CC55" t="str">
        <f t="shared" si="24"/>
        <v/>
      </c>
      <c r="CD55" t="str">
        <f t="shared" si="25"/>
        <v/>
      </c>
      <c r="CE55" t="str">
        <f t="shared" si="26"/>
        <v/>
      </c>
      <c r="CF55" t="str">
        <f t="shared" si="27"/>
        <v/>
      </c>
    </row>
    <row r="56" spans="1:84" ht="15.75" customHeight="1" thickTop="1" x14ac:dyDescent="0.4">
      <c r="A56" s="1497"/>
      <c r="B56" s="1459"/>
      <c r="C56" s="97"/>
      <c r="D56" s="98"/>
      <c r="E56" s="98"/>
      <c r="F56" s="87"/>
      <c r="G56" s="1140"/>
      <c r="H56" s="1459" t="str">
        <f t="shared" ref="H56" si="60">IF(G57=36,"",IF(G56="","",G56+G57))</f>
        <v/>
      </c>
      <c r="I56" s="1103" t="str">
        <f>IF(ISNA(VLOOKUP(C56,'J1&amp;J2'!$CA$9:$CE$466,5,FALSE)),"",VLOOKUP(C56,'J1&amp;J2'!$CA$9:$CE$466,5,FALSE))</f>
        <v/>
      </c>
      <c r="J56" s="1516"/>
      <c r="K56" s="1479" t="str">
        <f>IF(ISNA(VLOOKUP(J56,SaisieScores!$C$12:$D$103,2,FALSE)),"",VLOOKUP(J56,SaisieScores!$C$12:$D$103,2,FALSE))</f>
        <v/>
      </c>
      <c r="L56" s="1462" t="str">
        <f t="shared" si="36"/>
        <v/>
      </c>
      <c r="M56" s="1529" t="str">
        <f>IF(L56="","",L56-$AS$6)</f>
        <v/>
      </c>
      <c r="N56" s="1471" t="str">
        <f>IF(K56="","",RANK(K56,($K$10:$K$257),1))</f>
        <v/>
      </c>
      <c r="O56" s="1474" t="str">
        <f>IF(S56="","",IF(S56&gt;3,"",IF(S56=1,K56,IF(S56=2,K56,IF(S56=3,K56)))))</f>
        <v/>
      </c>
      <c r="P56" s="1045"/>
      <c r="Q56" s="942"/>
      <c r="R56" s="87"/>
      <c r="S56" s="1474" t="str">
        <f>IF(OR(ISBLANK(K56),K56=""),"",RANK(K56,$K$46:$K$81,1)+COUNTIF($K$46:K56,K56)-1)</f>
        <v/>
      </c>
      <c r="T56" s="1474" t="str">
        <f>IF(O56="","",IF(O56&gt;3,"",IF(O56=1,K56,IF(O56=2,K56,IF(O56=3,K56)))))</f>
        <v/>
      </c>
      <c r="U56" s="1474" t="str">
        <f>IF(S56="","",IF(S56&gt;3,"",IF(S56=1,K56,IF(S56=2,K56,IF(S56=3,K56)))))</f>
        <v/>
      </c>
      <c r="V56" s="1474" t="str">
        <f>IF(COUNTIF($K$46:$K$81,"&gt;1")&lt;6,"",SMALL($K$46:$K$81,6))</f>
        <v/>
      </c>
      <c r="W56" s="1474" t="str">
        <f>IF(OR(ISBLANK(V56),V56=""),"",RANK(V56,($V$10:$V$257),1))</f>
        <v/>
      </c>
      <c r="X56" s="1474"/>
      <c r="Y56" s="1474"/>
      <c r="Z56" s="1468"/>
      <c r="AA56" s="1425"/>
      <c r="AB56" s="1328" t="str">
        <f>IF(ISNA(VLOOKUP(AA56,SaisieScores!$F$12:$G$103,2,FALSE)),"",VLOOKUP(AA56,SaisieScores!$F$12:$G$103,2,FALSE))</f>
        <v/>
      </c>
      <c r="AC56" s="1348" t="str">
        <f t="shared" si="17"/>
        <v/>
      </c>
      <c r="AD56" s="1349" t="str">
        <f t="shared" si="0"/>
        <v/>
      </c>
      <c r="AE56" s="1349" t="str">
        <f t="shared" si="1"/>
        <v/>
      </c>
      <c r="AF56" s="1348" t="str">
        <f>IF(OR(ISBLANK(AB56),AB56=""),"",IF(AB56="AB","",RANK(AB56,$AB$46:$AB$81,1)+COUNTIF($AB$46:AB56,AB56)-1))</f>
        <v/>
      </c>
      <c r="AG56" s="1223" t="str">
        <f t="shared" si="18"/>
        <v/>
      </c>
      <c r="AH56" s="103" t="str">
        <f t="shared" si="54"/>
        <v/>
      </c>
      <c r="AI56" s="82" t="str">
        <f t="shared" si="38"/>
        <v/>
      </c>
      <c r="AJ56" s="897" t="str">
        <f t="shared" si="4"/>
        <v/>
      </c>
      <c r="AK56" s="1223"/>
      <c r="AL56" s="1348"/>
      <c r="AM56" s="1348"/>
      <c r="AN56" s="1349" t="str">
        <f t="shared" si="19"/>
        <v/>
      </c>
      <c r="AO56" s="1157" t="str">
        <f t="shared" si="37"/>
        <v/>
      </c>
      <c r="AP56" s="1242" t="str">
        <f t="shared" si="30"/>
        <v/>
      </c>
      <c r="AQ56" s="1223" t="str">
        <f t="shared" si="5"/>
        <v/>
      </c>
      <c r="AR56" s="1223" t="str">
        <f t="shared" si="55"/>
        <v/>
      </c>
      <c r="AS56" s="1223" t="str">
        <f t="shared" si="7"/>
        <v/>
      </c>
      <c r="AT56" s="1223" t="str">
        <f t="shared" si="8"/>
        <v/>
      </c>
      <c r="AU56" s="1223"/>
      <c r="AV56" s="1223" t="str">
        <f t="shared" si="31"/>
        <v/>
      </c>
      <c r="AW56" s="1223"/>
      <c r="AX56" s="1223" t="str">
        <f t="shared" si="9"/>
        <v/>
      </c>
      <c r="AY56" s="1497"/>
      <c r="AZ56" s="1497"/>
      <c r="BA56" s="900" t="str">
        <f t="shared" si="10"/>
        <v/>
      </c>
      <c r="BB56" s="900" t="str">
        <f>IF(ISBLANK('JOURNÉE 2'!C56),"",'JOURNÉE 2'!C56)</f>
        <v/>
      </c>
      <c r="BC56" s="1505" t="str">
        <f>IF(OR(BK56=""),"",IF(OR(BL56=""),"",BK56))</f>
        <v/>
      </c>
      <c r="BD56" s="1495" t="str">
        <f>IF(OR(BK56=""),"",IF(OR(BL56=""),"",BL56))</f>
        <v/>
      </c>
      <c r="BE56" s="1508" t="str">
        <f>IF(OR(BK56="",BL56=""),"",MIN(BK56:BL56))</f>
        <v/>
      </c>
      <c r="BF56" s="1311" t="str">
        <f>IF(ISNA(VLOOKUP(BA56,'JOURNÉE 1'!$BJ$10:$BL$298,2,FALSE)),"",VLOOKUP(BA56,'JOURNÉE 1'!$BJ$10:$BL$298,2,FALSE))</f>
        <v/>
      </c>
      <c r="BG56" s="92" t="str">
        <f t="shared" si="11"/>
        <v/>
      </c>
      <c r="BH56" s="93" t="str">
        <f t="shared" si="12"/>
        <v/>
      </c>
      <c r="BI56" s="1505" t="str">
        <f>IF(OR(C56="",C57=""),"",CONCATENATE(C56,C57))</f>
        <v/>
      </c>
      <c r="BJ56" s="1354"/>
      <c r="BK56" s="1495" t="str">
        <f>IF(K56= "", "",K56)</f>
        <v/>
      </c>
      <c r="BL56" s="1495" t="str">
        <f>IF(ISNA(VLOOKUP(BI56,'JOURNÉE 2'!$BE$10:$BF$300,2,FALSE)),"",VLOOKUP(BI56,'JOURNÉE 2'!$BE$10:$BF$300,2,FALSE))</f>
        <v/>
      </c>
      <c r="BM56" s="1508" t="str">
        <f>IF(OR(BK56="",BL56=""),"",MIN(BK56:BL56))</f>
        <v/>
      </c>
      <c r="BN56" s="1311" t="str">
        <f>IF(ISBLANK('JOURNÉE 1'!C56),"",'JOURNÉE 1'!C56)</f>
        <v/>
      </c>
      <c r="BO56" s="461" t="str">
        <f t="shared" si="13"/>
        <v/>
      </c>
      <c r="BP56" s="461" t="str">
        <f>IF(ISBLANK('JOURNÉE 2'!C56),"",'JOURNÉE 2'!C56)</f>
        <v/>
      </c>
      <c r="BQ56" s="461" t="str">
        <f>IF(ISBLANK('JOURNÉE 1'!U56),"",'JOURNÉE 1'!U56)</f>
        <v/>
      </c>
      <c r="BR56" s="461" t="str">
        <f>IF(ISNA(VLOOKUP(BN56,'JOURNÉE 2'!$C$10:$AR$300,35,FALSE)),"",VLOOKUP(BN56,'JOURNÉE 2'!$C$10:$AR$300,35,FALSE))</f>
        <v/>
      </c>
      <c r="BS56" s="461" t="str">
        <f t="shared" si="21"/>
        <v/>
      </c>
      <c r="BT56" s="475">
        <f t="shared" si="22"/>
        <v>18</v>
      </c>
      <c r="BU56" s="1304" t="str">
        <f>IF(ISNA(VLOOKUP(BN56,'JOURNÉE 2'!$BV$10:$BX$300,3,FALSE)),"",VLOOKUP(BN56,'JOURNÉE 2'!$BV$10:$BX$300,3,FALSE))</f>
        <v/>
      </c>
      <c r="BV56" s="900" t="str">
        <f>IF(ISNA(VLOOKUP(BN56,'JOURNÉE 2'!$C$10:$AR$300,1,FALSE)),"",VLOOKUP(BN56,'JOURNÉE 2'!$C$10:$AR$300,1,FALSE))</f>
        <v/>
      </c>
      <c r="BW56" s="107"/>
      <c r="BX56" t="str">
        <f>IF(ISEVEN(ROW()),IF($B56&lt;&gt;0,TEXT($B56,"00")&amp;" "&amp;#REF!&amp;" "&amp;1,""),IF($B55&lt;&gt;0,TEXT($B55,"00")&amp;" "&amp;#REF!&amp;" "&amp;2,""))</f>
        <v/>
      </c>
      <c r="BY56" t="str">
        <f t="shared" si="33"/>
        <v/>
      </c>
      <c r="BZ56" t="str">
        <f t="shared" si="34"/>
        <v/>
      </c>
      <c r="CA56" t="str">
        <f t="shared" si="32"/>
        <v/>
      </c>
      <c r="CB56" t="str">
        <f t="shared" si="23"/>
        <v/>
      </c>
      <c r="CC56" t="str">
        <f t="shared" si="24"/>
        <v/>
      </c>
      <c r="CD56" t="str">
        <f t="shared" si="25"/>
        <v/>
      </c>
      <c r="CE56" t="str">
        <f t="shared" si="26"/>
        <v/>
      </c>
      <c r="CF56" t="str">
        <f t="shared" si="27"/>
        <v/>
      </c>
    </row>
    <row r="57" spans="1:84" ht="15.75" customHeight="1" thickBot="1" x14ac:dyDescent="0.45">
      <c r="A57" s="1497"/>
      <c r="B57" s="1458"/>
      <c r="C57" s="97"/>
      <c r="D57" s="98"/>
      <c r="E57" s="98"/>
      <c r="F57" s="87"/>
      <c r="G57" s="1140"/>
      <c r="H57" s="1486"/>
      <c r="I57" s="1105" t="str">
        <f>IF(ISNA(VLOOKUP(C57,'J1&amp;J2'!$CA$9:$CE$466,5,FALSE)),"",VLOOKUP(C57,'J1&amp;J2'!$CA$9:$CE$466,5,FALSE))</f>
        <v/>
      </c>
      <c r="J57" s="1517"/>
      <c r="K57" s="1480"/>
      <c r="L57" s="1463"/>
      <c r="M57" s="1531"/>
      <c r="N57" s="1484"/>
      <c r="O57" s="1510"/>
      <c r="P57" s="1010"/>
      <c r="Q57" s="1350"/>
      <c r="R57" s="88"/>
      <c r="S57" s="1510"/>
      <c r="T57" s="1510"/>
      <c r="U57" s="1510"/>
      <c r="V57" s="1523"/>
      <c r="W57" s="1523"/>
      <c r="X57" s="1510"/>
      <c r="Y57" s="1510"/>
      <c r="Z57" s="1469"/>
      <c r="AA57" s="1425"/>
      <c r="AB57" s="1328" t="str">
        <f>IF(ISNA(VLOOKUP(AA57,SaisieScores!$F$12:$G$103,2,FALSE)),"",VLOOKUP(AA57,SaisieScores!$F$12:$G$103,2,FALSE))</f>
        <v/>
      </c>
      <c r="AC57" s="898" t="str">
        <f t="shared" si="17"/>
        <v/>
      </c>
      <c r="AD57" s="1339" t="str">
        <f t="shared" si="0"/>
        <v/>
      </c>
      <c r="AE57" s="1339" t="str">
        <f t="shared" si="1"/>
        <v/>
      </c>
      <c r="AF57" s="898" t="str">
        <f>IF(OR(ISBLANK(AB57),AB57=""),"",IF(AB57="AB","",RANK(AB57,$AB$46:$AB$81,1)+COUNTIF($AB$46:AB57,AB57)-1))</f>
        <v/>
      </c>
      <c r="AG57" s="1045" t="str">
        <f t="shared" si="18"/>
        <v/>
      </c>
      <c r="AH57" s="88" t="str">
        <f t="shared" si="54"/>
        <v/>
      </c>
      <c r="AI57" s="87" t="str">
        <f t="shared" si="38"/>
        <v/>
      </c>
      <c r="AJ57" s="1010" t="str">
        <f t="shared" si="4"/>
        <v/>
      </c>
      <c r="AK57" s="99"/>
      <c r="AL57" s="950"/>
      <c r="AM57" s="950"/>
      <c r="AN57" s="1339" t="str">
        <f t="shared" si="19"/>
        <v/>
      </c>
      <c r="AO57" s="1160" t="str">
        <f t="shared" si="37"/>
        <v/>
      </c>
      <c r="AP57" s="1241" t="str">
        <f t="shared" si="30"/>
        <v/>
      </c>
      <c r="AQ57" s="1045" t="str">
        <f t="shared" si="5"/>
        <v/>
      </c>
      <c r="AR57" s="1045" t="str">
        <f t="shared" si="55"/>
        <v/>
      </c>
      <c r="AS57" s="1045" t="str">
        <f t="shared" si="7"/>
        <v/>
      </c>
      <c r="AT57" s="1045" t="str">
        <f t="shared" si="8"/>
        <v/>
      </c>
      <c r="AU57" s="1045"/>
      <c r="AV57" s="1045" t="str">
        <f t="shared" si="31"/>
        <v/>
      </c>
      <c r="AW57" s="1045"/>
      <c r="AX57" s="1045" t="str">
        <f t="shared" si="9"/>
        <v/>
      </c>
      <c r="AY57" s="1497"/>
      <c r="AZ57" s="1497"/>
      <c r="BA57" s="900" t="str">
        <f t="shared" si="10"/>
        <v/>
      </c>
      <c r="BB57" s="900" t="str">
        <f>IF(ISBLANK('JOURNÉE 2'!C57),"",'JOURNÉE 2'!C57)</f>
        <v/>
      </c>
      <c r="BC57" s="1511"/>
      <c r="BD57" s="1510"/>
      <c r="BE57" s="1515"/>
      <c r="BF57" s="1311" t="str">
        <f>IF(ISNA(VLOOKUP(BA57,'JOURNÉE 1'!$BJ$10:$BL$298,2,FALSE)),"",VLOOKUP(BA57,'JOURNÉE 1'!$BJ$10:$BL$298,2,FALSE))</f>
        <v/>
      </c>
      <c r="BG57" s="92" t="str">
        <f t="shared" si="11"/>
        <v/>
      </c>
      <c r="BH57" s="93" t="str">
        <f t="shared" si="12"/>
        <v/>
      </c>
      <c r="BI57" s="1511"/>
      <c r="BJ57" s="1353"/>
      <c r="BK57" s="1510"/>
      <c r="BL57" s="1510"/>
      <c r="BM57" s="1515"/>
      <c r="BN57" s="1311" t="str">
        <f>IF(ISBLANK('JOURNÉE 1'!C57),"",'JOURNÉE 1'!C57)</f>
        <v/>
      </c>
      <c r="BO57" s="461" t="str">
        <f t="shared" si="13"/>
        <v/>
      </c>
      <c r="BP57" s="461" t="str">
        <f>IF(ISBLANK('JOURNÉE 2'!C57),"",'JOURNÉE 2'!C57)</f>
        <v/>
      </c>
      <c r="BQ57" s="461" t="str">
        <f>IF(ISBLANK('JOURNÉE 1'!U57),"",'JOURNÉE 1'!U57)</f>
        <v/>
      </c>
      <c r="BR57" s="461" t="str">
        <f>IF(ISNA(VLOOKUP(BN57,'JOURNÉE 2'!$C$10:$AR$300,35,FALSE)),"",VLOOKUP(BN57,'JOURNÉE 2'!$C$10:$AR$300,35,FALSE))</f>
        <v/>
      </c>
      <c r="BS57" s="461" t="str">
        <f t="shared" si="21"/>
        <v/>
      </c>
      <c r="BT57" s="475">
        <f t="shared" si="22"/>
        <v>18</v>
      </c>
      <c r="BU57" s="1304" t="str">
        <f>IF(ISNA(VLOOKUP(BN57,'JOURNÉE 2'!$BV$10:$BX$300,3,FALSE)),"",VLOOKUP(BN57,'JOURNÉE 2'!$BV$10:$BX$300,3,FALSE))</f>
        <v/>
      </c>
      <c r="BV57" s="900" t="str">
        <f>IF(ISNA(VLOOKUP(BN57,'JOURNÉE 2'!$C$10:$AR$300,1,FALSE)),"",VLOOKUP(BN57,'JOURNÉE 2'!$C$10:$AR$300,1,FALSE))</f>
        <v/>
      </c>
      <c r="BW57" s="96"/>
      <c r="BX57" t="str">
        <f>IF(ISEVEN(ROW()),IF($B57&lt;&gt;0,TEXT($B57,"00")&amp;" "&amp;#REF!&amp;" "&amp;1,""),IF($B56&lt;&gt;0,TEXT($B56,"00")&amp;" "&amp;#REF!&amp;" "&amp;2,""))</f>
        <v/>
      </c>
      <c r="BY57" t="str">
        <f t="shared" si="33"/>
        <v/>
      </c>
      <c r="BZ57" t="str">
        <f t="shared" si="34"/>
        <v/>
      </c>
      <c r="CA57" t="str">
        <f t="shared" si="32"/>
        <v/>
      </c>
      <c r="CB57" t="str">
        <f t="shared" si="23"/>
        <v/>
      </c>
      <c r="CC57" t="str">
        <f t="shared" si="24"/>
        <v/>
      </c>
      <c r="CD57" t="str">
        <f t="shared" si="25"/>
        <v/>
      </c>
      <c r="CE57" t="str">
        <f t="shared" si="26"/>
        <v/>
      </c>
      <c r="CF57" t="str">
        <f t="shared" si="27"/>
        <v/>
      </c>
    </row>
    <row r="58" spans="1:84" ht="15.75" customHeight="1" thickTop="1" x14ac:dyDescent="0.4">
      <c r="A58" s="1497"/>
      <c r="B58" s="1457"/>
      <c r="C58" s="113"/>
      <c r="D58" s="114"/>
      <c r="E58" s="114"/>
      <c r="F58" s="115"/>
      <c r="G58" s="1139"/>
      <c r="H58" s="1457" t="str">
        <f t="shared" ref="H58" si="61">IF(G59=36,"",IF(G58="","",G58+G59))</f>
        <v/>
      </c>
      <c r="I58" s="1104" t="str">
        <f>IF(ISNA(VLOOKUP(C58,'J1&amp;J2'!$CA$9:$CE$466,5,FALSE)),"",VLOOKUP(C58,'J1&amp;J2'!$CA$9:$CE$466,5,FALSE))</f>
        <v/>
      </c>
      <c r="J58" s="1518"/>
      <c r="K58" s="1479" t="str">
        <f>IF(ISNA(VLOOKUP(J58,SaisieScores!$C$12:$D$103,2,FALSE)),"",VLOOKUP(J58,SaisieScores!$C$12:$D$103,2,FALSE))</f>
        <v/>
      </c>
      <c r="L58" s="1462" t="str">
        <f t="shared" si="36"/>
        <v/>
      </c>
      <c r="M58" s="1520" t="str">
        <f>IF(L58="","",L58-$AS$6)</f>
        <v/>
      </c>
      <c r="N58" s="1460" t="str">
        <f>IF(K58="","",RANK(K58,($K$10:$K$257),1))</f>
        <v/>
      </c>
      <c r="O58" s="1509" t="str">
        <f>IF(S58="","",IF(S58&gt;3,"",IF(S58=1,K58,IF(S58=2,K58,IF(S58=3,K58)))))</f>
        <v/>
      </c>
      <c r="P58" s="1351"/>
      <c r="Q58" s="1351"/>
      <c r="R58" s="83"/>
      <c r="S58" s="1539" t="str">
        <f>IF(OR(ISBLANK(K58),K58=""),"",RANK(K58,$K$46:$K$81,1)+COUNTIF($K$46:K58,K58)-1)</f>
        <v/>
      </c>
      <c r="T58" s="1474" t="str">
        <f>IF(O58="","",IF(O58&gt;3,"",IF(O58=1,K58,IF(O58=2,K58,IF(O58=3,K58)))))</f>
        <v/>
      </c>
      <c r="U58" s="1474" t="str">
        <f>IF(S58="","",IF(S58&gt;3,"",IF(S58=1,K58,IF(S58=2,K58,IF(S58=3,K58)))))</f>
        <v/>
      </c>
      <c r="V58" s="1522"/>
      <c r="W58" s="1476" t="str">
        <f>IF(OR(ISBLANK(V58),V58=""),"",RANK(V58,($V$10:$V$257),1))</f>
        <v/>
      </c>
      <c r="X58" s="1474"/>
      <c r="Y58" s="1474"/>
      <c r="Z58" s="1468"/>
      <c r="AA58" s="1426"/>
      <c r="AB58" s="1328" t="str">
        <f>IF(ISNA(VLOOKUP(AA58,SaisieScores!$F$12:$G$103,2,FALSE)),"",VLOOKUP(AA58,SaisieScores!$F$12:$G$103,2,FALSE))</f>
        <v/>
      </c>
      <c r="AC58" s="1348" t="str">
        <f t="shared" si="17"/>
        <v/>
      </c>
      <c r="AD58" s="1349" t="str">
        <f t="shared" si="0"/>
        <v/>
      </c>
      <c r="AE58" s="1349" t="str">
        <f t="shared" si="1"/>
        <v/>
      </c>
      <c r="AF58" s="1348" t="str">
        <f>IF(OR(ISBLANK(AB58),AB58=""),"",IF(AB58="AB","",RANK(AB58,$AB$46:$AB$81,1)+COUNTIF($AB$46:AB58,AB58)-1))</f>
        <v/>
      </c>
      <c r="AG58" s="1223" t="str">
        <f t="shared" si="18"/>
        <v/>
      </c>
      <c r="AH58" s="103" t="str">
        <f t="shared" si="54"/>
        <v/>
      </c>
      <c r="AI58" s="82" t="str">
        <f t="shared" si="38"/>
        <v/>
      </c>
      <c r="AJ58" s="897" t="str">
        <f t="shared" si="4"/>
        <v/>
      </c>
      <c r="AK58" s="1223"/>
      <c r="AL58" s="1348"/>
      <c r="AM58" s="1348"/>
      <c r="AN58" s="1349" t="str">
        <f t="shared" si="19"/>
        <v/>
      </c>
      <c r="AO58" s="1157" t="str">
        <f t="shared" si="37"/>
        <v/>
      </c>
      <c r="AP58" s="1242" t="str">
        <f t="shared" si="30"/>
        <v/>
      </c>
      <c r="AQ58" s="1223" t="str">
        <f t="shared" si="5"/>
        <v/>
      </c>
      <c r="AR58" s="1223" t="str">
        <f t="shared" si="55"/>
        <v/>
      </c>
      <c r="AS58" s="1223" t="str">
        <f t="shared" si="7"/>
        <v/>
      </c>
      <c r="AT58" s="1223" t="str">
        <f t="shared" si="8"/>
        <v/>
      </c>
      <c r="AU58" s="1223"/>
      <c r="AV58" s="1223" t="str">
        <f t="shared" si="31"/>
        <v/>
      </c>
      <c r="AW58" s="1223"/>
      <c r="AX58" s="1223" t="str">
        <f t="shared" si="9"/>
        <v/>
      </c>
      <c r="AY58" s="1497"/>
      <c r="AZ58" s="1497"/>
      <c r="BA58" s="900" t="str">
        <f t="shared" si="10"/>
        <v/>
      </c>
      <c r="BB58" s="900" t="str">
        <f>IF(ISBLANK('JOURNÉE 2'!C58),"",'JOURNÉE 2'!C58)</f>
        <v/>
      </c>
      <c r="BC58" s="1505" t="str">
        <f>IF(OR(BK58=""),"",IF(OR(BL58=""),"",BK58))</f>
        <v/>
      </c>
      <c r="BD58" s="1495" t="str">
        <f>IF(OR(BK58=""),"",IF(OR(BL58=""),"",BL58))</f>
        <v/>
      </c>
      <c r="BE58" s="1508" t="str">
        <f>IF(OR(BK58="",BL58=""),"",MIN(BK58:BL58))</f>
        <v/>
      </c>
      <c r="BF58" s="1311" t="str">
        <f>IF(ISNA(VLOOKUP(BA58,'JOURNÉE 1'!$BJ$10:$BL$298,2,FALSE)),"",VLOOKUP(BA58,'JOURNÉE 1'!$BJ$10:$BL$298,2,FALSE))</f>
        <v/>
      </c>
      <c r="BG58" s="92" t="str">
        <f t="shared" si="11"/>
        <v/>
      </c>
      <c r="BH58" s="93" t="str">
        <f t="shared" si="12"/>
        <v/>
      </c>
      <c r="BI58" s="1505" t="str">
        <f>IF(OR(C58="",C59=""),"",CONCATENATE(C58,C59))</f>
        <v/>
      </c>
      <c r="BJ58" s="1354"/>
      <c r="BK58" s="1495" t="str">
        <f>IF(K58= "", "",K58)</f>
        <v/>
      </c>
      <c r="BL58" s="1495" t="str">
        <f>IF(ISNA(VLOOKUP(BI58,'JOURNÉE 2'!$BE$10:$BF$300,2,FALSE)),"",VLOOKUP(BI58,'JOURNÉE 2'!$BE$10:$BF$300,2,FALSE))</f>
        <v/>
      </c>
      <c r="BM58" s="1508" t="str">
        <f>IF(OR(BK58="",BL58=""),"",MIN(BK58:BL58))</f>
        <v/>
      </c>
      <c r="BN58" s="1311" t="str">
        <f>IF(ISBLANK('JOURNÉE 1'!C58),"",'JOURNÉE 1'!C58)</f>
        <v/>
      </c>
      <c r="BO58" s="461" t="str">
        <f t="shared" si="13"/>
        <v/>
      </c>
      <c r="BP58" s="461" t="str">
        <f>IF(ISBLANK('JOURNÉE 2'!C58),"",'JOURNÉE 2'!C58)</f>
        <v/>
      </c>
      <c r="BQ58" s="461" t="str">
        <f>IF(ISBLANK('JOURNÉE 1'!U58),"",'JOURNÉE 1'!U58)</f>
        <v/>
      </c>
      <c r="BR58" s="461" t="str">
        <f>IF(ISNA(VLOOKUP(BN58,'JOURNÉE 2'!$C$10:$AR$300,35,FALSE)),"",VLOOKUP(BN58,'JOURNÉE 2'!$C$10:$AR$300,35,FALSE))</f>
        <v/>
      </c>
      <c r="BS58" s="461" t="str">
        <f t="shared" si="21"/>
        <v/>
      </c>
      <c r="BT58" s="475">
        <f t="shared" si="22"/>
        <v>18</v>
      </c>
      <c r="BU58" s="1304" t="str">
        <f>IF(ISNA(VLOOKUP(BN58,'JOURNÉE 2'!$BV$10:$BX$300,3,FALSE)),"",VLOOKUP(BN58,'JOURNÉE 2'!$BV$10:$BX$300,3,FALSE))</f>
        <v/>
      </c>
      <c r="BV58" s="900" t="str">
        <f>IF(ISNA(VLOOKUP(BN58,'JOURNÉE 2'!$C$10:$AR$300,1,FALSE)),"",VLOOKUP(BN58,'JOURNÉE 2'!$C$10:$AR$300,1,FALSE))</f>
        <v/>
      </c>
      <c r="BW58" s="107"/>
      <c r="BX58" t="str">
        <f>IF(ISEVEN(ROW()),IF($B58&lt;&gt;0,TEXT($B58,"00")&amp;" "&amp;#REF!&amp;" "&amp;1,""),IF($B57&lt;&gt;0,TEXT($B57,"00")&amp;" "&amp;#REF!&amp;" "&amp;2,""))</f>
        <v/>
      </c>
      <c r="BY58" t="str">
        <f t="shared" si="33"/>
        <v/>
      </c>
      <c r="BZ58" t="str">
        <f t="shared" si="34"/>
        <v/>
      </c>
      <c r="CA58" t="str">
        <f t="shared" si="32"/>
        <v/>
      </c>
      <c r="CB58" t="str">
        <f t="shared" si="23"/>
        <v/>
      </c>
      <c r="CC58" t="str">
        <f t="shared" si="24"/>
        <v/>
      </c>
      <c r="CD58" t="str">
        <f t="shared" si="25"/>
        <v/>
      </c>
      <c r="CE58" t="str">
        <f t="shared" si="26"/>
        <v/>
      </c>
      <c r="CF58" t="str">
        <f t="shared" si="27"/>
        <v/>
      </c>
    </row>
    <row r="59" spans="1:84" ht="15.75" customHeight="1" thickBot="1" x14ac:dyDescent="0.45">
      <c r="A59" s="1497"/>
      <c r="B59" s="1458"/>
      <c r="C59" s="80"/>
      <c r="D59" s="81"/>
      <c r="E59" s="81"/>
      <c r="F59" s="82"/>
      <c r="G59" s="1141"/>
      <c r="H59" s="1494"/>
      <c r="I59" s="1102" t="str">
        <f>IF(ISNA(VLOOKUP(C59,'J1&amp;J2'!$CA$9:$CE$466,5,FALSE)),"",VLOOKUP(C59,'J1&amp;J2'!$CA$9:$CE$466,5,FALSE))</f>
        <v/>
      </c>
      <c r="J59" s="1519"/>
      <c r="K59" s="1480"/>
      <c r="L59" s="1463"/>
      <c r="M59" s="1521"/>
      <c r="N59" s="1461"/>
      <c r="O59" s="1510"/>
      <c r="P59" s="1347"/>
      <c r="Q59" s="1347"/>
      <c r="R59" s="83"/>
      <c r="S59" s="1510"/>
      <c r="T59" s="1510"/>
      <c r="U59" s="1510"/>
      <c r="V59" s="1510"/>
      <c r="W59" s="1510"/>
      <c r="X59" s="1510"/>
      <c r="Y59" s="1510"/>
      <c r="Z59" s="1469"/>
      <c r="AA59" s="1424"/>
      <c r="AB59" s="1328" t="str">
        <f>IF(ISNA(VLOOKUP(AA59,SaisieScores!$F$12:$G$103,2,FALSE)),"",VLOOKUP(AA59,SaisieScores!$F$12:$G$103,2,FALSE))</f>
        <v/>
      </c>
      <c r="AC59" s="898" t="str">
        <f t="shared" si="17"/>
        <v/>
      </c>
      <c r="AD59" s="1339" t="str">
        <f t="shared" si="0"/>
        <v/>
      </c>
      <c r="AE59" s="1339" t="str">
        <f t="shared" si="1"/>
        <v/>
      </c>
      <c r="AF59" s="898" t="str">
        <f>IF(OR(ISBLANK(AB59),AB59=""),"",IF(AB59="AB","",RANK(AB59,$AB$46:$AB$81,1)+COUNTIF($AB$46:AB59,AB59)-1))</f>
        <v/>
      </c>
      <c r="AG59" s="1045" t="str">
        <f t="shared" si="18"/>
        <v/>
      </c>
      <c r="AH59" s="88" t="str">
        <f t="shared" si="54"/>
        <v/>
      </c>
      <c r="AI59" s="87" t="str">
        <f t="shared" si="38"/>
        <v/>
      </c>
      <c r="AJ59" s="1010" t="str">
        <f t="shared" si="4"/>
        <v/>
      </c>
      <c r="AK59" s="99"/>
      <c r="AL59" s="950"/>
      <c r="AM59" s="950"/>
      <c r="AN59" s="1339" t="str">
        <f t="shared" si="19"/>
        <v/>
      </c>
      <c r="AO59" s="1160" t="str">
        <f t="shared" si="37"/>
        <v/>
      </c>
      <c r="AP59" s="1242" t="str">
        <f t="shared" si="30"/>
        <v/>
      </c>
      <c r="AQ59" s="1045" t="str">
        <f t="shared" si="5"/>
        <v/>
      </c>
      <c r="AR59" s="1045" t="str">
        <f t="shared" si="55"/>
        <v/>
      </c>
      <c r="AS59" s="1045" t="str">
        <f t="shared" si="7"/>
        <v/>
      </c>
      <c r="AT59" s="1045" t="str">
        <f t="shared" si="8"/>
        <v/>
      </c>
      <c r="AU59" s="1045"/>
      <c r="AV59" s="1045" t="str">
        <f t="shared" si="31"/>
        <v/>
      </c>
      <c r="AW59" s="1045"/>
      <c r="AX59" s="1045" t="str">
        <f t="shared" si="9"/>
        <v/>
      </c>
      <c r="AY59" s="1497"/>
      <c r="AZ59" s="1497"/>
      <c r="BA59" s="900" t="str">
        <f t="shared" si="10"/>
        <v/>
      </c>
      <c r="BB59" s="900" t="str">
        <f>IF(ISBLANK('JOURNÉE 2'!C59),"",'JOURNÉE 2'!C59)</f>
        <v/>
      </c>
      <c r="BC59" s="1511"/>
      <c r="BD59" s="1510"/>
      <c r="BE59" s="1515"/>
      <c r="BF59" s="1311" t="str">
        <f>IF(ISNA(VLOOKUP(BA59,'JOURNÉE 1'!$BJ$10:$BL$298,2,FALSE)),"",VLOOKUP(BA59,'JOURNÉE 1'!$BJ$10:$BL$298,2,FALSE))</f>
        <v/>
      </c>
      <c r="BG59" s="92" t="str">
        <f t="shared" si="11"/>
        <v/>
      </c>
      <c r="BH59" s="93" t="str">
        <f t="shared" si="12"/>
        <v/>
      </c>
      <c r="BI59" s="1511"/>
      <c r="BJ59" s="1353"/>
      <c r="BK59" s="1510"/>
      <c r="BL59" s="1510"/>
      <c r="BM59" s="1515"/>
      <c r="BN59" s="1311" t="str">
        <f>IF(ISBLANK('JOURNÉE 1'!C59),"",'JOURNÉE 1'!C59)</f>
        <v/>
      </c>
      <c r="BO59" s="461" t="str">
        <f t="shared" si="13"/>
        <v/>
      </c>
      <c r="BP59" s="461" t="str">
        <f>IF(ISBLANK('JOURNÉE 2'!C59),"",'JOURNÉE 2'!C59)</f>
        <v/>
      </c>
      <c r="BQ59" s="461" t="str">
        <f>IF(ISBLANK('JOURNÉE 1'!U59),"",'JOURNÉE 1'!U59)</f>
        <v/>
      </c>
      <c r="BR59" s="461" t="str">
        <f>IF(ISNA(VLOOKUP(BN59,'JOURNÉE 2'!$C$10:$AR$300,35,FALSE)),"",VLOOKUP(BN59,'JOURNÉE 2'!$C$10:$AR$300,35,FALSE))</f>
        <v/>
      </c>
      <c r="BS59" s="461" t="str">
        <f t="shared" si="21"/>
        <v/>
      </c>
      <c r="BT59" s="475">
        <f t="shared" si="22"/>
        <v>18</v>
      </c>
      <c r="BU59" s="1304" t="str">
        <f>IF(ISNA(VLOOKUP(BN59,'JOURNÉE 2'!$BV$10:$BX$300,3,FALSE)),"",VLOOKUP(BN59,'JOURNÉE 2'!$BV$10:$BX$300,3,FALSE))</f>
        <v/>
      </c>
      <c r="BV59" s="900" t="str">
        <f>IF(ISNA(VLOOKUP(BN59,'JOURNÉE 2'!$C$10:$AR$300,1,FALSE)),"",VLOOKUP(BN59,'JOURNÉE 2'!$C$10:$AR$300,1,FALSE))</f>
        <v/>
      </c>
      <c r="BW59" s="96"/>
      <c r="BX59" t="str">
        <f>IF(ISEVEN(ROW()),IF($B59&lt;&gt;0,TEXT($B59,"00")&amp;" "&amp;#REF!&amp;" "&amp;1,""),IF($B58&lt;&gt;0,TEXT($B58,"00")&amp;" "&amp;#REF!&amp;" "&amp;2,""))</f>
        <v/>
      </c>
      <c r="BY59" t="str">
        <f t="shared" si="33"/>
        <v/>
      </c>
      <c r="BZ59" t="str">
        <f t="shared" si="34"/>
        <v/>
      </c>
      <c r="CA59" t="str">
        <f t="shared" si="32"/>
        <v/>
      </c>
      <c r="CB59" t="str">
        <f t="shared" si="23"/>
        <v/>
      </c>
      <c r="CC59" t="str">
        <f t="shared" si="24"/>
        <v/>
      </c>
      <c r="CD59" t="str">
        <f t="shared" si="25"/>
        <v/>
      </c>
      <c r="CE59" t="str">
        <f t="shared" si="26"/>
        <v/>
      </c>
      <c r="CF59" t="str">
        <f t="shared" si="27"/>
        <v/>
      </c>
    </row>
    <row r="60" spans="1:84" ht="15.75" customHeight="1" thickTop="1" x14ac:dyDescent="0.4">
      <c r="A60" s="1497"/>
      <c r="B60" s="1459"/>
      <c r="C60" s="97"/>
      <c r="D60" s="98"/>
      <c r="E60" s="98"/>
      <c r="F60" s="87"/>
      <c r="G60" s="1140"/>
      <c r="H60" s="1459" t="str">
        <f t="shared" ref="H60" si="62">IF(G61=36,"",IF(G60="","",G60+G61))</f>
        <v/>
      </c>
      <c r="I60" s="1103" t="str">
        <f>IF(ISNA(VLOOKUP(C60,'J1&amp;J2'!$CA$9:$CE$466,5,FALSE)),"",VLOOKUP(C60,'J1&amp;J2'!$CA$9:$CE$466,5,FALSE))</f>
        <v/>
      </c>
      <c r="J60" s="1516"/>
      <c r="K60" s="1479" t="str">
        <f>IF(ISNA(VLOOKUP(J60,SaisieScores!$C$12:$D$103,2,FALSE)),"",VLOOKUP(J60,SaisieScores!$C$12:$D$103,2,FALSE))</f>
        <v/>
      </c>
      <c r="L60" s="1462" t="str">
        <f t="shared" si="36"/>
        <v/>
      </c>
      <c r="M60" s="1529" t="str">
        <f>IF(L60="","",L60-$AS$6)</f>
        <v/>
      </c>
      <c r="N60" s="1471" t="str">
        <f>IF(K60="","",RANK(K60,($K$10:$K$257),1))</f>
        <v/>
      </c>
      <c r="O60" s="1474" t="str">
        <f>IF(S60="","",IF(S60&gt;3,"",IF(S60=1,K60,IF(S60=2,K60,IF(S60=3,K60)))))</f>
        <v/>
      </c>
      <c r="P60" s="1045"/>
      <c r="Q60" s="942"/>
      <c r="R60" s="87"/>
      <c r="S60" s="1474" t="str">
        <f>IF(OR(ISBLANK(K60),K60=""),"",RANK(K60,$K$46:$K$81,1)+COUNTIF($K$46:K60,K60)-1)</f>
        <v/>
      </c>
      <c r="T60" s="1476" t="str">
        <f>IF(O60="","",IF(O60&gt;3,"",IF(O60=1,K60,IF(O60=2,K60,IF(O60=3,K60)))))</f>
        <v/>
      </c>
      <c r="U60" s="1474" t="str">
        <f>IF(S60="","",IF(S60&gt;3,"",IF(S60=1,K60,IF(S60=2,K60,IF(S60=3,K60)))))</f>
        <v/>
      </c>
      <c r="V60" s="1476"/>
      <c r="W60" s="1476" t="str">
        <f>IF(OR(ISBLANK(V60),V60=""),"",RANK(V60,($V$10:$V$257),1))</f>
        <v/>
      </c>
      <c r="X60" s="1476"/>
      <c r="Y60" s="1474"/>
      <c r="Z60" s="1477"/>
      <c r="AA60" s="1425"/>
      <c r="AB60" s="1328" t="str">
        <f>IF(ISNA(VLOOKUP(AA60,SaisieScores!$F$12:$G$103,2,FALSE)),"",VLOOKUP(AA60,SaisieScores!$F$12:$G$103,2,FALSE))</f>
        <v/>
      </c>
      <c r="AC60" s="1348" t="str">
        <f t="shared" si="17"/>
        <v/>
      </c>
      <c r="AD60" s="1349" t="str">
        <f t="shared" si="0"/>
        <v/>
      </c>
      <c r="AE60" s="1349" t="str">
        <f t="shared" si="1"/>
        <v/>
      </c>
      <c r="AF60" s="1348" t="str">
        <f>IF(OR(ISBLANK(AB60),AB60=""),"",IF(AB60="AB","",RANK(AB60,$AB$46:$AB$81,1)+COUNTIF($AB$46:AB60,AB60)-1))</f>
        <v/>
      </c>
      <c r="AG60" s="1223" t="str">
        <f t="shared" si="18"/>
        <v/>
      </c>
      <c r="AH60" s="103" t="str">
        <f t="shared" si="54"/>
        <v/>
      </c>
      <c r="AI60" s="82" t="str">
        <f t="shared" si="38"/>
        <v/>
      </c>
      <c r="AJ60" s="897" t="str">
        <f t="shared" si="4"/>
        <v/>
      </c>
      <c r="AK60" s="1223"/>
      <c r="AL60" s="1348"/>
      <c r="AM60" s="1348"/>
      <c r="AN60" s="1349" t="str">
        <f t="shared" si="19"/>
        <v/>
      </c>
      <c r="AO60" s="1157" t="str">
        <f t="shared" si="37"/>
        <v/>
      </c>
      <c r="AP60" s="1244" t="str">
        <f t="shared" si="30"/>
        <v/>
      </c>
      <c r="AQ60" s="1223" t="str">
        <f t="shared" si="5"/>
        <v/>
      </c>
      <c r="AR60" s="1223" t="str">
        <f t="shared" si="55"/>
        <v/>
      </c>
      <c r="AS60" s="1223" t="str">
        <f t="shared" si="7"/>
        <v/>
      </c>
      <c r="AT60" s="1223" t="str">
        <f t="shared" si="8"/>
        <v/>
      </c>
      <c r="AU60" s="1223"/>
      <c r="AV60" s="1223" t="str">
        <f t="shared" si="31"/>
        <v/>
      </c>
      <c r="AW60" s="1223"/>
      <c r="AX60" s="1223" t="str">
        <f t="shared" si="9"/>
        <v/>
      </c>
      <c r="AY60" s="1497"/>
      <c r="AZ60" s="1497"/>
      <c r="BA60" s="900" t="str">
        <f t="shared" si="10"/>
        <v/>
      </c>
      <c r="BB60" s="900" t="str">
        <f>IF(ISBLANK('JOURNÉE 2'!C60),"",'JOURNÉE 2'!C60)</f>
        <v/>
      </c>
      <c r="BC60" s="1505" t="str">
        <f>IF(OR(BK60=""),"",IF(OR(BL60=""),"",BK60))</f>
        <v/>
      </c>
      <c r="BD60" s="1495" t="str">
        <f>IF(OR(BK60=""),"",IF(OR(BL60=""),"",BL60))</f>
        <v/>
      </c>
      <c r="BE60" s="1508" t="str">
        <f>IF(OR(BK60="",BL60=""),"",MIN(BK60:BL60))</f>
        <v/>
      </c>
      <c r="BF60" s="1311" t="str">
        <f>IF(ISNA(VLOOKUP(BA60,'JOURNÉE 1'!$BJ$10:$BL$298,2,FALSE)),"",VLOOKUP(BA60,'JOURNÉE 1'!$BJ$10:$BL$298,2,FALSE))</f>
        <v/>
      </c>
      <c r="BG60" s="92" t="str">
        <f t="shared" si="11"/>
        <v/>
      </c>
      <c r="BH60" s="93" t="str">
        <f t="shared" si="12"/>
        <v/>
      </c>
      <c r="BI60" s="1505" t="str">
        <f>IF(OR(C60="",C61=""),"",CONCATENATE(C60,C61))</f>
        <v/>
      </c>
      <c r="BJ60" s="1354"/>
      <c r="BK60" s="1495" t="str">
        <f>IF(K60= "", "",K60)</f>
        <v/>
      </c>
      <c r="BL60" s="1495" t="str">
        <f>IF(ISNA(VLOOKUP(BI60,'JOURNÉE 2'!$BE$10:$BF$300,2,FALSE)),"",VLOOKUP(BI60,'JOURNÉE 2'!$BE$10:$BF$300,2,FALSE))</f>
        <v/>
      </c>
      <c r="BM60" s="1508" t="str">
        <f>IF(OR(BK60="",BL60=""),"",MIN(BK60:BL60))</f>
        <v/>
      </c>
      <c r="BN60" s="1311" t="str">
        <f>IF(ISBLANK('JOURNÉE 1'!C60),"",'JOURNÉE 1'!C60)</f>
        <v/>
      </c>
      <c r="BO60" s="461" t="str">
        <f t="shared" si="13"/>
        <v/>
      </c>
      <c r="BP60" s="461" t="str">
        <f>IF(ISBLANK('JOURNÉE 2'!C60),"",'JOURNÉE 2'!C60)</f>
        <v/>
      </c>
      <c r="BQ60" s="461" t="str">
        <f>IF(ISBLANK('JOURNÉE 1'!U60),"",'JOURNÉE 1'!U60)</f>
        <v/>
      </c>
      <c r="BR60" s="461" t="str">
        <f>IF(ISNA(VLOOKUP(BN60,'JOURNÉE 2'!$C$10:$AR$300,35,FALSE)),"",VLOOKUP(BN60,'JOURNÉE 2'!$C$10:$AR$300,35,FALSE))</f>
        <v/>
      </c>
      <c r="BS60" s="461" t="str">
        <f t="shared" si="21"/>
        <v/>
      </c>
      <c r="BT60" s="475">
        <f t="shared" si="22"/>
        <v>18</v>
      </c>
      <c r="BU60" s="1304" t="str">
        <f>IF(ISNA(VLOOKUP(BN60,'JOURNÉE 2'!$BV$10:$BX$300,3,FALSE)),"",VLOOKUP(BN60,'JOURNÉE 2'!$BV$10:$BX$300,3,FALSE))</f>
        <v/>
      </c>
      <c r="BV60" s="900" t="str">
        <f>IF(ISNA(VLOOKUP(BN60,'JOURNÉE 2'!$C$10:$AR$300,1,FALSE)),"",VLOOKUP(BN60,'JOURNÉE 2'!$C$10:$AR$300,1,FALSE))</f>
        <v/>
      </c>
      <c r="BW60" s="107"/>
      <c r="BX60" t="str">
        <f>IF(ISEVEN(ROW()),IF($B60&lt;&gt;0,TEXT($B60,"00")&amp;" "&amp;#REF!&amp;" "&amp;1,""),IF($B59&lt;&gt;0,TEXT($B59,"00")&amp;" "&amp;#REF!&amp;" "&amp;2,""))</f>
        <v/>
      </c>
      <c r="BY60" t="str">
        <f t="shared" si="33"/>
        <v/>
      </c>
      <c r="BZ60" t="str">
        <f t="shared" si="34"/>
        <v/>
      </c>
      <c r="CA60" t="str">
        <f t="shared" si="32"/>
        <v/>
      </c>
      <c r="CB60" t="str">
        <f t="shared" si="23"/>
        <v/>
      </c>
      <c r="CC60" t="str">
        <f t="shared" si="24"/>
        <v/>
      </c>
      <c r="CD60" t="str">
        <f t="shared" si="25"/>
        <v/>
      </c>
      <c r="CE60" t="str">
        <f t="shared" si="26"/>
        <v/>
      </c>
      <c r="CF60" t="str">
        <f t="shared" si="27"/>
        <v/>
      </c>
    </row>
    <row r="61" spans="1:84" ht="15.75" customHeight="1" thickBot="1" x14ac:dyDescent="0.45">
      <c r="A61" s="1497"/>
      <c r="B61" s="1458"/>
      <c r="C61" s="97"/>
      <c r="D61" s="98"/>
      <c r="E61" s="98"/>
      <c r="F61" s="87"/>
      <c r="G61" s="1140"/>
      <c r="H61" s="1486"/>
      <c r="I61" s="1105" t="str">
        <f>IF(ISNA(VLOOKUP(C61,'J1&amp;J2'!$CA$9:$CE$466,5,FALSE)),"",VLOOKUP(C61,'J1&amp;J2'!$CA$9:$CE$466,5,FALSE))</f>
        <v/>
      </c>
      <c r="J61" s="1517"/>
      <c r="K61" s="1480"/>
      <c r="L61" s="1463"/>
      <c r="M61" s="1531"/>
      <c r="N61" s="1484"/>
      <c r="O61" s="1523"/>
      <c r="P61" s="1010"/>
      <c r="Q61" s="1350"/>
      <c r="R61" s="88"/>
      <c r="S61" s="1510"/>
      <c r="T61" s="1510"/>
      <c r="U61" s="1510"/>
      <c r="V61" s="1510"/>
      <c r="W61" s="1510"/>
      <c r="X61" s="1510"/>
      <c r="Y61" s="1510"/>
      <c r="Z61" s="1469"/>
      <c r="AA61" s="1425"/>
      <c r="AB61" s="1328" t="str">
        <f>IF(ISNA(VLOOKUP(AA61,SaisieScores!$F$12:$G$103,2,FALSE)),"",VLOOKUP(AA61,SaisieScores!$F$12:$G$103,2,FALSE))</f>
        <v/>
      </c>
      <c r="AC61" s="898" t="str">
        <f t="shared" si="17"/>
        <v/>
      </c>
      <c r="AD61" s="1339" t="str">
        <f t="shared" si="0"/>
        <v/>
      </c>
      <c r="AE61" s="1339" t="str">
        <f t="shared" si="1"/>
        <v/>
      </c>
      <c r="AF61" s="898" t="str">
        <f>IF(OR(ISBLANK(AB61),AB61=""),"",IF(AB61="AB","",RANK(AB61,$AB$46:$AB$81,1)+COUNTIF($AB$46:AB61,AB61)-1))</f>
        <v/>
      </c>
      <c r="AG61" s="1045" t="str">
        <f t="shared" si="18"/>
        <v/>
      </c>
      <c r="AH61" s="88" t="str">
        <f t="shared" si="54"/>
        <v/>
      </c>
      <c r="AI61" s="87" t="str">
        <f t="shared" si="38"/>
        <v/>
      </c>
      <c r="AJ61" s="1010" t="str">
        <f t="shared" si="4"/>
        <v/>
      </c>
      <c r="AK61" s="99"/>
      <c r="AL61" s="950"/>
      <c r="AM61" s="950"/>
      <c r="AN61" s="1339" t="str">
        <f t="shared" si="19"/>
        <v/>
      </c>
      <c r="AO61" s="1160" t="str">
        <f t="shared" si="37"/>
        <v/>
      </c>
      <c r="AP61" s="1241" t="str">
        <f t="shared" si="30"/>
        <v/>
      </c>
      <c r="AQ61" s="1045" t="str">
        <f t="shared" si="5"/>
        <v/>
      </c>
      <c r="AR61" s="1045" t="str">
        <f t="shared" si="55"/>
        <v/>
      </c>
      <c r="AS61" s="1045" t="str">
        <f t="shared" si="7"/>
        <v/>
      </c>
      <c r="AT61" s="1045" t="str">
        <f t="shared" si="8"/>
        <v/>
      </c>
      <c r="AU61" s="1045"/>
      <c r="AV61" s="1045" t="str">
        <f t="shared" si="31"/>
        <v/>
      </c>
      <c r="AW61" s="1045"/>
      <c r="AX61" s="1045" t="str">
        <f t="shared" si="9"/>
        <v/>
      </c>
      <c r="AY61" s="1497"/>
      <c r="AZ61" s="1497"/>
      <c r="BA61" s="900" t="str">
        <f t="shared" si="10"/>
        <v/>
      </c>
      <c r="BB61" s="900" t="str">
        <f>IF(ISBLANK('JOURNÉE 2'!C61),"",'JOURNÉE 2'!C61)</f>
        <v/>
      </c>
      <c r="BC61" s="1511"/>
      <c r="BD61" s="1510"/>
      <c r="BE61" s="1515"/>
      <c r="BF61" s="1311" t="str">
        <f>IF(ISNA(VLOOKUP(BA61,'JOURNÉE 1'!$BJ$10:$BL$298,2,FALSE)),"",VLOOKUP(BA61,'JOURNÉE 1'!$BJ$10:$BL$298,2,FALSE))</f>
        <v/>
      </c>
      <c r="BG61" s="92" t="str">
        <f t="shared" si="11"/>
        <v/>
      </c>
      <c r="BH61" s="93" t="str">
        <f t="shared" si="12"/>
        <v/>
      </c>
      <c r="BI61" s="1511"/>
      <c r="BJ61" s="1353"/>
      <c r="BK61" s="1510"/>
      <c r="BL61" s="1510"/>
      <c r="BM61" s="1515"/>
      <c r="BN61" s="1311" t="str">
        <f>IF(ISBLANK('JOURNÉE 1'!C61),"",'JOURNÉE 1'!C61)</f>
        <v/>
      </c>
      <c r="BO61" s="461" t="str">
        <f t="shared" si="13"/>
        <v/>
      </c>
      <c r="BP61" s="461" t="str">
        <f>IF(ISBLANK('JOURNÉE 2'!C61),"",'JOURNÉE 2'!C61)</f>
        <v/>
      </c>
      <c r="BQ61" s="461" t="str">
        <f>IF(ISBLANK('JOURNÉE 1'!U61),"",'JOURNÉE 1'!U61)</f>
        <v/>
      </c>
      <c r="BR61" s="461" t="str">
        <f>IF(ISNA(VLOOKUP(BN61,'JOURNÉE 2'!$C$10:$AR$300,35,FALSE)),"",VLOOKUP(BN61,'JOURNÉE 2'!$C$10:$AR$300,35,FALSE))</f>
        <v/>
      </c>
      <c r="BS61" s="461" t="str">
        <f t="shared" si="21"/>
        <v/>
      </c>
      <c r="BT61" s="475">
        <f t="shared" si="22"/>
        <v>18</v>
      </c>
      <c r="BU61" s="1304" t="str">
        <f>IF(ISNA(VLOOKUP(BN61,'JOURNÉE 2'!$BV$10:$BX$300,3,FALSE)),"",VLOOKUP(BN61,'JOURNÉE 2'!$BV$10:$BX$300,3,FALSE))</f>
        <v/>
      </c>
      <c r="BV61" s="900" t="str">
        <f>IF(ISNA(VLOOKUP(BN61,'JOURNÉE 2'!$C$10:$AR$300,1,FALSE)),"",VLOOKUP(BN61,'JOURNÉE 2'!$C$10:$AR$300,1,FALSE))</f>
        <v/>
      </c>
      <c r="BW61" s="96"/>
      <c r="BX61" t="str">
        <f>IF(ISEVEN(ROW()),IF($B61&lt;&gt;0,TEXT($B61,"00")&amp;" "&amp;#REF!&amp;" "&amp;1,""),IF($B60&lt;&gt;0,TEXT($B60,"00")&amp;" "&amp;#REF!&amp;" "&amp;2,""))</f>
        <v/>
      </c>
      <c r="BY61" t="str">
        <f t="shared" si="33"/>
        <v/>
      </c>
      <c r="BZ61" t="str">
        <f t="shared" si="34"/>
        <v/>
      </c>
      <c r="CA61" t="str">
        <f t="shared" si="32"/>
        <v/>
      </c>
      <c r="CB61" t="str">
        <f t="shared" si="23"/>
        <v/>
      </c>
      <c r="CC61" t="str">
        <f t="shared" si="24"/>
        <v/>
      </c>
      <c r="CD61" t="str">
        <f t="shared" si="25"/>
        <v/>
      </c>
      <c r="CE61" t="str">
        <f t="shared" si="26"/>
        <v/>
      </c>
      <c r="CF61" t="str">
        <f t="shared" si="27"/>
        <v/>
      </c>
    </row>
    <row r="62" spans="1:84" ht="15.75" customHeight="1" thickTop="1" x14ac:dyDescent="0.4">
      <c r="A62" s="1497"/>
      <c r="B62" s="1457"/>
      <c r="C62" s="113"/>
      <c r="D62" s="114"/>
      <c r="E62" s="114"/>
      <c r="F62" s="115"/>
      <c r="G62" s="1139"/>
      <c r="H62" s="1457" t="str">
        <f t="shared" ref="H62" si="63">IF(G63=36,"",IF(G62="","",G62+G63))</f>
        <v/>
      </c>
      <c r="I62" s="1104" t="str">
        <f>IF(ISNA(VLOOKUP(C62,'J1&amp;J2'!$CA$9:$CE$466,5,FALSE)),"",VLOOKUP(C62,'J1&amp;J2'!$CA$9:$CE$466,5,FALSE))</f>
        <v/>
      </c>
      <c r="J62" s="1518"/>
      <c r="K62" s="1479" t="str">
        <f>IF(ISNA(VLOOKUP(J62,SaisieScores!$C$12:$D$103,2,FALSE)),"",VLOOKUP(J62,SaisieScores!$C$12:$D$103,2,FALSE))</f>
        <v/>
      </c>
      <c r="L62" s="1462" t="str">
        <f t="shared" si="36"/>
        <v/>
      </c>
      <c r="M62" s="1536" t="str">
        <f>IF(L62="","",L62-$AS$6)</f>
        <v/>
      </c>
      <c r="N62" s="1460" t="str">
        <f>IF(K62="","",RANK(K62,($K$10:$K$257),1))</f>
        <v/>
      </c>
      <c r="O62" s="1473" t="str">
        <f>IF(S62="","",IF(S62&gt;3,"",IF(S62=1,K62,IF(S62=2,K62,IF(S62=3,K62)))))</f>
        <v/>
      </c>
      <c r="P62" s="1351"/>
      <c r="Q62" s="1351"/>
      <c r="R62" s="83"/>
      <c r="S62" s="1539" t="str">
        <f>IF(OR(ISBLANK(K62),K62=""),"",RANK(K62,$K$46:$K$81,1)+COUNTIF($K$46:K62,K62)-1)</f>
        <v/>
      </c>
      <c r="T62" s="1474" t="str">
        <f>IF(O62="","",IF(O62&gt;3,"",IF(O62=1,K62,IF(O62=2,K62,IF(O62=3,K62)))))</f>
        <v/>
      </c>
      <c r="U62" s="1474" t="str">
        <f>IF(S62="","",IF(S62&gt;3,"",IF(S62=1,K62,IF(S62=2,K62,IF(S62=3,K62)))))</f>
        <v/>
      </c>
      <c r="V62" s="1474"/>
      <c r="W62" s="1474" t="str">
        <f>IF(OR(ISBLANK(V62),V62=""),"",RANK(V62,($V$10:$V$257),1))</f>
        <v/>
      </c>
      <c r="X62" s="1474"/>
      <c r="Y62" s="1474"/>
      <c r="Z62" s="1468"/>
      <c r="AA62" s="1426"/>
      <c r="AB62" s="1328" t="str">
        <f>IF(ISNA(VLOOKUP(AA62,SaisieScores!$F$12:$G$103,2,FALSE)),"",VLOOKUP(AA62,SaisieScores!$F$12:$G$103,2,FALSE))</f>
        <v/>
      </c>
      <c r="AC62" s="1348" t="str">
        <f t="shared" si="17"/>
        <v/>
      </c>
      <c r="AD62" s="1349" t="str">
        <f t="shared" si="0"/>
        <v/>
      </c>
      <c r="AE62" s="1349" t="str">
        <f t="shared" si="1"/>
        <v/>
      </c>
      <c r="AF62" s="1348" t="str">
        <f>IF(OR(ISBLANK(AB62),AB62=""),"",IF(AB62="AB","",RANK(AB62,$AB$46:$AB$81,1)+COUNTIF($AB$46:AB62,AB62)-1))</f>
        <v/>
      </c>
      <c r="AG62" s="1223" t="str">
        <f t="shared" si="18"/>
        <v/>
      </c>
      <c r="AH62" s="103" t="str">
        <f t="shared" si="54"/>
        <v/>
      </c>
      <c r="AI62" s="82" t="str">
        <f t="shared" si="38"/>
        <v/>
      </c>
      <c r="AJ62" s="897" t="str">
        <f t="shared" si="4"/>
        <v/>
      </c>
      <c r="AK62" s="1223"/>
      <c r="AL62" s="1348"/>
      <c r="AM62" s="1348"/>
      <c r="AN62" s="1349" t="str">
        <f t="shared" si="19"/>
        <v/>
      </c>
      <c r="AO62" s="1157" t="str">
        <f t="shared" si="37"/>
        <v/>
      </c>
      <c r="AP62" s="1242" t="str">
        <f t="shared" si="30"/>
        <v/>
      </c>
      <c r="AQ62" s="1223" t="str">
        <f t="shared" si="5"/>
        <v/>
      </c>
      <c r="AR62" s="1223" t="str">
        <f t="shared" si="55"/>
        <v/>
      </c>
      <c r="AS62" s="1223" t="str">
        <f t="shared" si="7"/>
        <v/>
      </c>
      <c r="AT62" s="1223" t="str">
        <f t="shared" si="8"/>
        <v/>
      </c>
      <c r="AU62" s="1223"/>
      <c r="AV62" s="1223" t="str">
        <f t="shared" si="31"/>
        <v/>
      </c>
      <c r="AW62" s="1223"/>
      <c r="AX62" s="1223" t="str">
        <f t="shared" si="9"/>
        <v/>
      </c>
      <c r="AY62" s="1497"/>
      <c r="AZ62" s="1497"/>
      <c r="BA62" s="900" t="str">
        <f t="shared" si="10"/>
        <v/>
      </c>
      <c r="BB62" s="900" t="str">
        <f>IF(ISBLANK('JOURNÉE 2'!C62),"",'JOURNÉE 2'!C62)</f>
        <v/>
      </c>
      <c r="BC62" s="1505" t="str">
        <f>IF(OR(BK62=""),"",IF(OR(BL62=""),"",BK62))</f>
        <v/>
      </c>
      <c r="BD62" s="1495" t="str">
        <f>IF(OR(BK62=""),"",IF(OR(BL62=""),"",BL62))</f>
        <v/>
      </c>
      <c r="BE62" s="1508" t="str">
        <f>IF(OR(BK62="",BL62=""),"",MIN(BK62:BL62))</f>
        <v/>
      </c>
      <c r="BF62" s="1311" t="str">
        <f>IF(ISNA(VLOOKUP(BA62,'JOURNÉE 1'!$BJ$10:$BL$298,2,FALSE)),"",VLOOKUP(BA62,'JOURNÉE 1'!$BJ$10:$BL$298,2,FALSE))</f>
        <v/>
      </c>
      <c r="BG62" s="92" t="str">
        <f t="shared" si="11"/>
        <v/>
      </c>
      <c r="BH62" s="93" t="str">
        <f t="shared" si="12"/>
        <v/>
      </c>
      <c r="BI62" s="1505" t="str">
        <f>IF(OR(C62="",C63=""),"",CONCATENATE(C62,C63))</f>
        <v/>
      </c>
      <c r="BJ62" s="1354"/>
      <c r="BK62" s="1495" t="str">
        <f>IF(K62= "", "",K62)</f>
        <v/>
      </c>
      <c r="BL62" s="1495" t="str">
        <f>IF(ISNA(VLOOKUP(BI62,'JOURNÉE 2'!$BE$10:$BF$300,2,FALSE)),"",VLOOKUP(BI62,'JOURNÉE 2'!$BE$10:$BF$300,2,FALSE))</f>
        <v/>
      </c>
      <c r="BM62" s="1508" t="str">
        <f>IF(OR(BK62="",BL62=""),"",MIN(BK62:BL62))</f>
        <v/>
      </c>
      <c r="BN62" s="1311" t="str">
        <f>IF(ISBLANK('JOURNÉE 1'!C62),"",'JOURNÉE 1'!C62)</f>
        <v/>
      </c>
      <c r="BO62" s="461" t="str">
        <f t="shared" si="13"/>
        <v/>
      </c>
      <c r="BP62" s="461" t="str">
        <f>IF(ISBLANK('JOURNÉE 2'!C62),"",'JOURNÉE 2'!C62)</f>
        <v/>
      </c>
      <c r="BQ62" s="461" t="str">
        <f>IF(ISBLANK('JOURNÉE 1'!U62),"",'JOURNÉE 1'!U62)</f>
        <v/>
      </c>
      <c r="BR62" s="461" t="str">
        <f>IF(ISNA(VLOOKUP(BN62,'JOURNÉE 2'!$C$10:$AR$300,35,FALSE)),"",VLOOKUP(BN62,'JOURNÉE 2'!$C$10:$AR$300,35,FALSE))</f>
        <v/>
      </c>
      <c r="BS62" s="461" t="str">
        <f t="shared" si="21"/>
        <v/>
      </c>
      <c r="BT62" s="475">
        <f t="shared" si="22"/>
        <v>18</v>
      </c>
      <c r="BU62" s="1304" t="str">
        <f>IF(ISNA(VLOOKUP(BN62,'JOURNÉE 2'!$BV$10:$BX$300,3,FALSE)),"",VLOOKUP(BN62,'JOURNÉE 2'!$BV$10:$BX$300,3,FALSE))</f>
        <v/>
      </c>
      <c r="BV62" s="900" t="str">
        <f>IF(ISNA(VLOOKUP(BN62,'JOURNÉE 2'!$C$10:$AR$300,1,FALSE)),"",VLOOKUP(BN62,'JOURNÉE 2'!$C$10:$AR$300,1,FALSE))</f>
        <v/>
      </c>
      <c r="BW62" s="107"/>
      <c r="BX62" t="str">
        <f>IF(ISEVEN(ROW()),IF($B62&lt;&gt;0,TEXT($B62,"00")&amp;" "&amp;#REF!&amp;" "&amp;1,""),IF($B61&lt;&gt;0,TEXT($B61,"00")&amp;" "&amp;#REF!&amp;" "&amp;2,""))</f>
        <v/>
      </c>
      <c r="BY62" t="str">
        <f t="shared" si="33"/>
        <v/>
      </c>
      <c r="BZ62" t="str">
        <f t="shared" si="34"/>
        <v/>
      </c>
      <c r="CA62" t="str">
        <f t="shared" si="32"/>
        <v/>
      </c>
      <c r="CB62" t="str">
        <f t="shared" si="23"/>
        <v/>
      </c>
      <c r="CC62" t="str">
        <f t="shared" si="24"/>
        <v/>
      </c>
      <c r="CD62" t="str">
        <f t="shared" si="25"/>
        <v/>
      </c>
      <c r="CE62" t="str">
        <f t="shared" si="26"/>
        <v/>
      </c>
      <c r="CF62" t="str">
        <f t="shared" si="27"/>
        <v/>
      </c>
    </row>
    <row r="63" spans="1:84" ht="15.75" customHeight="1" thickBot="1" x14ac:dyDescent="0.45">
      <c r="A63" s="1497"/>
      <c r="B63" s="1458"/>
      <c r="C63" s="80"/>
      <c r="D63" s="81"/>
      <c r="E63" s="81"/>
      <c r="F63" s="82"/>
      <c r="G63" s="1141"/>
      <c r="H63" s="1494"/>
      <c r="I63" s="1102" t="str">
        <f>IF(ISNA(VLOOKUP(C63,'J1&amp;J2'!$CA$9:$CE$466,5,FALSE)),"",VLOOKUP(C63,'J1&amp;J2'!$CA$9:$CE$466,5,FALSE))</f>
        <v/>
      </c>
      <c r="J63" s="1519"/>
      <c r="K63" s="1480"/>
      <c r="L63" s="1463"/>
      <c r="M63" s="1521"/>
      <c r="N63" s="1461"/>
      <c r="O63" s="1510"/>
      <c r="P63" s="1347"/>
      <c r="Q63" s="1347"/>
      <c r="R63" s="83"/>
      <c r="S63" s="1510"/>
      <c r="T63" s="1510"/>
      <c r="U63" s="1510"/>
      <c r="V63" s="1510"/>
      <c r="W63" s="1510"/>
      <c r="X63" s="1510"/>
      <c r="Y63" s="1510"/>
      <c r="Z63" s="1469"/>
      <c r="AA63" s="1424"/>
      <c r="AB63" s="1328" t="str">
        <f>IF(ISNA(VLOOKUP(AA63,SaisieScores!$F$12:$G$103,2,FALSE)),"",VLOOKUP(AA63,SaisieScores!$F$12:$G$103,2,FALSE))</f>
        <v/>
      </c>
      <c r="AC63" s="898" t="str">
        <f t="shared" si="17"/>
        <v/>
      </c>
      <c r="AD63" s="1339" t="str">
        <f t="shared" si="0"/>
        <v/>
      </c>
      <c r="AE63" s="1339" t="str">
        <f t="shared" si="1"/>
        <v/>
      </c>
      <c r="AF63" s="898" t="str">
        <f>IF(OR(ISBLANK(AB63),AB63=""),"",IF(AB63="AB","",RANK(AB63,$AB$46:$AB$81,1)+COUNTIF($AB$46:AB63,AB63)-1))</f>
        <v/>
      </c>
      <c r="AG63" s="1045" t="str">
        <f t="shared" si="18"/>
        <v/>
      </c>
      <c r="AH63" s="88" t="str">
        <f t="shared" si="54"/>
        <v/>
      </c>
      <c r="AI63" s="87" t="str">
        <f t="shared" si="38"/>
        <v/>
      </c>
      <c r="AJ63" s="1010" t="str">
        <f t="shared" si="4"/>
        <v/>
      </c>
      <c r="AK63" s="99"/>
      <c r="AL63" s="950"/>
      <c r="AM63" s="950"/>
      <c r="AN63" s="1339" t="str">
        <f t="shared" si="19"/>
        <v/>
      </c>
      <c r="AO63" s="1160" t="str">
        <f t="shared" si="37"/>
        <v/>
      </c>
      <c r="AP63" s="1241" t="str">
        <f t="shared" si="30"/>
        <v/>
      </c>
      <c r="AQ63" s="1045" t="str">
        <f t="shared" si="5"/>
        <v/>
      </c>
      <c r="AR63" s="1045" t="str">
        <f t="shared" si="55"/>
        <v/>
      </c>
      <c r="AS63" s="1045" t="str">
        <f t="shared" si="7"/>
        <v/>
      </c>
      <c r="AT63" s="1045" t="str">
        <f t="shared" si="8"/>
        <v/>
      </c>
      <c r="AU63" s="1045"/>
      <c r="AV63" s="1045" t="str">
        <f t="shared" si="31"/>
        <v/>
      </c>
      <c r="AW63" s="1045"/>
      <c r="AX63" s="1045" t="str">
        <f t="shared" si="9"/>
        <v/>
      </c>
      <c r="AY63" s="1497"/>
      <c r="AZ63" s="1497"/>
      <c r="BA63" s="900" t="str">
        <f t="shared" si="10"/>
        <v/>
      </c>
      <c r="BB63" s="900" t="str">
        <f>IF(ISBLANK('JOURNÉE 2'!C63),"",'JOURNÉE 2'!C63)</f>
        <v/>
      </c>
      <c r="BC63" s="1511"/>
      <c r="BD63" s="1510"/>
      <c r="BE63" s="1515"/>
      <c r="BF63" s="1311" t="str">
        <f>IF(ISNA(VLOOKUP(BA63,'JOURNÉE 1'!$BJ$10:$BL$298,2,FALSE)),"",VLOOKUP(BA63,'JOURNÉE 1'!$BJ$10:$BL$298,2,FALSE))</f>
        <v/>
      </c>
      <c r="BG63" s="92" t="str">
        <f t="shared" si="11"/>
        <v/>
      </c>
      <c r="BH63" s="93" t="str">
        <f t="shared" si="12"/>
        <v/>
      </c>
      <c r="BI63" s="1511"/>
      <c r="BJ63" s="1353"/>
      <c r="BK63" s="1510"/>
      <c r="BL63" s="1510"/>
      <c r="BM63" s="1515"/>
      <c r="BN63" s="1311" t="str">
        <f>IF(ISBLANK('JOURNÉE 1'!C63),"",'JOURNÉE 1'!C63)</f>
        <v/>
      </c>
      <c r="BO63" s="461" t="str">
        <f t="shared" si="13"/>
        <v/>
      </c>
      <c r="BP63" s="461" t="str">
        <f>IF(ISBLANK('JOURNÉE 2'!C63),"",'JOURNÉE 2'!C63)</f>
        <v/>
      </c>
      <c r="BQ63" s="461" t="str">
        <f>IF(ISBLANK('JOURNÉE 1'!U63),"",'JOURNÉE 1'!U63)</f>
        <v/>
      </c>
      <c r="BR63" s="461" t="str">
        <f>IF(ISNA(VLOOKUP(BN63,'JOURNÉE 2'!$C$10:$AR$300,35,FALSE)),"",VLOOKUP(BN63,'JOURNÉE 2'!$C$10:$AR$300,35,FALSE))</f>
        <v/>
      </c>
      <c r="BS63" s="461" t="str">
        <f t="shared" si="21"/>
        <v/>
      </c>
      <c r="BT63" s="475">
        <f t="shared" si="22"/>
        <v>18</v>
      </c>
      <c r="BU63" s="1304" t="str">
        <f>IF(ISNA(VLOOKUP(BN63,'JOURNÉE 2'!$BV$10:$BX$300,3,FALSE)),"",VLOOKUP(BN63,'JOURNÉE 2'!$BV$10:$BX$300,3,FALSE))</f>
        <v/>
      </c>
      <c r="BV63" s="900" t="str">
        <f>IF(ISNA(VLOOKUP(BN63,'JOURNÉE 2'!$C$10:$AR$300,1,FALSE)),"",VLOOKUP(BN63,'JOURNÉE 2'!$C$10:$AR$300,1,FALSE))</f>
        <v/>
      </c>
      <c r="BW63" s="96"/>
      <c r="BX63" t="str">
        <f>IF(ISEVEN(ROW()),IF($B63&lt;&gt;0,TEXT($B63,"00")&amp;" "&amp;#REF!&amp;" "&amp;1,""),IF($B62&lt;&gt;0,TEXT($B62,"00")&amp;" "&amp;#REF!&amp;" "&amp;2,""))</f>
        <v/>
      </c>
      <c r="BY63" t="str">
        <f t="shared" si="33"/>
        <v/>
      </c>
      <c r="BZ63" t="str">
        <f t="shared" si="34"/>
        <v/>
      </c>
      <c r="CA63" t="str">
        <f t="shared" si="32"/>
        <v/>
      </c>
      <c r="CB63" t="str">
        <f t="shared" si="23"/>
        <v/>
      </c>
      <c r="CC63" t="str">
        <f t="shared" si="24"/>
        <v/>
      </c>
      <c r="CD63" t="str">
        <f t="shared" si="25"/>
        <v/>
      </c>
      <c r="CE63" t="str">
        <f t="shared" si="26"/>
        <v/>
      </c>
      <c r="CF63" t="str">
        <f t="shared" si="27"/>
        <v/>
      </c>
    </row>
    <row r="64" spans="1:84" ht="15.75" customHeight="1" thickTop="1" x14ac:dyDescent="0.4">
      <c r="A64" s="1497"/>
      <c r="B64" s="1459"/>
      <c r="C64" s="97"/>
      <c r="D64" s="98"/>
      <c r="E64" s="98"/>
      <c r="F64" s="87"/>
      <c r="G64" s="87"/>
      <c r="H64" s="1459" t="str">
        <f t="shared" ref="H64" si="64">IF(G65=36,"",IF(G64="","",G64+G65))</f>
        <v/>
      </c>
      <c r="I64" s="1103" t="str">
        <f>IF(ISNA(VLOOKUP(C64,'J1&amp;J2'!$CA$9:$CE$466,5,FALSE)),"",VLOOKUP(C64,'J1&amp;J2'!$CA$9:$CE$466,5,FALSE))</f>
        <v/>
      </c>
      <c r="J64" s="1516"/>
      <c r="K64" s="1479" t="str">
        <f>IF(ISNA(VLOOKUP(J64,SaisieScores!$C$12:$D$103,2,FALSE)),"",VLOOKUP(J64,SaisieScores!$C$12:$D$103,2,FALSE))</f>
        <v/>
      </c>
      <c r="L64" s="1462" t="str">
        <f t="shared" si="36"/>
        <v/>
      </c>
      <c r="M64" s="1529" t="str">
        <f>IF(L64="","",L64-$AS$6)</f>
        <v/>
      </c>
      <c r="N64" s="1471" t="str">
        <f>IF(K64="","",RANK(K64,($K$10:$K$257),1))</f>
        <v/>
      </c>
      <c r="O64" s="1474" t="str">
        <f>IF(S64="","",IF(S64&gt;3,"",IF(S64=1,K64,IF(S64=2,K64,IF(S64=3,K64)))))</f>
        <v/>
      </c>
      <c r="P64" s="1045"/>
      <c r="Q64" s="942"/>
      <c r="R64" s="87"/>
      <c r="S64" s="1474" t="str">
        <f>IF(OR(ISBLANK(K64),K64=""),"",RANK(K64,$K$46:$K$81,1)+COUNTIF($K$46:K64,K64)-1)</f>
        <v/>
      </c>
      <c r="T64" s="1474" t="str">
        <f>IF(O64="","",IF(O64&gt;3,"",IF(O64=1,K64,IF(O64=2,K64,IF(O64=3,K64)))))</f>
        <v/>
      </c>
      <c r="U64" s="1474" t="str">
        <f>IF(S64="","",IF(S64&gt;3,"",IF(S64=1,K64,IF(S64=2,K64,IF(S64=3,K64)))))</f>
        <v/>
      </c>
      <c r="V64" s="1474"/>
      <c r="W64" s="1474" t="str">
        <f>IF(OR(ISBLANK(V64),V64=""),"",RANK(V64,($V$10:$V$257),1))</f>
        <v/>
      </c>
      <c r="X64" s="1474"/>
      <c r="Y64" s="1474"/>
      <c r="Z64" s="1468"/>
      <c r="AA64" s="1425"/>
      <c r="AB64" s="1328" t="str">
        <f>IF(ISNA(VLOOKUP(AA64,SaisieScores!$F$12:$G$103,2,FALSE)),"",VLOOKUP(AA64,SaisieScores!$F$12:$G$103,2,FALSE))</f>
        <v/>
      </c>
      <c r="AC64" s="1348" t="str">
        <f t="shared" si="17"/>
        <v/>
      </c>
      <c r="AD64" s="1349" t="str">
        <f t="shared" si="0"/>
        <v/>
      </c>
      <c r="AE64" s="1349" t="str">
        <f t="shared" si="1"/>
        <v/>
      </c>
      <c r="AF64" s="1348" t="str">
        <f>IF(OR(ISBLANK(AB64),AB64=""),"",IF(AB64="AB","",RANK(AB64,$AB$46:$AB$81,1)+COUNTIF($AB$46:AB64,AB64)-1))</f>
        <v/>
      </c>
      <c r="AG64" s="1223" t="str">
        <f t="shared" si="18"/>
        <v/>
      </c>
      <c r="AH64" s="103" t="str">
        <f t="shared" si="54"/>
        <v/>
      </c>
      <c r="AI64" s="82" t="str">
        <f t="shared" si="38"/>
        <v/>
      </c>
      <c r="AJ64" s="897" t="str">
        <f t="shared" si="4"/>
        <v/>
      </c>
      <c r="AK64" s="1223"/>
      <c r="AL64" s="1348"/>
      <c r="AM64" s="1348"/>
      <c r="AN64" s="1349" t="str">
        <f t="shared" si="19"/>
        <v/>
      </c>
      <c r="AO64" s="1157" t="str">
        <f t="shared" si="37"/>
        <v/>
      </c>
      <c r="AP64" s="1242" t="str">
        <f t="shared" si="30"/>
        <v/>
      </c>
      <c r="AQ64" s="1223" t="str">
        <f t="shared" si="5"/>
        <v/>
      </c>
      <c r="AR64" s="1223" t="str">
        <f t="shared" si="55"/>
        <v/>
      </c>
      <c r="AS64" s="1223" t="str">
        <f t="shared" si="7"/>
        <v/>
      </c>
      <c r="AT64" s="1223" t="str">
        <f t="shared" si="8"/>
        <v/>
      </c>
      <c r="AU64" s="1223"/>
      <c r="AV64" s="1223" t="str">
        <f t="shared" si="31"/>
        <v/>
      </c>
      <c r="AW64" s="1223"/>
      <c r="AX64" s="1223" t="str">
        <f t="shared" si="9"/>
        <v/>
      </c>
      <c r="AY64" s="1497"/>
      <c r="AZ64" s="1497"/>
      <c r="BA64" s="900" t="str">
        <f t="shared" si="10"/>
        <v/>
      </c>
      <c r="BB64" s="900" t="str">
        <f>IF(ISBLANK('JOURNÉE 2'!C64),"",'JOURNÉE 2'!C64)</f>
        <v/>
      </c>
      <c r="BC64" s="1505" t="str">
        <f>IF(OR(BK64=""),"",IF(OR(BL64=""),"",BK64))</f>
        <v/>
      </c>
      <c r="BD64" s="1495" t="str">
        <f>IF(OR(BK64=""),"",IF(OR(BL64=""),"",BL64))</f>
        <v/>
      </c>
      <c r="BE64" s="1508" t="str">
        <f>IF(OR(BK64="",BL64=""),"",MIN(BK64:BL64))</f>
        <v/>
      </c>
      <c r="BF64" s="1311" t="str">
        <f>IF(ISNA(VLOOKUP(BA64,'JOURNÉE 1'!$BJ$10:$BL$298,2,FALSE)),"",VLOOKUP(BA64,'JOURNÉE 1'!$BJ$10:$BL$298,2,FALSE))</f>
        <v/>
      </c>
      <c r="BG64" s="92" t="str">
        <f t="shared" si="11"/>
        <v/>
      </c>
      <c r="BH64" s="93" t="str">
        <f t="shared" si="12"/>
        <v/>
      </c>
      <c r="BI64" s="1505" t="str">
        <f>IF(OR(C64="",C65=""),"",CONCATENATE(C64,C65))</f>
        <v/>
      </c>
      <c r="BJ64" s="1354"/>
      <c r="BK64" s="1495" t="str">
        <f>IF(K64= "", "",K64)</f>
        <v/>
      </c>
      <c r="BL64" s="1495" t="str">
        <f>IF(ISNA(VLOOKUP(BI64,'JOURNÉE 2'!$BE$10:$BF$300,2,FALSE)),"",VLOOKUP(BI64,'JOURNÉE 2'!$BE$10:$BF$300,2,FALSE))</f>
        <v/>
      </c>
      <c r="BM64" s="1508" t="str">
        <f>IF(OR(BK64="",BL64=""),"",MIN(BK64:BL64))</f>
        <v/>
      </c>
      <c r="BN64" s="1311" t="str">
        <f>IF(ISBLANK('JOURNÉE 1'!C64),"",'JOURNÉE 1'!C64)</f>
        <v/>
      </c>
      <c r="BO64" s="461" t="str">
        <f t="shared" si="13"/>
        <v/>
      </c>
      <c r="BP64" s="461" t="str">
        <f>IF(ISBLANK('JOURNÉE 2'!C64),"",'JOURNÉE 2'!C64)</f>
        <v/>
      </c>
      <c r="BQ64" s="461" t="str">
        <f>IF(ISBLANK('JOURNÉE 1'!U64),"",'JOURNÉE 1'!U64)</f>
        <v/>
      </c>
      <c r="BR64" s="461" t="str">
        <f>IF(ISNA(VLOOKUP(BN64,'JOURNÉE 2'!$C$10:$AR$300,35,FALSE)),"",VLOOKUP(BN64,'JOURNÉE 2'!$C$10:$AR$300,35,FALSE))</f>
        <v/>
      </c>
      <c r="BS64" s="461" t="str">
        <f t="shared" si="21"/>
        <v/>
      </c>
      <c r="BT64" s="475">
        <f t="shared" si="22"/>
        <v>18</v>
      </c>
      <c r="BU64" s="1304" t="str">
        <f>IF(ISNA(VLOOKUP(BN64,'JOURNÉE 2'!$BV$10:$BX$300,3,FALSE)),"",VLOOKUP(BN64,'JOURNÉE 2'!$BV$10:$BX$300,3,FALSE))</f>
        <v/>
      </c>
      <c r="BV64" s="900" t="str">
        <f>IF(ISNA(VLOOKUP(BN64,'JOURNÉE 2'!$C$10:$AR$300,1,FALSE)),"",VLOOKUP(BN64,'JOURNÉE 2'!$C$10:$AR$300,1,FALSE))</f>
        <v/>
      </c>
      <c r="BW64" s="107"/>
      <c r="BX64" t="str">
        <f>IF(ISEVEN(ROW()),IF($B64&lt;&gt;0,TEXT($B64,"00")&amp;" "&amp;#REF!&amp;" "&amp;1,""),IF($B63&lt;&gt;0,TEXT($B63,"00")&amp;" "&amp;#REF!&amp;" "&amp;2,""))</f>
        <v/>
      </c>
      <c r="BY64" t="str">
        <f t="shared" si="33"/>
        <v/>
      </c>
      <c r="BZ64" t="str">
        <f t="shared" si="34"/>
        <v/>
      </c>
      <c r="CA64" t="str">
        <f t="shared" si="32"/>
        <v/>
      </c>
      <c r="CB64" t="str">
        <f t="shared" si="23"/>
        <v/>
      </c>
      <c r="CC64" t="str">
        <f t="shared" si="24"/>
        <v/>
      </c>
      <c r="CD64" t="str">
        <f t="shared" si="25"/>
        <v/>
      </c>
      <c r="CE64" t="str">
        <f t="shared" si="26"/>
        <v/>
      </c>
      <c r="CF64" t="str">
        <f t="shared" si="27"/>
        <v/>
      </c>
    </row>
    <row r="65" spans="1:84" ht="15.75" customHeight="1" thickBot="1" x14ac:dyDescent="0.45">
      <c r="A65" s="1497"/>
      <c r="B65" s="1458"/>
      <c r="C65" s="97"/>
      <c r="D65" s="98"/>
      <c r="E65" s="98"/>
      <c r="F65" s="87"/>
      <c r="G65" s="1140"/>
      <c r="H65" s="1486"/>
      <c r="I65" s="1105" t="str">
        <f>IF(ISNA(VLOOKUP(C65,'J1&amp;J2'!$CA$9:$CE$466,5,FALSE)),"",VLOOKUP(C65,'J1&amp;J2'!$CA$9:$CE$466,5,FALSE))</f>
        <v/>
      </c>
      <c r="J65" s="1517"/>
      <c r="K65" s="1480"/>
      <c r="L65" s="1463"/>
      <c r="M65" s="1531"/>
      <c r="N65" s="1484"/>
      <c r="O65" s="1510"/>
      <c r="P65" s="1010"/>
      <c r="Q65" s="1350"/>
      <c r="R65" s="88"/>
      <c r="S65" s="1510"/>
      <c r="T65" s="1510"/>
      <c r="U65" s="1510"/>
      <c r="V65" s="1510"/>
      <c r="W65" s="1510"/>
      <c r="X65" s="1510"/>
      <c r="Y65" s="1510"/>
      <c r="Z65" s="1469"/>
      <c r="AA65" s="1425"/>
      <c r="AB65" s="1328" t="str">
        <f>IF(ISNA(VLOOKUP(AA65,SaisieScores!$F$12:$G$103,2,FALSE)),"",VLOOKUP(AA65,SaisieScores!$F$12:$G$103,2,FALSE))</f>
        <v/>
      </c>
      <c r="AC65" s="898" t="str">
        <f t="shared" si="17"/>
        <v/>
      </c>
      <c r="AD65" s="1339" t="str">
        <f t="shared" si="0"/>
        <v/>
      </c>
      <c r="AE65" s="1339" t="str">
        <f t="shared" si="1"/>
        <v/>
      </c>
      <c r="AF65" s="898" t="str">
        <f>IF(OR(ISBLANK(AB65),AB65=""),"",IF(AB65="AB","",RANK(AB65,$AB$46:$AB$81,1)+COUNTIF($AB$46:AB65,AB65)-1))</f>
        <v/>
      </c>
      <c r="AG65" s="1045" t="str">
        <f t="shared" si="18"/>
        <v/>
      </c>
      <c r="AH65" s="88" t="str">
        <f t="shared" si="54"/>
        <v/>
      </c>
      <c r="AI65" s="87" t="str">
        <f t="shared" si="38"/>
        <v/>
      </c>
      <c r="AJ65" s="1010" t="str">
        <f t="shared" si="4"/>
        <v/>
      </c>
      <c r="AK65" s="99"/>
      <c r="AL65" s="950"/>
      <c r="AM65" s="950"/>
      <c r="AN65" s="1339" t="str">
        <f t="shared" si="19"/>
        <v/>
      </c>
      <c r="AO65" s="1160" t="str">
        <f t="shared" si="37"/>
        <v/>
      </c>
      <c r="AP65" s="1241" t="str">
        <f t="shared" si="30"/>
        <v/>
      </c>
      <c r="AQ65" s="1045" t="str">
        <f t="shared" si="5"/>
        <v/>
      </c>
      <c r="AR65" s="1045" t="str">
        <f t="shared" si="55"/>
        <v/>
      </c>
      <c r="AS65" s="1045" t="str">
        <f t="shared" si="7"/>
        <v/>
      </c>
      <c r="AT65" s="1045" t="str">
        <f t="shared" si="8"/>
        <v/>
      </c>
      <c r="AU65" s="1045"/>
      <c r="AV65" s="1045" t="str">
        <f t="shared" si="31"/>
        <v/>
      </c>
      <c r="AW65" s="1045"/>
      <c r="AX65" s="1045" t="str">
        <f t="shared" si="9"/>
        <v/>
      </c>
      <c r="AY65" s="1497"/>
      <c r="AZ65" s="1497"/>
      <c r="BA65" s="900" t="str">
        <f t="shared" si="10"/>
        <v/>
      </c>
      <c r="BB65" s="900" t="str">
        <f>IF(ISBLANK('JOURNÉE 2'!C65),"",'JOURNÉE 2'!C65)</f>
        <v/>
      </c>
      <c r="BC65" s="1511"/>
      <c r="BD65" s="1510"/>
      <c r="BE65" s="1515"/>
      <c r="BF65" s="1311" t="str">
        <f>IF(ISNA(VLOOKUP(BA65,'JOURNÉE 1'!$BJ$10:$BL$298,2,FALSE)),"",VLOOKUP(BA65,'JOURNÉE 1'!$BJ$10:$BL$298,2,FALSE))</f>
        <v/>
      </c>
      <c r="BG65" s="92" t="str">
        <f t="shared" si="11"/>
        <v/>
      </c>
      <c r="BH65" s="93" t="str">
        <f t="shared" si="12"/>
        <v/>
      </c>
      <c r="BI65" s="1511"/>
      <c r="BJ65" s="1353"/>
      <c r="BK65" s="1510"/>
      <c r="BL65" s="1510"/>
      <c r="BM65" s="1515"/>
      <c r="BN65" s="1311" t="str">
        <f>IF(ISBLANK('JOURNÉE 1'!C65),"",'JOURNÉE 1'!C65)</f>
        <v/>
      </c>
      <c r="BO65" s="461" t="str">
        <f t="shared" si="13"/>
        <v/>
      </c>
      <c r="BP65" s="461" t="str">
        <f>IF(ISBLANK('JOURNÉE 2'!C65),"",'JOURNÉE 2'!C65)</f>
        <v/>
      </c>
      <c r="BQ65" s="461" t="str">
        <f>IF(ISBLANK('JOURNÉE 1'!U65),"",'JOURNÉE 1'!U65)</f>
        <v/>
      </c>
      <c r="BR65" s="461" t="str">
        <f>IF(ISNA(VLOOKUP(BN65,'JOURNÉE 2'!$C$10:$AR$300,35,FALSE)),"",VLOOKUP(BN65,'JOURNÉE 2'!$C$10:$AR$300,35,FALSE))</f>
        <v/>
      </c>
      <c r="BS65" s="461" t="str">
        <f t="shared" si="21"/>
        <v/>
      </c>
      <c r="BT65" s="475">
        <f t="shared" si="22"/>
        <v>18</v>
      </c>
      <c r="BU65" s="1304" t="str">
        <f>IF(ISNA(VLOOKUP(BN65,'JOURNÉE 2'!$BV$10:$BX$300,3,FALSE)),"",VLOOKUP(BN65,'JOURNÉE 2'!$BV$10:$BX$300,3,FALSE))</f>
        <v/>
      </c>
      <c r="BV65" s="900" t="str">
        <f>IF(ISNA(VLOOKUP(BN65,'JOURNÉE 2'!$C$10:$AR$300,1,FALSE)),"",VLOOKUP(BN65,'JOURNÉE 2'!$C$10:$AR$300,1,FALSE))</f>
        <v/>
      </c>
      <c r="BW65" s="96"/>
      <c r="BX65" t="str">
        <f>IF(ISEVEN(ROW()),IF($B65&lt;&gt;0,TEXT($B65,"00")&amp;" "&amp;#REF!&amp;" "&amp;1,""),IF($B64&lt;&gt;0,TEXT($B64,"00")&amp;" "&amp;#REF!&amp;" "&amp;2,""))</f>
        <v/>
      </c>
      <c r="BY65" t="str">
        <f t="shared" si="33"/>
        <v/>
      </c>
      <c r="BZ65" t="str">
        <f t="shared" si="34"/>
        <v/>
      </c>
      <c r="CA65" t="str">
        <f t="shared" si="32"/>
        <v/>
      </c>
      <c r="CB65" t="str">
        <f t="shared" si="23"/>
        <v/>
      </c>
      <c r="CC65" t="str">
        <f t="shared" si="24"/>
        <v/>
      </c>
      <c r="CD65" t="str">
        <f t="shared" si="25"/>
        <v/>
      </c>
      <c r="CE65" t="str">
        <f t="shared" si="26"/>
        <v/>
      </c>
      <c r="CF65" t="str">
        <f t="shared" si="27"/>
        <v/>
      </c>
    </row>
    <row r="66" spans="1:84" ht="15.75" customHeight="1" thickTop="1" x14ac:dyDescent="0.4">
      <c r="A66" s="1497"/>
      <c r="B66" s="1457"/>
      <c r="C66" s="113"/>
      <c r="D66" s="114"/>
      <c r="E66" s="114"/>
      <c r="F66" s="115"/>
      <c r="G66" s="1139"/>
      <c r="H66" s="1457" t="str">
        <f t="shared" ref="H66" si="65">IF(G67=36,"",IF(G66="","",G66+G67))</f>
        <v/>
      </c>
      <c r="I66" s="1104" t="str">
        <f>IF(ISNA(VLOOKUP(C66,'J1&amp;J2'!$CA$9:$CE$466,5,FALSE)),"",VLOOKUP(C66,'J1&amp;J2'!$CA$9:$CE$466,5,FALSE))</f>
        <v/>
      </c>
      <c r="J66" s="1518"/>
      <c r="K66" s="1479" t="str">
        <f>IF(ISNA(VLOOKUP(J66,SaisieScores!$C$12:$D$103,2,FALSE)),"",VLOOKUP(J66,SaisieScores!$C$12:$D$103,2,FALSE))</f>
        <v/>
      </c>
      <c r="L66" s="1462" t="str">
        <f t="shared" si="36"/>
        <v/>
      </c>
      <c r="M66" s="1520" t="str">
        <f>IF(L66="","",L66-$AS$6)</f>
        <v/>
      </c>
      <c r="N66" s="1460" t="str">
        <f>IF(K66="","",RANK(K66,($K$10:$K$257),1))</f>
        <v/>
      </c>
      <c r="O66" s="1509" t="str">
        <f>IF(S66="","",IF(S66&gt;3,"",IF(S66=1,K66,IF(S66=2,K66,IF(S66=3,K66)))))</f>
        <v/>
      </c>
      <c r="P66" s="1351"/>
      <c r="Q66" s="1351"/>
      <c r="R66" s="83"/>
      <c r="S66" s="1539" t="str">
        <f>IF(OR(ISBLANK(K66),K66=""),"",RANK(K66,$K$46:$K$81,1)+COUNTIF($K$46:K66,K66)-1)</f>
        <v/>
      </c>
      <c r="T66" s="1474" t="str">
        <f>IF(O66="","",IF(O66&gt;3,"",IF(O66=1,K66,IF(O66=2,K66,IF(O66=3,K66)))))</f>
        <v/>
      </c>
      <c r="U66" s="1474" t="str">
        <f>IF(S66="","",IF(S66&gt;3,"",IF(S66=1,K66,IF(S66=2,K66,IF(S66=3,K66)))))</f>
        <v/>
      </c>
      <c r="V66" s="1474"/>
      <c r="W66" s="1474" t="str">
        <f>IF(OR(ISBLANK(V66),V66=""),"",RANK(V66,($V$10:$V$257),1))</f>
        <v/>
      </c>
      <c r="X66" s="1474"/>
      <c r="Y66" s="1474"/>
      <c r="Z66" s="1468"/>
      <c r="AA66" s="1426"/>
      <c r="AB66" s="1328" t="str">
        <f>IF(ISNA(VLOOKUP(AA66,SaisieScores!$F$12:$G$103,2,FALSE)),"",VLOOKUP(AA66,SaisieScores!$F$12:$G$103,2,FALSE))</f>
        <v/>
      </c>
      <c r="AC66" s="1348" t="str">
        <f t="shared" si="17"/>
        <v/>
      </c>
      <c r="AD66" s="1349" t="str">
        <f t="shared" si="0"/>
        <v/>
      </c>
      <c r="AE66" s="1349" t="str">
        <f t="shared" si="1"/>
        <v/>
      </c>
      <c r="AF66" s="1348" t="str">
        <f>IF(OR(ISBLANK(AB66),AB66=""),"",IF(AB66="AB","",RANK(AB66,$AB$46:$AB$81,1)+COUNTIF($AB$46:AB66,AB66)-1))</f>
        <v/>
      </c>
      <c r="AG66" s="1223" t="str">
        <f t="shared" si="18"/>
        <v/>
      </c>
      <c r="AH66" s="103" t="str">
        <f t="shared" si="54"/>
        <v/>
      </c>
      <c r="AI66" s="82" t="str">
        <f t="shared" si="38"/>
        <v/>
      </c>
      <c r="AJ66" s="897" t="str">
        <f t="shared" si="4"/>
        <v/>
      </c>
      <c r="AK66" s="1223"/>
      <c r="AL66" s="1348"/>
      <c r="AM66" s="1348"/>
      <c r="AN66" s="1349" t="str">
        <f t="shared" si="19"/>
        <v/>
      </c>
      <c r="AO66" s="1157" t="str">
        <f t="shared" si="37"/>
        <v/>
      </c>
      <c r="AP66" s="1242" t="str">
        <f t="shared" si="30"/>
        <v/>
      </c>
      <c r="AQ66" s="1223" t="str">
        <f t="shared" si="5"/>
        <v/>
      </c>
      <c r="AR66" s="1223" t="str">
        <f t="shared" si="55"/>
        <v/>
      </c>
      <c r="AS66" s="1223" t="str">
        <f t="shared" si="7"/>
        <v/>
      </c>
      <c r="AT66" s="1223" t="str">
        <f t="shared" si="8"/>
        <v/>
      </c>
      <c r="AU66" s="1223"/>
      <c r="AV66" s="1223" t="str">
        <f t="shared" si="31"/>
        <v/>
      </c>
      <c r="AW66" s="1223"/>
      <c r="AX66" s="1223" t="str">
        <f t="shared" si="9"/>
        <v/>
      </c>
      <c r="AY66" s="1497"/>
      <c r="AZ66" s="1497"/>
      <c r="BA66" s="900" t="str">
        <f t="shared" si="10"/>
        <v/>
      </c>
      <c r="BB66" s="900" t="str">
        <f>IF(ISBLANK('JOURNÉE 2'!C66),"",'JOURNÉE 2'!C66)</f>
        <v/>
      </c>
      <c r="BC66" s="1505" t="str">
        <f>IF(OR(BK66=""),"",IF(OR(BL66=""),"",BK66))</f>
        <v/>
      </c>
      <c r="BD66" s="1495" t="str">
        <f>IF(OR(BK66=""),"",IF(OR(BL66=""),"",BL66))</f>
        <v/>
      </c>
      <c r="BE66" s="1508" t="str">
        <f>IF(OR(BK66="",BL66=""),"",MIN(BK66:BL66))</f>
        <v/>
      </c>
      <c r="BF66" s="1311" t="str">
        <f>IF(ISNA(VLOOKUP(BA66,'JOURNÉE 1'!$BJ$10:$BL$298,2,FALSE)),"",VLOOKUP(BA66,'JOURNÉE 1'!$BJ$10:$BL$298,2,FALSE))</f>
        <v/>
      </c>
      <c r="BG66" s="92" t="str">
        <f t="shared" si="11"/>
        <v/>
      </c>
      <c r="BH66" s="93" t="str">
        <f t="shared" si="12"/>
        <v/>
      </c>
      <c r="BI66" s="1505" t="str">
        <f>IF(OR(C66="",C67=""),"",CONCATENATE(C66,C67))</f>
        <v/>
      </c>
      <c r="BJ66" s="1354"/>
      <c r="BK66" s="1495" t="str">
        <f>IF(K66= "", "",K66)</f>
        <v/>
      </c>
      <c r="BL66" s="1495" t="str">
        <f>IF(ISNA(VLOOKUP(BI66,'JOURNÉE 2'!$BE$10:$BF$300,2,FALSE)),"",VLOOKUP(BI66,'JOURNÉE 2'!$BE$10:$BF$300,2,FALSE))</f>
        <v/>
      </c>
      <c r="BM66" s="1508" t="str">
        <f>IF(OR(BK66="",BL66=""),"",MIN(BK66:BL66))</f>
        <v/>
      </c>
      <c r="BN66" s="1311" t="str">
        <f>IF(ISBLANK('JOURNÉE 1'!C66),"",'JOURNÉE 1'!C66)</f>
        <v/>
      </c>
      <c r="BO66" s="461" t="str">
        <f t="shared" si="13"/>
        <v/>
      </c>
      <c r="BP66" s="461" t="str">
        <f>IF(ISBLANK('JOURNÉE 2'!C66),"",'JOURNÉE 2'!C66)</f>
        <v/>
      </c>
      <c r="BQ66" s="461" t="str">
        <f>IF(ISBLANK('JOURNÉE 1'!U66),"",'JOURNÉE 1'!U66)</f>
        <v/>
      </c>
      <c r="BR66" s="461" t="str">
        <f>IF(ISNA(VLOOKUP(BN66,'JOURNÉE 2'!$C$10:$AR$300,35,FALSE)),"",VLOOKUP(BN66,'JOURNÉE 2'!$C$10:$AR$300,35,FALSE))</f>
        <v/>
      </c>
      <c r="BS66" s="461" t="str">
        <f t="shared" si="21"/>
        <v/>
      </c>
      <c r="BT66" s="475">
        <f t="shared" si="22"/>
        <v>18</v>
      </c>
      <c r="BU66" s="1304" t="str">
        <f>IF(ISNA(VLOOKUP(BN66,'JOURNÉE 2'!$BV$10:$BX$300,3,FALSE)),"",VLOOKUP(BN66,'JOURNÉE 2'!$BV$10:$BX$300,3,FALSE))</f>
        <v/>
      </c>
      <c r="BV66" s="900" t="str">
        <f>IF(ISNA(VLOOKUP(BN66,'JOURNÉE 2'!$C$10:$AR$300,1,FALSE)),"",VLOOKUP(BN66,'JOURNÉE 2'!$C$10:$AR$300,1,FALSE))</f>
        <v/>
      </c>
      <c r="BW66" s="107"/>
      <c r="BX66" t="str">
        <f>IF(ISEVEN(ROW()),IF($B66&lt;&gt;0,TEXT($B66,"00")&amp;" "&amp;#REF!&amp;" "&amp;1,""),IF($B65&lt;&gt;0,TEXT($B65,"00")&amp;" "&amp;#REF!&amp;" "&amp;2,""))</f>
        <v/>
      </c>
      <c r="BY66" t="str">
        <f t="shared" si="33"/>
        <v/>
      </c>
      <c r="BZ66" t="str">
        <f t="shared" si="34"/>
        <v/>
      </c>
      <c r="CA66" t="str">
        <f t="shared" si="32"/>
        <v/>
      </c>
      <c r="CB66" t="str">
        <f t="shared" si="23"/>
        <v/>
      </c>
      <c r="CC66" t="str">
        <f t="shared" si="24"/>
        <v/>
      </c>
      <c r="CD66" t="str">
        <f t="shared" si="25"/>
        <v/>
      </c>
      <c r="CE66" t="str">
        <f t="shared" si="26"/>
        <v/>
      </c>
      <c r="CF66" t="str">
        <f t="shared" si="27"/>
        <v/>
      </c>
    </row>
    <row r="67" spans="1:84" ht="15.75" customHeight="1" thickBot="1" x14ac:dyDescent="0.45">
      <c r="A67" s="1497"/>
      <c r="B67" s="1458"/>
      <c r="C67" s="80"/>
      <c r="D67" s="81"/>
      <c r="E67" s="81"/>
      <c r="F67" s="82"/>
      <c r="G67" s="1141"/>
      <c r="H67" s="1494"/>
      <c r="I67" s="1102" t="str">
        <f>IF(ISNA(VLOOKUP(C67,'J1&amp;J2'!$CA$9:$CE$466,5,FALSE)),"",VLOOKUP(C67,'J1&amp;J2'!$CA$9:$CE$466,5,FALSE))</f>
        <v/>
      </c>
      <c r="J67" s="1519"/>
      <c r="K67" s="1480"/>
      <c r="L67" s="1463"/>
      <c r="M67" s="1521"/>
      <c r="N67" s="1461"/>
      <c r="O67" s="1510"/>
      <c r="P67" s="1347"/>
      <c r="Q67" s="1347"/>
      <c r="R67" s="83"/>
      <c r="S67" s="1510"/>
      <c r="T67" s="1510"/>
      <c r="U67" s="1510"/>
      <c r="V67" s="1510"/>
      <c r="W67" s="1510"/>
      <c r="X67" s="1510"/>
      <c r="Y67" s="1510"/>
      <c r="Z67" s="1469"/>
      <c r="AA67" s="1424"/>
      <c r="AB67" s="1328" t="str">
        <f>IF(ISNA(VLOOKUP(AA67,SaisieScores!$F$12:$G$103,2,FALSE)),"",VLOOKUP(AA67,SaisieScores!$F$12:$G$103,2,FALSE))</f>
        <v/>
      </c>
      <c r="AC67" s="898" t="str">
        <f t="shared" si="17"/>
        <v/>
      </c>
      <c r="AD67" s="1339" t="str">
        <f t="shared" si="0"/>
        <v/>
      </c>
      <c r="AE67" s="1339" t="str">
        <f t="shared" si="1"/>
        <v/>
      </c>
      <c r="AF67" s="898" t="str">
        <f>IF(OR(ISBLANK(AB67),AB67=""),"",IF(AB67="AB","",RANK(AB67,$AB$46:$AB$81,1)+COUNTIF($AB$46:AB67,AB67)-1))</f>
        <v/>
      </c>
      <c r="AG67" s="1045" t="str">
        <f t="shared" si="18"/>
        <v/>
      </c>
      <c r="AH67" s="88" t="str">
        <f t="shared" si="54"/>
        <v/>
      </c>
      <c r="AI67" s="87" t="str">
        <f t="shared" si="38"/>
        <v/>
      </c>
      <c r="AJ67" s="1010" t="str">
        <f t="shared" si="4"/>
        <v/>
      </c>
      <c r="AK67" s="99"/>
      <c r="AL67" s="950"/>
      <c r="AM67" s="950"/>
      <c r="AN67" s="1339" t="str">
        <f t="shared" si="19"/>
        <v/>
      </c>
      <c r="AO67" s="1160" t="str">
        <f t="shared" si="37"/>
        <v/>
      </c>
      <c r="AP67" s="1241" t="str">
        <f t="shared" si="30"/>
        <v/>
      </c>
      <c r="AQ67" s="1045" t="str">
        <f t="shared" si="5"/>
        <v/>
      </c>
      <c r="AR67" s="1045" t="str">
        <f t="shared" si="55"/>
        <v/>
      </c>
      <c r="AS67" s="1045" t="str">
        <f t="shared" si="7"/>
        <v/>
      </c>
      <c r="AT67" s="1045" t="str">
        <f t="shared" si="8"/>
        <v/>
      </c>
      <c r="AU67" s="1045"/>
      <c r="AV67" s="1045" t="str">
        <f t="shared" si="31"/>
        <v/>
      </c>
      <c r="AW67" s="1045"/>
      <c r="AX67" s="1045" t="str">
        <f t="shared" si="9"/>
        <v/>
      </c>
      <c r="AY67" s="1497"/>
      <c r="AZ67" s="1497"/>
      <c r="BA67" s="900" t="str">
        <f t="shared" si="10"/>
        <v/>
      </c>
      <c r="BB67" s="900" t="str">
        <f>IF(ISBLANK('JOURNÉE 2'!C67),"",'JOURNÉE 2'!C67)</f>
        <v/>
      </c>
      <c r="BC67" s="1511"/>
      <c r="BD67" s="1510"/>
      <c r="BE67" s="1515"/>
      <c r="BF67" s="1311" t="str">
        <f>IF(ISNA(VLOOKUP(BA67,'JOURNÉE 1'!$BJ$10:$BL$298,2,FALSE)),"",VLOOKUP(BA67,'JOURNÉE 1'!$BJ$10:$BL$298,2,FALSE))</f>
        <v/>
      </c>
      <c r="BG67" s="92" t="str">
        <f t="shared" si="11"/>
        <v/>
      </c>
      <c r="BH67" s="93" t="str">
        <f t="shared" si="12"/>
        <v/>
      </c>
      <c r="BI67" s="1511"/>
      <c r="BJ67" s="1353"/>
      <c r="BK67" s="1510"/>
      <c r="BL67" s="1510"/>
      <c r="BM67" s="1515"/>
      <c r="BN67" s="1311" t="str">
        <f>IF(ISBLANK('JOURNÉE 1'!C67),"",'JOURNÉE 1'!C67)</f>
        <v/>
      </c>
      <c r="BO67" s="461" t="str">
        <f t="shared" si="13"/>
        <v/>
      </c>
      <c r="BP67" s="461" t="str">
        <f>IF(ISBLANK('JOURNÉE 2'!C67),"",'JOURNÉE 2'!C67)</f>
        <v/>
      </c>
      <c r="BQ67" s="461" t="str">
        <f>IF(ISBLANK('JOURNÉE 1'!U67),"",'JOURNÉE 1'!U67)</f>
        <v/>
      </c>
      <c r="BR67" s="461" t="str">
        <f>IF(ISNA(VLOOKUP(BN67,'JOURNÉE 2'!$C$10:$AR$300,35,FALSE)),"",VLOOKUP(BN67,'JOURNÉE 2'!$C$10:$AR$300,35,FALSE))</f>
        <v/>
      </c>
      <c r="BS67" s="461" t="str">
        <f t="shared" si="21"/>
        <v/>
      </c>
      <c r="BT67" s="475">
        <f t="shared" si="22"/>
        <v>18</v>
      </c>
      <c r="BU67" s="1304" t="str">
        <f>IF(ISNA(VLOOKUP(BN67,'JOURNÉE 2'!$BV$10:$BX$300,3,FALSE)),"",VLOOKUP(BN67,'JOURNÉE 2'!$BV$10:$BX$300,3,FALSE))</f>
        <v/>
      </c>
      <c r="BV67" s="900" t="str">
        <f>IF(ISNA(VLOOKUP(BN67,'JOURNÉE 2'!$C$10:$AR$300,1,FALSE)),"",VLOOKUP(BN67,'JOURNÉE 2'!$C$10:$AR$300,1,FALSE))</f>
        <v/>
      </c>
      <c r="BW67" s="96"/>
      <c r="BX67" t="str">
        <f>IF(ISEVEN(ROW()),IF($B67&lt;&gt;0,TEXT($B67,"00")&amp;" "&amp;#REF!&amp;" "&amp;1,""),IF($B66&lt;&gt;0,TEXT($B66,"00")&amp;" "&amp;#REF!&amp;" "&amp;2,""))</f>
        <v/>
      </c>
      <c r="BY67" t="str">
        <f t="shared" si="33"/>
        <v/>
      </c>
      <c r="BZ67" t="str">
        <f t="shared" si="34"/>
        <v/>
      </c>
      <c r="CA67" t="str">
        <f t="shared" si="32"/>
        <v/>
      </c>
      <c r="CB67" t="str">
        <f t="shared" si="23"/>
        <v/>
      </c>
      <c r="CC67" t="str">
        <f t="shared" si="24"/>
        <v/>
      </c>
      <c r="CD67" t="str">
        <f t="shared" si="25"/>
        <v/>
      </c>
      <c r="CE67" t="str">
        <f t="shared" si="26"/>
        <v/>
      </c>
      <c r="CF67" t="str">
        <f t="shared" si="27"/>
        <v/>
      </c>
    </row>
    <row r="68" spans="1:84" ht="15.75" customHeight="1" thickTop="1" x14ac:dyDescent="0.4">
      <c r="A68" s="1497"/>
      <c r="B68" s="1459"/>
      <c r="C68" s="97"/>
      <c r="D68" s="98"/>
      <c r="E68" s="98"/>
      <c r="F68" s="87"/>
      <c r="G68" s="1140"/>
      <c r="H68" s="1459" t="str">
        <f t="shared" ref="H68" si="66">IF(G69=36,"",IF(G68="","",G68+G69))</f>
        <v/>
      </c>
      <c r="I68" s="1103" t="str">
        <f>IF(ISNA(VLOOKUP(C68,'J1&amp;J2'!$CA$9:$CE$466,5,FALSE)),"",VLOOKUP(C68,'J1&amp;J2'!$CA$9:$CE$466,5,FALSE))</f>
        <v/>
      </c>
      <c r="J68" s="1516"/>
      <c r="K68" s="1479" t="str">
        <f>IF(ISNA(VLOOKUP(J68,SaisieScores!$C$12:$D$103,2,FALSE)),"",VLOOKUP(J68,SaisieScores!$C$12:$D$103,2,FALSE))</f>
        <v/>
      </c>
      <c r="L68" s="1462" t="str">
        <f t="shared" si="36"/>
        <v/>
      </c>
      <c r="M68" s="1529" t="str">
        <f>IF(L68="","",L68-$AS$6)</f>
        <v/>
      </c>
      <c r="N68" s="1471" t="str">
        <f>IF(K68="","",RANK(K68,($K$10:$K$257),1))</f>
        <v/>
      </c>
      <c r="O68" s="1474" t="str">
        <f>IF(S68="","",IF(S68&gt;3,"",IF(S68=1,K68,IF(S68=2,K68,IF(S68=3,K68)))))</f>
        <v/>
      </c>
      <c r="P68" s="1045"/>
      <c r="Q68" s="942"/>
      <c r="R68" s="87"/>
      <c r="S68" s="1474" t="str">
        <f>IF(OR(ISBLANK(K68),K68=""),"",RANK(K68,$K$46:$K$81,1)+COUNTIF($K$46:K68,K68)-1)</f>
        <v/>
      </c>
      <c r="T68" s="1474" t="str">
        <f>IF(O68="","",IF(O68&gt;3,"",IF(O68=1,K68,IF(O68=2,K68,IF(O68=3,K68)))))</f>
        <v/>
      </c>
      <c r="U68" s="1474" t="str">
        <f>IF(S68="","",IF(S68&gt;3,"",IF(S68=1,K68,IF(S68=2,K68,IF(S68=3,K68)))))</f>
        <v/>
      </c>
      <c r="V68" s="1474"/>
      <c r="W68" s="1474" t="str">
        <f>IF(OR(ISBLANK(V68),V68=""),"",RANK(V68,($V$10:$V$257),1))</f>
        <v/>
      </c>
      <c r="X68" s="1474"/>
      <c r="Y68" s="1474"/>
      <c r="Z68" s="1468"/>
      <c r="AA68" s="1425"/>
      <c r="AB68" s="1328" t="str">
        <f>IF(ISNA(VLOOKUP(AA68,SaisieScores!$F$12:$G$103,2,FALSE)),"",VLOOKUP(AA68,SaisieScores!$F$12:$G$103,2,FALSE))</f>
        <v/>
      </c>
      <c r="AC68" s="1348" t="str">
        <f t="shared" si="17"/>
        <v/>
      </c>
      <c r="AD68" s="1349" t="str">
        <f t="shared" si="0"/>
        <v/>
      </c>
      <c r="AE68" s="1349" t="str">
        <f t="shared" si="1"/>
        <v/>
      </c>
      <c r="AF68" s="1348" t="str">
        <f>IF(OR(ISBLANK(AB68),AB68=""),"",IF(AB68="AB","",RANK(AB68,$AB$46:$AB$81,1)+COUNTIF($AB$46:AB68,AB68)-1))</f>
        <v/>
      </c>
      <c r="AG68" s="1223" t="str">
        <f t="shared" si="18"/>
        <v/>
      </c>
      <c r="AH68" s="103" t="str">
        <f t="shared" si="54"/>
        <v/>
      </c>
      <c r="AI68" s="82" t="str">
        <f t="shared" si="38"/>
        <v/>
      </c>
      <c r="AJ68" s="897" t="str">
        <f t="shared" si="4"/>
        <v/>
      </c>
      <c r="AK68" s="1223"/>
      <c r="AL68" s="1348"/>
      <c r="AM68" s="1348"/>
      <c r="AN68" s="1349" t="str">
        <f t="shared" si="19"/>
        <v/>
      </c>
      <c r="AO68" s="1157" t="str">
        <f t="shared" si="37"/>
        <v/>
      </c>
      <c r="AP68" s="1242" t="str">
        <f t="shared" si="30"/>
        <v/>
      </c>
      <c r="AQ68" s="1223" t="str">
        <f t="shared" si="5"/>
        <v/>
      </c>
      <c r="AR68" s="1223" t="str">
        <f t="shared" si="55"/>
        <v/>
      </c>
      <c r="AS68" s="1223" t="str">
        <f t="shared" si="7"/>
        <v/>
      </c>
      <c r="AT68" s="1223" t="str">
        <f t="shared" si="8"/>
        <v/>
      </c>
      <c r="AU68" s="1223"/>
      <c r="AV68" s="1223" t="str">
        <f t="shared" si="31"/>
        <v/>
      </c>
      <c r="AW68" s="1223"/>
      <c r="AX68" s="1223" t="str">
        <f t="shared" si="9"/>
        <v/>
      </c>
      <c r="AY68" s="1497"/>
      <c r="AZ68" s="1497"/>
      <c r="BA68" s="900" t="str">
        <f t="shared" si="10"/>
        <v/>
      </c>
      <c r="BB68" s="900" t="str">
        <f>IF(ISBLANK('JOURNÉE 2'!C68),"",'JOURNÉE 2'!C68)</f>
        <v/>
      </c>
      <c r="BC68" s="1505" t="str">
        <f>IF(OR(BK68=""),"",IF(OR(BL68=""),"",BK68))</f>
        <v/>
      </c>
      <c r="BD68" s="1495" t="str">
        <f>IF(OR(BK68=""),"",IF(OR(BL68=""),"",BL68))</f>
        <v/>
      </c>
      <c r="BE68" s="1508" t="str">
        <f>IF(OR(BK68="",BL68=""),"",MIN(BK68:BL68))</f>
        <v/>
      </c>
      <c r="BF68" s="1311" t="str">
        <f>IF(ISNA(VLOOKUP(BA68,'JOURNÉE 1'!$BJ$10:$BL$298,2,FALSE)),"",VLOOKUP(BA68,'JOURNÉE 1'!$BJ$10:$BL$298,2,FALSE))</f>
        <v/>
      </c>
      <c r="BG68" s="92" t="str">
        <f t="shared" si="11"/>
        <v/>
      </c>
      <c r="BH68" s="93" t="str">
        <f t="shared" si="12"/>
        <v/>
      </c>
      <c r="BI68" s="1505" t="str">
        <f>IF(OR(C68="",C69=""),"",CONCATENATE(C68,C69))</f>
        <v/>
      </c>
      <c r="BJ68" s="1354"/>
      <c r="BK68" s="1495" t="str">
        <f>IF(K68= "", "",K68)</f>
        <v/>
      </c>
      <c r="BL68" s="1495" t="str">
        <f>IF(ISNA(VLOOKUP(BI68,'JOURNÉE 2'!$BE$10:$BF$300,2,FALSE)),"",VLOOKUP(BI68,'JOURNÉE 2'!$BE$10:$BF$300,2,FALSE))</f>
        <v/>
      </c>
      <c r="BM68" s="1508" t="str">
        <f>IF(OR(BK68="",BL68=""),"",MIN(BK68:BL68))</f>
        <v/>
      </c>
      <c r="BN68" s="1311" t="str">
        <f>IF(ISBLANK('JOURNÉE 1'!C68),"",'JOURNÉE 1'!C68)</f>
        <v/>
      </c>
      <c r="BO68" s="461" t="str">
        <f t="shared" si="13"/>
        <v/>
      </c>
      <c r="BP68" s="461" t="str">
        <f>IF(ISBLANK('JOURNÉE 2'!C68),"",'JOURNÉE 2'!C68)</f>
        <v/>
      </c>
      <c r="BQ68" s="461" t="str">
        <f>IF(ISBLANK('JOURNÉE 1'!U68),"",'JOURNÉE 1'!U68)</f>
        <v/>
      </c>
      <c r="BR68" s="461" t="str">
        <f>IF(ISNA(VLOOKUP(BN68,'JOURNÉE 2'!$C$10:$AR$300,35,FALSE)),"",VLOOKUP(BN68,'JOURNÉE 2'!$C$10:$AR$300,35,FALSE))</f>
        <v/>
      </c>
      <c r="BS68" s="461" t="str">
        <f t="shared" si="21"/>
        <v/>
      </c>
      <c r="BT68" s="475">
        <f t="shared" si="22"/>
        <v>18</v>
      </c>
      <c r="BU68" s="1304" t="str">
        <f>IF(ISNA(VLOOKUP(BN68,'JOURNÉE 2'!$BV$10:$BX$300,3,FALSE)),"",VLOOKUP(BN68,'JOURNÉE 2'!$BV$10:$BX$300,3,FALSE))</f>
        <v/>
      </c>
      <c r="BV68" s="900" t="str">
        <f>IF(ISNA(VLOOKUP(BN68,'JOURNÉE 2'!$C$10:$AR$300,1,FALSE)),"",VLOOKUP(BN68,'JOURNÉE 2'!$C$10:$AR$300,1,FALSE))</f>
        <v/>
      </c>
      <c r="BW68" s="107"/>
      <c r="BX68" t="str">
        <f>IF(ISEVEN(ROW()),IF($B68&lt;&gt;0,TEXT($B68,"00")&amp;" "&amp;#REF!&amp;" "&amp;1,""),IF($B67&lt;&gt;0,TEXT($B67,"00")&amp;" "&amp;#REF!&amp;" "&amp;2,""))</f>
        <v/>
      </c>
      <c r="BY68" t="str">
        <f t="shared" si="33"/>
        <v/>
      </c>
      <c r="BZ68" t="str">
        <f t="shared" si="34"/>
        <v/>
      </c>
      <c r="CA68" t="str">
        <f t="shared" si="32"/>
        <v/>
      </c>
      <c r="CB68" t="str">
        <f t="shared" si="23"/>
        <v/>
      </c>
      <c r="CC68" t="str">
        <f t="shared" si="24"/>
        <v/>
      </c>
      <c r="CD68" t="str">
        <f t="shared" si="25"/>
        <v/>
      </c>
      <c r="CE68" t="str">
        <f t="shared" si="26"/>
        <v/>
      </c>
      <c r="CF68" t="str">
        <f t="shared" si="27"/>
        <v/>
      </c>
    </row>
    <row r="69" spans="1:84" ht="15.75" customHeight="1" thickBot="1" x14ac:dyDescent="0.45">
      <c r="A69" s="1497"/>
      <c r="B69" s="1458"/>
      <c r="C69" s="97"/>
      <c r="D69" s="98"/>
      <c r="E69" s="98"/>
      <c r="F69" s="87"/>
      <c r="G69" s="1140"/>
      <c r="H69" s="1486"/>
      <c r="I69" s="1105" t="str">
        <f>IF(ISNA(VLOOKUP(C69,'J1&amp;J2'!$CA$9:$CE$466,5,FALSE)),"",VLOOKUP(C69,'J1&amp;J2'!$CA$9:$CE$466,5,FALSE))</f>
        <v/>
      </c>
      <c r="J69" s="1517"/>
      <c r="K69" s="1480"/>
      <c r="L69" s="1463"/>
      <c r="M69" s="1531"/>
      <c r="N69" s="1484"/>
      <c r="O69" s="1510"/>
      <c r="P69" s="1010"/>
      <c r="Q69" s="1350"/>
      <c r="R69" s="88"/>
      <c r="S69" s="1510"/>
      <c r="T69" s="1510"/>
      <c r="U69" s="1510"/>
      <c r="V69" s="1510"/>
      <c r="W69" s="1510"/>
      <c r="X69" s="1510"/>
      <c r="Y69" s="1510"/>
      <c r="Z69" s="1469"/>
      <c r="AA69" s="1425"/>
      <c r="AB69" s="1328" t="str">
        <f>IF(ISNA(VLOOKUP(AA69,SaisieScores!$F$12:$G$103,2,FALSE)),"",VLOOKUP(AA69,SaisieScores!$F$12:$G$103,2,FALSE))</f>
        <v/>
      </c>
      <c r="AC69" s="898" t="str">
        <f t="shared" si="17"/>
        <v/>
      </c>
      <c r="AD69" s="1339" t="str">
        <f t="shared" si="0"/>
        <v/>
      </c>
      <c r="AE69" s="1339" t="str">
        <f t="shared" si="1"/>
        <v/>
      </c>
      <c r="AF69" s="898" t="str">
        <f>IF(OR(ISBLANK(AB69),AB69=""),"",IF(AB69="AB","",RANK(AB69,$AB$46:$AB$81,1)+COUNTIF($AB$46:AB69,AB69)-1))</f>
        <v/>
      </c>
      <c r="AG69" s="1045" t="str">
        <f t="shared" si="18"/>
        <v/>
      </c>
      <c r="AH69" s="88" t="str">
        <f t="shared" si="54"/>
        <v/>
      </c>
      <c r="AI69" s="87" t="str">
        <f t="shared" si="38"/>
        <v/>
      </c>
      <c r="AJ69" s="1010" t="str">
        <f t="shared" si="4"/>
        <v/>
      </c>
      <c r="AK69" s="99"/>
      <c r="AL69" s="950"/>
      <c r="AM69" s="950"/>
      <c r="AN69" s="1339" t="str">
        <f t="shared" si="19"/>
        <v/>
      </c>
      <c r="AO69" s="1160" t="str">
        <f t="shared" si="37"/>
        <v/>
      </c>
      <c r="AP69" s="1241" t="str">
        <f t="shared" si="30"/>
        <v/>
      </c>
      <c r="AQ69" s="1045" t="str">
        <f t="shared" si="5"/>
        <v/>
      </c>
      <c r="AR69" s="1045" t="str">
        <f t="shared" si="55"/>
        <v/>
      </c>
      <c r="AS69" s="1045" t="str">
        <f t="shared" si="7"/>
        <v/>
      </c>
      <c r="AT69" s="1045" t="str">
        <f t="shared" si="8"/>
        <v/>
      </c>
      <c r="AU69" s="1045"/>
      <c r="AV69" s="1045" t="str">
        <f t="shared" si="31"/>
        <v/>
      </c>
      <c r="AW69" s="1045"/>
      <c r="AX69" s="1045" t="str">
        <f t="shared" si="9"/>
        <v/>
      </c>
      <c r="AY69" s="1497"/>
      <c r="AZ69" s="1497"/>
      <c r="BA69" s="900" t="str">
        <f t="shared" si="10"/>
        <v/>
      </c>
      <c r="BB69" s="900" t="str">
        <f>IF(ISBLANK('JOURNÉE 2'!C69),"",'JOURNÉE 2'!C69)</f>
        <v/>
      </c>
      <c r="BC69" s="1511"/>
      <c r="BD69" s="1510"/>
      <c r="BE69" s="1515"/>
      <c r="BF69" s="1311" t="str">
        <f>IF(ISNA(VLOOKUP(BA69,'JOURNÉE 1'!$BJ$10:$BL$298,2,FALSE)),"",VLOOKUP(BA69,'JOURNÉE 1'!$BJ$10:$BL$298,2,FALSE))</f>
        <v/>
      </c>
      <c r="BG69" s="92" t="str">
        <f t="shared" si="11"/>
        <v/>
      </c>
      <c r="BH69" s="93" t="str">
        <f t="shared" si="12"/>
        <v/>
      </c>
      <c r="BI69" s="1511"/>
      <c r="BJ69" s="1353"/>
      <c r="BK69" s="1510"/>
      <c r="BL69" s="1510"/>
      <c r="BM69" s="1515"/>
      <c r="BN69" s="1311" t="str">
        <f>IF(ISBLANK('JOURNÉE 1'!C69),"",'JOURNÉE 1'!C69)</f>
        <v/>
      </c>
      <c r="BO69" s="461" t="str">
        <f t="shared" si="13"/>
        <v/>
      </c>
      <c r="BP69" s="461" t="str">
        <f>IF(ISBLANK('JOURNÉE 2'!C69),"",'JOURNÉE 2'!C69)</f>
        <v/>
      </c>
      <c r="BQ69" s="461" t="str">
        <f>IF(ISBLANK('JOURNÉE 1'!U69),"",'JOURNÉE 1'!U69)</f>
        <v/>
      </c>
      <c r="BR69" s="461" t="str">
        <f>IF(ISNA(VLOOKUP(BN69,'JOURNÉE 2'!$C$10:$AR$300,35,FALSE)),"",VLOOKUP(BN69,'JOURNÉE 2'!$C$10:$AR$300,35,FALSE))</f>
        <v/>
      </c>
      <c r="BS69" s="461" t="str">
        <f t="shared" si="21"/>
        <v/>
      </c>
      <c r="BT69" s="475">
        <f t="shared" si="22"/>
        <v>18</v>
      </c>
      <c r="BU69" s="1304" t="str">
        <f>IF(ISNA(VLOOKUP(BN69,'JOURNÉE 2'!$BV$10:$BX$300,3,FALSE)),"",VLOOKUP(BN69,'JOURNÉE 2'!$BV$10:$BX$300,3,FALSE))</f>
        <v/>
      </c>
      <c r="BV69" s="900" t="str">
        <f>IF(ISNA(VLOOKUP(BN69,'JOURNÉE 2'!$C$10:$AR$300,1,FALSE)),"",VLOOKUP(BN69,'JOURNÉE 2'!$C$10:$AR$300,1,FALSE))</f>
        <v/>
      </c>
      <c r="BW69" s="96"/>
      <c r="BX69" t="str">
        <f>IF(ISEVEN(ROW()),IF($B69&lt;&gt;0,TEXT($B69,"00")&amp;" "&amp;#REF!&amp;" "&amp;1,""),IF($B68&lt;&gt;0,TEXT($B68,"00")&amp;" "&amp;#REF!&amp;" "&amp;2,""))</f>
        <v/>
      </c>
      <c r="BY69" t="str">
        <f t="shared" si="33"/>
        <v/>
      </c>
      <c r="BZ69" t="str">
        <f t="shared" si="34"/>
        <v/>
      </c>
      <c r="CA69" t="str">
        <f t="shared" si="32"/>
        <v/>
      </c>
      <c r="CB69" t="str">
        <f t="shared" si="23"/>
        <v/>
      </c>
      <c r="CC69" t="str">
        <f t="shared" si="24"/>
        <v/>
      </c>
      <c r="CD69" t="str">
        <f t="shared" si="25"/>
        <v/>
      </c>
      <c r="CE69" t="str">
        <f t="shared" si="26"/>
        <v/>
      </c>
      <c r="CF69" t="str">
        <f t="shared" si="27"/>
        <v/>
      </c>
    </row>
    <row r="70" spans="1:84" ht="15.75" customHeight="1" thickTop="1" x14ac:dyDescent="0.4">
      <c r="A70" s="1497"/>
      <c r="B70" s="1457"/>
      <c r="C70" s="113"/>
      <c r="D70" s="114"/>
      <c r="E70" s="114"/>
      <c r="F70" s="115"/>
      <c r="G70" s="1139"/>
      <c r="H70" s="1457" t="str">
        <f t="shared" ref="H70" si="67">IF(G71=36,"",IF(G70="","",G70+G71))</f>
        <v/>
      </c>
      <c r="I70" s="1104" t="str">
        <f>IF(ISNA(VLOOKUP(C70,'J1&amp;J2'!$CA$9:$CE$466,5,FALSE)),"",VLOOKUP(C70,'J1&amp;J2'!$CA$9:$CE$466,5,FALSE))</f>
        <v/>
      </c>
      <c r="J70" s="1518"/>
      <c r="K70" s="1479" t="str">
        <f>IF(ISNA(VLOOKUP(J70,SaisieScores!$C$12:$D$103,2,FALSE)),"",VLOOKUP(J70,SaisieScores!$C$12:$D$103,2,FALSE))</f>
        <v/>
      </c>
      <c r="L70" s="1462" t="str">
        <f t="shared" si="36"/>
        <v/>
      </c>
      <c r="M70" s="1520" t="str">
        <f>IF(L70="","",L70-$AS$6)</f>
        <v/>
      </c>
      <c r="N70" s="1460" t="str">
        <f>IF(K70="","",RANK(K70,($K$10:$K$257),1))</f>
        <v/>
      </c>
      <c r="O70" s="1509" t="str">
        <f>IF(S70="","",IF(S70&gt;3,"",IF(S70=1,K70,IF(S70=2,K70,IF(S70=3,K70)))))</f>
        <v/>
      </c>
      <c r="P70" s="1351"/>
      <c r="Q70" s="1351"/>
      <c r="R70" s="83"/>
      <c r="S70" s="1539" t="str">
        <f>IF(OR(ISBLANK(K70),K70=""),"",RANK(K70,$K$46:$K$81,1)+COUNTIF($K$46:K70,K70)-1)</f>
        <v/>
      </c>
      <c r="T70" s="1474" t="str">
        <f>IF(O70="","",IF(O70&gt;3,"",IF(O70=1,K70,IF(O70=2,K70,IF(O70=3,K70)))))</f>
        <v/>
      </c>
      <c r="U70" s="1474" t="str">
        <f>IF(S70="","",IF(S70&gt;3,"",IF(S70=1,K70,IF(S70=2,K70,IF(S70=3,K70)))))</f>
        <v/>
      </c>
      <c r="V70" s="1474"/>
      <c r="W70" s="1474" t="str">
        <f>IF(OR(ISBLANK(V70),V70=""),"",RANK(V70,($V$10:$V$257),1))</f>
        <v/>
      </c>
      <c r="X70" s="1474"/>
      <c r="Y70" s="1474"/>
      <c r="Z70" s="1468"/>
      <c r="AA70" s="1426"/>
      <c r="AB70" s="1328" t="str">
        <f>IF(ISNA(VLOOKUP(AA70,SaisieScores!$F$12:$G$103,2,FALSE)),"",VLOOKUP(AA70,SaisieScores!$F$12:$G$103,2,FALSE))</f>
        <v/>
      </c>
      <c r="AC70" s="1348" t="str">
        <f t="shared" si="17"/>
        <v/>
      </c>
      <c r="AD70" s="1349" t="str">
        <f t="shared" si="0"/>
        <v/>
      </c>
      <c r="AE70" s="1349" t="str">
        <f t="shared" si="1"/>
        <v/>
      </c>
      <c r="AF70" s="1348" t="str">
        <f>IF(OR(ISBLANK(AB70),AB70=""),"",IF(AB70="AB","",RANK(AB70,$AB$46:$AB$81,1)+COUNTIF($AB$46:AB70,AB70)-1))</f>
        <v/>
      </c>
      <c r="AG70" s="1223" t="str">
        <f t="shared" si="18"/>
        <v/>
      </c>
      <c r="AH70" s="103" t="str">
        <f t="shared" si="54"/>
        <v/>
      </c>
      <c r="AI70" s="82" t="str">
        <f t="shared" si="38"/>
        <v/>
      </c>
      <c r="AJ70" s="897" t="str">
        <f t="shared" si="4"/>
        <v/>
      </c>
      <c r="AK70" s="1223"/>
      <c r="AL70" s="1348"/>
      <c r="AM70" s="1348"/>
      <c r="AN70" s="1349" t="str">
        <f t="shared" si="19"/>
        <v/>
      </c>
      <c r="AO70" s="1157" t="str">
        <f t="shared" si="37"/>
        <v/>
      </c>
      <c r="AP70" s="1242" t="str">
        <f t="shared" si="30"/>
        <v/>
      </c>
      <c r="AQ70" s="1223" t="str">
        <f t="shared" si="5"/>
        <v/>
      </c>
      <c r="AR70" s="1223" t="str">
        <f t="shared" si="55"/>
        <v/>
      </c>
      <c r="AS70" s="1223" t="str">
        <f t="shared" si="7"/>
        <v/>
      </c>
      <c r="AT70" s="1223" t="str">
        <f t="shared" si="8"/>
        <v/>
      </c>
      <c r="AU70" s="1223"/>
      <c r="AV70" s="1223" t="str">
        <f t="shared" si="31"/>
        <v/>
      </c>
      <c r="AW70" s="1223"/>
      <c r="AX70" s="1223" t="str">
        <f t="shared" si="9"/>
        <v/>
      </c>
      <c r="AY70" s="1497"/>
      <c r="AZ70" s="1497"/>
      <c r="BA70" s="900" t="str">
        <f t="shared" si="10"/>
        <v/>
      </c>
      <c r="BB70" s="900" t="str">
        <f>IF(ISBLANK('JOURNÉE 2'!C70),"",'JOURNÉE 2'!C70)</f>
        <v/>
      </c>
      <c r="BC70" s="1505" t="str">
        <f>IF(OR(BK70=""),"",IF(OR(BL70=""),"",BK70))</f>
        <v/>
      </c>
      <c r="BD70" s="1495" t="str">
        <f>IF(OR(BK70=""),"",IF(OR(BL70=""),"",BL70))</f>
        <v/>
      </c>
      <c r="BE70" s="1508" t="str">
        <f>IF(OR(BK70="",BL70=""),"",MIN(BK70:BL70))</f>
        <v/>
      </c>
      <c r="BF70" s="1311" t="str">
        <f>IF(ISNA(VLOOKUP(BA70,'JOURNÉE 1'!$BJ$10:$BL$298,2,FALSE)),"",VLOOKUP(BA70,'JOURNÉE 1'!$BJ$10:$BL$298,2,FALSE))</f>
        <v/>
      </c>
      <c r="BG70" s="92" t="str">
        <f t="shared" si="11"/>
        <v/>
      </c>
      <c r="BH70" s="93" t="str">
        <f t="shared" si="12"/>
        <v/>
      </c>
      <c r="BI70" s="1505" t="str">
        <f>IF(OR(C70="",C71=""),"",CONCATENATE(C70,C71))</f>
        <v/>
      </c>
      <c r="BJ70" s="1354"/>
      <c r="BK70" s="1495" t="str">
        <f>IF(K70= "", "",K70)</f>
        <v/>
      </c>
      <c r="BL70" s="1495" t="str">
        <f>IF(ISNA(VLOOKUP(BI70,'JOURNÉE 2'!$BE$10:$BF$300,2,FALSE)),"",VLOOKUP(BI70,'JOURNÉE 2'!$BE$10:$BF$300,2,FALSE))</f>
        <v/>
      </c>
      <c r="BM70" s="1508" t="str">
        <f>IF(OR(BK70="",BL70=""),"",MIN(BK70:BL70))</f>
        <v/>
      </c>
      <c r="BN70" s="1311" t="str">
        <f>IF(ISBLANK('JOURNÉE 1'!C70),"",'JOURNÉE 1'!C70)</f>
        <v/>
      </c>
      <c r="BO70" s="461" t="str">
        <f t="shared" si="13"/>
        <v/>
      </c>
      <c r="BP70" s="461" t="str">
        <f>IF(ISBLANK('JOURNÉE 2'!C70),"",'JOURNÉE 2'!C70)</f>
        <v/>
      </c>
      <c r="BQ70" s="461" t="str">
        <f>IF(ISBLANK('JOURNÉE 1'!U70),"",'JOURNÉE 1'!U70)</f>
        <v/>
      </c>
      <c r="BR70" s="461" t="str">
        <f>IF(ISNA(VLOOKUP(BN70,'JOURNÉE 2'!$C$10:$AR$300,35,FALSE)),"",VLOOKUP(BN70,'JOURNÉE 2'!$C$10:$AR$300,35,FALSE))</f>
        <v/>
      </c>
      <c r="BS70" s="461" t="str">
        <f t="shared" si="21"/>
        <v/>
      </c>
      <c r="BT70" s="475">
        <f t="shared" si="22"/>
        <v>18</v>
      </c>
      <c r="BU70" s="1304" t="str">
        <f>IF(ISNA(VLOOKUP(BN70,'JOURNÉE 2'!$BV$10:$BX$300,3,FALSE)),"",VLOOKUP(BN70,'JOURNÉE 2'!$BV$10:$BX$300,3,FALSE))</f>
        <v/>
      </c>
      <c r="BV70" s="900" t="str">
        <f>IF(ISNA(VLOOKUP(BN70,'JOURNÉE 2'!$C$10:$AR$300,1,FALSE)),"",VLOOKUP(BN70,'JOURNÉE 2'!$C$10:$AR$300,1,FALSE))</f>
        <v/>
      </c>
      <c r="BW70" s="107"/>
      <c r="BX70" t="str">
        <f>IF(ISEVEN(ROW()),IF($B70&lt;&gt;0,TEXT($B70,"00")&amp;" "&amp;#REF!&amp;" "&amp;1,""),IF($B69&lt;&gt;0,TEXT($B69,"00")&amp;" "&amp;#REF!&amp;" "&amp;2,""))</f>
        <v/>
      </c>
      <c r="BY70" t="str">
        <f t="shared" si="33"/>
        <v/>
      </c>
      <c r="BZ70" t="str">
        <f t="shared" si="34"/>
        <v/>
      </c>
      <c r="CA70" t="str">
        <f t="shared" si="32"/>
        <v/>
      </c>
      <c r="CB70" t="str">
        <f t="shared" si="23"/>
        <v/>
      </c>
      <c r="CC70" t="str">
        <f t="shared" si="24"/>
        <v/>
      </c>
      <c r="CD70" t="str">
        <f t="shared" si="25"/>
        <v/>
      </c>
      <c r="CE70" t="str">
        <f t="shared" si="26"/>
        <v/>
      </c>
      <c r="CF70" t="str">
        <f t="shared" si="27"/>
        <v/>
      </c>
    </row>
    <row r="71" spans="1:84" ht="15.75" customHeight="1" thickBot="1" x14ac:dyDescent="0.45">
      <c r="A71" s="1497"/>
      <c r="B71" s="1458"/>
      <c r="C71" s="80"/>
      <c r="D71" s="81"/>
      <c r="E71" s="81"/>
      <c r="F71" s="82"/>
      <c r="G71" s="1141"/>
      <c r="H71" s="1494"/>
      <c r="I71" s="1102" t="str">
        <f>IF(ISNA(VLOOKUP(C71,'J1&amp;J2'!$CA$9:$CE$466,5,FALSE)),"",VLOOKUP(C71,'J1&amp;J2'!$CA$9:$CE$466,5,FALSE))</f>
        <v/>
      </c>
      <c r="J71" s="1519"/>
      <c r="K71" s="1480"/>
      <c r="L71" s="1463"/>
      <c r="M71" s="1521"/>
      <c r="N71" s="1461"/>
      <c r="O71" s="1510"/>
      <c r="P71" s="1347"/>
      <c r="Q71" s="1347"/>
      <c r="R71" s="83"/>
      <c r="S71" s="1510"/>
      <c r="T71" s="1510"/>
      <c r="U71" s="1510"/>
      <c r="V71" s="1510"/>
      <c r="W71" s="1510"/>
      <c r="X71" s="1510"/>
      <c r="Y71" s="1510"/>
      <c r="Z71" s="1469"/>
      <c r="AA71" s="1424"/>
      <c r="AB71" s="1328" t="str">
        <f>IF(ISNA(VLOOKUP(AA71,SaisieScores!$F$12:$G$103,2,FALSE)),"",VLOOKUP(AA71,SaisieScores!$F$12:$G$103,2,FALSE))</f>
        <v/>
      </c>
      <c r="AC71" s="898" t="str">
        <f t="shared" si="17"/>
        <v/>
      </c>
      <c r="AD71" s="1339" t="str">
        <f t="shared" si="0"/>
        <v/>
      </c>
      <c r="AE71" s="1339" t="str">
        <f t="shared" si="1"/>
        <v/>
      </c>
      <c r="AF71" s="898" t="str">
        <f>IF(OR(ISBLANK(AB71),AB71=""),"",IF(AB71="AB","",RANK(AB71,$AB$46:$AB$81,1)+COUNTIF($AB$46:AB71,AB71)-1))</f>
        <v/>
      </c>
      <c r="AG71" s="1045" t="str">
        <f t="shared" si="18"/>
        <v/>
      </c>
      <c r="AH71" s="88" t="str">
        <f t="shared" si="54"/>
        <v/>
      </c>
      <c r="AI71" s="87" t="str">
        <f t="shared" si="38"/>
        <v/>
      </c>
      <c r="AJ71" s="1010" t="str">
        <f t="shared" si="4"/>
        <v/>
      </c>
      <c r="AK71" s="99"/>
      <c r="AL71" s="950"/>
      <c r="AM71" s="950"/>
      <c r="AN71" s="1339" t="str">
        <f t="shared" si="19"/>
        <v/>
      </c>
      <c r="AO71" s="1160" t="str">
        <f t="shared" si="37"/>
        <v/>
      </c>
      <c r="AP71" s="1241" t="str">
        <f t="shared" si="30"/>
        <v/>
      </c>
      <c r="AQ71" s="1045" t="str">
        <f t="shared" si="5"/>
        <v/>
      </c>
      <c r="AR71" s="1045" t="str">
        <f t="shared" si="55"/>
        <v/>
      </c>
      <c r="AS71" s="1045" t="str">
        <f t="shared" si="7"/>
        <v/>
      </c>
      <c r="AT71" s="1045" t="str">
        <f t="shared" si="8"/>
        <v/>
      </c>
      <c r="AU71" s="1045"/>
      <c r="AV71" s="1045" t="str">
        <f t="shared" si="31"/>
        <v/>
      </c>
      <c r="AW71" s="1045"/>
      <c r="AX71" s="1045" t="str">
        <f t="shared" si="9"/>
        <v/>
      </c>
      <c r="AY71" s="1497"/>
      <c r="AZ71" s="1497"/>
      <c r="BA71" s="900" t="str">
        <f t="shared" si="10"/>
        <v/>
      </c>
      <c r="BB71" s="900" t="str">
        <f>IF(ISBLANK('JOURNÉE 2'!C71),"",'JOURNÉE 2'!C71)</f>
        <v/>
      </c>
      <c r="BC71" s="1511"/>
      <c r="BD71" s="1510"/>
      <c r="BE71" s="1515"/>
      <c r="BF71" s="1311" t="str">
        <f>IF(ISNA(VLOOKUP(BA71,'JOURNÉE 1'!$BJ$10:$BL$298,2,FALSE)),"",VLOOKUP(BA71,'JOURNÉE 1'!$BJ$10:$BL$298,2,FALSE))</f>
        <v/>
      </c>
      <c r="BG71" s="92" t="str">
        <f t="shared" si="11"/>
        <v/>
      </c>
      <c r="BH71" s="93" t="str">
        <f t="shared" si="12"/>
        <v/>
      </c>
      <c r="BI71" s="1511"/>
      <c r="BJ71" s="1353"/>
      <c r="BK71" s="1510"/>
      <c r="BL71" s="1510"/>
      <c r="BM71" s="1515"/>
      <c r="BN71" s="1311" t="str">
        <f>IF(ISBLANK('JOURNÉE 1'!C71),"",'JOURNÉE 1'!C71)</f>
        <v/>
      </c>
      <c r="BO71" s="461" t="str">
        <f t="shared" si="13"/>
        <v/>
      </c>
      <c r="BP71" s="461" t="str">
        <f>IF(ISBLANK('JOURNÉE 2'!C71),"",'JOURNÉE 2'!C71)</f>
        <v/>
      </c>
      <c r="BQ71" s="461" t="str">
        <f>IF(ISBLANK('JOURNÉE 1'!U71),"",'JOURNÉE 1'!U71)</f>
        <v/>
      </c>
      <c r="BR71" s="461" t="str">
        <f>IF(ISNA(VLOOKUP(BN71,'JOURNÉE 2'!$C$10:$AR$300,35,FALSE)),"",VLOOKUP(BN71,'JOURNÉE 2'!$C$10:$AR$300,35,FALSE))</f>
        <v/>
      </c>
      <c r="BS71" s="461" t="str">
        <f t="shared" si="21"/>
        <v/>
      </c>
      <c r="BT71" s="475">
        <f t="shared" si="22"/>
        <v>18</v>
      </c>
      <c r="BU71" s="1304" t="str">
        <f>IF(ISNA(VLOOKUP(BN71,'JOURNÉE 2'!$BV$10:$BX$300,3,FALSE)),"",VLOOKUP(BN71,'JOURNÉE 2'!$BV$10:$BX$300,3,FALSE))</f>
        <v/>
      </c>
      <c r="BV71" s="900" t="str">
        <f>IF(ISNA(VLOOKUP(BN71,'JOURNÉE 2'!$C$10:$AR$300,1,FALSE)),"",VLOOKUP(BN71,'JOURNÉE 2'!$C$10:$AR$300,1,FALSE))</f>
        <v/>
      </c>
      <c r="BW71" s="96"/>
      <c r="BX71" t="str">
        <f>IF(ISEVEN(ROW()),IF($B71&lt;&gt;0,TEXT($B71,"00")&amp;" "&amp;#REF!&amp;" "&amp;1,""),IF($B70&lt;&gt;0,TEXT($B70,"00")&amp;" "&amp;#REF!&amp;" "&amp;2,""))</f>
        <v/>
      </c>
      <c r="BY71" t="str">
        <f t="shared" si="33"/>
        <v/>
      </c>
      <c r="BZ71" t="str">
        <f t="shared" si="34"/>
        <v/>
      </c>
      <c r="CA71" t="str">
        <f t="shared" si="32"/>
        <v/>
      </c>
      <c r="CB71" t="str">
        <f t="shared" si="23"/>
        <v/>
      </c>
      <c r="CC71" t="str">
        <f t="shared" si="24"/>
        <v/>
      </c>
      <c r="CD71" t="str">
        <f t="shared" si="25"/>
        <v/>
      </c>
      <c r="CE71" t="str">
        <f t="shared" si="26"/>
        <v/>
      </c>
      <c r="CF71" t="str">
        <f t="shared" si="27"/>
        <v/>
      </c>
    </row>
    <row r="72" spans="1:84" ht="15.75" customHeight="1" thickTop="1" x14ac:dyDescent="0.4">
      <c r="A72" s="1497"/>
      <c r="B72" s="1459"/>
      <c r="C72" s="97"/>
      <c r="D72" s="98"/>
      <c r="E72" s="98"/>
      <c r="F72" s="87"/>
      <c r="G72" s="1140"/>
      <c r="H72" s="1459" t="str">
        <f t="shared" ref="H72" si="68">IF(G73=36,"",IF(G72="","",G72+G73))</f>
        <v/>
      </c>
      <c r="I72" s="1103" t="str">
        <f>IF(ISNA(VLOOKUP(C72,'J1&amp;J2'!$CA$9:$CE$466,5,FALSE)),"",VLOOKUP(C72,'J1&amp;J2'!$CA$9:$CE$466,5,FALSE))</f>
        <v/>
      </c>
      <c r="J72" s="1516"/>
      <c r="K72" s="1479" t="str">
        <f>IF(ISNA(VLOOKUP(J72,SaisieScores!$C$12:$D$103,2,FALSE)),"",VLOOKUP(J72,SaisieScores!$C$12:$D$103,2,FALSE))</f>
        <v/>
      </c>
      <c r="L72" s="1462" t="str">
        <f t="shared" si="36"/>
        <v/>
      </c>
      <c r="M72" s="1529" t="str">
        <f>IF(L72="","",L72-$AS$6)</f>
        <v/>
      </c>
      <c r="N72" s="1471" t="str">
        <f>IF(K72="","",RANK(K72,($K$10:$K$257),1))</f>
        <v/>
      </c>
      <c r="O72" s="1474" t="str">
        <f>IF(S72="","",IF(S72&gt;3,"",IF(S72=1,K72,IF(S72=2,K72,IF(S72=3,K72)))))</f>
        <v/>
      </c>
      <c r="P72" s="1045"/>
      <c r="Q72" s="942"/>
      <c r="R72" s="87"/>
      <c r="S72" s="1474" t="str">
        <f>IF(OR(ISBLANK(K72),K72=""),"",RANK(K72,$K$46:$K$81,1)+COUNTIF($K$46:K72,K72)-1)</f>
        <v/>
      </c>
      <c r="T72" s="1474" t="str">
        <f>IF(O72="","",IF(O72&gt;3,"",IF(O72=1,K72,IF(O72=2,K72,IF(O72=3,K72)))))</f>
        <v/>
      </c>
      <c r="U72" s="1474" t="str">
        <f>IF(S72="","",IF(S72&gt;3,"",IF(S72=1,K72,IF(S72=2,K72,IF(S72=3,K72)))))</f>
        <v/>
      </c>
      <c r="V72" s="1474"/>
      <c r="W72" s="1474" t="str">
        <f>IF(OR(ISBLANK(V72),V72=""),"",RANK(V72,($V$10:$V$257),1))</f>
        <v/>
      </c>
      <c r="X72" s="1474"/>
      <c r="Y72" s="1474"/>
      <c r="Z72" s="1468"/>
      <c r="AA72" s="1425"/>
      <c r="AB72" s="1328" t="str">
        <f>IF(ISNA(VLOOKUP(AA72,SaisieScores!$F$12:$G$103,2,FALSE)),"",VLOOKUP(AA72,SaisieScores!$F$12:$G$103,2,FALSE))</f>
        <v/>
      </c>
      <c r="AC72" s="1348" t="str">
        <f t="shared" si="17"/>
        <v/>
      </c>
      <c r="AD72" s="1349" t="str">
        <f t="shared" si="0"/>
        <v/>
      </c>
      <c r="AE72" s="1349" t="str">
        <f t="shared" si="1"/>
        <v/>
      </c>
      <c r="AF72" s="1348" t="str">
        <f>IF(OR(ISBLANK(AB72),AB72=""),"",IF(AB72="AB","",RANK(AB72,$AB$46:$AB$81,1)+COUNTIF($AB$46:AB72,AB72)-1))</f>
        <v/>
      </c>
      <c r="AG72" s="1223" t="str">
        <f t="shared" si="18"/>
        <v/>
      </c>
      <c r="AH72" s="103" t="str">
        <f t="shared" si="54"/>
        <v/>
      </c>
      <c r="AI72" s="82" t="str">
        <f t="shared" si="38"/>
        <v/>
      </c>
      <c r="AJ72" s="897" t="str">
        <f t="shared" si="4"/>
        <v/>
      </c>
      <c r="AK72" s="1223"/>
      <c r="AL72" s="1348"/>
      <c r="AM72" s="1348"/>
      <c r="AN72" s="1349" t="str">
        <f t="shared" si="19"/>
        <v/>
      </c>
      <c r="AO72" s="1157" t="str">
        <f t="shared" si="37"/>
        <v/>
      </c>
      <c r="AP72" s="1242" t="str">
        <f t="shared" si="30"/>
        <v/>
      </c>
      <c r="AQ72" s="1223" t="str">
        <f t="shared" si="5"/>
        <v/>
      </c>
      <c r="AR72" s="1223" t="str">
        <f t="shared" si="55"/>
        <v/>
      </c>
      <c r="AS72" s="1223" t="str">
        <f t="shared" si="7"/>
        <v/>
      </c>
      <c r="AT72" s="1223" t="str">
        <f t="shared" si="8"/>
        <v/>
      </c>
      <c r="AU72" s="1223"/>
      <c r="AV72" s="1223" t="str">
        <f t="shared" si="31"/>
        <v/>
      </c>
      <c r="AW72" s="1223"/>
      <c r="AX72" s="1223" t="str">
        <f t="shared" si="9"/>
        <v/>
      </c>
      <c r="AY72" s="1497"/>
      <c r="AZ72" s="1497"/>
      <c r="BA72" s="900" t="str">
        <f t="shared" si="10"/>
        <v/>
      </c>
      <c r="BB72" s="900" t="str">
        <f>IF(ISBLANK('JOURNÉE 2'!C72),"",'JOURNÉE 2'!C72)</f>
        <v/>
      </c>
      <c r="BC72" s="1505" t="str">
        <f>IF(OR(BK72=""),"",IF(OR(BL72=""),"",BK72))</f>
        <v/>
      </c>
      <c r="BD72" s="1495" t="str">
        <f>IF(OR(BK72=""),"",IF(OR(BL72=""),"",BL72))</f>
        <v/>
      </c>
      <c r="BE72" s="1508" t="str">
        <f>IF(OR(BK72="",BL72=""),"",MIN(BK72:BL72))</f>
        <v/>
      </c>
      <c r="BF72" s="1311" t="str">
        <f>IF(ISNA(VLOOKUP(BA72,'JOURNÉE 1'!$BJ$10:$BL$298,2,FALSE)),"",VLOOKUP(BA72,'JOURNÉE 1'!$BJ$10:$BL$298,2,FALSE))</f>
        <v/>
      </c>
      <c r="BG72" s="92" t="str">
        <f t="shared" si="11"/>
        <v/>
      </c>
      <c r="BH72" s="93" t="str">
        <f t="shared" si="12"/>
        <v/>
      </c>
      <c r="BI72" s="1505" t="str">
        <f>IF(OR(C72="",C73=""),"",CONCATENATE(C72,C73))</f>
        <v/>
      </c>
      <c r="BJ72" s="1354"/>
      <c r="BK72" s="1495" t="str">
        <f>IF(K72= "", "",K72)</f>
        <v/>
      </c>
      <c r="BL72" s="1495" t="str">
        <f>IF(ISNA(VLOOKUP(BI72,'JOURNÉE 2'!$BE$10:$BF$300,2,FALSE)),"",VLOOKUP(BI72,'JOURNÉE 2'!$BE$10:$BF$300,2,FALSE))</f>
        <v/>
      </c>
      <c r="BM72" s="1508" t="str">
        <f>IF(OR(BK72="",BL72=""),"",MIN(BK72:BL72))</f>
        <v/>
      </c>
      <c r="BN72" s="1311" t="str">
        <f>IF(ISBLANK('JOURNÉE 1'!C72),"",'JOURNÉE 1'!C72)</f>
        <v/>
      </c>
      <c r="BO72" s="461" t="str">
        <f t="shared" si="13"/>
        <v/>
      </c>
      <c r="BP72" s="461" t="str">
        <f>IF(ISBLANK('JOURNÉE 2'!C72),"",'JOURNÉE 2'!C72)</f>
        <v/>
      </c>
      <c r="BQ72" s="461" t="str">
        <f>IF(ISBLANK('JOURNÉE 1'!U72),"",'JOURNÉE 1'!U72)</f>
        <v/>
      </c>
      <c r="BR72" s="461" t="str">
        <f>IF(ISNA(VLOOKUP(BN72,'JOURNÉE 2'!$C$10:$AR$300,35,FALSE)),"",VLOOKUP(BN72,'JOURNÉE 2'!$C$10:$AR$300,35,FALSE))</f>
        <v/>
      </c>
      <c r="BS72" s="461" t="str">
        <f t="shared" si="21"/>
        <v/>
      </c>
      <c r="BT72" s="475">
        <f t="shared" si="22"/>
        <v>18</v>
      </c>
      <c r="BU72" s="1304" t="str">
        <f>IF(ISNA(VLOOKUP(BN72,'JOURNÉE 2'!$BV$10:$BX$300,3,FALSE)),"",VLOOKUP(BN72,'JOURNÉE 2'!$BV$10:$BX$300,3,FALSE))</f>
        <v/>
      </c>
      <c r="BV72" s="900" t="str">
        <f>IF(ISNA(VLOOKUP(BN72,'JOURNÉE 2'!$C$10:$AR$300,1,FALSE)),"",VLOOKUP(BN72,'JOURNÉE 2'!$C$10:$AR$300,1,FALSE))</f>
        <v/>
      </c>
      <c r="BW72" s="107"/>
      <c r="BX72" t="str">
        <f>IF(ISEVEN(ROW()),IF($B72&lt;&gt;0,TEXT($B72,"00")&amp;" "&amp;#REF!&amp;" "&amp;1,""),IF($B71&lt;&gt;0,TEXT($B71,"00")&amp;" "&amp;#REF!&amp;" "&amp;2,""))</f>
        <v/>
      </c>
      <c r="BY72" t="str">
        <f t="shared" si="33"/>
        <v/>
      </c>
      <c r="BZ72" t="str">
        <f t="shared" si="34"/>
        <v/>
      </c>
      <c r="CA72" t="str">
        <f t="shared" si="32"/>
        <v/>
      </c>
      <c r="CB72" t="str">
        <f t="shared" si="23"/>
        <v/>
      </c>
      <c r="CC72" t="str">
        <f t="shared" si="24"/>
        <v/>
      </c>
      <c r="CD72" t="str">
        <f t="shared" si="25"/>
        <v/>
      </c>
      <c r="CE72" t="str">
        <f t="shared" si="26"/>
        <v/>
      </c>
      <c r="CF72" t="str">
        <f t="shared" si="27"/>
        <v/>
      </c>
    </row>
    <row r="73" spans="1:84" ht="15.75" customHeight="1" thickBot="1" x14ac:dyDescent="0.45">
      <c r="A73" s="1497"/>
      <c r="B73" s="1458"/>
      <c r="C73" s="97"/>
      <c r="D73" s="98"/>
      <c r="E73" s="98"/>
      <c r="F73" s="87"/>
      <c r="G73" s="1140"/>
      <c r="H73" s="1486"/>
      <c r="I73" s="1105" t="str">
        <f>IF(ISNA(VLOOKUP(C73,'J1&amp;J2'!$CA$9:$CE$466,5,FALSE)),"",VLOOKUP(C73,'J1&amp;J2'!$CA$9:$CE$466,5,FALSE))</f>
        <v/>
      </c>
      <c r="J73" s="1517"/>
      <c r="K73" s="1480"/>
      <c r="L73" s="1463"/>
      <c r="M73" s="1531"/>
      <c r="N73" s="1484"/>
      <c r="O73" s="1510"/>
      <c r="P73" s="1010"/>
      <c r="Q73" s="1350"/>
      <c r="R73" s="88"/>
      <c r="S73" s="1510"/>
      <c r="T73" s="1510"/>
      <c r="U73" s="1510"/>
      <c r="V73" s="1510"/>
      <c r="W73" s="1510"/>
      <c r="X73" s="1510"/>
      <c r="Y73" s="1510"/>
      <c r="Z73" s="1469"/>
      <c r="AA73" s="1425"/>
      <c r="AB73" s="1328" t="str">
        <f>IF(ISNA(VLOOKUP(AA73,SaisieScores!$F$12:$G$103,2,FALSE)),"",VLOOKUP(AA73,SaisieScores!$F$12:$G$103,2,FALSE))</f>
        <v/>
      </c>
      <c r="AC73" s="898" t="str">
        <f t="shared" si="17"/>
        <v/>
      </c>
      <c r="AD73" s="1339" t="str">
        <f t="shared" si="0"/>
        <v/>
      </c>
      <c r="AE73" s="1339" t="str">
        <f t="shared" si="1"/>
        <v/>
      </c>
      <c r="AF73" s="898" t="str">
        <f>IF(OR(ISBLANK(AB73),AB73=""),"",IF(AB73="AB","",RANK(AB73,$AB$46:$AB$81,1)+COUNTIF($AB$46:AB73,AB73)-1))</f>
        <v/>
      </c>
      <c r="AG73" s="1045" t="str">
        <f t="shared" si="18"/>
        <v/>
      </c>
      <c r="AH73" s="88" t="str">
        <f t="shared" si="54"/>
        <v/>
      </c>
      <c r="AI73" s="87" t="str">
        <f t="shared" si="38"/>
        <v/>
      </c>
      <c r="AJ73" s="1010" t="str">
        <f t="shared" si="4"/>
        <v/>
      </c>
      <c r="AK73" s="99"/>
      <c r="AL73" s="950"/>
      <c r="AM73" s="950"/>
      <c r="AN73" s="1339" t="str">
        <f t="shared" si="19"/>
        <v/>
      </c>
      <c r="AO73" s="1160" t="str">
        <f t="shared" si="37"/>
        <v/>
      </c>
      <c r="AP73" s="1241" t="str">
        <f t="shared" si="30"/>
        <v/>
      </c>
      <c r="AQ73" s="1045" t="str">
        <f t="shared" si="5"/>
        <v/>
      </c>
      <c r="AR73" s="1045" t="str">
        <f t="shared" si="55"/>
        <v/>
      </c>
      <c r="AS73" s="1045" t="str">
        <f t="shared" si="7"/>
        <v/>
      </c>
      <c r="AT73" s="1045" t="str">
        <f t="shared" si="8"/>
        <v/>
      </c>
      <c r="AU73" s="1045"/>
      <c r="AV73" s="1045" t="str">
        <f t="shared" si="31"/>
        <v/>
      </c>
      <c r="AW73" s="1045"/>
      <c r="AX73" s="1045" t="str">
        <f t="shared" si="9"/>
        <v/>
      </c>
      <c r="AY73" s="1497"/>
      <c r="AZ73" s="1497"/>
      <c r="BA73" s="900" t="str">
        <f t="shared" si="10"/>
        <v/>
      </c>
      <c r="BB73" s="900" t="str">
        <f>IF(ISBLANK('JOURNÉE 2'!C73),"",'JOURNÉE 2'!C73)</f>
        <v/>
      </c>
      <c r="BC73" s="1511"/>
      <c r="BD73" s="1510"/>
      <c r="BE73" s="1515"/>
      <c r="BF73" s="1311" t="str">
        <f>IF(ISNA(VLOOKUP(BA73,'JOURNÉE 1'!$BJ$10:$BL$298,2,FALSE)),"",VLOOKUP(BA73,'JOURNÉE 1'!$BJ$10:$BL$298,2,FALSE))</f>
        <v/>
      </c>
      <c r="BG73" s="92" t="str">
        <f t="shared" si="11"/>
        <v/>
      </c>
      <c r="BH73" s="93" t="str">
        <f t="shared" si="12"/>
        <v/>
      </c>
      <c r="BI73" s="1511"/>
      <c r="BJ73" s="1353"/>
      <c r="BK73" s="1510"/>
      <c r="BL73" s="1510"/>
      <c r="BM73" s="1515"/>
      <c r="BN73" s="1311" t="str">
        <f>IF(ISBLANK('JOURNÉE 1'!C73),"",'JOURNÉE 1'!C73)</f>
        <v/>
      </c>
      <c r="BO73" s="461" t="str">
        <f t="shared" si="13"/>
        <v/>
      </c>
      <c r="BP73" s="461" t="str">
        <f>IF(ISBLANK('JOURNÉE 2'!C73),"",'JOURNÉE 2'!C73)</f>
        <v/>
      </c>
      <c r="BQ73" s="461" t="str">
        <f>IF(ISBLANK('JOURNÉE 1'!U73),"",'JOURNÉE 1'!U73)</f>
        <v/>
      </c>
      <c r="BR73" s="461" t="str">
        <f>IF(ISNA(VLOOKUP(BN73,'JOURNÉE 2'!$C$10:$AR$300,35,FALSE)),"",VLOOKUP(BN73,'JOURNÉE 2'!$C$10:$AR$300,35,FALSE))</f>
        <v/>
      </c>
      <c r="BS73" s="461" t="str">
        <f t="shared" si="21"/>
        <v/>
      </c>
      <c r="BT73" s="475">
        <f t="shared" si="22"/>
        <v>18</v>
      </c>
      <c r="BU73" s="1304" t="str">
        <f>IF(ISNA(VLOOKUP(BN73,'JOURNÉE 2'!$BV$10:$BX$300,3,FALSE)),"",VLOOKUP(BN73,'JOURNÉE 2'!$BV$10:$BX$300,3,FALSE))</f>
        <v/>
      </c>
      <c r="BV73" s="900" t="str">
        <f>IF(ISNA(VLOOKUP(BN73,'JOURNÉE 2'!$C$10:$AR$300,1,FALSE)),"",VLOOKUP(BN73,'JOURNÉE 2'!$C$10:$AR$300,1,FALSE))</f>
        <v/>
      </c>
      <c r="BW73" s="96"/>
      <c r="BX73" t="str">
        <f>IF(ISEVEN(ROW()),IF($B73&lt;&gt;0,TEXT($B73,"00")&amp;" "&amp;#REF!&amp;" "&amp;1,""),IF($B72&lt;&gt;0,TEXT($B72,"00")&amp;" "&amp;#REF!&amp;" "&amp;2,""))</f>
        <v/>
      </c>
      <c r="BY73" t="str">
        <f t="shared" si="33"/>
        <v/>
      </c>
      <c r="BZ73" t="str">
        <f t="shared" si="34"/>
        <v/>
      </c>
      <c r="CA73" t="str">
        <f t="shared" si="32"/>
        <v/>
      </c>
      <c r="CB73" t="str">
        <f t="shared" si="23"/>
        <v/>
      </c>
      <c r="CC73" t="str">
        <f t="shared" si="24"/>
        <v/>
      </c>
      <c r="CD73" t="str">
        <f t="shared" si="25"/>
        <v/>
      </c>
      <c r="CE73" t="str">
        <f t="shared" si="26"/>
        <v/>
      </c>
      <c r="CF73" t="str">
        <f t="shared" si="27"/>
        <v/>
      </c>
    </row>
    <row r="74" spans="1:84" ht="15.75" customHeight="1" thickTop="1" x14ac:dyDescent="0.4">
      <c r="A74" s="1497"/>
      <c r="B74" s="1457"/>
      <c r="C74" s="113"/>
      <c r="D74" s="114"/>
      <c r="E74" s="114"/>
      <c r="F74" s="115"/>
      <c r="G74" s="1139"/>
      <c r="H74" s="1457" t="str">
        <f t="shared" ref="H74" si="69">IF(G75=36,"",IF(G74="","",G74+G75))</f>
        <v/>
      </c>
      <c r="I74" s="1104" t="str">
        <f>IF(ISNA(VLOOKUP(C74,'J1&amp;J2'!$CA$9:$CE$466,5,FALSE)),"",VLOOKUP(C74,'J1&amp;J2'!$CA$9:$CE$466,5,FALSE))</f>
        <v/>
      </c>
      <c r="J74" s="1518"/>
      <c r="K74" s="1479" t="str">
        <f>IF(ISNA(VLOOKUP(J74,SaisieScores!$C$12:$D$103,2,FALSE)),"",VLOOKUP(J74,SaisieScores!$C$12:$D$103,2,FALSE))</f>
        <v/>
      </c>
      <c r="L74" s="1462" t="str">
        <f t="shared" si="36"/>
        <v/>
      </c>
      <c r="M74" s="1520" t="str">
        <f>IF(L74="","",L74-$AS$6)</f>
        <v/>
      </c>
      <c r="N74" s="1460" t="str">
        <f>IF(K74="","",RANK(K74,($K$10:$K$257),1))</f>
        <v/>
      </c>
      <c r="O74" s="1509" t="str">
        <f>IF(S74="","",IF(S74&gt;3,"",IF(S74=1,K74,IF(S74=2,K74,IF(S74=3,K74)))))</f>
        <v/>
      </c>
      <c r="P74" s="1351"/>
      <c r="Q74" s="1351"/>
      <c r="R74" s="83"/>
      <c r="S74" s="1539" t="str">
        <f>IF(OR(ISBLANK(K74),K74=""),"",RANK(K74,$K$46:$K$81,1)+COUNTIF($K$46:K74,K74)-1)</f>
        <v/>
      </c>
      <c r="T74" s="1474" t="str">
        <f>IF(O74="","",IF(O74&gt;3,"",IF(O74=1,K74,IF(O74=2,K74,IF(O74=3,K74)))))</f>
        <v/>
      </c>
      <c r="U74" s="1474" t="str">
        <f>IF(S74="","",IF(S74&gt;3,"",IF(S74=1,K74,IF(S74=2,K74,IF(S74=3,K74)))))</f>
        <v/>
      </c>
      <c r="V74" s="1474"/>
      <c r="W74" s="1474" t="str">
        <f>IF(OR(ISBLANK(V74),V74=""),"",RANK(V74,($V$10:$V$257),1))</f>
        <v/>
      </c>
      <c r="X74" s="1474"/>
      <c r="Y74" s="1474"/>
      <c r="Z74" s="1468"/>
      <c r="AA74" s="1426"/>
      <c r="AB74" s="1328" t="str">
        <f>IF(ISNA(VLOOKUP(AA74,SaisieScores!$F$12:$G$103,2,FALSE)),"",VLOOKUP(AA74,SaisieScores!$F$12:$G$103,2,FALSE))</f>
        <v/>
      </c>
      <c r="AC74" s="1348" t="str">
        <f t="shared" si="17"/>
        <v/>
      </c>
      <c r="AD74" s="1349" t="str">
        <f t="shared" ref="AD74:AD137" si="70">IF(AC74="","",IF(AC74="AB","",AC74-$AS$6))</f>
        <v/>
      </c>
      <c r="AE74" s="1349" t="str">
        <f t="shared" ref="AE74:AE137" si="71">IF(OR(AB74="",AB74="AB"),"",IF(AB74=999,"",RANK(AB74,($AB$10:$AB$257),1)))</f>
        <v/>
      </c>
      <c r="AF74" s="1348" t="str">
        <f>IF(OR(ISBLANK(AB74),AB74=""),"",IF(AB74="AB","",RANK(AB74,$AB$46:$AB$81,1)+COUNTIF($AB$46:AB74,AB74)-1))</f>
        <v/>
      </c>
      <c r="AG74" s="1223" t="str">
        <f t="shared" si="18"/>
        <v/>
      </c>
      <c r="AH74" s="103" t="str">
        <f t="shared" si="54"/>
        <v/>
      </c>
      <c r="AI74" s="82" t="str">
        <f t="shared" si="38"/>
        <v/>
      </c>
      <c r="AJ74" s="897" t="str">
        <f t="shared" si="4"/>
        <v/>
      </c>
      <c r="AK74" s="1223"/>
      <c r="AL74" s="1348"/>
      <c r="AM74" s="1348"/>
      <c r="AN74" s="1349" t="str">
        <f t="shared" si="19"/>
        <v/>
      </c>
      <c r="AO74" s="1157" t="str">
        <f t="shared" si="37"/>
        <v/>
      </c>
      <c r="AP74" s="1242" t="str">
        <f t="shared" si="30"/>
        <v/>
      </c>
      <c r="AQ74" s="1223" t="str">
        <f t="shared" ref="AQ74:AQ137" si="72">IF(AP74="","",RANK(AP74,($AP$10:$AP$257),1))</f>
        <v/>
      </c>
      <c r="AR74" s="1223" t="str">
        <f t="shared" si="55"/>
        <v/>
      </c>
      <c r="AS74" s="1223" t="str">
        <f t="shared" si="7"/>
        <v/>
      </c>
      <c r="AT74" s="1223" t="str">
        <f t="shared" ref="AT74:AT137" si="73">IF(AF74="","",IF(AF74&gt;4,AP74,""))</f>
        <v/>
      </c>
      <c r="AU74" s="1223"/>
      <c r="AV74" s="1223" t="str">
        <f t="shared" si="31"/>
        <v/>
      </c>
      <c r="AW74" s="1223"/>
      <c r="AX74" s="1223" t="str">
        <f t="shared" ref="AX74:AX137" si="74">IF(OR(ISBLANK(G74),ISBLANK(AC74),ISBLANK($AY$6)),"",IF(AC74="AB",IF(G74+3.6&gt;=36,36,G74+3.6),IF(AND(G74&gt;=18,$AY$6-AC74+G74&gt;0),G74-($AY$6-AC74+G74)*0.4,IF(AND(G74&lt;18,$AY$6-AC74+G74&gt;0),AC74-($AY$6-AC74+G74)*0.2,IF($AY$6-AC74+G74&lt;0,IF(G74-($AY$6-AC74+G74)*0.1&gt;36,36,G74-($AY$6-AC74+G74)*0.1),IF($AY$6-AC74+G74=0,G74))))))</f>
        <v/>
      </c>
      <c r="AY74" s="1497"/>
      <c r="AZ74" s="1497"/>
      <c r="BA74" s="900" t="str">
        <f t="shared" ref="BA74:BA137" si="75">IF(C74= "", "",C74)</f>
        <v/>
      </c>
      <c r="BB74" s="900" t="str">
        <f>IF(ISBLANK('JOURNÉE 2'!C74),"",'JOURNÉE 2'!C74)</f>
        <v/>
      </c>
      <c r="BC74" s="1505" t="str">
        <f>IF(OR(BK74=""),"",IF(OR(BL74=""),"",BK74))</f>
        <v/>
      </c>
      <c r="BD74" s="1495" t="str">
        <f>IF(OR(BK74=""),"",IF(OR(BL74=""),"",BL74))</f>
        <v/>
      </c>
      <c r="BE74" s="1508" t="str">
        <f>IF(OR(BK74="",BL74=""),"",MIN(BK74:BL74))</f>
        <v/>
      </c>
      <c r="BF74" s="1311" t="str">
        <f>IF(ISNA(VLOOKUP(BA74,'JOURNÉE 1'!$BJ$10:$BL$298,2,FALSE)),"",VLOOKUP(BA74,'JOURNÉE 1'!$BJ$10:$BL$298,2,FALSE))</f>
        <v/>
      </c>
      <c r="BG74" s="92" t="str">
        <f t="shared" si="11"/>
        <v/>
      </c>
      <c r="BH74" s="93" t="str">
        <f t="shared" si="12"/>
        <v/>
      </c>
      <c r="BI74" s="1505" t="str">
        <f>IF(OR(C74="",C75=""),"",CONCATENATE(C74,C75))</f>
        <v/>
      </c>
      <c r="BJ74" s="1354"/>
      <c r="BK74" s="1495" t="str">
        <f>IF(K74= "", "",K74)</f>
        <v/>
      </c>
      <c r="BL74" s="1495" t="str">
        <f>IF(ISNA(VLOOKUP(BI74,'JOURNÉE 2'!$BE$10:$BF$300,2,FALSE)),"",VLOOKUP(BI74,'JOURNÉE 2'!$BE$10:$BF$300,2,FALSE))</f>
        <v/>
      </c>
      <c r="BM74" s="1508" t="str">
        <f>IF(OR(BK74="",BL74=""),"",MIN(BK74:BL74))</f>
        <v/>
      </c>
      <c r="BN74" s="1311" t="str">
        <f>IF(ISBLANK('JOURNÉE 1'!C74),"",'JOURNÉE 1'!C74)</f>
        <v/>
      </c>
      <c r="BO74" s="461" t="str">
        <f t="shared" ref="BO74:BO137" si="76">IF(AC74= "", "",AC74)</f>
        <v/>
      </c>
      <c r="BP74" s="461" t="str">
        <f>IF(ISBLANK('JOURNÉE 2'!C74),"",'JOURNÉE 2'!C74)</f>
        <v/>
      </c>
      <c r="BQ74" s="461" t="str">
        <f>IF(ISBLANK('JOURNÉE 1'!U74),"",'JOURNÉE 1'!U74)</f>
        <v/>
      </c>
      <c r="BR74" s="461" t="str">
        <f>IF(ISNA(VLOOKUP(BN74,'JOURNÉE 2'!$C$10:$AR$300,35,FALSE)),"",VLOOKUP(BN74,'JOURNÉE 2'!$C$10:$AR$300,35,FALSE))</f>
        <v/>
      </c>
      <c r="BS74" s="461" t="str">
        <f t="shared" si="21"/>
        <v/>
      </c>
      <c r="BT74" s="475">
        <f t="shared" si="22"/>
        <v>18</v>
      </c>
      <c r="BU74" s="1304" t="str">
        <f>IF(ISNA(VLOOKUP(BN74,'JOURNÉE 2'!$BV$10:$BX$300,3,FALSE)),"",VLOOKUP(BN74,'JOURNÉE 2'!$BV$10:$BX$300,3,FALSE))</f>
        <v/>
      </c>
      <c r="BV74" s="900" t="str">
        <f>IF(ISNA(VLOOKUP(BN74,'JOURNÉE 2'!$C$10:$AR$300,1,FALSE)),"",VLOOKUP(BN74,'JOURNÉE 2'!$C$10:$AR$300,1,FALSE))</f>
        <v/>
      </c>
      <c r="BW74" s="107"/>
      <c r="BX74" t="str">
        <f>IF(ISEVEN(ROW()),IF($B74&lt;&gt;0,TEXT($B74,"00")&amp;" "&amp;#REF!&amp;" "&amp;1,""),IF($B73&lt;&gt;0,TEXT($B73,"00")&amp;" "&amp;#REF!&amp;" "&amp;2,""))</f>
        <v/>
      </c>
      <c r="BY74" t="str">
        <f t="shared" si="33"/>
        <v/>
      </c>
      <c r="BZ74" t="str">
        <f t="shared" si="34"/>
        <v/>
      </c>
      <c r="CA74" t="str">
        <f t="shared" si="32"/>
        <v/>
      </c>
      <c r="CB74" t="str">
        <f t="shared" si="23"/>
        <v/>
      </c>
      <c r="CC74" t="str">
        <f t="shared" si="24"/>
        <v/>
      </c>
      <c r="CD74" t="str">
        <f t="shared" si="25"/>
        <v/>
      </c>
      <c r="CE74" t="str">
        <f t="shared" si="26"/>
        <v/>
      </c>
      <c r="CF74" t="str">
        <f t="shared" si="27"/>
        <v/>
      </c>
    </row>
    <row r="75" spans="1:84" ht="15.75" customHeight="1" thickBot="1" x14ac:dyDescent="0.45">
      <c r="A75" s="1497"/>
      <c r="B75" s="1458"/>
      <c r="C75" s="80"/>
      <c r="D75" s="81"/>
      <c r="E75" s="81"/>
      <c r="F75" s="82"/>
      <c r="G75" s="1141"/>
      <c r="H75" s="1494"/>
      <c r="I75" s="1102" t="str">
        <f>IF(ISNA(VLOOKUP(C75,'J1&amp;J2'!$CA$9:$CE$466,5,FALSE)),"",VLOOKUP(C75,'J1&amp;J2'!$CA$9:$CE$466,5,FALSE))</f>
        <v/>
      </c>
      <c r="J75" s="1519"/>
      <c r="K75" s="1480"/>
      <c r="L75" s="1463"/>
      <c r="M75" s="1521"/>
      <c r="N75" s="1461"/>
      <c r="O75" s="1510"/>
      <c r="P75" s="1347"/>
      <c r="Q75" s="1347"/>
      <c r="R75" s="83"/>
      <c r="S75" s="1510"/>
      <c r="T75" s="1510"/>
      <c r="U75" s="1510"/>
      <c r="V75" s="1510"/>
      <c r="W75" s="1510"/>
      <c r="X75" s="1510"/>
      <c r="Y75" s="1510"/>
      <c r="Z75" s="1469"/>
      <c r="AA75" s="1424"/>
      <c r="AB75" s="1328" t="str">
        <f>IF(ISNA(VLOOKUP(AA75,SaisieScores!$F$12:$G$103,2,FALSE)),"",VLOOKUP(AA75,SaisieScores!$F$12:$G$103,2,FALSE))</f>
        <v/>
      </c>
      <c r="AC75" s="898" t="str">
        <f t="shared" si="17"/>
        <v/>
      </c>
      <c r="AD75" s="1339" t="str">
        <f t="shared" si="70"/>
        <v/>
      </c>
      <c r="AE75" s="1339" t="str">
        <f t="shared" si="71"/>
        <v/>
      </c>
      <c r="AF75" s="898" t="str">
        <f>IF(OR(ISBLANK(AB75),AB75=""),"",IF(AB75="AB","",RANK(AB75,$AB$46:$AB$81,1)+COUNTIF($AB$46:AB75,AB75)-1))</f>
        <v/>
      </c>
      <c r="AG75" s="1045" t="str">
        <f t="shared" ref="AG75:AG138" si="77">IF(AF75="","",IF(AB75=999,"",IF(AF75&gt;4,"",IF(AF75=1,AB75,IF(AF75=2,AB75,IF(AF75=3,AB75,IF(AF75=4,AB75)))))))</f>
        <v/>
      </c>
      <c r="AH75" s="88" t="str">
        <f t="shared" si="54"/>
        <v/>
      </c>
      <c r="AI75" s="87" t="str">
        <f t="shared" si="38"/>
        <v/>
      </c>
      <c r="AJ75" s="1010" t="str">
        <f t="shared" si="4"/>
        <v/>
      </c>
      <c r="AK75" s="99"/>
      <c r="AL75" s="950"/>
      <c r="AM75" s="950"/>
      <c r="AN75" s="1339" t="str">
        <f t="shared" ref="AN75:AN138" si="78">IF(AB75="","",IF(AB75="AB",IF(G75+3.6&gt;=36,36,G75+3.6),IF(OR(ISBLANK(G75),ISBLANK(AB75),ISBLANK($AS$6)),"",IF(AND(G75&gt;=18,$AS$6-AB75+G75&gt;0),G75-($AS$6-AB75+G75)*0.4,IF(AND(G75&lt;18,$AS$6-AB75+G75&gt;0),G75-($AS$6-AB75+G75)*0.2,IF($AS$6-AB75+G75&lt;0,IF(G75-($AS$6-AB75+G75)*0.1&gt;36,36,G75-($AS$6-AB75+G75)*0.1),IF($AS$6-AB75+G75=0,G75)))))))</f>
        <v/>
      </c>
      <c r="AO75" s="1160" t="str">
        <f t="shared" si="37"/>
        <v/>
      </c>
      <c r="AP75" s="1241" t="str">
        <f t="shared" si="30"/>
        <v/>
      </c>
      <c r="AQ75" s="1045" t="str">
        <f t="shared" si="72"/>
        <v/>
      </c>
      <c r="AR75" s="1045" t="str">
        <f t="shared" si="55"/>
        <v/>
      </c>
      <c r="AS75" s="1045" t="str">
        <f t="shared" si="7"/>
        <v/>
      </c>
      <c r="AT75" s="1045" t="str">
        <f t="shared" si="73"/>
        <v/>
      </c>
      <c r="AU75" s="1045"/>
      <c r="AV75" s="1045" t="str">
        <f t="shared" si="31"/>
        <v/>
      </c>
      <c r="AW75" s="1045"/>
      <c r="AX75" s="1045" t="str">
        <f t="shared" si="74"/>
        <v/>
      </c>
      <c r="AY75" s="1497"/>
      <c r="AZ75" s="1497"/>
      <c r="BA75" s="900" t="str">
        <f t="shared" si="75"/>
        <v/>
      </c>
      <c r="BB75" s="900" t="str">
        <f>IF(ISBLANK('JOURNÉE 2'!C75),"",'JOURNÉE 2'!C75)</f>
        <v/>
      </c>
      <c r="BC75" s="1511"/>
      <c r="BD75" s="1510"/>
      <c r="BE75" s="1515"/>
      <c r="BF75" s="1311" t="str">
        <f>IF(ISNA(VLOOKUP(BA75,'JOURNÉE 1'!$BJ$10:$BL$298,2,FALSE)),"",VLOOKUP(BA75,'JOURNÉE 1'!$BJ$10:$BL$298,2,FALSE))</f>
        <v/>
      </c>
      <c r="BG75" s="92" t="str">
        <f t="shared" si="11"/>
        <v/>
      </c>
      <c r="BH75" s="93" t="str">
        <f t="shared" si="12"/>
        <v/>
      </c>
      <c r="BI75" s="1511"/>
      <c r="BJ75" s="1353"/>
      <c r="BK75" s="1510"/>
      <c r="BL75" s="1510"/>
      <c r="BM75" s="1515"/>
      <c r="BN75" s="1311" t="str">
        <f>IF(ISBLANK('JOURNÉE 1'!C75),"",'JOURNÉE 1'!C75)</f>
        <v/>
      </c>
      <c r="BO75" s="461" t="str">
        <f t="shared" si="76"/>
        <v/>
      </c>
      <c r="BP75" s="461" t="str">
        <f>IF(ISBLANK('JOURNÉE 2'!C75),"",'JOURNÉE 2'!C75)</f>
        <v/>
      </c>
      <c r="BQ75" s="461" t="str">
        <f>IF(ISBLANK('JOURNÉE 1'!U75),"",'JOURNÉE 1'!U75)</f>
        <v/>
      </c>
      <c r="BR75" s="461" t="str">
        <f>IF(ISNA(VLOOKUP(BN75,'JOURNÉE 2'!$C$10:$AR$300,35,FALSE)),"",VLOOKUP(BN75,'JOURNÉE 2'!$C$10:$AR$300,35,FALSE))</f>
        <v/>
      </c>
      <c r="BS75" s="461" t="str">
        <f t="shared" ref="BS75:BS138" si="79">IF(OR(BO75="",BR75=""),"",MIN(BO75:BR75))</f>
        <v/>
      </c>
      <c r="BT75" s="475">
        <f t="shared" ref="BT75:BT138" si="80">IF(COUNTIF($BS$10:$BS$45,"&gt;1")&lt;1,"",SMALL($BS$10:$BS$45,1))</f>
        <v>18</v>
      </c>
      <c r="BU75" s="1304" t="str">
        <f>IF(ISNA(VLOOKUP(BN75,'JOURNÉE 2'!$BV$10:$BX$300,3,FALSE)),"",VLOOKUP(BN75,'JOURNÉE 2'!$BV$10:$BX$300,3,FALSE))</f>
        <v/>
      </c>
      <c r="BV75" s="900" t="str">
        <f>IF(ISNA(VLOOKUP(BN75,'JOURNÉE 2'!$C$10:$AR$300,1,FALSE)),"",VLOOKUP(BN75,'JOURNÉE 2'!$C$10:$AR$300,1,FALSE))</f>
        <v/>
      </c>
      <c r="BW75" s="96"/>
      <c r="BX75" t="str">
        <f>IF(ISEVEN(ROW()),IF($B75&lt;&gt;0,TEXT($B75,"00")&amp;" "&amp;#REF!&amp;" "&amp;1,""),IF($B74&lt;&gt;0,TEXT($B74,"00")&amp;" "&amp;#REF!&amp;" "&amp;2,""))</f>
        <v/>
      </c>
      <c r="BY75" t="str">
        <f t="shared" si="33"/>
        <v/>
      </c>
      <c r="BZ75" t="str">
        <f t="shared" si="34"/>
        <v/>
      </c>
      <c r="CA75" t="str">
        <f t="shared" si="32"/>
        <v/>
      </c>
      <c r="CB75" t="str">
        <f t="shared" ref="CB75:CB138" si="81">+IF($BW75&gt;0,BW75,"")</f>
        <v/>
      </c>
      <c r="CC75" t="str">
        <f t="shared" ref="CC75:CC138" si="82">+IF($BW75&gt;0,$AA75,"")</f>
        <v/>
      </c>
      <c r="CD75" t="str">
        <f t="shared" ref="CD75:CD138" si="83">+IF($C75&lt;&gt;"",$D75&amp;" "&amp;$E75,"")</f>
        <v/>
      </c>
      <c r="CE75" t="str">
        <f t="shared" ref="CE75:CE138" si="84">+IF($C75&lt;&gt;"",$F75,"")</f>
        <v/>
      </c>
      <c r="CF75" t="str">
        <f t="shared" ref="CF75:CF138" si="85">+IF($C75&lt;&gt;"",$G75,"")</f>
        <v/>
      </c>
    </row>
    <row r="76" spans="1:84" ht="15.75" customHeight="1" thickTop="1" x14ac:dyDescent="0.4">
      <c r="A76" s="1497"/>
      <c r="B76" s="1459"/>
      <c r="C76" s="97"/>
      <c r="D76" s="98"/>
      <c r="E76" s="98"/>
      <c r="F76" s="87"/>
      <c r="G76" s="1140"/>
      <c r="H76" s="1459" t="str">
        <f t="shared" ref="H76" si="86">IF(G77=36,"",IF(G76="","",G76+G77))</f>
        <v/>
      </c>
      <c r="I76" s="1103" t="str">
        <f>IF(ISNA(VLOOKUP(C76,'J1&amp;J2'!$CA$9:$CE$466,5,FALSE)),"",VLOOKUP(C76,'J1&amp;J2'!$CA$9:$CE$466,5,FALSE))</f>
        <v/>
      </c>
      <c r="J76" s="1516"/>
      <c r="K76" s="1479" t="str">
        <f>IF(ISNA(VLOOKUP(J76,SaisieScores!$C$12:$D$103,2,FALSE)),"",VLOOKUP(J76,SaisieScores!$C$12:$D$103,2,FALSE))</f>
        <v/>
      </c>
      <c r="L76" s="1462" t="str">
        <f t="shared" si="36"/>
        <v/>
      </c>
      <c r="M76" s="1529" t="str">
        <f>IF(L76="","",L76-$AS$6)</f>
        <v/>
      </c>
      <c r="N76" s="1471" t="str">
        <f>IF(K76="","",RANK(K76,($K$10:$K$257),1))</f>
        <v/>
      </c>
      <c r="O76" s="1474" t="str">
        <f>IF(S76="","",IF(S76&gt;3,"",IF(S76=1,K76,IF(S76=2,K76,IF(S76=3,K76)))))</f>
        <v/>
      </c>
      <c r="P76" s="1045"/>
      <c r="Q76" s="942"/>
      <c r="R76" s="87"/>
      <c r="S76" s="1474" t="str">
        <f>IF(OR(ISBLANK(K76),K76=""),"",RANK(K76,$K$46:$K$81,1)+COUNTIF($K$46:K76,K76)-1)</f>
        <v/>
      </c>
      <c r="T76" s="1474" t="str">
        <f>IF(O76="","",IF(O76&gt;3,"",IF(O76=1,K76,IF(O76=2,K76,IF(O76=3,K76)))))</f>
        <v/>
      </c>
      <c r="U76" s="1474" t="str">
        <f>IF(S76="","",IF(S76&gt;3,"",IF(S76=1,K76,IF(S76=2,K76,IF(S76=3,K76)))))</f>
        <v/>
      </c>
      <c r="V76" s="1474"/>
      <c r="W76" s="1474" t="str">
        <f>IF(OR(ISBLANK(V76),V76=""),"",RANK(V76,($V$10:$V$257),1))</f>
        <v/>
      </c>
      <c r="X76" s="1474"/>
      <c r="Y76" s="1474"/>
      <c r="Z76" s="1468"/>
      <c r="AA76" s="1425"/>
      <c r="AB76" s="1328" t="str">
        <f>IF(ISNA(VLOOKUP(AA76,SaisieScores!$F$12:$G$103,2,FALSE)),"",VLOOKUP(AA76,SaisieScores!$F$12:$G$103,2,FALSE))</f>
        <v/>
      </c>
      <c r="AC76" s="1348" t="str">
        <f t="shared" si="17"/>
        <v/>
      </c>
      <c r="AD76" s="1349" t="str">
        <f t="shared" si="70"/>
        <v/>
      </c>
      <c r="AE76" s="1349" t="str">
        <f t="shared" si="71"/>
        <v/>
      </c>
      <c r="AF76" s="1348" t="str">
        <f>IF(OR(ISBLANK(AB76),AB76=""),"",IF(AB76="AB","",RANK(AB76,$AB$46:$AB$81,1)+COUNTIF($AB$46:AB76,AB76)-1))</f>
        <v/>
      </c>
      <c r="AG76" s="1223" t="str">
        <f t="shared" si="77"/>
        <v/>
      </c>
      <c r="AH76" s="103" t="str">
        <f t="shared" si="54"/>
        <v/>
      </c>
      <c r="AI76" s="82" t="str">
        <f t="shared" si="38"/>
        <v/>
      </c>
      <c r="AJ76" s="897" t="str">
        <f t="shared" si="4"/>
        <v/>
      </c>
      <c r="AK76" s="1223"/>
      <c r="AL76" s="1348"/>
      <c r="AM76" s="1348"/>
      <c r="AN76" s="1349" t="str">
        <f t="shared" si="78"/>
        <v/>
      </c>
      <c r="AO76" s="1157" t="str">
        <f t="shared" si="37"/>
        <v/>
      </c>
      <c r="AP76" s="1242" t="str">
        <f t="shared" ref="AP76:AP139" si="87">IF(AC76="","",IF(AC76="AB","",AB76-G76))</f>
        <v/>
      </c>
      <c r="AQ76" s="1223" t="str">
        <f t="shared" si="72"/>
        <v/>
      </c>
      <c r="AR76" s="1223" t="str">
        <f t="shared" si="55"/>
        <v/>
      </c>
      <c r="AS76" s="1223" t="str">
        <f t="shared" si="7"/>
        <v/>
      </c>
      <c r="AT76" s="1223" t="str">
        <f t="shared" si="73"/>
        <v/>
      </c>
      <c r="AU76" s="1223"/>
      <c r="AV76" s="1223" t="str">
        <f t="shared" ref="AV76:AV139" si="88">IF(AU76="","",RANK(AU76,($AU$10:$AU$257),1))</f>
        <v/>
      </c>
      <c r="AW76" s="1223"/>
      <c r="AX76" s="1223" t="str">
        <f t="shared" si="74"/>
        <v/>
      </c>
      <c r="AY76" s="1497"/>
      <c r="AZ76" s="1497"/>
      <c r="BA76" s="900" t="str">
        <f t="shared" si="75"/>
        <v/>
      </c>
      <c r="BB76" s="900" t="str">
        <f>IF(ISBLANK('JOURNÉE 2'!C76),"",'JOURNÉE 2'!C76)</f>
        <v/>
      </c>
      <c r="BC76" s="1505" t="str">
        <f>IF(OR(BK76=""),"",IF(OR(BL76=""),"",BK76))</f>
        <v/>
      </c>
      <c r="BD76" s="1495" t="str">
        <f>IF(OR(BK76=""),"",IF(OR(BL76=""),"",BL76))</f>
        <v/>
      </c>
      <c r="BE76" s="1508" t="str">
        <f>IF(OR(BK76="",BL76=""),"",MIN(BK76:BL76))</f>
        <v/>
      </c>
      <c r="BF76" s="1311" t="str">
        <f>IF(ISNA(VLOOKUP(BA76,'JOURNÉE 1'!$BJ$10:$BL$298,2,FALSE)),"",VLOOKUP(BA76,'JOURNÉE 1'!$BJ$10:$BL$298,2,FALSE))</f>
        <v/>
      </c>
      <c r="BG76" s="92" t="str">
        <f t="shared" si="11"/>
        <v/>
      </c>
      <c r="BH76" s="93" t="str">
        <f t="shared" si="12"/>
        <v/>
      </c>
      <c r="BI76" s="1505" t="str">
        <f>IF(OR(C76="",C77=""),"",CONCATENATE(C76,C77))</f>
        <v/>
      </c>
      <c r="BJ76" s="1354"/>
      <c r="BK76" s="1495" t="str">
        <f>IF(K76= "", "",K76)</f>
        <v/>
      </c>
      <c r="BL76" s="1495" t="str">
        <f>IF(ISNA(VLOOKUP(BI76,'JOURNÉE 2'!$BE$10:$BF$300,2,FALSE)),"",VLOOKUP(BI76,'JOURNÉE 2'!$BE$10:$BF$300,2,FALSE))</f>
        <v/>
      </c>
      <c r="BM76" s="1508" t="str">
        <f>IF(OR(BK76="",BL76=""),"",MIN(BK76:BL76))</f>
        <v/>
      </c>
      <c r="BN76" s="1311" t="str">
        <f>IF(ISBLANK('JOURNÉE 1'!C76),"",'JOURNÉE 1'!C76)</f>
        <v/>
      </c>
      <c r="BO76" s="461" t="str">
        <f t="shared" si="76"/>
        <v/>
      </c>
      <c r="BP76" s="461" t="str">
        <f>IF(ISBLANK('JOURNÉE 2'!C76),"",'JOURNÉE 2'!C76)</f>
        <v/>
      </c>
      <c r="BQ76" s="461" t="str">
        <f>IF(ISBLANK('JOURNÉE 1'!U76),"",'JOURNÉE 1'!U76)</f>
        <v/>
      </c>
      <c r="BR76" s="461" t="str">
        <f>IF(ISNA(VLOOKUP(BN76,'JOURNÉE 2'!$C$10:$AR$300,35,FALSE)),"",VLOOKUP(BN76,'JOURNÉE 2'!$C$10:$AR$300,35,FALSE))</f>
        <v/>
      </c>
      <c r="BS76" s="461" t="str">
        <f t="shared" si="79"/>
        <v/>
      </c>
      <c r="BT76" s="475">
        <f t="shared" si="80"/>
        <v>18</v>
      </c>
      <c r="BU76" s="1304" t="str">
        <f>IF(ISNA(VLOOKUP(BN76,'JOURNÉE 2'!$BV$10:$BX$300,3,FALSE)),"",VLOOKUP(BN76,'JOURNÉE 2'!$BV$10:$BX$300,3,FALSE))</f>
        <v/>
      </c>
      <c r="BV76" s="900" t="str">
        <f>IF(ISNA(VLOOKUP(BN76,'JOURNÉE 2'!$C$10:$AR$300,1,FALSE)),"",VLOOKUP(BN76,'JOURNÉE 2'!$C$10:$AR$300,1,FALSE))</f>
        <v/>
      </c>
      <c r="BW76" s="107"/>
      <c r="BX76" t="str">
        <f>IF(ISEVEN(ROW()),IF($B76&lt;&gt;0,TEXT($B76,"00")&amp;" "&amp;#REF!&amp;" "&amp;1,""),IF($B75&lt;&gt;0,TEXT($B75,"00")&amp;" "&amp;#REF!&amp;" "&amp;2,""))</f>
        <v/>
      </c>
      <c r="BY76" t="str">
        <f t="shared" si="33"/>
        <v/>
      </c>
      <c r="BZ76" t="str">
        <f t="shared" si="34"/>
        <v/>
      </c>
      <c r="CA76" t="str">
        <f t="shared" ref="CA76:CA139" si="89">+IF(BW76&gt;0,TEXT(BW76,"00")&amp;" "&amp;AA76,"")</f>
        <v/>
      </c>
      <c r="CB76" t="str">
        <f t="shared" si="81"/>
        <v/>
      </c>
      <c r="CC76" t="str">
        <f t="shared" si="82"/>
        <v/>
      </c>
      <c r="CD76" t="str">
        <f t="shared" si="83"/>
        <v/>
      </c>
      <c r="CE76" t="str">
        <f t="shared" si="84"/>
        <v/>
      </c>
      <c r="CF76" t="str">
        <f t="shared" si="85"/>
        <v/>
      </c>
    </row>
    <row r="77" spans="1:84" ht="15.75" customHeight="1" thickBot="1" x14ac:dyDescent="0.45">
      <c r="A77" s="1497"/>
      <c r="B77" s="1458"/>
      <c r="C77" s="97"/>
      <c r="D77" s="98"/>
      <c r="E77" s="98"/>
      <c r="F77" s="87"/>
      <c r="G77" s="1140"/>
      <c r="H77" s="1486"/>
      <c r="I77" s="1105" t="str">
        <f>IF(ISNA(VLOOKUP(C77,'J1&amp;J2'!$CA$9:$CE$466,5,FALSE)),"",VLOOKUP(C77,'J1&amp;J2'!$CA$9:$CE$466,5,FALSE))</f>
        <v/>
      </c>
      <c r="J77" s="1517"/>
      <c r="K77" s="1480"/>
      <c r="L77" s="1463"/>
      <c r="M77" s="1531"/>
      <c r="N77" s="1484"/>
      <c r="O77" s="1510"/>
      <c r="P77" s="1010"/>
      <c r="Q77" s="1350"/>
      <c r="R77" s="88"/>
      <c r="S77" s="1510"/>
      <c r="T77" s="1510"/>
      <c r="U77" s="1510"/>
      <c r="V77" s="1510"/>
      <c r="W77" s="1510"/>
      <c r="X77" s="1510"/>
      <c r="Y77" s="1510"/>
      <c r="Z77" s="1469"/>
      <c r="AA77" s="1425"/>
      <c r="AB77" s="1328" t="str">
        <f>IF(ISNA(VLOOKUP(AA77,SaisieScores!$F$12:$G$103,2,FALSE)),"",VLOOKUP(AA77,SaisieScores!$F$12:$G$103,2,FALSE))</f>
        <v/>
      </c>
      <c r="AC77" s="898" t="str">
        <f t="shared" si="17"/>
        <v/>
      </c>
      <c r="AD77" s="1339" t="str">
        <f t="shared" si="70"/>
        <v/>
      </c>
      <c r="AE77" s="1339" t="str">
        <f t="shared" si="71"/>
        <v/>
      </c>
      <c r="AF77" s="898" t="str">
        <f>IF(OR(ISBLANK(AB77),AB77=""),"",IF(AB77="AB","",RANK(AB77,$AB$46:$AB$81,1)+COUNTIF($AB$46:AB77,AB77)-1))</f>
        <v/>
      </c>
      <c r="AG77" s="1045" t="str">
        <f t="shared" si="77"/>
        <v/>
      </c>
      <c r="AH77" s="88" t="str">
        <f t="shared" si="54"/>
        <v/>
      </c>
      <c r="AI77" s="87" t="str">
        <f t="shared" si="38"/>
        <v/>
      </c>
      <c r="AJ77" s="1010" t="str">
        <f t="shared" si="4"/>
        <v/>
      </c>
      <c r="AK77" s="99"/>
      <c r="AL77" s="950"/>
      <c r="AM77" s="950"/>
      <c r="AN77" s="1339" t="str">
        <f t="shared" si="78"/>
        <v/>
      </c>
      <c r="AO77" s="1160" t="str">
        <f t="shared" si="37"/>
        <v/>
      </c>
      <c r="AP77" s="1241" t="str">
        <f t="shared" si="87"/>
        <v/>
      </c>
      <c r="AQ77" s="1045" t="str">
        <f t="shared" si="72"/>
        <v/>
      </c>
      <c r="AR77" s="1045" t="str">
        <f t="shared" si="55"/>
        <v/>
      </c>
      <c r="AS77" s="1045" t="str">
        <f t="shared" si="7"/>
        <v/>
      </c>
      <c r="AT77" s="1045" t="str">
        <f t="shared" si="73"/>
        <v/>
      </c>
      <c r="AU77" s="1045"/>
      <c r="AV77" s="1045" t="str">
        <f t="shared" si="88"/>
        <v/>
      </c>
      <c r="AW77" s="1045"/>
      <c r="AX77" s="1045" t="str">
        <f t="shared" si="74"/>
        <v/>
      </c>
      <c r="AY77" s="1497"/>
      <c r="AZ77" s="1497"/>
      <c r="BA77" s="900" t="str">
        <f t="shared" si="75"/>
        <v/>
      </c>
      <c r="BB77" s="900" t="str">
        <f>IF(ISBLANK('JOURNÉE 2'!C77),"",'JOURNÉE 2'!C77)</f>
        <v/>
      </c>
      <c r="BC77" s="1511"/>
      <c r="BD77" s="1510"/>
      <c r="BE77" s="1515"/>
      <c r="BF77" s="1311" t="str">
        <f>IF(ISNA(VLOOKUP(BA77,'JOURNÉE 1'!$BJ$10:$BL$298,2,FALSE)),"",VLOOKUP(BA77,'JOURNÉE 1'!$BJ$10:$BL$298,2,FALSE))</f>
        <v/>
      </c>
      <c r="BG77" s="92" t="str">
        <f t="shared" si="11"/>
        <v/>
      </c>
      <c r="BH77" s="93" t="str">
        <f t="shared" si="12"/>
        <v/>
      </c>
      <c r="BI77" s="1511"/>
      <c r="BJ77" s="1353"/>
      <c r="BK77" s="1510"/>
      <c r="BL77" s="1510"/>
      <c r="BM77" s="1515"/>
      <c r="BN77" s="1311" t="str">
        <f>IF(ISBLANK('JOURNÉE 1'!C77),"",'JOURNÉE 1'!C77)</f>
        <v/>
      </c>
      <c r="BO77" s="461" t="str">
        <f t="shared" si="76"/>
        <v/>
      </c>
      <c r="BP77" s="461" t="str">
        <f>IF(ISBLANK('JOURNÉE 2'!C77),"",'JOURNÉE 2'!C77)</f>
        <v/>
      </c>
      <c r="BQ77" s="461" t="str">
        <f>IF(ISBLANK('JOURNÉE 1'!U77),"",'JOURNÉE 1'!U77)</f>
        <v/>
      </c>
      <c r="BR77" s="461" t="str">
        <f>IF(ISNA(VLOOKUP(BN77,'JOURNÉE 2'!$C$10:$AR$300,35,FALSE)),"",VLOOKUP(BN77,'JOURNÉE 2'!$C$10:$AR$300,35,FALSE))</f>
        <v/>
      </c>
      <c r="BS77" s="461" t="str">
        <f t="shared" si="79"/>
        <v/>
      </c>
      <c r="BT77" s="475">
        <f t="shared" si="80"/>
        <v>18</v>
      </c>
      <c r="BU77" s="1304" t="str">
        <f>IF(ISNA(VLOOKUP(BN77,'JOURNÉE 2'!$BV$10:$BX$300,3,FALSE)),"",VLOOKUP(BN77,'JOURNÉE 2'!$BV$10:$BX$300,3,FALSE))</f>
        <v/>
      </c>
      <c r="BV77" s="900" t="str">
        <f>IF(ISNA(VLOOKUP(BN77,'JOURNÉE 2'!$C$10:$AR$300,1,FALSE)),"",VLOOKUP(BN77,'JOURNÉE 2'!$C$10:$AR$300,1,FALSE))</f>
        <v/>
      </c>
      <c r="BW77" s="96"/>
      <c r="BX77" t="str">
        <f>IF(ISEVEN(ROW()),IF($B77&lt;&gt;0,TEXT($B77,"00")&amp;" "&amp;#REF!&amp;" "&amp;1,""),IF($B76&lt;&gt;0,TEXT($B76,"00")&amp;" "&amp;#REF!&amp;" "&amp;2,""))</f>
        <v/>
      </c>
      <c r="BY77" t="str">
        <f t="shared" ref="BY77:BY140" si="90">+IFERROR(VALUE(LEFT(BX77,2)),"")</f>
        <v/>
      </c>
      <c r="BZ77" t="str">
        <f t="shared" ref="BZ77:BZ140" si="91">+IFERROR(MID(BX77,SEARCH(" ",BX77)+1,2),"")</f>
        <v/>
      </c>
      <c r="CA77" t="str">
        <f t="shared" si="89"/>
        <v/>
      </c>
      <c r="CB77" t="str">
        <f t="shared" si="81"/>
        <v/>
      </c>
      <c r="CC77" t="str">
        <f t="shared" si="82"/>
        <v/>
      </c>
      <c r="CD77" t="str">
        <f t="shared" si="83"/>
        <v/>
      </c>
      <c r="CE77" t="str">
        <f t="shared" si="84"/>
        <v/>
      </c>
      <c r="CF77" t="str">
        <f t="shared" si="85"/>
        <v/>
      </c>
    </row>
    <row r="78" spans="1:84" ht="15.75" customHeight="1" thickTop="1" x14ac:dyDescent="0.4">
      <c r="A78" s="1497"/>
      <c r="B78" s="1457"/>
      <c r="C78" s="113"/>
      <c r="D78" s="114"/>
      <c r="E78" s="114"/>
      <c r="F78" s="115"/>
      <c r="G78" s="1139"/>
      <c r="H78" s="1457" t="str">
        <f t="shared" ref="H78" si="92">IF(G79=36,"",IF(G78="","",G78+G79))</f>
        <v/>
      </c>
      <c r="I78" s="1104" t="str">
        <f>IF(ISNA(VLOOKUP(C78,'J1&amp;J2'!$CA$9:$CE$466,5,FALSE)),"",VLOOKUP(C78,'J1&amp;J2'!$CA$9:$CE$466,5,FALSE))</f>
        <v/>
      </c>
      <c r="J78" s="1518"/>
      <c r="K78" s="1479" t="str">
        <f>IF(ISNA(VLOOKUP(J78,SaisieScores!$C$12:$D$103,2,FALSE)),"",VLOOKUP(J78,SaisieScores!$C$12:$D$103,2,FALSE))</f>
        <v/>
      </c>
      <c r="L78" s="1462" t="str">
        <f t="shared" ref="L78:L140" si="93">IF(OR(K78="",K78=0,K78=999),"",K78)</f>
        <v/>
      </c>
      <c r="M78" s="1520" t="str">
        <f>IF(L78="","",L78-$AS$6)</f>
        <v/>
      </c>
      <c r="N78" s="1460" t="str">
        <f>IF(K78="","",RANK(K78,($K$10:$K$257),1))</f>
        <v/>
      </c>
      <c r="O78" s="1509" t="str">
        <f>IF(S78="","",IF(S78&gt;3,"",IF(S78=1,K78,IF(S78=2,K78,IF(S78=3,K78)))))</f>
        <v/>
      </c>
      <c r="P78" s="1351"/>
      <c r="Q78" s="1351"/>
      <c r="R78" s="83"/>
      <c r="S78" s="1539" t="str">
        <f>IF(OR(ISBLANK(K78),K78=""),"",RANK(K78,$K$46:$K$81,1)+COUNTIF($K$46:K78,K78)-1)</f>
        <v/>
      </c>
      <c r="T78" s="1474" t="str">
        <f>IF(O78="","",IF(O78&gt;3,"",IF(O78=1,K78,IF(O78=2,K78,IF(O78=3,K78)))))</f>
        <v/>
      </c>
      <c r="U78" s="1474" t="str">
        <f>IF(S78="","",IF(S78&gt;3,"",IF(S78=1,K78,IF(S78=2,K78,IF(S78=3,K78)))))</f>
        <v/>
      </c>
      <c r="V78" s="1474"/>
      <c r="W78" s="1474" t="str">
        <f>IF(OR(ISBLANK(V78),V78=""),"",RANK(V78,($V$10:$V$257),1))</f>
        <v/>
      </c>
      <c r="X78" s="1474"/>
      <c r="Y78" s="1474"/>
      <c r="Z78" s="1468"/>
      <c r="AA78" s="1426"/>
      <c r="AB78" s="1328" t="str">
        <f>IF(ISNA(VLOOKUP(AA78,SaisieScores!$F$12:$G$103,2,FALSE)),"",VLOOKUP(AA78,SaisieScores!$F$12:$G$103,2,FALSE))</f>
        <v/>
      </c>
      <c r="AC78" s="1348" t="str">
        <f t="shared" si="17"/>
        <v/>
      </c>
      <c r="AD78" s="1349" t="str">
        <f t="shared" si="70"/>
        <v/>
      </c>
      <c r="AE78" s="1349" t="str">
        <f t="shared" si="71"/>
        <v/>
      </c>
      <c r="AF78" s="1348" t="str">
        <f>IF(OR(ISBLANK(AB78),AB78=""),"",IF(AB78="AB","",RANK(AB78,$AB$46:$AB$81,1)+COUNTIF($AB$46:AB78,AB78)-1))</f>
        <v/>
      </c>
      <c r="AG78" s="1223" t="str">
        <f t="shared" si="77"/>
        <v/>
      </c>
      <c r="AH78" s="103" t="str">
        <f t="shared" si="54"/>
        <v/>
      </c>
      <c r="AI78" s="82" t="str">
        <f t="shared" si="38"/>
        <v/>
      </c>
      <c r="AJ78" s="897" t="str">
        <f t="shared" si="4"/>
        <v/>
      </c>
      <c r="AK78" s="1223"/>
      <c r="AL78" s="1348"/>
      <c r="AM78" s="1348"/>
      <c r="AN78" s="1349" t="str">
        <f t="shared" si="78"/>
        <v/>
      </c>
      <c r="AO78" s="1157" t="str">
        <f t="shared" si="37"/>
        <v/>
      </c>
      <c r="AP78" s="1242" t="str">
        <f t="shared" si="87"/>
        <v/>
      </c>
      <c r="AQ78" s="1223" t="str">
        <f t="shared" si="72"/>
        <v/>
      </c>
      <c r="AR78" s="1223" t="str">
        <f t="shared" si="55"/>
        <v/>
      </c>
      <c r="AS78" s="1223" t="str">
        <f t="shared" si="7"/>
        <v/>
      </c>
      <c r="AT78" s="1223" t="str">
        <f t="shared" si="73"/>
        <v/>
      </c>
      <c r="AU78" s="1223"/>
      <c r="AV78" s="1223" t="str">
        <f t="shared" si="88"/>
        <v/>
      </c>
      <c r="AW78" s="1223"/>
      <c r="AX78" s="1223" t="str">
        <f t="shared" si="74"/>
        <v/>
      </c>
      <c r="AY78" s="1497"/>
      <c r="AZ78" s="1497"/>
      <c r="BA78" s="900" t="str">
        <f t="shared" si="75"/>
        <v/>
      </c>
      <c r="BB78" s="900" t="str">
        <f>IF(ISBLANK('JOURNÉE 2'!C78),"",'JOURNÉE 2'!C78)</f>
        <v/>
      </c>
      <c r="BC78" s="1505" t="str">
        <f>IF(OR(BK78=""),"",IF(OR(BL78=""),"",BK78))</f>
        <v/>
      </c>
      <c r="BD78" s="1495" t="str">
        <f>IF(OR(BK78=""),"",IF(OR(BL78=""),"",BL78))</f>
        <v/>
      </c>
      <c r="BE78" s="1508" t="str">
        <f>IF(OR(BK78="",BL78=""),"",MIN(BK78:BL78))</f>
        <v/>
      </c>
      <c r="BF78" s="1311" t="str">
        <f>IF(ISNA(VLOOKUP(BA78,'JOURNÉE 1'!$BJ$10:$BL$298,2,FALSE)),"",VLOOKUP(BA78,'JOURNÉE 1'!$BJ$10:$BL$298,2,FALSE))</f>
        <v/>
      </c>
      <c r="BG78" s="92" t="str">
        <f t="shared" si="11"/>
        <v/>
      </c>
      <c r="BH78" s="93" t="str">
        <f t="shared" si="12"/>
        <v/>
      </c>
      <c r="BI78" s="1505" t="str">
        <f>IF(OR(C78="",C79=""),"",CONCATENATE(C78,C79))</f>
        <v/>
      </c>
      <c r="BJ78" s="1354"/>
      <c r="BK78" s="1495" t="str">
        <f>IF(K78= "", "",K78)</f>
        <v/>
      </c>
      <c r="BL78" s="1495" t="str">
        <f>IF(ISNA(VLOOKUP(BI78,'JOURNÉE 2'!$BE$10:$BF$300,2,FALSE)),"",VLOOKUP(BI78,'JOURNÉE 2'!$BE$10:$BF$300,2,FALSE))</f>
        <v/>
      </c>
      <c r="BM78" s="1508" t="str">
        <f>IF(OR(BK78="",BL78=""),"",MIN(BK78:BL78))</f>
        <v/>
      </c>
      <c r="BN78" s="1311" t="str">
        <f>IF(ISBLANK('JOURNÉE 1'!C78),"",'JOURNÉE 1'!C78)</f>
        <v/>
      </c>
      <c r="BO78" s="461" t="str">
        <f t="shared" si="76"/>
        <v/>
      </c>
      <c r="BP78" s="461" t="str">
        <f>IF(ISBLANK('JOURNÉE 2'!C78),"",'JOURNÉE 2'!C78)</f>
        <v/>
      </c>
      <c r="BQ78" s="461" t="str">
        <f>IF(ISBLANK('JOURNÉE 1'!U78),"",'JOURNÉE 1'!U78)</f>
        <v/>
      </c>
      <c r="BR78" s="461" t="str">
        <f>IF(ISNA(VLOOKUP(BN78,'JOURNÉE 2'!$C$10:$AR$300,35,FALSE)),"",VLOOKUP(BN78,'JOURNÉE 2'!$C$10:$AR$300,35,FALSE))</f>
        <v/>
      </c>
      <c r="BS78" s="461" t="str">
        <f t="shared" si="79"/>
        <v/>
      </c>
      <c r="BT78" s="475">
        <f t="shared" si="80"/>
        <v>18</v>
      </c>
      <c r="BU78" s="1304" t="str">
        <f>IF(ISNA(VLOOKUP(BN78,'JOURNÉE 2'!$BV$10:$BX$300,3,FALSE)),"",VLOOKUP(BN78,'JOURNÉE 2'!$BV$10:$BX$300,3,FALSE))</f>
        <v/>
      </c>
      <c r="BV78" s="900" t="str">
        <f>IF(ISNA(VLOOKUP(BN78,'JOURNÉE 2'!$C$10:$AR$300,1,FALSE)),"",VLOOKUP(BN78,'JOURNÉE 2'!$C$10:$AR$300,1,FALSE))</f>
        <v/>
      </c>
      <c r="BW78" s="107"/>
      <c r="BX78" t="str">
        <f>IF(ISEVEN(ROW()),IF($B78&lt;&gt;0,TEXT($B78,"00")&amp;" "&amp;#REF!&amp;" "&amp;1,""),IF($B77&lt;&gt;0,TEXT($B77,"00")&amp;" "&amp;#REF!&amp;" "&amp;2,""))</f>
        <v/>
      </c>
      <c r="BY78" t="str">
        <f t="shared" si="90"/>
        <v/>
      </c>
      <c r="BZ78" t="str">
        <f t="shared" si="91"/>
        <v/>
      </c>
      <c r="CA78" t="str">
        <f t="shared" si="89"/>
        <v/>
      </c>
      <c r="CB78" t="str">
        <f t="shared" si="81"/>
        <v/>
      </c>
      <c r="CC78" t="str">
        <f t="shared" si="82"/>
        <v/>
      </c>
      <c r="CD78" t="str">
        <f t="shared" si="83"/>
        <v/>
      </c>
      <c r="CE78" t="str">
        <f t="shared" si="84"/>
        <v/>
      </c>
      <c r="CF78" t="str">
        <f t="shared" si="85"/>
        <v/>
      </c>
    </row>
    <row r="79" spans="1:84" ht="15.75" customHeight="1" thickBot="1" x14ac:dyDescent="0.45">
      <c r="A79" s="1497"/>
      <c r="B79" s="1458"/>
      <c r="C79" s="80"/>
      <c r="D79" s="81"/>
      <c r="E79" s="81"/>
      <c r="F79" s="82"/>
      <c r="G79" s="1141"/>
      <c r="H79" s="1494"/>
      <c r="I79" s="1102" t="str">
        <f>IF(ISNA(VLOOKUP(C79,'J1&amp;J2'!$CA$9:$CE$466,5,FALSE)),"",VLOOKUP(C79,'J1&amp;J2'!$CA$9:$CE$466,5,FALSE))</f>
        <v/>
      </c>
      <c r="J79" s="1519"/>
      <c r="K79" s="1480"/>
      <c r="L79" s="1463"/>
      <c r="M79" s="1521"/>
      <c r="N79" s="1461"/>
      <c r="O79" s="1510"/>
      <c r="P79" s="1347"/>
      <c r="Q79" s="1347"/>
      <c r="R79" s="83"/>
      <c r="S79" s="1510"/>
      <c r="T79" s="1510"/>
      <c r="U79" s="1510"/>
      <c r="V79" s="1510"/>
      <c r="W79" s="1510"/>
      <c r="X79" s="1510"/>
      <c r="Y79" s="1510"/>
      <c r="Z79" s="1469"/>
      <c r="AA79" s="1424"/>
      <c r="AB79" s="1328" t="str">
        <f>IF(ISNA(VLOOKUP(AA79,SaisieScores!$F$12:$G$103,2,FALSE)),"",VLOOKUP(AA79,SaisieScores!$F$12:$G$103,2,FALSE))</f>
        <v/>
      </c>
      <c r="AC79" s="898" t="str">
        <f t="shared" si="17"/>
        <v/>
      </c>
      <c r="AD79" s="1339" t="str">
        <f t="shared" si="70"/>
        <v/>
      </c>
      <c r="AE79" s="1339" t="str">
        <f t="shared" si="71"/>
        <v/>
      </c>
      <c r="AF79" s="898" t="str">
        <f>IF(OR(ISBLANK(AB79),AB79=""),"",IF(AB79="AB","",RANK(AB79,$AB$46:$AB$81,1)+COUNTIF($AB$46:AB79,AB79)-1))</f>
        <v/>
      </c>
      <c r="AG79" s="1045" t="str">
        <f t="shared" si="77"/>
        <v/>
      </c>
      <c r="AH79" s="88" t="str">
        <f t="shared" si="54"/>
        <v/>
      </c>
      <c r="AI79" s="87" t="str">
        <f t="shared" si="38"/>
        <v/>
      </c>
      <c r="AJ79" s="1010" t="str">
        <f t="shared" si="4"/>
        <v/>
      </c>
      <c r="AK79" s="99"/>
      <c r="AL79" s="950"/>
      <c r="AM79" s="950"/>
      <c r="AN79" s="1339" t="str">
        <f t="shared" si="78"/>
        <v/>
      </c>
      <c r="AO79" s="1160" t="str">
        <f t="shared" si="37"/>
        <v/>
      </c>
      <c r="AP79" s="1241" t="str">
        <f t="shared" si="87"/>
        <v/>
      </c>
      <c r="AQ79" s="1045" t="str">
        <f t="shared" si="72"/>
        <v/>
      </c>
      <c r="AR79" s="1045" t="str">
        <f t="shared" si="55"/>
        <v/>
      </c>
      <c r="AS79" s="1045" t="str">
        <f t="shared" si="7"/>
        <v/>
      </c>
      <c r="AT79" s="1045" t="str">
        <f t="shared" si="73"/>
        <v/>
      </c>
      <c r="AU79" s="1045"/>
      <c r="AV79" s="1045" t="str">
        <f t="shared" si="88"/>
        <v/>
      </c>
      <c r="AW79" s="1045"/>
      <c r="AX79" s="1045" t="str">
        <f t="shared" si="74"/>
        <v/>
      </c>
      <c r="AY79" s="1497"/>
      <c r="AZ79" s="1497"/>
      <c r="BA79" s="900" t="str">
        <f t="shared" si="75"/>
        <v/>
      </c>
      <c r="BB79" s="900" t="str">
        <f>IF(ISBLANK('JOURNÉE 2'!C79),"",'JOURNÉE 2'!C79)</f>
        <v/>
      </c>
      <c r="BC79" s="1511"/>
      <c r="BD79" s="1510"/>
      <c r="BE79" s="1515"/>
      <c r="BF79" s="1311" t="str">
        <f>IF(ISNA(VLOOKUP(BA79,'JOURNÉE 1'!$BJ$10:$BL$298,2,FALSE)),"",VLOOKUP(BA79,'JOURNÉE 1'!$BJ$10:$BL$298,2,FALSE))</f>
        <v/>
      </c>
      <c r="BG79" s="92" t="str">
        <f t="shared" si="11"/>
        <v/>
      </c>
      <c r="BH79" s="93" t="str">
        <f t="shared" si="12"/>
        <v/>
      </c>
      <c r="BI79" s="1511"/>
      <c r="BJ79" s="1353"/>
      <c r="BK79" s="1510"/>
      <c r="BL79" s="1510"/>
      <c r="BM79" s="1515"/>
      <c r="BN79" s="1311" t="str">
        <f>IF(ISBLANK('JOURNÉE 1'!C79),"",'JOURNÉE 1'!C79)</f>
        <v/>
      </c>
      <c r="BO79" s="461" t="str">
        <f t="shared" si="76"/>
        <v/>
      </c>
      <c r="BP79" s="461" t="str">
        <f>IF(ISBLANK('JOURNÉE 2'!C79),"",'JOURNÉE 2'!C79)</f>
        <v/>
      </c>
      <c r="BQ79" s="461" t="str">
        <f>IF(ISBLANK('JOURNÉE 1'!U79),"",'JOURNÉE 1'!U79)</f>
        <v/>
      </c>
      <c r="BR79" s="461" t="str">
        <f>IF(ISNA(VLOOKUP(BN79,'JOURNÉE 2'!$C$10:$AR$300,35,FALSE)),"",VLOOKUP(BN79,'JOURNÉE 2'!$C$10:$AR$300,35,FALSE))</f>
        <v/>
      </c>
      <c r="BS79" s="461" t="str">
        <f t="shared" si="79"/>
        <v/>
      </c>
      <c r="BT79" s="475">
        <f t="shared" si="80"/>
        <v>18</v>
      </c>
      <c r="BU79" s="1304" t="str">
        <f>IF(ISNA(VLOOKUP(BN79,'JOURNÉE 2'!$BV$10:$BX$300,3,FALSE)),"",VLOOKUP(BN79,'JOURNÉE 2'!$BV$10:$BX$300,3,FALSE))</f>
        <v/>
      </c>
      <c r="BV79" s="900" t="str">
        <f>IF(ISNA(VLOOKUP(BN79,'JOURNÉE 2'!$C$10:$AR$300,1,FALSE)),"",VLOOKUP(BN79,'JOURNÉE 2'!$C$10:$AR$300,1,FALSE))</f>
        <v/>
      </c>
      <c r="BW79" s="96"/>
      <c r="BX79" t="str">
        <f>IF(ISEVEN(ROW()),IF($B79&lt;&gt;0,TEXT($B79,"00")&amp;" "&amp;#REF!&amp;" "&amp;1,""),IF($B78&lt;&gt;0,TEXT($B78,"00")&amp;" "&amp;#REF!&amp;" "&amp;2,""))</f>
        <v/>
      </c>
      <c r="BY79" t="str">
        <f t="shared" si="90"/>
        <v/>
      </c>
      <c r="BZ79" t="str">
        <f t="shared" si="91"/>
        <v/>
      </c>
      <c r="CA79" t="str">
        <f t="shared" si="89"/>
        <v/>
      </c>
      <c r="CB79" t="str">
        <f t="shared" si="81"/>
        <v/>
      </c>
      <c r="CC79" t="str">
        <f t="shared" si="82"/>
        <v/>
      </c>
      <c r="CD79" t="str">
        <f t="shared" si="83"/>
        <v/>
      </c>
      <c r="CE79" t="str">
        <f t="shared" si="84"/>
        <v/>
      </c>
      <c r="CF79" t="str">
        <f t="shared" si="85"/>
        <v/>
      </c>
    </row>
    <row r="80" spans="1:84" ht="15.75" customHeight="1" thickTop="1" x14ac:dyDescent="0.4">
      <c r="A80" s="1497"/>
      <c r="B80" s="1459"/>
      <c r="C80" s="97"/>
      <c r="D80" s="98"/>
      <c r="E80" s="98"/>
      <c r="F80" s="87"/>
      <c r="G80" s="1140"/>
      <c r="H80" s="1459" t="str">
        <f t="shared" ref="H80" si="94">IF(G81=36,"",IF(G80="","",G80+G81))</f>
        <v/>
      </c>
      <c r="I80" s="1103" t="str">
        <f>IF(ISNA(VLOOKUP(C80,'J1&amp;J2'!$CA$9:$CE$466,5,FALSE)),"",VLOOKUP(C80,'J1&amp;J2'!$CA$9:$CE$466,5,FALSE))</f>
        <v/>
      </c>
      <c r="J80" s="1516"/>
      <c r="K80" s="1479" t="str">
        <f>IF(ISNA(VLOOKUP(J80,SaisieScores!$C$12:$D$103,2,FALSE)),"",VLOOKUP(J80,SaisieScores!$C$12:$D$103,2,FALSE))</f>
        <v/>
      </c>
      <c r="L80" s="1462" t="str">
        <f t="shared" si="93"/>
        <v/>
      </c>
      <c r="M80" s="1529" t="str">
        <f>IF(L80="","",L80-$AS$6)</f>
        <v/>
      </c>
      <c r="N80" s="1471" t="str">
        <f>IF(K80="","",RANK(K80,($K$10:$K$257),1))</f>
        <v/>
      </c>
      <c r="O80" s="1474" t="str">
        <f>IF(S80="","",IF(S80&gt;3,"",IF(S80=1,K80,IF(S80=2,K80,IF(S80=3,K80)))))</f>
        <v/>
      </c>
      <c r="P80" s="1045"/>
      <c r="Q80" s="942"/>
      <c r="R80" s="87"/>
      <c r="S80" s="1474" t="str">
        <f>IF(OR(ISBLANK(K80),K80=""),"",RANK(K80,$K$46:$K$81,1)+COUNTIF($K$46:K80,K80)-1)</f>
        <v/>
      </c>
      <c r="T80" s="1474" t="str">
        <f>IF(O80="","",IF(O80&gt;3,"",IF(O80=1,K80,IF(O80=2,K80,IF(O80=3,K80)))))</f>
        <v/>
      </c>
      <c r="U80" s="1474" t="str">
        <f>IF(S80="","",IF(S80&gt;3,"",IF(S80=1,K80,IF(S80=2,K80,IF(S80=3,K80)))))</f>
        <v/>
      </c>
      <c r="V80" s="1474"/>
      <c r="W80" s="1474" t="str">
        <f>IF(OR(ISBLANK(V80),V80=""),"",RANK(V80,($V$10:$V$257),1))</f>
        <v/>
      </c>
      <c r="X80" s="1474"/>
      <c r="Y80" s="1474"/>
      <c r="Z80" s="1468"/>
      <c r="AA80" s="1425"/>
      <c r="AB80" s="1328" t="str">
        <f>IF(ISNA(VLOOKUP(AA80,SaisieScores!$F$12:$G$103,2,FALSE)),"",VLOOKUP(AA80,SaisieScores!$F$12:$G$103,2,FALSE))</f>
        <v/>
      </c>
      <c r="AC80" s="1348" t="str">
        <f t="shared" si="17"/>
        <v/>
      </c>
      <c r="AD80" s="1435" t="str">
        <f t="shared" si="70"/>
        <v/>
      </c>
      <c r="AE80" s="1349" t="str">
        <f t="shared" si="71"/>
        <v/>
      </c>
      <c r="AF80" s="1348" t="str">
        <f>IF(OR(ISBLANK(AB80),AB80=""),"",IF(AB80="AB","",RANK(AB80,$AB$46:$AB$81,1)+COUNTIF($AB$46:AB80,AB80)-1))</f>
        <v/>
      </c>
      <c r="AG80" s="1223" t="str">
        <f t="shared" si="77"/>
        <v/>
      </c>
      <c r="AH80" s="103" t="str">
        <f t="shared" si="54"/>
        <v/>
      </c>
      <c r="AI80" s="82" t="str">
        <f t="shared" si="38"/>
        <v/>
      </c>
      <c r="AJ80" s="897" t="str">
        <f t="shared" si="4"/>
        <v/>
      </c>
      <c r="AK80" s="1223"/>
      <c r="AL80" s="1348"/>
      <c r="AM80" s="1348"/>
      <c r="AN80" s="1349" t="str">
        <f t="shared" si="78"/>
        <v/>
      </c>
      <c r="AO80" s="1157" t="str">
        <f t="shared" ref="AO80:AO143" si="95">IF(AN80="","",ROUND(AN80-G80,1))</f>
        <v/>
      </c>
      <c r="AP80" s="1242" t="str">
        <f t="shared" si="87"/>
        <v/>
      </c>
      <c r="AQ80" s="1223" t="str">
        <f t="shared" si="72"/>
        <v/>
      </c>
      <c r="AR80" s="1223" t="str">
        <f t="shared" si="55"/>
        <v/>
      </c>
      <c r="AS80" s="1223" t="str">
        <f t="shared" si="7"/>
        <v/>
      </c>
      <c r="AT80" s="1223" t="str">
        <f t="shared" si="73"/>
        <v/>
      </c>
      <c r="AU80" s="1223"/>
      <c r="AV80" s="1223" t="str">
        <f t="shared" si="88"/>
        <v/>
      </c>
      <c r="AW80" s="1223"/>
      <c r="AX80" s="1223" t="str">
        <f t="shared" si="74"/>
        <v/>
      </c>
      <c r="AY80" s="1497"/>
      <c r="AZ80" s="1497"/>
      <c r="BA80" s="900" t="str">
        <f t="shared" si="75"/>
        <v/>
      </c>
      <c r="BB80" s="900" t="str">
        <f>IF(ISBLANK('JOURNÉE 2'!C80),"",'JOURNÉE 2'!C80)</f>
        <v/>
      </c>
      <c r="BC80" s="1505" t="str">
        <f>IF(OR(BK80=""),"",IF(OR(BL80=""),"",BK80))</f>
        <v/>
      </c>
      <c r="BD80" s="1495" t="str">
        <f>IF(OR(BK80=""),"",IF(OR(BL80=""),"",BL80))</f>
        <v/>
      </c>
      <c r="BE80" s="1508" t="str">
        <f>IF(OR(BK80="",BL80=""),"",MIN(BK80:BL80))</f>
        <v/>
      </c>
      <c r="BF80" s="1311" t="str">
        <f>IF(ISNA(VLOOKUP(BA80,'JOURNÉE 1'!$BJ$10:$BL$298,2,FALSE)),"",VLOOKUP(BA80,'JOURNÉE 1'!$BJ$10:$BL$298,2,FALSE))</f>
        <v/>
      </c>
      <c r="BG80" s="92" t="str">
        <f t="shared" si="11"/>
        <v/>
      </c>
      <c r="BH80" s="93" t="str">
        <f t="shared" si="12"/>
        <v/>
      </c>
      <c r="BI80" s="1505" t="str">
        <f>IF(OR(C80="",C81=""),"",CONCATENATE(C80,C81))</f>
        <v/>
      </c>
      <c r="BJ80" s="1354"/>
      <c r="BK80" s="1495" t="str">
        <f>IF(K80= "", "",K80)</f>
        <v/>
      </c>
      <c r="BL80" s="1495" t="str">
        <f>IF(ISNA(VLOOKUP(BI80,'JOURNÉE 2'!$BE$10:$BF$300,2,FALSE)),"",VLOOKUP(BI80,'JOURNÉE 2'!$BE$10:$BF$300,2,FALSE))</f>
        <v/>
      </c>
      <c r="BM80" s="1508" t="str">
        <f>IF(OR(BK80="",BL80=""),"",MIN(BK80:BL80))</f>
        <v/>
      </c>
      <c r="BN80" s="1311" t="str">
        <f>IF(ISBLANK('JOURNÉE 1'!C80),"",'JOURNÉE 1'!C80)</f>
        <v/>
      </c>
      <c r="BO80" s="461" t="str">
        <f t="shared" si="76"/>
        <v/>
      </c>
      <c r="BP80" s="461" t="str">
        <f>IF(ISBLANK('JOURNÉE 2'!C80),"",'JOURNÉE 2'!C80)</f>
        <v/>
      </c>
      <c r="BQ80" s="461" t="str">
        <f>IF(ISBLANK('JOURNÉE 1'!U80),"",'JOURNÉE 1'!U80)</f>
        <v/>
      </c>
      <c r="BR80" s="461" t="str">
        <f>IF(ISNA(VLOOKUP(BN80,'JOURNÉE 2'!$C$10:$AR$300,35,FALSE)),"",VLOOKUP(BN80,'JOURNÉE 2'!$C$10:$AR$300,35,FALSE))</f>
        <v/>
      </c>
      <c r="BS80" s="461" t="str">
        <f t="shared" si="79"/>
        <v/>
      </c>
      <c r="BT80" s="475">
        <f t="shared" si="80"/>
        <v>18</v>
      </c>
      <c r="BU80" s="1304" t="str">
        <f>IF(ISNA(VLOOKUP(BN80,'JOURNÉE 2'!$BV$10:$BX$300,3,FALSE)),"",VLOOKUP(BN80,'JOURNÉE 2'!$BV$10:$BX$300,3,FALSE))</f>
        <v/>
      </c>
      <c r="BV80" s="900" t="str">
        <f>IF(ISNA(VLOOKUP(BN80,'JOURNÉE 2'!$C$10:$AR$300,1,FALSE)),"",VLOOKUP(BN80,'JOURNÉE 2'!$C$10:$AR$300,1,FALSE))</f>
        <v/>
      </c>
      <c r="BW80" s="107"/>
      <c r="BX80" t="str">
        <f>IF(ISEVEN(ROW()),IF($B80&lt;&gt;0,TEXT($B80,"00")&amp;" "&amp;#REF!&amp;" "&amp;1,""),IF($B79&lt;&gt;0,TEXT($B79,"00")&amp;" "&amp;#REF!&amp;" "&amp;2,""))</f>
        <v/>
      </c>
      <c r="BY80" t="str">
        <f t="shared" si="90"/>
        <v/>
      </c>
      <c r="BZ80" t="str">
        <f t="shared" si="91"/>
        <v/>
      </c>
      <c r="CA80" t="str">
        <f t="shared" si="89"/>
        <v/>
      </c>
      <c r="CB80" t="str">
        <f t="shared" si="81"/>
        <v/>
      </c>
      <c r="CC80" t="str">
        <f t="shared" si="82"/>
        <v/>
      </c>
      <c r="CD80" t="str">
        <f t="shared" si="83"/>
        <v/>
      </c>
      <c r="CE80" t="str">
        <f t="shared" si="84"/>
        <v/>
      </c>
      <c r="CF80" t="str">
        <f t="shared" si="85"/>
        <v/>
      </c>
    </row>
    <row r="81" spans="1:84" ht="15.75" customHeight="1" thickBot="1" x14ac:dyDescent="0.45">
      <c r="A81" s="1470"/>
      <c r="B81" s="1470"/>
      <c r="C81" s="119"/>
      <c r="D81" s="120"/>
      <c r="E81" s="120"/>
      <c r="F81" s="121"/>
      <c r="G81" s="1142"/>
      <c r="H81" s="1618"/>
      <c r="I81" s="1113" t="str">
        <f>IF(ISNA(VLOOKUP(C81,'J1&amp;J2'!$CA$9:$CE$466,5,FALSE)),"",VLOOKUP(C81,'J1&amp;J2'!$CA$9:$CE$466,5,FALSE))</f>
        <v/>
      </c>
      <c r="J81" s="1624"/>
      <c r="K81" s="1544"/>
      <c r="L81" s="1487"/>
      <c r="M81" s="1530"/>
      <c r="N81" s="1472"/>
      <c r="O81" s="1475"/>
      <c r="P81" s="126"/>
      <c r="Q81" s="137"/>
      <c r="R81" s="125"/>
      <c r="S81" s="1475"/>
      <c r="T81" s="1475"/>
      <c r="U81" s="1475"/>
      <c r="V81" s="1475"/>
      <c r="W81" s="1475"/>
      <c r="X81" s="1475"/>
      <c r="Y81" s="1475"/>
      <c r="Z81" s="1478"/>
      <c r="AA81" s="1427"/>
      <c r="AB81" s="1346" t="str">
        <f>IF(ISNA(VLOOKUP(AA81,SaisieScores!$F$12:$G$103,2,FALSE)),"",VLOOKUP(AA81,SaisieScores!$F$12:$G$103,2,FALSE))</f>
        <v/>
      </c>
      <c r="AC81" s="123" t="str">
        <f t="shared" si="17"/>
        <v/>
      </c>
      <c r="AD81" s="124" t="str">
        <f t="shared" si="70"/>
        <v/>
      </c>
      <c r="AE81" s="859" t="str">
        <f t="shared" si="71"/>
        <v/>
      </c>
      <c r="AF81" s="123" t="str">
        <f>IF(OR(ISBLANK(AB81),AB81=""),"",IF(AB81="AB","",RANK(AB81,$AB$46:$AB$81,1)+COUNTIF($AB$46:AB81,AB81)-1))</f>
        <v/>
      </c>
      <c r="AG81" s="127" t="str">
        <f t="shared" si="77"/>
        <v/>
      </c>
      <c r="AH81" s="125" t="str">
        <f t="shared" si="54"/>
        <v/>
      </c>
      <c r="AI81" s="121" t="str">
        <f t="shared" ref="AI81:AI144" si="96">IF(OR(ISBLANK(AG81),AG81=""),"",RANK(AG81,($AG$10:$AG$257),1))</f>
        <v/>
      </c>
      <c r="AJ81" s="126" t="str">
        <f t="shared" si="4"/>
        <v/>
      </c>
      <c r="AK81" s="121"/>
      <c r="AL81" s="123"/>
      <c r="AM81" s="123"/>
      <c r="AN81" s="859" t="str">
        <f t="shared" si="78"/>
        <v/>
      </c>
      <c r="AO81" s="1161" t="str">
        <f t="shared" si="95"/>
        <v/>
      </c>
      <c r="AP81" s="1243" t="str">
        <f t="shared" si="87"/>
        <v/>
      </c>
      <c r="AQ81" s="127" t="str">
        <f t="shared" si="72"/>
        <v/>
      </c>
      <c r="AR81" s="127" t="str">
        <f t="shared" si="55"/>
        <v/>
      </c>
      <c r="AS81" s="127" t="str">
        <f t="shared" si="7"/>
        <v/>
      </c>
      <c r="AT81" s="127" t="str">
        <f t="shared" si="73"/>
        <v/>
      </c>
      <c r="AU81" s="127"/>
      <c r="AV81" s="127" t="str">
        <f t="shared" si="88"/>
        <v/>
      </c>
      <c r="AW81" s="127"/>
      <c r="AX81" s="127" t="str">
        <f t="shared" si="74"/>
        <v/>
      </c>
      <c r="AY81" s="1470"/>
      <c r="AZ81" s="1470"/>
      <c r="BA81" s="901" t="str">
        <f t="shared" si="75"/>
        <v/>
      </c>
      <c r="BB81" s="901" t="str">
        <f>IF(ISBLANK('JOURNÉE 2'!C81),"",'JOURNÉE 2'!C81)</f>
        <v/>
      </c>
      <c r="BC81" s="1504"/>
      <c r="BD81" s="1475"/>
      <c r="BE81" s="1507"/>
      <c r="BF81" s="1356" t="str">
        <f>IF(ISNA(VLOOKUP(BA81,'JOURNÉE 1'!$BJ$10:$BL$298,2,FALSE)),"",VLOOKUP(BA81,'JOURNÉE 1'!$BJ$10:$BL$298,2,FALSE))</f>
        <v/>
      </c>
      <c r="BG81" s="133" t="str">
        <f t="shared" si="11"/>
        <v/>
      </c>
      <c r="BH81" s="138" t="str">
        <f t="shared" si="12"/>
        <v/>
      </c>
      <c r="BI81" s="1504"/>
      <c r="BJ81" s="132"/>
      <c r="BK81" s="1475"/>
      <c r="BL81" s="1475"/>
      <c r="BM81" s="1507"/>
      <c r="BN81" s="1356" t="str">
        <f>IF(ISBLANK('JOURNÉE 1'!C81),"",'JOURNÉE 1'!C81)</f>
        <v/>
      </c>
      <c r="BO81" s="130" t="str">
        <f t="shared" si="76"/>
        <v/>
      </c>
      <c r="BP81" s="130" t="str">
        <f>IF(ISBLANK('JOURNÉE 2'!C81),"",'JOURNÉE 2'!C81)</f>
        <v/>
      </c>
      <c r="BQ81" s="130" t="str">
        <f>IF(ISBLANK('JOURNÉE 1'!U81),"",'JOURNÉE 1'!U81)</f>
        <v/>
      </c>
      <c r="BR81" s="130" t="str">
        <f>IF(ISNA(VLOOKUP(BN81,'JOURNÉE 2'!$C$10:$AR$300,35,FALSE)),"",VLOOKUP(BN81,'JOURNÉE 2'!$C$10:$AR$300,35,FALSE))</f>
        <v/>
      </c>
      <c r="BS81" s="130" t="str">
        <f t="shared" si="79"/>
        <v/>
      </c>
      <c r="BT81" s="927">
        <f t="shared" si="80"/>
        <v>18</v>
      </c>
      <c r="BU81" s="131" t="str">
        <f>IF(ISNA(VLOOKUP(BN81,'JOURNÉE 2'!$BV$10:$BX$300,3,FALSE)),"",VLOOKUP(BN81,'JOURNÉE 2'!$BV$10:$BX$300,3,FALSE))</f>
        <v/>
      </c>
      <c r="BV81" s="901" t="str">
        <f>IF(ISNA(VLOOKUP(BN81,'JOURNÉE 2'!$C$10:$AR$300,1,FALSE)),"",VLOOKUP(BN81,'JOURNÉE 2'!$C$10:$AR$300,1,FALSE))</f>
        <v/>
      </c>
      <c r="BW81" s="134"/>
      <c r="BX81" t="str">
        <f>IF(ISEVEN(ROW()),IF($B81&lt;&gt;0,TEXT($B81,"00")&amp;" "&amp;#REF!&amp;" "&amp;1,""),IF($B80&lt;&gt;0,TEXT($B80,"00")&amp;" "&amp;#REF!&amp;" "&amp;2,""))</f>
        <v/>
      </c>
      <c r="BY81" t="str">
        <f t="shared" si="90"/>
        <v/>
      </c>
      <c r="BZ81" t="str">
        <f t="shared" si="91"/>
        <v/>
      </c>
      <c r="CA81" t="str">
        <f t="shared" si="89"/>
        <v/>
      </c>
      <c r="CB81" t="str">
        <f t="shared" si="81"/>
        <v/>
      </c>
      <c r="CC81" t="str">
        <f t="shared" si="82"/>
        <v/>
      </c>
      <c r="CD81" t="str">
        <f t="shared" si="83"/>
        <v/>
      </c>
      <c r="CE81" t="str">
        <f t="shared" si="84"/>
        <v/>
      </c>
      <c r="CF81" t="str">
        <f t="shared" si="85"/>
        <v/>
      </c>
    </row>
    <row r="82" spans="1:84" ht="15.75" customHeight="1" thickTop="1" x14ac:dyDescent="0.4">
      <c r="A82" s="1570" t="s">
        <v>137</v>
      </c>
      <c r="B82" s="1569"/>
      <c r="C82" s="145" t="s">
        <v>138</v>
      </c>
      <c r="D82" s="146" t="s">
        <v>1403</v>
      </c>
      <c r="E82" s="146" t="s">
        <v>1405</v>
      </c>
      <c r="F82" s="103" t="s">
        <v>68</v>
      </c>
      <c r="G82" s="1144">
        <v>-1.1000000000000001</v>
      </c>
      <c r="H82" s="1569">
        <f t="shared" ref="H82" si="97">IF(G83=36,"",IF(G82="","",G82+G83))</f>
        <v>19</v>
      </c>
      <c r="I82" s="1104" t="str">
        <f>IF(ISNA(VLOOKUP(C82,'J1&amp;J2'!$CA$9:$CE$466,5,FALSE)),"",VLOOKUP(C82,'J1&amp;J2'!$CA$9:$CE$466,5,FALSE))</f>
        <v>MAX1</v>
      </c>
      <c r="J82" s="1518">
        <v>106</v>
      </c>
      <c r="K82" s="1481">
        <f>IF(ISNA(VLOOKUP(J82,SaisieScores!$C$12:$D$103,2,FALSE)),"",VLOOKUP(J82,SaisieScores!$C$12:$D$103,2,FALSE))</f>
        <v>64</v>
      </c>
      <c r="L82" s="1473">
        <f t="shared" si="93"/>
        <v>64</v>
      </c>
      <c r="M82" s="1536">
        <f>IF(L82="","",L82-$AS$6)</f>
        <v>-8</v>
      </c>
      <c r="N82" s="1460">
        <f>IF(K82="","",RANK(K82,($K$10:$K$257),1))</f>
        <v>5</v>
      </c>
      <c r="O82" s="1473">
        <f>IF(S82="","",IF(S82&gt;3,"",IF(S82=1,K82,IF(S82=2,K82,IF(S82=3,K82)))))</f>
        <v>64</v>
      </c>
      <c r="P82" s="1347">
        <f>IF(COUNTIF($K$82:$K$100,"&gt;1")&lt;1,"",SMALL($K$82:$K$100,1))</f>
        <v>60</v>
      </c>
      <c r="Q82" s="1347">
        <f>IF(P82="","",RANK(P82,($P$10:$P$257),1))</f>
        <v>2</v>
      </c>
      <c r="R82" s="118">
        <f>IF(Q82&gt;20,"",IF(Q82&lt;=190,40-((Q82-1)*2),1))</f>
        <v>38</v>
      </c>
      <c r="S82" s="1540">
        <f>IF(OR(ISBLANK(K82),K82=""),"",RANK(K82,$K$82:$K$105,1)+COUNTIF($K$82:K82,K82)-1)</f>
        <v>2</v>
      </c>
      <c r="T82" s="1476" t="str">
        <f>IF(O82="","",IF(O82&gt;3,"",IF(O82=1,K82,IF(O82=2,K82,IF(O82=3,K82)))))</f>
        <v/>
      </c>
      <c r="U82" s="1476">
        <f>IF(S82="","",IF(S82&gt;3,"",IF(S82=1,K82,IF(S82=2,K82,IF(S82=3,K82)))))</f>
        <v>64</v>
      </c>
      <c r="V82" s="1476">
        <f>IF(COUNTIF($K$82:$K$105,"&gt;1")&lt;1,"",SMALL($K$82:$K$105,1))</f>
        <v>60</v>
      </c>
      <c r="W82" s="1476">
        <f>IF(OR(ISBLANK(V82),V82=""),"",RANK(V82,($V$10:$V$257),1))</f>
        <v>2</v>
      </c>
      <c r="X82" s="1476">
        <f>IF(COUNTIF($V$82:$V$105,"&gt;1")&lt;1,"",SMALL($V$82:$V105,1))</f>
        <v>60</v>
      </c>
      <c r="Y82" s="1476">
        <f>IF(OR(ISBLANK(X82),X82=""),"",RANK(X82,($X$82:$X$87),1))</f>
        <v>1</v>
      </c>
      <c r="Z82" s="1477">
        <f>IF(OR(ISBLANK(X82),X82=""),"",RANK(X82,($X$10:$X$257),1))</f>
        <v>2</v>
      </c>
      <c r="AA82" s="1428">
        <v>112</v>
      </c>
      <c r="AB82" s="1337">
        <f>IF(ISNA(VLOOKUP(AA82,SaisieScores!$F$12:$G$103,2,FALSE)),"",VLOOKUP(AA82,SaisieScores!$F$12:$G$103,2,FALSE))</f>
        <v>71</v>
      </c>
      <c r="AC82" s="870">
        <f t="shared" si="17"/>
        <v>71</v>
      </c>
      <c r="AD82" s="1338">
        <f t="shared" si="70"/>
        <v>-1</v>
      </c>
      <c r="AE82" s="1338">
        <f t="shared" si="71"/>
        <v>3</v>
      </c>
      <c r="AF82" s="870">
        <f>IF(OR(ISBLANK(AB82),AB82=""),"",IF(AB82="AB","",RANK(AB82,$AB$82:$AB$105,1)+COUNTIF($AB$82:AB82,AB82)-1))</f>
        <v>1</v>
      </c>
      <c r="AG82" s="897">
        <f t="shared" si="77"/>
        <v>71</v>
      </c>
      <c r="AH82" s="103">
        <f t="shared" ref="AH82:AH105" si="98">IF(AG82="","",RANK(AG82,($AG$82:$AG$105),1))</f>
        <v>1</v>
      </c>
      <c r="AI82" s="103">
        <f t="shared" si="96"/>
        <v>3</v>
      </c>
      <c r="AJ82" s="897">
        <f t="shared" si="4"/>
        <v>18</v>
      </c>
      <c r="AK82" s="897">
        <f>IF(COUNTIF($AC$82:$AC$105,"&gt;1")&lt;1,"",SMALL($AC$82:$AC$105,1))</f>
        <v>71</v>
      </c>
      <c r="AL82" s="870">
        <f>IF(AK82="","",RANK(AK82,($AK$10:$AK$257),1))</f>
        <v>3</v>
      </c>
      <c r="AM82" s="870">
        <f>IF(AL82&gt;20,"",IF(AL82&lt;=190,20-((AL82-1)*1),1))</f>
        <v>18</v>
      </c>
      <c r="AN82" s="1338">
        <f t="shared" si="78"/>
        <v>-1.0900000000000001</v>
      </c>
      <c r="AO82" s="1158">
        <f t="shared" si="95"/>
        <v>0</v>
      </c>
      <c r="AP82" s="1305">
        <f t="shared" si="87"/>
        <v>72.099999999999994</v>
      </c>
      <c r="AQ82" s="897">
        <f t="shared" si="72"/>
        <v>26</v>
      </c>
      <c r="AR82" s="897">
        <f t="shared" ref="AR82:AR105" si="99">IF(OR(ISBLANK(AP82),AP82=""),"",RANK(AP82,$AP$82:$AP$105,1)+COUNTIF($AP$82:AP82,AP82)-1)</f>
        <v>1</v>
      </c>
      <c r="AS82" s="897">
        <f t="shared" si="7"/>
        <v>72.099999999999994</v>
      </c>
      <c r="AT82" s="897" t="str">
        <f t="shared" si="73"/>
        <v/>
      </c>
      <c r="AU82" s="897" t="str">
        <f>IF(COUNTIF($AT$82:AT$105,"&gt;1")&lt;1,"",SMALL($AT$82:$AT$105,1))</f>
        <v/>
      </c>
      <c r="AV82" s="897" t="str">
        <f t="shared" si="88"/>
        <v/>
      </c>
      <c r="AW82" s="897" t="str">
        <f>IF(AV82&gt;20,"",IF(AV82&lt;=190,20-((AV82-1)*1),1))</f>
        <v/>
      </c>
      <c r="AX82" s="897" t="e">
        <f t="shared" si="74"/>
        <v>#VALUE!</v>
      </c>
      <c r="AY82" s="1613">
        <f>IF(SUM(R85+AM86+AW86)&lt;&gt;0,SUM(R85+AM86+AW86),0)</f>
        <v>88</v>
      </c>
      <c r="AZ82" s="1614">
        <f>IF(AY82=0,"0",RANK(AY82,$AY$10:$AY$257,0))</f>
        <v>5</v>
      </c>
      <c r="BA82" s="900" t="str">
        <f t="shared" si="75"/>
        <v>49300.19.0042</v>
      </c>
      <c r="BB82" s="900" t="str">
        <f>IF(ISBLANK('JOURNÉE 2'!C82),"",'JOURNÉE 2'!C82)</f>
        <v>44660.22.0039</v>
      </c>
      <c r="BC82" s="1513" t="str">
        <f>IF(OR(BK82=""),"",IF(OR(BL82=""),"",BK82))</f>
        <v/>
      </c>
      <c r="BD82" s="1606" t="str">
        <f>IF(OR(BK82=""),"",IF(OR(BL82=""),"",BL82))</f>
        <v/>
      </c>
      <c r="BE82" s="1607" t="str">
        <f>IF(OR(BK82="",BL82=""),"",MIN(BK82:BL82))</f>
        <v/>
      </c>
      <c r="BF82" s="1311" t="str">
        <f>IF(ISNA(VLOOKUP(BA82,'JOURNÉE 1'!$BJ$10:$BL$298,2,FALSE)),"",VLOOKUP(BA82,'JOURNÉE 1'!$BJ$10:$BL$298,2,FALSE))</f>
        <v/>
      </c>
      <c r="BG82" s="1312" t="str">
        <f t="shared" si="11"/>
        <v/>
      </c>
      <c r="BH82" s="1312" t="str">
        <f t="shared" si="12"/>
        <v/>
      </c>
      <c r="BI82" s="1513" t="str">
        <f>IF(OR(C82="",C83=""),"",CONCATENATE(C82,C83))</f>
        <v>49300.19.004249300.20.0025</v>
      </c>
      <c r="BJ82" s="94"/>
      <c r="BK82" s="1606">
        <f>IF(K82= "", "",K82)</f>
        <v>64</v>
      </c>
      <c r="BL82" s="1606" t="str">
        <f>IF(ISNA(VLOOKUP(BI82,'JOURNÉE 2'!$BE$10:$BF$300,2,FALSE)),"",VLOOKUP(BI82,'JOURNÉE 2'!$BE$10:$BF$300,2,FALSE))</f>
        <v/>
      </c>
      <c r="BM82" s="1607" t="str">
        <f>IF(OR(BK82="",BL82=""),"",MIN(BK82:BL82))</f>
        <v/>
      </c>
      <c r="BN82" s="1311" t="str">
        <f>IF(ISBLANK('JOURNÉE 1'!C82),"",'JOURNÉE 1'!C82)</f>
        <v>49300.19.0042</v>
      </c>
      <c r="BO82" s="461">
        <f t="shared" si="76"/>
        <v>71</v>
      </c>
      <c r="BP82" s="461" t="str">
        <f>IF(ISBLANK('JOURNÉE 2'!C82),"",'JOURNÉE 2'!C82)</f>
        <v>44660.22.0039</v>
      </c>
      <c r="BQ82" s="461">
        <f>IF(ISBLANK('JOURNÉE 1'!U82),"",'JOURNÉE 1'!U82)</f>
        <v>64</v>
      </c>
      <c r="BR82" s="461" t="str">
        <f>IF(ISNA(VLOOKUP(BN82,'JOURNÉE 2'!$C$10:$AR$300,35,FALSE)),"",VLOOKUP(BN82,'JOURNÉE 2'!$C$10:$AR$300,35,FALSE))</f>
        <v/>
      </c>
      <c r="BS82" s="461" t="str">
        <f t="shared" si="79"/>
        <v/>
      </c>
      <c r="BT82" s="475">
        <f t="shared" si="80"/>
        <v>18</v>
      </c>
      <c r="BU82" s="1304" t="str">
        <f>IF(ISNA(VLOOKUP(BN82,'JOURNÉE 2'!$BV$10:$BX$300,3,FALSE)),"",VLOOKUP(BN82,'JOURNÉE 2'!$BV$10:$BX$300,3,FALSE))</f>
        <v/>
      </c>
      <c r="BV82" s="900" t="str">
        <f>IF(ISNA(VLOOKUP(BN82,'JOURNÉE 2'!$C$10:$AR$300,1,FALSE)),"",VLOOKUP(BN82,'JOURNÉE 2'!$C$10:$AR$300,1,FALSE))</f>
        <v/>
      </c>
      <c r="BW82" s="1326"/>
      <c r="BX82" t="str">
        <f>IF(ISEVEN(ROW()),IF($B82&lt;&gt;0,TEXT($B82,"00")&amp;" "&amp;#REF!&amp;" "&amp;1,""),IF($B81&lt;&gt;0,TEXT($B81,"00")&amp;" "&amp;#REF!&amp;" "&amp;2,""))</f>
        <v/>
      </c>
      <c r="BY82" t="str">
        <f t="shared" si="90"/>
        <v/>
      </c>
      <c r="BZ82" t="str">
        <f t="shared" si="91"/>
        <v/>
      </c>
      <c r="CA82" t="str">
        <f t="shared" si="89"/>
        <v/>
      </c>
      <c r="CB82" t="str">
        <f t="shared" si="81"/>
        <v/>
      </c>
      <c r="CC82" t="str">
        <f t="shared" si="82"/>
        <v/>
      </c>
      <c r="CD82" t="str">
        <f t="shared" si="83"/>
        <v>ADENIS Xavier</v>
      </c>
      <c r="CE82" t="str">
        <f t="shared" si="84"/>
        <v>S1H</v>
      </c>
      <c r="CF82">
        <f t="shared" si="85"/>
        <v>-1.1000000000000001</v>
      </c>
    </row>
    <row r="83" spans="1:84" ht="15.75" customHeight="1" thickBot="1" x14ac:dyDescent="0.45">
      <c r="A83" s="1497"/>
      <c r="B83" s="1458"/>
      <c r="C83" s="80" t="s">
        <v>139</v>
      </c>
      <c r="D83" s="81" t="s">
        <v>1406</v>
      </c>
      <c r="E83" s="81" t="s">
        <v>1407</v>
      </c>
      <c r="F83" s="82" t="s">
        <v>81</v>
      </c>
      <c r="G83" s="1141">
        <v>20.100000000000001</v>
      </c>
      <c r="H83" s="1494"/>
      <c r="I83" s="1102" t="str">
        <f>IF(ISNA(VLOOKUP(C83,'J1&amp;J2'!$CA$9:$CE$466,5,FALSE)),"",VLOOKUP(C83,'J1&amp;J2'!$CA$9:$CE$466,5,FALSE))</f>
        <v>MAX2</v>
      </c>
      <c r="J83" s="1519"/>
      <c r="K83" s="1480"/>
      <c r="L83" s="1463"/>
      <c r="M83" s="1521"/>
      <c r="N83" s="1461"/>
      <c r="O83" s="1510"/>
      <c r="P83" s="1347">
        <f>IF(COUNTIF($K$82:$K$100,"&gt;1")&lt;2,"",SMALL($K$82:$K$100,2))</f>
        <v>64</v>
      </c>
      <c r="Q83" s="1347">
        <f>IF(P83="","",RANK(P83,($P$10:$P$257),1))</f>
        <v>5</v>
      </c>
      <c r="R83" s="118">
        <f>IF(Q83&gt;20,"",IF(Q83&lt;=190,40-((Q83-1)*2),1))</f>
        <v>32</v>
      </c>
      <c r="S83" s="1510"/>
      <c r="T83" s="1510"/>
      <c r="U83" s="1510"/>
      <c r="V83" s="1510"/>
      <c r="W83" s="1510"/>
      <c r="X83" s="1510"/>
      <c r="Y83" s="1510"/>
      <c r="Z83" s="1469"/>
      <c r="AA83" s="1424">
        <v>113</v>
      </c>
      <c r="AB83" s="1328" t="str">
        <f>IF(ISNA(VLOOKUP(AA83,SaisieScores!$F$12:$G$103,2,FALSE)),"",VLOOKUP(AA83,SaisieScores!$F$12:$G$103,2,FALSE))</f>
        <v/>
      </c>
      <c r="AC83" s="898" t="str">
        <f t="shared" si="17"/>
        <v/>
      </c>
      <c r="AD83" s="1339" t="str">
        <f t="shared" si="70"/>
        <v/>
      </c>
      <c r="AE83" s="1339" t="str">
        <f t="shared" si="71"/>
        <v/>
      </c>
      <c r="AF83" s="898" t="str">
        <f>IF(OR(ISBLANK(AB83),AB83=""),"",IF(AB83="AB","",RANK(AB83,$AB$82:$AB$105,1)+COUNTIF($AB$82:AB83,AB83)-1))</f>
        <v/>
      </c>
      <c r="AG83" s="1045" t="str">
        <f t="shared" si="77"/>
        <v/>
      </c>
      <c r="AH83" s="88" t="str">
        <f t="shared" si="98"/>
        <v/>
      </c>
      <c r="AI83" s="87" t="str">
        <f t="shared" si="96"/>
        <v/>
      </c>
      <c r="AJ83" s="1010" t="str">
        <f t="shared" si="4"/>
        <v/>
      </c>
      <c r="AK83" s="99">
        <f>IF(COUNTIF($AC$82:$AC$105,"&gt;1")&lt;2,"",SMALL($AC$82:$AC$105,2))</f>
        <v>95</v>
      </c>
      <c r="AL83" s="950">
        <f>IF(AK83="","",RANK(AK83,($AK$10:$AK$257),1))</f>
        <v>28</v>
      </c>
      <c r="AM83" s="950" t="str">
        <f>IF(AL83&gt;20,"",IF(AL83&lt;=190,20-((AL83-1)*1),1))</f>
        <v/>
      </c>
      <c r="AN83" s="1339" t="str">
        <f t="shared" si="78"/>
        <v/>
      </c>
      <c r="AO83" s="1352" t="str">
        <f t="shared" si="95"/>
        <v/>
      </c>
      <c r="AP83" s="1241" t="str">
        <f t="shared" si="87"/>
        <v/>
      </c>
      <c r="AQ83" s="1045" t="str">
        <f t="shared" si="72"/>
        <v/>
      </c>
      <c r="AR83" s="1045" t="str">
        <f t="shared" si="99"/>
        <v/>
      </c>
      <c r="AS83" s="1045" t="str">
        <f t="shared" si="7"/>
        <v/>
      </c>
      <c r="AT83" s="1045" t="str">
        <f t="shared" si="73"/>
        <v/>
      </c>
      <c r="AU83" s="1045" t="str">
        <f>IF(COUNTIF($AT$82:AT$105,"&gt;1")&lt;2,"",SMALL($AT$82:$AT$105,2))</f>
        <v/>
      </c>
      <c r="AV83" s="1045" t="str">
        <f t="shared" si="88"/>
        <v/>
      </c>
      <c r="AW83" s="1045" t="str">
        <f>IF(AV83&gt;20,"",IF(AV83&lt;=190,20-((AV83-1)*1),1))</f>
        <v/>
      </c>
      <c r="AX83" s="1045" t="e">
        <f t="shared" si="74"/>
        <v>#VALUE!</v>
      </c>
      <c r="AY83" s="1497"/>
      <c r="AZ83" s="1497"/>
      <c r="BA83" s="900" t="str">
        <f t="shared" si="75"/>
        <v>49300.20.0025</v>
      </c>
      <c r="BB83" s="900" t="str">
        <f>IF(ISBLANK('JOURNÉE 2'!C83),"",'JOURNÉE 2'!C83)</f>
        <v>44660.25.0024</v>
      </c>
      <c r="BC83" s="1511"/>
      <c r="BD83" s="1510"/>
      <c r="BE83" s="1515"/>
      <c r="BF83" s="1311" t="str">
        <f>IF(ISNA(VLOOKUP(BA83,'JOURNÉE 1'!$BJ$10:$BL$298,2,FALSE)),"",VLOOKUP(BA83,'JOURNÉE 1'!$BJ$10:$BL$298,2,FALSE))</f>
        <v/>
      </c>
      <c r="BG83" s="1312" t="str">
        <f t="shared" si="11"/>
        <v/>
      </c>
      <c r="BH83" s="1312" t="str">
        <f t="shared" si="12"/>
        <v/>
      </c>
      <c r="BI83" s="1511"/>
      <c r="BJ83" s="1353"/>
      <c r="BK83" s="1510"/>
      <c r="BL83" s="1510"/>
      <c r="BM83" s="1515"/>
      <c r="BN83" s="1311" t="str">
        <f>IF(ISBLANK('JOURNÉE 1'!C83),"",'JOURNÉE 1'!C83)</f>
        <v>49300.20.0025</v>
      </c>
      <c r="BO83" s="461" t="str">
        <f t="shared" si="76"/>
        <v/>
      </c>
      <c r="BP83" s="461" t="str">
        <f>IF(ISBLANK('JOURNÉE 2'!C83),"",'JOURNÉE 2'!C83)</f>
        <v>44660.25.0024</v>
      </c>
      <c r="BQ83" s="461" t="str">
        <f>IF(ISBLANK('JOURNÉE 1'!U83),"",'JOURNÉE 1'!U83)</f>
        <v/>
      </c>
      <c r="BR83" s="461" t="str">
        <f>IF(ISNA(VLOOKUP(BN83,'JOURNÉE 2'!$C$10:$AR$300,35,FALSE)),"",VLOOKUP(BN83,'JOURNÉE 2'!$C$10:$AR$300,35,FALSE))</f>
        <v/>
      </c>
      <c r="BS83" s="461" t="str">
        <f t="shared" si="79"/>
        <v/>
      </c>
      <c r="BT83" s="475">
        <f t="shared" si="80"/>
        <v>18</v>
      </c>
      <c r="BU83" s="1304" t="str">
        <f>IF(ISNA(VLOOKUP(BN83,'JOURNÉE 2'!$BV$10:$BX$300,3,FALSE)),"",VLOOKUP(BN83,'JOURNÉE 2'!$BV$10:$BX$300,3,FALSE))</f>
        <v/>
      </c>
      <c r="BV83" s="900" t="str">
        <f>IF(ISNA(VLOOKUP(BN83,'JOURNÉE 2'!$C$10:$AR$300,1,FALSE)),"",VLOOKUP(BN83,'JOURNÉE 2'!$C$10:$AR$300,1,FALSE))</f>
        <v/>
      </c>
      <c r="BW83" s="96"/>
      <c r="BX83" t="str">
        <f>IF(ISEVEN(ROW()),IF($B83&lt;&gt;0,TEXT($B83,"00")&amp;" "&amp;#REF!&amp;" "&amp;1,""),IF($B82&lt;&gt;0,TEXT($B82,"00")&amp;" "&amp;#REF!&amp;" "&amp;2,""))</f>
        <v/>
      </c>
      <c r="BY83" t="str">
        <f t="shared" si="90"/>
        <v/>
      </c>
      <c r="BZ83" t="str">
        <f t="shared" si="91"/>
        <v/>
      </c>
      <c r="CA83" t="str">
        <f t="shared" si="89"/>
        <v/>
      </c>
      <c r="CB83" t="str">
        <f t="shared" si="81"/>
        <v/>
      </c>
      <c r="CC83" t="str">
        <f t="shared" si="82"/>
        <v/>
      </c>
      <c r="CD83" t="str">
        <f t="shared" si="83"/>
        <v>THURIAU Christine</v>
      </c>
      <c r="CE83" t="str">
        <f t="shared" si="84"/>
        <v>S2F</v>
      </c>
      <c r="CF83">
        <f t="shared" si="85"/>
        <v>20.100000000000001</v>
      </c>
    </row>
    <row r="84" spans="1:84" ht="15.75" customHeight="1" thickTop="1" thickBot="1" x14ac:dyDescent="0.45">
      <c r="A84" s="1497"/>
      <c r="B84" s="1459"/>
      <c r="C84" s="97" t="s">
        <v>996</v>
      </c>
      <c r="D84" s="98" t="s">
        <v>1814</v>
      </c>
      <c r="E84" s="98" t="s">
        <v>1550</v>
      </c>
      <c r="F84" s="87" t="s">
        <v>117</v>
      </c>
      <c r="G84" s="1140">
        <v>11.8</v>
      </c>
      <c r="H84" s="1459">
        <f t="shared" ref="H84" si="100">IF(G85=36,"",IF(G84="","",G84+G85))</f>
        <v>7.4</v>
      </c>
      <c r="I84" s="1103" t="str">
        <f>IF(ISNA(VLOOKUP(C84,'J1&amp;J2'!$CA$9:$CE$466,5,FALSE)),"",VLOOKUP(C84,'J1&amp;J2'!$CA$9:$CE$466,5,FALSE))</f>
        <v>MAX2</v>
      </c>
      <c r="J84" s="1516">
        <v>107</v>
      </c>
      <c r="K84" s="1479">
        <f>IF(ISNA(VLOOKUP(J84,SaisieScores!$C$12:$D$103,2,FALSE)),"",VLOOKUP(J84,SaisieScores!$C$12:$D$103,2,FALSE))</f>
        <v>60</v>
      </c>
      <c r="L84" s="1462">
        <f t="shared" si="93"/>
        <v>60</v>
      </c>
      <c r="M84" s="1529">
        <f>IF(L84="","",L84-$AS$6)</f>
        <v>-12</v>
      </c>
      <c r="N84" s="1471">
        <f>IF(K84="","",RANK(K84,($K$10:$K$257),1))</f>
        <v>2</v>
      </c>
      <c r="O84" s="1474">
        <f>IF(S84="","",IF(S84&gt;3,"",IF(S84=1,K84,IF(S84=2,K84,IF(S84=3,K84)))))</f>
        <v>60</v>
      </c>
      <c r="P84" s="99" t="str">
        <f>IF(COUNTIF($K$82:$K$100,"&gt;1")&lt;3,"",SMALL($K$82:$K$100,3))</f>
        <v/>
      </c>
      <c r="Q84" s="1015" t="str">
        <f>IF(P84="","",RANK(P84,($P$10:$P$257),1))</f>
        <v/>
      </c>
      <c r="R84" s="139" t="str">
        <f>IF(Q84&gt;20,"",IF(Q84&lt;=190,40-((Q84-1)*2),1))</f>
        <v/>
      </c>
      <c r="S84" s="1474">
        <f>IF(OR(ISBLANK(K84),K84=""),"",RANK(K84,$K$82:$K$105,1)+COUNTIF($K$82:K84,K84)-1)</f>
        <v>1</v>
      </c>
      <c r="T84" s="1474" t="str">
        <f>IF(O84="","",IF(O84&gt;3,"",IF(O84=1,K84,IF(O84=2,K84,IF(O84=3,K84)))))</f>
        <v/>
      </c>
      <c r="U84" s="1474">
        <f>IF(S84="","",IF(S84&gt;3,"",IF(S84=1,K84,IF(S84=2,K84,IF(S84=3,K84)))))</f>
        <v>60</v>
      </c>
      <c r="V84" s="1476">
        <f>IF(COUNTIF($K$82:$K$105,"&gt;1")&lt;2,"",SMALL($K$82:$K$105,2))</f>
        <v>64</v>
      </c>
      <c r="W84" s="1474">
        <f>IF(OR(ISBLANK(V84),V84=""),"",RANK(V84,($V$10:$V$257),1))</f>
        <v>5</v>
      </c>
      <c r="X84" s="1476">
        <f>IF(COUNTIF($V$82:$V$105,"&gt;1")&lt;2,"",SMALL($V$82:$V105,2))</f>
        <v>64</v>
      </c>
      <c r="Y84" s="1474">
        <f>IF(OR(ISBLANK(X84),X84=""),"",RANK(X84,($X$82:$X$87),1))</f>
        <v>2</v>
      </c>
      <c r="Z84" s="1468">
        <f>IF(OR(ISBLANK(X84),X84=""),"",RANK(X84,($X$10:$X$257),1))</f>
        <v>5</v>
      </c>
      <c r="AA84" s="1425">
        <v>114</v>
      </c>
      <c r="AB84" s="1328">
        <f>IF(ISNA(VLOOKUP(AA84,SaisieScores!$F$12:$G$103,2,FALSE)),"",VLOOKUP(AA84,SaisieScores!$F$12:$G$103,2,FALSE))</f>
        <v>95</v>
      </c>
      <c r="AC84" s="1348">
        <f t="shared" si="17"/>
        <v>95</v>
      </c>
      <c r="AD84" s="1349">
        <f t="shared" si="70"/>
        <v>23</v>
      </c>
      <c r="AE84" s="1349">
        <f t="shared" si="71"/>
        <v>35</v>
      </c>
      <c r="AF84" s="1348">
        <f>IF(OR(ISBLANK(AB84),AB84=""),"",IF(AB84="AB","",RANK(AB84,$AB$82:$AB$105,1)+COUNTIF($AB$82:AB84,AB84)-1))</f>
        <v>2</v>
      </c>
      <c r="AG84" s="1223">
        <f t="shared" si="77"/>
        <v>95</v>
      </c>
      <c r="AH84" s="103">
        <f t="shared" si="98"/>
        <v>2</v>
      </c>
      <c r="AI84" s="82">
        <f t="shared" si="96"/>
        <v>28</v>
      </c>
      <c r="AJ84" s="897" t="str">
        <f t="shared" si="4"/>
        <v/>
      </c>
      <c r="AK84" s="1223" t="str">
        <f>IF(COUNTIF($AC$82:$AC$105,"&gt;1")&lt;3,"",SMALL($AC$82:$AC$105,3))</f>
        <v/>
      </c>
      <c r="AL84" s="1348" t="str">
        <f>IF(AK84="","",RANK(AK84,($AK$10:$AK$257),1))</f>
        <v/>
      </c>
      <c r="AM84" s="1348" t="str">
        <f>IF(AL84&gt;20,"",IF(AL84&lt;=190,20-((AL84-1)*1),1))</f>
        <v/>
      </c>
      <c r="AN84" s="1349">
        <f t="shared" si="78"/>
        <v>12.92</v>
      </c>
      <c r="AO84" s="1157">
        <f t="shared" si="95"/>
        <v>1.1000000000000001</v>
      </c>
      <c r="AP84" s="1242">
        <f t="shared" si="87"/>
        <v>83.2</v>
      </c>
      <c r="AQ84" s="1223">
        <f t="shared" si="72"/>
        <v>36</v>
      </c>
      <c r="AR84" s="1223">
        <f t="shared" si="99"/>
        <v>2</v>
      </c>
      <c r="AS84" s="1223">
        <f t="shared" si="7"/>
        <v>83.2</v>
      </c>
      <c r="AT84" s="1223" t="str">
        <f t="shared" si="73"/>
        <v/>
      </c>
      <c r="AU84" s="1223" t="str">
        <f>IF(COUNTIF($AT$82:AT$105,"&gt;1")&lt;3,"",SMALL($AT$82:$AT$105,3))</f>
        <v/>
      </c>
      <c r="AV84" s="1223" t="str">
        <f t="shared" si="88"/>
        <v/>
      </c>
      <c r="AW84" s="1223" t="str">
        <f>IF(AV84&gt;20,"",IF(AV84&lt;=190,20-((AV84-1)*1),1))</f>
        <v/>
      </c>
      <c r="AX84" s="1223" t="e">
        <f t="shared" si="74"/>
        <v>#VALUE!</v>
      </c>
      <c r="AY84" s="1497"/>
      <c r="AZ84" s="1497"/>
      <c r="BA84" s="900" t="str">
        <f t="shared" si="75"/>
        <v>44660.98.009</v>
      </c>
      <c r="BB84" s="900" t="str">
        <f>IF(ISBLANK('JOURNÉE 2'!C84),"",'JOURNÉE 2'!C84)</f>
        <v>44660.25.0023</v>
      </c>
      <c r="BC84" s="1505" t="str">
        <f>IF(OR(BK84=""),"",IF(OR(BL84=""),"",BK84))</f>
        <v/>
      </c>
      <c r="BD84" s="1495" t="str">
        <f>IF(OR(BK84=""),"",IF(OR(BL84=""),"",BL84))</f>
        <v/>
      </c>
      <c r="BE84" s="1508" t="str">
        <f>IF(OR(BK84="",BL84=""),"",MIN(BK84:BL84))</f>
        <v/>
      </c>
      <c r="BF84" s="1311" t="str">
        <f>IF(ISNA(VLOOKUP(BA84,'JOURNÉE 1'!$BJ$10:$BL$298,2,FALSE)),"",VLOOKUP(BA84,'JOURNÉE 1'!$BJ$10:$BL$298,2,FALSE))</f>
        <v/>
      </c>
      <c r="BG84" s="1312" t="str">
        <f t="shared" si="11"/>
        <v/>
      </c>
      <c r="BH84" s="1312" t="str">
        <f t="shared" si="12"/>
        <v/>
      </c>
      <c r="BI84" s="1505" t="str">
        <f>IF(OR(C84="",C85=""),"",CONCATENATE(C84,C85))</f>
        <v>44660.98.00944660.98.010</v>
      </c>
      <c r="BJ84" s="1354"/>
      <c r="BK84" s="1495">
        <f>IF(K84= "", "",K84)</f>
        <v>60</v>
      </c>
      <c r="BL84" s="1495" t="str">
        <f>IF(ISNA(VLOOKUP(BI84,'JOURNÉE 2'!$BE$10:$BF$300,2,FALSE)),"",VLOOKUP(BI84,'JOURNÉE 2'!$BE$10:$BF$300,2,FALSE))</f>
        <v/>
      </c>
      <c r="BM84" s="1508" t="str">
        <f>IF(OR(BK84="",BL84=""),"",MIN(BK84:BL84))</f>
        <v/>
      </c>
      <c r="BN84" s="1311" t="str">
        <f>IF(ISBLANK('JOURNÉE 1'!C84),"",'JOURNÉE 1'!C84)</f>
        <v>44660.98.009</v>
      </c>
      <c r="BO84" s="461">
        <f t="shared" si="76"/>
        <v>95</v>
      </c>
      <c r="BP84" s="461" t="str">
        <f>IF(ISBLANK('JOURNÉE 2'!C84),"",'JOURNÉE 2'!C84)</f>
        <v>44660.25.0023</v>
      </c>
      <c r="BQ84" s="461">
        <f>IF(ISBLANK('JOURNÉE 1'!U84),"",'JOURNÉE 1'!U84)</f>
        <v>60</v>
      </c>
      <c r="BR84" s="461" t="str">
        <f>IF(ISNA(VLOOKUP(BN84,'JOURNÉE 2'!$C$10:$AR$300,35,FALSE)),"",VLOOKUP(BN84,'JOURNÉE 2'!$C$10:$AR$300,35,FALSE))</f>
        <v/>
      </c>
      <c r="BS84" s="461" t="str">
        <f t="shared" si="79"/>
        <v/>
      </c>
      <c r="BT84" s="475">
        <f t="shared" si="80"/>
        <v>18</v>
      </c>
      <c r="BU84" s="1304" t="str">
        <f>IF(ISNA(VLOOKUP(BN84,'JOURNÉE 2'!$BV$10:$BX$300,3,FALSE)),"",VLOOKUP(BN84,'JOURNÉE 2'!$BV$10:$BX$300,3,FALSE))</f>
        <v/>
      </c>
      <c r="BV84" s="900" t="str">
        <f>IF(ISNA(VLOOKUP(BN84,'JOURNÉE 2'!$C$10:$AR$300,1,FALSE)),"",VLOOKUP(BN84,'JOURNÉE 2'!$C$10:$AR$300,1,FALSE))</f>
        <v/>
      </c>
      <c r="BW84" s="107"/>
      <c r="BX84" t="str">
        <f>IF(ISEVEN(ROW()),IF($B84&lt;&gt;0,TEXT($B84,"00")&amp;" "&amp;#REF!&amp;" "&amp;1,""),IF($B83&lt;&gt;0,TEXT($B83,"00")&amp;" "&amp;#REF!&amp;" "&amp;2,""))</f>
        <v/>
      </c>
      <c r="BY84" t="str">
        <f t="shared" si="90"/>
        <v/>
      </c>
      <c r="BZ84" t="str">
        <f t="shared" si="91"/>
        <v/>
      </c>
      <c r="CA84" t="str">
        <f t="shared" si="89"/>
        <v/>
      </c>
      <c r="CB84" t="str">
        <f t="shared" si="81"/>
        <v/>
      </c>
      <c r="CC84" t="str">
        <f t="shared" si="82"/>
        <v/>
      </c>
      <c r="CD84" t="str">
        <f t="shared" si="83"/>
        <v>GUIHENEUC Nicole</v>
      </c>
      <c r="CE84" t="str">
        <f t="shared" si="84"/>
        <v>S4F</v>
      </c>
      <c r="CF84">
        <f t="shared" si="85"/>
        <v>11.8</v>
      </c>
    </row>
    <row r="85" spans="1:84" ht="15.75" customHeight="1" thickBot="1" x14ac:dyDescent="0.45">
      <c r="A85" s="1497"/>
      <c r="B85" s="1458"/>
      <c r="C85" s="97" t="s">
        <v>264</v>
      </c>
      <c r="D85" s="98" t="s">
        <v>265</v>
      </c>
      <c r="E85" s="98" t="s">
        <v>257</v>
      </c>
      <c r="F85" s="87" t="s">
        <v>68</v>
      </c>
      <c r="G85" s="1140">
        <v>-4.4000000000000004</v>
      </c>
      <c r="H85" s="1486"/>
      <c r="I85" s="1105" t="str">
        <f>IF(ISNA(VLOOKUP(C85,'J1&amp;J2'!$CA$9:$CE$466,5,FALSE)),"",VLOOKUP(C85,'J1&amp;J2'!$CA$9:$CE$466,5,FALSE))</f>
        <v>MAX1</v>
      </c>
      <c r="J85" s="1517"/>
      <c r="K85" s="1480"/>
      <c r="L85" s="1463"/>
      <c r="M85" s="1531"/>
      <c r="N85" s="1484"/>
      <c r="O85" s="1510"/>
      <c r="P85" s="1010"/>
      <c r="Q85" s="1350" t="s">
        <v>74</v>
      </c>
      <c r="R85" s="88">
        <f>IF(SUM(R82:R84)&lt;&gt;0,SUM(R82:R84),0)</f>
        <v>70</v>
      </c>
      <c r="S85" s="1510"/>
      <c r="T85" s="1510"/>
      <c r="U85" s="1510"/>
      <c r="V85" s="1510"/>
      <c r="W85" s="1510"/>
      <c r="X85" s="1510"/>
      <c r="Y85" s="1510"/>
      <c r="Z85" s="1469"/>
      <c r="AA85" s="1425">
        <v>115</v>
      </c>
      <c r="AB85" s="1328" t="str">
        <f>IF(ISNA(VLOOKUP(AA85,SaisieScores!$F$12:$G$103,2,FALSE)),"",VLOOKUP(AA85,SaisieScores!$F$12:$G$103,2,FALSE))</f>
        <v/>
      </c>
      <c r="AC85" s="898" t="str">
        <f t="shared" si="17"/>
        <v/>
      </c>
      <c r="AD85" s="1339" t="str">
        <f t="shared" si="70"/>
        <v/>
      </c>
      <c r="AE85" s="1339" t="str">
        <f t="shared" si="71"/>
        <v/>
      </c>
      <c r="AF85" s="898" t="str">
        <f>IF(OR(ISBLANK(AB85),AB85=""),"",IF(AB85="AB","",RANK(AB85,$AB$82:$AB$105,1)+COUNTIF($AB$82:AB85,AB85)-1))</f>
        <v/>
      </c>
      <c r="AG85" s="1045" t="str">
        <f t="shared" si="77"/>
        <v/>
      </c>
      <c r="AH85" s="88" t="str">
        <f t="shared" si="98"/>
        <v/>
      </c>
      <c r="AI85" s="87" t="str">
        <f t="shared" si="96"/>
        <v/>
      </c>
      <c r="AJ85" s="1010" t="str">
        <f t="shared" si="4"/>
        <v/>
      </c>
      <c r="AK85" s="99" t="str">
        <f>IF(COUNTIF($AC$82:$AC$105,"&gt;1")&lt;4,"",SMALL($AC$82:$AC$105,4))</f>
        <v/>
      </c>
      <c r="AL85" s="950" t="str">
        <f>IF(AK85="","",RANK(AK85,($AK$10:$AK$257),1))</f>
        <v/>
      </c>
      <c r="AM85" s="950" t="str">
        <f>IF(AL85&gt;20,"",IF(AL85&lt;=190,20-((AL85-1)*1),1))</f>
        <v/>
      </c>
      <c r="AN85" s="1339" t="str">
        <f t="shared" si="78"/>
        <v/>
      </c>
      <c r="AO85" s="1352" t="str">
        <f t="shared" si="95"/>
        <v/>
      </c>
      <c r="AP85" s="1241" t="str">
        <f t="shared" si="87"/>
        <v/>
      </c>
      <c r="AQ85" s="1045" t="str">
        <f t="shared" si="72"/>
        <v/>
      </c>
      <c r="AR85" s="1045" t="str">
        <f t="shared" si="99"/>
        <v/>
      </c>
      <c r="AS85" s="1045" t="str">
        <f t="shared" si="7"/>
        <v/>
      </c>
      <c r="AT85" s="1045" t="str">
        <f t="shared" si="73"/>
        <v/>
      </c>
      <c r="AU85" s="1045" t="str">
        <f>IF(COUNTIF($AT$82:AT$105,"&gt;1")&lt;4,"",SMALL($AT$82:$AT$105,4))</f>
        <v/>
      </c>
      <c r="AV85" s="1045" t="str">
        <f t="shared" si="88"/>
        <v/>
      </c>
      <c r="AW85" s="1045" t="str">
        <f>IF(AV85&gt;20,"",IF(AV85&lt;=190,20-((AV85-1)*1),1))</f>
        <v/>
      </c>
      <c r="AX85" s="1045" t="e">
        <f t="shared" si="74"/>
        <v>#VALUE!</v>
      </c>
      <c r="AY85" s="1497"/>
      <c r="AZ85" s="1497"/>
      <c r="BA85" s="900" t="str">
        <f t="shared" si="75"/>
        <v>44660.98.010</v>
      </c>
      <c r="BB85" s="900" t="str">
        <f>IF(ISBLANK('JOURNÉE 2'!C85),"",'JOURNÉE 2'!C85)</f>
        <v>44660.98.010</v>
      </c>
      <c r="BC85" s="1511"/>
      <c r="BD85" s="1510"/>
      <c r="BE85" s="1515"/>
      <c r="BF85" s="1311" t="str">
        <f>IF(ISNA(VLOOKUP(BA85,'JOURNÉE 1'!$BJ$10:$BL$298,2,FALSE)),"",VLOOKUP(BA85,'JOURNÉE 1'!$BJ$10:$BL$298,2,FALSE))</f>
        <v/>
      </c>
      <c r="BG85" s="1312" t="str">
        <f t="shared" si="11"/>
        <v/>
      </c>
      <c r="BH85" s="1312" t="str">
        <f t="shared" si="12"/>
        <v/>
      </c>
      <c r="BI85" s="1511"/>
      <c r="BJ85" s="1353"/>
      <c r="BK85" s="1510"/>
      <c r="BL85" s="1510"/>
      <c r="BM85" s="1515"/>
      <c r="BN85" s="1311" t="str">
        <f>IF(ISBLANK('JOURNÉE 1'!C85),"",'JOURNÉE 1'!C85)</f>
        <v>44660.98.010</v>
      </c>
      <c r="BO85" s="461" t="str">
        <f t="shared" si="76"/>
        <v/>
      </c>
      <c r="BP85" s="461" t="str">
        <f>IF(ISBLANK('JOURNÉE 2'!C85),"",'JOURNÉE 2'!C85)</f>
        <v>44660.98.010</v>
      </c>
      <c r="BQ85" s="461" t="str">
        <f>IF(ISBLANK('JOURNÉE 1'!U85),"",'JOURNÉE 1'!U85)</f>
        <v/>
      </c>
      <c r="BR85" s="461">
        <f>IF(ISNA(VLOOKUP(BN85,'JOURNÉE 2'!$C$10:$AR$300,35,FALSE)),"",VLOOKUP(BN85,'JOURNÉE 2'!$C$10:$AR$300,35,FALSE))</f>
        <v>16</v>
      </c>
      <c r="BS85" s="461" t="str">
        <f t="shared" si="79"/>
        <v/>
      </c>
      <c r="BT85" s="475">
        <f t="shared" si="80"/>
        <v>18</v>
      </c>
      <c r="BU85" s="1304" t="str">
        <f>IF(ISNA(VLOOKUP(BN85,'JOURNÉE 2'!$BV$10:$BX$300,3,FALSE)),"",VLOOKUP(BN85,'JOURNÉE 2'!$BV$10:$BX$300,3,FALSE))</f>
        <v/>
      </c>
      <c r="BV85" s="900" t="str">
        <f>IF(ISNA(VLOOKUP(BN85,'JOURNÉE 2'!$C$10:$AR$300,1,FALSE)),"",VLOOKUP(BN85,'JOURNÉE 2'!$C$10:$AR$300,1,FALSE))</f>
        <v>44660.98.010</v>
      </c>
      <c r="BW85" s="96"/>
      <c r="BX85" t="str">
        <f>IF(ISEVEN(ROW()),IF($B85&lt;&gt;0,TEXT($B85,"00")&amp;" "&amp;#REF!&amp;" "&amp;1,""),IF($B84&lt;&gt;0,TEXT($B84,"00")&amp;" "&amp;#REF!&amp;" "&amp;2,""))</f>
        <v/>
      </c>
      <c r="BY85" t="str">
        <f t="shared" si="90"/>
        <v/>
      </c>
      <c r="BZ85" t="str">
        <f t="shared" si="91"/>
        <v/>
      </c>
      <c r="CA85" t="str">
        <f t="shared" si="89"/>
        <v/>
      </c>
      <c r="CB85" t="str">
        <f t="shared" si="81"/>
        <v/>
      </c>
      <c r="CC85" t="str">
        <f t="shared" si="82"/>
        <v/>
      </c>
      <c r="CD85" t="str">
        <f t="shared" si="83"/>
        <v>JARDIN Thomas</v>
      </c>
      <c r="CE85" t="str">
        <f t="shared" si="84"/>
        <v>S1H</v>
      </c>
      <c r="CF85">
        <f t="shared" si="85"/>
        <v>-4.4000000000000004</v>
      </c>
    </row>
    <row r="86" spans="1:84" ht="15.75" customHeight="1" thickTop="1" x14ac:dyDescent="0.4">
      <c r="A86" s="1497"/>
      <c r="B86" s="1457"/>
      <c r="C86" s="113"/>
      <c r="D86" s="114"/>
      <c r="E86" s="114"/>
      <c r="F86" s="115"/>
      <c r="G86" s="1139"/>
      <c r="H86" s="1457" t="str">
        <f t="shared" ref="H86" si="101">IF(G87=36,"",IF(G86="","",G86+G87))</f>
        <v/>
      </c>
      <c r="I86" s="1104" t="str">
        <f>IF(ISNA(VLOOKUP(C86,'J1&amp;J2'!$CA$9:$CE$466,5,FALSE)),"",VLOOKUP(C86,'J1&amp;J2'!$CA$9:$CE$466,5,FALSE))</f>
        <v/>
      </c>
      <c r="J86" s="1518"/>
      <c r="K86" s="1479" t="str">
        <f>IF(ISNA(VLOOKUP(J86,SaisieScores!$C$12:$D$103,2,FALSE)),"",VLOOKUP(J86,SaisieScores!$C$12:$D$103,2,FALSE))</f>
        <v/>
      </c>
      <c r="L86" s="1462" t="str">
        <f t="shared" si="93"/>
        <v/>
      </c>
      <c r="M86" s="1520" t="str">
        <f>IF(L86="","",L86-$AS$6)</f>
        <v/>
      </c>
      <c r="N86" s="1460" t="str">
        <f>IF(K86="","",RANK(K86,($K$10:$K$257),1))</f>
        <v/>
      </c>
      <c r="O86" s="1509" t="str">
        <f>IF(S86="","",IF(S86&gt;3,"",IF(S86=1,K86,IF(S86=2,K86,IF(S86=3,K86)))))</f>
        <v/>
      </c>
      <c r="P86" s="1351"/>
      <c r="Q86" s="1351"/>
      <c r="R86" s="83"/>
      <c r="S86" s="1539" t="str">
        <f>IF(OR(ISBLANK(K86),K86=""),"",RANK(K86,$K$82:$K$105,1)+COUNTIF($K$82:K86,K86)-1)</f>
        <v/>
      </c>
      <c r="T86" s="1474" t="str">
        <f>IF(O86="","",IF(O86&gt;3,"",IF(O86=1,K86,IF(O86=2,K86,IF(O86=3,K86)))))</f>
        <v/>
      </c>
      <c r="U86" s="1474" t="str">
        <f>IF(S86="","",IF(S86&gt;3,"",IF(S86=1,K86,IF(S86=2,K86,IF(S86=3,K86)))))</f>
        <v/>
      </c>
      <c r="V86" s="1474" t="str">
        <f>IF(COUNTIF($K$82:$K$105,"&gt;1")&lt;3,"",SMALL($K$82:$K$105,3))</f>
        <v/>
      </c>
      <c r="W86" s="1474" t="str">
        <f>IF(OR(ISBLANK(V86),V86=""),"",RANK(V86,($V$10:$V$257),1))</f>
        <v/>
      </c>
      <c r="X86" s="1474" t="str">
        <f>IF(COUNTIF($V$82:$V$105,"&gt;1")&lt;3,"",SMALL($V$82:$V105,3))</f>
        <v/>
      </c>
      <c r="Y86" s="1474" t="str">
        <f>IF(OR(ISBLANK(X86),X86=""),"",RANK(X86,($X$82:$X$87),1))</f>
        <v/>
      </c>
      <c r="Z86" s="1468" t="str">
        <f>IF(OR(ISBLANK(X86),X86=""),"",RANK(X86,($X$10:$X$257),1))</f>
        <v/>
      </c>
      <c r="AA86" s="1426"/>
      <c r="AB86" s="1328" t="str">
        <f>IF(ISNA(VLOOKUP(AA86,SaisieScores!$F$12:$G$103,2,FALSE)),"",VLOOKUP(AA86,SaisieScores!$F$12:$G$103,2,FALSE))</f>
        <v/>
      </c>
      <c r="AC86" s="1348" t="str">
        <f t="shared" si="17"/>
        <v/>
      </c>
      <c r="AD86" s="1349" t="str">
        <f t="shared" si="70"/>
        <v/>
      </c>
      <c r="AE86" s="1349" t="str">
        <f t="shared" si="71"/>
        <v/>
      </c>
      <c r="AF86" s="1348" t="str">
        <f>IF(OR(ISBLANK(AB86),AB86=""),"",IF(AB86="AB","",RANK(AB86,$AB$82:$AB$105,1)+COUNTIF($AB$82:AB86,AB86)-1))</f>
        <v/>
      </c>
      <c r="AG86" s="1223" t="str">
        <f t="shared" si="77"/>
        <v/>
      </c>
      <c r="AH86" s="103" t="str">
        <f t="shared" si="98"/>
        <v/>
      </c>
      <c r="AI86" s="82" t="str">
        <f t="shared" si="96"/>
        <v/>
      </c>
      <c r="AJ86" s="897" t="str">
        <f t="shared" si="4"/>
        <v/>
      </c>
      <c r="AK86" s="1223"/>
      <c r="AL86" s="1348" t="s">
        <v>72</v>
      </c>
      <c r="AM86" s="1348">
        <f>IF(SUM(AM82:AM85)&lt;&gt;0,SUM(AM82:AM85),0)</f>
        <v>18</v>
      </c>
      <c r="AN86" s="1349" t="str">
        <f t="shared" si="78"/>
        <v/>
      </c>
      <c r="AO86" s="1157" t="str">
        <f t="shared" si="95"/>
        <v/>
      </c>
      <c r="AP86" s="1242" t="str">
        <f t="shared" si="87"/>
        <v/>
      </c>
      <c r="AQ86" s="1223" t="str">
        <f t="shared" si="72"/>
        <v/>
      </c>
      <c r="AR86" s="1223" t="str">
        <f t="shared" si="99"/>
        <v/>
      </c>
      <c r="AS86" s="1223" t="str">
        <f t="shared" si="7"/>
        <v/>
      </c>
      <c r="AT86" s="1223" t="str">
        <f t="shared" si="73"/>
        <v/>
      </c>
      <c r="AU86" s="1223"/>
      <c r="AV86" s="1223" t="str">
        <f t="shared" si="88"/>
        <v/>
      </c>
      <c r="AW86" s="1223">
        <f>IF(SUM(AW82:AW85)&lt;&gt;0,SUM(AW82:AW85),0)</f>
        <v>0</v>
      </c>
      <c r="AX86" s="1223" t="str">
        <f t="shared" si="74"/>
        <v/>
      </c>
      <c r="AY86" s="1497"/>
      <c r="AZ86" s="1497"/>
      <c r="BA86" s="900" t="str">
        <f t="shared" si="75"/>
        <v/>
      </c>
      <c r="BB86" s="900" t="str">
        <f>IF(ISBLANK('JOURNÉE 2'!C86),"",'JOURNÉE 2'!C86)</f>
        <v>49520.95.224</v>
      </c>
      <c r="BC86" s="1505" t="str">
        <f>IF(OR(BK86=""),"",IF(OR(BL86=""),"",BK86))</f>
        <v/>
      </c>
      <c r="BD86" s="1495" t="str">
        <f>IF(OR(BK86=""),"",IF(OR(BL86=""),"",BL86))</f>
        <v/>
      </c>
      <c r="BE86" s="1508" t="str">
        <f>IF(OR(BK86="",BL86=""),"",MIN(BK86:BL86))</f>
        <v/>
      </c>
      <c r="BF86" s="1311" t="str">
        <f>IF(ISNA(VLOOKUP(BA86,'JOURNÉE 1'!$BJ$10:$BL$298,2,FALSE)),"",VLOOKUP(BA86,'JOURNÉE 1'!$BJ$10:$BL$298,2,FALSE))</f>
        <v/>
      </c>
      <c r="BG86" s="1312" t="str">
        <f t="shared" si="11"/>
        <v/>
      </c>
      <c r="BH86" s="1312" t="str">
        <f t="shared" si="12"/>
        <v/>
      </c>
      <c r="BI86" s="1505" t="str">
        <f>IF(OR(C86="",C87=""),"",CONCATENATE(C86,C87))</f>
        <v/>
      </c>
      <c r="BJ86" s="1354"/>
      <c r="BK86" s="1495" t="str">
        <f>IF(K86= "", "",K86)</f>
        <v/>
      </c>
      <c r="BL86" s="1495" t="str">
        <f>IF(ISNA(VLOOKUP(BI86,'JOURNÉE 2'!$BE$10:$BF$300,2,FALSE)),"",VLOOKUP(BI86,'JOURNÉE 2'!$BE$10:$BF$300,2,FALSE))</f>
        <v/>
      </c>
      <c r="BM86" s="1508" t="str">
        <f>IF(OR(BK86="",BL86=""),"",MIN(BK86:BL86))</f>
        <v/>
      </c>
      <c r="BN86" s="1311" t="str">
        <f>IF(ISBLANK('JOURNÉE 1'!C86),"",'JOURNÉE 1'!C86)</f>
        <v/>
      </c>
      <c r="BO86" s="461" t="str">
        <f t="shared" si="76"/>
        <v/>
      </c>
      <c r="BP86" s="461" t="str">
        <f>IF(ISBLANK('JOURNÉE 2'!C86),"",'JOURNÉE 2'!C86)</f>
        <v>49520.95.224</v>
      </c>
      <c r="BQ86" s="461" t="str">
        <f>IF(ISBLANK('JOURNÉE 1'!U86),"",'JOURNÉE 1'!U86)</f>
        <v/>
      </c>
      <c r="BR86" s="461" t="str">
        <f>IF(ISNA(VLOOKUP(BN86,'JOURNÉE 2'!$C$10:$AR$300,35,FALSE)),"",VLOOKUP(BN86,'JOURNÉE 2'!$C$10:$AR$300,35,FALSE))</f>
        <v/>
      </c>
      <c r="BS86" s="461" t="str">
        <f t="shared" si="79"/>
        <v/>
      </c>
      <c r="BT86" s="475">
        <f t="shared" si="80"/>
        <v>18</v>
      </c>
      <c r="BU86" s="1304" t="str">
        <f>IF(ISNA(VLOOKUP(BN86,'JOURNÉE 2'!$BV$10:$BX$300,3,FALSE)),"",VLOOKUP(BN86,'JOURNÉE 2'!$BV$10:$BX$300,3,FALSE))</f>
        <v/>
      </c>
      <c r="BV86" s="900" t="str">
        <f>IF(ISNA(VLOOKUP(BN86,'JOURNÉE 2'!$C$10:$AR$300,1,FALSE)),"",VLOOKUP(BN86,'JOURNÉE 2'!$C$10:$AR$300,1,FALSE))</f>
        <v/>
      </c>
      <c r="BW86" s="107"/>
      <c r="BX86" t="str">
        <f>IF(ISEVEN(ROW()),IF($B86&lt;&gt;0,TEXT($B86,"00")&amp;" "&amp;#REF!&amp;" "&amp;1,""),IF($B85&lt;&gt;0,TEXT($B85,"00")&amp;" "&amp;#REF!&amp;" "&amp;2,""))</f>
        <v/>
      </c>
      <c r="BY86" t="str">
        <f t="shared" si="90"/>
        <v/>
      </c>
      <c r="BZ86" t="str">
        <f t="shared" si="91"/>
        <v/>
      </c>
      <c r="CA86" t="str">
        <f t="shared" si="89"/>
        <v/>
      </c>
      <c r="CB86" t="str">
        <f t="shared" si="81"/>
        <v/>
      </c>
      <c r="CC86" t="str">
        <f t="shared" si="82"/>
        <v/>
      </c>
      <c r="CD86" t="str">
        <f t="shared" si="83"/>
        <v/>
      </c>
      <c r="CE86" t="str">
        <f t="shared" si="84"/>
        <v/>
      </c>
      <c r="CF86" t="str">
        <f t="shared" si="85"/>
        <v/>
      </c>
    </row>
    <row r="87" spans="1:84" ht="15.75" customHeight="1" thickBot="1" x14ac:dyDescent="0.45">
      <c r="A87" s="1497"/>
      <c r="B87" s="1458"/>
      <c r="C87" s="80"/>
      <c r="D87" s="81"/>
      <c r="E87" s="81"/>
      <c r="F87" s="82"/>
      <c r="G87" s="1141"/>
      <c r="H87" s="1494"/>
      <c r="I87" s="1102" t="str">
        <f>IF(ISNA(VLOOKUP(C87,'J1&amp;J2'!$CA$9:$CE$466,5,FALSE)),"",VLOOKUP(C87,'J1&amp;J2'!$CA$9:$CE$466,5,FALSE))</f>
        <v/>
      </c>
      <c r="J87" s="1519"/>
      <c r="K87" s="1480"/>
      <c r="L87" s="1463"/>
      <c r="M87" s="1521"/>
      <c r="N87" s="1461"/>
      <c r="O87" s="1510"/>
      <c r="P87" s="1347"/>
      <c r="Q87" s="1347"/>
      <c r="R87" s="83"/>
      <c r="S87" s="1510"/>
      <c r="T87" s="1510"/>
      <c r="U87" s="1510"/>
      <c r="V87" s="1565"/>
      <c r="W87" s="1510"/>
      <c r="X87" s="1523"/>
      <c r="Y87" s="1523"/>
      <c r="Z87" s="1545"/>
      <c r="AA87" s="1424"/>
      <c r="AB87" s="1328" t="str">
        <f>IF(ISNA(VLOOKUP(AA87,SaisieScores!$F$12:$G$103,2,FALSE)),"",VLOOKUP(AA87,SaisieScores!$F$12:$G$103,2,FALSE))</f>
        <v/>
      </c>
      <c r="AC87" s="898" t="str">
        <f t="shared" si="17"/>
        <v/>
      </c>
      <c r="AD87" s="1339" t="str">
        <f t="shared" si="70"/>
        <v/>
      </c>
      <c r="AE87" s="1339" t="str">
        <f t="shared" si="71"/>
        <v/>
      </c>
      <c r="AF87" s="898" t="str">
        <f>IF(OR(ISBLANK(AB87),AB87=""),"",IF(AB87="AB","",RANK(AB87,$AB$82:$AB$105,1)+COUNTIF($AB$82:AB87,AB87)-1))</f>
        <v/>
      </c>
      <c r="AG87" s="1045" t="str">
        <f t="shared" si="77"/>
        <v/>
      </c>
      <c r="AH87" s="88" t="str">
        <f t="shared" si="98"/>
        <v/>
      </c>
      <c r="AI87" s="87" t="str">
        <f t="shared" si="96"/>
        <v/>
      </c>
      <c r="AJ87" s="1010" t="str">
        <f t="shared" si="4"/>
        <v/>
      </c>
      <c r="AK87" s="99"/>
      <c r="AL87" s="950"/>
      <c r="AM87" s="950"/>
      <c r="AN87" s="1339" t="str">
        <f t="shared" si="78"/>
        <v/>
      </c>
      <c r="AO87" s="1352" t="str">
        <f t="shared" si="95"/>
        <v/>
      </c>
      <c r="AP87" s="1241" t="str">
        <f t="shared" si="87"/>
        <v/>
      </c>
      <c r="AQ87" s="1045" t="str">
        <f t="shared" si="72"/>
        <v/>
      </c>
      <c r="AR87" s="1045" t="str">
        <f t="shared" si="99"/>
        <v/>
      </c>
      <c r="AS87" s="1045" t="str">
        <f t="shared" si="7"/>
        <v/>
      </c>
      <c r="AT87" s="1045" t="str">
        <f t="shared" si="73"/>
        <v/>
      </c>
      <c r="AU87" s="1045"/>
      <c r="AV87" s="1045" t="str">
        <f t="shared" si="88"/>
        <v/>
      </c>
      <c r="AW87" s="1045"/>
      <c r="AX87" s="1045" t="str">
        <f t="shared" si="74"/>
        <v/>
      </c>
      <c r="AY87" s="1497"/>
      <c r="AZ87" s="1497"/>
      <c r="BA87" s="900" t="str">
        <f t="shared" si="75"/>
        <v/>
      </c>
      <c r="BB87" s="900" t="str">
        <f>IF(ISBLANK('JOURNÉE 2'!C87),"",'JOURNÉE 2'!C87)</f>
        <v>49520.98.013</v>
      </c>
      <c r="BC87" s="1511"/>
      <c r="BD87" s="1510"/>
      <c r="BE87" s="1515"/>
      <c r="BF87" s="1311" t="str">
        <f>IF(ISNA(VLOOKUP(BA87,'JOURNÉE 1'!$BJ$10:$BL$298,2,FALSE)),"",VLOOKUP(BA87,'JOURNÉE 1'!$BJ$10:$BL$298,2,FALSE))</f>
        <v/>
      </c>
      <c r="BG87" s="1312" t="str">
        <f t="shared" si="11"/>
        <v/>
      </c>
      <c r="BH87" s="1312" t="str">
        <f t="shared" si="12"/>
        <v/>
      </c>
      <c r="BI87" s="1511"/>
      <c r="BJ87" s="1353"/>
      <c r="BK87" s="1510"/>
      <c r="BL87" s="1510"/>
      <c r="BM87" s="1515"/>
      <c r="BN87" s="1311" t="str">
        <f>IF(ISBLANK('JOURNÉE 1'!C87),"",'JOURNÉE 1'!C87)</f>
        <v/>
      </c>
      <c r="BO87" s="461" t="str">
        <f t="shared" si="76"/>
        <v/>
      </c>
      <c r="BP87" s="461" t="str">
        <f>IF(ISBLANK('JOURNÉE 2'!C87),"",'JOURNÉE 2'!C87)</f>
        <v>49520.98.013</v>
      </c>
      <c r="BQ87" s="461" t="str">
        <f>IF(ISBLANK('JOURNÉE 1'!U87),"",'JOURNÉE 1'!U87)</f>
        <v/>
      </c>
      <c r="BR87" s="461" t="str">
        <f>IF(ISNA(VLOOKUP(BN87,'JOURNÉE 2'!$C$10:$AR$300,35,FALSE)),"",VLOOKUP(BN87,'JOURNÉE 2'!$C$10:$AR$300,35,FALSE))</f>
        <v/>
      </c>
      <c r="BS87" s="461" t="str">
        <f t="shared" si="79"/>
        <v/>
      </c>
      <c r="BT87" s="475">
        <f t="shared" si="80"/>
        <v>18</v>
      </c>
      <c r="BU87" s="1304" t="str">
        <f>IF(ISNA(VLOOKUP(BN87,'JOURNÉE 2'!$BV$10:$BX$300,3,FALSE)),"",VLOOKUP(BN87,'JOURNÉE 2'!$BV$10:$BX$300,3,FALSE))</f>
        <v/>
      </c>
      <c r="BV87" s="900" t="str">
        <f>IF(ISNA(VLOOKUP(BN87,'JOURNÉE 2'!$C$10:$AR$300,1,FALSE)),"",VLOOKUP(BN87,'JOURNÉE 2'!$C$10:$AR$300,1,FALSE))</f>
        <v/>
      </c>
      <c r="BW87" s="96"/>
      <c r="BX87" t="str">
        <f>IF(ISEVEN(ROW()),IF($B87&lt;&gt;0,TEXT($B87,"00")&amp;" "&amp;#REF!&amp;" "&amp;1,""),IF($B86&lt;&gt;0,TEXT($B86,"00")&amp;" "&amp;#REF!&amp;" "&amp;2,""))</f>
        <v/>
      </c>
      <c r="BY87" t="str">
        <f t="shared" si="90"/>
        <v/>
      </c>
      <c r="BZ87" t="str">
        <f t="shared" si="91"/>
        <v/>
      </c>
      <c r="CA87" t="str">
        <f t="shared" si="89"/>
        <v/>
      </c>
      <c r="CB87" t="str">
        <f t="shared" si="81"/>
        <v/>
      </c>
      <c r="CC87" t="str">
        <f t="shared" si="82"/>
        <v/>
      </c>
      <c r="CD87" t="str">
        <f t="shared" si="83"/>
        <v/>
      </c>
      <c r="CE87" t="str">
        <f t="shared" si="84"/>
        <v/>
      </c>
      <c r="CF87" t="str">
        <f t="shared" si="85"/>
        <v/>
      </c>
    </row>
    <row r="88" spans="1:84" ht="15.75" customHeight="1" thickTop="1" x14ac:dyDescent="0.4">
      <c r="A88" s="1497"/>
      <c r="B88" s="1459"/>
      <c r="C88" s="97"/>
      <c r="D88" s="98"/>
      <c r="E88" s="98"/>
      <c r="F88" s="87"/>
      <c r="G88" s="1140"/>
      <c r="H88" s="1459" t="str">
        <f t="shared" ref="H88" si="102">IF(G89=36,"",IF(G88="","",G88+G89))</f>
        <v/>
      </c>
      <c r="I88" s="1103" t="str">
        <f>IF(ISNA(VLOOKUP(C88,'J1&amp;J2'!$CA$9:$CE$466,5,FALSE)),"",VLOOKUP(C88,'J1&amp;J2'!$CA$9:$CE$466,5,FALSE))</f>
        <v/>
      </c>
      <c r="J88" s="1516"/>
      <c r="K88" s="1479" t="str">
        <f>IF(ISNA(VLOOKUP(J88,SaisieScores!$C$12:$D$103,2,FALSE)),"",VLOOKUP(J88,SaisieScores!$C$12:$D$103,2,FALSE))</f>
        <v/>
      </c>
      <c r="L88" s="1462" t="str">
        <f t="shared" si="93"/>
        <v/>
      </c>
      <c r="M88" s="1529" t="str">
        <f>IF(L88="","",L88-$AS$6)</f>
        <v/>
      </c>
      <c r="N88" s="1471" t="str">
        <f>IF(K88="","",RANK(K88,($K$10:$K$257),1))</f>
        <v/>
      </c>
      <c r="O88" s="1474" t="str">
        <f>IF(S88="","",IF(S88&gt;3,"",IF(S88=1,K88,IF(S88=2,K88,IF(S88=3,K88)))))</f>
        <v/>
      </c>
      <c r="P88" s="1045"/>
      <c r="Q88" s="942"/>
      <c r="R88" s="87"/>
      <c r="S88" s="1474" t="str">
        <f>IF(OR(ISBLANK(K88),K88=""),"",RANK(K88,$K$82:$K$105,1)+COUNTIF($K$82:K88,K88)-1)</f>
        <v/>
      </c>
      <c r="T88" s="1474" t="str">
        <f>IF(O88="","",IF(O88&gt;3,"",IF(O88=1,K88,IF(O88=2,K88,IF(O88=3,K88)))))</f>
        <v/>
      </c>
      <c r="U88" s="1474" t="str">
        <f>IF(S88="","",IF(S88&gt;3,"",IF(S88=1,K88,IF(S88=2,K88,IF(S88=3,K88)))))</f>
        <v/>
      </c>
      <c r="V88" s="1476" t="str">
        <f>IF(COUNTIF($K$82:$K$105,"&gt;1")&lt;4,"",SMALL($K$82:$K$105,4))</f>
        <v/>
      </c>
      <c r="W88" s="1474" t="str">
        <f>IF(OR(ISBLANK(V88),V88=""),"",RANK(V88,($V$10:$V$257),1))</f>
        <v/>
      </c>
      <c r="X88" s="1476"/>
      <c r="Y88" s="1476"/>
      <c r="Z88" s="1477"/>
      <c r="AA88" s="1425"/>
      <c r="AB88" s="1328" t="str">
        <f>IF(ISNA(VLOOKUP(AA88,SaisieScores!$F$12:$G$103,2,FALSE)),"",VLOOKUP(AA88,SaisieScores!$F$12:$G$103,2,FALSE))</f>
        <v/>
      </c>
      <c r="AC88" s="1348" t="str">
        <f t="shared" si="17"/>
        <v/>
      </c>
      <c r="AD88" s="1349" t="str">
        <f t="shared" si="70"/>
        <v/>
      </c>
      <c r="AE88" s="1349" t="str">
        <f t="shared" si="71"/>
        <v/>
      </c>
      <c r="AF88" s="1348" t="str">
        <f>IF(OR(ISBLANK(AB88),AB88=""),"",IF(AB88="AB","",RANK(AB88,$AB$82:$AB$105,1)+COUNTIF($AB$82:AB88,AB88)-1))</f>
        <v/>
      </c>
      <c r="AG88" s="1223" t="str">
        <f t="shared" si="77"/>
        <v/>
      </c>
      <c r="AH88" s="103" t="str">
        <f t="shared" si="98"/>
        <v/>
      </c>
      <c r="AI88" s="82" t="str">
        <f t="shared" si="96"/>
        <v/>
      </c>
      <c r="AJ88" s="897" t="str">
        <f t="shared" si="4"/>
        <v/>
      </c>
      <c r="AK88" s="1223"/>
      <c r="AL88" s="1348"/>
      <c r="AM88" s="1348"/>
      <c r="AN88" s="1349" t="str">
        <f t="shared" si="78"/>
        <v/>
      </c>
      <c r="AO88" s="1157" t="str">
        <f t="shared" si="95"/>
        <v/>
      </c>
      <c r="AP88" s="1242" t="str">
        <f t="shared" si="87"/>
        <v/>
      </c>
      <c r="AQ88" s="1223" t="str">
        <f t="shared" si="72"/>
        <v/>
      </c>
      <c r="AR88" s="1223" t="str">
        <f t="shared" si="99"/>
        <v/>
      </c>
      <c r="AS88" s="1223" t="str">
        <f t="shared" si="7"/>
        <v/>
      </c>
      <c r="AT88" s="1223" t="str">
        <f t="shared" si="73"/>
        <v/>
      </c>
      <c r="AU88" s="1223"/>
      <c r="AV88" s="1223" t="str">
        <f t="shared" si="88"/>
        <v/>
      </c>
      <c r="AW88" s="1223"/>
      <c r="AX88" s="1223" t="str">
        <f t="shared" si="74"/>
        <v/>
      </c>
      <c r="AY88" s="1497"/>
      <c r="AZ88" s="1497"/>
      <c r="BA88" s="900" t="str">
        <f t="shared" si="75"/>
        <v/>
      </c>
      <c r="BB88" s="900" t="str">
        <f>IF(ISBLANK('JOURNÉE 2'!C88),"",'JOURNÉE 2'!C88)</f>
        <v/>
      </c>
      <c r="BC88" s="1505" t="str">
        <f>IF(OR(BK88=""),"",IF(OR(BL88=""),"",BK88))</f>
        <v/>
      </c>
      <c r="BD88" s="1495" t="str">
        <f>IF(OR(BK88=""),"",IF(OR(BL88=""),"",BL88))</f>
        <v/>
      </c>
      <c r="BE88" s="1508" t="str">
        <f>IF(OR(BK88="",BL88=""),"",MIN(BK88:BL88))</f>
        <v/>
      </c>
      <c r="BF88" s="1311" t="str">
        <f>IF(ISNA(VLOOKUP(BA88,'JOURNÉE 1'!$BJ$10:$BL$298,2,FALSE)),"",VLOOKUP(BA88,'JOURNÉE 1'!$BJ$10:$BL$298,2,FALSE))</f>
        <v/>
      </c>
      <c r="BG88" s="1312" t="str">
        <f t="shared" si="11"/>
        <v/>
      </c>
      <c r="BH88" s="1312" t="str">
        <f t="shared" si="12"/>
        <v/>
      </c>
      <c r="BI88" s="1505" t="str">
        <f>IF(OR(C88="",C89=""),"",CONCATENATE(C88,C89))</f>
        <v/>
      </c>
      <c r="BJ88" s="1354"/>
      <c r="BK88" s="1495" t="str">
        <f>IF(K88= "", "",K88)</f>
        <v/>
      </c>
      <c r="BL88" s="1495" t="str">
        <f>IF(ISNA(VLOOKUP(BI88,'JOURNÉE 2'!$BE$10:$BF$300,2,FALSE)),"",VLOOKUP(BI88,'JOURNÉE 2'!$BE$10:$BF$300,2,FALSE))</f>
        <v/>
      </c>
      <c r="BM88" s="1508" t="str">
        <f>IF(OR(BK88="",BL88=""),"",MIN(BK88:BL88))</f>
        <v/>
      </c>
      <c r="BN88" s="1311" t="str">
        <f>IF(ISBLANK('JOURNÉE 1'!C88),"",'JOURNÉE 1'!C88)</f>
        <v/>
      </c>
      <c r="BO88" s="461" t="str">
        <f t="shared" si="76"/>
        <v/>
      </c>
      <c r="BP88" s="461" t="str">
        <f>IF(ISBLANK('JOURNÉE 2'!C88),"",'JOURNÉE 2'!C88)</f>
        <v/>
      </c>
      <c r="BQ88" s="461" t="str">
        <f>IF(ISBLANK('JOURNÉE 1'!U88),"",'JOURNÉE 1'!U88)</f>
        <v/>
      </c>
      <c r="BR88" s="461" t="str">
        <f>IF(ISNA(VLOOKUP(BN88,'JOURNÉE 2'!$C$10:$AR$300,35,FALSE)),"",VLOOKUP(BN88,'JOURNÉE 2'!$C$10:$AR$300,35,FALSE))</f>
        <v/>
      </c>
      <c r="BS88" s="461" t="str">
        <f t="shared" si="79"/>
        <v/>
      </c>
      <c r="BT88" s="475">
        <f t="shared" si="80"/>
        <v>18</v>
      </c>
      <c r="BU88" s="1304" t="str">
        <f>IF(ISNA(VLOOKUP(BN88,'JOURNÉE 2'!$BV$10:$BX$300,3,FALSE)),"",VLOOKUP(BN88,'JOURNÉE 2'!$BV$10:$BX$300,3,FALSE))</f>
        <v/>
      </c>
      <c r="BV88" s="900" t="str">
        <f>IF(ISNA(VLOOKUP(BN88,'JOURNÉE 2'!$C$10:$AR$300,1,FALSE)),"",VLOOKUP(BN88,'JOURNÉE 2'!$C$10:$AR$300,1,FALSE))</f>
        <v/>
      </c>
      <c r="BW88" s="107"/>
      <c r="BX88" t="str">
        <f>IF(ISEVEN(ROW()),IF($B88&lt;&gt;0,TEXT($B88,"00")&amp;" "&amp;#REF!&amp;" "&amp;1,""),IF($B87&lt;&gt;0,TEXT($B87,"00")&amp;" "&amp;#REF!&amp;" "&amp;2,""))</f>
        <v/>
      </c>
      <c r="BY88" t="str">
        <f t="shared" si="90"/>
        <v/>
      </c>
      <c r="BZ88" t="str">
        <f t="shared" si="91"/>
        <v/>
      </c>
      <c r="CA88" t="str">
        <f t="shared" si="89"/>
        <v/>
      </c>
      <c r="CB88" t="str">
        <f t="shared" si="81"/>
        <v/>
      </c>
      <c r="CC88" t="str">
        <f t="shared" si="82"/>
        <v/>
      </c>
      <c r="CD88" t="str">
        <f t="shared" si="83"/>
        <v/>
      </c>
      <c r="CE88" t="str">
        <f t="shared" si="84"/>
        <v/>
      </c>
      <c r="CF88" t="str">
        <f t="shared" si="85"/>
        <v/>
      </c>
    </row>
    <row r="89" spans="1:84" ht="15.75" customHeight="1" thickBot="1" x14ac:dyDescent="0.45">
      <c r="A89" s="1497"/>
      <c r="B89" s="1458"/>
      <c r="C89" s="97"/>
      <c r="D89" s="98"/>
      <c r="E89" s="98"/>
      <c r="F89" s="87"/>
      <c r="G89" s="1140"/>
      <c r="H89" s="1486"/>
      <c r="I89" s="1105" t="str">
        <f>IF(ISNA(VLOOKUP(C89,'J1&amp;J2'!$CA$9:$CE$466,5,FALSE)),"",VLOOKUP(C89,'J1&amp;J2'!$CA$9:$CE$466,5,FALSE))</f>
        <v/>
      </c>
      <c r="J89" s="1517"/>
      <c r="K89" s="1480"/>
      <c r="L89" s="1463"/>
      <c r="M89" s="1531"/>
      <c r="N89" s="1484"/>
      <c r="O89" s="1510"/>
      <c r="P89" s="1010"/>
      <c r="Q89" s="1350"/>
      <c r="R89" s="88"/>
      <c r="S89" s="1510"/>
      <c r="T89" s="1510"/>
      <c r="U89" s="1510"/>
      <c r="V89" s="1510"/>
      <c r="W89" s="1510"/>
      <c r="X89" s="1510"/>
      <c r="Y89" s="1510"/>
      <c r="Z89" s="1469"/>
      <c r="AA89" s="1425"/>
      <c r="AB89" s="1328" t="str">
        <f>IF(ISNA(VLOOKUP(AA89,SaisieScores!$F$12:$G$103,2,FALSE)),"",VLOOKUP(AA89,SaisieScores!$F$12:$G$103,2,FALSE))</f>
        <v/>
      </c>
      <c r="AC89" s="898" t="str">
        <f t="shared" si="17"/>
        <v/>
      </c>
      <c r="AD89" s="1339" t="str">
        <f t="shared" si="70"/>
        <v/>
      </c>
      <c r="AE89" s="1339" t="str">
        <f t="shared" si="71"/>
        <v/>
      </c>
      <c r="AF89" s="898" t="str">
        <f>IF(OR(ISBLANK(AB89),AB89=""),"",IF(AB89="AB","",RANK(AB89,$AB$82:$AB$105,1)+COUNTIF($AB$82:AB89,AB89)-1))</f>
        <v/>
      </c>
      <c r="AG89" s="1045" t="str">
        <f t="shared" si="77"/>
        <v/>
      </c>
      <c r="AH89" s="88" t="str">
        <f t="shared" si="98"/>
        <v/>
      </c>
      <c r="AI89" s="87" t="str">
        <f t="shared" si="96"/>
        <v/>
      </c>
      <c r="AJ89" s="1010" t="str">
        <f t="shared" si="4"/>
        <v/>
      </c>
      <c r="AK89" s="99"/>
      <c r="AL89" s="950"/>
      <c r="AM89" s="950"/>
      <c r="AN89" s="1339" t="str">
        <f t="shared" si="78"/>
        <v/>
      </c>
      <c r="AO89" s="1352" t="str">
        <f t="shared" si="95"/>
        <v/>
      </c>
      <c r="AP89" s="1244" t="str">
        <f t="shared" si="87"/>
        <v/>
      </c>
      <c r="AQ89" s="1045" t="str">
        <f t="shared" si="72"/>
        <v/>
      </c>
      <c r="AR89" s="1045" t="str">
        <f t="shared" si="99"/>
        <v/>
      </c>
      <c r="AS89" s="1045" t="str">
        <f t="shared" si="7"/>
        <v/>
      </c>
      <c r="AT89" s="1045" t="str">
        <f t="shared" si="73"/>
        <v/>
      </c>
      <c r="AU89" s="1045"/>
      <c r="AV89" s="1045" t="str">
        <f t="shared" si="88"/>
        <v/>
      </c>
      <c r="AW89" s="1045"/>
      <c r="AX89" s="1045" t="str">
        <f t="shared" si="74"/>
        <v/>
      </c>
      <c r="AY89" s="1497"/>
      <c r="AZ89" s="1497"/>
      <c r="BA89" s="900" t="str">
        <f t="shared" si="75"/>
        <v/>
      </c>
      <c r="BB89" s="900" t="str">
        <f>IF(ISBLANK('JOURNÉE 2'!C89),"",'JOURNÉE 2'!C89)</f>
        <v/>
      </c>
      <c r="BC89" s="1511"/>
      <c r="BD89" s="1510"/>
      <c r="BE89" s="1515"/>
      <c r="BF89" s="1311" t="str">
        <f>IF(ISNA(VLOOKUP(BA89,'JOURNÉE 1'!$BJ$10:$BL$298,2,FALSE)),"",VLOOKUP(BA89,'JOURNÉE 1'!$BJ$10:$BL$298,2,FALSE))</f>
        <v/>
      </c>
      <c r="BG89" s="1312" t="str">
        <f t="shared" si="11"/>
        <v/>
      </c>
      <c r="BH89" s="1312" t="str">
        <f t="shared" si="12"/>
        <v/>
      </c>
      <c r="BI89" s="1511"/>
      <c r="BJ89" s="1353"/>
      <c r="BK89" s="1510"/>
      <c r="BL89" s="1510"/>
      <c r="BM89" s="1515"/>
      <c r="BN89" s="1311" t="str">
        <f>IF(ISBLANK('JOURNÉE 1'!C89),"",'JOURNÉE 1'!C89)</f>
        <v/>
      </c>
      <c r="BO89" s="461" t="str">
        <f t="shared" si="76"/>
        <v/>
      </c>
      <c r="BP89" s="461" t="str">
        <f>IF(ISBLANK('JOURNÉE 2'!C89),"",'JOURNÉE 2'!C89)</f>
        <v/>
      </c>
      <c r="BQ89" s="461" t="str">
        <f>IF(ISBLANK('JOURNÉE 1'!U89),"",'JOURNÉE 1'!U89)</f>
        <v/>
      </c>
      <c r="BR89" s="461" t="str">
        <f>IF(ISNA(VLOOKUP(BN89,'JOURNÉE 2'!$C$10:$AR$300,35,FALSE)),"",VLOOKUP(BN89,'JOURNÉE 2'!$C$10:$AR$300,35,FALSE))</f>
        <v/>
      </c>
      <c r="BS89" s="461" t="str">
        <f t="shared" si="79"/>
        <v/>
      </c>
      <c r="BT89" s="475">
        <f t="shared" si="80"/>
        <v>18</v>
      </c>
      <c r="BU89" s="1304" t="str">
        <f>IF(ISNA(VLOOKUP(BN89,'JOURNÉE 2'!$BV$10:$BX$300,3,FALSE)),"",VLOOKUP(BN89,'JOURNÉE 2'!$BV$10:$BX$300,3,FALSE))</f>
        <v/>
      </c>
      <c r="BV89" s="900" t="str">
        <f>IF(ISNA(VLOOKUP(BN89,'JOURNÉE 2'!$C$10:$AR$300,1,FALSE)),"",VLOOKUP(BN89,'JOURNÉE 2'!$C$10:$AR$300,1,FALSE))</f>
        <v/>
      </c>
      <c r="BW89" s="96"/>
      <c r="BX89" t="str">
        <f>IF(ISEVEN(ROW()),IF($B89&lt;&gt;0,TEXT($B89,"00")&amp;" "&amp;#REF!&amp;" "&amp;1,""),IF($B88&lt;&gt;0,TEXT($B88,"00")&amp;" "&amp;#REF!&amp;" "&amp;2,""))</f>
        <v/>
      </c>
      <c r="BY89" t="str">
        <f t="shared" si="90"/>
        <v/>
      </c>
      <c r="BZ89" t="str">
        <f t="shared" si="91"/>
        <v/>
      </c>
      <c r="CA89" t="str">
        <f t="shared" si="89"/>
        <v/>
      </c>
      <c r="CB89" t="str">
        <f t="shared" si="81"/>
        <v/>
      </c>
      <c r="CC89" t="str">
        <f t="shared" si="82"/>
        <v/>
      </c>
      <c r="CD89" t="str">
        <f t="shared" si="83"/>
        <v/>
      </c>
      <c r="CE89" t="str">
        <f t="shared" si="84"/>
        <v/>
      </c>
      <c r="CF89" t="str">
        <f t="shared" si="85"/>
        <v/>
      </c>
    </row>
    <row r="90" spans="1:84" ht="15.75" customHeight="1" thickTop="1" x14ac:dyDescent="0.4">
      <c r="A90" s="1497"/>
      <c r="B90" s="1457"/>
      <c r="C90" s="113"/>
      <c r="D90" s="114"/>
      <c r="E90" s="114"/>
      <c r="F90" s="115"/>
      <c r="G90" s="1139"/>
      <c r="H90" s="1457" t="str">
        <f t="shared" ref="H90" si="103">IF(G91=36,"",IF(G90="","",G90+G91))</f>
        <v/>
      </c>
      <c r="I90" s="1104" t="str">
        <f>IF(ISNA(VLOOKUP(C90,'J1&amp;J2'!$CA$9:$CE$466,5,FALSE)),"",VLOOKUP(C90,'J1&amp;J2'!$CA$9:$CE$466,5,FALSE))</f>
        <v/>
      </c>
      <c r="J90" s="1518"/>
      <c r="K90" s="1479" t="str">
        <f>IF(ISNA(VLOOKUP(J90,SaisieScores!$C$12:$D$103,2,FALSE)),"",VLOOKUP(J90,SaisieScores!$C$12:$D$103,2,FALSE))</f>
        <v/>
      </c>
      <c r="L90" s="1462" t="str">
        <f t="shared" si="93"/>
        <v/>
      </c>
      <c r="M90" s="1520" t="str">
        <f>IF(L90="","",L90-$AS$6)</f>
        <v/>
      </c>
      <c r="N90" s="1460" t="str">
        <f>IF(K90="","",RANK(K90,($K$10:$K$257),1))</f>
        <v/>
      </c>
      <c r="O90" s="1509" t="str">
        <f>IF(S90="","",IF(S90&gt;3,"",IF(S90=1,K90,IF(S90=2,K90,IF(S90=3,K90)))))</f>
        <v/>
      </c>
      <c r="P90" s="1351"/>
      <c r="Q90" s="1351"/>
      <c r="R90" s="83"/>
      <c r="S90" s="1539" t="str">
        <f>IF(OR(ISBLANK(K90),K90=""),"",RANK(K90,$K$82:$K$105,1)+COUNTIF($K$82:K90,K90)-1)</f>
        <v/>
      </c>
      <c r="T90" s="1474" t="str">
        <f>IF(O90="","",IF(O90&gt;3,"",IF(O90=1,K90,IF(O90=2,K90,IF(O90=3,K90)))))</f>
        <v/>
      </c>
      <c r="U90" s="1474" t="str">
        <f>IF(S90="","",IF(S90&gt;3,"",IF(S90=1,K90,IF(S90=2,K90,IF(S90=3,K90)))))</f>
        <v/>
      </c>
      <c r="V90" s="1476" t="str">
        <f>IF(COUNTIF($K$82:$K$105,"&gt;1")&lt;5,"",SMALL($K$82:$K$105,5))</f>
        <v/>
      </c>
      <c r="W90" s="1474" t="str">
        <f>IF(OR(ISBLANK(V90),V90=""),"",RANK(V90,($V$10:$V$257),1))</f>
        <v/>
      </c>
      <c r="X90" s="1474"/>
      <c r="Y90" s="1474"/>
      <c r="Z90" s="1468"/>
      <c r="AA90" s="1426"/>
      <c r="AB90" s="1328" t="str">
        <f>IF(ISNA(VLOOKUP(AA90,SaisieScores!$F$12:$G$103,2,FALSE)),"",VLOOKUP(AA90,SaisieScores!$F$12:$G$103,2,FALSE))</f>
        <v/>
      </c>
      <c r="AC90" s="1348" t="str">
        <f t="shared" si="17"/>
        <v/>
      </c>
      <c r="AD90" s="1349" t="str">
        <f t="shared" si="70"/>
        <v/>
      </c>
      <c r="AE90" s="1349" t="str">
        <f t="shared" si="71"/>
        <v/>
      </c>
      <c r="AF90" s="1348" t="str">
        <f>IF(OR(ISBLANK(AB90),AB90=""),"",IF(AB90="AB","",RANK(AB90,$AB$82:$AB$105,1)+COUNTIF($AB$82:AB90,AB90)-1))</f>
        <v/>
      </c>
      <c r="AG90" s="1223" t="str">
        <f t="shared" si="77"/>
        <v/>
      </c>
      <c r="AH90" s="103" t="str">
        <f t="shared" si="98"/>
        <v/>
      </c>
      <c r="AI90" s="82" t="str">
        <f t="shared" si="96"/>
        <v/>
      </c>
      <c r="AJ90" s="897" t="str">
        <f t="shared" si="4"/>
        <v/>
      </c>
      <c r="AK90" s="1223"/>
      <c r="AL90" s="1348"/>
      <c r="AM90" s="1348"/>
      <c r="AN90" s="1349" t="str">
        <f t="shared" si="78"/>
        <v/>
      </c>
      <c r="AO90" s="1157" t="str">
        <f t="shared" si="95"/>
        <v/>
      </c>
      <c r="AP90" s="1242" t="str">
        <f t="shared" si="87"/>
        <v/>
      </c>
      <c r="AQ90" s="1223" t="str">
        <f t="shared" si="72"/>
        <v/>
      </c>
      <c r="AR90" s="1223" t="str">
        <f t="shared" si="99"/>
        <v/>
      </c>
      <c r="AS90" s="1223" t="str">
        <f t="shared" si="7"/>
        <v/>
      </c>
      <c r="AT90" s="1223" t="str">
        <f t="shared" si="73"/>
        <v/>
      </c>
      <c r="AU90" s="1223"/>
      <c r="AV90" s="1223" t="str">
        <f t="shared" si="88"/>
        <v/>
      </c>
      <c r="AW90" s="1223"/>
      <c r="AX90" s="1223" t="str">
        <f t="shared" si="74"/>
        <v/>
      </c>
      <c r="AY90" s="1497"/>
      <c r="AZ90" s="1497"/>
      <c r="BA90" s="900" t="str">
        <f t="shared" si="75"/>
        <v/>
      </c>
      <c r="BB90" s="900" t="str">
        <f>IF(ISBLANK('JOURNÉE 2'!C90),"",'JOURNÉE 2'!C90)</f>
        <v/>
      </c>
      <c r="BC90" s="1505" t="str">
        <f>IF(OR(BK90=""),"",IF(OR(BL90=""),"",BK90))</f>
        <v/>
      </c>
      <c r="BD90" s="1495" t="str">
        <f>IF(OR(BK90=""),"",IF(OR(BL90=""),"",BL90))</f>
        <v/>
      </c>
      <c r="BE90" s="1508" t="str">
        <f>IF(OR(BK90="",BL90=""),"",MIN(BK90:BL90))</f>
        <v/>
      </c>
      <c r="BF90" s="1311" t="str">
        <f>IF(ISNA(VLOOKUP(BA90,'JOURNÉE 1'!$BJ$10:$BL$298,2,FALSE)),"",VLOOKUP(BA90,'JOURNÉE 1'!$BJ$10:$BL$298,2,FALSE))</f>
        <v/>
      </c>
      <c r="BG90" s="1312" t="str">
        <f t="shared" si="11"/>
        <v/>
      </c>
      <c r="BH90" s="1312" t="str">
        <f t="shared" si="12"/>
        <v/>
      </c>
      <c r="BI90" s="1505" t="str">
        <f>IF(OR(C90="",C91=""),"",CONCATENATE(C90,C91))</f>
        <v/>
      </c>
      <c r="BJ90" s="1354"/>
      <c r="BK90" s="1495" t="str">
        <f>IF(K90= "", "",K90)</f>
        <v/>
      </c>
      <c r="BL90" s="1495" t="str">
        <f>IF(ISNA(VLOOKUP(BI90,'JOURNÉE 2'!$BE$10:$BF$300,2,FALSE)),"",VLOOKUP(BI90,'JOURNÉE 2'!$BE$10:$BF$300,2,FALSE))</f>
        <v/>
      </c>
      <c r="BM90" s="1508" t="str">
        <f>IF(OR(BK90="",BL90=""),"",MIN(BK90:BL90))</f>
        <v/>
      </c>
      <c r="BN90" s="1311" t="str">
        <f>IF(ISBLANK('JOURNÉE 1'!C90),"",'JOURNÉE 1'!C90)</f>
        <v/>
      </c>
      <c r="BO90" s="461" t="str">
        <f t="shared" si="76"/>
        <v/>
      </c>
      <c r="BP90" s="461" t="str">
        <f>IF(ISBLANK('JOURNÉE 2'!C90),"",'JOURNÉE 2'!C90)</f>
        <v/>
      </c>
      <c r="BQ90" s="461" t="str">
        <f>IF(ISBLANK('JOURNÉE 1'!U90),"",'JOURNÉE 1'!U90)</f>
        <v/>
      </c>
      <c r="BR90" s="461" t="str">
        <f>IF(ISNA(VLOOKUP(BN90,'JOURNÉE 2'!$C$10:$AR$300,35,FALSE)),"",VLOOKUP(BN90,'JOURNÉE 2'!$C$10:$AR$300,35,FALSE))</f>
        <v/>
      </c>
      <c r="BS90" s="461" t="str">
        <f t="shared" si="79"/>
        <v/>
      </c>
      <c r="BT90" s="475">
        <f t="shared" si="80"/>
        <v>18</v>
      </c>
      <c r="BU90" s="1304" t="str">
        <f>IF(ISNA(VLOOKUP(BN90,'JOURNÉE 2'!$BV$10:$BX$300,3,FALSE)),"",VLOOKUP(BN90,'JOURNÉE 2'!$BV$10:$BX$300,3,FALSE))</f>
        <v/>
      </c>
      <c r="BV90" s="900" t="str">
        <f>IF(ISNA(VLOOKUP(BN90,'JOURNÉE 2'!$C$10:$AR$300,1,FALSE)),"",VLOOKUP(BN90,'JOURNÉE 2'!$C$10:$AR$300,1,FALSE))</f>
        <v/>
      </c>
      <c r="BW90" s="107"/>
      <c r="BX90" t="str">
        <f>IF(ISEVEN(ROW()),IF($B90&lt;&gt;0,TEXT($B90,"00")&amp;" "&amp;#REF!&amp;" "&amp;1,""),IF($B89&lt;&gt;0,TEXT($B89,"00")&amp;" "&amp;#REF!&amp;" "&amp;2,""))</f>
        <v/>
      </c>
      <c r="BY90" t="str">
        <f t="shared" si="90"/>
        <v/>
      </c>
      <c r="BZ90" t="str">
        <f t="shared" si="91"/>
        <v/>
      </c>
      <c r="CA90" t="str">
        <f t="shared" si="89"/>
        <v/>
      </c>
      <c r="CB90" t="str">
        <f t="shared" si="81"/>
        <v/>
      </c>
      <c r="CC90" t="str">
        <f t="shared" si="82"/>
        <v/>
      </c>
      <c r="CD90" t="str">
        <f t="shared" si="83"/>
        <v/>
      </c>
      <c r="CE90" t="str">
        <f t="shared" si="84"/>
        <v/>
      </c>
      <c r="CF90" t="str">
        <f t="shared" si="85"/>
        <v/>
      </c>
    </row>
    <row r="91" spans="1:84" ht="15.75" customHeight="1" thickBot="1" x14ac:dyDescent="0.45">
      <c r="A91" s="1497"/>
      <c r="B91" s="1458"/>
      <c r="C91" s="80"/>
      <c r="D91" s="81"/>
      <c r="E91" s="81"/>
      <c r="F91" s="82"/>
      <c r="G91" s="1141"/>
      <c r="H91" s="1494"/>
      <c r="I91" s="1102" t="str">
        <f>IF(ISNA(VLOOKUP(C91,'J1&amp;J2'!$CA$9:$CE$466,5,FALSE)),"",VLOOKUP(C91,'J1&amp;J2'!$CA$9:$CE$466,5,FALSE))</f>
        <v/>
      </c>
      <c r="J91" s="1519"/>
      <c r="K91" s="1480"/>
      <c r="L91" s="1463"/>
      <c r="M91" s="1521"/>
      <c r="N91" s="1461"/>
      <c r="O91" s="1510"/>
      <c r="P91" s="1347"/>
      <c r="Q91" s="1347"/>
      <c r="R91" s="83"/>
      <c r="S91" s="1510"/>
      <c r="T91" s="1510"/>
      <c r="U91" s="1510"/>
      <c r="V91" s="1510"/>
      <c r="W91" s="1510"/>
      <c r="X91" s="1510"/>
      <c r="Y91" s="1510"/>
      <c r="Z91" s="1469"/>
      <c r="AA91" s="1424"/>
      <c r="AB91" s="1328" t="str">
        <f>IF(ISNA(VLOOKUP(AA91,SaisieScores!$F$12:$G$103,2,FALSE)),"",VLOOKUP(AA91,SaisieScores!$F$12:$G$103,2,FALSE))</f>
        <v/>
      </c>
      <c r="AC91" s="898" t="str">
        <f t="shared" si="17"/>
        <v/>
      </c>
      <c r="AD91" s="1339" t="str">
        <f t="shared" si="70"/>
        <v/>
      </c>
      <c r="AE91" s="1339" t="str">
        <f t="shared" si="71"/>
        <v/>
      </c>
      <c r="AF91" s="898" t="str">
        <f>IF(OR(ISBLANK(AB91),AB91=""),"",IF(AB91="AB","",RANK(AB91,$AB$82:$AB$105,1)+COUNTIF($AB$82:AB91,AB91)-1))</f>
        <v/>
      </c>
      <c r="AG91" s="1045" t="str">
        <f t="shared" si="77"/>
        <v/>
      </c>
      <c r="AH91" s="88" t="str">
        <f t="shared" si="98"/>
        <v/>
      </c>
      <c r="AI91" s="87" t="str">
        <f t="shared" si="96"/>
        <v/>
      </c>
      <c r="AJ91" s="1010" t="str">
        <f t="shared" si="4"/>
        <v/>
      </c>
      <c r="AK91" s="99"/>
      <c r="AL91" s="950"/>
      <c r="AM91" s="950"/>
      <c r="AN91" s="1339" t="str">
        <f t="shared" si="78"/>
        <v/>
      </c>
      <c r="AO91" s="1352" t="str">
        <f t="shared" si="95"/>
        <v/>
      </c>
      <c r="AP91" s="1241" t="str">
        <f t="shared" si="87"/>
        <v/>
      </c>
      <c r="AQ91" s="1045" t="str">
        <f t="shared" si="72"/>
        <v/>
      </c>
      <c r="AR91" s="1045" t="str">
        <f t="shared" si="99"/>
        <v/>
      </c>
      <c r="AS91" s="1045" t="str">
        <f t="shared" si="7"/>
        <v/>
      </c>
      <c r="AT91" s="1045" t="str">
        <f t="shared" si="73"/>
        <v/>
      </c>
      <c r="AU91" s="1045"/>
      <c r="AV91" s="1045" t="str">
        <f t="shared" si="88"/>
        <v/>
      </c>
      <c r="AW91" s="1045"/>
      <c r="AX91" s="1045" t="str">
        <f t="shared" si="74"/>
        <v/>
      </c>
      <c r="AY91" s="1497"/>
      <c r="AZ91" s="1497"/>
      <c r="BA91" s="900" t="str">
        <f t="shared" si="75"/>
        <v/>
      </c>
      <c r="BB91" s="900" t="str">
        <f>IF(ISBLANK('JOURNÉE 2'!C91),"",'JOURNÉE 2'!C91)</f>
        <v/>
      </c>
      <c r="BC91" s="1511"/>
      <c r="BD91" s="1510"/>
      <c r="BE91" s="1515"/>
      <c r="BF91" s="1311" t="str">
        <f>IF(ISNA(VLOOKUP(BA91,'JOURNÉE 1'!$BJ$10:$BL$298,2,FALSE)),"",VLOOKUP(BA91,'JOURNÉE 1'!$BJ$10:$BL$298,2,FALSE))</f>
        <v/>
      </c>
      <c r="BG91" s="1312" t="str">
        <f t="shared" si="11"/>
        <v/>
      </c>
      <c r="BH91" s="1312" t="str">
        <f t="shared" si="12"/>
        <v/>
      </c>
      <c r="BI91" s="1511"/>
      <c r="BJ91" s="1353"/>
      <c r="BK91" s="1510"/>
      <c r="BL91" s="1510"/>
      <c r="BM91" s="1515"/>
      <c r="BN91" s="1311" t="str">
        <f>IF(ISBLANK('JOURNÉE 1'!C91),"",'JOURNÉE 1'!C91)</f>
        <v/>
      </c>
      <c r="BO91" s="461" t="str">
        <f t="shared" si="76"/>
        <v/>
      </c>
      <c r="BP91" s="461" t="str">
        <f>IF(ISBLANK('JOURNÉE 2'!C91),"",'JOURNÉE 2'!C91)</f>
        <v/>
      </c>
      <c r="BQ91" s="461" t="str">
        <f>IF(ISBLANK('JOURNÉE 1'!U91),"",'JOURNÉE 1'!U91)</f>
        <v/>
      </c>
      <c r="BR91" s="461" t="str">
        <f>IF(ISNA(VLOOKUP(BN91,'JOURNÉE 2'!$C$10:$AR$300,35,FALSE)),"",VLOOKUP(BN91,'JOURNÉE 2'!$C$10:$AR$300,35,FALSE))</f>
        <v/>
      </c>
      <c r="BS91" s="461" t="str">
        <f t="shared" si="79"/>
        <v/>
      </c>
      <c r="BT91" s="475">
        <f t="shared" si="80"/>
        <v>18</v>
      </c>
      <c r="BU91" s="1304" t="str">
        <f>IF(ISNA(VLOOKUP(BN91,'JOURNÉE 2'!$BV$10:$BX$300,3,FALSE)),"",VLOOKUP(BN91,'JOURNÉE 2'!$BV$10:$BX$300,3,FALSE))</f>
        <v/>
      </c>
      <c r="BV91" s="900" t="str">
        <f>IF(ISNA(VLOOKUP(BN91,'JOURNÉE 2'!$C$10:$AR$300,1,FALSE)),"",VLOOKUP(BN91,'JOURNÉE 2'!$C$10:$AR$300,1,FALSE))</f>
        <v/>
      </c>
      <c r="BW91" s="96"/>
      <c r="BX91" t="str">
        <f>IF(ISEVEN(ROW()),IF($B91&lt;&gt;0,TEXT($B91,"00")&amp;" "&amp;#REF!&amp;" "&amp;1,""),IF($B90&lt;&gt;0,TEXT($B90,"00")&amp;" "&amp;#REF!&amp;" "&amp;2,""))</f>
        <v/>
      </c>
      <c r="BY91" t="str">
        <f t="shared" si="90"/>
        <v/>
      </c>
      <c r="BZ91" t="str">
        <f t="shared" si="91"/>
        <v/>
      </c>
      <c r="CA91" t="str">
        <f t="shared" si="89"/>
        <v/>
      </c>
      <c r="CB91" t="str">
        <f t="shared" si="81"/>
        <v/>
      </c>
      <c r="CC91" t="str">
        <f t="shared" si="82"/>
        <v/>
      </c>
      <c r="CD91" t="str">
        <f t="shared" si="83"/>
        <v/>
      </c>
      <c r="CE91" t="str">
        <f t="shared" si="84"/>
        <v/>
      </c>
      <c r="CF91" t="str">
        <f t="shared" si="85"/>
        <v/>
      </c>
    </row>
    <row r="92" spans="1:84" ht="15.75" customHeight="1" thickTop="1" x14ac:dyDescent="0.4">
      <c r="A92" s="1497"/>
      <c r="B92" s="1459"/>
      <c r="C92" s="97"/>
      <c r="D92" s="98"/>
      <c r="E92" s="98"/>
      <c r="F92" s="87"/>
      <c r="G92" s="1140"/>
      <c r="H92" s="1459" t="str">
        <f t="shared" ref="H92" si="104">IF(G93=36,"",IF(G92="","",G92+G93))</f>
        <v/>
      </c>
      <c r="I92" s="1103" t="str">
        <f>IF(ISNA(VLOOKUP(C92,'J1&amp;J2'!$CA$9:$CE$466,5,FALSE)),"",VLOOKUP(C92,'J1&amp;J2'!$CA$9:$CE$466,5,FALSE))</f>
        <v/>
      </c>
      <c r="J92" s="1516"/>
      <c r="K92" s="1479" t="str">
        <f>IF(ISNA(VLOOKUP(J92,SaisieScores!$C$12:$D$103,2,FALSE)),"",VLOOKUP(J92,SaisieScores!$C$12:$D$103,2,FALSE))</f>
        <v/>
      </c>
      <c r="L92" s="1462" t="str">
        <f t="shared" si="93"/>
        <v/>
      </c>
      <c r="M92" s="1529" t="str">
        <f>IF(L92="","",L92-$AS$6)</f>
        <v/>
      </c>
      <c r="N92" s="1471" t="str">
        <f>IF(K92="","",RANK(K92,($K$10:$K$257),1))</f>
        <v/>
      </c>
      <c r="O92" s="1474" t="str">
        <f>IF(S92="","",IF(S92&gt;3,"",IF(S92=1,K92,IF(S92=2,K92,IF(S92=3,K92)))))</f>
        <v/>
      </c>
      <c r="P92" s="1045"/>
      <c r="Q92" s="942"/>
      <c r="R92" s="87"/>
      <c r="S92" s="1474" t="str">
        <f>IF(OR(ISBLANK(K92),K92=""),"",RANK(K92,$K$82:$K$105,1)+COUNTIF($K$82:K92,K92)-1)</f>
        <v/>
      </c>
      <c r="T92" s="1474" t="str">
        <f>IF(O92="","",IF(O92&gt;3,"",IF(O92=1,K92,IF(O92=2,K92,IF(O92=3,K92)))))</f>
        <v/>
      </c>
      <c r="U92" s="1474" t="str">
        <f>IF(S92="","",IF(S92&gt;3,"",IF(S92=1,K92,IF(S92=2,K92,IF(S92=3,K92)))))</f>
        <v/>
      </c>
      <c r="V92" s="1474" t="str">
        <f>IF(COUNTIF($K$82:$K$105,"&gt;1")&lt;6,"",SMALL($K$82:$K$105,6))</f>
        <v/>
      </c>
      <c r="W92" s="1474" t="str">
        <f>IF(OR(ISBLANK(V92),V92=""),"",RANK(V92,($V$10:$V$257),1))</f>
        <v/>
      </c>
      <c r="X92" s="1474"/>
      <c r="Y92" s="1474"/>
      <c r="Z92" s="1468"/>
      <c r="AA92" s="1425"/>
      <c r="AB92" s="1328" t="str">
        <f>IF(ISNA(VLOOKUP(AA92,SaisieScores!$F$12:$G$103,2,FALSE)),"",VLOOKUP(AA92,SaisieScores!$F$12:$G$103,2,FALSE))</f>
        <v/>
      </c>
      <c r="AC92" s="1348" t="str">
        <f t="shared" si="17"/>
        <v/>
      </c>
      <c r="AD92" s="1349" t="str">
        <f t="shared" si="70"/>
        <v/>
      </c>
      <c r="AE92" s="1349" t="str">
        <f t="shared" si="71"/>
        <v/>
      </c>
      <c r="AF92" s="1348" t="str">
        <f>IF(OR(ISBLANK(AB92),AB92=""),"",IF(AB92="AB","",RANK(AB92,$AB$82:$AB$105,1)+COUNTIF($AB$82:AB92,AB92)-1))</f>
        <v/>
      </c>
      <c r="AG92" s="1223" t="str">
        <f t="shared" si="77"/>
        <v/>
      </c>
      <c r="AH92" s="103" t="str">
        <f t="shared" si="98"/>
        <v/>
      </c>
      <c r="AI92" s="82" t="str">
        <f t="shared" si="96"/>
        <v/>
      </c>
      <c r="AJ92" s="897" t="str">
        <f t="shared" si="4"/>
        <v/>
      </c>
      <c r="AK92" s="1223"/>
      <c r="AL92" s="1348"/>
      <c r="AM92" s="1348"/>
      <c r="AN92" s="1349" t="str">
        <f t="shared" si="78"/>
        <v/>
      </c>
      <c r="AO92" s="1157" t="str">
        <f t="shared" si="95"/>
        <v/>
      </c>
      <c r="AP92" s="1242" t="str">
        <f t="shared" si="87"/>
        <v/>
      </c>
      <c r="AQ92" s="1223" t="str">
        <f t="shared" si="72"/>
        <v/>
      </c>
      <c r="AR92" s="1223" t="str">
        <f t="shared" si="99"/>
        <v/>
      </c>
      <c r="AS92" s="1223" t="str">
        <f t="shared" si="7"/>
        <v/>
      </c>
      <c r="AT92" s="1223" t="str">
        <f t="shared" si="73"/>
        <v/>
      </c>
      <c r="AU92" s="1223"/>
      <c r="AV92" s="1223" t="str">
        <f t="shared" si="88"/>
        <v/>
      </c>
      <c r="AW92" s="1223"/>
      <c r="AX92" s="1223" t="str">
        <f t="shared" si="74"/>
        <v/>
      </c>
      <c r="AY92" s="1497"/>
      <c r="AZ92" s="1497"/>
      <c r="BA92" s="900" t="str">
        <f t="shared" si="75"/>
        <v/>
      </c>
      <c r="BB92" s="900" t="str">
        <f>IF(ISBLANK('JOURNÉE 2'!C92),"",'JOURNÉE 2'!C92)</f>
        <v/>
      </c>
      <c r="BC92" s="1505" t="str">
        <f>IF(OR(BK92=""),"",IF(OR(BL92=""),"",BK92))</f>
        <v/>
      </c>
      <c r="BD92" s="1495" t="str">
        <f>IF(OR(BK92=""),"",IF(OR(BL92=""),"",BL92))</f>
        <v/>
      </c>
      <c r="BE92" s="1508" t="str">
        <f>IF(OR(BK92="",BL92=""),"",MIN(BK92:BL92))</f>
        <v/>
      </c>
      <c r="BF92" s="1311" t="str">
        <f>IF(ISNA(VLOOKUP(BA92,'JOURNÉE 1'!$BJ$10:$BL$298,2,FALSE)),"",VLOOKUP(BA92,'JOURNÉE 1'!$BJ$10:$BL$298,2,FALSE))</f>
        <v/>
      </c>
      <c r="BG92" s="1312" t="str">
        <f t="shared" si="11"/>
        <v/>
      </c>
      <c r="BH92" s="1312" t="str">
        <f t="shared" si="12"/>
        <v/>
      </c>
      <c r="BI92" s="1505" t="str">
        <f>IF(OR(C92="",C93=""),"",CONCATENATE(C92,C93))</f>
        <v/>
      </c>
      <c r="BJ92" s="1354"/>
      <c r="BK92" s="1495" t="str">
        <f>IF(K92= "", "",K92)</f>
        <v/>
      </c>
      <c r="BL92" s="1495" t="str">
        <f>IF(ISNA(VLOOKUP(BI92,'JOURNÉE 2'!$BE$10:$BF$300,2,FALSE)),"",VLOOKUP(BI92,'JOURNÉE 2'!$BE$10:$BF$300,2,FALSE))</f>
        <v/>
      </c>
      <c r="BM92" s="1508" t="str">
        <f>IF(OR(BK92="",BL92=""),"",MIN(BK92:BL92))</f>
        <v/>
      </c>
      <c r="BN92" s="1311" t="str">
        <f>IF(ISBLANK('JOURNÉE 1'!C92),"",'JOURNÉE 1'!C92)</f>
        <v/>
      </c>
      <c r="BO92" s="461" t="str">
        <f t="shared" si="76"/>
        <v/>
      </c>
      <c r="BP92" s="461" t="str">
        <f>IF(ISBLANK('JOURNÉE 2'!C92),"",'JOURNÉE 2'!C92)</f>
        <v/>
      </c>
      <c r="BQ92" s="461" t="str">
        <f>IF(ISBLANK('JOURNÉE 1'!U92),"",'JOURNÉE 1'!U92)</f>
        <v/>
      </c>
      <c r="BR92" s="461" t="str">
        <f>IF(ISNA(VLOOKUP(BN92,'JOURNÉE 2'!$C$10:$AR$300,35,FALSE)),"",VLOOKUP(BN92,'JOURNÉE 2'!$C$10:$AR$300,35,FALSE))</f>
        <v/>
      </c>
      <c r="BS92" s="461" t="str">
        <f t="shared" si="79"/>
        <v/>
      </c>
      <c r="BT92" s="475">
        <f t="shared" si="80"/>
        <v>18</v>
      </c>
      <c r="BU92" s="1304" t="str">
        <f>IF(ISNA(VLOOKUP(BN92,'JOURNÉE 2'!$BV$10:$BX$300,3,FALSE)),"",VLOOKUP(BN92,'JOURNÉE 2'!$BV$10:$BX$300,3,FALSE))</f>
        <v/>
      </c>
      <c r="BV92" s="900" t="str">
        <f>IF(ISNA(VLOOKUP(BN92,'JOURNÉE 2'!$C$10:$AR$300,1,FALSE)),"",VLOOKUP(BN92,'JOURNÉE 2'!$C$10:$AR$300,1,FALSE))</f>
        <v/>
      </c>
      <c r="BW92" s="107"/>
      <c r="BX92" t="str">
        <f>IF(ISEVEN(ROW()),IF($B92&lt;&gt;0,TEXT($B92,"00")&amp;" "&amp;#REF!&amp;" "&amp;1,""),IF($B91&lt;&gt;0,TEXT($B91,"00")&amp;" "&amp;#REF!&amp;" "&amp;2,""))</f>
        <v/>
      </c>
      <c r="BY92" t="str">
        <f t="shared" si="90"/>
        <v/>
      </c>
      <c r="BZ92" t="str">
        <f t="shared" si="91"/>
        <v/>
      </c>
      <c r="CA92" t="str">
        <f t="shared" si="89"/>
        <v/>
      </c>
      <c r="CB92" t="str">
        <f t="shared" si="81"/>
        <v/>
      </c>
      <c r="CC92" t="str">
        <f t="shared" si="82"/>
        <v/>
      </c>
      <c r="CD92" t="str">
        <f t="shared" si="83"/>
        <v/>
      </c>
      <c r="CE92" t="str">
        <f t="shared" si="84"/>
        <v/>
      </c>
      <c r="CF92" t="str">
        <f t="shared" si="85"/>
        <v/>
      </c>
    </row>
    <row r="93" spans="1:84" ht="15.75" customHeight="1" thickBot="1" x14ac:dyDescent="0.45">
      <c r="A93" s="1497"/>
      <c r="B93" s="1458"/>
      <c r="C93" s="97"/>
      <c r="D93" s="98"/>
      <c r="E93" s="98"/>
      <c r="F93" s="87"/>
      <c r="G93" s="1140"/>
      <c r="H93" s="1486"/>
      <c r="I93" s="1105" t="str">
        <f>IF(ISNA(VLOOKUP(C93,'J1&amp;J2'!$CA$9:$CE$466,5,FALSE)),"",VLOOKUP(C93,'J1&amp;J2'!$CA$9:$CE$466,5,FALSE))</f>
        <v/>
      </c>
      <c r="J93" s="1517"/>
      <c r="K93" s="1480"/>
      <c r="L93" s="1463"/>
      <c r="M93" s="1531"/>
      <c r="N93" s="1484"/>
      <c r="O93" s="1510"/>
      <c r="P93" s="1010"/>
      <c r="Q93" s="1350"/>
      <c r="R93" s="88"/>
      <c r="S93" s="1510"/>
      <c r="T93" s="1510"/>
      <c r="U93" s="1510"/>
      <c r="V93" s="1523"/>
      <c r="W93" s="1523"/>
      <c r="X93" s="1510"/>
      <c r="Y93" s="1510"/>
      <c r="Z93" s="1469"/>
      <c r="AA93" s="1425"/>
      <c r="AB93" s="1328" t="str">
        <f>IF(ISNA(VLOOKUP(AA93,SaisieScores!$F$12:$G$103,2,FALSE)),"",VLOOKUP(AA93,SaisieScores!$F$12:$G$103,2,FALSE))</f>
        <v/>
      </c>
      <c r="AC93" s="898" t="str">
        <f t="shared" si="17"/>
        <v/>
      </c>
      <c r="AD93" s="1339" t="str">
        <f t="shared" si="70"/>
        <v/>
      </c>
      <c r="AE93" s="1339" t="str">
        <f t="shared" si="71"/>
        <v/>
      </c>
      <c r="AF93" s="898" t="str">
        <f>IF(OR(ISBLANK(AB93),AB93=""),"",IF(AB93="AB","",RANK(AB93,$AB$82:$AB$105,1)+COUNTIF($AB$82:AB93,AB93)-1))</f>
        <v/>
      </c>
      <c r="AG93" s="1045" t="str">
        <f t="shared" si="77"/>
        <v/>
      </c>
      <c r="AH93" s="88" t="str">
        <f t="shared" si="98"/>
        <v/>
      </c>
      <c r="AI93" s="87" t="str">
        <f t="shared" si="96"/>
        <v/>
      </c>
      <c r="AJ93" s="1010" t="str">
        <f t="shared" si="4"/>
        <v/>
      </c>
      <c r="AK93" s="99"/>
      <c r="AL93" s="950"/>
      <c r="AM93" s="950"/>
      <c r="AN93" s="1339" t="str">
        <f t="shared" si="78"/>
        <v/>
      </c>
      <c r="AO93" s="1352" t="str">
        <f t="shared" si="95"/>
        <v/>
      </c>
      <c r="AP93" s="1241" t="str">
        <f t="shared" si="87"/>
        <v/>
      </c>
      <c r="AQ93" s="1045" t="str">
        <f t="shared" si="72"/>
        <v/>
      </c>
      <c r="AR93" s="1045" t="str">
        <f t="shared" si="99"/>
        <v/>
      </c>
      <c r="AS93" s="1045" t="str">
        <f t="shared" si="7"/>
        <v/>
      </c>
      <c r="AT93" s="1045" t="str">
        <f t="shared" si="73"/>
        <v/>
      </c>
      <c r="AU93" s="1045"/>
      <c r="AV93" s="1045" t="str">
        <f t="shared" si="88"/>
        <v/>
      </c>
      <c r="AW93" s="1045"/>
      <c r="AX93" s="1045" t="str">
        <f t="shared" si="74"/>
        <v/>
      </c>
      <c r="AY93" s="1497"/>
      <c r="AZ93" s="1497"/>
      <c r="BA93" s="900" t="str">
        <f t="shared" si="75"/>
        <v/>
      </c>
      <c r="BB93" s="900" t="str">
        <f>IF(ISBLANK('JOURNÉE 2'!C93),"",'JOURNÉE 2'!C93)</f>
        <v/>
      </c>
      <c r="BC93" s="1511"/>
      <c r="BD93" s="1510"/>
      <c r="BE93" s="1515"/>
      <c r="BF93" s="1311" t="str">
        <f>IF(ISNA(VLOOKUP(BA93,'JOURNÉE 1'!$BJ$10:$BL$298,2,FALSE)),"",VLOOKUP(BA93,'JOURNÉE 1'!$BJ$10:$BL$298,2,FALSE))</f>
        <v/>
      </c>
      <c r="BG93" s="1312" t="str">
        <f t="shared" si="11"/>
        <v/>
      </c>
      <c r="BH93" s="1312" t="str">
        <f t="shared" si="12"/>
        <v/>
      </c>
      <c r="BI93" s="1511"/>
      <c r="BJ93" s="1353"/>
      <c r="BK93" s="1510"/>
      <c r="BL93" s="1510"/>
      <c r="BM93" s="1515"/>
      <c r="BN93" s="1311" t="str">
        <f>IF(ISBLANK('JOURNÉE 1'!C93),"",'JOURNÉE 1'!C93)</f>
        <v/>
      </c>
      <c r="BO93" s="461" t="str">
        <f t="shared" si="76"/>
        <v/>
      </c>
      <c r="BP93" s="461" t="str">
        <f>IF(ISBLANK('JOURNÉE 2'!C93),"",'JOURNÉE 2'!C93)</f>
        <v/>
      </c>
      <c r="BQ93" s="461" t="str">
        <f>IF(ISBLANK('JOURNÉE 1'!U93),"",'JOURNÉE 1'!U93)</f>
        <v/>
      </c>
      <c r="BR93" s="461" t="str">
        <f>IF(ISNA(VLOOKUP(BN93,'JOURNÉE 2'!$C$10:$AR$300,35,FALSE)),"",VLOOKUP(BN93,'JOURNÉE 2'!$C$10:$AR$300,35,FALSE))</f>
        <v/>
      </c>
      <c r="BS93" s="461" t="str">
        <f t="shared" si="79"/>
        <v/>
      </c>
      <c r="BT93" s="475">
        <f t="shared" si="80"/>
        <v>18</v>
      </c>
      <c r="BU93" s="1304" t="str">
        <f>IF(ISNA(VLOOKUP(BN93,'JOURNÉE 2'!$BV$10:$BX$300,3,FALSE)),"",VLOOKUP(BN93,'JOURNÉE 2'!$BV$10:$BX$300,3,FALSE))</f>
        <v/>
      </c>
      <c r="BV93" s="900" t="str">
        <f>IF(ISNA(VLOOKUP(BN93,'JOURNÉE 2'!$C$10:$AR$300,1,FALSE)),"",VLOOKUP(BN93,'JOURNÉE 2'!$C$10:$AR$300,1,FALSE))</f>
        <v/>
      </c>
      <c r="BW93" s="96"/>
      <c r="BX93" t="str">
        <f>IF(ISEVEN(ROW()),IF($B93&lt;&gt;0,TEXT($B93,"00")&amp;" "&amp;#REF!&amp;" "&amp;1,""),IF($B92&lt;&gt;0,TEXT($B92,"00")&amp;" "&amp;#REF!&amp;" "&amp;2,""))</f>
        <v/>
      </c>
      <c r="BY93" t="str">
        <f t="shared" si="90"/>
        <v/>
      </c>
      <c r="BZ93" t="str">
        <f t="shared" si="91"/>
        <v/>
      </c>
      <c r="CA93" t="str">
        <f t="shared" si="89"/>
        <v/>
      </c>
      <c r="CB93" t="str">
        <f t="shared" si="81"/>
        <v/>
      </c>
      <c r="CC93" t="str">
        <f t="shared" si="82"/>
        <v/>
      </c>
      <c r="CD93" t="str">
        <f t="shared" si="83"/>
        <v/>
      </c>
      <c r="CE93" t="str">
        <f t="shared" si="84"/>
        <v/>
      </c>
      <c r="CF93" t="str">
        <f t="shared" si="85"/>
        <v/>
      </c>
    </row>
    <row r="94" spans="1:84" ht="15.75" customHeight="1" thickTop="1" x14ac:dyDescent="0.4">
      <c r="A94" s="1497"/>
      <c r="B94" s="1457"/>
      <c r="C94" s="113"/>
      <c r="D94" s="114"/>
      <c r="E94" s="114"/>
      <c r="F94" s="115"/>
      <c r="G94" s="1139"/>
      <c r="H94" s="1457" t="str">
        <f t="shared" ref="H94" si="105">IF(G95=36,"",IF(G94="","",G94+G95))</f>
        <v/>
      </c>
      <c r="I94" s="1104" t="str">
        <f>IF(ISNA(VLOOKUP(C94,'J1&amp;J2'!$CA$9:$CE$466,5,FALSE)),"",VLOOKUP(C94,'J1&amp;J2'!$CA$9:$CE$466,5,FALSE))</f>
        <v/>
      </c>
      <c r="J94" s="1518"/>
      <c r="K94" s="1479" t="str">
        <f>IF(ISNA(VLOOKUP(J94,SaisieScores!$C$12:$D$103,2,FALSE)),"",VLOOKUP(J94,SaisieScores!$C$12:$D$103,2,FALSE))</f>
        <v/>
      </c>
      <c r="L94" s="1462" t="str">
        <f t="shared" si="93"/>
        <v/>
      </c>
      <c r="M94" s="1520" t="str">
        <f>IF(L94="","",L94-$AS$6)</f>
        <v/>
      </c>
      <c r="N94" s="1460" t="str">
        <f>IF(K94="","",RANK(K94,($K$10:$K$257),1))</f>
        <v/>
      </c>
      <c r="O94" s="1509" t="str">
        <f>IF(S94="","",IF(S94&gt;3,"",IF(S94=1,K94,IF(S94=2,K94,IF(S94=3,K94)))))</f>
        <v/>
      </c>
      <c r="P94" s="1351"/>
      <c r="Q94" s="1351"/>
      <c r="R94" s="83"/>
      <c r="S94" s="1539" t="str">
        <f>IF(OR(ISBLANK(K94),K94=""),"",RANK(K94,$K$82:$K$105,1)+COUNTIF($K$82:K94,K94)-1)</f>
        <v/>
      </c>
      <c r="T94" s="1474" t="str">
        <f>IF(O94="","",IF(O94&gt;3,"",IF(O94=1,K94,IF(O94=2,K94,IF(O94=3,K94)))))</f>
        <v/>
      </c>
      <c r="U94" s="1474" t="str">
        <f>IF(S94="","",IF(S94&gt;3,"",IF(S94=1,K94,IF(S94=2,K94,IF(S94=3,K94)))))</f>
        <v/>
      </c>
      <c r="V94" s="1476"/>
      <c r="W94" s="1476" t="str">
        <f>IF(OR(ISBLANK(V94),V94=""),"",RANK(V94,($V$10:$V$257),1))</f>
        <v/>
      </c>
      <c r="X94" s="1474"/>
      <c r="Y94" s="1474"/>
      <c r="Z94" s="1468"/>
      <c r="AA94" s="1426"/>
      <c r="AB94" s="1328" t="str">
        <f>IF(ISNA(VLOOKUP(AA94,SaisieScores!$F$12:$G$103,2,FALSE)),"",VLOOKUP(AA94,SaisieScores!$F$12:$G$103,2,FALSE))</f>
        <v/>
      </c>
      <c r="AC94" s="1348" t="str">
        <f t="shared" si="17"/>
        <v/>
      </c>
      <c r="AD94" s="1349" t="str">
        <f t="shared" si="70"/>
        <v/>
      </c>
      <c r="AE94" s="1349" t="str">
        <f t="shared" si="71"/>
        <v/>
      </c>
      <c r="AF94" s="1348" t="str">
        <f>IF(OR(ISBLANK(AB94),AB94=""),"",IF(AB94="AB","",RANK(AB94,$AB$82:$AB$105,1)+COUNTIF($AB$82:AB94,AB94)-1))</f>
        <v/>
      </c>
      <c r="AG94" s="1223" t="str">
        <f t="shared" si="77"/>
        <v/>
      </c>
      <c r="AH94" s="103" t="str">
        <f t="shared" si="98"/>
        <v/>
      </c>
      <c r="AI94" s="82" t="str">
        <f t="shared" si="96"/>
        <v/>
      </c>
      <c r="AJ94" s="897" t="str">
        <f t="shared" si="4"/>
        <v/>
      </c>
      <c r="AK94" s="1223"/>
      <c r="AL94" s="1348"/>
      <c r="AM94" s="1348"/>
      <c r="AN94" s="1349" t="str">
        <f t="shared" si="78"/>
        <v/>
      </c>
      <c r="AO94" s="1157" t="str">
        <f t="shared" si="95"/>
        <v/>
      </c>
      <c r="AP94" s="1242" t="str">
        <f t="shared" si="87"/>
        <v/>
      </c>
      <c r="AQ94" s="1223" t="str">
        <f t="shared" si="72"/>
        <v/>
      </c>
      <c r="AR94" s="1223" t="str">
        <f t="shared" si="99"/>
        <v/>
      </c>
      <c r="AS94" s="1223" t="str">
        <f t="shared" si="7"/>
        <v/>
      </c>
      <c r="AT94" s="1223" t="str">
        <f t="shared" si="73"/>
        <v/>
      </c>
      <c r="AU94" s="1223"/>
      <c r="AV94" s="1223" t="str">
        <f t="shared" si="88"/>
        <v/>
      </c>
      <c r="AW94" s="1223"/>
      <c r="AX94" s="1223" t="str">
        <f t="shared" si="74"/>
        <v/>
      </c>
      <c r="AY94" s="1497"/>
      <c r="AZ94" s="1497"/>
      <c r="BA94" s="900" t="str">
        <f t="shared" si="75"/>
        <v/>
      </c>
      <c r="BB94" s="900" t="str">
        <f>IF(ISBLANK('JOURNÉE 2'!C94),"",'JOURNÉE 2'!C94)</f>
        <v/>
      </c>
      <c r="BC94" s="1505" t="str">
        <f>IF(OR(BK94=""),"",IF(OR(BL94=""),"",BK94))</f>
        <v/>
      </c>
      <c r="BD94" s="1495" t="str">
        <f>IF(OR(BK94=""),"",IF(OR(BL94=""),"",BL94))</f>
        <v/>
      </c>
      <c r="BE94" s="1508" t="str">
        <f>IF(OR(BK94="",BL94=""),"",MIN(BK94:BL94))</f>
        <v/>
      </c>
      <c r="BF94" s="1311" t="str">
        <f>IF(ISNA(VLOOKUP(BA94,'JOURNÉE 1'!$BJ$10:$BL$298,2,FALSE)),"",VLOOKUP(BA94,'JOURNÉE 1'!$BJ$10:$BL$298,2,FALSE))</f>
        <v/>
      </c>
      <c r="BG94" s="1312" t="str">
        <f t="shared" si="11"/>
        <v/>
      </c>
      <c r="BH94" s="1312" t="str">
        <f t="shared" si="12"/>
        <v/>
      </c>
      <c r="BI94" s="1505" t="str">
        <f>IF(OR(C94="",C95=""),"",CONCATENATE(C94,C95))</f>
        <v/>
      </c>
      <c r="BJ94" s="1354"/>
      <c r="BK94" s="1495" t="str">
        <f>IF(K94= "", "",K94)</f>
        <v/>
      </c>
      <c r="BL94" s="1495" t="str">
        <f>IF(ISNA(VLOOKUP(BI94,'JOURNÉE 2'!$BE$10:$BF$300,2,FALSE)),"",VLOOKUP(BI94,'JOURNÉE 2'!$BE$10:$BF$300,2,FALSE))</f>
        <v/>
      </c>
      <c r="BM94" s="1508" t="str">
        <f>IF(OR(BK94="",BL94=""),"",MIN(BK94:BL94))</f>
        <v/>
      </c>
      <c r="BN94" s="1311" t="str">
        <f>IF(ISBLANK('JOURNÉE 1'!C94),"",'JOURNÉE 1'!C94)</f>
        <v/>
      </c>
      <c r="BO94" s="461" t="str">
        <f t="shared" si="76"/>
        <v/>
      </c>
      <c r="BP94" s="461" t="str">
        <f>IF(ISBLANK('JOURNÉE 2'!C94),"",'JOURNÉE 2'!C94)</f>
        <v/>
      </c>
      <c r="BQ94" s="461" t="str">
        <f>IF(ISBLANK('JOURNÉE 1'!U94),"",'JOURNÉE 1'!U94)</f>
        <v/>
      </c>
      <c r="BR94" s="461" t="str">
        <f>IF(ISNA(VLOOKUP(BN94,'JOURNÉE 2'!$C$10:$AR$300,35,FALSE)),"",VLOOKUP(BN94,'JOURNÉE 2'!$C$10:$AR$300,35,FALSE))</f>
        <v/>
      </c>
      <c r="BS94" s="461" t="str">
        <f t="shared" si="79"/>
        <v/>
      </c>
      <c r="BT94" s="475">
        <f t="shared" si="80"/>
        <v>18</v>
      </c>
      <c r="BU94" s="1304" t="str">
        <f>IF(ISNA(VLOOKUP(BN94,'JOURNÉE 2'!$BV$10:$BX$300,3,FALSE)),"",VLOOKUP(BN94,'JOURNÉE 2'!$BV$10:$BX$300,3,FALSE))</f>
        <v/>
      </c>
      <c r="BV94" s="900" t="str">
        <f>IF(ISNA(VLOOKUP(BN94,'JOURNÉE 2'!$C$10:$AR$300,1,FALSE)),"",VLOOKUP(BN94,'JOURNÉE 2'!$C$10:$AR$300,1,FALSE))</f>
        <v/>
      </c>
      <c r="BW94" s="107"/>
      <c r="BX94" t="str">
        <f>IF(ISEVEN(ROW()),IF($B94&lt;&gt;0,TEXT($B94,"00")&amp;" "&amp;#REF!&amp;" "&amp;1,""),IF($B93&lt;&gt;0,TEXT($B93,"00")&amp;" "&amp;#REF!&amp;" "&amp;2,""))</f>
        <v/>
      </c>
      <c r="BY94" t="str">
        <f t="shared" si="90"/>
        <v/>
      </c>
      <c r="BZ94" t="str">
        <f t="shared" si="91"/>
        <v/>
      </c>
      <c r="CA94" t="str">
        <f t="shared" si="89"/>
        <v/>
      </c>
      <c r="CB94" t="str">
        <f t="shared" si="81"/>
        <v/>
      </c>
      <c r="CC94" t="str">
        <f t="shared" si="82"/>
        <v/>
      </c>
      <c r="CD94" t="str">
        <f t="shared" si="83"/>
        <v/>
      </c>
      <c r="CE94" t="str">
        <f t="shared" si="84"/>
        <v/>
      </c>
      <c r="CF94" t="str">
        <f t="shared" si="85"/>
        <v/>
      </c>
    </row>
    <row r="95" spans="1:84" ht="15.75" customHeight="1" thickBot="1" x14ac:dyDescent="0.45">
      <c r="A95" s="1497"/>
      <c r="B95" s="1458"/>
      <c r="C95" s="80"/>
      <c r="D95" s="81"/>
      <c r="E95" s="81"/>
      <c r="F95" s="82"/>
      <c r="G95" s="1141"/>
      <c r="H95" s="1494"/>
      <c r="I95" s="1102" t="str">
        <f>IF(ISNA(VLOOKUP(C95,'J1&amp;J2'!$CA$9:$CE$466,5,FALSE)),"",VLOOKUP(C95,'J1&amp;J2'!$CA$9:$CE$466,5,FALSE))</f>
        <v/>
      </c>
      <c r="J95" s="1519"/>
      <c r="K95" s="1480"/>
      <c r="L95" s="1463"/>
      <c r="M95" s="1521"/>
      <c r="N95" s="1461"/>
      <c r="O95" s="1510"/>
      <c r="P95" s="1347"/>
      <c r="Q95" s="1347"/>
      <c r="R95" s="83"/>
      <c r="S95" s="1510"/>
      <c r="T95" s="1510"/>
      <c r="U95" s="1510"/>
      <c r="V95" s="1510"/>
      <c r="W95" s="1510"/>
      <c r="X95" s="1510"/>
      <c r="Y95" s="1510"/>
      <c r="Z95" s="1469"/>
      <c r="AA95" s="1424"/>
      <c r="AB95" s="1328" t="str">
        <f>IF(ISNA(VLOOKUP(AA95,SaisieScores!$F$12:$G$103,2,FALSE)),"",VLOOKUP(AA95,SaisieScores!$F$12:$G$103,2,FALSE))</f>
        <v/>
      </c>
      <c r="AC95" s="898" t="str">
        <f t="shared" si="17"/>
        <v/>
      </c>
      <c r="AD95" s="1339" t="str">
        <f t="shared" si="70"/>
        <v/>
      </c>
      <c r="AE95" s="1339" t="str">
        <f t="shared" si="71"/>
        <v/>
      </c>
      <c r="AF95" s="898" t="str">
        <f>IF(OR(ISBLANK(AB95),AB95=""),"",IF(AB95="AB","",RANK(AB95,$AB$82:$AB$105,1)+COUNTIF($AB$82:AB95,AB95)-1))</f>
        <v/>
      </c>
      <c r="AG95" s="1045" t="str">
        <f t="shared" si="77"/>
        <v/>
      </c>
      <c r="AH95" s="88" t="str">
        <f t="shared" si="98"/>
        <v/>
      </c>
      <c r="AI95" s="87" t="str">
        <f t="shared" si="96"/>
        <v/>
      </c>
      <c r="AJ95" s="1010" t="str">
        <f t="shared" si="4"/>
        <v/>
      </c>
      <c r="AK95" s="99"/>
      <c r="AL95" s="950"/>
      <c r="AM95" s="950"/>
      <c r="AN95" s="1339" t="str">
        <f t="shared" si="78"/>
        <v/>
      </c>
      <c r="AO95" s="1352" t="str">
        <f t="shared" si="95"/>
        <v/>
      </c>
      <c r="AP95" s="1241" t="str">
        <f t="shared" si="87"/>
        <v/>
      </c>
      <c r="AQ95" s="1045" t="str">
        <f t="shared" si="72"/>
        <v/>
      </c>
      <c r="AR95" s="1045" t="str">
        <f t="shared" si="99"/>
        <v/>
      </c>
      <c r="AS95" s="1045" t="str">
        <f t="shared" si="7"/>
        <v/>
      </c>
      <c r="AT95" s="1045" t="str">
        <f t="shared" si="73"/>
        <v/>
      </c>
      <c r="AU95" s="1045"/>
      <c r="AV95" s="1045" t="str">
        <f t="shared" si="88"/>
        <v/>
      </c>
      <c r="AW95" s="1045"/>
      <c r="AX95" s="1045" t="str">
        <f t="shared" si="74"/>
        <v/>
      </c>
      <c r="AY95" s="1497"/>
      <c r="AZ95" s="1497"/>
      <c r="BA95" s="900" t="str">
        <f t="shared" si="75"/>
        <v/>
      </c>
      <c r="BB95" s="900" t="str">
        <f>IF(ISBLANK('JOURNÉE 2'!C95),"",'JOURNÉE 2'!C95)</f>
        <v/>
      </c>
      <c r="BC95" s="1511"/>
      <c r="BD95" s="1510"/>
      <c r="BE95" s="1515"/>
      <c r="BF95" s="1311" t="str">
        <f>IF(ISNA(VLOOKUP(BA95,'JOURNÉE 1'!$BJ$10:$BL$298,2,FALSE)),"",VLOOKUP(BA95,'JOURNÉE 1'!$BJ$10:$BL$298,2,FALSE))</f>
        <v/>
      </c>
      <c r="BG95" s="1312" t="str">
        <f t="shared" si="11"/>
        <v/>
      </c>
      <c r="BH95" s="1312" t="str">
        <f t="shared" si="12"/>
        <v/>
      </c>
      <c r="BI95" s="1511"/>
      <c r="BJ95" s="1353"/>
      <c r="BK95" s="1510"/>
      <c r="BL95" s="1510"/>
      <c r="BM95" s="1515"/>
      <c r="BN95" s="1311" t="str">
        <f>IF(ISBLANK('JOURNÉE 1'!C95),"",'JOURNÉE 1'!C95)</f>
        <v/>
      </c>
      <c r="BO95" s="461" t="str">
        <f t="shared" si="76"/>
        <v/>
      </c>
      <c r="BP95" s="461" t="str">
        <f>IF(ISBLANK('JOURNÉE 2'!C95),"",'JOURNÉE 2'!C95)</f>
        <v/>
      </c>
      <c r="BQ95" s="461" t="str">
        <f>IF(ISBLANK('JOURNÉE 1'!U95),"",'JOURNÉE 1'!U95)</f>
        <v/>
      </c>
      <c r="BR95" s="461" t="str">
        <f>IF(ISNA(VLOOKUP(BN95,'JOURNÉE 2'!$C$10:$AR$300,35,FALSE)),"",VLOOKUP(BN95,'JOURNÉE 2'!$C$10:$AR$300,35,FALSE))</f>
        <v/>
      </c>
      <c r="BS95" s="461" t="str">
        <f t="shared" si="79"/>
        <v/>
      </c>
      <c r="BT95" s="475">
        <f t="shared" si="80"/>
        <v>18</v>
      </c>
      <c r="BU95" s="1304" t="str">
        <f>IF(ISNA(VLOOKUP(BN95,'JOURNÉE 2'!$BV$10:$BX$300,3,FALSE)),"",VLOOKUP(BN95,'JOURNÉE 2'!$BV$10:$BX$300,3,FALSE))</f>
        <v/>
      </c>
      <c r="BV95" s="900" t="str">
        <f>IF(ISNA(VLOOKUP(BN95,'JOURNÉE 2'!$C$10:$AR$300,1,FALSE)),"",VLOOKUP(BN95,'JOURNÉE 2'!$C$10:$AR$300,1,FALSE))</f>
        <v/>
      </c>
      <c r="BW95" s="96"/>
      <c r="BX95" t="str">
        <f>IF(ISEVEN(ROW()),IF($B95&lt;&gt;0,TEXT($B95,"00")&amp;" "&amp;#REF!&amp;" "&amp;1,""),IF($B94&lt;&gt;0,TEXT($B94,"00")&amp;" "&amp;#REF!&amp;" "&amp;2,""))</f>
        <v/>
      </c>
      <c r="BY95" t="str">
        <f t="shared" si="90"/>
        <v/>
      </c>
      <c r="BZ95" t="str">
        <f t="shared" si="91"/>
        <v/>
      </c>
      <c r="CA95" t="str">
        <f t="shared" si="89"/>
        <v/>
      </c>
      <c r="CB95" t="str">
        <f t="shared" si="81"/>
        <v/>
      </c>
      <c r="CC95" t="str">
        <f t="shared" si="82"/>
        <v/>
      </c>
      <c r="CD95" t="str">
        <f t="shared" si="83"/>
        <v/>
      </c>
      <c r="CE95" t="str">
        <f t="shared" si="84"/>
        <v/>
      </c>
      <c r="CF95" t="str">
        <f t="shared" si="85"/>
        <v/>
      </c>
    </row>
    <row r="96" spans="1:84" ht="15.75" customHeight="1" thickTop="1" x14ac:dyDescent="0.4">
      <c r="A96" s="1497"/>
      <c r="B96" s="1459"/>
      <c r="C96" s="97"/>
      <c r="D96" s="98"/>
      <c r="E96" s="98"/>
      <c r="F96" s="87"/>
      <c r="G96" s="1140"/>
      <c r="H96" s="1459" t="str">
        <f t="shared" ref="H96" si="106">IF(G97=36,"",IF(G96="","",G96+G97))</f>
        <v/>
      </c>
      <c r="I96" s="1103" t="str">
        <f>IF(ISNA(VLOOKUP(C96,'J1&amp;J2'!$CA$9:$CE$466,5,FALSE)),"",VLOOKUP(C96,'J1&amp;J2'!$CA$9:$CE$466,5,FALSE))</f>
        <v/>
      </c>
      <c r="J96" s="1516"/>
      <c r="K96" s="1479" t="str">
        <f>IF(ISNA(VLOOKUP(J96,SaisieScores!$C$12:$D$103,2,FALSE)),"",VLOOKUP(J96,SaisieScores!$C$12:$D$103,2,FALSE))</f>
        <v/>
      </c>
      <c r="L96" s="1462" t="str">
        <f t="shared" si="93"/>
        <v/>
      </c>
      <c r="M96" s="1529" t="str">
        <f>IF(L96="","",L96-$AS$6)</f>
        <v/>
      </c>
      <c r="N96" s="1471" t="str">
        <f>IF(K96="","",RANK(K96,($K$10:$K$257),1))</f>
        <v/>
      </c>
      <c r="O96" s="1474" t="str">
        <f>IF(S96="","",IF(S96&gt;3,"",IF(S96=1,K96,IF(S96=2,K96,IF(S96=3,K96)))))</f>
        <v/>
      </c>
      <c r="P96" s="1045"/>
      <c r="Q96" s="942"/>
      <c r="R96" s="87"/>
      <c r="S96" s="1474" t="str">
        <f>IF(OR(ISBLANK(K96),K96=""),"",RANK(K96,$K$82:$K$105,1)+COUNTIF($K$82:K96,K96)-1)</f>
        <v/>
      </c>
      <c r="T96" s="1474" t="str">
        <f>IF(O96="","",IF(O96&gt;3,"",IF(O96=1,K96,IF(O96=2,K96,IF(O96=3,K96)))))</f>
        <v/>
      </c>
      <c r="U96" s="1474" t="str">
        <f>IF(S96="","",IF(S96&gt;3,"",IF(S96=1,K96,IF(S96=2,K96,IF(S96=3,K96)))))</f>
        <v/>
      </c>
      <c r="V96" s="1476"/>
      <c r="W96" s="1474" t="str">
        <f>IF(OR(ISBLANK(V96),V96=""),"",RANK(V96,($V$10:$V$257),1))</f>
        <v/>
      </c>
      <c r="X96" s="1474"/>
      <c r="Y96" s="1474"/>
      <c r="Z96" s="1468"/>
      <c r="AA96" s="1425"/>
      <c r="AB96" s="1328" t="str">
        <f>IF(ISNA(VLOOKUP(AA96,SaisieScores!$F$12:$G$103,2,FALSE)),"",VLOOKUP(AA96,SaisieScores!$F$12:$G$103,2,FALSE))</f>
        <v/>
      </c>
      <c r="AC96" s="1348" t="str">
        <f t="shared" si="17"/>
        <v/>
      </c>
      <c r="AD96" s="1349" t="str">
        <f t="shared" si="70"/>
        <v/>
      </c>
      <c r="AE96" s="1349" t="str">
        <f t="shared" si="71"/>
        <v/>
      </c>
      <c r="AF96" s="1348" t="str">
        <f>IF(OR(ISBLANK(AB96),AB96=""),"",IF(AB96="AB","",RANK(AB96,$AB$82:$AB$105,1)+COUNTIF($AB$82:AB96,AB96)-1))</f>
        <v/>
      </c>
      <c r="AG96" s="1223" t="str">
        <f t="shared" si="77"/>
        <v/>
      </c>
      <c r="AH96" s="103" t="str">
        <f t="shared" si="98"/>
        <v/>
      </c>
      <c r="AI96" s="82" t="str">
        <f t="shared" si="96"/>
        <v/>
      </c>
      <c r="AJ96" s="897" t="str">
        <f t="shared" si="4"/>
        <v/>
      </c>
      <c r="AK96" s="1223"/>
      <c r="AL96" s="1348"/>
      <c r="AM96" s="1348"/>
      <c r="AN96" s="1349" t="str">
        <f t="shared" si="78"/>
        <v/>
      </c>
      <c r="AO96" s="1157" t="str">
        <f t="shared" si="95"/>
        <v/>
      </c>
      <c r="AP96" s="1242" t="str">
        <f t="shared" si="87"/>
        <v/>
      </c>
      <c r="AQ96" s="1223" t="str">
        <f t="shared" si="72"/>
        <v/>
      </c>
      <c r="AR96" s="1223" t="str">
        <f t="shared" si="99"/>
        <v/>
      </c>
      <c r="AS96" s="1223" t="str">
        <f t="shared" si="7"/>
        <v/>
      </c>
      <c r="AT96" s="1223" t="str">
        <f t="shared" si="73"/>
        <v/>
      </c>
      <c r="AU96" s="1223"/>
      <c r="AV96" s="1223" t="str">
        <f t="shared" si="88"/>
        <v/>
      </c>
      <c r="AW96" s="1223"/>
      <c r="AX96" s="1223" t="str">
        <f t="shared" si="74"/>
        <v/>
      </c>
      <c r="AY96" s="1497"/>
      <c r="AZ96" s="1497"/>
      <c r="BA96" s="900" t="str">
        <f t="shared" si="75"/>
        <v/>
      </c>
      <c r="BB96" s="900" t="str">
        <f>IF(ISBLANK('JOURNÉE 2'!C96),"",'JOURNÉE 2'!C96)</f>
        <v/>
      </c>
      <c r="BC96" s="1505" t="str">
        <f>IF(OR(BK96=""),"",IF(OR(BL96=""),"",BK96))</f>
        <v/>
      </c>
      <c r="BD96" s="1495" t="str">
        <f>IF(OR(BK96=""),"",IF(OR(BL96=""),"",BL96))</f>
        <v/>
      </c>
      <c r="BE96" s="1508" t="str">
        <f>IF(OR(BK96="",BL96=""),"",MIN(BK96:BL96))</f>
        <v/>
      </c>
      <c r="BF96" s="1311" t="str">
        <f>IF(ISNA(VLOOKUP(BA96,'JOURNÉE 1'!$BJ$10:$BL$298,2,FALSE)),"",VLOOKUP(BA96,'JOURNÉE 1'!$BJ$10:$BL$298,2,FALSE))</f>
        <v/>
      </c>
      <c r="BG96" s="1312" t="str">
        <f t="shared" si="11"/>
        <v/>
      </c>
      <c r="BH96" s="1312" t="str">
        <f t="shared" si="12"/>
        <v/>
      </c>
      <c r="BI96" s="1505" t="str">
        <f>IF(OR(C96="",C97=""),"",CONCATENATE(C96,C97))</f>
        <v/>
      </c>
      <c r="BJ96" s="1354"/>
      <c r="BK96" s="1495" t="str">
        <f>IF(K96= "", "",K96)</f>
        <v/>
      </c>
      <c r="BL96" s="1495" t="str">
        <f>IF(ISNA(VLOOKUP(BI96,'JOURNÉE 2'!$BE$10:$BF$300,2,FALSE)),"",VLOOKUP(BI96,'JOURNÉE 2'!$BE$10:$BF$300,2,FALSE))</f>
        <v/>
      </c>
      <c r="BM96" s="1508" t="str">
        <f>IF(OR(BK96="",BL96=""),"",MIN(BK96:BL96))</f>
        <v/>
      </c>
      <c r="BN96" s="1311" t="str">
        <f>IF(ISBLANK('JOURNÉE 1'!C96),"",'JOURNÉE 1'!C96)</f>
        <v/>
      </c>
      <c r="BO96" s="461" t="str">
        <f t="shared" si="76"/>
        <v/>
      </c>
      <c r="BP96" s="461" t="str">
        <f>IF(ISBLANK('JOURNÉE 2'!C96),"",'JOURNÉE 2'!C96)</f>
        <v/>
      </c>
      <c r="BQ96" s="461" t="str">
        <f>IF(ISBLANK('JOURNÉE 1'!U96),"",'JOURNÉE 1'!U96)</f>
        <v/>
      </c>
      <c r="BR96" s="461" t="str">
        <f>IF(ISNA(VLOOKUP(BN96,'JOURNÉE 2'!$C$10:$AR$300,35,FALSE)),"",VLOOKUP(BN96,'JOURNÉE 2'!$C$10:$AR$300,35,FALSE))</f>
        <v/>
      </c>
      <c r="BS96" s="461" t="str">
        <f t="shared" si="79"/>
        <v/>
      </c>
      <c r="BT96" s="475">
        <f t="shared" si="80"/>
        <v>18</v>
      </c>
      <c r="BU96" s="1304" t="str">
        <f>IF(ISNA(VLOOKUP(BN96,'JOURNÉE 2'!$BV$10:$BX$300,3,FALSE)),"",VLOOKUP(BN96,'JOURNÉE 2'!$BV$10:$BX$300,3,FALSE))</f>
        <v/>
      </c>
      <c r="BV96" s="900" t="str">
        <f>IF(ISNA(VLOOKUP(BN96,'JOURNÉE 2'!$C$10:$AR$300,1,FALSE)),"",VLOOKUP(BN96,'JOURNÉE 2'!$C$10:$AR$300,1,FALSE))</f>
        <v/>
      </c>
      <c r="BW96" s="107"/>
      <c r="BX96" t="str">
        <f>IF(ISEVEN(ROW()),IF($B96&lt;&gt;0,TEXT($B96,"00")&amp;" "&amp;#REF!&amp;" "&amp;1,""),IF($B95&lt;&gt;0,TEXT($B95,"00")&amp;" "&amp;#REF!&amp;" "&amp;2,""))</f>
        <v/>
      </c>
      <c r="BY96" t="str">
        <f t="shared" si="90"/>
        <v/>
      </c>
      <c r="BZ96" t="str">
        <f t="shared" si="91"/>
        <v/>
      </c>
      <c r="CA96" t="str">
        <f t="shared" si="89"/>
        <v/>
      </c>
      <c r="CB96" t="str">
        <f t="shared" si="81"/>
        <v/>
      </c>
      <c r="CC96" t="str">
        <f t="shared" si="82"/>
        <v/>
      </c>
      <c r="CD96" t="str">
        <f t="shared" si="83"/>
        <v/>
      </c>
      <c r="CE96" t="str">
        <f t="shared" si="84"/>
        <v/>
      </c>
      <c r="CF96" t="str">
        <f t="shared" si="85"/>
        <v/>
      </c>
    </row>
    <row r="97" spans="1:84" ht="15.75" customHeight="1" thickBot="1" x14ac:dyDescent="0.45">
      <c r="A97" s="1497"/>
      <c r="B97" s="1458"/>
      <c r="C97" s="97"/>
      <c r="D97" s="98"/>
      <c r="E97" s="98"/>
      <c r="F97" s="87"/>
      <c r="G97" s="1140"/>
      <c r="H97" s="1486"/>
      <c r="I97" s="1105" t="str">
        <f>IF(ISNA(VLOOKUP(C97,'J1&amp;J2'!$CA$9:$CE$466,5,FALSE)),"",VLOOKUP(C97,'J1&amp;J2'!$CA$9:$CE$466,5,FALSE))</f>
        <v/>
      </c>
      <c r="J97" s="1517"/>
      <c r="K97" s="1480"/>
      <c r="L97" s="1463"/>
      <c r="M97" s="1531"/>
      <c r="N97" s="1484"/>
      <c r="O97" s="1510"/>
      <c r="P97" s="1010"/>
      <c r="Q97" s="1350"/>
      <c r="R97" s="88"/>
      <c r="S97" s="1510"/>
      <c r="T97" s="1510"/>
      <c r="U97" s="1510"/>
      <c r="V97" s="1510"/>
      <c r="W97" s="1510"/>
      <c r="X97" s="1510"/>
      <c r="Y97" s="1510"/>
      <c r="Z97" s="1469"/>
      <c r="AA97" s="1425"/>
      <c r="AB97" s="1328" t="str">
        <f>IF(ISNA(VLOOKUP(AA97,SaisieScores!$F$12:$G$103,2,FALSE)),"",VLOOKUP(AA97,SaisieScores!$F$12:$G$103,2,FALSE))</f>
        <v/>
      </c>
      <c r="AC97" s="898" t="str">
        <f t="shared" si="17"/>
        <v/>
      </c>
      <c r="AD97" s="1339" t="str">
        <f t="shared" si="70"/>
        <v/>
      </c>
      <c r="AE97" s="1339" t="str">
        <f t="shared" si="71"/>
        <v/>
      </c>
      <c r="AF97" s="898" t="str">
        <f>IF(OR(ISBLANK(AB97),AB97=""),"",IF(AB97="AB","",RANK(AB97,$AB$82:$AB$105,1)+COUNTIF($AB$82:AB97,AB97)-1))</f>
        <v/>
      </c>
      <c r="AG97" s="1045" t="str">
        <f t="shared" si="77"/>
        <v/>
      </c>
      <c r="AH97" s="88" t="str">
        <f t="shared" si="98"/>
        <v/>
      </c>
      <c r="AI97" s="87" t="str">
        <f t="shared" si="96"/>
        <v/>
      </c>
      <c r="AJ97" s="1010" t="str">
        <f t="shared" si="4"/>
        <v/>
      </c>
      <c r="AK97" s="99"/>
      <c r="AL97" s="950"/>
      <c r="AM97" s="950"/>
      <c r="AN97" s="1339" t="str">
        <f t="shared" si="78"/>
        <v/>
      </c>
      <c r="AO97" s="1352" t="str">
        <f t="shared" si="95"/>
        <v/>
      </c>
      <c r="AP97" s="1241" t="str">
        <f t="shared" si="87"/>
        <v/>
      </c>
      <c r="AQ97" s="1045" t="str">
        <f t="shared" si="72"/>
        <v/>
      </c>
      <c r="AR97" s="1045" t="str">
        <f t="shared" si="99"/>
        <v/>
      </c>
      <c r="AS97" s="1045" t="str">
        <f t="shared" si="7"/>
        <v/>
      </c>
      <c r="AT97" s="1045" t="str">
        <f t="shared" si="73"/>
        <v/>
      </c>
      <c r="AU97" s="1045"/>
      <c r="AV97" s="1045" t="str">
        <f t="shared" si="88"/>
        <v/>
      </c>
      <c r="AW97" s="1045"/>
      <c r="AX97" s="1045" t="str">
        <f t="shared" si="74"/>
        <v/>
      </c>
      <c r="AY97" s="1497"/>
      <c r="AZ97" s="1497"/>
      <c r="BA97" s="900" t="str">
        <f t="shared" si="75"/>
        <v/>
      </c>
      <c r="BB97" s="900" t="str">
        <f>IF(ISBLANK('JOURNÉE 2'!C97),"",'JOURNÉE 2'!C97)</f>
        <v/>
      </c>
      <c r="BC97" s="1511"/>
      <c r="BD97" s="1510"/>
      <c r="BE97" s="1515"/>
      <c r="BF97" s="1311" t="str">
        <f>IF(ISNA(VLOOKUP(BA97,'JOURNÉE 1'!$BJ$10:$BL$298,2,FALSE)),"",VLOOKUP(BA97,'JOURNÉE 1'!$BJ$10:$BL$298,2,FALSE))</f>
        <v/>
      </c>
      <c r="BG97" s="1312" t="str">
        <f t="shared" si="11"/>
        <v/>
      </c>
      <c r="BH97" s="1312" t="str">
        <f t="shared" si="12"/>
        <v/>
      </c>
      <c r="BI97" s="1511"/>
      <c r="BJ97" s="1353"/>
      <c r="BK97" s="1510"/>
      <c r="BL97" s="1510"/>
      <c r="BM97" s="1515"/>
      <c r="BN97" s="1311" t="str">
        <f>IF(ISBLANK('JOURNÉE 1'!C97),"",'JOURNÉE 1'!C97)</f>
        <v/>
      </c>
      <c r="BO97" s="461" t="str">
        <f t="shared" si="76"/>
        <v/>
      </c>
      <c r="BP97" s="461" t="str">
        <f>IF(ISBLANK('JOURNÉE 2'!C97),"",'JOURNÉE 2'!C97)</f>
        <v/>
      </c>
      <c r="BQ97" s="461" t="str">
        <f>IF(ISBLANK('JOURNÉE 1'!U97),"",'JOURNÉE 1'!U97)</f>
        <v/>
      </c>
      <c r="BR97" s="461" t="str">
        <f>IF(ISNA(VLOOKUP(BN97,'JOURNÉE 2'!$C$10:$AR$300,35,FALSE)),"",VLOOKUP(BN97,'JOURNÉE 2'!$C$10:$AR$300,35,FALSE))</f>
        <v/>
      </c>
      <c r="BS97" s="461" t="str">
        <f t="shared" si="79"/>
        <v/>
      </c>
      <c r="BT97" s="475">
        <f t="shared" si="80"/>
        <v>18</v>
      </c>
      <c r="BU97" s="1304" t="str">
        <f>IF(ISNA(VLOOKUP(BN97,'JOURNÉE 2'!$BV$10:$BX$300,3,FALSE)),"",VLOOKUP(BN97,'JOURNÉE 2'!$BV$10:$BX$300,3,FALSE))</f>
        <v/>
      </c>
      <c r="BV97" s="900" t="str">
        <f>IF(ISNA(VLOOKUP(BN97,'JOURNÉE 2'!$C$10:$AR$300,1,FALSE)),"",VLOOKUP(BN97,'JOURNÉE 2'!$C$10:$AR$300,1,FALSE))</f>
        <v/>
      </c>
      <c r="BW97" s="96"/>
      <c r="BX97" t="str">
        <f>IF(ISEVEN(ROW()),IF($B97&lt;&gt;0,TEXT($B97,"00")&amp;" "&amp;#REF!&amp;" "&amp;1,""),IF($B96&lt;&gt;0,TEXT($B96,"00")&amp;" "&amp;#REF!&amp;" "&amp;2,""))</f>
        <v/>
      </c>
      <c r="BY97" t="str">
        <f t="shared" si="90"/>
        <v/>
      </c>
      <c r="BZ97" t="str">
        <f t="shared" si="91"/>
        <v/>
      </c>
      <c r="CA97" t="str">
        <f t="shared" si="89"/>
        <v/>
      </c>
      <c r="CB97" t="str">
        <f t="shared" si="81"/>
        <v/>
      </c>
      <c r="CC97" t="str">
        <f t="shared" si="82"/>
        <v/>
      </c>
      <c r="CD97" t="str">
        <f t="shared" si="83"/>
        <v/>
      </c>
      <c r="CE97" t="str">
        <f t="shared" si="84"/>
        <v/>
      </c>
      <c r="CF97" t="str">
        <f t="shared" si="85"/>
        <v/>
      </c>
    </row>
    <row r="98" spans="1:84" ht="15.75" customHeight="1" thickTop="1" x14ac:dyDescent="0.4">
      <c r="A98" s="1497"/>
      <c r="B98" s="1457"/>
      <c r="C98" s="113"/>
      <c r="D98" s="114"/>
      <c r="E98" s="114"/>
      <c r="F98" s="115"/>
      <c r="G98" s="1139"/>
      <c r="H98" s="1457" t="str">
        <f t="shared" ref="H98" si="107">IF(G99=36,"",IF(G98="","",G98+G99))</f>
        <v/>
      </c>
      <c r="I98" s="1104" t="str">
        <f>IF(ISNA(VLOOKUP(C98,'J1&amp;J2'!$CA$9:$CE$466,5,FALSE)),"",VLOOKUP(C98,'J1&amp;J2'!$CA$9:$CE$466,5,FALSE))</f>
        <v/>
      </c>
      <c r="J98" s="1518"/>
      <c r="K98" s="1479" t="str">
        <f>IF(ISNA(VLOOKUP(J98,SaisieScores!$C$12:$D$103,2,FALSE)),"",VLOOKUP(J98,SaisieScores!$C$12:$D$103,2,FALSE))</f>
        <v/>
      </c>
      <c r="L98" s="1462" t="str">
        <f t="shared" si="93"/>
        <v/>
      </c>
      <c r="M98" s="1520" t="str">
        <f>IF(L98="","",L98-$AS$6)</f>
        <v/>
      </c>
      <c r="N98" s="1460" t="str">
        <f>IF(K98="","",RANK(K98,($K$10:$K$257),1))</f>
        <v/>
      </c>
      <c r="O98" s="1509" t="str">
        <f>IF(S98="","",IF(S98&gt;3,"",IF(S98=1,K98,IF(S98=2,K98,IF(S98=3,K98)))))</f>
        <v/>
      </c>
      <c r="P98" s="1351"/>
      <c r="Q98" s="1351"/>
      <c r="R98" s="83"/>
      <c r="S98" s="1539" t="str">
        <f>IF(OR(ISBLANK(K98),K98=""),"",RANK(K98,$K$82:$K$105,1)+COUNTIF($K$82:K98,K98)-1)</f>
        <v/>
      </c>
      <c r="T98" s="1474" t="str">
        <f>IF(O98="","",IF(O98&gt;3,"",IF(O98=1,K98,IF(O98=2,K98,IF(O98=3,K98)))))</f>
        <v/>
      </c>
      <c r="U98" s="1474" t="str">
        <f>IF(S98="","",IF(S98&gt;3,"",IF(S98=1,K98,IF(S98=2,K98,IF(S98=3,K98)))))</f>
        <v/>
      </c>
      <c r="V98" s="1476"/>
      <c r="W98" s="1474" t="str">
        <f>IF(OR(ISBLANK(V98),V98=""),"",RANK(V98,($V$10:$V$257),1))</f>
        <v/>
      </c>
      <c r="X98" s="1474"/>
      <c r="Y98" s="1474"/>
      <c r="Z98" s="1468"/>
      <c r="AA98" s="1426"/>
      <c r="AB98" s="1328" t="str">
        <f>IF(ISNA(VLOOKUP(AA98,SaisieScores!$F$12:$G$103,2,FALSE)),"",VLOOKUP(AA98,SaisieScores!$F$12:$G$103,2,FALSE))</f>
        <v/>
      </c>
      <c r="AC98" s="1348" t="str">
        <f t="shared" si="17"/>
        <v/>
      </c>
      <c r="AD98" s="1349" t="str">
        <f t="shared" si="70"/>
        <v/>
      </c>
      <c r="AE98" s="1349" t="str">
        <f t="shared" si="71"/>
        <v/>
      </c>
      <c r="AF98" s="1348" t="str">
        <f>IF(OR(ISBLANK(AB98),AB98=""),"",IF(AB98="AB","",RANK(AB98,$AB$82:$AB$105,1)+COUNTIF($AB$82:AB98,AB98)-1))</f>
        <v/>
      </c>
      <c r="AG98" s="1223" t="str">
        <f t="shared" si="77"/>
        <v/>
      </c>
      <c r="AH98" s="103" t="str">
        <f t="shared" si="98"/>
        <v/>
      </c>
      <c r="AI98" s="82" t="str">
        <f t="shared" si="96"/>
        <v/>
      </c>
      <c r="AJ98" s="897" t="str">
        <f t="shared" si="4"/>
        <v/>
      </c>
      <c r="AK98" s="1223"/>
      <c r="AL98" s="1348"/>
      <c r="AM98" s="1348"/>
      <c r="AN98" s="1349" t="str">
        <f t="shared" si="78"/>
        <v/>
      </c>
      <c r="AO98" s="1157" t="str">
        <f t="shared" si="95"/>
        <v/>
      </c>
      <c r="AP98" s="1242" t="str">
        <f t="shared" si="87"/>
        <v/>
      </c>
      <c r="AQ98" s="1223" t="str">
        <f t="shared" si="72"/>
        <v/>
      </c>
      <c r="AR98" s="1223" t="str">
        <f t="shared" si="99"/>
        <v/>
      </c>
      <c r="AS98" s="1223" t="str">
        <f t="shared" si="7"/>
        <v/>
      </c>
      <c r="AT98" s="1223" t="str">
        <f t="shared" si="73"/>
        <v/>
      </c>
      <c r="AU98" s="1223"/>
      <c r="AV98" s="1223" t="str">
        <f t="shared" si="88"/>
        <v/>
      </c>
      <c r="AW98" s="1223"/>
      <c r="AX98" s="1223" t="str">
        <f t="shared" si="74"/>
        <v/>
      </c>
      <c r="AY98" s="1497"/>
      <c r="AZ98" s="1497"/>
      <c r="BA98" s="900" t="str">
        <f t="shared" si="75"/>
        <v/>
      </c>
      <c r="BB98" s="900" t="str">
        <f>IF(ISBLANK('JOURNÉE 2'!C98),"",'JOURNÉE 2'!C98)</f>
        <v/>
      </c>
      <c r="BC98" s="1505" t="str">
        <f>IF(OR(BK98=""),"",IF(OR(BL98=""),"",BK98))</f>
        <v/>
      </c>
      <c r="BD98" s="1495" t="str">
        <f>IF(OR(BK98=""),"",IF(OR(BL98=""),"",BL98))</f>
        <v/>
      </c>
      <c r="BE98" s="1508" t="str">
        <f>IF(OR(BK98="",BL98=""),"",MIN(BK98:BL98))</f>
        <v/>
      </c>
      <c r="BF98" s="1311" t="str">
        <f>IF(ISNA(VLOOKUP(BA98,'JOURNÉE 1'!$BJ$10:$BL$298,2,FALSE)),"",VLOOKUP(BA98,'JOURNÉE 1'!$BJ$10:$BL$298,2,FALSE))</f>
        <v/>
      </c>
      <c r="BG98" s="1312" t="str">
        <f t="shared" si="11"/>
        <v/>
      </c>
      <c r="BH98" s="1312" t="str">
        <f t="shared" si="12"/>
        <v/>
      </c>
      <c r="BI98" s="1505" t="str">
        <f>IF(OR(C98="",C99=""),"",CONCATENATE(C98,C99))</f>
        <v/>
      </c>
      <c r="BJ98" s="1354"/>
      <c r="BK98" s="1495" t="str">
        <f>IF(K98= "", "",K98)</f>
        <v/>
      </c>
      <c r="BL98" s="1495" t="str">
        <f>IF(ISNA(VLOOKUP(BI98,'JOURNÉE 2'!$BE$10:$BF$300,2,FALSE)),"",VLOOKUP(BI98,'JOURNÉE 2'!$BE$10:$BF$300,2,FALSE))</f>
        <v/>
      </c>
      <c r="BM98" s="1508" t="str">
        <f>IF(OR(BK98="",BL98=""),"",MIN(BK98:BL98))</f>
        <v/>
      </c>
      <c r="BN98" s="1311" t="str">
        <f>IF(ISBLANK('JOURNÉE 1'!C98),"",'JOURNÉE 1'!C98)</f>
        <v/>
      </c>
      <c r="BO98" s="461" t="str">
        <f t="shared" si="76"/>
        <v/>
      </c>
      <c r="BP98" s="461" t="str">
        <f>IF(ISBLANK('JOURNÉE 2'!C98),"",'JOURNÉE 2'!C98)</f>
        <v/>
      </c>
      <c r="BQ98" s="461" t="str">
        <f>IF(ISBLANK('JOURNÉE 1'!U98),"",'JOURNÉE 1'!U98)</f>
        <v/>
      </c>
      <c r="BR98" s="461" t="str">
        <f>IF(ISNA(VLOOKUP(BN98,'JOURNÉE 2'!$C$10:$AR$300,35,FALSE)),"",VLOOKUP(BN98,'JOURNÉE 2'!$C$10:$AR$300,35,FALSE))</f>
        <v/>
      </c>
      <c r="BS98" s="461" t="str">
        <f t="shared" si="79"/>
        <v/>
      </c>
      <c r="BT98" s="475">
        <f t="shared" si="80"/>
        <v>18</v>
      </c>
      <c r="BU98" s="1304" t="str">
        <f>IF(ISNA(VLOOKUP(BN98,'JOURNÉE 2'!$BV$10:$BX$300,3,FALSE)),"",VLOOKUP(BN98,'JOURNÉE 2'!$BV$10:$BX$300,3,FALSE))</f>
        <v/>
      </c>
      <c r="BV98" s="900" t="str">
        <f>IF(ISNA(VLOOKUP(BN98,'JOURNÉE 2'!$C$10:$AR$300,1,FALSE)),"",VLOOKUP(BN98,'JOURNÉE 2'!$C$10:$AR$300,1,FALSE))</f>
        <v/>
      </c>
      <c r="BW98" s="107"/>
      <c r="BX98" t="str">
        <f>IF(ISEVEN(ROW()),IF($B98&lt;&gt;0,TEXT($B98,"00")&amp;" "&amp;#REF!&amp;" "&amp;1,""),IF($B97&lt;&gt;0,TEXT($B97,"00")&amp;" "&amp;#REF!&amp;" "&amp;2,""))</f>
        <v/>
      </c>
      <c r="BY98" t="str">
        <f t="shared" si="90"/>
        <v/>
      </c>
      <c r="BZ98" t="str">
        <f t="shared" si="91"/>
        <v/>
      </c>
      <c r="CA98" t="str">
        <f t="shared" si="89"/>
        <v/>
      </c>
      <c r="CB98" t="str">
        <f t="shared" si="81"/>
        <v/>
      </c>
      <c r="CC98" t="str">
        <f t="shared" si="82"/>
        <v/>
      </c>
      <c r="CD98" t="str">
        <f t="shared" si="83"/>
        <v/>
      </c>
      <c r="CE98" t="str">
        <f t="shared" si="84"/>
        <v/>
      </c>
      <c r="CF98" t="str">
        <f t="shared" si="85"/>
        <v/>
      </c>
    </row>
    <row r="99" spans="1:84" ht="15.75" customHeight="1" thickBot="1" x14ac:dyDescent="0.45">
      <c r="A99" s="1497"/>
      <c r="B99" s="1458"/>
      <c r="C99" s="80"/>
      <c r="D99" s="81"/>
      <c r="E99" s="81"/>
      <c r="F99" s="82"/>
      <c r="G99" s="1141"/>
      <c r="H99" s="1494"/>
      <c r="I99" s="1102" t="str">
        <f>IF(ISNA(VLOOKUP(C99,'J1&amp;J2'!$CA$9:$CE$466,5,FALSE)),"",VLOOKUP(C99,'J1&amp;J2'!$CA$9:$CE$466,5,FALSE))</f>
        <v/>
      </c>
      <c r="J99" s="1519"/>
      <c r="K99" s="1480"/>
      <c r="L99" s="1463"/>
      <c r="M99" s="1521"/>
      <c r="N99" s="1461"/>
      <c r="O99" s="1510"/>
      <c r="P99" s="1347"/>
      <c r="Q99" s="1347"/>
      <c r="R99" s="83"/>
      <c r="S99" s="1510"/>
      <c r="T99" s="1510"/>
      <c r="U99" s="1510"/>
      <c r="V99" s="1510"/>
      <c r="W99" s="1510"/>
      <c r="X99" s="1510"/>
      <c r="Y99" s="1510"/>
      <c r="Z99" s="1469"/>
      <c r="AA99" s="1424"/>
      <c r="AB99" s="1328" t="str">
        <f>IF(ISNA(VLOOKUP(AA99,SaisieScores!$F$12:$G$103,2,FALSE)),"",VLOOKUP(AA99,SaisieScores!$F$12:$G$103,2,FALSE))</f>
        <v/>
      </c>
      <c r="AC99" s="898" t="str">
        <f t="shared" si="17"/>
        <v/>
      </c>
      <c r="AD99" s="1339" t="str">
        <f t="shared" si="70"/>
        <v/>
      </c>
      <c r="AE99" s="1339" t="str">
        <f t="shared" si="71"/>
        <v/>
      </c>
      <c r="AF99" s="898" t="str">
        <f>IF(OR(ISBLANK(AB99),AB99=""),"",IF(AB99="AB","",RANK(AB99,$AB$82:$AB$105,1)+COUNTIF($AB$82:AB99,AB99)-1))</f>
        <v/>
      </c>
      <c r="AG99" s="1045" t="str">
        <f t="shared" si="77"/>
        <v/>
      </c>
      <c r="AH99" s="88" t="str">
        <f t="shared" si="98"/>
        <v/>
      </c>
      <c r="AI99" s="87" t="str">
        <f t="shared" si="96"/>
        <v/>
      </c>
      <c r="AJ99" s="1010" t="str">
        <f t="shared" si="4"/>
        <v/>
      </c>
      <c r="AK99" s="99"/>
      <c r="AL99" s="950"/>
      <c r="AM99" s="950"/>
      <c r="AN99" s="1339" t="str">
        <f t="shared" si="78"/>
        <v/>
      </c>
      <c r="AO99" s="1352" t="str">
        <f t="shared" si="95"/>
        <v/>
      </c>
      <c r="AP99" s="1241" t="str">
        <f t="shared" si="87"/>
        <v/>
      </c>
      <c r="AQ99" s="1045" t="str">
        <f t="shared" si="72"/>
        <v/>
      </c>
      <c r="AR99" s="1045" t="str">
        <f t="shared" si="99"/>
        <v/>
      </c>
      <c r="AS99" s="1045" t="str">
        <f t="shared" si="7"/>
        <v/>
      </c>
      <c r="AT99" s="1045" t="str">
        <f t="shared" si="73"/>
        <v/>
      </c>
      <c r="AU99" s="1045"/>
      <c r="AV99" s="1045" t="str">
        <f t="shared" si="88"/>
        <v/>
      </c>
      <c r="AW99" s="1045"/>
      <c r="AX99" s="1045" t="str">
        <f t="shared" si="74"/>
        <v/>
      </c>
      <c r="AY99" s="1497"/>
      <c r="AZ99" s="1497"/>
      <c r="BA99" s="900" t="str">
        <f t="shared" si="75"/>
        <v/>
      </c>
      <c r="BB99" s="900" t="str">
        <f>IF(ISBLANK('JOURNÉE 2'!C99),"",'JOURNÉE 2'!C99)</f>
        <v/>
      </c>
      <c r="BC99" s="1511"/>
      <c r="BD99" s="1510"/>
      <c r="BE99" s="1515"/>
      <c r="BF99" s="1311" t="str">
        <f>IF(ISNA(VLOOKUP(BA99,'JOURNÉE 1'!$BJ$10:$BL$298,2,FALSE)),"",VLOOKUP(BA99,'JOURNÉE 1'!$BJ$10:$BL$298,2,FALSE))</f>
        <v/>
      </c>
      <c r="BG99" s="1312" t="str">
        <f t="shared" si="11"/>
        <v/>
      </c>
      <c r="BH99" s="1312" t="str">
        <f t="shared" si="12"/>
        <v/>
      </c>
      <c r="BI99" s="1511"/>
      <c r="BJ99" s="1353"/>
      <c r="BK99" s="1510"/>
      <c r="BL99" s="1510"/>
      <c r="BM99" s="1515"/>
      <c r="BN99" s="1311" t="str">
        <f>IF(ISBLANK('JOURNÉE 1'!C99),"",'JOURNÉE 1'!C99)</f>
        <v/>
      </c>
      <c r="BO99" s="461" t="str">
        <f t="shared" si="76"/>
        <v/>
      </c>
      <c r="BP99" s="461" t="str">
        <f>IF(ISBLANK('JOURNÉE 2'!C99),"",'JOURNÉE 2'!C99)</f>
        <v/>
      </c>
      <c r="BQ99" s="461" t="str">
        <f>IF(ISBLANK('JOURNÉE 1'!U99),"",'JOURNÉE 1'!U99)</f>
        <v/>
      </c>
      <c r="BR99" s="461" t="str">
        <f>IF(ISNA(VLOOKUP(BN99,'JOURNÉE 2'!$C$10:$AR$300,35,FALSE)),"",VLOOKUP(BN99,'JOURNÉE 2'!$C$10:$AR$300,35,FALSE))</f>
        <v/>
      </c>
      <c r="BS99" s="461" t="str">
        <f t="shared" si="79"/>
        <v/>
      </c>
      <c r="BT99" s="475">
        <f t="shared" si="80"/>
        <v>18</v>
      </c>
      <c r="BU99" s="1304" t="str">
        <f>IF(ISNA(VLOOKUP(BN99,'JOURNÉE 2'!$BV$10:$BX$300,3,FALSE)),"",VLOOKUP(BN99,'JOURNÉE 2'!$BV$10:$BX$300,3,FALSE))</f>
        <v/>
      </c>
      <c r="BV99" s="900" t="str">
        <f>IF(ISNA(VLOOKUP(BN99,'JOURNÉE 2'!$C$10:$AR$300,1,FALSE)),"",VLOOKUP(BN99,'JOURNÉE 2'!$C$10:$AR$300,1,FALSE))</f>
        <v/>
      </c>
      <c r="BW99" s="96"/>
      <c r="BX99" t="str">
        <f>IF(ISEVEN(ROW()),IF($B99&lt;&gt;0,TEXT($B99,"00")&amp;" "&amp;#REF!&amp;" "&amp;1,""),IF($B98&lt;&gt;0,TEXT($B98,"00")&amp;" "&amp;#REF!&amp;" "&amp;2,""))</f>
        <v/>
      </c>
      <c r="BY99" t="str">
        <f t="shared" si="90"/>
        <v/>
      </c>
      <c r="BZ99" t="str">
        <f t="shared" si="91"/>
        <v/>
      </c>
      <c r="CA99" t="str">
        <f t="shared" si="89"/>
        <v/>
      </c>
      <c r="CB99" t="str">
        <f t="shared" si="81"/>
        <v/>
      </c>
      <c r="CC99" t="str">
        <f t="shared" si="82"/>
        <v/>
      </c>
      <c r="CD99" t="str">
        <f t="shared" si="83"/>
        <v/>
      </c>
      <c r="CE99" t="str">
        <f t="shared" si="84"/>
        <v/>
      </c>
      <c r="CF99" t="str">
        <f t="shared" si="85"/>
        <v/>
      </c>
    </row>
    <row r="100" spans="1:84" ht="15.75" customHeight="1" thickTop="1" x14ac:dyDescent="0.4">
      <c r="A100" s="1497"/>
      <c r="B100" s="1459"/>
      <c r="C100" s="97"/>
      <c r="D100" s="98"/>
      <c r="E100" s="98"/>
      <c r="F100" s="87"/>
      <c r="G100" s="1140"/>
      <c r="H100" s="1459" t="str">
        <f t="shared" ref="H100" si="108">IF(G101=36,"",IF(G100="","",G100+G101))</f>
        <v/>
      </c>
      <c r="I100" s="1103" t="str">
        <f>IF(ISNA(VLOOKUP(C100,'J1&amp;J2'!$CA$9:$CE$466,5,FALSE)),"",VLOOKUP(C100,'J1&amp;J2'!$CA$9:$CE$466,5,FALSE))</f>
        <v/>
      </c>
      <c r="J100" s="1516"/>
      <c r="K100" s="1479" t="str">
        <f>IF(ISNA(VLOOKUP(J100,SaisieScores!$C$12:$D$103,2,FALSE)),"",VLOOKUP(J100,SaisieScores!$C$12:$D$103,2,FALSE))</f>
        <v/>
      </c>
      <c r="L100" s="1462" t="str">
        <f t="shared" si="93"/>
        <v/>
      </c>
      <c r="M100" s="1529" t="str">
        <f>IF(L100="","",L100-$AS$6)</f>
        <v/>
      </c>
      <c r="N100" s="1471" t="str">
        <f>IF(K100="","",RANK(K100,($K$10:$K$257),1))</f>
        <v/>
      </c>
      <c r="O100" s="1474" t="str">
        <f>IF(S100="","",IF(S100&gt;3,"",IF(S100=1,K100,IF(S100=2,K100,IF(S100=3,K100)))))</f>
        <v/>
      </c>
      <c r="P100" s="1045"/>
      <c r="Q100" s="942"/>
      <c r="R100" s="87"/>
      <c r="S100" s="1474" t="str">
        <f>IF(OR(ISBLANK(K100),K100=""),"",RANK(K100,$K$82:$K$105,1)+COUNTIF($K$82:K100,K100)-1)</f>
        <v/>
      </c>
      <c r="T100" s="1474" t="str">
        <f>IF(O100="","",IF(O100&gt;3,"",IF(O100=1,K100,IF(O100=2,K100,IF(O100=3,K100)))))</f>
        <v/>
      </c>
      <c r="U100" s="1474" t="str">
        <f>IF(S100="","",IF(S100&gt;3,"",IF(S100=1,K100,IF(S100=2,K100,IF(S100=3,K100)))))</f>
        <v/>
      </c>
      <c r="V100" s="1476"/>
      <c r="W100" s="1474" t="str">
        <f>IF(OR(ISBLANK(V100),V100=""),"",RANK(V100,($V$10:$V$257),1))</f>
        <v/>
      </c>
      <c r="X100" s="1474"/>
      <c r="Y100" s="1474"/>
      <c r="Z100" s="1468"/>
      <c r="AA100" s="1425"/>
      <c r="AB100" s="1328" t="str">
        <f>IF(ISNA(VLOOKUP(AA100,SaisieScores!$F$12:$G$103,2,FALSE)),"",VLOOKUP(AA100,SaisieScores!$F$12:$G$103,2,FALSE))</f>
        <v/>
      </c>
      <c r="AC100" s="1348" t="str">
        <f t="shared" si="17"/>
        <v/>
      </c>
      <c r="AD100" s="1349" t="str">
        <f t="shared" si="70"/>
        <v/>
      </c>
      <c r="AE100" s="1349" t="str">
        <f t="shared" si="71"/>
        <v/>
      </c>
      <c r="AF100" s="1348" t="str">
        <f>IF(OR(ISBLANK(AB100),AB100=""),"",IF(AB100="AB","",RANK(AB100,$AB$82:$AB$105,1)+COUNTIF($AB$82:AB100,AB100)-1))</f>
        <v/>
      </c>
      <c r="AG100" s="1223" t="str">
        <f t="shared" si="77"/>
        <v/>
      </c>
      <c r="AH100" s="103" t="str">
        <f t="shared" si="98"/>
        <v/>
      </c>
      <c r="AI100" s="82" t="str">
        <f t="shared" si="96"/>
        <v/>
      </c>
      <c r="AJ100" s="897" t="str">
        <f t="shared" si="4"/>
        <v/>
      </c>
      <c r="AK100" s="1223"/>
      <c r="AL100" s="1348"/>
      <c r="AM100" s="1348"/>
      <c r="AN100" s="1349" t="str">
        <f t="shared" si="78"/>
        <v/>
      </c>
      <c r="AO100" s="1157" t="str">
        <f t="shared" si="95"/>
        <v/>
      </c>
      <c r="AP100" s="1242" t="str">
        <f t="shared" si="87"/>
        <v/>
      </c>
      <c r="AQ100" s="1223" t="str">
        <f t="shared" si="72"/>
        <v/>
      </c>
      <c r="AR100" s="1223" t="str">
        <f t="shared" si="99"/>
        <v/>
      </c>
      <c r="AS100" s="1223" t="str">
        <f t="shared" si="7"/>
        <v/>
      </c>
      <c r="AT100" s="1223" t="str">
        <f t="shared" si="73"/>
        <v/>
      </c>
      <c r="AU100" s="1223"/>
      <c r="AV100" s="1223" t="str">
        <f t="shared" si="88"/>
        <v/>
      </c>
      <c r="AW100" s="1223"/>
      <c r="AX100" s="1223" t="str">
        <f t="shared" si="74"/>
        <v/>
      </c>
      <c r="AY100" s="1497"/>
      <c r="AZ100" s="1497"/>
      <c r="BA100" s="900" t="str">
        <f t="shared" si="75"/>
        <v/>
      </c>
      <c r="BB100" s="900" t="str">
        <f>IF(ISBLANK('JOURNÉE 2'!C100),"",'JOURNÉE 2'!C100)</f>
        <v/>
      </c>
      <c r="BC100" s="1505" t="str">
        <f>IF(OR(BK100=""),"",IF(OR(BL100=""),"",BK100))</f>
        <v/>
      </c>
      <c r="BD100" s="1495" t="str">
        <f>IF(OR(BK100=""),"",IF(OR(BL100=""),"",BL100))</f>
        <v/>
      </c>
      <c r="BE100" s="1508" t="str">
        <f>IF(OR(BK100="",BL100=""),"",MIN(BK100:BL100))</f>
        <v/>
      </c>
      <c r="BF100" s="1311" t="str">
        <f>IF(ISNA(VLOOKUP(BA100,'JOURNÉE 1'!$BJ$10:$BL$298,2,FALSE)),"",VLOOKUP(BA100,'JOURNÉE 1'!$BJ$10:$BL$298,2,FALSE))</f>
        <v/>
      </c>
      <c r="BG100" s="92" t="str">
        <f t="shared" si="11"/>
        <v/>
      </c>
      <c r="BH100" s="93" t="str">
        <f t="shared" si="12"/>
        <v/>
      </c>
      <c r="BI100" s="1505" t="str">
        <f>IF(OR(C100="",C101=""),"",CONCATENATE(C100,C101))</f>
        <v/>
      </c>
      <c r="BJ100" s="1354"/>
      <c r="BK100" s="1495" t="str">
        <f>IF(K100= "", "",K100)</f>
        <v/>
      </c>
      <c r="BL100" s="1495" t="str">
        <f>IF(ISNA(VLOOKUP(BI100,'JOURNÉE 2'!$BE$10:$BF$300,2,FALSE)),"",VLOOKUP(BI100,'JOURNÉE 2'!$BE$10:$BF$300,2,FALSE))</f>
        <v/>
      </c>
      <c r="BM100" s="1508" t="str">
        <f>IF(OR(BK100="",BL100=""),"",MIN(BK100:BL100))</f>
        <v/>
      </c>
      <c r="BN100" s="1311" t="str">
        <f>IF(ISBLANK('JOURNÉE 1'!C100),"",'JOURNÉE 1'!C100)</f>
        <v/>
      </c>
      <c r="BO100" s="461" t="str">
        <f t="shared" si="76"/>
        <v/>
      </c>
      <c r="BP100" s="461" t="str">
        <f>IF(ISBLANK('JOURNÉE 2'!C100),"",'JOURNÉE 2'!C100)</f>
        <v/>
      </c>
      <c r="BQ100" s="461" t="str">
        <f>IF(ISBLANK('JOURNÉE 1'!U100),"",'JOURNÉE 1'!U100)</f>
        <v/>
      </c>
      <c r="BR100" s="461" t="str">
        <f>IF(ISNA(VLOOKUP(BN100,'JOURNÉE 2'!$C$10:$AR$300,35,FALSE)),"",VLOOKUP(BN100,'JOURNÉE 2'!$C$10:$AR$300,35,FALSE))</f>
        <v/>
      </c>
      <c r="BS100" s="461" t="str">
        <f t="shared" si="79"/>
        <v/>
      </c>
      <c r="BT100" s="475">
        <f t="shared" si="80"/>
        <v>18</v>
      </c>
      <c r="BU100" s="1304" t="str">
        <f>IF(ISNA(VLOOKUP(BN100,'JOURNÉE 2'!$BV$10:$BX$300,3,FALSE)),"",VLOOKUP(BN100,'JOURNÉE 2'!$BV$10:$BX$300,3,FALSE))</f>
        <v/>
      </c>
      <c r="BV100" s="900" t="str">
        <f>IF(ISNA(VLOOKUP(BN100,'JOURNÉE 2'!$C$10:$AR$300,1,FALSE)),"",VLOOKUP(BN100,'JOURNÉE 2'!$C$10:$AR$300,1,FALSE))</f>
        <v/>
      </c>
      <c r="BW100" s="107"/>
      <c r="BX100" t="str">
        <f>IF(ISEVEN(ROW()),IF($B100&lt;&gt;0,TEXT($B100,"00")&amp;" "&amp;#REF!&amp;" "&amp;1,""),IF($B99&lt;&gt;0,TEXT($B99,"00")&amp;" "&amp;#REF!&amp;" "&amp;2,""))</f>
        <v/>
      </c>
      <c r="BY100" t="str">
        <f t="shared" si="90"/>
        <v/>
      </c>
      <c r="BZ100" t="str">
        <f t="shared" si="91"/>
        <v/>
      </c>
      <c r="CA100" t="str">
        <f t="shared" si="89"/>
        <v/>
      </c>
      <c r="CB100" t="str">
        <f t="shared" si="81"/>
        <v/>
      </c>
      <c r="CC100" t="str">
        <f t="shared" si="82"/>
        <v/>
      </c>
      <c r="CD100" t="str">
        <f t="shared" si="83"/>
        <v/>
      </c>
      <c r="CE100" t="str">
        <f t="shared" si="84"/>
        <v/>
      </c>
      <c r="CF100" t="str">
        <f t="shared" si="85"/>
        <v/>
      </c>
    </row>
    <row r="101" spans="1:84" ht="15.75" customHeight="1" thickBot="1" x14ac:dyDescent="0.45">
      <c r="A101" s="1497"/>
      <c r="B101" s="1458"/>
      <c r="C101" s="97"/>
      <c r="D101" s="98"/>
      <c r="E101" s="98"/>
      <c r="F101" s="87"/>
      <c r="G101" s="1140"/>
      <c r="H101" s="1486"/>
      <c r="I101" s="1105" t="str">
        <f>IF(ISNA(VLOOKUP(C101,'J1&amp;J2'!$CA$9:$CE$466,5,FALSE)),"",VLOOKUP(C101,'J1&amp;J2'!$CA$9:$CE$466,5,FALSE))</f>
        <v/>
      </c>
      <c r="J101" s="1517"/>
      <c r="K101" s="1480"/>
      <c r="L101" s="1463"/>
      <c r="M101" s="1531"/>
      <c r="N101" s="1484"/>
      <c r="O101" s="1510"/>
      <c r="P101" s="141"/>
      <c r="Q101" s="1355"/>
      <c r="R101" s="141"/>
      <c r="S101" s="1510"/>
      <c r="T101" s="1510"/>
      <c r="U101" s="1510"/>
      <c r="V101" s="1510"/>
      <c r="W101" s="1510"/>
      <c r="X101" s="1510"/>
      <c r="Y101" s="1510"/>
      <c r="Z101" s="1469"/>
      <c r="AA101" s="1425"/>
      <c r="AB101" s="1328" t="str">
        <f>IF(ISNA(VLOOKUP(AA101,SaisieScores!$F$12:$G$103,2,FALSE)),"",VLOOKUP(AA101,SaisieScores!$F$12:$G$103,2,FALSE))</f>
        <v/>
      </c>
      <c r="AC101" s="898" t="str">
        <f t="shared" si="17"/>
        <v/>
      </c>
      <c r="AD101" s="1339" t="str">
        <f t="shared" si="70"/>
        <v/>
      </c>
      <c r="AE101" s="1339" t="str">
        <f t="shared" si="71"/>
        <v/>
      </c>
      <c r="AF101" s="898" t="str">
        <f>IF(OR(ISBLANK(AB101),AB101=""),"",IF(AB101="AB","",RANK(AB101,$AB$82:$AB$105,1)+COUNTIF($AB$82:AB101,AB101)-1))</f>
        <v/>
      </c>
      <c r="AG101" s="1045" t="str">
        <f t="shared" si="77"/>
        <v/>
      </c>
      <c r="AH101" s="88" t="str">
        <f t="shared" si="98"/>
        <v/>
      </c>
      <c r="AI101" s="87" t="str">
        <f t="shared" si="96"/>
        <v/>
      </c>
      <c r="AJ101" s="1010" t="str">
        <f t="shared" si="4"/>
        <v/>
      </c>
      <c r="AK101" s="99"/>
      <c r="AL101" s="950"/>
      <c r="AM101" s="950"/>
      <c r="AN101" s="1339" t="str">
        <f t="shared" si="78"/>
        <v/>
      </c>
      <c r="AO101" s="1352" t="str">
        <f t="shared" si="95"/>
        <v/>
      </c>
      <c r="AP101" s="1241" t="str">
        <f t="shared" si="87"/>
        <v/>
      </c>
      <c r="AQ101" s="1045" t="str">
        <f t="shared" si="72"/>
        <v/>
      </c>
      <c r="AR101" s="1045" t="str">
        <f t="shared" si="99"/>
        <v/>
      </c>
      <c r="AS101" s="1045" t="str">
        <f t="shared" si="7"/>
        <v/>
      </c>
      <c r="AT101" s="1045" t="str">
        <f t="shared" si="73"/>
        <v/>
      </c>
      <c r="AU101" s="1045"/>
      <c r="AV101" s="1045" t="str">
        <f t="shared" si="88"/>
        <v/>
      </c>
      <c r="AW101" s="1045"/>
      <c r="AX101" s="1045" t="str">
        <f t="shared" si="74"/>
        <v/>
      </c>
      <c r="AY101" s="1497"/>
      <c r="AZ101" s="1497"/>
      <c r="BA101" s="900" t="str">
        <f t="shared" si="75"/>
        <v/>
      </c>
      <c r="BB101" s="900" t="str">
        <f>IF(ISBLANK('JOURNÉE 2'!C101),"",'JOURNÉE 2'!C101)</f>
        <v/>
      </c>
      <c r="BC101" s="1511"/>
      <c r="BD101" s="1510"/>
      <c r="BE101" s="1515"/>
      <c r="BF101" s="1311" t="str">
        <f>IF(ISNA(VLOOKUP(BA101,'JOURNÉE 1'!$BJ$10:$BL$298,2,FALSE)),"",VLOOKUP(BA101,'JOURNÉE 1'!$BJ$10:$BL$298,2,FALSE))</f>
        <v/>
      </c>
      <c r="BG101" s="461" t="str">
        <f t="shared" si="11"/>
        <v/>
      </c>
      <c r="BH101" s="1304" t="str">
        <f t="shared" si="12"/>
        <v/>
      </c>
      <c r="BI101" s="1511"/>
      <c r="BJ101" s="94"/>
      <c r="BK101" s="1528"/>
      <c r="BL101" s="1528"/>
      <c r="BM101" s="1605"/>
      <c r="BN101" s="1311" t="str">
        <f>IF(ISBLANK('JOURNÉE 1'!C101),"",'JOURNÉE 1'!C101)</f>
        <v/>
      </c>
      <c r="BO101" s="461" t="str">
        <f t="shared" si="76"/>
        <v/>
      </c>
      <c r="BP101" s="461" t="str">
        <f>IF(ISBLANK('JOURNÉE 2'!C101),"",'JOURNÉE 2'!C101)</f>
        <v/>
      </c>
      <c r="BQ101" s="461" t="str">
        <f>IF(ISBLANK('JOURNÉE 1'!U101),"",'JOURNÉE 1'!U101)</f>
        <v/>
      </c>
      <c r="BR101" s="461" t="str">
        <f>IF(ISNA(VLOOKUP(BN101,'JOURNÉE 2'!$C$10:$AR$300,35,FALSE)),"",VLOOKUP(BN101,'JOURNÉE 2'!$C$10:$AR$300,35,FALSE))</f>
        <v/>
      </c>
      <c r="BS101" s="461" t="str">
        <f t="shared" si="79"/>
        <v/>
      </c>
      <c r="BT101" s="475">
        <f t="shared" si="80"/>
        <v>18</v>
      </c>
      <c r="BU101" s="1304" t="str">
        <f>IF(ISNA(VLOOKUP(BN101,'JOURNÉE 2'!$BV$10:$BX$300,3,FALSE)),"",VLOOKUP(BN101,'JOURNÉE 2'!$BV$10:$BX$300,3,FALSE))</f>
        <v/>
      </c>
      <c r="BV101" s="900" t="str">
        <f>IF(ISNA(VLOOKUP(BN101,'JOURNÉE 2'!$C$10:$AR$300,1,FALSE)),"",VLOOKUP(BN101,'JOURNÉE 2'!$C$10:$AR$300,1,FALSE))</f>
        <v/>
      </c>
      <c r="BW101" s="96"/>
      <c r="BX101" t="str">
        <f>IF(ISEVEN(ROW()),IF($B101&lt;&gt;0,TEXT($B101,"00")&amp;" "&amp;#REF!&amp;" "&amp;1,""),IF($B100&lt;&gt;0,TEXT($B100,"00")&amp;" "&amp;#REF!&amp;" "&amp;2,""))</f>
        <v/>
      </c>
      <c r="BY101" t="str">
        <f t="shared" si="90"/>
        <v/>
      </c>
      <c r="BZ101" t="str">
        <f t="shared" si="91"/>
        <v/>
      </c>
      <c r="CA101" t="str">
        <f t="shared" si="89"/>
        <v/>
      </c>
      <c r="CB101" t="str">
        <f t="shared" si="81"/>
        <v/>
      </c>
      <c r="CC101" t="str">
        <f t="shared" si="82"/>
        <v/>
      </c>
      <c r="CD101" t="str">
        <f t="shared" si="83"/>
        <v/>
      </c>
      <c r="CE101" t="str">
        <f t="shared" si="84"/>
        <v/>
      </c>
      <c r="CF101" t="str">
        <f t="shared" si="85"/>
        <v/>
      </c>
    </row>
    <row r="102" spans="1:84" ht="15.75" customHeight="1" thickTop="1" x14ac:dyDescent="0.4">
      <c r="A102" s="1497"/>
      <c r="B102" s="1457"/>
      <c r="C102" s="113"/>
      <c r="D102" s="114"/>
      <c r="E102" s="114"/>
      <c r="F102" s="115"/>
      <c r="G102" s="1139"/>
      <c r="H102" s="1457" t="str">
        <f t="shared" ref="H102" si="109">IF(G103=36,"",IF(G102="","",G102+G103))</f>
        <v/>
      </c>
      <c r="I102" s="1104" t="str">
        <f>IF(ISNA(VLOOKUP(C102,'J1&amp;J2'!$CA$9:$CE$466,5,FALSE)),"",VLOOKUP(C102,'J1&amp;J2'!$CA$9:$CE$466,5,FALSE))</f>
        <v/>
      </c>
      <c r="J102" s="1518"/>
      <c r="K102" s="1479" t="str">
        <f>IF(ISNA(VLOOKUP(J102,SaisieScores!$C$12:$D$103,2,FALSE)),"",VLOOKUP(J102,SaisieScores!$C$12:$D$103,2,FALSE))</f>
        <v/>
      </c>
      <c r="L102" s="1462" t="str">
        <f t="shared" si="93"/>
        <v/>
      </c>
      <c r="M102" s="1520" t="str">
        <f>IF(L102="","",L102-$AS$6)</f>
        <v/>
      </c>
      <c r="N102" s="1460" t="str">
        <f>IF(K102="","",RANK(K102,($K$10:$K$257),1))</f>
        <v/>
      </c>
      <c r="O102" s="1509" t="str">
        <f>IF(S102="","",IF(S102&gt;3,"",IF(S102=1,K102,IF(S102=2,K102,IF(S102=3,K102)))))</f>
        <v/>
      </c>
      <c r="P102" s="118"/>
      <c r="Q102" s="1347"/>
      <c r="R102" s="118"/>
      <c r="S102" s="1539" t="str">
        <f>IF(OR(ISBLANK(K102),K102=""),"",RANK(K102,$K$82:$K$105,1)+COUNTIF($K$82:K102,K102)-1)</f>
        <v/>
      </c>
      <c r="T102" s="1476" t="str">
        <f>IF(O102="","",IF(O102&gt;3,"",IF(O102=1,K102,IF(O102=2,K102,IF(O102=3,K102)))))</f>
        <v/>
      </c>
      <c r="U102" s="1474" t="str">
        <f>IF(S102="","",IF(S102&gt;3,"",IF(S102=1,K102,IF(S102=2,K102,IF(S102=3,K102)))))</f>
        <v/>
      </c>
      <c r="V102" s="1476"/>
      <c r="W102" s="1476" t="str">
        <f>IF(OR(ISBLANK(V102),V102=""),"",RANK(V102,($V$10:$V$257),1))</f>
        <v/>
      </c>
      <c r="X102" s="1476"/>
      <c r="Y102" s="1476"/>
      <c r="Z102" s="1477"/>
      <c r="AA102" s="1426"/>
      <c r="AB102" s="1328" t="str">
        <f>IF(ISNA(VLOOKUP(AA102,SaisieScores!$F$12:$G$103,2,FALSE)),"",VLOOKUP(AA102,SaisieScores!$F$12:$G$103,2,FALSE))</f>
        <v/>
      </c>
      <c r="AC102" s="1348" t="str">
        <f t="shared" si="17"/>
        <v/>
      </c>
      <c r="AD102" s="1349" t="str">
        <f t="shared" si="70"/>
        <v/>
      </c>
      <c r="AE102" s="1349" t="str">
        <f t="shared" si="71"/>
        <v/>
      </c>
      <c r="AF102" s="1348" t="str">
        <f>IF(OR(ISBLANK(AB102),AB102=""),"",IF(AB102="AB","",RANK(AB102,$AB$82:$AB$105,1)+COUNTIF($AB$82:AB102,AB102)-1))</f>
        <v/>
      </c>
      <c r="AG102" s="1223" t="str">
        <f t="shared" si="77"/>
        <v/>
      </c>
      <c r="AH102" s="103" t="str">
        <f t="shared" si="98"/>
        <v/>
      </c>
      <c r="AI102" s="82" t="str">
        <f t="shared" si="96"/>
        <v/>
      </c>
      <c r="AJ102" s="897" t="str">
        <f t="shared" si="4"/>
        <v/>
      </c>
      <c r="AK102" s="1223"/>
      <c r="AL102" s="1348"/>
      <c r="AM102" s="1348"/>
      <c r="AN102" s="1349" t="str">
        <f t="shared" si="78"/>
        <v/>
      </c>
      <c r="AO102" s="1157" t="str">
        <f t="shared" si="95"/>
        <v/>
      </c>
      <c r="AP102" s="1242" t="str">
        <f t="shared" si="87"/>
        <v/>
      </c>
      <c r="AQ102" s="1223" t="str">
        <f t="shared" si="72"/>
        <v/>
      </c>
      <c r="AR102" s="1223" t="str">
        <f t="shared" si="99"/>
        <v/>
      </c>
      <c r="AS102" s="1223" t="str">
        <f t="shared" si="7"/>
        <v/>
      </c>
      <c r="AT102" s="1223" t="str">
        <f t="shared" si="73"/>
        <v/>
      </c>
      <c r="AU102" s="1223"/>
      <c r="AV102" s="1223" t="str">
        <f t="shared" si="88"/>
        <v/>
      </c>
      <c r="AW102" s="1223"/>
      <c r="AX102" s="1223" t="str">
        <f t="shared" si="74"/>
        <v/>
      </c>
      <c r="AY102" s="1497"/>
      <c r="AZ102" s="1497"/>
      <c r="BA102" s="900" t="str">
        <f t="shared" si="75"/>
        <v/>
      </c>
      <c r="BB102" s="900" t="str">
        <f>IF(ISBLANK('JOURNÉE 2'!C102),"",'JOURNÉE 2'!C102)</f>
        <v/>
      </c>
      <c r="BC102" s="1505" t="str">
        <f>IF(OR(BK102=""),"",IF(OR(BL102=""),"",BK102))</f>
        <v/>
      </c>
      <c r="BD102" s="1495" t="str">
        <f>IF(OR(BK102=""),"",IF(OR(BL102=""),"",BL102))</f>
        <v/>
      </c>
      <c r="BE102" s="1508" t="str">
        <f>IF(OR(BK102="",BL102=""),"",MIN(BK102:BL102))</f>
        <v/>
      </c>
      <c r="BF102" s="1311" t="str">
        <f>IF(ISNA(VLOOKUP(BA102,'JOURNÉE 1'!$BJ$10:$BL$298,2,FALSE)),"",VLOOKUP(BA102,'JOURNÉE 1'!$BJ$10:$BL$298,2,FALSE))</f>
        <v/>
      </c>
      <c r="BG102" s="92" t="str">
        <f t="shared" si="11"/>
        <v/>
      </c>
      <c r="BH102" s="92" t="str">
        <f t="shared" si="12"/>
        <v/>
      </c>
      <c r="BI102" s="1505" t="str">
        <f>IF(OR(C102="",C103=""),"",CONCATENATE(C102,C103))</f>
        <v/>
      </c>
      <c r="BJ102" s="1354"/>
      <c r="BK102" s="1495" t="str">
        <f>IF(K102= "", "",K102)</f>
        <v/>
      </c>
      <c r="BL102" s="1495" t="str">
        <f>IF(ISNA(VLOOKUP(BI102,'JOURNÉE 2'!$BE$10:$BF$300,2,FALSE)),"",VLOOKUP(BI102,'JOURNÉE 2'!$BE$10:$BF$300,2,FALSE))</f>
        <v/>
      </c>
      <c r="BM102" s="1508" t="str">
        <f>IF(OR(BK102="",BL102=""),"",MIN(BK102:BL102))</f>
        <v/>
      </c>
      <c r="BN102" s="1311" t="str">
        <f>IF(ISBLANK('JOURNÉE 1'!C102),"",'JOURNÉE 1'!C102)</f>
        <v/>
      </c>
      <c r="BO102" s="461" t="str">
        <f t="shared" si="76"/>
        <v/>
      </c>
      <c r="BP102" s="461" t="str">
        <f>IF(ISBLANK('JOURNÉE 2'!C102),"",'JOURNÉE 2'!C102)</f>
        <v/>
      </c>
      <c r="BQ102" s="461" t="str">
        <f>IF(ISBLANK('JOURNÉE 1'!U102),"",'JOURNÉE 1'!U102)</f>
        <v/>
      </c>
      <c r="BR102" s="461" t="str">
        <f>IF(ISNA(VLOOKUP(BN102,'JOURNÉE 2'!$C$10:$AR$300,35,FALSE)),"",VLOOKUP(BN102,'JOURNÉE 2'!$C$10:$AR$300,35,FALSE))</f>
        <v/>
      </c>
      <c r="BS102" s="461" t="str">
        <f t="shared" si="79"/>
        <v/>
      </c>
      <c r="BT102" s="475">
        <f t="shared" si="80"/>
        <v>18</v>
      </c>
      <c r="BU102" s="1304" t="str">
        <f>IF(ISNA(VLOOKUP(BN102,'JOURNÉE 2'!$BV$10:$BX$300,3,FALSE)),"",VLOOKUP(BN102,'JOURNÉE 2'!$BV$10:$BX$300,3,FALSE))</f>
        <v/>
      </c>
      <c r="BV102" s="900" t="str">
        <f>IF(ISNA(VLOOKUP(BN102,'JOURNÉE 2'!$C$10:$AR$300,1,FALSE)),"",VLOOKUP(BN102,'JOURNÉE 2'!$C$10:$AR$300,1,FALSE))</f>
        <v/>
      </c>
      <c r="BW102" s="107"/>
      <c r="BX102" t="str">
        <f>IF(ISEVEN(ROW()),IF($B102&lt;&gt;0,TEXT($B102,"00")&amp;" "&amp;#REF!&amp;" "&amp;1,""),IF($B101&lt;&gt;0,TEXT($B101,"00")&amp;" "&amp;#REF!&amp;" "&amp;2,""))</f>
        <v/>
      </c>
      <c r="BY102" t="str">
        <f t="shared" si="90"/>
        <v/>
      </c>
      <c r="BZ102" t="str">
        <f t="shared" si="91"/>
        <v/>
      </c>
      <c r="CA102" t="str">
        <f t="shared" si="89"/>
        <v/>
      </c>
      <c r="CB102" t="str">
        <f t="shared" si="81"/>
        <v/>
      </c>
      <c r="CC102" t="str">
        <f t="shared" si="82"/>
        <v/>
      </c>
      <c r="CD102" t="str">
        <f t="shared" si="83"/>
        <v/>
      </c>
      <c r="CE102" t="str">
        <f t="shared" si="84"/>
        <v/>
      </c>
      <c r="CF102" t="str">
        <f t="shared" si="85"/>
        <v/>
      </c>
    </row>
    <row r="103" spans="1:84" ht="15.75" customHeight="1" thickBot="1" x14ac:dyDescent="0.45">
      <c r="A103" s="1497"/>
      <c r="B103" s="1458"/>
      <c r="C103" s="80"/>
      <c r="D103" s="81"/>
      <c r="E103" s="81"/>
      <c r="F103" s="82"/>
      <c r="G103" s="1141"/>
      <c r="H103" s="1494"/>
      <c r="I103" s="1102" t="str">
        <f>IF(ISNA(VLOOKUP(C103,'J1&amp;J2'!$CA$9:$CE$466,5,FALSE)),"",VLOOKUP(C103,'J1&amp;J2'!$CA$9:$CE$466,5,FALSE))</f>
        <v/>
      </c>
      <c r="J103" s="1519"/>
      <c r="K103" s="1480"/>
      <c r="L103" s="1463"/>
      <c r="M103" s="1521"/>
      <c r="N103" s="1461"/>
      <c r="O103" s="1510"/>
      <c r="P103" s="118"/>
      <c r="Q103" s="1347"/>
      <c r="R103" s="83"/>
      <c r="S103" s="1510"/>
      <c r="T103" s="1510"/>
      <c r="U103" s="1510"/>
      <c r="V103" s="1510"/>
      <c r="W103" s="1510"/>
      <c r="X103" s="1510"/>
      <c r="Y103" s="1510"/>
      <c r="Z103" s="1469"/>
      <c r="AA103" s="1424"/>
      <c r="AB103" s="1328" t="str">
        <f>IF(ISNA(VLOOKUP(AA103,SaisieScores!$F$12:$G$103,2,FALSE)),"",VLOOKUP(AA103,SaisieScores!$F$12:$G$103,2,FALSE))</f>
        <v/>
      </c>
      <c r="AC103" s="898" t="str">
        <f t="shared" si="17"/>
        <v/>
      </c>
      <c r="AD103" s="1339" t="str">
        <f t="shared" si="70"/>
        <v/>
      </c>
      <c r="AE103" s="1339" t="str">
        <f t="shared" si="71"/>
        <v/>
      </c>
      <c r="AF103" s="898" t="str">
        <f>IF(OR(ISBLANK(AB103),AB103=""),"",IF(AB103="AB","",RANK(AB103,$AB$82:$AB$105,1)+COUNTIF($AB$82:AB103,AB103)-1))</f>
        <v/>
      </c>
      <c r="AG103" s="1045" t="str">
        <f t="shared" si="77"/>
        <v/>
      </c>
      <c r="AH103" s="88" t="str">
        <f t="shared" si="98"/>
        <v/>
      </c>
      <c r="AI103" s="87" t="str">
        <f t="shared" si="96"/>
        <v/>
      </c>
      <c r="AJ103" s="1010" t="str">
        <f t="shared" si="4"/>
        <v/>
      </c>
      <c r="AK103" s="99"/>
      <c r="AL103" s="950"/>
      <c r="AM103" s="950"/>
      <c r="AN103" s="1339" t="str">
        <f t="shared" si="78"/>
        <v/>
      </c>
      <c r="AO103" s="1352" t="str">
        <f t="shared" si="95"/>
        <v/>
      </c>
      <c r="AP103" s="1241" t="str">
        <f t="shared" si="87"/>
        <v/>
      </c>
      <c r="AQ103" s="1045" t="str">
        <f t="shared" si="72"/>
        <v/>
      </c>
      <c r="AR103" s="1045" t="str">
        <f t="shared" si="99"/>
        <v/>
      </c>
      <c r="AS103" s="1045" t="str">
        <f t="shared" si="7"/>
        <v/>
      </c>
      <c r="AT103" s="1045" t="str">
        <f t="shared" si="73"/>
        <v/>
      </c>
      <c r="AU103" s="1045"/>
      <c r="AV103" s="1045" t="str">
        <f t="shared" si="88"/>
        <v/>
      </c>
      <c r="AW103" s="1045"/>
      <c r="AX103" s="1045" t="str">
        <f t="shared" si="74"/>
        <v/>
      </c>
      <c r="AY103" s="1497"/>
      <c r="AZ103" s="1497"/>
      <c r="BA103" s="900" t="str">
        <f t="shared" si="75"/>
        <v/>
      </c>
      <c r="BB103" s="900" t="str">
        <f>IF(ISBLANK('JOURNÉE 2'!C103),"",'JOURNÉE 2'!C103)</f>
        <v/>
      </c>
      <c r="BC103" s="1511"/>
      <c r="BD103" s="1510"/>
      <c r="BE103" s="1515"/>
      <c r="BF103" s="1311" t="str">
        <f>IF(ISNA(VLOOKUP(BA103,'JOURNÉE 1'!$BJ$10:$BL$298,2,FALSE)),"",VLOOKUP(BA103,'JOURNÉE 1'!$BJ$10:$BL$298,2,FALSE))</f>
        <v/>
      </c>
      <c r="BG103" s="1312" t="str">
        <f t="shared" si="11"/>
        <v/>
      </c>
      <c r="BH103" s="1312" t="str">
        <f t="shared" si="12"/>
        <v/>
      </c>
      <c r="BI103" s="1511"/>
      <c r="BJ103" s="1353"/>
      <c r="BK103" s="1510"/>
      <c r="BL103" s="1510"/>
      <c r="BM103" s="1515"/>
      <c r="BN103" s="1311" t="str">
        <f>IF(ISBLANK('JOURNÉE 1'!C103),"",'JOURNÉE 1'!C103)</f>
        <v/>
      </c>
      <c r="BO103" s="461" t="str">
        <f t="shared" si="76"/>
        <v/>
      </c>
      <c r="BP103" s="461" t="str">
        <f>IF(ISBLANK('JOURNÉE 2'!C103),"",'JOURNÉE 2'!C103)</f>
        <v/>
      </c>
      <c r="BQ103" s="461" t="str">
        <f>IF(ISBLANK('JOURNÉE 1'!U103),"",'JOURNÉE 1'!U103)</f>
        <v/>
      </c>
      <c r="BR103" s="461" t="str">
        <f>IF(ISNA(VLOOKUP(BN103,'JOURNÉE 2'!$C$10:$AR$300,35,FALSE)),"",VLOOKUP(BN103,'JOURNÉE 2'!$C$10:$AR$300,35,FALSE))</f>
        <v/>
      </c>
      <c r="BS103" s="461" t="str">
        <f t="shared" si="79"/>
        <v/>
      </c>
      <c r="BT103" s="475">
        <f t="shared" si="80"/>
        <v>18</v>
      </c>
      <c r="BU103" s="1304" t="str">
        <f>IF(ISNA(VLOOKUP(BN103,'JOURNÉE 2'!$BV$10:$BX$300,3,FALSE)),"",VLOOKUP(BN103,'JOURNÉE 2'!$BV$10:$BX$300,3,FALSE))</f>
        <v/>
      </c>
      <c r="BV103" s="900" t="str">
        <f>IF(ISNA(VLOOKUP(BN103,'JOURNÉE 2'!$C$10:$AR$300,1,FALSE)),"",VLOOKUP(BN103,'JOURNÉE 2'!$C$10:$AR$300,1,FALSE))</f>
        <v/>
      </c>
      <c r="BW103" s="96"/>
      <c r="BX103" t="str">
        <f>IF(ISEVEN(ROW()),IF($B103&lt;&gt;0,TEXT($B103,"00")&amp;" "&amp;#REF!&amp;" "&amp;1,""),IF($B102&lt;&gt;0,TEXT($B102,"00")&amp;" "&amp;#REF!&amp;" "&amp;2,""))</f>
        <v/>
      </c>
      <c r="BY103" t="str">
        <f t="shared" si="90"/>
        <v/>
      </c>
      <c r="BZ103" t="str">
        <f t="shared" si="91"/>
        <v/>
      </c>
      <c r="CA103" t="str">
        <f t="shared" si="89"/>
        <v/>
      </c>
      <c r="CB103" t="str">
        <f t="shared" si="81"/>
        <v/>
      </c>
      <c r="CC103" t="str">
        <f t="shared" si="82"/>
        <v/>
      </c>
      <c r="CD103" t="str">
        <f t="shared" si="83"/>
        <v/>
      </c>
      <c r="CE103" t="str">
        <f t="shared" si="84"/>
        <v/>
      </c>
      <c r="CF103" t="str">
        <f t="shared" si="85"/>
        <v/>
      </c>
    </row>
    <row r="104" spans="1:84" ht="15.75" customHeight="1" thickTop="1" x14ac:dyDescent="0.4">
      <c r="A104" s="1497"/>
      <c r="B104" s="1459"/>
      <c r="C104" s="97"/>
      <c r="D104" s="98"/>
      <c r="E104" s="98"/>
      <c r="F104" s="87"/>
      <c r="G104" s="1140"/>
      <c r="H104" s="1459" t="str">
        <f t="shared" ref="H104" si="110">IF(G105=36,"",IF(G104="","",G104+G105))</f>
        <v/>
      </c>
      <c r="I104" s="1103" t="str">
        <f>IF(ISNA(VLOOKUP(C104,'J1&amp;J2'!$CA$9:$CE$466,5,FALSE)),"",VLOOKUP(C104,'J1&amp;J2'!$CA$9:$CE$466,5,FALSE))</f>
        <v/>
      </c>
      <c r="J104" s="1516"/>
      <c r="K104" s="1479" t="str">
        <f>IF(ISNA(VLOOKUP(J104,SaisieScores!$C$12:$D$103,2,FALSE)),"",VLOOKUP(J104,SaisieScores!$C$12:$D$103,2,FALSE))</f>
        <v/>
      </c>
      <c r="L104" s="1462" t="str">
        <f t="shared" si="93"/>
        <v/>
      </c>
      <c r="M104" s="1529" t="str">
        <f>IF(L104="","",L104-$AS$6)</f>
        <v/>
      </c>
      <c r="N104" s="1471" t="str">
        <f>IF(K104="","",RANK(K104,($K$10:$K$257),1))</f>
        <v/>
      </c>
      <c r="O104" s="1474" t="str">
        <f>IF(S104="","",IF(S104&gt;3,"",IF(S104=1,K104,IF(S104=2,K104,IF(S104=3,K104)))))</f>
        <v/>
      </c>
      <c r="P104" s="87"/>
      <c r="Q104" s="942"/>
      <c r="R104" s="87"/>
      <c r="S104" s="1474" t="str">
        <f>IF(OR(ISBLANK(K104),K104=""),"",RANK(K104,$K$82:$K$105,1)+COUNTIF($K$82:K104,K104)-1)</f>
        <v/>
      </c>
      <c r="T104" s="1474" t="str">
        <f>IF(O104="","",IF(O104&gt;3,"",IF(O104=1,K104,IF(O104=2,K104,IF(O104=3,K104)))))</f>
        <v/>
      </c>
      <c r="U104" s="1474" t="str">
        <f>IF(S104="","",IF(S104&gt;3,"",IF(S104=1,K104,IF(S104=2,K104,IF(S104=3,K104)))))</f>
        <v/>
      </c>
      <c r="V104" s="1476"/>
      <c r="W104" s="1474" t="str">
        <f>IF(OR(ISBLANK(V104),V104=""),"",RANK(V104,($V$10:$V$257),1))</f>
        <v/>
      </c>
      <c r="X104" s="1474"/>
      <c r="Y104" s="1474"/>
      <c r="Z104" s="1468"/>
      <c r="AA104" s="1425"/>
      <c r="AB104" s="1328" t="str">
        <f>IF(ISNA(VLOOKUP(AA104,SaisieScores!$F$12:$G$103,2,FALSE)),"",VLOOKUP(AA104,SaisieScores!$F$12:$G$103,2,FALSE))</f>
        <v/>
      </c>
      <c r="AC104" s="1348" t="str">
        <f t="shared" si="17"/>
        <v/>
      </c>
      <c r="AD104" s="1349" t="str">
        <f t="shared" si="70"/>
        <v/>
      </c>
      <c r="AE104" s="1349" t="str">
        <f t="shared" si="71"/>
        <v/>
      </c>
      <c r="AF104" s="1348" t="str">
        <f>IF(OR(ISBLANK(AB104),AB104=""),"",IF(AB104="AB","",RANK(AB104,$AB$82:$AB$105,1)+COUNTIF($AB$82:AB104,AB104)-1))</f>
        <v/>
      </c>
      <c r="AG104" s="1223" t="str">
        <f t="shared" si="77"/>
        <v/>
      </c>
      <c r="AH104" s="103" t="str">
        <f t="shared" si="98"/>
        <v/>
      </c>
      <c r="AI104" s="82" t="str">
        <f t="shared" si="96"/>
        <v/>
      </c>
      <c r="AJ104" s="897" t="str">
        <f t="shared" si="4"/>
        <v/>
      </c>
      <c r="AK104" s="1223"/>
      <c r="AL104" s="1348"/>
      <c r="AM104" s="1348"/>
      <c r="AN104" s="1349" t="str">
        <f t="shared" si="78"/>
        <v/>
      </c>
      <c r="AO104" s="1157" t="str">
        <f t="shared" si="95"/>
        <v/>
      </c>
      <c r="AP104" s="1242" t="str">
        <f t="shared" si="87"/>
        <v/>
      </c>
      <c r="AQ104" s="1223" t="str">
        <f t="shared" si="72"/>
        <v/>
      </c>
      <c r="AR104" s="1223" t="str">
        <f t="shared" si="99"/>
        <v/>
      </c>
      <c r="AS104" s="1223" t="str">
        <f t="shared" si="7"/>
        <v/>
      </c>
      <c r="AT104" s="1223" t="str">
        <f t="shared" si="73"/>
        <v/>
      </c>
      <c r="AU104" s="1223"/>
      <c r="AV104" s="1223" t="str">
        <f t="shared" si="88"/>
        <v/>
      </c>
      <c r="AW104" s="1223"/>
      <c r="AX104" s="1223" t="str">
        <f t="shared" si="74"/>
        <v/>
      </c>
      <c r="AY104" s="1497"/>
      <c r="AZ104" s="1497"/>
      <c r="BA104" s="900" t="str">
        <f t="shared" si="75"/>
        <v/>
      </c>
      <c r="BB104" s="900" t="str">
        <f>IF(ISBLANK('JOURNÉE 2'!C104),"",'JOURNÉE 2'!C104)</f>
        <v/>
      </c>
      <c r="BC104" s="1505" t="str">
        <f>IF(OR(BK104=""),"",IF(OR(BL104=""),"",BK104))</f>
        <v/>
      </c>
      <c r="BD104" s="1495" t="str">
        <f>IF(OR(BK104=""),"",IF(OR(BL104=""),"",BL104))</f>
        <v/>
      </c>
      <c r="BE104" s="1508" t="str">
        <f>IF(OR(BK104="",BL104=""),"",MIN(BK104:BL104))</f>
        <v/>
      </c>
      <c r="BF104" s="1311" t="str">
        <f>IF(ISNA(VLOOKUP(BA104,'JOURNÉE 1'!$BJ$10:$BL$298,2,FALSE)),"",VLOOKUP(BA104,'JOURNÉE 1'!$BJ$10:$BL$298,2,FALSE))</f>
        <v/>
      </c>
      <c r="BG104" s="92" t="str">
        <f t="shared" si="11"/>
        <v/>
      </c>
      <c r="BH104" s="92" t="str">
        <f t="shared" si="12"/>
        <v/>
      </c>
      <c r="BI104" s="1505" t="str">
        <f>IF(OR(C104="",C105=""),"",CONCATENATE(C104,C105))</f>
        <v/>
      </c>
      <c r="BJ104" s="1354"/>
      <c r="BK104" s="1495" t="str">
        <f>IF(K104= "", "",K104)</f>
        <v/>
      </c>
      <c r="BL104" s="1495" t="str">
        <f>IF(ISNA(VLOOKUP(BI104,'JOURNÉE 2'!$BE$10:$BF$300,2,FALSE)),"",VLOOKUP(BI104,'JOURNÉE 2'!$BE$10:$BF$300,2,FALSE))</f>
        <v/>
      </c>
      <c r="BM104" s="1508" t="str">
        <f>IF(OR(BK104="",BL104=""),"",MIN(BK104:BL104))</f>
        <v/>
      </c>
      <c r="BN104" s="1311" t="str">
        <f>IF(ISBLANK('JOURNÉE 1'!C104),"",'JOURNÉE 1'!C104)</f>
        <v/>
      </c>
      <c r="BO104" s="461" t="str">
        <f t="shared" si="76"/>
        <v/>
      </c>
      <c r="BP104" s="461" t="str">
        <f>IF(ISBLANK('JOURNÉE 2'!C104),"",'JOURNÉE 2'!C104)</f>
        <v/>
      </c>
      <c r="BQ104" s="461" t="str">
        <f>IF(ISBLANK('JOURNÉE 1'!U104),"",'JOURNÉE 1'!U104)</f>
        <v/>
      </c>
      <c r="BR104" s="461" t="str">
        <f>IF(ISNA(VLOOKUP(BN104,'JOURNÉE 2'!$C$10:$AR$300,35,FALSE)),"",VLOOKUP(BN104,'JOURNÉE 2'!$C$10:$AR$300,35,FALSE))</f>
        <v/>
      </c>
      <c r="BS104" s="461" t="str">
        <f t="shared" si="79"/>
        <v/>
      </c>
      <c r="BT104" s="475">
        <f t="shared" si="80"/>
        <v>18</v>
      </c>
      <c r="BU104" s="1304" t="str">
        <f>IF(ISNA(VLOOKUP(BN104,'JOURNÉE 2'!$BV$10:$BX$300,3,FALSE)),"",VLOOKUP(BN104,'JOURNÉE 2'!$BV$10:$BX$300,3,FALSE))</f>
        <v/>
      </c>
      <c r="BV104" s="900" t="str">
        <f>IF(ISNA(VLOOKUP(BN104,'JOURNÉE 2'!$C$10:$AR$300,1,FALSE)),"",VLOOKUP(BN104,'JOURNÉE 2'!$C$10:$AR$300,1,FALSE))</f>
        <v/>
      </c>
      <c r="BW104" s="107"/>
      <c r="BX104" t="str">
        <f>IF(ISEVEN(ROW()),IF($B104&lt;&gt;0,TEXT($B104,"00")&amp;" "&amp;#REF!&amp;" "&amp;1,""),IF($B103&lt;&gt;0,TEXT($B103,"00")&amp;" "&amp;#REF!&amp;" "&amp;2,""))</f>
        <v/>
      </c>
      <c r="BY104" t="str">
        <f t="shared" si="90"/>
        <v/>
      </c>
      <c r="BZ104" t="str">
        <f t="shared" si="91"/>
        <v/>
      </c>
      <c r="CA104" t="str">
        <f t="shared" si="89"/>
        <v/>
      </c>
      <c r="CB104" t="str">
        <f t="shared" si="81"/>
        <v/>
      </c>
      <c r="CC104" t="str">
        <f t="shared" si="82"/>
        <v/>
      </c>
      <c r="CD104" t="str">
        <f t="shared" si="83"/>
        <v/>
      </c>
      <c r="CE104" t="str">
        <f t="shared" si="84"/>
        <v/>
      </c>
      <c r="CF104" t="str">
        <f t="shared" si="85"/>
        <v/>
      </c>
    </row>
    <row r="105" spans="1:84" ht="15.75" customHeight="1" thickBot="1" x14ac:dyDescent="0.45">
      <c r="A105" s="1470"/>
      <c r="B105" s="1470"/>
      <c r="C105" s="119"/>
      <c r="D105" s="120"/>
      <c r="E105" s="120"/>
      <c r="F105" s="121"/>
      <c r="G105" s="1142"/>
      <c r="H105" s="1618"/>
      <c r="I105" s="1113" t="str">
        <f>IF(ISNA(VLOOKUP(C105,'J1&amp;J2'!$CA$9:$CE$466,5,FALSE)),"",VLOOKUP(C105,'J1&amp;J2'!$CA$9:$CE$466,5,FALSE))</f>
        <v/>
      </c>
      <c r="J105" s="1624"/>
      <c r="K105" s="1544"/>
      <c r="L105" s="1487"/>
      <c r="M105" s="1530"/>
      <c r="N105" s="1472"/>
      <c r="O105" s="1475"/>
      <c r="P105" s="125"/>
      <c r="Q105" s="143"/>
      <c r="R105" s="125"/>
      <c r="S105" s="1475"/>
      <c r="T105" s="1475"/>
      <c r="U105" s="1475"/>
      <c r="V105" s="1475"/>
      <c r="W105" s="1475"/>
      <c r="X105" s="1475"/>
      <c r="Y105" s="1475"/>
      <c r="Z105" s="1478"/>
      <c r="AA105" s="1427"/>
      <c r="AB105" s="1346" t="str">
        <f>IF(ISNA(VLOOKUP(AA105,SaisieScores!$F$12:$G$103,2,FALSE)),"",VLOOKUP(AA105,SaisieScores!$F$12:$G$103,2,FALSE))</f>
        <v/>
      </c>
      <c r="AC105" s="123" t="str">
        <f t="shared" si="17"/>
        <v/>
      </c>
      <c r="AD105" s="859" t="str">
        <f t="shared" si="70"/>
        <v/>
      </c>
      <c r="AE105" s="859" t="str">
        <f t="shared" si="71"/>
        <v/>
      </c>
      <c r="AF105" s="123" t="str">
        <f>IF(OR(ISBLANK(AB105),AB105=""),"",IF(AB105="AB","",RANK(AB105,$AB$82:$AB$105,1)+COUNTIF($AB$82:AB105,AB105)-1))</f>
        <v/>
      </c>
      <c r="AG105" s="127" t="str">
        <f t="shared" si="77"/>
        <v/>
      </c>
      <c r="AH105" s="125" t="str">
        <f t="shared" si="98"/>
        <v/>
      </c>
      <c r="AI105" s="121" t="str">
        <f t="shared" si="96"/>
        <v/>
      </c>
      <c r="AJ105" s="126" t="str">
        <f t="shared" si="4"/>
        <v/>
      </c>
      <c r="AK105" s="121"/>
      <c r="AL105" s="123"/>
      <c r="AM105" s="123"/>
      <c r="AN105" s="859" t="str">
        <f t="shared" si="78"/>
        <v/>
      </c>
      <c r="AO105" s="1138" t="str">
        <f t="shared" si="95"/>
        <v/>
      </c>
      <c r="AP105" s="1243" t="str">
        <f t="shared" si="87"/>
        <v/>
      </c>
      <c r="AQ105" s="127" t="str">
        <f t="shared" si="72"/>
        <v/>
      </c>
      <c r="AR105" s="127" t="str">
        <f t="shared" si="99"/>
        <v/>
      </c>
      <c r="AS105" s="127" t="str">
        <f t="shared" si="7"/>
        <v/>
      </c>
      <c r="AT105" s="127" t="str">
        <f t="shared" si="73"/>
        <v/>
      </c>
      <c r="AU105" s="127"/>
      <c r="AV105" s="127" t="str">
        <f t="shared" si="88"/>
        <v/>
      </c>
      <c r="AW105" s="127"/>
      <c r="AX105" s="127" t="str">
        <f t="shared" si="74"/>
        <v/>
      </c>
      <c r="AY105" s="1470"/>
      <c r="AZ105" s="1470"/>
      <c r="BA105" s="901" t="str">
        <f t="shared" si="75"/>
        <v/>
      </c>
      <c r="BB105" s="901" t="str">
        <f>IF(ISBLANK('JOURNÉE 2'!C105),"",'JOURNÉE 2'!C105)</f>
        <v/>
      </c>
      <c r="BC105" s="1504"/>
      <c r="BD105" s="1475"/>
      <c r="BE105" s="1507"/>
      <c r="BF105" s="1356" t="str">
        <f>IF(ISNA(VLOOKUP(BA105,'JOURNÉE 1'!$BJ$10:$BL$298,2,FALSE)),"",VLOOKUP(BA105,'JOURNÉE 1'!$BJ$10:$BL$298,2,FALSE))</f>
        <v/>
      </c>
      <c r="BG105" s="130" t="str">
        <f t="shared" si="11"/>
        <v/>
      </c>
      <c r="BH105" s="130" t="str">
        <f t="shared" si="12"/>
        <v/>
      </c>
      <c r="BI105" s="1504"/>
      <c r="BJ105" s="132"/>
      <c r="BK105" s="1475"/>
      <c r="BL105" s="1475"/>
      <c r="BM105" s="1507"/>
      <c r="BN105" s="1356" t="str">
        <f>IF(ISBLANK('JOURNÉE 1'!C105),"",'JOURNÉE 1'!C105)</f>
        <v/>
      </c>
      <c r="BO105" s="130" t="str">
        <f t="shared" si="76"/>
        <v/>
      </c>
      <c r="BP105" s="130" t="str">
        <f>IF(ISBLANK('JOURNÉE 2'!C105),"",'JOURNÉE 2'!C105)</f>
        <v/>
      </c>
      <c r="BQ105" s="130" t="str">
        <f>IF(ISBLANK('JOURNÉE 1'!U105),"",'JOURNÉE 1'!U105)</f>
        <v/>
      </c>
      <c r="BR105" s="130" t="str">
        <f>IF(ISNA(VLOOKUP(BN105,'JOURNÉE 2'!$C$10:$AR$300,35,FALSE)),"",VLOOKUP(BN105,'JOURNÉE 2'!$C$10:$AR$300,35,FALSE))</f>
        <v/>
      </c>
      <c r="BS105" s="130" t="str">
        <f t="shared" si="79"/>
        <v/>
      </c>
      <c r="BT105" s="927">
        <f t="shared" si="80"/>
        <v>18</v>
      </c>
      <c r="BU105" s="131" t="str">
        <f>IF(ISNA(VLOOKUP(BN105,'JOURNÉE 2'!$BV$10:$BX$300,3,FALSE)),"",VLOOKUP(BN105,'JOURNÉE 2'!$BV$10:$BX$300,3,FALSE))</f>
        <v/>
      </c>
      <c r="BV105" s="901" t="str">
        <f>IF(ISNA(VLOOKUP(BN105,'JOURNÉE 2'!$C$10:$AR$300,1,FALSE)),"",VLOOKUP(BN105,'JOURNÉE 2'!$C$10:$AR$300,1,FALSE))</f>
        <v/>
      </c>
      <c r="BW105" s="134"/>
      <c r="BX105" t="str">
        <f>IF(ISEVEN(ROW()),IF($B105&lt;&gt;0,TEXT($B105,"00")&amp;" "&amp;#REF!&amp;" "&amp;1,""),IF($B104&lt;&gt;0,TEXT($B104,"00")&amp;" "&amp;#REF!&amp;" "&amp;2,""))</f>
        <v/>
      </c>
      <c r="BY105" t="str">
        <f t="shared" si="90"/>
        <v/>
      </c>
      <c r="BZ105" t="str">
        <f t="shared" si="91"/>
        <v/>
      </c>
      <c r="CA105" t="str">
        <f t="shared" si="89"/>
        <v/>
      </c>
      <c r="CB105" t="str">
        <f t="shared" si="81"/>
        <v/>
      </c>
      <c r="CC105" t="str">
        <f t="shared" si="82"/>
        <v/>
      </c>
      <c r="CD105" t="str">
        <f t="shared" si="83"/>
        <v/>
      </c>
      <c r="CE105" t="str">
        <f t="shared" si="84"/>
        <v/>
      </c>
      <c r="CF105" t="str">
        <f t="shared" si="85"/>
        <v/>
      </c>
    </row>
    <row r="106" spans="1:84" ht="15.75" customHeight="1" thickTop="1" x14ac:dyDescent="0.4">
      <c r="A106" s="1532" t="s">
        <v>140</v>
      </c>
      <c r="B106" s="1535"/>
      <c r="C106" s="68" t="s">
        <v>143</v>
      </c>
      <c r="D106" s="69" t="s">
        <v>1414</v>
      </c>
      <c r="E106" s="69" t="s">
        <v>144</v>
      </c>
      <c r="F106" s="70" t="s">
        <v>70</v>
      </c>
      <c r="G106" s="1143">
        <v>15.5</v>
      </c>
      <c r="H106" s="1619">
        <f>G106+G107</f>
        <v>51.5</v>
      </c>
      <c r="I106" s="1101" t="str">
        <f>IF(ISNA(VLOOKUP(C106,'J1&amp;J2'!$CA$9:$CE$466,5,FALSE)),"",VLOOKUP(C106,'J1&amp;J2'!$CA$9:$CE$466,5,FALSE))</f>
        <v>MAX2</v>
      </c>
      <c r="J106" s="1518">
        <v>108</v>
      </c>
      <c r="K106" s="1481">
        <f>IF(ISNA(VLOOKUP(J106,SaisieScores!$C$12:$D$103,2,FALSE)),"",VLOOKUP(J106,SaisieScores!$C$12:$D$103,2,FALSE))</f>
        <v>74</v>
      </c>
      <c r="L106" s="1473">
        <f t="shared" si="93"/>
        <v>74</v>
      </c>
      <c r="M106" s="1536">
        <f>IF(L106="","",L106-$AS$6)</f>
        <v>2</v>
      </c>
      <c r="N106" s="1460">
        <f>IF(K106="","",RANK(K106,($K$10:$K$257),1))</f>
        <v>21</v>
      </c>
      <c r="O106" s="1473">
        <f>IF(S106="","",IF(S106&gt;3,"",IF(S106=1,K106,IF(S106=2,K106,IF(S106=3,K106)))))</f>
        <v>74</v>
      </c>
      <c r="P106" s="1347">
        <f>IF(COUNTIF($K$106:$K$123,"&gt;1")&lt;1,"",SMALL($K$106:$K$123,1))</f>
        <v>63</v>
      </c>
      <c r="Q106" s="1347">
        <f>IF(P106="","",RANK(P106,($P$10:$P$257),1))</f>
        <v>3</v>
      </c>
      <c r="R106" s="118">
        <f>IF(Q106&gt;20,"",IF(Q106&lt;=190,40-((Q106-1)*2),1))</f>
        <v>36</v>
      </c>
      <c r="S106" s="1540">
        <f>IF(OR(ISBLANK(K106),K106=""),"",RANK(K106,$K$106:$K$123,1)+COUNTIF($K$106:K106,K106)-1)</f>
        <v>2</v>
      </c>
      <c r="T106" s="1476" t="str">
        <f>IF(O106="","",IF(O106&gt;3,"",IF(O106=1,K106,IF(O106=2,K106,IF(O106=3,K106)))))</f>
        <v/>
      </c>
      <c r="U106" s="1476">
        <f>IF(S106="","",IF(S106&gt;3,"",IF(S106=1,K106,IF(S106=2,K106,IF(S106=3,K106)))))</f>
        <v>74</v>
      </c>
      <c r="V106" s="1476">
        <f>IF(COUNTIF($K$106:$K$123,"&gt;1")&lt;1,"",SMALL($K$106:$K$123,1))</f>
        <v>63</v>
      </c>
      <c r="W106" s="1476">
        <f>IF(OR(ISBLANK(V106),V106=""),"",RANK(V106,($V$10:$V$257),1))</f>
        <v>3</v>
      </c>
      <c r="X106" s="1476">
        <f>IF(COUNTIF($V$106:$V$123,"&gt;1")&lt;1,"",SMALL($V$106:$V123,1))</f>
        <v>63</v>
      </c>
      <c r="Y106" s="1476">
        <f>IF(OR(ISBLANK(X106),X106=""),"",RANK(X106,($X$106:$X$111),1))</f>
        <v>1</v>
      </c>
      <c r="Z106" s="1477">
        <f>IF(OR(ISBLANK(X106),X106=""),"",RANK(X106,($X$10:$X$257),1))</f>
        <v>3</v>
      </c>
      <c r="AA106" s="1428">
        <v>116</v>
      </c>
      <c r="AB106" s="1337">
        <f>IF(ISNA(VLOOKUP(AA106,SaisieScores!$F$12:$G$103,2,FALSE)),"",VLOOKUP(AA106,SaisieScores!$F$12:$G$103,2,FALSE))</f>
        <v>86</v>
      </c>
      <c r="AC106" s="72">
        <f t="shared" si="17"/>
        <v>86</v>
      </c>
      <c r="AD106" s="73">
        <f t="shared" si="70"/>
        <v>14</v>
      </c>
      <c r="AE106" s="73">
        <f t="shared" si="71"/>
        <v>29</v>
      </c>
      <c r="AF106" s="72">
        <f>IF(OR(ISBLANK(AB106),AB106=""),"",IF(AB106="AB","",RANK(AB106,$AB$106:$AB$123,1)+COUNTIF($AB$106:AB106,AB106)-1))</f>
        <v>4</v>
      </c>
      <c r="AG106" s="74">
        <f t="shared" si="77"/>
        <v>86</v>
      </c>
      <c r="AH106" s="70">
        <f t="shared" ref="AH106:AH123" si="111">IF(AG106="","",RANK(AG106,($AG$106:$AG$123),1))</f>
        <v>4</v>
      </c>
      <c r="AI106" s="70">
        <f t="shared" si="96"/>
        <v>25</v>
      </c>
      <c r="AJ106" s="74" t="str">
        <f t="shared" si="4"/>
        <v/>
      </c>
      <c r="AK106" s="74">
        <f>IF(COUNTIF($AC$106:$AC$123,"&gt;1")&lt;1,"",SMALL($AC$106:$AC$123,1))</f>
        <v>71</v>
      </c>
      <c r="AL106" s="72">
        <f>IF(AK106="","",RANK(AK106,($AK$10:$AK$257),1))</f>
        <v>3</v>
      </c>
      <c r="AM106" s="72">
        <f>IF(AL106&gt;20,"",IF(AL106&lt;=190,20-((AL106-1)*1),1))</f>
        <v>18</v>
      </c>
      <c r="AN106" s="73">
        <f t="shared" si="78"/>
        <v>15.2</v>
      </c>
      <c r="AO106" s="1135">
        <f t="shared" si="95"/>
        <v>-0.3</v>
      </c>
      <c r="AP106" s="1240">
        <f t="shared" si="87"/>
        <v>70.5</v>
      </c>
      <c r="AQ106" s="74">
        <f t="shared" si="72"/>
        <v>23</v>
      </c>
      <c r="AR106" s="74">
        <f t="shared" ref="AR106:AR123" si="112">IF(OR(ISBLANK(AP106),AP106=""),"",RANK(AP106,$AP$106:$AP$123,1)+COUNTIF($AP$106:AP106,AP106)-1)</f>
        <v>4</v>
      </c>
      <c r="AS106" s="74">
        <f t="shared" si="7"/>
        <v>70.5</v>
      </c>
      <c r="AT106" s="74" t="str">
        <f t="shared" si="73"/>
        <v/>
      </c>
      <c r="AU106" s="74" t="str">
        <f>IF(COUNTIF($AT$106:AT$123,"&gt;1")&lt;1,"",SMALL($AT$106:$AT$123,1))</f>
        <v/>
      </c>
      <c r="AV106" s="74" t="str">
        <f t="shared" si="88"/>
        <v/>
      </c>
      <c r="AW106" s="74" t="str">
        <f>IF(AV106&gt;20,"",IF(AV106&lt;=190,20-((AV106-1)*1),1))</f>
        <v/>
      </c>
      <c r="AX106" s="74" t="e">
        <f t="shared" si="74"/>
        <v>#VALUE!</v>
      </c>
      <c r="AY106" s="1496">
        <f>IF(SUM(R109+AM110+AW110)&lt;&gt;0,SUM(R109+AM110+AW110),0)</f>
        <v>63</v>
      </c>
      <c r="AZ106" s="1502">
        <f>IF(AY106=0,"0",RANK(AY106,$AY$10:$AY$257,0))</f>
        <v>7</v>
      </c>
      <c r="BA106" s="899" t="str">
        <f t="shared" si="75"/>
        <v>44240.07.0147</v>
      </c>
      <c r="BB106" s="899" t="str">
        <f>IF(ISBLANK('JOURNÉE 2'!C106),"",'JOURNÉE 2'!C106)</f>
        <v>44240.22.0105</v>
      </c>
      <c r="BC106" s="1503" t="str">
        <f>IF(OR(BK106=""),"",IF(OR(BL106=""),"",BK106))</f>
        <v/>
      </c>
      <c r="BD106" s="1501" t="str">
        <f>IF(OR(BK106=""),"",IF(OR(BL106=""),"",BL106))</f>
        <v/>
      </c>
      <c r="BE106" s="1506" t="str">
        <f>IF(OR(BK106="",BL106=""),"",MIN(BK106:BL106))</f>
        <v/>
      </c>
      <c r="BF106" s="1302" t="str">
        <f>IF(ISNA(VLOOKUP(BA106,'JOURNÉE 1'!$BJ$10:$BL$298,2,FALSE)),"",VLOOKUP(BA106,'JOURNÉE 1'!$BJ$10:$BL$298,2,FALSE))</f>
        <v/>
      </c>
      <c r="BG106" s="75" t="str">
        <f t="shared" si="11"/>
        <v/>
      </c>
      <c r="BH106" s="75" t="str">
        <f t="shared" si="12"/>
        <v/>
      </c>
      <c r="BI106" s="1503" t="str">
        <f>IF(OR(C106="",C107=""),"",CONCATENATE(C106,C107))</f>
        <v>44240.07.014744240.24.0011</v>
      </c>
      <c r="BJ106" s="77"/>
      <c r="BK106" s="1501">
        <f>IF(K106= "", "",K106)</f>
        <v>74</v>
      </c>
      <c r="BL106" s="1501" t="str">
        <f>IF(ISNA(VLOOKUP(BI106,'JOURNÉE 2'!$BE$10:$BF$300,2,FALSE)),"",VLOOKUP(BI106,'JOURNÉE 2'!$BE$10:$BF$300,2,FALSE))</f>
        <v/>
      </c>
      <c r="BM106" s="1506" t="str">
        <f>IF(OR(BK106="",BL106=""),"",MIN(BK106:BL106))</f>
        <v/>
      </c>
      <c r="BN106" s="1302" t="str">
        <f>IF(ISBLANK('JOURNÉE 1'!C106),"",'JOURNÉE 1'!C106)</f>
        <v>44240.07.0147</v>
      </c>
      <c r="BO106" s="78">
        <f t="shared" si="76"/>
        <v>86</v>
      </c>
      <c r="BP106" s="78" t="str">
        <f>IF(ISBLANK('JOURNÉE 2'!C106),"",'JOURNÉE 2'!C106)</f>
        <v>44240.22.0105</v>
      </c>
      <c r="BQ106" s="78">
        <f>IF(ISBLANK('JOURNÉE 1'!U106),"",'JOURNÉE 1'!U106)</f>
        <v>74</v>
      </c>
      <c r="BR106" s="78" t="str">
        <f>IF(ISNA(VLOOKUP(BN106,'JOURNÉE 2'!$C$10:$AR$300,35,FALSE)),"",VLOOKUP(BN106,'JOURNÉE 2'!$C$10:$AR$300,35,FALSE))</f>
        <v/>
      </c>
      <c r="BS106" s="78" t="str">
        <f t="shared" si="79"/>
        <v/>
      </c>
      <c r="BT106" s="1357">
        <f t="shared" si="80"/>
        <v>18</v>
      </c>
      <c r="BU106" s="1303" t="str">
        <f>IF(ISNA(VLOOKUP(BN106,'JOURNÉE 2'!$BV$10:$BX$300,3,FALSE)),"",VLOOKUP(BN106,'JOURNÉE 2'!$BV$10:$BX$300,3,FALSE))</f>
        <v/>
      </c>
      <c r="BV106" s="899" t="str">
        <f>IF(ISNA(VLOOKUP(BN106,'JOURNÉE 2'!$C$10:$AR$300,1,FALSE)),"",VLOOKUP(BN106,'JOURNÉE 2'!$C$10:$AR$300,1,FALSE))</f>
        <v/>
      </c>
      <c r="BW106" s="79"/>
      <c r="BX106" t="str">
        <f>IF(ISEVEN(ROW()),IF($B106&lt;&gt;0,TEXT($B106,"00")&amp;" "&amp;#REF!&amp;" "&amp;1,""),IF($B105&lt;&gt;0,TEXT($B105,"00")&amp;" "&amp;#REF!&amp;" "&amp;2,""))</f>
        <v/>
      </c>
      <c r="BY106" t="str">
        <f t="shared" si="90"/>
        <v/>
      </c>
      <c r="BZ106" t="str">
        <f t="shared" si="91"/>
        <v/>
      </c>
      <c r="CA106" t="str">
        <f t="shared" si="89"/>
        <v/>
      </c>
      <c r="CB106" t="str">
        <f t="shared" si="81"/>
        <v/>
      </c>
      <c r="CC106" t="str">
        <f t="shared" si="82"/>
        <v/>
      </c>
      <c r="CD106" t="str">
        <f t="shared" si="83"/>
        <v>DUJARDIN Alain</v>
      </c>
      <c r="CE106" t="str">
        <f t="shared" si="84"/>
        <v>S4H</v>
      </c>
      <c r="CF106">
        <f t="shared" si="85"/>
        <v>15.5</v>
      </c>
    </row>
    <row r="107" spans="1:84" ht="15.75" customHeight="1" thickBot="1" x14ac:dyDescent="0.45">
      <c r="A107" s="1497"/>
      <c r="B107" s="1458"/>
      <c r="C107" s="80" t="s">
        <v>719</v>
      </c>
      <c r="D107" s="81" t="s">
        <v>1679</v>
      </c>
      <c r="E107" s="81" t="s">
        <v>1336</v>
      </c>
      <c r="F107" s="82" t="s">
        <v>78</v>
      </c>
      <c r="G107" s="1141">
        <v>36</v>
      </c>
      <c r="H107" s="1494"/>
      <c r="I107" s="1102" t="str">
        <f>IF(ISNA(VLOOKUP(C107,'J1&amp;J2'!$CA$9:$CE$466,5,FALSE)),"",VLOOKUP(C107,'J1&amp;J2'!$CA$9:$CE$466,5,FALSE))</f>
        <v>MAX3</v>
      </c>
      <c r="J107" s="1519"/>
      <c r="K107" s="1480"/>
      <c r="L107" s="1463"/>
      <c r="M107" s="1521"/>
      <c r="N107" s="1461"/>
      <c r="O107" s="1510"/>
      <c r="P107" s="87">
        <f>IF(COUNTIF($K$106:$K$123,"&gt;1")&lt;2,"",SMALL($K$106:$K$123,2))</f>
        <v>74</v>
      </c>
      <c r="Q107" s="87">
        <f>IF(P107="","",RANK(P107,($P$10:$P$257),1))</f>
        <v>19</v>
      </c>
      <c r="R107" s="118">
        <f>IF(Q107&gt;20,"",IF(Q107&lt;=190,40-((Q107-1)*2),1))</f>
        <v>4</v>
      </c>
      <c r="S107" s="1510"/>
      <c r="T107" s="1510"/>
      <c r="U107" s="1510"/>
      <c r="V107" s="1510"/>
      <c r="W107" s="1510"/>
      <c r="X107" s="1510"/>
      <c r="Y107" s="1510"/>
      <c r="Z107" s="1469"/>
      <c r="AA107" s="1424">
        <v>117</v>
      </c>
      <c r="AB107" s="1328">
        <f>IF(ISNA(VLOOKUP(AA107,SaisieScores!$F$12:$G$103,2,FALSE)),"",VLOOKUP(AA107,SaisieScores!$F$12:$G$103,2,FALSE))</f>
        <v>83</v>
      </c>
      <c r="AC107" s="898">
        <f t="shared" si="17"/>
        <v>83</v>
      </c>
      <c r="AD107" s="1339">
        <f t="shared" si="70"/>
        <v>11</v>
      </c>
      <c r="AE107" s="1339">
        <f t="shared" si="71"/>
        <v>24</v>
      </c>
      <c r="AF107" s="898">
        <f>IF(OR(ISBLANK(AB107),AB107=""),"",IF(AB107="AB","",RANK(AB107,$AB$106:$AB$123,1)+COUNTIF($AB$106:AB107,AB107)-1))</f>
        <v>3</v>
      </c>
      <c r="AG107" s="1045">
        <f t="shared" si="77"/>
        <v>83</v>
      </c>
      <c r="AH107" s="88">
        <f t="shared" si="111"/>
        <v>3</v>
      </c>
      <c r="AI107" s="87">
        <f t="shared" si="96"/>
        <v>22</v>
      </c>
      <c r="AJ107" s="1010" t="str">
        <f t="shared" si="4"/>
        <v/>
      </c>
      <c r="AK107" s="99">
        <f>IF(COUNTIF($AC$106:$AC$123,"&gt;1")&lt;2,"",SMALL($AC$106:$AC$123,2))</f>
        <v>80</v>
      </c>
      <c r="AL107" s="950">
        <f>IF(AK107="","",RANK(AK107,($AK$10:$AK$257),1))</f>
        <v>20</v>
      </c>
      <c r="AM107" s="950">
        <f>IF(AL107&gt;20,"",IF(AL107&lt;=190,20-((AL107-1)*1),1))</f>
        <v>1</v>
      </c>
      <c r="AN107" s="1339">
        <f t="shared" si="78"/>
        <v>26</v>
      </c>
      <c r="AO107" s="1352">
        <f t="shared" si="95"/>
        <v>-10</v>
      </c>
      <c r="AP107" s="1241">
        <f t="shared" si="87"/>
        <v>47</v>
      </c>
      <c r="AQ107" s="1045">
        <f t="shared" si="72"/>
        <v>1</v>
      </c>
      <c r="AR107" s="1045">
        <f t="shared" si="112"/>
        <v>1</v>
      </c>
      <c r="AS107" s="1045">
        <f t="shared" si="7"/>
        <v>47</v>
      </c>
      <c r="AT107" s="1045" t="str">
        <f t="shared" si="73"/>
        <v/>
      </c>
      <c r="AU107" s="1045" t="str">
        <f>IF(COUNTIF($AT$106:AT$123,"&gt;1")&lt;2,"",SMALL($AT$106:$AT$123,2))</f>
        <v/>
      </c>
      <c r="AV107" s="1045" t="str">
        <f t="shared" si="88"/>
        <v/>
      </c>
      <c r="AW107" s="1045" t="str">
        <f>IF(AV107&gt;20,"",IF(AV107&lt;=190,20-((AV107-1)*1),1))</f>
        <v/>
      </c>
      <c r="AX107" s="1045" t="e">
        <f t="shared" si="74"/>
        <v>#VALUE!</v>
      </c>
      <c r="AY107" s="1497"/>
      <c r="AZ107" s="1497"/>
      <c r="BA107" s="900" t="str">
        <f t="shared" si="75"/>
        <v>44240.24.0011</v>
      </c>
      <c r="BB107" s="900" t="str">
        <f>IF(ISBLANK('JOURNÉE 2'!C107),"",'JOURNÉE 2'!C107)</f>
        <v>44240.25.0001</v>
      </c>
      <c r="BC107" s="1511"/>
      <c r="BD107" s="1510"/>
      <c r="BE107" s="1515"/>
      <c r="BF107" s="1311" t="str">
        <f>IF(ISNA(VLOOKUP(BA107,'JOURNÉE 1'!$BJ$10:$BL$298,2,FALSE)),"",VLOOKUP(BA107,'JOURNÉE 1'!$BJ$10:$BL$298,2,FALSE))</f>
        <v/>
      </c>
      <c r="BG107" s="1312" t="str">
        <f t="shared" si="11"/>
        <v/>
      </c>
      <c r="BH107" s="1312" t="str">
        <f t="shared" si="12"/>
        <v/>
      </c>
      <c r="BI107" s="1511"/>
      <c r="BJ107" s="1353"/>
      <c r="BK107" s="1510"/>
      <c r="BL107" s="1510"/>
      <c r="BM107" s="1515"/>
      <c r="BN107" s="1311" t="str">
        <f>IF(ISBLANK('JOURNÉE 1'!C107),"",'JOURNÉE 1'!C107)</f>
        <v>44240.24.0011</v>
      </c>
      <c r="BO107" s="461">
        <f t="shared" si="76"/>
        <v>83</v>
      </c>
      <c r="BP107" s="461" t="str">
        <f>IF(ISBLANK('JOURNÉE 2'!C107),"",'JOURNÉE 2'!C107)</f>
        <v>44240.25.0001</v>
      </c>
      <c r="BQ107" s="461" t="str">
        <f>IF(ISBLANK('JOURNÉE 1'!U107),"",'JOURNÉE 1'!U107)</f>
        <v/>
      </c>
      <c r="BR107" s="461" t="str">
        <f>IF(ISNA(VLOOKUP(BN107,'JOURNÉE 2'!$C$10:$AR$300,35,FALSE)),"",VLOOKUP(BN107,'JOURNÉE 2'!$C$10:$AR$300,35,FALSE))</f>
        <v/>
      </c>
      <c r="BS107" s="461" t="str">
        <f t="shared" si="79"/>
        <v/>
      </c>
      <c r="BT107" s="475">
        <f t="shared" si="80"/>
        <v>18</v>
      </c>
      <c r="BU107" s="1304" t="str">
        <f>IF(ISNA(VLOOKUP(BN107,'JOURNÉE 2'!$BV$10:$BX$300,3,FALSE)),"",VLOOKUP(BN107,'JOURNÉE 2'!$BV$10:$BX$300,3,FALSE))</f>
        <v/>
      </c>
      <c r="BV107" s="900" t="str">
        <f>IF(ISNA(VLOOKUP(BN107,'JOURNÉE 2'!$C$10:$AR$300,1,FALSE)),"",VLOOKUP(BN107,'JOURNÉE 2'!$C$10:$AR$300,1,FALSE))</f>
        <v/>
      </c>
      <c r="BW107" s="96"/>
      <c r="BX107" t="str">
        <f>IF(ISEVEN(ROW()),IF($B107&lt;&gt;0,TEXT($B107,"00")&amp;" "&amp;#REF!&amp;" "&amp;1,""),IF($B106&lt;&gt;0,TEXT($B106,"00")&amp;" "&amp;#REF!&amp;" "&amp;2,""))</f>
        <v/>
      </c>
      <c r="BY107" t="str">
        <f t="shared" si="90"/>
        <v/>
      </c>
      <c r="BZ107" t="str">
        <f t="shared" si="91"/>
        <v/>
      </c>
      <c r="CA107" t="str">
        <f t="shared" si="89"/>
        <v/>
      </c>
      <c r="CB107" t="str">
        <f t="shared" si="81"/>
        <v/>
      </c>
      <c r="CC107" t="str">
        <f t="shared" si="82"/>
        <v/>
      </c>
      <c r="CD107" t="str">
        <f t="shared" si="83"/>
        <v>MONTRE Guy</v>
      </c>
      <c r="CE107" t="str">
        <f t="shared" si="84"/>
        <v>S2H</v>
      </c>
      <c r="CF107">
        <f t="shared" si="85"/>
        <v>36</v>
      </c>
    </row>
    <row r="108" spans="1:84" ht="15.75" customHeight="1" thickTop="1" thickBot="1" x14ac:dyDescent="0.45">
      <c r="A108" s="1497"/>
      <c r="B108" s="1459"/>
      <c r="C108" s="97" t="s">
        <v>700</v>
      </c>
      <c r="D108" s="98" t="s">
        <v>1669</v>
      </c>
      <c r="E108" s="98" t="s">
        <v>1670</v>
      </c>
      <c r="F108" s="87" t="s">
        <v>117</v>
      </c>
      <c r="G108" s="1140">
        <v>27.5</v>
      </c>
      <c r="H108" s="1459">
        <f t="shared" ref="H108" si="113">IF(G109=36,"",IF(G108="","",G108+G109))</f>
        <v>45.3</v>
      </c>
      <c r="I108" s="1103" t="str">
        <f>IF(ISNA(VLOOKUP(C108,'J1&amp;J2'!$CA$9:$CE$466,5,FALSE)),"",VLOOKUP(C108,'J1&amp;J2'!$CA$9:$CE$466,5,FALSE))</f>
        <v>MAX3</v>
      </c>
      <c r="J108" s="1516">
        <v>109</v>
      </c>
      <c r="K108" s="1479">
        <f>IF(ISNA(VLOOKUP(J108,SaisieScores!$C$12:$D$103,2,FALSE)),"",VLOOKUP(J108,SaisieScores!$C$12:$D$103,2,FALSE))</f>
        <v>74</v>
      </c>
      <c r="L108" s="1462">
        <f t="shared" si="93"/>
        <v>74</v>
      </c>
      <c r="M108" s="1529">
        <f>IF(L108="","",L108-$AS$6)</f>
        <v>2</v>
      </c>
      <c r="N108" s="1471">
        <f>IF(K108="","",RANK(K108,($K$10:$K$257),1))</f>
        <v>21</v>
      </c>
      <c r="O108" s="1474">
        <f>IF(S108="","",IF(S108&gt;3,"",IF(S108=1,K108,IF(S108=2,K108,IF(S108=3,K108)))))</f>
        <v>74</v>
      </c>
      <c r="P108" s="101">
        <f>IF(COUNTIF($K$106:$K$123,"&gt;1")&lt;3,"",SMALL($K$106:$K$123,3))</f>
        <v>74</v>
      </c>
      <c r="Q108" s="101">
        <f>IF(P108="","",RANK(P108,($P$10:$P$257),1))</f>
        <v>19</v>
      </c>
      <c r="R108" s="139">
        <f>IF(Q108&gt;20,"",IF(Q108&lt;=190,40-((Q108-1)*2),1))</f>
        <v>4</v>
      </c>
      <c r="S108" s="1474">
        <f>IF(OR(ISBLANK(K108),K108=""),"",RANK(K108,$K$106:$K$123,1)+COUNTIF($K$106:K108,K108)-1)</f>
        <v>3</v>
      </c>
      <c r="T108" s="1474" t="str">
        <f>IF(O108="","",IF(O108&gt;3,"",IF(O108=1,K108,IF(O108=2,K108,IF(O108=3,K108)))))</f>
        <v/>
      </c>
      <c r="U108" s="1474">
        <f>IF(S108="","",IF(S108&gt;3,"",IF(S108=1,K108,IF(S108=2,K108,IF(S108=3,K108)))))</f>
        <v>74</v>
      </c>
      <c r="V108" s="1476">
        <f>IF(COUNTIF($K$106:$K$123,"&gt;1")&lt;2,"",SMALL($K$106:$K$123,2))</f>
        <v>74</v>
      </c>
      <c r="W108" s="1474">
        <f>IF(OR(ISBLANK(V108),V108=""),"",RANK(V108,($V$10:$V$257),1))</f>
        <v>21</v>
      </c>
      <c r="X108" s="1474">
        <f>IF(COUNTIF($V$106:$V$123,"&gt;1")&lt;2,"",SMALL($V$106:$V123,2))</f>
        <v>74</v>
      </c>
      <c r="Y108" s="1476">
        <f>IF(OR(ISBLANK(X108),X108=""),"",RANK(X108,($X$106:$X$111),1))</f>
        <v>2</v>
      </c>
      <c r="Z108" s="1468">
        <f>IF(OR(ISBLANK(X108),X108=""),"",RANK(X108,($X$10:$X$257),1))</f>
        <v>19</v>
      </c>
      <c r="AA108" s="1425">
        <v>118</v>
      </c>
      <c r="AB108" s="1328" t="str">
        <f>IF(ISNA(VLOOKUP(AA108,SaisieScores!$F$12:$G$103,2,FALSE)),"",VLOOKUP(AA108,SaisieScores!$F$12:$G$103,2,FALSE))</f>
        <v/>
      </c>
      <c r="AC108" s="1348" t="str">
        <f t="shared" si="17"/>
        <v/>
      </c>
      <c r="AD108" s="1349" t="str">
        <f t="shared" si="70"/>
        <v/>
      </c>
      <c r="AE108" s="1349" t="str">
        <f t="shared" si="71"/>
        <v/>
      </c>
      <c r="AF108" s="1348" t="str">
        <f>IF(OR(ISBLANK(AB108),AB108=""),"",IF(AB108="AB","",RANK(AB108,$AB$106:$AB$123,1)+COUNTIF($AB$106:AB108,AB108)-1))</f>
        <v/>
      </c>
      <c r="AG108" s="1223" t="str">
        <f t="shared" si="77"/>
        <v/>
      </c>
      <c r="AH108" s="103" t="str">
        <f t="shared" si="111"/>
        <v/>
      </c>
      <c r="AI108" s="82" t="str">
        <f t="shared" si="96"/>
        <v/>
      </c>
      <c r="AJ108" s="897" t="str">
        <f t="shared" si="4"/>
        <v/>
      </c>
      <c r="AK108" s="1223">
        <f>IF(COUNTIF($AC$106:$AC$123,"&gt;1")&lt;3,"",SMALL($AC$106:$AC$123,3))</f>
        <v>83</v>
      </c>
      <c r="AL108" s="1348">
        <f>IF(AK108="","",RANK(AK108,($AK$10:$AK$257),1))</f>
        <v>22</v>
      </c>
      <c r="AM108" s="1348" t="str">
        <f>IF(AL108&gt;20,"",IF(AL108&lt;=190,20-((AL108-1)*1),1))</f>
        <v/>
      </c>
      <c r="AN108" s="1349" t="str">
        <f t="shared" si="78"/>
        <v/>
      </c>
      <c r="AO108" s="1157" t="str">
        <f t="shared" si="95"/>
        <v/>
      </c>
      <c r="AP108" s="1242" t="str">
        <f t="shared" si="87"/>
        <v/>
      </c>
      <c r="AQ108" s="1223" t="str">
        <f t="shared" si="72"/>
        <v/>
      </c>
      <c r="AR108" s="1223" t="str">
        <f t="shared" si="112"/>
        <v/>
      </c>
      <c r="AS108" s="1223" t="str">
        <f t="shared" si="7"/>
        <v/>
      </c>
      <c r="AT108" s="1223" t="str">
        <f t="shared" si="73"/>
        <v/>
      </c>
      <c r="AU108" s="1223" t="str">
        <f>IF(COUNTIF($AT$106:AT$123,"&gt;1")&lt;3,"",SMALL($AT$106:$AT$123,3))</f>
        <v/>
      </c>
      <c r="AV108" s="1223" t="str">
        <f t="shared" si="88"/>
        <v/>
      </c>
      <c r="AW108" s="1223" t="str">
        <f>IF(AV108&gt;20,"",IF(AV108&lt;=190,20-((AV108-1)*1),1))</f>
        <v/>
      </c>
      <c r="AX108" s="1223" t="e">
        <f t="shared" si="74"/>
        <v>#VALUE!</v>
      </c>
      <c r="AY108" s="1497"/>
      <c r="AZ108" s="1497"/>
      <c r="BA108" s="900" t="str">
        <f t="shared" si="75"/>
        <v>44240.07.0035</v>
      </c>
      <c r="BB108" s="900" t="str">
        <f>IF(ISBLANK('JOURNÉE 2'!C108),"",'JOURNÉE 2'!C108)</f>
        <v/>
      </c>
      <c r="BC108" s="1505" t="str">
        <f>IF(OR(BK108=""),"",IF(OR(BL108=""),"",BK108))</f>
        <v/>
      </c>
      <c r="BD108" s="1495" t="str">
        <f>IF(OR(BK108=""),"",IF(OR(BL108=""),"",BL108))</f>
        <v/>
      </c>
      <c r="BE108" s="1508" t="str">
        <f>IF(OR(BK108="",BL108=""),"",MIN(BK108:BL108))</f>
        <v/>
      </c>
      <c r="BF108" s="1311" t="str">
        <f>IF(ISNA(VLOOKUP(BA108,'JOURNÉE 1'!$BJ$10:$BL$298,2,FALSE)),"",VLOOKUP(BA108,'JOURNÉE 1'!$BJ$10:$BL$298,2,FALSE))</f>
        <v/>
      </c>
      <c r="BG108" s="1312" t="str">
        <f t="shared" si="11"/>
        <v/>
      </c>
      <c r="BH108" s="1312" t="str">
        <f t="shared" si="12"/>
        <v/>
      </c>
      <c r="BI108" s="1505" t="str">
        <f>IF(OR(C108="",C109=""),"",CONCATENATE(C108,C109))</f>
        <v>44240.07.003544240.09.0010</v>
      </c>
      <c r="BJ108" s="94"/>
      <c r="BK108" s="1606">
        <f>IF(K108= "", "",K108)</f>
        <v>74</v>
      </c>
      <c r="BL108" s="1606" t="str">
        <f>IF(ISNA(VLOOKUP(BI108,'JOURNÉE 2'!$BE$10:$BF$300,2,FALSE)),"",VLOOKUP(BI108,'JOURNÉE 2'!$BE$10:$BF$300,2,FALSE))</f>
        <v/>
      </c>
      <c r="BM108" s="1607" t="str">
        <f>IF(OR(BK108="",BL108=""),"",MIN(BK108:BL108))</f>
        <v/>
      </c>
      <c r="BN108" s="1311" t="str">
        <f>IF(ISBLANK('JOURNÉE 1'!C108),"",'JOURNÉE 1'!C108)</f>
        <v>44240.07.0035</v>
      </c>
      <c r="BO108" s="461" t="str">
        <f t="shared" si="76"/>
        <v/>
      </c>
      <c r="BP108" s="461" t="str">
        <f>IF(ISBLANK('JOURNÉE 2'!C108),"",'JOURNÉE 2'!C108)</f>
        <v/>
      </c>
      <c r="BQ108" s="461">
        <f>IF(ISBLANK('JOURNÉE 1'!U108),"",'JOURNÉE 1'!U108)</f>
        <v>74</v>
      </c>
      <c r="BR108" s="461" t="str">
        <f>IF(ISNA(VLOOKUP(BN108,'JOURNÉE 2'!$C$10:$AR$300,35,FALSE)),"",VLOOKUP(BN108,'JOURNÉE 2'!$C$10:$AR$300,35,FALSE))</f>
        <v/>
      </c>
      <c r="BS108" s="461" t="str">
        <f t="shared" si="79"/>
        <v/>
      </c>
      <c r="BT108" s="475">
        <f t="shared" si="80"/>
        <v>18</v>
      </c>
      <c r="BU108" s="1304" t="str">
        <f>IF(ISNA(VLOOKUP(BN108,'JOURNÉE 2'!$BV$10:$BX$300,3,FALSE)),"",VLOOKUP(BN108,'JOURNÉE 2'!$BV$10:$BX$300,3,FALSE))</f>
        <v/>
      </c>
      <c r="BV108" s="900" t="str">
        <f>IF(ISNA(VLOOKUP(BN108,'JOURNÉE 2'!$C$10:$AR$300,1,FALSE)),"",VLOOKUP(BN108,'JOURNÉE 2'!$C$10:$AR$300,1,FALSE))</f>
        <v/>
      </c>
      <c r="BW108" s="107"/>
      <c r="BX108" t="str">
        <f>IF(ISEVEN(ROW()),IF($B108&lt;&gt;0,TEXT($B108,"00")&amp;" "&amp;#REF!&amp;" "&amp;1,""),IF($B107&lt;&gt;0,TEXT($B107,"00")&amp;" "&amp;#REF!&amp;" "&amp;2,""))</f>
        <v/>
      </c>
      <c r="BY108" t="str">
        <f t="shared" si="90"/>
        <v/>
      </c>
      <c r="BZ108" t="str">
        <f t="shared" si="91"/>
        <v/>
      </c>
      <c r="CA108" t="str">
        <f t="shared" si="89"/>
        <v/>
      </c>
      <c r="CB108" t="str">
        <f t="shared" si="81"/>
        <v/>
      </c>
      <c r="CC108" t="str">
        <f t="shared" si="82"/>
        <v/>
      </c>
      <c r="CD108" t="str">
        <f t="shared" si="83"/>
        <v>LE DU Anne</v>
      </c>
      <c r="CE108" t="str">
        <f t="shared" si="84"/>
        <v>S4F</v>
      </c>
      <c r="CF108">
        <f t="shared" si="85"/>
        <v>27.5</v>
      </c>
    </row>
    <row r="109" spans="1:84" ht="15.75" customHeight="1" thickBot="1" x14ac:dyDescent="0.45">
      <c r="A109" s="1497"/>
      <c r="B109" s="1458"/>
      <c r="C109" s="97" t="s">
        <v>702</v>
      </c>
      <c r="D109" s="98" t="s">
        <v>1669</v>
      </c>
      <c r="E109" s="98" t="s">
        <v>1671</v>
      </c>
      <c r="F109" s="87" t="s">
        <v>70</v>
      </c>
      <c r="G109" s="1140">
        <v>17.8</v>
      </c>
      <c r="H109" s="1486"/>
      <c r="I109" s="1105" t="str">
        <f>IF(ISNA(VLOOKUP(C109,'J1&amp;J2'!$CA$9:$CE$466,5,FALSE)),"",VLOOKUP(C109,'J1&amp;J2'!$CA$9:$CE$466,5,FALSE))</f>
        <v>MAX2</v>
      </c>
      <c r="J109" s="1517"/>
      <c r="K109" s="1480"/>
      <c r="L109" s="1463"/>
      <c r="M109" s="1531"/>
      <c r="N109" s="1484"/>
      <c r="O109" s="1510"/>
      <c r="P109" s="1010"/>
      <c r="Q109" s="1350" t="s">
        <v>74</v>
      </c>
      <c r="R109" s="88">
        <f>IF(SUM(R106:R108)&lt;&gt;0,SUM(R106:R108),0)</f>
        <v>44</v>
      </c>
      <c r="S109" s="1510"/>
      <c r="T109" s="1510"/>
      <c r="U109" s="1510"/>
      <c r="V109" s="1510"/>
      <c r="W109" s="1510"/>
      <c r="X109" s="1510"/>
      <c r="Y109" s="1510"/>
      <c r="Z109" s="1469"/>
      <c r="AA109" s="1425">
        <v>119</v>
      </c>
      <c r="AB109" s="1328" t="str">
        <f>IF(ISNA(VLOOKUP(AA109,SaisieScores!$F$12:$G$103,2,FALSE)),"",VLOOKUP(AA109,SaisieScores!$F$12:$G$103,2,FALSE))</f>
        <v/>
      </c>
      <c r="AC109" s="898" t="str">
        <f t="shared" si="17"/>
        <v/>
      </c>
      <c r="AD109" s="1339" t="str">
        <f t="shared" si="70"/>
        <v/>
      </c>
      <c r="AE109" s="1339" t="str">
        <f t="shared" si="71"/>
        <v/>
      </c>
      <c r="AF109" s="898" t="str">
        <f>IF(OR(ISBLANK(AB109),AB109=""),"",IF(AB109="AB","",RANK(AB109,$AB$106:$AB$123,1)+COUNTIF($AB$106:AB109,AB109)-1))</f>
        <v/>
      </c>
      <c r="AG109" s="1045" t="str">
        <f t="shared" si="77"/>
        <v/>
      </c>
      <c r="AH109" s="88" t="str">
        <f t="shared" si="111"/>
        <v/>
      </c>
      <c r="AI109" s="87" t="str">
        <f t="shared" si="96"/>
        <v/>
      </c>
      <c r="AJ109" s="1010" t="str">
        <f t="shared" si="4"/>
        <v/>
      </c>
      <c r="AK109" s="99">
        <f>IF(COUNTIF($AC$106:$AC$123,"&gt;1")&lt;4,"",SMALL($AC$106:$AC$123,4))</f>
        <v>86</v>
      </c>
      <c r="AL109" s="950">
        <f>IF(AK109="","",RANK(AK109,($AK$10:$AK$257),1))</f>
        <v>25</v>
      </c>
      <c r="AM109" s="950" t="str">
        <f>IF(AL109&gt;20,"",IF(AL109&lt;=190,20-((AL109-1)*1),1))</f>
        <v/>
      </c>
      <c r="AN109" s="1339" t="str">
        <f t="shared" si="78"/>
        <v/>
      </c>
      <c r="AO109" s="1352" t="str">
        <f t="shared" si="95"/>
        <v/>
      </c>
      <c r="AP109" s="1241" t="str">
        <f t="shared" si="87"/>
        <v/>
      </c>
      <c r="AQ109" s="1045" t="str">
        <f t="shared" si="72"/>
        <v/>
      </c>
      <c r="AR109" s="1045" t="str">
        <f t="shared" si="112"/>
        <v/>
      </c>
      <c r="AS109" s="1045" t="str">
        <f t="shared" si="7"/>
        <v/>
      </c>
      <c r="AT109" s="1045" t="str">
        <f t="shared" si="73"/>
        <v/>
      </c>
      <c r="AU109" s="1045" t="str">
        <f>IF(COUNTIF($AT$106:AT$123,"&gt;1")&lt;4,"",SMALL($AT$106:$AT$123,4))</f>
        <v/>
      </c>
      <c r="AV109" s="1045" t="str">
        <f t="shared" si="88"/>
        <v/>
      </c>
      <c r="AW109" s="1045" t="str">
        <f>IF(AV109&gt;20,"",IF(AV109&lt;=190,20-((AV109-1)*1),1))</f>
        <v/>
      </c>
      <c r="AX109" s="1045" t="e">
        <f t="shared" si="74"/>
        <v>#VALUE!</v>
      </c>
      <c r="AY109" s="1497"/>
      <c r="AZ109" s="1497"/>
      <c r="BA109" s="900" t="str">
        <f t="shared" si="75"/>
        <v>44240.09.0010</v>
      </c>
      <c r="BB109" s="900" t="str">
        <f>IF(ISBLANK('JOURNÉE 2'!C109),"",'JOURNÉE 2'!C109)</f>
        <v/>
      </c>
      <c r="BC109" s="1511"/>
      <c r="BD109" s="1510"/>
      <c r="BE109" s="1515"/>
      <c r="BF109" s="1311" t="str">
        <f>IF(ISNA(VLOOKUP(BA109,'JOURNÉE 1'!$BJ$10:$BL$298,2,FALSE)),"",VLOOKUP(BA109,'JOURNÉE 1'!$BJ$10:$BL$298,2,FALSE))</f>
        <v/>
      </c>
      <c r="BG109" s="1312" t="str">
        <f t="shared" si="11"/>
        <v/>
      </c>
      <c r="BH109" s="1312" t="str">
        <f t="shared" si="12"/>
        <v/>
      </c>
      <c r="BI109" s="1511"/>
      <c r="BJ109" s="1353"/>
      <c r="BK109" s="1510"/>
      <c r="BL109" s="1510"/>
      <c r="BM109" s="1515"/>
      <c r="BN109" s="1311" t="str">
        <f>IF(ISBLANK('JOURNÉE 1'!C109),"",'JOURNÉE 1'!C109)</f>
        <v>44240.09.0010</v>
      </c>
      <c r="BO109" s="461" t="str">
        <f t="shared" si="76"/>
        <v/>
      </c>
      <c r="BP109" s="461" t="str">
        <f>IF(ISBLANK('JOURNÉE 2'!C109),"",'JOURNÉE 2'!C109)</f>
        <v/>
      </c>
      <c r="BQ109" s="461" t="str">
        <f>IF(ISBLANK('JOURNÉE 1'!U109),"",'JOURNÉE 1'!U109)</f>
        <v/>
      </c>
      <c r="BR109" s="461" t="str">
        <f>IF(ISNA(VLOOKUP(BN109,'JOURNÉE 2'!$C$10:$AR$300,35,FALSE)),"",VLOOKUP(BN109,'JOURNÉE 2'!$C$10:$AR$300,35,FALSE))</f>
        <v/>
      </c>
      <c r="BS109" s="461" t="str">
        <f t="shared" si="79"/>
        <v/>
      </c>
      <c r="BT109" s="475">
        <f t="shared" si="80"/>
        <v>18</v>
      </c>
      <c r="BU109" s="1304" t="str">
        <f>IF(ISNA(VLOOKUP(BN109,'JOURNÉE 2'!$BV$10:$BX$300,3,FALSE)),"",VLOOKUP(BN109,'JOURNÉE 2'!$BV$10:$BX$300,3,FALSE))</f>
        <v/>
      </c>
      <c r="BV109" s="900" t="str">
        <f>IF(ISNA(VLOOKUP(BN109,'JOURNÉE 2'!$C$10:$AR$300,1,FALSE)),"",VLOOKUP(BN109,'JOURNÉE 2'!$C$10:$AR$300,1,FALSE))</f>
        <v/>
      </c>
      <c r="BW109" s="96"/>
      <c r="BX109" t="str">
        <f>IF(ISEVEN(ROW()),IF($B109&lt;&gt;0,TEXT($B109,"00")&amp;" "&amp;#REF!&amp;" "&amp;1,""),IF($B108&lt;&gt;0,TEXT($B108,"00")&amp;" "&amp;#REF!&amp;" "&amp;2,""))</f>
        <v/>
      </c>
      <c r="BY109" t="str">
        <f t="shared" si="90"/>
        <v/>
      </c>
      <c r="BZ109" t="str">
        <f t="shared" si="91"/>
        <v/>
      </c>
      <c r="CA109" t="str">
        <f t="shared" si="89"/>
        <v/>
      </c>
      <c r="CB109" t="str">
        <f t="shared" si="81"/>
        <v/>
      </c>
      <c r="CC109" t="str">
        <f t="shared" si="82"/>
        <v/>
      </c>
      <c r="CD109" t="str">
        <f t="shared" si="83"/>
        <v>LE DU Rémi</v>
      </c>
      <c r="CE109" t="str">
        <f t="shared" si="84"/>
        <v>S4H</v>
      </c>
      <c r="CF109">
        <f t="shared" si="85"/>
        <v>17.8</v>
      </c>
    </row>
    <row r="110" spans="1:84" ht="15.75" customHeight="1" thickTop="1" x14ac:dyDescent="0.4">
      <c r="A110" s="1497"/>
      <c r="B110" s="1457"/>
      <c r="C110" s="113" t="s">
        <v>151</v>
      </c>
      <c r="D110" s="114" t="s">
        <v>1676</v>
      </c>
      <c r="E110" s="114" t="s">
        <v>1675</v>
      </c>
      <c r="F110" s="115" t="s">
        <v>70</v>
      </c>
      <c r="G110" s="1139">
        <v>2.6</v>
      </c>
      <c r="H110" s="1457">
        <f t="shared" ref="H110" si="114">IF(G111=36,"",IF(G110="","",G110+G111))</f>
        <v>15.6</v>
      </c>
      <c r="I110" s="1104" t="str">
        <f>IF(ISNA(VLOOKUP(C110,'J1&amp;J2'!$CA$9:$CE$466,5,FALSE)),"",VLOOKUP(C110,'J1&amp;J2'!$CA$9:$CE$466,5,FALSE))</f>
        <v>MAX1</v>
      </c>
      <c r="J110" s="1518">
        <v>110</v>
      </c>
      <c r="K110" s="1479">
        <f>IF(ISNA(VLOOKUP(J110,SaisieScores!$C$12:$D$103,2,FALSE)),"",VLOOKUP(J110,SaisieScores!$C$12:$D$103,2,FALSE))</f>
        <v>63</v>
      </c>
      <c r="L110" s="1462">
        <f t="shared" si="93"/>
        <v>63</v>
      </c>
      <c r="M110" s="1520">
        <f>IF(L110="","",L110-$AS$6)</f>
        <v>-9</v>
      </c>
      <c r="N110" s="1460">
        <f>IF(K110="","",RANK(K110,($K$10:$K$257),1))</f>
        <v>3</v>
      </c>
      <c r="O110" s="1509">
        <f>IF(S110="","",IF(S110&gt;3,"",IF(S110=1,K110,IF(S110=2,K110,IF(S110=3,K110)))))</f>
        <v>63</v>
      </c>
      <c r="P110" s="1351"/>
      <c r="Q110" s="1351"/>
      <c r="R110" s="83"/>
      <c r="S110" s="1539">
        <f>IF(OR(ISBLANK(K110),K110=""),"",RANK(K110,$K$106:$K$123,1)+COUNTIF($K$106:K110,K110)-1)</f>
        <v>1</v>
      </c>
      <c r="T110" s="1474" t="str">
        <f>IF(O110="","",IF(O110&gt;3,"",IF(O110=1,K110,IF(O110=2,K110,IF(O110=3,K110)))))</f>
        <v/>
      </c>
      <c r="U110" s="1474">
        <f>IF(S110="","",IF(S110&gt;3,"",IF(S110=1,K110,IF(S110=2,K110,IF(S110=3,K110)))))</f>
        <v>63</v>
      </c>
      <c r="V110" s="1476">
        <f>IF(COUNTIF($K$106:$K$123,"&gt;1")&lt;3,"",SMALL($K$106:$K$123,3))</f>
        <v>74</v>
      </c>
      <c r="W110" s="1474">
        <f>IF(OR(ISBLANK(V110),V110=""),"",RANK(V110,($V$10:$V$257),1))</f>
        <v>21</v>
      </c>
      <c r="X110" s="1474">
        <f>IF(COUNTIF($V$106:$V$123,"&gt;1")&lt;3,"",SMALL($V$106:$V123,3))</f>
        <v>74</v>
      </c>
      <c r="Y110" s="1476">
        <f>IF(OR(ISBLANK(X110),X110=""),"",RANK(X110,($X$106:$X$111),1))</f>
        <v>2</v>
      </c>
      <c r="Z110" s="1468">
        <f>IF(OR(ISBLANK(X110),X110=""),"",RANK(X110,($X$10:$X$257),1))</f>
        <v>19</v>
      </c>
      <c r="AA110" s="1426">
        <v>120</v>
      </c>
      <c r="AB110" s="1328">
        <f>IF(ISNA(VLOOKUP(AA110,SaisieScores!$F$12:$G$103,2,FALSE)),"",VLOOKUP(AA110,SaisieScores!$F$12:$G$103,2,FALSE))</f>
        <v>71</v>
      </c>
      <c r="AC110" s="1348">
        <f t="shared" si="17"/>
        <v>71</v>
      </c>
      <c r="AD110" s="1349">
        <f t="shared" si="70"/>
        <v>-1</v>
      </c>
      <c r="AE110" s="1349">
        <f t="shared" si="71"/>
        <v>3</v>
      </c>
      <c r="AF110" s="1348">
        <f>IF(OR(ISBLANK(AB110),AB110=""),"",IF(AB110="AB","",RANK(AB110,$AB$106:$AB$123,1)+COUNTIF($AB$106:AB110,AB110)-1))</f>
        <v>1</v>
      </c>
      <c r="AG110" s="1223">
        <f t="shared" si="77"/>
        <v>71</v>
      </c>
      <c r="AH110" s="103">
        <f t="shared" si="111"/>
        <v>1</v>
      </c>
      <c r="AI110" s="82">
        <f t="shared" si="96"/>
        <v>3</v>
      </c>
      <c r="AJ110" s="897">
        <f t="shared" si="4"/>
        <v>18</v>
      </c>
      <c r="AK110" s="1223"/>
      <c r="AL110" s="1348" t="s">
        <v>74</v>
      </c>
      <c r="AM110" s="1348">
        <f>IF(SUM(AM106)&lt;&gt;0,SUM(AM106:AM109),0)</f>
        <v>19</v>
      </c>
      <c r="AN110" s="1349">
        <f t="shared" si="78"/>
        <v>1.88</v>
      </c>
      <c r="AO110" s="1157">
        <f t="shared" si="95"/>
        <v>-0.7</v>
      </c>
      <c r="AP110" s="1242">
        <f t="shared" si="87"/>
        <v>68.400000000000006</v>
      </c>
      <c r="AQ110" s="1223">
        <f t="shared" si="72"/>
        <v>17</v>
      </c>
      <c r="AR110" s="1223">
        <f t="shared" si="112"/>
        <v>3</v>
      </c>
      <c r="AS110" s="1223">
        <f t="shared" si="7"/>
        <v>68.400000000000006</v>
      </c>
      <c r="AT110" s="1223" t="str">
        <f t="shared" si="73"/>
        <v/>
      </c>
      <c r="AU110" s="1223"/>
      <c r="AV110" s="1223" t="str">
        <f t="shared" si="88"/>
        <v/>
      </c>
      <c r="AW110" s="1223">
        <f>IF(SUM(AW106:AW109)&lt;&gt;0,SUM(AW106:AW109),0)</f>
        <v>0</v>
      </c>
      <c r="AX110" s="1223" t="e">
        <f t="shared" si="74"/>
        <v>#VALUE!</v>
      </c>
      <c r="AY110" s="1497"/>
      <c r="AZ110" s="1497"/>
      <c r="BA110" s="900" t="str">
        <f t="shared" si="75"/>
        <v>44240.15.0028</v>
      </c>
      <c r="BB110" s="900" t="str">
        <f>IF(ISBLANK('JOURNÉE 2'!C110),"",'JOURNÉE 2'!C110)</f>
        <v/>
      </c>
      <c r="BC110" s="1505" t="str">
        <f>IF(OR(BK110=""),"",IF(OR(BL110=""),"",BK110))</f>
        <v/>
      </c>
      <c r="BD110" s="1495" t="str">
        <f>IF(OR(BK110=""),"",IF(OR(BL110=""),"",BL110))</f>
        <v/>
      </c>
      <c r="BE110" s="1508" t="str">
        <f>IF(OR(BK110="",BL110=""),"",MIN(BK110:BL110))</f>
        <v/>
      </c>
      <c r="BF110" s="1311" t="str">
        <f>IF(ISNA(VLOOKUP(BA110,'JOURNÉE 1'!$BJ$10:$BL$298,2,FALSE)),"",VLOOKUP(BA110,'JOURNÉE 1'!$BJ$10:$BL$298,2,FALSE))</f>
        <v/>
      </c>
      <c r="BG110" s="1312" t="str">
        <f t="shared" si="11"/>
        <v/>
      </c>
      <c r="BH110" s="1312" t="str">
        <f t="shared" si="12"/>
        <v/>
      </c>
      <c r="BI110" s="1505" t="str">
        <f>IF(OR(C110="",C111=""),"",CONCATENATE(C110,C111))</f>
        <v>44240.15.002844240.21.0011</v>
      </c>
      <c r="BJ110" s="94"/>
      <c r="BK110" s="1606">
        <f>IF(K110= "", "",K110)</f>
        <v>63</v>
      </c>
      <c r="BL110" s="1606" t="str">
        <f>IF(ISNA(VLOOKUP(BI110,'JOURNÉE 2'!$BE$10:$BF$300,2,FALSE)),"",VLOOKUP(BI110,'JOURNÉE 2'!$BE$10:$BF$300,2,FALSE))</f>
        <v/>
      </c>
      <c r="BM110" s="1607" t="str">
        <f>IF(OR(BK110="",BL110=""),"",MIN(BK110:BL110))</f>
        <v/>
      </c>
      <c r="BN110" s="1311" t="str">
        <f>IF(ISBLANK('JOURNÉE 1'!C110),"",'JOURNÉE 1'!C110)</f>
        <v>44240.15.0028</v>
      </c>
      <c r="BO110" s="461">
        <f t="shared" si="76"/>
        <v>71</v>
      </c>
      <c r="BP110" s="461" t="str">
        <f>IF(ISBLANK('JOURNÉE 2'!C110),"",'JOURNÉE 2'!C110)</f>
        <v/>
      </c>
      <c r="BQ110" s="461">
        <f>IF(ISBLANK('JOURNÉE 1'!U110),"",'JOURNÉE 1'!U110)</f>
        <v>63</v>
      </c>
      <c r="BR110" s="461" t="str">
        <f>IF(ISNA(VLOOKUP(BN110,'JOURNÉE 2'!$C$10:$AR$300,35,FALSE)),"",VLOOKUP(BN110,'JOURNÉE 2'!$C$10:$AR$300,35,FALSE))</f>
        <v/>
      </c>
      <c r="BS110" s="461" t="str">
        <f t="shared" si="79"/>
        <v/>
      </c>
      <c r="BT110" s="475">
        <f t="shared" si="80"/>
        <v>18</v>
      </c>
      <c r="BU110" s="1304" t="str">
        <f>IF(ISNA(VLOOKUP(BN110,'JOURNÉE 2'!$BV$10:$BX$300,3,FALSE)),"",VLOOKUP(BN110,'JOURNÉE 2'!$BV$10:$BX$300,3,FALSE))</f>
        <v/>
      </c>
      <c r="BV110" s="900" t="str">
        <f>IF(ISNA(VLOOKUP(BN110,'JOURNÉE 2'!$C$10:$AR$300,1,FALSE)),"",VLOOKUP(BN110,'JOURNÉE 2'!$C$10:$AR$300,1,FALSE))</f>
        <v/>
      </c>
      <c r="BW110" s="107"/>
      <c r="BX110" t="str">
        <f>IF(ISEVEN(ROW()),IF($B110&lt;&gt;0,TEXT($B110,"00")&amp;" "&amp;#REF!&amp;" "&amp;1,""),IF($B109&lt;&gt;0,TEXT($B109,"00")&amp;" "&amp;#REF!&amp;" "&amp;2,""))</f>
        <v/>
      </c>
      <c r="BY110" t="str">
        <f t="shared" si="90"/>
        <v/>
      </c>
      <c r="BZ110" t="str">
        <f t="shared" si="91"/>
        <v/>
      </c>
      <c r="CA110" t="str">
        <f t="shared" si="89"/>
        <v/>
      </c>
      <c r="CB110" t="str">
        <f t="shared" si="81"/>
        <v/>
      </c>
      <c r="CC110" t="str">
        <f t="shared" si="82"/>
        <v/>
      </c>
      <c r="CD110" t="str">
        <f t="shared" si="83"/>
        <v>MAURY Jean Claude</v>
      </c>
      <c r="CE110" t="str">
        <f t="shared" si="84"/>
        <v>S4H</v>
      </c>
      <c r="CF110">
        <f t="shared" si="85"/>
        <v>2.6</v>
      </c>
    </row>
    <row r="111" spans="1:84" ht="15.75" customHeight="1" thickBot="1" x14ac:dyDescent="0.45">
      <c r="A111" s="1497"/>
      <c r="B111" s="1458"/>
      <c r="C111" s="80" t="s">
        <v>142</v>
      </c>
      <c r="D111" s="81" t="s">
        <v>1411</v>
      </c>
      <c r="E111" s="81" t="s">
        <v>1412</v>
      </c>
      <c r="F111" s="82" t="s">
        <v>66</v>
      </c>
      <c r="G111" s="1141">
        <v>13</v>
      </c>
      <c r="H111" s="1494"/>
      <c r="I111" s="1102" t="str">
        <f>IF(ISNA(VLOOKUP(C111,'J1&amp;J2'!$CA$9:$CE$466,5,FALSE)),"",VLOOKUP(C111,'J1&amp;J2'!$CA$9:$CE$466,5,FALSE))</f>
        <v>MAX2</v>
      </c>
      <c r="J111" s="1519"/>
      <c r="K111" s="1480"/>
      <c r="L111" s="1463"/>
      <c r="M111" s="1521"/>
      <c r="N111" s="1461"/>
      <c r="O111" s="1510"/>
      <c r="P111" s="1347"/>
      <c r="Q111" s="1347"/>
      <c r="R111" s="83"/>
      <c r="S111" s="1510"/>
      <c r="T111" s="1510"/>
      <c r="U111" s="1510"/>
      <c r="V111" s="1510"/>
      <c r="W111" s="1510"/>
      <c r="X111" s="1523"/>
      <c r="Y111" s="1523"/>
      <c r="Z111" s="1545"/>
      <c r="AA111" s="1424">
        <v>121</v>
      </c>
      <c r="AB111" s="1328">
        <f>IF(ISNA(VLOOKUP(AA111,SaisieScores!$F$12:$G$103,2,FALSE)),"",VLOOKUP(AA111,SaisieScores!$F$12:$G$103,2,FALSE))</f>
        <v>80</v>
      </c>
      <c r="AC111" s="898">
        <f t="shared" si="17"/>
        <v>80</v>
      </c>
      <c r="AD111" s="1339">
        <f t="shared" si="70"/>
        <v>8</v>
      </c>
      <c r="AE111" s="1339">
        <f t="shared" si="71"/>
        <v>21</v>
      </c>
      <c r="AF111" s="898">
        <f>IF(OR(ISBLANK(AB111),AB111=""),"",IF(AB111="AB","",RANK(AB111,$AB$106:$AB$123,1)+COUNTIF($AB$106:AB111,AB111)-1))</f>
        <v>2</v>
      </c>
      <c r="AG111" s="1045">
        <f t="shared" si="77"/>
        <v>80</v>
      </c>
      <c r="AH111" s="88">
        <f t="shared" si="111"/>
        <v>2</v>
      </c>
      <c r="AI111" s="87">
        <f t="shared" si="96"/>
        <v>20</v>
      </c>
      <c r="AJ111" s="1010">
        <f t="shared" si="4"/>
        <v>1</v>
      </c>
      <c r="AK111" s="99"/>
      <c r="AL111" s="950"/>
      <c r="AM111" s="950"/>
      <c r="AN111" s="1339">
        <f t="shared" si="78"/>
        <v>12</v>
      </c>
      <c r="AO111" s="1352">
        <f t="shared" si="95"/>
        <v>-1</v>
      </c>
      <c r="AP111" s="1241">
        <f t="shared" si="87"/>
        <v>67</v>
      </c>
      <c r="AQ111" s="1045">
        <f t="shared" si="72"/>
        <v>14</v>
      </c>
      <c r="AR111" s="1045">
        <f t="shared" si="112"/>
        <v>2</v>
      </c>
      <c r="AS111" s="1045">
        <f t="shared" si="7"/>
        <v>67</v>
      </c>
      <c r="AT111" s="1045" t="str">
        <f t="shared" si="73"/>
        <v/>
      </c>
      <c r="AU111" s="1045"/>
      <c r="AV111" s="1045" t="str">
        <f t="shared" si="88"/>
        <v/>
      </c>
      <c r="AW111" s="1045"/>
      <c r="AX111" s="1045" t="e">
        <f t="shared" si="74"/>
        <v>#VALUE!</v>
      </c>
      <c r="AY111" s="1497"/>
      <c r="AZ111" s="1497"/>
      <c r="BA111" s="900" t="str">
        <f t="shared" si="75"/>
        <v>44240.21.0011</v>
      </c>
      <c r="BB111" s="900" t="str">
        <f>IF(ISBLANK('JOURNÉE 2'!C111),"",'JOURNÉE 2'!C111)</f>
        <v/>
      </c>
      <c r="BC111" s="1511"/>
      <c r="BD111" s="1510"/>
      <c r="BE111" s="1515"/>
      <c r="BF111" s="1311" t="str">
        <f>IF(ISNA(VLOOKUP(BA111,'JOURNÉE 1'!$BJ$10:$BL$298,2,FALSE)),"",VLOOKUP(BA111,'JOURNÉE 1'!$BJ$10:$BL$298,2,FALSE))</f>
        <v/>
      </c>
      <c r="BG111" s="1312" t="str">
        <f t="shared" si="11"/>
        <v/>
      </c>
      <c r="BH111" s="1312" t="str">
        <f t="shared" si="12"/>
        <v/>
      </c>
      <c r="BI111" s="1511"/>
      <c r="BJ111" s="1353"/>
      <c r="BK111" s="1510"/>
      <c r="BL111" s="1510"/>
      <c r="BM111" s="1515"/>
      <c r="BN111" s="1311" t="str">
        <f>IF(ISBLANK('JOURNÉE 1'!C111),"",'JOURNÉE 1'!C111)</f>
        <v>44240.21.0011</v>
      </c>
      <c r="BO111" s="461">
        <f t="shared" si="76"/>
        <v>80</v>
      </c>
      <c r="BP111" s="461" t="str">
        <f>IF(ISBLANK('JOURNÉE 2'!C111),"",'JOURNÉE 2'!C111)</f>
        <v/>
      </c>
      <c r="BQ111" s="461" t="str">
        <f>IF(ISBLANK('JOURNÉE 1'!U111),"",'JOURNÉE 1'!U111)</f>
        <v/>
      </c>
      <c r="BR111" s="461" t="str">
        <f>IF(ISNA(VLOOKUP(BN111,'JOURNÉE 2'!$C$10:$AR$300,35,FALSE)),"",VLOOKUP(BN111,'JOURNÉE 2'!$C$10:$AR$300,35,FALSE))</f>
        <v/>
      </c>
      <c r="BS111" s="461" t="str">
        <f t="shared" si="79"/>
        <v/>
      </c>
      <c r="BT111" s="475">
        <f t="shared" si="80"/>
        <v>18</v>
      </c>
      <c r="BU111" s="1304" t="str">
        <f>IF(ISNA(VLOOKUP(BN111,'JOURNÉE 2'!$BV$10:$BX$300,3,FALSE)),"",VLOOKUP(BN111,'JOURNÉE 2'!$BV$10:$BX$300,3,FALSE))</f>
        <v/>
      </c>
      <c r="BV111" s="900" t="str">
        <f>IF(ISNA(VLOOKUP(BN111,'JOURNÉE 2'!$C$10:$AR$300,1,FALSE)),"",VLOOKUP(BN111,'JOURNÉE 2'!$C$10:$AR$300,1,FALSE))</f>
        <v/>
      </c>
      <c r="BW111" s="96"/>
      <c r="BX111" t="str">
        <f>IF(ISEVEN(ROW()),IF($B111&lt;&gt;0,TEXT($B111,"00")&amp;" "&amp;#REF!&amp;" "&amp;1,""),IF($B110&lt;&gt;0,TEXT($B110,"00")&amp;" "&amp;#REF!&amp;" "&amp;2,""))</f>
        <v/>
      </c>
      <c r="BY111" t="str">
        <f t="shared" si="90"/>
        <v/>
      </c>
      <c r="BZ111" t="str">
        <f t="shared" si="91"/>
        <v/>
      </c>
      <c r="CA111" t="str">
        <f t="shared" si="89"/>
        <v/>
      </c>
      <c r="CB111" t="str">
        <f t="shared" si="81"/>
        <v/>
      </c>
      <c r="CC111" t="str">
        <f t="shared" si="82"/>
        <v/>
      </c>
      <c r="CD111" t="str">
        <f t="shared" si="83"/>
        <v>BROHAN Charlic</v>
      </c>
      <c r="CE111" t="str">
        <f t="shared" si="84"/>
        <v>S3H</v>
      </c>
      <c r="CF111">
        <f t="shared" si="85"/>
        <v>13</v>
      </c>
    </row>
    <row r="112" spans="1:84" ht="15.75" customHeight="1" thickTop="1" x14ac:dyDescent="0.4">
      <c r="A112" s="1497"/>
      <c r="B112" s="1459"/>
      <c r="C112" s="97"/>
      <c r="D112" s="98"/>
      <c r="E112" s="98"/>
      <c r="F112" s="87"/>
      <c r="G112" s="1140"/>
      <c r="H112" s="1459" t="str">
        <f t="shared" ref="H112" si="115">IF(G113=36,"",IF(G112="","",G112+G113))</f>
        <v/>
      </c>
      <c r="I112" s="1103" t="str">
        <f>IF(ISNA(VLOOKUP(C112,'J1&amp;J2'!$CA$9:$CE$466,5,FALSE)),"",VLOOKUP(C112,'J1&amp;J2'!$CA$9:$CE$466,5,FALSE))</f>
        <v/>
      </c>
      <c r="J112" s="1516"/>
      <c r="K112" s="1479" t="str">
        <f>IF(ISNA(VLOOKUP(J112,SaisieScores!$C$12:$D$103,2,FALSE)),"",VLOOKUP(J112,SaisieScores!$C$12:$D$103,2,FALSE))</f>
        <v/>
      </c>
      <c r="L112" s="1462" t="str">
        <f t="shared" si="93"/>
        <v/>
      </c>
      <c r="M112" s="1529" t="str">
        <f>IF(L112="","",L112-$AS$6)</f>
        <v/>
      </c>
      <c r="N112" s="1471" t="str">
        <f>IF(K112="","",RANK(K112,($K$10:$K$257),1))</f>
        <v/>
      </c>
      <c r="O112" s="1474" t="str">
        <f>IF(S112="","",IF(S112&gt;3,"",IF(S112=1,K112,IF(S112=2,K112,IF(S112=3,K112)))))</f>
        <v/>
      </c>
      <c r="P112" s="1045"/>
      <c r="Q112" s="942"/>
      <c r="R112" s="87"/>
      <c r="S112" s="1474" t="str">
        <f>IF(OR(ISBLANK(K112),K112=""),"",RANK(K112,$K$106:$K$123,1)+COUNTIF($K$106:K112,K112)-1)</f>
        <v/>
      </c>
      <c r="T112" s="1474" t="str">
        <f>IF(O112="","",IF(O112&gt;3,"",IF(O112=1,K112,IF(O112=2,K112,IF(O112=3,K112)))))</f>
        <v/>
      </c>
      <c r="U112" s="1474" t="str">
        <f>IF(S112="","",IF(S112&gt;3,"",IF(S112=1,K112,IF(S112=2,K112,IF(S112=3,K112)))))</f>
        <v/>
      </c>
      <c r="V112" s="1476" t="str">
        <f>IF(COUNTIF($K$106:$K$123,"&gt;1")&lt;4,"",SMALL($K$106:$K$123,4))</f>
        <v/>
      </c>
      <c r="W112" s="1474" t="str">
        <f>IF(OR(ISBLANK(V112),V112=""),"",RANK(V112,($V$10:$V$257),1))</f>
        <v/>
      </c>
      <c r="X112" s="1476"/>
      <c r="Y112" s="1476"/>
      <c r="Z112" s="1477"/>
      <c r="AA112" s="1425"/>
      <c r="AB112" s="1328" t="str">
        <f>IF(ISNA(VLOOKUP(AA112,SaisieScores!$F$12:$G$103,2,FALSE)),"",VLOOKUP(AA112,SaisieScores!$F$12:$G$103,2,FALSE))</f>
        <v/>
      </c>
      <c r="AC112" s="1348" t="str">
        <f t="shared" si="17"/>
        <v/>
      </c>
      <c r="AD112" s="1349" t="str">
        <f t="shared" si="70"/>
        <v/>
      </c>
      <c r="AE112" s="1349" t="str">
        <f t="shared" si="71"/>
        <v/>
      </c>
      <c r="AF112" s="1348" t="str">
        <f>IF(OR(ISBLANK(AB112),AB112=""),"",IF(AB112="AB","",RANK(AB112,$AB$106:$AB$123,1)+COUNTIF($AB$106:AB112,AB112)-1))</f>
        <v/>
      </c>
      <c r="AG112" s="1223" t="str">
        <f t="shared" si="77"/>
        <v/>
      </c>
      <c r="AH112" s="103" t="str">
        <f t="shared" si="111"/>
        <v/>
      </c>
      <c r="AI112" s="82" t="str">
        <f t="shared" si="96"/>
        <v/>
      </c>
      <c r="AJ112" s="897" t="str">
        <f t="shared" si="4"/>
        <v/>
      </c>
      <c r="AK112" s="1223"/>
      <c r="AL112" s="1348"/>
      <c r="AM112" s="1348"/>
      <c r="AN112" s="1349" t="str">
        <f t="shared" si="78"/>
        <v/>
      </c>
      <c r="AO112" s="1157" t="str">
        <f t="shared" si="95"/>
        <v/>
      </c>
      <c r="AP112" s="1242" t="str">
        <f t="shared" si="87"/>
        <v/>
      </c>
      <c r="AQ112" s="1223" t="str">
        <f t="shared" si="72"/>
        <v/>
      </c>
      <c r="AR112" s="1223" t="str">
        <f t="shared" si="112"/>
        <v/>
      </c>
      <c r="AS112" s="1223" t="str">
        <f t="shared" si="7"/>
        <v/>
      </c>
      <c r="AT112" s="1223" t="str">
        <f t="shared" si="73"/>
        <v/>
      </c>
      <c r="AU112" s="1223"/>
      <c r="AV112" s="1223" t="str">
        <f t="shared" si="88"/>
        <v/>
      </c>
      <c r="AW112" s="1223"/>
      <c r="AX112" s="1223" t="str">
        <f t="shared" si="74"/>
        <v/>
      </c>
      <c r="AY112" s="1497"/>
      <c r="AZ112" s="1497"/>
      <c r="BA112" s="900" t="str">
        <f t="shared" si="75"/>
        <v/>
      </c>
      <c r="BB112" s="900" t="str">
        <f>IF(ISBLANK('JOURNÉE 2'!C112),"",'JOURNÉE 2'!C112)</f>
        <v/>
      </c>
      <c r="BC112" s="1505" t="str">
        <f>IF(OR(BK112=""),"",IF(OR(BL112=""),"",BK112))</f>
        <v/>
      </c>
      <c r="BD112" s="1495" t="str">
        <f>IF(OR(BK112=""),"",IF(OR(BL112=""),"",BL112))</f>
        <v/>
      </c>
      <c r="BE112" s="1508" t="str">
        <f>IF(OR(BK112="",BL112=""),"",MIN(BK112:BL112))</f>
        <v/>
      </c>
      <c r="BF112" s="1311" t="str">
        <f>IF(ISNA(VLOOKUP(BA112,'JOURNÉE 1'!$BJ$10:$BL$298,2,FALSE)),"",VLOOKUP(BA112,'JOURNÉE 1'!$BJ$10:$BL$298,2,FALSE))</f>
        <v/>
      </c>
      <c r="BG112" s="1312" t="str">
        <f t="shared" si="11"/>
        <v/>
      </c>
      <c r="BH112" s="1312" t="str">
        <f t="shared" si="12"/>
        <v/>
      </c>
      <c r="BI112" s="1505" t="str">
        <f>IF(OR(C112="",C113=""),"",CONCATENATE(C112,C113))</f>
        <v/>
      </c>
      <c r="BJ112" s="94"/>
      <c r="BK112" s="1606" t="str">
        <f>IF(K112= "", "",K112)</f>
        <v/>
      </c>
      <c r="BL112" s="1606" t="str">
        <f>IF(ISNA(VLOOKUP(BI112,'JOURNÉE 2'!$BE$10:$BF$300,2,FALSE)),"",VLOOKUP(BI112,'JOURNÉE 2'!$BE$10:$BF$300,2,FALSE))</f>
        <v/>
      </c>
      <c r="BM112" s="1607" t="str">
        <f>IF(OR(BK112="",BL112=""),"",MIN(BK112:BL112))</f>
        <v/>
      </c>
      <c r="BN112" s="1311" t="str">
        <f>IF(ISBLANK('JOURNÉE 1'!C112),"",'JOURNÉE 1'!C112)</f>
        <v/>
      </c>
      <c r="BO112" s="461" t="str">
        <f t="shared" si="76"/>
        <v/>
      </c>
      <c r="BP112" s="461" t="str">
        <f>IF(ISBLANK('JOURNÉE 2'!C112),"",'JOURNÉE 2'!C112)</f>
        <v/>
      </c>
      <c r="BQ112" s="461" t="str">
        <f>IF(ISBLANK('JOURNÉE 1'!U112),"",'JOURNÉE 1'!U112)</f>
        <v/>
      </c>
      <c r="BR112" s="461" t="str">
        <f>IF(ISNA(VLOOKUP(BN112,'JOURNÉE 2'!$C$10:$AR$300,35,FALSE)),"",VLOOKUP(BN112,'JOURNÉE 2'!$C$10:$AR$300,35,FALSE))</f>
        <v/>
      </c>
      <c r="BS112" s="461" t="str">
        <f t="shared" si="79"/>
        <v/>
      </c>
      <c r="BT112" s="475">
        <f t="shared" si="80"/>
        <v>18</v>
      </c>
      <c r="BU112" s="1304" t="str">
        <f>IF(ISNA(VLOOKUP(BN112,'JOURNÉE 2'!$BV$10:$BX$300,3,FALSE)),"",VLOOKUP(BN112,'JOURNÉE 2'!$BV$10:$BX$300,3,FALSE))</f>
        <v/>
      </c>
      <c r="BV112" s="900" t="str">
        <f>IF(ISNA(VLOOKUP(BN112,'JOURNÉE 2'!$C$10:$AR$300,1,FALSE)),"",VLOOKUP(BN112,'JOURNÉE 2'!$C$10:$AR$300,1,FALSE))</f>
        <v/>
      </c>
      <c r="BW112" s="107"/>
      <c r="BX112" t="str">
        <f>IF(ISEVEN(ROW()),IF($B112&lt;&gt;0,TEXT($B112,"00")&amp;" "&amp;#REF!&amp;" "&amp;1,""),IF($B111&lt;&gt;0,TEXT($B111,"00")&amp;" "&amp;#REF!&amp;" "&amp;2,""))</f>
        <v/>
      </c>
      <c r="BY112" t="str">
        <f t="shared" si="90"/>
        <v/>
      </c>
      <c r="BZ112" t="str">
        <f t="shared" si="91"/>
        <v/>
      </c>
      <c r="CA112" t="str">
        <f t="shared" si="89"/>
        <v/>
      </c>
      <c r="CB112" t="str">
        <f t="shared" si="81"/>
        <v/>
      </c>
      <c r="CC112" t="str">
        <f t="shared" si="82"/>
        <v/>
      </c>
      <c r="CD112" t="str">
        <f t="shared" si="83"/>
        <v/>
      </c>
      <c r="CE112" t="str">
        <f t="shared" si="84"/>
        <v/>
      </c>
      <c r="CF112" t="str">
        <f t="shared" si="85"/>
        <v/>
      </c>
    </row>
    <row r="113" spans="1:84" ht="15.75" customHeight="1" thickBot="1" x14ac:dyDescent="0.45">
      <c r="A113" s="1497"/>
      <c r="B113" s="1458"/>
      <c r="C113" s="97"/>
      <c r="D113" s="98"/>
      <c r="E113" s="98"/>
      <c r="F113" s="87"/>
      <c r="G113" s="1140"/>
      <c r="H113" s="1486"/>
      <c r="I113" s="1105" t="str">
        <f>IF(ISNA(VLOOKUP(C113,'J1&amp;J2'!$CA$9:$CE$466,5,FALSE)),"",VLOOKUP(C113,'J1&amp;J2'!$CA$9:$CE$466,5,FALSE))</f>
        <v/>
      </c>
      <c r="J113" s="1517"/>
      <c r="K113" s="1480"/>
      <c r="L113" s="1463"/>
      <c r="M113" s="1531"/>
      <c r="N113" s="1484"/>
      <c r="O113" s="1510"/>
      <c r="P113" s="1010"/>
      <c r="Q113" s="1350"/>
      <c r="R113" s="88"/>
      <c r="S113" s="1510"/>
      <c r="T113" s="1510"/>
      <c r="U113" s="1510"/>
      <c r="V113" s="1510"/>
      <c r="W113" s="1510"/>
      <c r="X113" s="1510"/>
      <c r="Y113" s="1510"/>
      <c r="Z113" s="1469"/>
      <c r="AA113" s="1425"/>
      <c r="AB113" s="1328" t="str">
        <f>IF(ISNA(VLOOKUP(AA113,SaisieScores!$F$12:$G$103,2,FALSE)),"",VLOOKUP(AA113,SaisieScores!$F$12:$G$103,2,FALSE))</f>
        <v/>
      </c>
      <c r="AC113" s="898" t="str">
        <f t="shared" si="17"/>
        <v/>
      </c>
      <c r="AD113" s="1339" t="str">
        <f t="shared" si="70"/>
        <v/>
      </c>
      <c r="AE113" s="1339" t="str">
        <f t="shared" si="71"/>
        <v/>
      </c>
      <c r="AF113" s="898" t="str">
        <f>IF(OR(ISBLANK(AB113),AB113=""),"",IF(AB113="AB","",RANK(AB113,$AB$106:$AB$123,1)+COUNTIF($AB$106:AB113,AB113)-1))</f>
        <v/>
      </c>
      <c r="AG113" s="1045" t="str">
        <f t="shared" si="77"/>
        <v/>
      </c>
      <c r="AH113" s="88" t="str">
        <f t="shared" si="111"/>
        <v/>
      </c>
      <c r="AI113" s="87" t="str">
        <f t="shared" si="96"/>
        <v/>
      </c>
      <c r="AJ113" s="1010" t="str">
        <f t="shared" si="4"/>
        <v/>
      </c>
      <c r="AK113" s="99"/>
      <c r="AL113" s="950"/>
      <c r="AM113" s="950"/>
      <c r="AN113" s="1339" t="str">
        <f t="shared" si="78"/>
        <v/>
      </c>
      <c r="AO113" s="1352" t="str">
        <f t="shared" si="95"/>
        <v/>
      </c>
      <c r="AP113" s="1241" t="str">
        <f t="shared" si="87"/>
        <v/>
      </c>
      <c r="AQ113" s="1045" t="str">
        <f t="shared" si="72"/>
        <v/>
      </c>
      <c r="AR113" s="1045" t="str">
        <f t="shared" si="112"/>
        <v/>
      </c>
      <c r="AS113" s="1045" t="str">
        <f t="shared" si="7"/>
        <v/>
      </c>
      <c r="AT113" s="1045" t="str">
        <f t="shared" si="73"/>
        <v/>
      </c>
      <c r="AU113" s="1045"/>
      <c r="AV113" s="1045" t="str">
        <f t="shared" si="88"/>
        <v/>
      </c>
      <c r="AW113" s="1045"/>
      <c r="AX113" s="1045" t="str">
        <f t="shared" si="74"/>
        <v/>
      </c>
      <c r="AY113" s="1497"/>
      <c r="AZ113" s="1497"/>
      <c r="BA113" s="900" t="str">
        <f t="shared" si="75"/>
        <v/>
      </c>
      <c r="BB113" s="900" t="str">
        <f>IF(ISBLANK('JOURNÉE 2'!C113),"",'JOURNÉE 2'!C113)</f>
        <v/>
      </c>
      <c r="BC113" s="1511"/>
      <c r="BD113" s="1510"/>
      <c r="BE113" s="1515"/>
      <c r="BF113" s="1311" t="str">
        <f>IF(ISNA(VLOOKUP(BA113,'JOURNÉE 1'!$BJ$10:$BL$298,2,FALSE)),"",VLOOKUP(BA113,'JOURNÉE 1'!$BJ$10:$BL$298,2,FALSE))</f>
        <v/>
      </c>
      <c r="BG113" s="1312" t="str">
        <f t="shared" si="11"/>
        <v/>
      </c>
      <c r="BH113" s="1312" t="str">
        <f t="shared" si="12"/>
        <v/>
      </c>
      <c r="BI113" s="1511"/>
      <c r="BJ113" s="1353"/>
      <c r="BK113" s="1510"/>
      <c r="BL113" s="1510"/>
      <c r="BM113" s="1515"/>
      <c r="BN113" s="1311" t="str">
        <f>IF(ISBLANK('JOURNÉE 1'!C113),"",'JOURNÉE 1'!C113)</f>
        <v/>
      </c>
      <c r="BO113" s="461" t="str">
        <f t="shared" si="76"/>
        <v/>
      </c>
      <c r="BP113" s="461" t="str">
        <f>IF(ISBLANK('JOURNÉE 2'!C113),"",'JOURNÉE 2'!C113)</f>
        <v/>
      </c>
      <c r="BQ113" s="461" t="str">
        <f>IF(ISBLANK('JOURNÉE 1'!U113),"",'JOURNÉE 1'!U113)</f>
        <v/>
      </c>
      <c r="BR113" s="461" t="str">
        <f>IF(ISNA(VLOOKUP(BN113,'JOURNÉE 2'!$C$10:$AR$300,35,FALSE)),"",VLOOKUP(BN113,'JOURNÉE 2'!$C$10:$AR$300,35,FALSE))</f>
        <v/>
      </c>
      <c r="BS113" s="461" t="str">
        <f t="shared" si="79"/>
        <v/>
      </c>
      <c r="BT113" s="475">
        <f t="shared" si="80"/>
        <v>18</v>
      </c>
      <c r="BU113" s="1304" t="str">
        <f>IF(ISNA(VLOOKUP(BN113,'JOURNÉE 2'!$BV$10:$BX$300,3,FALSE)),"",VLOOKUP(BN113,'JOURNÉE 2'!$BV$10:$BX$300,3,FALSE))</f>
        <v/>
      </c>
      <c r="BV113" s="900" t="str">
        <f>IF(ISNA(VLOOKUP(BN113,'JOURNÉE 2'!$C$10:$AR$300,1,FALSE)),"",VLOOKUP(BN113,'JOURNÉE 2'!$C$10:$AR$300,1,FALSE))</f>
        <v/>
      </c>
      <c r="BW113" s="96"/>
      <c r="BX113" t="str">
        <f>IF(ISEVEN(ROW()),IF($B113&lt;&gt;0,TEXT($B113,"00")&amp;" "&amp;#REF!&amp;" "&amp;1,""),IF($B112&lt;&gt;0,TEXT($B112,"00")&amp;" "&amp;#REF!&amp;" "&amp;2,""))</f>
        <v/>
      </c>
      <c r="BY113" t="str">
        <f t="shared" si="90"/>
        <v/>
      </c>
      <c r="BZ113" t="str">
        <f t="shared" si="91"/>
        <v/>
      </c>
      <c r="CA113" t="str">
        <f t="shared" si="89"/>
        <v/>
      </c>
      <c r="CB113" t="str">
        <f t="shared" si="81"/>
        <v/>
      </c>
      <c r="CC113" t="str">
        <f t="shared" si="82"/>
        <v/>
      </c>
      <c r="CD113" t="str">
        <f t="shared" si="83"/>
        <v/>
      </c>
      <c r="CE113" t="str">
        <f t="shared" si="84"/>
        <v/>
      </c>
      <c r="CF113" t="str">
        <f t="shared" si="85"/>
        <v/>
      </c>
    </row>
    <row r="114" spans="1:84" ht="15.75" customHeight="1" thickTop="1" x14ac:dyDescent="0.4">
      <c r="A114" s="1497"/>
      <c r="B114" s="1457"/>
      <c r="C114" s="113"/>
      <c r="D114" s="114"/>
      <c r="E114" s="114"/>
      <c r="F114" s="115"/>
      <c r="G114" s="1139"/>
      <c r="H114" s="1457" t="str">
        <f t="shared" ref="H114" si="116">IF(G115=36,"",IF(G114="","",G114+G115))</f>
        <v/>
      </c>
      <c r="I114" s="1104" t="str">
        <f>IF(ISNA(VLOOKUP(C114,'J1&amp;J2'!$CA$9:$CE$466,5,FALSE)),"",VLOOKUP(C114,'J1&amp;J2'!$CA$9:$CE$466,5,FALSE))</f>
        <v/>
      </c>
      <c r="J114" s="1518"/>
      <c r="K114" s="1479" t="str">
        <f>IF(ISNA(VLOOKUP(J114,SaisieScores!$C$12:$D$103,2,FALSE)),"",VLOOKUP(J114,SaisieScores!$C$12:$D$103,2,FALSE))</f>
        <v/>
      </c>
      <c r="L114" s="1462" t="str">
        <f t="shared" si="93"/>
        <v/>
      </c>
      <c r="M114" s="1520" t="str">
        <f>IF(L114="","",L114-$AS$6)</f>
        <v/>
      </c>
      <c r="N114" s="1460" t="str">
        <f>IF(K114="","",RANK(K114,($K$10:$K$257),1))</f>
        <v/>
      </c>
      <c r="O114" s="1509" t="str">
        <f>IF(S114="","",IF(S114&gt;3,"",IF(S114=1,K114,IF(S114=2,K114,IF(S114=3,K114)))))</f>
        <v/>
      </c>
      <c r="P114" s="1351"/>
      <c r="Q114" s="1351"/>
      <c r="R114" s="83"/>
      <c r="S114" s="1539" t="str">
        <f>IF(OR(ISBLANK(K114),K114=""),"",RANK(K114,$K$106:$K$123,1)+COUNTIF($K$106:K114,K114)-1)</f>
        <v/>
      </c>
      <c r="T114" s="1474" t="str">
        <f>IF(O114="","",IF(O114&gt;3,"",IF(O114=1,K114,IF(O114=2,K114,IF(O114=3,K114)))))</f>
        <v/>
      </c>
      <c r="U114" s="1474" t="str">
        <f>IF(S114="","",IF(S114&gt;3,"",IF(S114=1,K114,IF(S114=2,K114,IF(S114=3,K114)))))</f>
        <v/>
      </c>
      <c r="V114" s="1476" t="str">
        <f>IF(COUNTIF($K$106:$K$123,"&gt;1")&lt;5,"",SMALL($K$106:$K$123,5))</f>
        <v/>
      </c>
      <c r="W114" s="1476" t="str">
        <f>IF(OR(ISBLANK(V114),V114=""),"",RANK(V114,($V$10:$V$257),1))</f>
        <v/>
      </c>
      <c r="X114" s="1474"/>
      <c r="Y114" s="1474"/>
      <c r="Z114" s="1468"/>
      <c r="AA114" s="1426"/>
      <c r="AB114" s="1328" t="str">
        <f>IF(ISNA(VLOOKUP(AA114,SaisieScores!$F$12:$G$103,2,FALSE)),"",VLOOKUP(AA114,SaisieScores!$F$12:$G$103,2,FALSE))</f>
        <v/>
      </c>
      <c r="AC114" s="1348" t="str">
        <f t="shared" si="17"/>
        <v/>
      </c>
      <c r="AD114" s="1349" t="str">
        <f t="shared" si="70"/>
        <v/>
      </c>
      <c r="AE114" s="1349" t="str">
        <f t="shared" si="71"/>
        <v/>
      </c>
      <c r="AF114" s="1348" t="str">
        <f>IF(OR(ISBLANK(AB114),AB114=""),"",IF(AB114="AB","",RANK(AB114,$AB$106:$AB$123,1)+COUNTIF($AB$106:AB114,AB114)-1))</f>
        <v/>
      </c>
      <c r="AG114" s="1223" t="str">
        <f t="shared" si="77"/>
        <v/>
      </c>
      <c r="AH114" s="103" t="str">
        <f t="shared" si="111"/>
        <v/>
      </c>
      <c r="AI114" s="82" t="str">
        <f t="shared" si="96"/>
        <v/>
      </c>
      <c r="AJ114" s="897" t="str">
        <f t="shared" si="4"/>
        <v/>
      </c>
      <c r="AK114" s="1223"/>
      <c r="AL114" s="1348"/>
      <c r="AM114" s="1348"/>
      <c r="AN114" s="1349" t="str">
        <f t="shared" si="78"/>
        <v/>
      </c>
      <c r="AO114" s="1157" t="str">
        <f t="shared" si="95"/>
        <v/>
      </c>
      <c r="AP114" s="1242" t="str">
        <f t="shared" si="87"/>
        <v/>
      </c>
      <c r="AQ114" s="1223" t="str">
        <f t="shared" si="72"/>
        <v/>
      </c>
      <c r="AR114" s="1223" t="str">
        <f t="shared" si="112"/>
        <v/>
      </c>
      <c r="AS114" s="1223" t="str">
        <f t="shared" si="7"/>
        <v/>
      </c>
      <c r="AT114" s="1223" t="str">
        <f t="shared" si="73"/>
        <v/>
      </c>
      <c r="AU114" s="1223"/>
      <c r="AV114" s="1223" t="str">
        <f t="shared" si="88"/>
        <v/>
      </c>
      <c r="AW114" s="1223"/>
      <c r="AX114" s="1223" t="str">
        <f t="shared" si="74"/>
        <v/>
      </c>
      <c r="AY114" s="1497"/>
      <c r="AZ114" s="1497"/>
      <c r="BA114" s="900" t="str">
        <f t="shared" si="75"/>
        <v/>
      </c>
      <c r="BB114" s="900" t="str">
        <f>IF(ISBLANK('JOURNÉE 2'!C114),"",'JOURNÉE 2'!C114)</f>
        <v/>
      </c>
      <c r="BC114" s="1505" t="str">
        <f>IF(OR(BK114=""),"",IF(OR(BL114=""),"",BK114))</f>
        <v/>
      </c>
      <c r="BD114" s="1495" t="str">
        <f>IF(OR(BK114=""),"",IF(OR(BL114=""),"",BL114))</f>
        <v/>
      </c>
      <c r="BE114" s="1508" t="str">
        <f>IF(OR(BK114="",BL114=""),"",MIN(BK114:BL114))</f>
        <v/>
      </c>
      <c r="BF114" s="1311" t="str">
        <f>IF(ISNA(VLOOKUP(BA114,'JOURNÉE 1'!$BJ$10:$BL$298,2,FALSE)),"",VLOOKUP(BA114,'JOURNÉE 1'!$BJ$10:$BL$298,2,FALSE))</f>
        <v/>
      </c>
      <c r="BG114" s="1312" t="str">
        <f t="shared" si="11"/>
        <v/>
      </c>
      <c r="BH114" s="1312" t="str">
        <f t="shared" si="12"/>
        <v/>
      </c>
      <c r="BI114" s="1505" t="str">
        <f>IF(OR(C114="",C115=""),"",CONCATENATE(C114,C115))</f>
        <v/>
      </c>
      <c r="BJ114" s="1354"/>
      <c r="BK114" s="1495" t="str">
        <f>IF(K114= "", "",K114)</f>
        <v/>
      </c>
      <c r="BL114" s="1495" t="str">
        <f>IF(ISNA(VLOOKUP(BI114,'JOURNÉE 2'!$BE$10:$BF$300,2,FALSE)),"",VLOOKUP(BI114,'JOURNÉE 2'!$BE$10:$BF$300,2,FALSE))</f>
        <v/>
      </c>
      <c r="BM114" s="1508" t="str">
        <f>IF(OR(BK114="",BL114=""),"",MIN(BK114:BL114))</f>
        <v/>
      </c>
      <c r="BN114" s="1311" t="str">
        <f>IF(ISBLANK('JOURNÉE 1'!C114),"",'JOURNÉE 1'!C114)</f>
        <v/>
      </c>
      <c r="BO114" s="461" t="str">
        <f t="shared" si="76"/>
        <v/>
      </c>
      <c r="BP114" s="461" t="str">
        <f>IF(ISBLANK('JOURNÉE 2'!C114),"",'JOURNÉE 2'!C114)</f>
        <v/>
      </c>
      <c r="BQ114" s="461" t="str">
        <f>IF(ISBLANK('JOURNÉE 1'!U114),"",'JOURNÉE 1'!U114)</f>
        <v/>
      </c>
      <c r="BR114" s="461" t="str">
        <f>IF(ISNA(VLOOKUP(BN114,'JOURNÉE 2'!$C$10:$AR$300,35,FALSE)),"",VLOOKUP(BN114,'JOURNÉE 2'!$C$10:$AR$300,35,FALSE))</f>
        <v/>
      </c>
      <c r="BS114" s="461" t="str">
        <f t="shared" si="79"/>
        <v/>
      </c>
      <c r="BT114" s="475">
        <f t="shared" si="80"/>
        <v>18</v>
      </c>
      <c r="BU114" s="1304" t="str">
        <f>IF(ISNA(VLOOKUP(BN114,'JOURNÉE 2'!$BV$10:$BX$300,3,FALSE)),"",VLOOKUP(BN114,'JOURNÉE 2'!$BV$10:$BX$300,3,FALSE))</f>
        <v/>
      </c>
      <c r="BV114" s="900" t="str">
        <f>IF(ISNA(VLOOKUP(BN114,'JOURNÉE 2'!$C$10:$AR$300,1,FALSE)),"",VLOOKUP(BN114,'JOURNÉE 2'!$C$10:$AR$300,1,FALSE))</f>
        <v/>
      </c>
      <c r="BW114" s="107"/>
      <c r="BX114" t="str">
        <f>IF(ISEVEN(ROW()),IF($B114&lt;&gt;0,TEXT($B114,"00")&amp;" "&amp;#REF!&amp;" "&amp;1,""),IF($B113&lt;&gt;0,TEXT($B113,"00")&amp;" "&amp;#REF!&amp;" "&amp;2,""))</f>
        <v/>
      </c>
      <c r="BY114" t="str">
        <f t="shared" si="90"/>
        <v/>
      </c>
      <c r="BZ114" t="str">
        <f t="shared" si="91"/>
        <v/>
      </c>
      <c r="CA114" t="str">
        <f t="shared" si="89"/>
        <v/>
      </c>
      <c r="CB114" t="str">
        <f t="shared" si="81"/>
        <v/>
      </c>
      <c r="CC114" t="str">
        <f t="shared" si="82"/>
        <v/>
      </c>
      <c r="CD114" t="str">
        <f t="shared" si="83"/>
        <v/>
      </c>
      <c r="CE114" t="str">
        <f t="shared" si="84"/>
        <v/>
      </c>
      <c r="CF114" t="str">
        <f t="shared" si="85"/>
        <v/>
      </c>
    </row>
    <row r="115" spans="1:84" ht="15.75" customHeight="1" thickBot="1" x14ac:dyDescent="0.45">
      <c r="A115" s="1497"/>
      <c r="B115" s="1458"/>
      <c r="C115" s="80"/>
      <c r="D115" s="81"/>
      <c r="E115" s="81"/>
      <c r="F115" s="82"/>
      <c r="G115" s="1141"/>
      <c r="H115" s="1494"/>
      <c r="I115" s="1102" t="str">
        <f>IF(ISNA(VLOOKUP(C115,'J1&amp;J2'!$CA$9:$CE$466,5,FALSE)),"",VLOOKUP(C115,'J1&amp;J2'!$CA$9:$CE$466,5,FALSE))</f>
        <v/>
      </c>
      <c r="J115" s="1519"/>
      <c r="K115" s="1480"/>
      <c r="L115" s="1463"/>
      <c r="M115" s="1521"/>
      <c r="N115" s="1461"/>
      <c r="O115" s="1510"/>
      <c r="P115" s="1347"/>
      <c r="Q115" s="1347"/>
      <c r="R115" s="83"/>
      <c r="S115" s="1510"/>
      <c r="T115" s="1510"/>
      <c r="U115" s="1510"/>
      <c r="V115" s="1510"/>
      <c r="W115" s="1510"/>
      <c r="X115" s="1510"/>
      <c r="Y115" s="1510"/>
      <c r="Z115" s="1469"/>
      <c r="AA115" s="1424"/>
      <c r="AB115" s="1328" t="str">
        <f>IF(ISNA(VLOOKUP(AA115,SaisieScores!$F$12:$G$103,2,FALSE)),"",VLOOKUP(AA115,SaisieScores!$F$12:$G$103,2,FALSE))</f>
        <v/>
      </c>
      <c r="AC115" s="898" t="str">
        <f t="shared" si="17"/>
        <v/>
      </c>
      <c r="AD115" s="1339" t="str">
        <f t="shared" si="70"/>
        <v/>
      </c>
      <c r="AE115" s="1339" t="str">
        <f t="shared" si="71"/>
        <v/>
      </c>
      <c r="AF115" s="898" t="str">
        <f>IF(OR(ISBLANK(AB115),AB115=""),"",IF(AB115="AB","",RANK(AB115,$AB$106:$AB$123,1)+COUNTIF($AB$106:AB115,AB115)-1))</f>
        <v/>
      </c>
      <c r="AG115" s="1045" t="str">
        <f t="shared" si="77"/>
        <v/>
      </c>
      <c r="AH115" s="88" t="str">
        <f t="shared" si="111"/>
        <v/>
      </c>
      <c r="AI115" s="87" t="str">
        <f t="shared" si="96"/>
        <v/>
      </c>
      <c r="AJ115" s="1010" t="str">
        <f t="shared" si="4"/>
        <v/>
      </c>
      <c r="AK115" s="99"/>
      <c r="AL115" s="950"/>
      <c r="AM115" s="950"/>
      <c r="AN115" s="1339" t="str">
        <f t="shared" si="78"/>
        <v/>
      </c>
      <c r="AO115" s="1352" t="str">
        <f t="shared" si="95"/>
        <v/>
      </c>
      <c r="AP115" s="1241" t="str">
        <f t="shared" si="87"/>
        <v/>
      </c>
      <c r="AQ115" s="1045" t="str">
        <f t="shared" si="72"/>
        <v/>
      </c>
      <c r="AR115" s="1045" t="str">
        <f t="shared" si="112"/>
        <v/>
      </c>
      <c r="AS115" s="1045" t="str">
        <f t="shared" si="7"/>
        <v/>
      </c>
      <c r="AT115" s="1045" t="str">
        <f t="shared" si="73"/>
        <v/>
      </c>
      <c r="AU115" s="1045"/>
      <c r="AV115" s="1045" t="str">
        <f t="shared" si="88"/>
        <v/>
      </c>
      <c r="AW115" s="1045"/>
      <c r="AX115" s="1045" t="str">
        <f t="shared" si="74"/>
        <v/>
      </c>
      <c r="AY115" s="1497"/>
      <c r="AZ115" s="1497"/>
      <c r="BA115" s="900" t="str">
        <f t="shared" si="75"/>
        <v/>
      </c>
      <c r="BB115" s="900" t="str">
        <f>IF(ISBLANK('JOURNÉE 2'!C115),"",'JOURNÉE 2'!C115)</f>
        <v/>
      </c>
      <c r="BC115" s="1511"/>
      <c r="BD115" s="1510"/>
      <c r="BE115" s="1515"/>
      <c r="BF115" s="1311" t="str">
        <f>IF(ISNA(VLOOKUP(BA115,'JOURNÉE 1'!$BJ$10:$BL$298,2,FALSE)),"",VLOOKUP(BA115,'JOURNÉE 1'!$BJ$10:$BL$298,2,FALSE))</f>
        <v/>
      </c>
      <c r="BG115" s="1312" t="str">
        <f t="shared" si="11"/>
        <v/>
      </c>
      <c r="BH115" s="1312" t="str">
        <f t="shared" si="12"/>
        <v/>
      </c>
      <c r="BI115" s="1511"/>
      <c r="BJ115" s="1353"/>
      <c r="BK115" s="1510"/>
      <c r="BL115" s="1510"/>
      <c r="BM115" s="1515"/>
      <c r="BN115" s="1311" t="str">
        <f>IF(ISBLANK('JOURNÉE 1'!C115),"",'JOURNÉE 1'!C115)</f>
        <v/>
      </c>
      <c r="BO115" s="461" t="str">
        <f t="shared" si="76"/>
        <v/>
      </c>
      <c r="BP115" s="461" t="str">
        <f>IF(ISBLANK('JOURNÉE 2'!C115),"",'JOURNÉE 2'!C115)</f>
        <v/>
      </c>
      <c r="BQ115" s="461" t="str">
        <f>IF(ISBLANK('JOURNÉE 1'!U115),"",'JOURNÉE 1'!U115)</f>
        <v/>
      </c>
      <c r="BR115" s="461" t="str">
        <f>IF(ISNA(VLOOKUP(BN115,'JOURNÉE 2'!$C$10:$AR$300,35,FALSE)),"",VLOOKUP(BN115,'JOURNÉE 2'!$C$10:$AR$300,35,FALSE))</f>
        <v/>
      </c>
      <c r="BS115" s="461" t="str">
        <f t="shared" si="79"/>
        <v/>
      </c>
      <c r="BT115" s="475">
        <f t="shared" si="80"/>
        <v>18</v>
      </c>
      <c r="BU115" s="1304" t="str">
        <f>IF(ISNA(VLOOKUP(BN115,'JOURNÉE 2'!$BV$10:$BX$300,3,FALSE)),"",VLOOKUP(BN115,'JOURNÉE 2'!$BV$10:$BX$300,3,FALSE))</f>
        <v/>
      </c>
      <c r="BV115" s="900" t="str">
        <f>IF(ISNA(VLOOKUP(BN115,'JOURNÉE 2'!$C$10:$AR$300,1,FALSE)),"",VLOOKUP(BN115,'JOURNÉE 2'!$C$10:$AR$300,1,FALSE))</f>
        <v/>
      </c>
      <c r="BW115" s="96"/>
      <c r="BX115" t="str">
        <f>IF(ISEVEN(ROW()),IF($B115&lt;&gt;0,TEXT($B115,"00")&amp;" "&amp;#REF!&amp;" "&amp;1,""),IF($B114&lt;&gt;0,TEXT($B114,"00")&amp;" "&amp;#REF!&amp;" "&amp;2,""))</f>
        <v/>
      </c>
      <c r="BY115" t="str">
        <f t="shared" si="90"/>
        <v/>
      </c>
      <c r="BZ115" t="str">
        <f t="shared" si="91"/>
        <v/>
      </c>
      <c r="CA115" t="str">
        <f t="shared" si="89"/>
        <v/>
      </c>
      <c r="CB115" t="str">
        <f t="shared" si="81"/>
        <v/>
      </c>
      <c r="CC115" t="str">
        <f t="shared" si="82"/>
        <v/>
      </c>
      <c r="CD115" t="str">
        <f t="shared" si="83"/>
        <v/>
      </c>
      <c r="CE115" t="str">
        <f t="shared" si="84"/>
        <v/>
      </c>
      <c r="CF115" t="str">
        <f t="shared" si="85"/>
        <v/>
      </c>
    </row>
    <row r="116" spans="1:84" ht="15.75" customHeight="1" thickTop="1" x14ac:dyDescent="0.4">
      <c r="A116" s="1497"/>
      <c r="B116" s="1459"/>
      <c r="C116" s="97"/>
      <c r="D116" s="98"/>
      <c r="E116" s="98"/>
      <c r="F116" s="87"/>
      <c r="G116" s="1140"/>
      <c r="H116" s="1459" t="str">
        <f t="shared" ref="H116" si="117">IF(G117=36,"",IF(G116="","",G116+G117))</f>
        <v/>
      </c>
      <c r="I116" s="1103" t="str">
        <f>IF(ISNA(VLOOKUP(C116,'J1&amp;J2'!$CA$9:$CE$466,5,FALSE)),"",VLOOKUP(C116,'J1&amp;J2'!$CA$9:$CE$466,5,FALSE))</f>
        <v/>
      </c>
      <c r="J116" s="1516"/>
      <c r="K116" s="1479" t="str">
        <f>IF(ISNA(VLOOKUP(J116,SaisieScores!$C$12:$D$103,2,FALSE)),"",VLOOKUP(J116,SaisieScores!$C$12:$D$103,2,FALSE))</f>
        <v/>
      </c>
      <c r="L116" s="1462" t="str">
        <f t="shared" si="93"/>
        <v/>
      </c>
      <c r="M116" s="1529" t="str">
        <f>IF(L116="","",L116-$AS$6)</f>
        <v/>
      </c>
      <c r="N116" s="1471" t="str">
        <f>IF(K116="","",RANK(K116,($K$10:$K$257),1))</f>
        <v/>
      </c>
      <c r="O116" s="1474" t="str">
        <f>IF(S116="","",IF(S116&gt;3,"",IF(S116=1,K116,IF(S116=2,K116,IF(S116=3,K116)))))</f>
        <v/>
      </c>
      <c r="P116" s="1045"/>
      <c r="Q116" s="942"/>
      <c r="R116" s="87"/>
      <c r="S116" s="1474" t="str">
        <f>IF(OR(ISBLANK(K116),K116=""),"",RANK(K116,$K$106:$K$123,1)+COUNTIF($K$106:K116,K116)-1)</f>
        <v/>
      </c>
      <c r="T116" s="1474" t="str">
        <f>IF(O116="","",IF(O116&gt;3,"",IF(O116=1,K116,IF(O116=2,K116,IF(O116=3,K116)))))</f>
        <v/>
      </c>
      <c r="U116" s="1474" t="str">
        <f>IF(S116="","",IF(S116&gt;3,"",IF(S116=1,K116,IF(S116=2,K116,IF(S116=3,K116)))))</f>
        <v/>
      </c>
      <c r="V116" s="1474" t="str">
        <f>IF(COUNTIF($K$106:$K$123,"&gt;1")&lt;6,"",SMALL($K$106:$K$123,6))</f>
        <v/>
      </c>
      <c r="W116" s="1474" t="str">
        <f>IF(OR(ISBLANK(V116),V116=""),"",RANK(V116,($V$10:$V$257),1))</f>
        <v/>
      </c>
      <c r="X116" s="1476"/>
      <c r="Y116" s="1476"/>
      <c r="Z116" s="1477"/>
      <c r="AA116" s="1425"/>
      <c r="AB116" s="1328" t="str">
        <f>IF(ISNA(VLOOKUP(AA116,SaisieScores!$F$12:$G$103,2,FALSE)),"",VLOOKUP(AA116,SaisieScores!$F$12:$G$103,2,FALSE))</f>
        <v/>
      </c>
      <c r="AC116" s="1348" t="str">
        <f t="shared" si="17"/>
        <v/>
      </c>
      <c r="AD116" s="1349" t="str">
        <f t="shared" si="70"/>
        <v/>
      </c>
      <c r="AE116" s="1349" t="str">
        <f t="shared" si="71"/>
        <v/>
      </c>
      <c r="AF116" s="1348" t="str">
        <f>IF(OR(ISBLANK(AB116),AB116=""),"",IF(AB116="AB","",RANK(AB116,$AB$106:$AB$123,1)+COUNTIF($AB$106:AB116,AB116)-1))</f>
        <v/>
      </c>
      <c r="AG116" s="1223" t="str">
        <f t="shared" si="77"/>
        <v/>
      </c>
      <c r="AH116" s="103" t="str">
        <f t="shared" si="111"/>
        <v/>
      </c>
      <c r="AI116" s="82" t="str">
        <f t="shared" si="96"/>
        <v/>
      </c>
      <c r="AJ116" s="897" t="str">
        <f t="shared" si="4"/>
        <v/>
      </c>
      <c r="AK116" s="1223"/>
      <c r="AL116" s="1348"/>
      <c r="AM116" s="1348"/>
      <c r="AN116" s="1349" t="str">
        <f t="shared" si="78"/>
        <v/>
      </c>
      <c r="AO116" s="1157" t="str">
        <f t="shared" si="95"/>
        <v/>
      </c>
      <c r="AP116" s="1242" t="str">
        <f t="shared" si="87"/>
        <v/>
      </c>
      <c r="AQ116" s="1223" t="str">
        <f t="shared" si="72"/>
        <v/>
      </c>
      <c r="AR116" s="1223" t="str">
        <f t="shared" si="112"/>
        <v/>
      </c>
      <c r="AS116" s="1223" t="str">
        <f t="shared" si="7"/>
        <v/>
      </c>
      <c r="AT116" s="1223" t="str">
        <f t="shared" si="73"/>
        <v/>
      </c>
      <c r="AU116" s="1223"/>
      <c r="AV116" s="1223" t="str">
        <f t="shared" si="88"/>
        <v/>
      </c>
      <c r="AW116" s="1223"/>
      <c r="AX116" s="1223" t="str">
        <f t="shared" si="74"/>
        <v/>
      </c>
      <c r="AY116" s="1497"/>
      <c r="AZ116" s="1497"/>
      <c r="BA116" s="900" t="str">
        <f t="shared" si="75"/>
        <v/>
      </c>
      <c r="BB116" s="900" t="str">
        <f>IF(ISBLANK('JOURNÉE 2'!C116),"",'JOURNÉE 2'!C116)</f>
        <v/>
      </c>
      <c r="BC116" s="1505" t="str">
        <f>IF(OR(BK116=""),"",IF(OR(BL116=""),"",BK116))</f>
        <v/>
      </c>
      <c r="BD116" s="1495" t="str">
        <f>IF(OR(BK116=""),"",IF(OR(BL116=""),"",BL116))</f>
        <v/>
      </c>
      <c r="BE116" s="1508" t="str">
        <f>IF(OR(BK116="",BL116=""),"",MIN(BK116:BL116))</f>
        <v/>
      </c>
      <c r="BF116" s="1311" t="str">
        <f>IF(ISNA(VLOOKUP(BA116,'JOURNÉE 1'!$BJ$10:$BL$298,2,FALSE)),"",VLOOKUP(BA116,'JOURNÉE 1'!$BJ$10:$BL$298,2,FALSE))</f>
        <v/>
      </c>
      <c r="BG116" s="1312" t="str">
        <f t="shared" si="11"/>
        <v/>
      </c>
      <c r="BH116" s="1312" t="str">
        <f t="shared" si="12"/>
        <v/>
      </c>
      <c r="BI116" s="1505" t="str">
        <f>IF(OR(C116="",C117=""),"",CONCATENATE(C116,C117))</f>
        <v/>
      </c>
      <c r="BJ116" s="1354"/>
      <c r="BK116" s="1495" t="str">
        <f>IF(K116= "", "",K116)</f>
        <v/>
      </c>
      <c r="BL116" s="1495" t="str">
        <f>IF(ISNA(VLOOKUP(BI116,'JOURNÉE 2'!$BE$10:$BF$300,2,FALSE)),"",VLOOKUP(BI116,'JOURNÉE 2'!$BE$10:$BF$300,2,FALSE))</f>
        <v/>
      </c>
      <c r="BM116" s="1508" t="str">
        <f>IF(OR(BK116="",BL116=""),"",MIN(BK116:BL116))</f>
        <v/>
      </c>
      <c r="BN116" s="1311" t="str">
        <f>IF(ISBLANK('JOURNÉE 1'!C116),"",'JOURNÉE 1'!C116)</f>
        <v/>
      </c>
      <c r="BO116" s="461" t="str">
        <f t="shared" si="76"/>
        <v/>
      </c>
      <c r="BP116" s="461" t="str">
        <f>IF(ISBLANK('JOURNÉE 2'!C116),"",'JOURNÉE 2'!C116)</f>
        <v/>
      </c>
      <c r="BQ116" s="461" t="str">
        <f>IF(ISBLANK('JOURNÉE 1'!U116),"",'JOURNÉE 1'!U116)</f>
        <v/>
      </c>
      <c r="BR116" s="461" t="str">
        <f>IF(ISNA(VLOOKUP(BN116,'JOURNÉE 2'!$C$10:$AR$300,35,FALSE)),"",VLOOKUP(BN116,'JOURNÉE 2'!$C$10:$AR$300,35,FALSE))</f>
        <v/>
      </c>
      <c r="BS116" s="461" t="str">
        <f t="shared" si="79"/>
        <v/>
      </c>
      <c r="BT116" s="475">
        <f t="shared" si="80"/>
        <v>18</v>
      </c>
      <c r="BU116" s="1304" t="str">
        <f>IF(ISNA(VLOOKUP(BN116,'JOURNÉE 2'!$BV$10:$BX$300,3,FALSE)),"",VLOOKUP(BN116,'JOURNÉE 2'!$BV$10:$BX$300,3,FALSE))</f>
        <v/>
      </c>
      <c r="BV116" s="900" t="str">
        <f>IF(ISNA(VLOOKUP(BN116,'JOURNÉE 2'!$C$10:$AR$300,1,FALSE)),"",VLOOKUP(BN116,'JOURNÉE 2'!$C$10:$AR$300,1,FALSE))</f>
        <v/>
      </c>
      <c r="BW116" s="107"/>
      <c r="BX116" t="str">
        <f>IF(ISEVEN(ROW()),IF($B116&lt;&gt;0,TEXT($B116,"00")&amp;" "&amp;#REF!&amp;" "&amp;1,""),IF($B115&lt;&gt;0,TEXT($B115,"00")&amp;" "&amp;#REF!&amp;" "&amp;2,""))</f>
        <v/>
      </c>
      <c r="BY116" t="str">
        <f t="shared" si="90"/>
        <v/>
      </c>
      <c r="BZ116" t="str">
        <f t="shared" si="91"/>
        <v/>
      </c>
      <c r="CA116" t="str">
        <f t="shared" si="89"/>
        <v/>
      </c>
      <c r="CB116" t="str">
        <f t="shared" si="81"/>
        <v/>
      </c>
      <c r="CC116" t="str">
        <f t="shared" si="82"/>
        <v/>
      </c>
      <c r="CD116" t="str">
        <f t="shared" si="83"/>
        <v/>
      </c>
      <c r="CE116" t="str">
        <f t="shared" si="84"/>
        <v/>
      </c>
      <c r="CF116" t="str">
        <f t="shared" si="85"/>
        <v/>
      </c>
    </row>
    <row r="117" spans="1:84" ht="15.75" customHeight="1" thickBot="1" x14ac:dyDescent="0.45">
      <c r="A117" s="1497"/>
      <c r="B117" s="1458"/>
      <c r="C117" s="97"/>
      <c r="D117" s="98"/>
      <c r="E117" s="98"/>
      <c r="F117" s="87"/>
      <c r="G117" s="1140"/>
      <c r="H117" s="1486"/>
      <c r="I117" s="1105" t="str">
        <f>IF(ISNA(VLOOKUP(C117,'J1&amp;J2'!$CA$9:$CE$466,5,FALSE)),"",VLOOKUP(C117,'J1&amp;J2'!$CA$9:$CE$466,5,FALSE))</f>
        <v/>
      </c>
      <c r="J117" s="1517"/>
      <c r="K117" s="1480"/>
      <c r="L117" s="1463"/>
      <c r="M117" s="1531"/>
      <c r="N117" s="1484"/>
      <c r="O117" s="1510"/>
      <c r="P117" s="1010"/>
      <c r="Q117" s="1350"/>
      <c r="R117" s="88"/>
      <c r="S117" s="1510"/>
      <c r="T117" s="1510"/>
      <c r="U117" s="1510"/>
      <c r="V117" s="1523"/>
      <c r="W117" s="1510"/>
      <c r="X117" s="1510"/>
      <c r="Y117" s="1510"/>
      <c r="Z117" s="1469"/>
      <c r="AA117" s="1425"/>
      <c r="AB117" s="1328" t="str">
        <f>IF(ISNA(VLOOKUP(AA117,SaisieScores!$F$12:$G$103,2,FALSE)),"",VLOOKUP(AA117,SaisieScores!$F$12:$G$103,2,FALSE))</f>
        <v/>
      </c>
      <c r="AC117" s="898" t="str">
        <f t="shared" si="17"/>
        <v/>
      </c>
      <c r="AD117" s="1339" t="str">
        <f t="shared" si="70"/>
        <v/>
      </c>
      <c r="AE117" s="1339" t="str">
        <f t="shared" si="71"/>
        <v/>
      </c>
      <c r="AF117" s="898" t="str">
        <f>IF(OR(ISBLANK(AB117),AB117=""),"",IF(AB117="AB","",RANK(AB117,$AB$106:$AB$123,1)+COUNTIF($AB$106:AB117,AB117)-1))</f>
        <v/>
      </c>
      <c r="AG117" s="1045" t="str">
        <f t="shared" si="77"/>
        <v/>
      </c>
      <c r="AH117" s="88" t="str">
        <f t="shared" si="111"/>
        <v/>
      </c>
      <c r="AI117" s="87" t="str">
        <f t="shared" si="96"/>
        <v/>
      </c>
      <c r="AJ117" s="1010" t="str">
        <f t="shared" si="4"/>
        <v/>
      </c>
      <c r="AK117" s="99"/>
      <c r="AL117" s="950"/>
      <c r="AM117" s="950"/>
      <c r="AN117" s="1339" t="str">
        <f t="shared" si="78"/>
        <v/>
      </c>
      <c r="AO117" s="1352" t="str">
        <f t="shared" si="95"/>
        <v/>
      </c>
      <c r="AP117" s="1241" t="str">
        <f t="shared" si="87"/>
        <v/>
      </c>
      <c r="AQ117" s="1045" t="str">
        <f t="shared" si="72"/>
        <v/>
      </c>
      <c r="AR117" s="1045" t="str">
        <f t="shared" si="112"/>
        <v/>
      </c>
      <c r="AS117" s="1045" t="str">
        <f t="shared" si="7"/>
        <v/>
      </c>
      <c r="AT117" s="1045" t="str">
        <f t="shared" si="73"/>
        <v/>
      </c>
      <c r="AU117" s="1045"/>
      <c r="AV117" s="1045" t="str">
        <f t="shared" si="88"/>
        <v/>
      </c>
      <c r="AW117" s="1045"/>
      <c r="AX117" s="1045" t="str">
        <f t="shared" si="74"/>
        <v/>
      </c>
      <c r="AY117" s="1497"/>
      <c r="AZ117" s="1497"/>
      <c r="BA117" s="900" t="str">
        <f t="shared" si="75"/>
        <v/>
      </c>
      <c r="BB117" s="900" t="str">
        <f>IF(ISBLANK('JOURNÉE 2'!C117),"",'JOURNÉE 2'!C117)</f>
        <v/>
      </c>
      <c r="BC117" s="1511"/>
      <c r="BD117" s="1510"/>
      <c r="BE117" s="1515"/>
      <c r="BF117" s="1311" t="str">
        <f>IF(ISNA(VLOOKUP(BA117,'JOURNÉE 1'!$BJ$10:$BL$298,2,FALSE)),"",VLOOKUP(BA117,'JOURNÉE 1'!$BJ$10:$BL$298,2,FALSE))</f>
        <v/>
      </c>
      <c r="BG117" s="1312" t="str">
        <f t="shared" si="11"/>
        <v/>
      </c>
      <c r="BH117" s="1312" t="str">
        <f t="shared" si="12"/>
        <v/>
      </c>
      <c r="BI117" s="1511"/>
      <c r="BJ117" s="1353"/>
      <c r="BK117" s="1510"/>
      <c r="BL117" s="1510"/>
      <c r="BM117" s="1515"/>
      <c r="BN117" s="1311" t="str">
        <f>IF(ISBLANK('JOURNÉE 1'!C117),"",'JOURNÉE 1'!C117)</f>
        <v/>
      </c>
      <c r="BO117" s="461" t="str">
        <f t="shared" si="76"/>
        <v/>
      </c>
      <c r="BP117" s="461" t="str">
        <f>IF(ISBLANK('JOURNÉE 2'!C117),"",'JOURNÉE 2'!C117)</f>
        <v/>
      </c>
      <c r="BQ117" s="461" t="str">
        <f>IF(ISBLANK('JOURNÉE 1'!U117),"",'JOURNÉE 1'!U117)</f>
        <v/>
      </c>
      <c r="BR117" s="461" t="str">
        <f>IF(ISNA(VLOOKUP(BN117,'JOURNÉE 2'!$C$10:$AR$300,35,FALSE)),"",VLOOKUP(BN117,'JOURNÉE 2'!$C$10:$AR$300,35,FALSE))</f>
        <v/>
      </c>
      <c r="BS117" s="461" t="str">
        <f t="shared" si="79"/>
        <v/>
      </c>
      <c r="BT117" s="475">
        <f t="shared" si="80"/>
        <v>18</v>
      </c>
      <c r="BU117" s="1304" t="str">
        <f>IF(ISNA(VLOOKUP(BN117,'JOURNÉE 2'!$BV$10:$BX$300,3,FALSE)),"",VLOOKUP(BN117,'JOURNÉE 2'!$BV$10:$BX$300,3,FALSE))</f>
        <v/>
      </c>
      <c r="BV117" s="900" t="str">
        <f>IF(ISNA(VLOOKUP(BN117,'JOURNÉE 2'!$C$10:$AR$300,1,FALSE)),"",VLOOKUP(BN117,'JOURNÉE 2'!$C$10:$AR$300,1,FALSE))</f>
        <v/>
      </c>
      <c r="BW117" s="96"/>
      <c r="BX117" t="str">
        <f>IF(ISEVEN(ROW()),IF($B117&lt;&gt;0,TEXT($B117,"00")&amp;" "&amp;#REF!&amp;" "&amp;1,""),IF($B116&lt;&gt;0,TEXT($B116,"00")&amp;" "&amp;#REF!&amp;" "&amp;2,""))</f>
        <v/>
      </c>
      <c r="BY117" t="str">
        <f t="shared" si="90"/>
        <v/>
      </c>
      <c r="BZ117" t="str">
        <f t="shared" si="91"/>
        <v/>
      </c>
      <c r="CA117" t="str">
        <f t="shared" si="89"/>
        <v/>
      </c>
      <c r="CB117" t="str">
        <f t="shared" si="81"/>
        <v/>
      </c>
      <c r="CC117" t="str">
        <f t="shared" si="82"/>
        <v/>
      </c>
      <c r="CD117" t="str">
        <f t="shared" si="83"/>
        <v/>
      </c>
      <c r="CE117" t="str">
        <f t="shared" si="84"/>
        <v/>
      </c>
      <c r="CF117" t="str">
        <f t="shared" si="85"/>
        <v/>
      </c>
    </row>
    <row r="118" spans="1:84" ht="15.75" customHeight="1" thickTop="1" x14ac:dyDescent="0.4">
      <c r="A118" s="1497"/>
      <c r="B118" s="1457"/>
      <c r="C118" s="113"/>
      <c r="D118" s="114"/>
      <c r="E118" s="114"/>
      <c r="F118" s="115"/>
      <c r="G118" s="1139"/>
      <c r="H118" s="1457" t="str">
        <f t="shared" ref="H118" si="118">IF(G119=36,"",IF(G118="","",G118+G119))</f>
        <v/>
      </c>
      <c r="I118" s="1104" t="str">
        <f>IF(ISNA(VLOOKUP(C118,'J1&amp;J2'!$CA$9:$CE$466,5,FALSE)),"",VLOOKUP(C118,'J1&amp;J2'!$CA$9:$CE$466,5,FALSE))</f>
        <v/>
      </c>
      <c r="J118" s="1518"/>
      <c r="K118" s="1479" t="str">
        <f>IF(ISNA(VLOOKUP(J118,SaisieScores!$C$12:$D$103,2,FALSE)),"",VLOOKUP(J118,SaisieScores!$C$12:$D$103,2,FALSE))</f>
        <v/>
      </c>
      <c r="L118" s="1462" t="str">
        <f t="shared" si="93"/>
        <v/>
      </c>
      <c r="M118" s="1520" t="str">
        <f>IF(L118="","",L118-$AS$6)</f>
        <v/>
      </c>
      <c r="N118" s="1460" t="str">
        <f>IF(K118="","",RANK(K118,($K$10:$K$257),1))</f>
        <v/>
      </c>
      <c r="O118" s="1509" t="str">
        <f>IF(S118="","",IF(S118&gt;3,"",IF(S118=1,K118,IF(S118=2,K118,IF(S118=3,K118)))))</f>
        <v/>
      </c>
      <c r="P118" s="1351"/>
      <c r="Q118" s="1351"/>
      <c r="R118" s="83"/>
      <c r="S118" s="1539" t="str">
        <f>IF(OR(ISBLANK(K118),K118=""),"",RANK(K118,$K$106:$K$123,1)+COUNTIF($K$106:K118,K118)-1)</f>
        <v/>
      </c>
      <c r="T118" s="1474" t="str">
        <f>IF(O118="","",IF(O118&gt;3,"",IF(O118=1,K118,IF(O118=2,K118,IF(O118=3,K118)))))</f>
        <v/>
      </c>
      <c r="U118" s="1474" t="str">
        <f>IF(S118="","",IF(S118&gt;3,"",IF(S118=1,K118,IF(S118=2,K118,IF(S118=3,K118)))))</f>
        <v/>
      </c>
      <c r="V118" s="1522"/>
      <c r="W118" s="1476" t="str">
        <f>IF(OR(ISBLANK(V118),V118=""),"",RANK(V118,($V$10:$V$257),1))</f>
        <v/>
      </c>
      <c r="X118" s="1474"/>
      <c r="Y118" s="1474"/>
      <c r="Z118" s="1468"/>
      <c r="AA118" s="1426"/>
      <c r="AB118" s="1328" t="str">
        <f>IF(ISNA(VLOOKUP(AA118,SaisieScores!$F$12:$G$103,2,FALSE)),"",VLOOKUP(AA118,SaisieScores!$F$12:$G$103,2,FALSE))</f>
        <v/>
      </c>
      <c r="AC118" s="1348" t="str">
        <f t="shared" si="17"/>
        <v/>
      </c>
      <c r="AD118" s="1349" t="str">
        <f t="shared" si="70"/>
        <v/>
      </c>
      <c r="AE118" s="1349" t="str">
        <f t="shared" si="71"/>
        <v/>
      </c>
      <c r="AF118" s="1348" t="str">
        <f>IF(OR(ISBLANK(AB118),AB118=""),"",IF(AB118="AB","",RANK(AB118,$AB$106:$AB$123,1)+COUNTIF($AB$106:AB118,AB118)-1))</f>
        <v/>
      </c>
      <c r="AG118" s="1223" t="str">
        <f t="shared" si="77"/>
        <v/>
      </c>
      <c r="AH118" s="103" t="str">
        <f t="shared" si="111"/>
        <v/>
      </c>
      <c r="AI118" s="82" t="str">
        <f t="shared" si="96"/>
        <v/>
      </c>
      <c r="AJ118" s="897" t="str">
        <f t="shared" si="4"/>
        <v/>
      </c>
      <c r="AK118" s="1223"/>
      <c r="AL118" s="1348"/>
      <c r="AM118" s="1348"/>
      <c r="AN118" s="1349" t="str">
        <f t="shared" si="78"/>
        <v/>
      </c>
      <c r="AO118" s="1157" t="str">
        <f t="shared" si="95"/>
        <v/>
      </c>
      <c r="AP118" s="1242" t="str">
        <f t="shared" si="87"/>
        <v/>
      </c>
      <c r="AQ118" s="1223" t="str">
        <f t="shared" si="72"/>
        <v/>
      </c>
      <c r="AR118" s="1223" t="str">
        <f t="shared" si="112"/>
        <v/>
      </c>
      <c r="AS118" s="1223" t="str">
        <f t="shared" si="7"/>
        <v/>
      </c>
      <c r="AT118" s="1223" t="str">
        <f t="shared" si="73"/>
        <v/>
      </c>
      <c r="AU118" s="1223"/>
      <c r="AV118" s="1223" t="str">
        <f t="shared" si="88"/>
        <v/>
      </c>
      <c r="AW118" s="1223"/>
      <c r="AX118" s="1223" t="str">
        <f t="shared" si="74"/>
        <v/>
      </c>
      <c r="AY118" s="1497"/>
      <c r="AZ118" s="1497"/>
      <c r="BA118" s="900" t="str">
        <f t="shared" si="75"/>
        <v/>
      </c>
      <c r="BB118" s="900" t="str">
        <f>IF(ISBLANK('JOURNÉE 2'!C118),"",'JOURNÉE 2'!C118)</f>
        <v/>
      </c>
      <c r="BC118" s="1505" t="str">
        <f>IF(OR(BK118=""),"",IF(OR(BL118=""),"",BK118))</f>
        <v/>
      </c>
      <c r="BD118" s="1495" t="str">
        <f>IF(OR(BK118=""),"",IF(OR(BL118=""),"",BL118))</f>
        <v/>
      </c>
      <c r="BE118" s="1508" t="str">
        <f>IF(OR(BK118="",BL118=""),"",MIN(BK118:BL118))</f>
        <v/>
      </c>
      <c r="BF118" s="1311" t="str">
        <f>IF(ISNA(VLOOKUP(BA118,'JOURNÉE 1'!$BJ$10:$BL$298,2,FALSE)),"",VLOOKUP(BA118,'JOURNÉE 1'!$BJ$10:$BL$298,2,FALSE))</f>
        <v/>
      </c>
      <c r="BG118" s="92" t="str">
        <f t="shared" si="11"/>
        <v/>
      </c>
      <c r="BH118" s="93" t="str">
        <f t="shared" si="12"/>
        <v/>
      </c>
      <c r="BI118" s="1505" t="str">
        <f>IF(OR(C118="",C119=""),"",CONCATENATE(C118,C119))</f>
        <v/>
      </c>
      <c r="BJ118" s="1354"/>
      <c r="BK118" s="1495" t="str">
        <f>IF(K118= "", "",K118)</f>
        <v/>
      </c>
      <c r="BL118" s="1495" t="str">
        <f>IF(ISNA(VLOOKUP(BI118,'JOURNÉE 2'!$BE$10:$BF$300,2,FALSE)),"",VLOOKUP(BI118,'JOURNÉE 2'!$BE$10:$BF$300,2,FALSE))</f>
        <v/>
      </c>
      <c r="BM118" s="1508" t="str">
        <f>IF(OR(BK118="",BL118=""),"",MIN(BK118:BL118))</f>
        <v/>
      </c>
      <c r="BN118" s="1311" t="str">
        <f>IF(ISBLANK('JOURNÉE 1'!C118),"",'JOURNÉE 1'!C118)</f>
        <v/>
      </c>
      <c r="BO118" s="461" t="str">
        <f t="shared" si="76"/>
        <v/>
      </c>
      <c r="BP118" s="461" t="str">
        <f>IF(ISBLANK('JOURNÉE 2'!C118),"",'JOURNÉE 2'!C118)</f>
        <v/>
      </c>
      <c r="BQ118" s="461" t="str">
        <f>IF(ISBLANK('JOURNÉE 1'!U118),"",'JOURNÉE 1'!U118)</f>
        <v/>
      </c>
      <c r="BR118" s="461" t="str">
        <f>IF(ISNA(VLOOKUP(BN118,'JOURNÉE 2'!$C$10:$AR$300,35,FALSE)),"",VLOOKUP(BN118,'JOURNÉE 2'!$C$10:$AR$300,35,FALSE))</f>
        <v/>
      </c>
      <c r="BS118" s="461" t="str">
        <f t="shared" si="79"/>
        <v/>
      </c>
      <c r="BT118" s="475">
        <f t="shared" si="80"/>
        <v>18</v>
      </c>
      <c r="BU118" s="1304" t="str">
        <f>IF(ISNA(VLOOKUP(BN118,'JOURNÉE 2'!$BV$10:$BX$300,3,FALSE)),"",VLOOKUP(BN118,'JOURNÉE 2'!$BV$10:$BX$300,3,FALSE))</f>
        <v/>
      </c>
      <c r="BV118" s="900" t="str">
        <f>IF(ISNA(VLOOKUP(BN118,'JOURNÉE 2'!$C$10:$AR$300,1,FALSE)),"",VLOOKUP(BN118,'JOURNÉE 2'!$C$10:$AR$300,1,FALSE))</f>
        <v/>
      </c>
      <c r="BW118" s="107"/>
      <c r="BX118" t="str">
        <f>IF(ISEVEN(ROW()),IF($B118&lt;&gt;0,TEXT($B118,"00")&amp;" "&amp;#REF!&amp;" "&amp;1,""),IF($B117&lt;&gt;0,TEXT($B117,"00")&amp;" "&amp;#REF!&amp;" "&amp;2,""))</f>
        <v/>
      </c>
      <c r="BY118" t="str">
        <f t="shared" si="90"/>
        <v/>
      </c>
      <c r="BZ118" t="str">
        <f t="shared" si="91"/>
        <v/>
      </c>
      <c r="CA118" t="str">
        <f t="shared" si="89"/>
        <v/>
      </c>
      <c r="CB118" t="str">
        <f t="shared" si="81"/>
        <v/>
      </c>
      <c r="CC118" t="str">
        <f t="shared" si="82"/>
        <v/>
      </c>
      <c r="CD118" t="str">
        <f t="shared" si="83"/>
        <v/>
      </c>
      <c r="CE118" t="str">
        <f t="shared" si="84"/>
        <v/>
      </c>
      <c r="CF118" t="str">
        <f t="shared" si="85"/>
        <v/>
      </c>
    </row>
    <row r="119" spans="1:84" ht="15.75" customHeight="1" thickBot="1" x14ac:dyDescent="0.45">
      <c r="A119" s="1497"/>
      <c r="B119" s="1458"/>
      <c r="C119" s="80"/>
      <c r="D119" s="81"/>
      <c r="E119" s="81"/>
      <c r="F119" s="82"/>
      <c r="G119" s="1141"/>
      <c r="H119" s="1494"/>
      <c r="I119" s="1102" t="str">
        <f>IF(ISNA(VLOOKUP(C119,'J1&amp;J2'!$CA$9:$CE$466,5,FALSE)),"",VLOOKUP(C119,'J1&amp;J2'!$CA$9:$CE$466,5,FALSE))</f>
        <v/>
      </c>
      <c r="J119" s="1519"/>
      <c r="K119" s="1480"/>
      <c r="L119" s="1463"/>
      <c r="M119" s="1521"/>
      <c r="N119" s="1461"/>
      <c r="O119" s="1510"/>
      <c r="P119" s="83"/>
      <c r="Q119" s="1351"/>
      <c r="R119" s="83"/>
      <c r="S119" s="1510"/>
      <c r="T119" s="1510"/>
      <c r="U119" s="1510"/>
      <c r="V119" s="1510"/>
      <c r="W119" s="1528"/>
      <c r="X119" s="1528"/>
      <c r="Y119" s="1528"/>
      <c r="Z119" s="1514"/>
      <c r="AA119" s="1424"/>
      <c r="AB119" s="1328" t="str">
        <f>IF(ISNA(VLOOKUP(AA119,SaisieScores!$F$12:$G$103,2,FALSE)),"",VLOOKUP(AA119,SaisieScores!$F$12:$G$103,2,FALSE))</f>
        <v/>
      </c>
      <c r="AC119" s="898" t="str">
        <f t="shared" si="17"/>
        <v/>
      </c>
      <c r="AD119" s="1339" t="str">
        <f t="shared" si="70"/>
        <v/>
      </c>
      <c r="AE119" s="1339" t="str">
        <f t="shared" si="71"/>
        <v/>
      </c>
      <c r="AF119" s="898" t="str">
        <f>IF(OR(ISBLANK(AB119),AB119=""),"",IF(AB119="AB","",RANK(AB119,$AB$106:$AB$123,1)+COUNTIF($AB$106:AB119,AB119)-1))</f>
        <v/>
      </c>
      <c r="AG119" s="1045" t="str">
        <f t="shared" si="77"/>
        <v/>
      </c>
      <c r="AH119" s="88" t="str">
        <f t="shared" si="111"/>
        <v/>
      </c>
      <c r="AI119" s="87" t="str">
        <f t="shared" si="96"/>
        <v/>
      </c>
      <c r="AJ119" s="1010" t="str">
        <f t="shared" si="4"/>
        <v/>
      </c>
      <c r="AK119" s="99"/>
      <c r="AL119" s="950"/>
      <c r="AM119" s="950"/>
      <c r="AN119" s="1339" t="str">
        <f t="shared" si="78"/>
        <v/>
      </c>
      <c r="AO119" s="1352" t="str">
        <f t="shared" si="95"/>
        <v/>
      </c>
      <c r="AP119" s="1241" t="str">
        <f t="shared" si="87"/>
        <v/>
      </c>
      <c r="AQ119" s="1045" t="str">
        <f t="shared" si="72"/>
        <v/>
      </c>
      <c r="AR119" s="1045" t="str">
        <f t="shared" si="112"/>
        <v/>
      </c>
      <c r="AS119" s="1045" t="str">
        <f t="shared" si="7"/>
        <v/>
      </c>
      <c r="AT119" s="1045" t="str">
        <f t="shared" si="73"/>
        <v/>
      </c>
      <c r="AU119" s="1045"/>
      <c r="AV119" s="1045" t="str">
        <f t="shared" si="88"/>
        <v/>
      </c>
      <c r="AW119" s="1045"/>
      <c r="AX119" s="1045" t="str">
        <f t="shared" si="74"/>
        <v/>
      </c>
      <c r="AY119" s="1497"/>
      <c r="AZ119" s="1497"/>
      <c r="BA119" s="900" t="str">
        <f t="shared" si="75"/>
        <v/>
      </c>
      <c r="BB119" s="900" t="str">
        <f>IF(ISBLANK('JOURNÉE 2'!C119),"",'JOURNÉE 2'!C119)</f>
        <v/>
      </c>
      <c r="BC119" s="1511"/>
      <c r="BD119" s="1510"/>
      <c r="BE119" s="1515"/>
      <c r="BF119" s="1311" t="str">
        <f>IF(ISNA(VLOOKUP(BA119,'JOURNÉE 1'!$BJ$10:$BL$298,2,FALSE)),"",VLOOKUP(BA119,'JOURNÉE 1'!$BJ$10:$BL$298,2,FALSE))</f>
        <v/>
      </c>
      <c r="BG119" s="461" t="str">
        <f t="shared" si="11"/>
        <v/>
      </c>
      <c r="BH119" s="1304" t="str">
        <f t="shared" si="12"/>
        <v/>
      </c>
      <c r="BI119" s="1511"/>
      <c r="BJ119" s="94"/>
      <c r="BK119" s="1528"/>
      <c r="BL119" s="1528"/>
      <c r="BM119" s="1605"/>
      <c r="BN119" s="1311" t="str">
        <f>IF(ISBLANK('JOURNÉE 1'!C119),"",'JOURNÉE 1'!C119)</f>
        <v/>
      </c>
      <c r="BO119" s="461" t="str">
        <f t="shared" si="76"/>
        <v/>
      </c>
      <c r="BP119" s="461" t="str">
        <f>IF(ISBLANK('JOURNÉE 2'!C119),"",'JOURNÉE 2'!C119)</f>
        <v/>
      </c>
      <c r="BQ119" s="461" t="str">
        <f>IF(ISBLANK('JOURNÉE 1'!U119),"",'JOURNÉE 1'!U119)</f>
        <v/>
      </c>
      <c r="BR119" s="461" t="str">
        <f>IF(ISNA(VLOOKUP(BN119,'JOURNÉE 2'!$C$10:$AR$300,35,FALSE)),"",VLOOKUP(BN119,'JOURNÉE 2'!$C$10:$AR$300,35,FALSE))</f>
        <v/>
      </c>
      <c r="BS119" s="461" t="str">
        <f t="shared" si="79"/>
        <v/>
      </c>
      <c r="BT119" s="475">
        <f t="shared" si="80"/>
        <v>18</v>
      </c>
      <c r="BU119" s="1304" t="str">
        <f>IF(ISNA(VLOOKUP(BN119,'JOURNÉE 2'!$BV$10:$BX$300,3,FALSE)),"",VLOOKUP(BN119,'JOURNÉE 2'!$BV$10:$BX$300,3,FALSE))</f>
        <v/>
      </c>
      <c r="BV119" s="900" t="str">
        <f>IF(ISNA(VLOOKUP(BN119,'JOURNÉE 2'!$C$10:$AR$300,1,FALSE)),"",VLOOKUP(BN119,'JOURNÉE 2'!$C$10:$AR$300,1,FALSE))</f>
        <v/>
      </c>
      <c r="BW119" s="96"/>
      <c r="BX119" t="str">
        <f>IF(ISEVEN(ROW()),IF($B119&lt;&gt;0,TEXT($B119,"00")&amp;" "&amp;#REF!&amp;" "&amp;1,""),IF($B118&lt;&gt;0,TEXT($B118,"00")&amp;" "&amp;#REF!&amp;" "&amp;2,""))</f>
        <v/>
      </c>
      <c r="BY119" t="str">
        <f t="shared" si="90"/>
        <v/>
      </c>
      <c r="BZ119" t="str">
        <f t="shared" si="91"/>
        <v/>
      </c>
      <c r="CA119" t="str">
        <f t="shared" si="89"/>
        <v/>
      </c>
      <c r="CB119" t="str">
        <f t="shared" si="81"/>
        <v/>
      </c>
      <c r="CC119" t="str">
        <f t="shared" si="82"/>
        <v/>
      </c>
      <c r="CD119" t="str">
        <f t="shared" si="83"/>
        <v/>
      </c>
      <c r="CE119" t="str">
        <f t="shared" si="84"/>
        <v/>
      </c>
      <c r="CF119" t="str">
        <f t="shared" si="85"/>
        <v/>
      </c>
    </row>
    <row r="120" spans="1:84" ht="15.75" customHeight="1" thickTop="1" x14ac:dyDescent="0.4">
      <c r="A120" s="1497"/>
      <c r="B120" s="1459"/>
      <c r="C120" s="97"/>
      <c r="D120" s="98"/>
      <c r="E120" s="98"/>
      <c r="F120" s="87"/>
      <c r="G120" s="1140"/>
      <c r="H120" s="1459" t="str">
        <f t="shared" ref="H120" si="119">IF(G121=36,"",IF(G120="","",G120+G121))</f>
        <v/>
      </c>
      <c r="I120" s="1103" t="str">
        <f>IF(ISNA(VLOOKUP(C120,'J1&amp;J2'!$CA$9:$CE$466,5,FALSE)),"",VLOOKUP(C120,'J1&amp;J2'!$CA$9:$CE$466,5,FALSE))</f>
        <v/>
      </c>
      <c r="J120" s="1516"/>
      <c r="K120" s="1479" t="str">
        <f>IF(ISNA(VLOOKUP(J120,SaisieScores!$C$12:$D$103,2,FALSE)),"",VLOOKUP(J120,SaisieScores!$C$12:$D$103,2,FALSE))</f>
        <v/>
      </c>
      <c r="L120" s="1462" t="str">
        <f t="shared" si="93"/>
        <v/>
      </c>
      <c r="M120" s="1529" t="str">
        <f>IF(L120="","",L120-$AS$6)</f>
        <v/>
      </c>
      <c r="N120" s="1471" t="str">
        <f>IF(K120="","",RANK(K120,($K$10:$K$257),1))</f>
        <v/>
      </c>
      <c r="O120" s="1474" t="str">
        <f>IF(S120="","",IF(S120&gt;3,"",IF(S120=1,K120,IF(S120=2,K120,IF(S120=3,K120)))))</f>
        <v/>
      </c>
      <c r="P120" s="1010"/>
      <c r="Q120" s="1008"/>
      <c r="R120" s="88"/>
      <c r="S120" s="1474" t="str">
        <f>IF(OR(ISBLANK(K120),K120=""),"",RANK(K120,$K$106:$K$123,1)+COUNTIF($K$106:K120,K120)-1)</f>
        <v/>
      </c>
      <c r="T120" s="1474" t="str">
        <f>IF(O120="","",IF(O120&gt;3,"",IF(O120=1,K120,IF(O120=2,K120,IF(O120=3,K120)))))</f>
        <v/>
      </c>
      <c r="U120" s="1474" t="str">
        <f>IF(S120="","",IF(S120&gt;3,"",IF(S120=1,K120,IF(S120=2,K120,IF(S120=3,K120)))))</f>
        <v/>
      </c>
      <c r="V120" s="1476"/>
      <c r="W120" s="1474" t="str">
        <f>IF(OR(ISBLANK(V120),V120=""),"",RANK(V120,($V$10:$V$257),1))</f>
        <v/>
      </c>
      <c r="X120" s="1474"/>
      <c r="Y120" s="1474"/>
      <c r="Z120" s="1468"/>
      <c r="AA120" s="1425"/>
      <c r="AB120" s="1328" t="str">
        <f>IF(ISNA(VLOOKUP(AA120,SaisieScores!$F$12:$G$103,2,FALSE)),"",VLOOKUP(AA120,SaisieScores!$F$12:$G$103,2,FALSE))</f>
        <v/>
      </c>
      <c r="AC120" s="1348" t="str">
        <f t="shared" si="17"/>
        <v/>
      </c>
      <c r="AD120" s="1349" t="str">
        <f t="shared" si="70"/>
        <v/>
      </c>
      <c r="AE120" s="1349" t="str">
        <f t="shared" si="71"/>
        <v/>
      </c>
      <c r="AF120" s="1348" t="str">
        <f>IF(OR(ISBLANK(AB120),AB120=""),"",IF(AB120="AB","",RANK(AB120,$AB$106:$AB$123,1)+COUNTIF($AB$106:AB120,AB120)-1))</f>
        <v/>
      </c>
      <c r="AG120" s="1223" t="str">
        <f t="shared" si="77"/>
        <v/>
      </c>
      <c r="AH120" s="103" t="str">
        <f t="shared" si="111"/>
        <v/>
      </c>
      <c r="AI120" s="82" t="str">
        <f t="shared" si="96"/>
        <v/>
      </c>
      <c r="AJ120" s="897" t="str">
        <f t="shared" si="4"/>
        <v/>
      </c>
      <c r="AK120" s="1223"/>
      <c r="AL120" s="1348"/>
      <c r="AM120" s="1348"/>
      <c r="AN120" s="1349" t="str">
        <f t="shared" si="78"/>
        <v/>
      </c>
      <c r="AO120" s="1157" t="str">
        <f t="shared" si="95"/>
        <v/>
      </c>
      <c r="AP120" s="1242" t="str">
        <f t="shared" si="87"/>
        <v/>
      </c>
      <c r="AQ120" s="1223" t="str">
        <f t="shared" si="72"/>
        <v/>
      </c>
      <c r="AR120" s="1223" t="str">
        <f t="shared" si="112"/>
        <v/>
      </c>
      <c r="AS120" s="1223" t="str">
        <f t="shared" si="7"/>
        <v/>
      </c>
      <c r="AT120" s="1223" t="str">
        <f t="shared" si="73"/>
        <v/>
      </c>
      <c r="AU120" s="1223"/>
      <c r="AV120" s="1223" t="str">
        <f t="shared" si="88"/>
        <v/>
      </c>
      <c r="AW120" s="1223"/>
      <c r="AX120" s="1223" t="str">
        <f t="shared" si="74"/>
        <v/>
      </c>
      <c r="AY120" s="1497"/>
      <c r="AZ120" s="1497"/>
      <c r="BA120" s="900" t="str">
        <f t="shared" si="75"/>
        <v/>
      </c>
      <c r="BB120" s="900" t="str">
        <f>IF(ISBLANK('JOURNÉE 2'!C120),"",'JOURNÉE 2'!C120)</f>
        <v/>
      </c>
      <c r="BC120" s="1505" t="str">
        <f>IF(OR(BK120=""),"",IF(OR(BL120=""),"",BK120))</f>
        <v/>
      </c>
      <c r="BD120" s="1495" t="str">
        <f>IF(OR(BK120=""),"",IF(OR(BL120=""),"",BL120))</f>
        <v/>
      </c>
      <c r="BE120" s="1508" t="str">
        <f>IF(OR(BK120="",BL120=""),"",MIN(BK120:BL120))</f>
        <v/>
      </c>
      <c r="BF120" s="1311" t="str">
        <f>IF(ISNA(VLOOKUP(BA120,'JOURNÉE 1'!$BJ$10:$BL$298,2,FALSE)),"",VLOOKUP(BA120,'JOURNÉE 1'!$BJ$10:$BL$298,2,FALSE))</f>
        <v/>
      </c>
      <c r="BG120" s="92" t="str">
        <f t="shared" si="11"/>
        <v/>
      </c>
      <c r="BH120" s="92" t="str">
        <f t="shared" si="12"/>
        <v/>
      </c>
      <c r="BI120" s="1505" t="str">
        <f>IF(OR(C120="",C121=""),"",CONCATENATE(C120,C121))</f>
        <v/>
      </c>
      <c r="BJ120" s="1354"/>
      <c r="BK120" s="1495" t="str">
        <f>IF(K120= "", "",K120)</f>
        <v/>
      </c>
      <c r="BL120" s="1495" t="str">
        <f>IF(ISNA(VLOOKUP(BI120,'JOURNÉE 2'!$BE$10:$BF$300,2,FALSE)),"",VLOOKUP(BI120,'JOURNÉE 2'!$BE$10:$BF$300,2,FALSE))</f>
        <v/>
      </c>
      <c r="BM120" s="1508" t="str">
        <f>IF(OR(BK120="",BL120=""),"",MIN(BK120:BL120))</f>
        <v/>
      </c>
      <c r="BN120" s="1311" t="str">
        <f>IF(ISBLANK('JOURNÉE 1'!C120),"",'JOURNÉE 1'!C120)</f>
        <v/>
      </c>
      <c r="BO120" s="461" t="str">
        <f t="shared" si="76"/>
        <v/>
      </c>
      <c r="BP120" s="461" t="str">
        <f>IF(ISBLANK('JOURNÉE 2'!C120),"",'JOURNÉE 2'!C120)</f>
        <v/>
      </c>
      <c r="BQ120" s="461" t="str">
        <f>IF(ISBLANK('JOURNÉE 1'!U120),"",'JOURNÉE 1'!U120)</f>
        <v/>
      </c>
      <c r="BR120" s="461" t="str">
        <f>IF(ISNA(VLOOKUP(BN120,'JOURNÉE 2'!$C$10:$AR$300,35,FALSE)),"",VLOOKUP(BN120,'JOURNÉE 2'!$C$10:$AR$300,35,FALSE))</f>
        <v/>
      </c>
      <c r="BS120" s="461" t="str">
        <f t="shared" si="79"/>
        <v/>
      </c>
      <c r="BT120" s="475">
        <f t="shared" si="80"/>
        <v>18</v>
      </c>
      <c r="BU120" s="1304" t="str">
        <f>IF(ISNA(VLOOKUP(BN120,'JOURNÉE 2'!$BV$10:$BX$300,3,FALSE)),"",VLOOKUP(BN120,'JOURNÉE 2'!$BV$10:$BX$300,3,FALSE))</f>
        <v/>
      </c>
      <c r="BV120" s="900" t="str">
        <f>IF(ISNA(VLOOKUP(BN120,'JOURNÉE 2'!$C$10:$AR$300,1,FALSE)),"",VLOOKUP(BN120,'JOURNÉE 2'!$C$10:$AR$300,1,FALSE))</f>
        <v/>
      </c>
      <c r="BW120" s="107"/>
      <c r="BX120" t="str">
        <f>IF(ISEVEN(ROW()),IF($B120&lt;&gt;0,TEXT($B120,"00")&amp;" "&amp;#REF!&amp;" "&amp;1,""),IF($B119&lt;&gt;0,TEXT($B119,"00")&amp;" "&amp;#REF!&amp;" "&amp;2,""))</f>
        <v/>
      </c>
      <c r="BY120" t="str">
        <f t="shared" si="90"/>
        <v/>
      </c>
      <c r="BZ120" t="str">
        <f t="shared" si="91"/>
        <v/>
      </c>
      <c r="CA120" t="str">
        <f t="shared" si="89"/>
        <v/>
      </c>
      <c r="CB120" t="str">
        <f t="shared" si="81"/>
        <v/>
      </c>
      <c r="CC120" t="str">
        <f t="shared" si="82"/>
        <v/>
      </c>
      <c r="CD120" t="str">
        <f t="shared" si="83"/>
        <v/>
      </c>
      <c r="CE120" t="str">
        <f t="shared" si="84"/>
        <v/>
      </c>
      <c r="CF120" t="str">
        <f t="shared" si="85"/>
        <v/>
      </c>
    </row>
    <row r="121" spans="1:84" ht="15.75" customHeight="1" thickBot="1" x14ac:dyDescent="0.45">
      <c r="A121" s="1497"/>
      <c r="B121" s="1458"/>
      <c r="C121" s="97"/>
      <c r="D121" s="98"/>
      <c r="E121" s="98"/>
      <c r="F121" s="87"/>
      <c r="G121" s="1140"/>
      <c r="H121" s="1486"/>
      <c r="I121" s="1105" t="str">
        <f>IF(ISNA(VLOOKUP(C121,'J1&amp;J2'!$CA$9:$CE$466,5,FALSE)),"",VLOOKUP(C121,'J1&amp;J2'!$CA$9:$CE$466,5,FALSE))</f>
        <v/>
      </c>
      <c r="J121" s="1517"/>
      <c r="K121" s="1480"/>
      <c r="L121" s="1463"/>
      <c r="M121" s="1531"/>
      <c r="N121" s="1484"/>
      <c r="O121" s="1510"/>
      <c r="P121" s="1010"/>
      <c r="Q121" s="1350"/>
      <c r="R121" s="88"/>
      <c r="S121" s="1510"/>
      <c r="T121" s="1510"/>
      <c r="U121" s="1510"/>
      <c r="V121" s="1510"/>
      <c r="W121" s="1510"/>
      <c r="X121" s="1510"/>
      <c r="Y121" s="1510"/>
      <c r="Z121" s="1469"/>
      <c r="AA121" s="1425"/>
      <c r="AB121" s="1328" t="str">
        <f>IF(ISNA(VLOOKUP(AA121,SaisieScores!$F$12:$G$103,2,FALSE)),"",VLOOKUP(AA121,SaisieScores!$F$12:$G$103,2,FALSE))</f>
        <v/>
      </c>
      <c r="AC121" s="898" t="str">
        <f t="shared" si="17"/>
        <v/>
      </c>
      <c r="AD121" s="1339" t="str">
        <f t="shared" si="70"/>
        <v/>
      </c>
      <c r="AE121" s="1339" t="str">
        <f t="shared" si="71"/>
        <v/>
      </c>
      <c r="AF121" s="898" t="str">
        <f>IF(OR(ISBLANK(AB121),AB121=""),"",IF(AB121="AB","",RANK(AB121,$AB$106:$AB$123,1)+COUNTIF($AB$106:AB121,AB121)-1))</f>
        <v/>
      </c>
      <c r="AG121" s="1045" t="str">
        <f t="shared" si="77"/>
        <v/>
      </c>
      <c r="AH121" s="88" t="str">
        <f t="shared" si="111"/>
        <v/>
      </c>
      <c r="AI121" s="87" t="str">
        <f t="shared" si="96"/>
        <v/>
      </c>
      <c r="AJ121" s="1010" t="str">
        <f t="shared" si="4"/>
        <v/>
      </c>
      <c r="AK121" s="99"/>
      <c r="AL121" s="950"/>
      <c r="AM121" s="950"/>
      <c r="AN121" s="1339" t="str">
        <f t="shared" si="78"/>
        <v/>
      </c>
      <c r="AO121" s="1352" t="str">
        <f t="shared" si="95"/>
        <v/>
      </c>
      <c r="AP121" s="1241" t="str">
        <f t="shared" si="87"/>
        <v/>
      </c>
      <c r="AQ121" s="1045" t="str">
        <f t="shared" si="72"/>
        <v/>
      </c>
      <c r="AR121" s="1045" t="str">
        <f t="shared" si="112"/>
        <v/>
      </c>
      <c r="AS121" s="1045" t="str">
        <f t="shared" si="7"/>
        <v/>
      </c>
      <c r="AT121" s="1045" t="str">
        <f t="shared" si="73"/>
        <v/>
      </c>
      <c r="AU121" s="1045"/>
      <c r="AV121" s="1045" t="str">
        <f t="shared" si="88"/>
        <v/>
      </c>
      <c r="AW121" s="1045"/>
      <c r="AX121" s="1045" t="str">
        <f t="shared" si="74"/>
        <v/>
      </c>
      <c r="AY121" s="1497"/>
      <c r="AZ121" s="1497"/>
      <c r="BA121" s="900" t="str">
        <f t="shared" si="75"/>
        <v/>
      </c>
      <c r="BB121" s="900" t="str">
        <f>IF(ISBLANK('JOURNÉE 2'!C121),"",'JOURNÉE 2'!C121)</f>
        <v/>
      </c>
      <c r="BC121" s="1511"/>
      <c r="BD121" s="1510"/>
      <c r="BE121" s="1515"/>
      <c r="BF121" s="1311" t="str">
        <f>IF(ISNA(VLOOKUP(BA121,'JOURNÉE 1'!$BJ$10:$BL$298,2,FALSE)),"",VLOOKUP(BA121,'JOURNÉE 1'!$BJ$10:$BL$298,2,FALSE))</f>
        <v/>
      </c>
      <c r="BG121" s="1312" t="str">
        <f t="shared" si="11"/>
        <v/>
      </c>
      <c r="BH121" s="1312" t="str">
        <f t="shared" si="12"/>
        <v/>
      </c>
      <c r="BI121" s="1511"/>
      <c r="BJ121" s="1353"/>
      <c r="BK121" s="1510"/>
      <c r="BL121" s="1510"/>
      <c r="BM121" s="1515"/>
      <c r="BN121" s="1311" t="str">
        <f>IF(ISBLANK('JOURNÉE 1'!C121),"",'JOURNÉE 1'!C121)</f>
        <v/>
      </c>
      <c r="BO121" s="461" t="str">
        <f t="shared" si="76"/>
        <v/>
      </c>
      <c r="BP121" s="461" t="str">
        <f>IF(ISBLANK('JOURNÉE 2'!C121),"",'JOURNÉE 2'!C121)</f>
        <v/>
      </c>
      <c r="BQ121" s="461" t="str">
        <f>IF(ISBLANK('JOURNÉE 1'!U121),"",'JOURNÉE 1'!U121)</f>
        <v/>
      </c>
      <c r="BR121" s="461" t="str">
        <f>IF(ISNA(VLOOKUP(BN121,'JOURNÉE 2'!$C$10:$AR$300,35,FALSE)),"",VLOOKUP(BN121,'JOURNÉE 2'!$C$10:$AR$300,35,FALSE))</f>
        <v/>
      </c>
      <c r="BS121" s="461" t="str">
        <f t="shared" si="79"/>
        <v/>
      </c>
      <c r="BT121" s="475">
        <f t="shared" si="80"/>
        <v>18</v>
      </c>
      <c r="BU121" s="1304" t="str">
        <f>IF(ISNA(VLOOKUP(BN121,'JOURNÉE 2'!$BV$10:$BX$300,3,FALSE)),"",VLOOKUP(BN121,'JOURNÉE 2'!$BV$10:$BX$300,3,FALSE))</f>
        <v/>
      </c>
      <c r="BV121" s="900" t="str">
        <f>IF(ISNA(VLOOKUP(BN121,'JOURNÉE 2'!$C$10:$AR$300,1,FALSE)),"",VLOOKUP(BN121,'JOURNÉE 2'!$C$10:$AR$300,1,FALSE))</f>
        <v/>
      </c>
      <c r="BW121" s="96"/>
      <c r="BX121" t="str">
        <f>IF(ISEVEN(ROW()),IF($B121&lt;&gt;0,TEXT($B121,"00")&amp;" "&amp;#REF!&amp;" "&amp;1,""),IF($B120&lt;&gt;0,TEXT($B120,"00")&amp;" "&amp;#REF!&amp;" "&amp;2,""))</f>
        <v/>
      </c>
      <c r="BY121" t="str">
        <f t="shared" si="90"/>
        <v/>
      </c>
      <c r="BZ121" t="str">
        <f t="shared" si="91"/>
        <v/>
      </c>
      <c r="CA121" t="str">
        <f t="shared" si="89"/>
        <v/>
      </c>
      <c r="CB121" t="str">
        <f t="shared" si="81"/>
        <v/>
      </c>
      <c r="CC121" t="str">
        <f t="shared" si="82"/>
        <v/>
      </c>
      <c r="CD121" t="str">
        <f t="shared" si="83"/>
        <v/>
      </c>
      <c r="CE121" t="str">
        <f t="shared" si="84"/>
        <v/>
      </c>
      <c r="CF121" t="str">
        <f t="shared" si="85"/>
        <v/>
      </c>
    </row>
    <row r="122" spans="1:84" ht="15.75" customHeight="1" thickTop="1" x14ac:dyDescent="0.4">
      <c r="A122" s="1497"/>
      <c r="B122" s="1457"/>
      <c r="C122" s="113"/>
      <c r="D122" s="114"/>
      <c r="E122" s="114"/>
      <c r="F122" s="115"/>
      <c r="G122" s="1139"/>
      <c r="H122" s="1457" t="str">
        <f t="shared" ref="H122" si="120">IF(G123=36,"",IF(G122="","",G122+G123))</f>
        <v/>
      </c>
      <c r="I122" s="1104" t="str">
        <f>IF(ISNA(VLOOKUP(C122,'J1&amp;J2'!$CA$9:$CE$466,5,FALSE)),"",VLOOKUP(C122,'J1&amp;J2'!$CA$9:$CE$466,5,FALSE))</f>
        <v/>
      </c>
      <c r="J122" s="1518"/>
      <c r="K122" s="1479" t="str">
        <f>IF(ISNA(VLOOKUP(J122,SaisieScores!$C$12:$D$103,2,FALSE)),"",VLOOKUP(J122,SaisieScores!$C$12:$D$103,2,FALSE))</f>
        <v/>
      </c>
      <c r="L122" s="1462" t="str">
        <f t="shared" si="93"/>
        <v/>
      </c>
      <c r="M122" s="1520" t="str">
        <f>IF(L122="","",L122-$AS$6)</f>
        <v/>
      </c>
      <c r="N122" s="1542" t="str">
        <f>IF(K122="","",RANK(K122,($K$10:$K$257),1))</f>
        <v/>
      </c>
      <c r="O122" s="1509" t="str">
        <f>IF(S122="","",IF(S122&gt;3,"",IF(S122=1,K122,IF(S122=2,K122,IF(S122=3,K122)))))</f>
        <v/>
      </c>
      <c r="P122" s="1351"/>
      <c r="Q122" s="1351"/>
      <c r="R122" s="83"/>
      <c r="S122" s="1539" t="str">
        <f>IF(OR(ISBLANK(K122),K122=""),"",RANK(K122,$K$106:$K$123,1)+COUNTIF($K$106:K122,K122)-1)</f>
        <v/>
      </c>
      <c r="T122" s="1474" t="str">
        <f>IF(O122="","",IF(O122&gt;3,"",IF(O122=1,K122,IF(O122=2,K122,IF(O122=3,K122)))))</f>
        <v/>
      </c>
      <c r="U122" s="1474" t="str">
        <f>IF(S122="","",IF(S122&gt;3,"",IF(S122=1,K122,IF(S122=2,K122,IF(S122=3,K122)))))</f>
        <v/>
      </c>
      <c r="V122" s="1476"/>
      <c r="W122" s="1474" t="str">
        <f>IF(OR(ISBLANK(V122),V122=""),"",RANK(V122,($V$10:$V$257),1))</f>
        <v/>
      </c>
      <c r="X122" s="1476"/>
      <c r="Y122" s="1476"/>
      <c r="Z122" s="1468"/>
      <c r="AA122" s="1426"/>
      <c r="AB122" s="1328" t="str">
        <f>IF(ISNA(VLOOKUP(AA122,SaisieScores!$F$12:$G$103,2,FALSE)),"",VLOOKUP(AA122,SaisieScores!$F$12:$G$103,2,FALSE))</f>
        <v/>
      </c>
      <c r="AC122" s="1348" t="str">
        <f t="shared" si="17"/>
        <v/>
      </c>
      <c r="AD122" s="1349" t="str">
        <f t="shared" si="70"/>
        <v/>
      </c>
      <c r="AE122" s="1349" t="str">
        <f t="shared" si="71"/>
        <v/>
      </c>
      <c r="AF122" s="1348" t="str">
        <f>IF(OR(ISBLANK(AB122),AB122=""),"",IF(AB122="AB","",RANK(AB122,$AB$106:$AB$123,1)+COUNTIF($AB$106:AB122,AB122)-1))</f>
        <v/>
      </c>
      <c r="AG122" s="1223" t="str">
        <f t="shared" si="77"/>
        <v/>
      </c>
      <c r="AH122" s="103" t="str">
        <f t="shared" si="111"/>
        <v/>
      </c>
      <c r="AI122" s="82" t="str">
        <f t="shared" si="96"/>
        <v/>
      </c>
      <c r="AJ122" s="897" t="str">
        <f t="shared" si="4"/>
        <v/>
      </c>
      <c r="AK122" s="1223"/>
      <c r="AL122" s="1348"/>
      <c r="AM122" s="1348"/>
      <c r="AN122" s="1349" t="str">
        <f t="shared" si="78"/>
        <v/>
      </c>
      <c r="AO122" s="1157" t="str">
        <f t="shared" si="95"/>
        <v/>
      </c>
      <c r="AP122" s="1242" t="str">
        <f t="shared" si="87"/>
        <v/>
      </c>
      <c r="AQ122" s="1223" t="str">
        <f t="shared" si="72"/>
        <v/>
      </c>
      <c r="AR122" s="1223" t="str">
        <f t="shared" si="112"/>
        <v/>
      </c>
      <c r="AS122" s="1223" t="str">
        <f t="shared" si="7"/>
        <v/>
      </c>
      <c r="AT122" s="1223" t="str">
        <f t="shared" si="73"/>
        <v/>
      </c>
      <c r="AU122" s="1223"/>
      <c r="AV122" s="1223" t="str">
        <f t="shared" si="88"/>
        <v/>
      </c>
      <c r="AW122" s="1223"/>
      <c r="AX122" s="1223" t="str">
        <f t="shared" si="74"/>
        <v/>
      </c>
      <c r="AY122" s="1497"/>
      <c r="AZ122" s="1497"/>
      <c r="BA122" s="900" t="str">
        <f t="shared" si="75"/>
        <v/>
      </c>
      <c r="BB122" s="900" t="str">
        <f>IF(ISBLANK('JOURNÉE 2'!C122),"",'JOURNÉE 2'!C122)</f>
        <v/>
      </c>
      <c r="BC122" s="1505" t="str">
        <f>IF(OR(BK122=""),"",IF(OR(BL122=""),"",BK122))</f>
        <v/>
      </c>
      <c r="BD122" s="1495" t="str">
        <f>IF(OR(BK122=""),"",IF(OR(BL122=""),"",BL122))</f>
        <v/>
      </c>
      <c r="BE122" s="1508" t="str">
        <f>IF(OR(BK122="",BL122=""),"",MIN(BK122:BL122))</f>
        <v/>
      </c>
      <c r="BF122" s="1311" t="str">
        <f>IF(ISNA(VLOOKUP(BA122,'JOURNÉE 1'!$BJ$10:$BL$298,2,FALSE)),"",VLOOKUP(BA122,'JOURNÉE 1'!$BJ$10:$BL$298,2,FALSE))</f>
        <v/>
      </c>
      <c r="BG122" s="92" t="str">
        <f t="shared" si="11"/>
        <v/>
      </c>
      <c r="BH122" s="92" t="str">
        <f t="shared" si="12"/>
        <v/>
      </c>
      <c r="BI122" s="1505" t="str">
        <f>IF(OR(C122="",C123=""),"",CONCATENATE(C122,C123))</f>
        <v/>
      </c>
      <c r="BJ122" s="1354"/>
      <c r="BK122" s="1495" t="str">
        <f>IF(K122= "", "",K122)</f>
        <v/>
      </c>
      <c r="BL122" s="1495" t="str">
        <f>IF(ISNA(VLOOKUP(BI122,'JOURNÉE 2'!$BE$10:$BF$300,2,FALSE)),"",VLOOKUP(BI122,'JOURNÉE 2'!$BE$10:$BF$300,2,FALSE))</f>
        <v/>
      </c>
      <c r="BM122" s="1508" t="str">
        <f>IF(OR(BK122="",BL122=""),"",MIN(BK122:BL122))</f>
        <v/>
      </c>
      <c r="BN122" s="1311" t="str">
        <f>IF(ISBLANK('JOURNÉE 1'!C122),"",'JOURNÉE 1'!C122)</f>
        <v/>
      </c>
      <c r="BO122" s="461" t="str">
        <f t="shared" si="76"/>
        <v/>
      </c>
      <c r="BP122" s="461" t="str">
        <f>IF(ISBLANK('JOURNÉE 2'!C122),"",'JOURNÉE 2'!C122)</f>
        <v/>
      </c>
      <c r="BQ122" s="461" t="str">
        <f>IF(ISBLANK('JOURNÉE 1'!U122),"",'JOURNÉE 1'!U122)</f>
        <v/>
      </c>
      <c r="BR122" s="461" t="str">
        <f>IF(ISNA(VLOOKUP(BN122,'JOURNÉE 2'!$C$10:$AR$300,35,FALSE)),"",VLOOKUP(BN122,'JOURNÉE 2'!$C$10:$AR$300,35,FALSE))</f>
        <v/>
      </c>
      <c r="BS122" s="461" t="str">
        <f t="shared" si="79"/>
        <v/>
      </c>
      <c r="BT122" s="475">
        <f t="shared" si="80"/>
        <v>18</v>
      </c>
      <c r="BU122" s="1304" t="str">
        <f>IF(ISNA(VLOOKUP(BN122,'JOURNÉE 2'!$BV$10:$BX$300,3,FALSE)),"",VLOOKUP(BN122,'JOURNÉE 2'!$BV$10:$BX$300,3,FALSE))</f>
        <v/>
      </c>
      <c r="BV122" s="900" t="str">
        <f>IF(ISNA(VLOOKUP(BN122,'JOURNÉE 2'!$C$10:$AR$300,1,FALSE)),"",VLOOKUP(BN122,'JOURNÉE 2'!$C$10:$AR$300,1,FALSE))</f>
        <v/>
      </c>
      <c r="BW122" s="107"/>
      <c r="BX122" t="str">
        <f>IF(ISEVEN(ROW()),IF($B122&lt;&gt;0,TEXT($B122,"00")&amp;" "&amp;#REF!&amp;" "&amp;1,""),IF($B121&lt;&gt;0,TEXT($B121,"00")&amp;" "&amp;#REF!&amp;" "&amp;2,""))</f>
        <v/>
      </c>
      <c r="BY122" t="str">
        <f t="shared" si="90"/>
        <v/>
      </c>
      <c r="BZ122" t="str">
        <f t="shared" si="91"/>
        <v/>
      </c>
      <c r="CA122" t="str">
        <f t="shared" si="89"/>
        <v/>
      </c>
      <c r="CB122" t="str">
        <f t="shared" si="81"/>
        <v/>
      </c>
      <c r="CC122" t="str">
        <f t="shared" si="82"/>
        <v/>
      </c>
      <c r="CD122" t="str">
        <f t="shared" si="83"/>
        <v/>
      </c>
      <c r="CE122" t="str">
        <f t="shared" si="84"/>
        <v/>
      </c>
      <c r="CF122" t="str">
        <f t="shared" si="85"/>
        <v/>
      </c>
    </row>
    <row r="123" spans="1:84" ht="15.75" customHeight="1" thickBot="1" x14ac:dyDescent="0.45">
      <c r="A123" s="1470"/>
      <c r="B123" s="1470"/>
      <c r="C123" s="320"/>
      <c r="D123" s="321"/>
      <c r="E123" s="321"/>
      <c r="F123" s="322"/>
      <c r="G123" s="1358"/>
      <c r="H123" s="1620"/>
      <c r="I123" s="1112" t="str">
        <f>IF(ISNA(VLOOKUP(C123,'J1&amp;J2'!$CA$9:$CE$466,5,FALSE)),"",VLOOKUP(C123,'J1&amp;J2'!$CA$9:$CE$466,5,FALSE))</f>
        <v/>
      </c>
      <c r="J123" s="1625"/>
      <c r="K123" s="1544"/>
      <c r="L123" s="1487"/>
      <c r="M123" s="1530"/>
      <c r="N123" s="1543"/>
      <c r="O123" s="1475"/>
      <c r="P123" s="300"/>
      <c r="Q123" s="300"/>
      <c r="R123" s="300"/>
      <c r="S123" s="1475"/>
      <c r="T123" s="1475"/>
      <c r="U123" s="1475"/>
      <c r="V123" s="1475"/>
      <c r="W123" s="1475"/>
      <c r="X123" s="1475"/>
      <c r="Y123" s="1475"/>
      <c r="Z123" s="1478"/>
      <c r="AA123" s="1429"/>
      <c r="AB123" s="1346" t="str">
        <f>IF(ISNA(VLOOKUP(AA123,SaisieScores!$F$12:$G$103,2,FALSE)),"",VLOOKUP(AA123,SaisieScores!$F$12:$G$103,2,FALSE))</f>
        <v/>
      </c>
      <c r="AC123" s="123" t="str">
        <f t="shared" si="17"/>
        <v/>
      </c>
      <c r="AD123" s="859" t="str">
        <f t="shared" si="70"/>
        <v/>
      </c>
      <c r="AE123" s="859" t="str">
        <f t="shared" si="71"/>
        <v/>
      </c>
      <c r="AF123" s="123" t="str">
        <f>IF(OR(ISBLANK(AB123),AB123=""),"",IF(AB123="AB","",RANK(AB123,$AB$106:$AB$123,1)+COUNTIF($AB$106:AB123,AB123)-1))</f>
        <v/>
      </c>
      <c r="AG123" s="127" t="str">
        <f t="shared" si="77"/>
        <v/>
      </c>
      <c r="AH123" s="125" t="str">
        <f t="shared" si="111"/>
        <v/>
      </c>
      <c r="AI123" s="121" t="str">
        <f t="shared" si="96"/>
        <v/>
      </c>
      <c r="AJ123" s="126" t="str">
        <f t="shared" si="4"/>
        <v/>
      </c>
      <c r="AK123" s="121"/>
      <c r="AL123" s="123"/>
      <c r="AM123" s="123"/>
      <c r="AN123" s="859" t="str">
        <f t="shared" si="78"/>
        <v/>
      </c>
      <c r="AO123" s="1138" t="str">
        <f t="shared" si="95"/>
        <v/>
      </c>
      <c r="AP123" s="1243" t="str">
        <f t="shared" si="87"/>
        <v/>
      </c>
      <c r="AQ123" s="127" t="str">
        <f t="shared" si="72"/>
        <v/>
      </c>
      <c r="AR123" s="127" t="str">
        <f t="shared" si="112"/>
        <v/>
      </c>
      <c r="AS123" s="127" t="str">
        <f t="shared" si="7"/>
        <v/>
      </c>
      <c r="AT123" s="127" t="str">
        <f t="shared" si="73"/>
        <v/>
      </c>
      <c r="AU123" s="127"/>
      <c r="AV123" s="127" t="str">
        <f t="shared" si="88"/>
        <v/>
      </c>
      <c r="AW123" s="127"/>
      <c r="AX123" s="127" t="str">
        <f t="shared" si="74"/>
        <v/>
      </c>
      <c r="AY123" s="1470"/>
      <c r="AZ123" s="1470"/>
      <c r="BA123" s="901" t="str">
        <f t="shared" si="75"/>
        <v/>
      </c>
      <c r="BB123" s="901" t="str">
        <f>IF(ISBLANK('JOURNÉE 2'!C123),"",'JOURNÉE 2'!C123)</f>
        <v/>
      </c>
      <c r="BC123" s="1504"/>
      <c r="BD123" s="1475"/>
      <c r="BE123" s="1507"/>
      <c r="BF123" s="1356" t="str">
        <f>IF(ISNA(VLOOKUP(BA123,'JOURNÉE 1'!$BJ$10:$BL$298,2,FALSE)),"",VLOOKUP(BA123,'JOURNÉE 1'!$BJ$10:$BL$298,2,FALSE))</f>
        <v/>
      </c>
      <c r="BG123" s="130" t="str">
        <f t="shared" si="11"/>
        <v/>
      </c>
      <c r="BH123" s="130" t="str">
        <f t="shared" si="12"/>
        <v/>
      </c>
      <c r="BI123" s="1504"/>
      <c r="BJ123" s="132"/>
      <c r="BK123" s="1475"/>
      <c r="BL123" s="1475"/>
      <c r="BM123" s="1507"/>
      <c r="BN123" s="1356" t="str">
        <f>IF(ISBLANK('JOURNÉE 1'!C123),"",'JOURNÉE 1'!C123)</f>
        <v/>
      </c>
      <c r="BO123" s="130" t="str">
        <f t="shared" si="76"/>
        <v/>
      </c>
      <c r="BP123" s="130" t="str">
        <f>IF(ISBLANK('JOURNÉE 2'!C123),"",'JOURNÉE 2'!C123)</f>
        <v/>
      </c>
      <c r="BQ123" s="130" t="str">
        <f>IF(ISBLANK('JOURNÉE 1'!U123),"",'JOURNÉE 1'!U123)</f>
        <v/>
      </c>
      <c r="BR123" s="130" t="str">
        <f>IF(ISNA(VLOOKUP(BN123,'JOURNÉE 2'!$C$10:$AR$300,35,FALSE)),"",VLOOKUP(BN123,'JOURNÉE 2'!$C$10:$AR$300,35,FALSE))</f>
        <v/>
      </c>
      <c r="BS123" s="130" t="str">
        <f t="shared" si="79"/>
        <v/>
      </c>
      <c r="BT123" s="927">
        <f t="shared" si="80"/>
        <v>18</v>
      </c>
      <c r="BU123" s="131" t="str">
        <f>IF(ISNA(VLOOKUP(BN123,'JOURNÉE 2'!$BV$10:$BX$300,3,FALSE)),"",VLOOKUP(BN123,'JOURNÉE 2'!$BV$10:$BX$300,3,FALSE))</f>
        <v/>
      </c>
      <c r="BV123" s="901" t="str">
        <f>IF(ISNA(VLOOKUP(BN123,'JOURNÉE 2'!$C$10:$AR$300,1,FALSE)),"",VLOOKUP(BN123,'JOURNÉE 2'!$C$10:$AR$300,1,FALSE))</f>
        <v/>
      </c>
      <c r="BW123" s="134"/>
      <c r="BX123" t="str">
        <f>IF(ISEVEN(ROW()),IF($B123&lt;&gt;0,TEXT($B123,"00")&amp;" "&amp;#REF!&amp;" "&amp;1,""),IF($B122&lt;&gt;0,TEXT($B122,"00")&amp;" "&amp;#REF!&amp;" "&amp;2,""))</f>
        <v/>
      </c>
      <c r="BY123" t="str">
        <f t="shared" si="90"/>
        <v/>
      </c>
      <c r="BZ123" t="str">
        <f t="shared" si="91"/>
        <v/>
      </c>
      <c r="CA123" t="str">
        <f t="shared" si="89"/>
        <v/>
      </c>
      <c r="CB123" t="str">
        <f t="shared" si="81"/>
        <v/>
      </c>
      <c r="CC123" t="str">
        <f t="shared" si="82"/>
        <v/>
      </c>
      <c r="CD123" t="str">
        <f t="shared" si="83"/>
        <v/>
      </c>
      <c r="CE123" t="str">
        <f t="shared" si="84"/>
        <v/>
      </c>
      <c r="CF123" t="str">
        <f t="shared" si="85"/>
        <v/>
      </c>
    </row>
    <row r="124" spans="1:84" ht="15.75" customHeight="1" thickTop="1" x14ac:dyDescent="0.4">
      <c r="A124" s="1532" t="s">
        <v>154</v>
      </c>
      <c r="B124" s="1541"/>
      <c r="C124" s="155" t="s">
        <v>163</v>
      </c>
      <c r="D124" s="156" t="s">
        <v>1423</v>
      </c>
      <c r="E124" s="156" t="s">
        <v>1424</v>
      </c>
      <c r="F124" s="157" t="s">
        <v>66</v>
      </c>
      <c r="G124" s="1211">
        <v>12.2</v>
      </c>
      <c r="H124" s="1541">
        <f t="shared" ref="H124" si="121">IF(G125=36,"",IF(G124="","",G124+G125))</f>
        <v>29.5</v>
      </c>
      <c r="I124" s="1359" t="str">
        <f>IF(ISNA(VLOOKUP(C124,'J1&amp;J2'!$CA$9:$CE$466,5,FALSE)),"",VLOOKUP(C124,'J1&amp;J2'!$CA$9:$CE$466,5,FALSE))</f>
        <v>MAX2</v>
      </c>
      <c r="J124" s="1626">
        <v>111</v>
      </c>
      <c r="K124" s="1481">
        <f>IF(ISNA(VLOOKUP(J124,SaisieScores!$C$12:$D$103,2,FALSE)),"",VLOOKUP(J124,SaisieScores!$C$12:$D$103,2,FALSE))</f>
        <v>72</v>
      </c>
      <c r="L124" s="1473">
        <f t="shared" si="93"/>
        <v>72</v>
      </c>
      <c r="M124" s="1557">
        <f>IF(L124="","",L124-$AS$6)</f>
        <v>0</v>
      </c>
      <c r="N124" s="1558">
        <f>IF(K124="","",RANK(K124,($K$10:$K$257),1))</f>
        <v>18</v>
      </c>
      <c r="O124" s="1476">
        <f>IF(S124="","",IF(S124&gt;3,"",IF(S124=1,K124,IF(S124=2,K124,IF(S124=3,K124)))))</f>
        <v>72</v>
      </c>
      <c r="P124" s="1010">
        <f>IF(COUNTIF($K$124:$K$149,"&gt;1")&lt;1,"",SMALL($K$124:$K$149,1))</f>
        <v>72</v>
      </c>
      <c r="Q124" s="1008">
        <f>IF(P124="","",RANK(P124,($P$10:$P$257),1))</f>
        <v>17</v>
      </c>
      <c r="R124" s="88">
        <f>IF(Q124&gt;20,"",IF(Q124&lt;=190,40-((Q124-1)*2),1))</f>
        <v>8</v>
      </c>
      <c r="S124" s="1476">
        <f>IF(OR(ISBLANK(K124),K124=""),"",RANK(K124,$K$124:$K$149,1)+COUNTIF($K$124:K124,K124)-1)</f>
        <v>1</v>
      </c>
      <c r="T124" s="1476" t="str">
        <f>IF(O124="","",IF(O124&gt;3,"",IF(O124=1,K124,IF(O124=2,K124,IF(O124=3,K124)))))</f>
        <v/>
      </c>
      <c r="U124" s="1476">
        <f>IF(S124="","",IF(S124&gt;3,"",IF(S124=1,K124,IF(S124=2,K124,IF(S124=3,K124)))))</f>
        <v>72</v>
      </c>
      <c r="V124" s="1476">
        <f>IF(COUNTIF($K$124:$K$149,"&gt;1")&lt;1,"",SMALL($K$124:$K$149,1))</f>
        <v>72</v>
      </c>
      <c r="W124" s="1476">
        <f>IF(OR(ISBLANK(V124),V124=""),"",RANK(V124,($V$10:$V$257),1))</f>
        <v>18</v>
      </c>
      <c r="X124" s="1476">
        <f>IF(COUNTIF($V$124:$V$149,"&gt;1")&lt;1,"",SMALL($V$124:$V149,1))</f>
        <v>72</v>
      </c>
      <c r="Y124" s="1476">
        <f>IF(OR(ISBLANK(X124),X124=""),"",RANK(X124,($X$124:$X$149),1))</f>
        <v>1</v>
      </c>
      <c r="Z124" s="1477">
        <f>IF(OR(ISBLANK(X124),X124=""),"",RANK(X124,($X$10:$X$257),1))</f>
        <v>17</v>
      </c>
      <c r="AA124" s="1431">
        <v>122</v>
      </c>
      <c r="AB124" s="1337">
        <f>IF(ISNA(VLOOKUP(AA124,SaisieScores!$F$12:$G$103,2,FALSE)),"",VLOOKUP(AA124,SaisieScores!$F$12:$G$103,2,FALSE))</f>
        <v>75</v>
      </c>
      <c r="AC124" s="72">
        <f t="shared" si="17"/>
        <v>75</v>
      </c>
      <c r="AD124" s="73">
        <f t="shared" si="70"/>
        <v>3</v>
      </c>
      <c r="AE124" s="73">
        <f t="shared" si="71"/>
        <v>13</v>
      </c>
      <c r="AF124" s="72">
        <f>IF(OR(ISBLANK(AB124),AB124=""),"",IF(AB124="AB","",RANK(AB124,$AB$124:$AB$149,1)+COUNTIF($AB$124:AB124,AB124)-1))</f>
        <v>1</v>
      </c>
      <c r="AG124" s="74">
        <f t="shared" si="77"/>
        <v>75</v>
      </c>
      <c r="AH124" s="70">
        <f t="shared" ref="AH124:AH149" si="122">IF(AG124="","",RANK(AG124,($AG$124:$AG$149),1))</f>
        <v>1</v>
      </c>
      <c r="AI124" s="70">
        <f t="shared" si="96"/>
        <v>13</v>
      </c>
      <c r="AJ124" s="74">
        <f t="shared" si="4"/>
        <v>8</v>
      </c>
      <c r="AK124" s="74">
        <f>IF(COUNTIF($AC$124:$AC$149,"&gt;1")&lt;1,"",SMALL($AC$124:$AC$149,1))</f>
        <v>75</v>
      </c>
      <c r="AL124" s="72">
        <f>IF(AK124="","",RANK(AK124,($AK$10:$AK$257),1))</f>
        <v>13</v>
      </c>
      <c r="AM124" s="72">
        <f>IF(AL124&gt;20,"",IF(AL124&lt;=190,20-((AL124-1)*1),1))</f>
        <v>8</v>
      </c>
      <c r="AN124" s="73">
        <f t="shared" si="78"/>
        <v>10.36</v>
      </c>
      <c r="AO124" s="1135">
        <f t="shared" si="95"/>
        <v>-1.8</v>
      </c>
      <c r="AP124" s="1240">
        <f t="shared" si="87"/>
        <v>62.8</v>
      </c>
      <c r="AQ124" s="74">
        <f t="shared" si="72"/>
        <v>8</v>
      </c>
      <c r="AR124" s="74">
        <f t="shared" ref="AR124:AR149" si="123">IF(OR(ISBLANK(AP124),AP124=""),"",RANK(AP124,$AP$124:$AP$149,1)+COUNTIF($AP$124:AP124,AP124)-1)</f>
        <v>1</v>
      </c>
      <c r="AS124" s="74">
        <f t="shared" si="7"/>
        <v>62.8</v>
      </c>
      <c r="AT124" s="74" t="str">
        <f t="shared" si="73"/>
        <v/>
      </c>
      <c r="AU124" s="74" t="str">
        <f>IF(COUNTIF($AT$124:AT$149,"&gt;1")&lt;1,"",SMALL($AT$124:$AT$149,1))</f>
        <v/>
      </c>
      <c r="AV124" s="74" t="str">
        <f t="shared" si="88"/>
        <v/>
      </c>
      <c r="AW124" s="74" t="str">
        <f>IF(AV124&gt;20,"",IF(AV124&lt;=190,20-((AV124-1)*1),1))</f>
        <v/>
      </c>
      <c r="AX124" s="74" t="e">
        <f t="shared" si="74"/>
        <v>#VALUE!</v>
      </c>
      <c r="AY124" s="1496">
        <f>IF(SUM(R127+AM128+AW128)&lt;&gt;0,SUM(R127+AM128+AW128),0)</f>
        <v>16</v>
      </c>
      <c r="AZ124" s="1502">
        <f>IF(AY124=0,"0",RANK(AY124,$AY$10:$AY$257,0))</f>
        <v>8</v>
      </c>
      <c r="BA124" s="899" t="str">
        <f t="shared" si="75"/>
        <v>44310.06.0086</v>
      </c>
      <c r="BB124" s="899" t="str">
        <f>IF(ISBLANK('JOURNÉE 2'!C124),"",'JOURNÉE 2'!C124)</f>
        <v>44310.22.0092</v>
      </c>
      <c r="BC124" s="1503" t="str">
        <f>IF(OR(BK124=""),"",IF(OR(BL124=""),"",BK124))</f>
        <v/>
      </c>
      <c r="BD124" s="1501" t="str">
        <f>IF(OR(BK124=""),"",IF(OR(BL124=""),"",BL124))</f>
        <v/>
      </c>
      <c r="BE124" s="1506" t="str">
        <f>IF(OR(BK124="",BL124=""),"",MIN(BK124:BL124))</f>
        <v/>
      </c>
      <c r="BF124" s="1302" t="str">
        <f>IF(ISNA(VLOOKUP(BA124,'JOURNÉE 1'!$BJ$10:$BL$298,2,FALSE)),"",VLOOKUP(BA124,'JOURNÉE 1'!$BJ$10:$BL$298,2,FALSE))</f>
        <v/>
      </c>
      <c r="BG124" s="75" t="str">
        <f t="shared" si="11"/>
        <v/>
      </c>
      <c r="BH124" s="75" t="str">
        <f t="shared" si="12"/>
        <v/>
      </c>
      <c r="BI124" s="1503" t="str">
        <f>IF(OR(C124="",C125=""),"",CONCATENATE(C124,C125))</f>
        <v>44310.06.008644310.23.0051</v>
      </c>
      <c r="BJ124" s="77"/>
      <c r="BK124" s="1501">
        <f>IF(K124= "", "",K124)</f>
        <v>72</v>
      </c>
      <c r="BL124" s="1501" t="str">
        <f>IF(ISNA(VLOOKUP(BI124,'JOURNÉE 2'!$BE$10:$BF$300,2,FALSE)),"",VLOOKUP(BI124,'JOURNÉE 2'!$BE$10:$BF$300,2,FALSE))</f>
        <v/>
      </c>
      <c r="BM124" s="1506" t="str">
        <f>IF(OR(BK124="",BL124=""),"",MIN(BK124:BL124))</f>
        <v/>
      </c>
      <c r="BN124" s="1302" t="str">
        <f>IF(ISBLANK('JOURNÉE 1'!C124),"",'JOURNÉE 1'!C124)</f>
        <v>44310.06.0086</v>
      </c>
      <c r="BO124" s="78">
        <f t="shared" si="76"/>
        <v>75</v>
      </c>
      <c r="BP124" s="78" t="str">
        <f>IF(ISBLANK('JOURNÉE 2'!C124),"",'JOURNÉE 2'!C124)</f>
        <v>44310.22.0092</v>
      </c>
      <c r="BQ124" s="78">
        <f>IF(ISBLANK('JOURNÉE 1'!U124),"",'JOURNÉE 1'!U124)</f>
        <v>72</v>
      </c>
      <c r="BR124" s="78" t="str">
        <f>IF(ISNA(VLOOKUP(BN124,'JOURNÉE 2'!$C$10:$AR$300,35,FALSE)),"",VLOOKUP(BN124,'JOURNÉE 2'!$C$10:$AR$300,35,FALSE))</f>
        <v/>
      </c>
      <c r="BS124" s="78" t="str">
        <f t="shared" si="79"/>
        <v/>
      </c>
      <c r="BT124" s="1357">
        <f t="shared" si="80"/>
        <v>18</v>
      </c>
      <c r="BU124" s="1303" t="str">
        <f>IF(ISNA(VLOOKUP(BN124,'JOURNÉE 2'!$BV$10:$BX$300,3,FALSE)),"",VLOOKUP(BN124,'JOURNÉE 2'!$BV$10:$BX$300,3,FALSE))</f>
        <v/>
      </c>
      <c r="BV124" s="899" t="str">
        <f>IF(ISNA(VLOOKUP(BN124,'JOURNÉE 2'!$C$10:$AR$300,1,FALSE)),"",VLOOKUP(BN124,'JOURNÉE 2'!$C$10:$AR$300,1,FALSE))</f>
        <v/>
      </c>
      <c r="BW124" s="79"/>
      <c r="BX124" t="str">
        <f>IF(ISEVEN(ROW()),IF($B124&lt;&gt;0,TEXT($B124,"00")&amp;" "&amp;#REF!&amp;" "&amp;1,""),IF($B123&lt;&gt;0,TEXT($B123,"00")&amp;" "&amp;#REF!&amp;" "&amp;2,""))</f>
        <v/>
      </c>
      <c r="BY124" t="str">
        <f t="shared" si="90"/>
        <v/>
      </c>
      <c r="BZ124" t="str">
        <f t="shared" si="91"/>
        <v/>
      </c>
      <c r="CA124" t="str">
        <f t="shared" si="89"/>
        <v/>
      </c>
      <c r="CB124" t="str">
        <f t="shared" si="81"/>
        <v/>
      </c>
      <c r="CC124" t="str">
        <f t="shared" si="82"/>
        <v/>
      </c>
      <c r="CD124" t="str">
        <f t="shared" si="83"/>
        <v>MAUBOUCHER Joël</v>
      </c>
      <c r="CE124" t="str">
        <f t="shared" si="84"/>
        <v>S3H</v>
      </c>
      <c r="CF124">
        <f t="shared" si="85"/>
        <v>12.2</v>
      </c>
    </row>
    <row r="125" spans="1:84" ht="15.75" customHeight="1" thickBot="1" x14ac:dyDescent="0.45">
      <c r="A125" s="1497"/>
      <c r="B125" s="1458"/>
      <c r="C125" s="97" t="s">
        <v>1059</v>
      </c>
      <c r="D125" s="98" t="s">
        <v>1419</v>
      </c>
      <c r="E125" s="98" t="s">
        <v>1420</v>
      </c>
      <c r="F125" s="87" t="s">
        <v>78</v>
      </c>
      <c r="G125" s="1140">
        <v>17.3</v>
      </c>
      <c r="H125" s="1486"/>
      <c r="I125" s="1105" t="str">
        <f>IF(ISNA(VLOOKUP(C125,'J1&amp;J2'!$CA$9:$CE$466,5,FALSE)),"",VLOOKUP(C125,'J1&amp;J2'!$CA$9:$CE$466,5,FALSE))</f>
        <v>MAX2</v>
      </c>
      <c r="J125" s="1517"/>
      <c r="K125" s="1480"/>
      <c r="L125" s="1463"/>
      <c r="M125" s="1531"/>
      <c r="N125" s="1484"/>
      <c r="O125" s="1510"/>
      <c r="P125" s="1045" t="str">
        <f>IF(COUNTIF($K$124:$K$149,"&gt;1")&lt;2,"",SMALL($K$124:$K$149,2))</f>
        <v/>
      </c>
      <c r="Q125" s="942" t="str">
        <f>IF(P125="","",RANK(P125,($P$10:$P$257),1))</f>
        <v/>
      </c>
      <c r="R125" s="87" t="str">
        <f>IF(Q125&gt;20,"",IF(Q125&lt;=190,40-((Q125-1)*2),1))</f>
        <v/>
      </c>
      <c r="S125" s="1510"/>
      <c r="T125" s="1510"/>
      <c r="U125" s="1510"/>
      <c r="V125" s="1510"/>
      <c r="W125" s="1510"/>
      <c r="X125" s="1510"/>
      <c r="Y125" s="1510"/>
      <c r="Z125" s="1469"/>
      <c r="AA125" s="1425">
        <v>123</v>
      </c>
      <c r="AB125" s="1328">
        <f>IF(ISNA(VLOOKUP(AA125,SaisieScores!$F$12:$G$103,2,FALSE)),"",VLOOKUP(AA125,SaisieScores!$F$12:$G$103,2,FALSE))</f>
        <v>90</v>
      </c>
      <c r="AC125" s="898">
        <f t="shared" si="17"/>
        <v>90</v>
      </c>
      <c r="AD125" s="1339">
        <f t="shared" si="70"/>
        <v>18</v>
      </c>
      <c r="AE125" s="1339">
        <f t="shared" si="71"/>
        <v>34</v>
      </c>
      <c r="AF125" s="898">
        <f>IF(OR(ISBLANK(AB125),AB125=""),"",IF(AB125="AB","",RANK(AB125,$AB$124:$AB$149,1)+COUNTIF($AB$124:AB125,AB125)-1))</f>
        <v>2</v>
      </c>
      <c r="AG125" s="1045">
        <f t="shared" si="77"/>
        <v>90</v>
      </c>
      <c r="AH125" s="88">
        <f t="shared" si="122"/>
        <v>2</v>
      </c>
      <c r="AI125" s="87">
        <f t="shared" si="96"/>
        <v>27</v>
      </c>
      <c r="AJ125" s="1010" t="str">
        <f t="shared" si="4"/>
        <v/>
      </c>
      <c r="AK125" s="99">
        <f>IF(COUNTIF($AC$124:$AC$149,"&gt;1")&lt;2,"",SMALL($AC$124:$AC$149,2))</f>
        <v>90</v>
      </c>
      <c r="AL125" s="950">
        <f>IF(AK125="","",RANK(AK125,($AK$10:$AK$257),1))</f>
        <v>27</v>
      </c>
      <c r="AM125" s="950" t="str">
        <f>IF(AL125&gt;20,"",IF(AL125&lt;=190,20-((AL125-1)*1),1))</f>
        <v/>
      </c>
      <c r="AN125" s="1339">
        <f t="shared" si="78"/>
        <v>17.37</v>
      </c>
      <c r="AO125" s="1352">
        <f t="shared" si="95"/>
        <v>0.1</v>
      </c>
      <c r="AP125" s="1241">
        <f t="shared" si="87"/>
        <v>72.7</v>
      </c>
      <c r="AQ125" s="1045">
        <f t="shared" si="72"/>
        <v>27</v>
      </c>
      <c r="AR125" s="1045">
        <f t="shared" si="123"/>
        <v>2</v>
      </c>
      <c r="AS125" s="1045">
        <f t="shared" si="7"/>
        <v>72.7</v>
      </c>
      <c r="AT125" s="1045" t="str">
        <f t="shared" si="73"/>
        <v/>
      </c>
      <c r="AU125" s="1045" t="str">
        <f>IF(COUNTIF($AT$124:AT$149,"&gt;1")&lt;2,"",SMALL($AT$124:$AT$149,2))</f>
        <v/>
      </c>
      <c r="AV125" s="1045" t="str">
        <f t="shared" si="88"/>
        <v/>
      </c>
      <c r="AW125" s="1045" t="str">
        <f>IF(AV125&gt;20,"",IF(AV125&lt;=190,20-((AV125-1)*1),1))</f>
        <v/>
      </c>
      <c r="AX125" s="1045" t="e">
        <f t="shared" si="74"/>
        <v>#VALUE!</v>
      </c>
      <c r="AY125" s="1497"/>
      <c r="AZ125" s="1497"/>
      <c r="BA125" s="900" t="str">
        <f t="shared" si="75"/>
        <v>44310.23.0051</v>
      </c>
      <c r="BB125" s="900" t="str">
        <f>IF(ISBLANK('JOURNÉE 2'!C125),"",'JOURNÉE 2'!C125)</f>
        <v>44400.14.0128</v>
      </c>
      <c r="BC125" s="1511"/>
      <c r="BD125" s="1510"/>
      <c r="BE125" s="1515"/>
      <c r="BF125" s="1311" t="str">
        <f>IF(ISNA(VLOOKUP(BA125,'JOURNÉE 1'!$BJ$10:$BL$298,2,FALSE)),"",VLOOKUP(BA125,'JOURNÉE 1'!$BJ$10:$BL$298,2,FALSE))</f>
        <v/>
      </c>
      <c r="BG125" s="1312" t="str">
        <f t="shared" si="11"/>
        <v/>
      </c>
      <c r="BH125" s="1312" t="str">
        <f t="shared" si="12"/>
        <v/>
      </c>
      <c r="BI125" s="1511"/>
      <c r="BJ125" s="1353"/>
      <c r="BK125" s="1510"/>
      <c r="BL125" s="1510"/>
      <c r="BM125" s="1515"/>
      <c r="BN125" s="1311" t="str">
        <f>IF(ISBLANK('JOURNÉE 1'!C125),"",'JOURNÉE 1'!C125)</f>
        <v>44310.23.0051</v>
      </c>
      <c r="BO125" s="461">
        <f t="shared" si="76"/>
        <v>90</v>
      </c>
      <c r="BP125" s="461" t="str">
        <f>IF(ISBLANK('JOURNÉE 2'!C125),"",'JOURNÉE 2'!C125)</f>
        <v>44400.14.0128</v>
      </c>
      <c r="BQ125" s="461" t="str">
        <f>IF(ISBLANK('JOURNÉE 1'!U125),"",'JOURNÉE 1'!U125)</f>
        <v/>
      </c>
      <c r="BR125" s="461" t="str">
        <f>IF(ISNA(VLOOKUP(BN125,'JOURNÉE 2'!$C$10:$AR$300,35,FALSE)),"",VLOOKUP(BN125,'JOURNÉE 2'!$C$10:$AR$300,35,FALSE))</f>
        <v/>
      </c>
      <c r="BS125" s="461" t="str">
        <f t="shared" si="79"/>
        <v/>
      </c>
      <c r="BT125" s="475">
        <f t="shared" si="80"/>
        <v>18</v>
      </c>
      <c r="BU125" s="1304" t="str">
        <f>IF(ISNA(VLOOKUP(BN125,'JOURNÉE 2'!$BV$10:$BX$300,3,FALSE)),"",VLOOKUP(BN125,'JOURNÉE 2'!$BV$10:$BX$300,3,FALSE))</f>
        <v/>
      </c>
      <c r="BV125" s="900" t="str">
        <f>IF(ISNA(VLOOKUP(BN125,'JOURNÉE 2'!$C$10:$AR$300,1,FALSE)),"",VLOOKUP(BN125,'JOURNÉE 2'!$C$10:$AR$300,1,FALSE))</f>
        <v/>
      </c>
      <c r="BW125" s="96"/>
      <c r="BX125" t="str">
        <f>IF(ISEVEN(ROW()),IF($B125&lt;&gt;0,TEXT($B125,"00")&amp;" "&amp;#REF!&amp;" "&amp;1,""),IF($B124&lt;&gt;0,TEXT($B124,"00")&amp;" "&amp;#REF!&amp;" "&amp;2,""))</f>
        <v/>
      </c>
      <c r="BY125" t="str">
        <f t="shared" si="90"/>
        <v/>
      </c>
      <c r="BZ125" t="str">
        <f t="shared" si="91"/>
        <v/>
      </c>
      <c r="CA125" t="str">
        <f t="shared" si="89"/>
        <v/>
      </c>
      <c r="CB125" t="str">
        <f t="shared" si="81"/>
        <v/>
      </c>
      <c r="CC125" t="str">
        <f t="shared" si="82"/>
        <v/>
      </c>
      <c r="CD125" t="str">
        <f t="shared" si="83"/>
        <v>POISSON Robert</v>
      </c>
      <c r="CE125" t="str">
        <f t="shared" si="84"/>
        <v>S2H</v>
      </c>
      <c r="CF125">
        <f t="shared" si="85"/>
        <v>17.3</v>
      </c>
    </row>
    <row r="126" spans="1:84" ht="15.75" customHeight="1" thickTop="1" thickBot="1" x14ac:dyDescent="0.45">
      <c r="A126" s="1497"/>
      <c r="B126" s="1457"/>
      <c r="C126" s="113"/>
      <c r="D126" s="114"/>
      <c r="E126" s="114"/>
      <c r="F126" s="115"/>
      <c r="G126" s="1139"/>
      <c r="H126" s="1457" t="str">
        <f t="shared" ref="H126" si="124">IF(G127=36,"",IF(G126="","",G126+G127))</f>
        <v/>
      </c>
      <c r="I126" s="1104" t="str">
        <f>IF(ISNA(VLOOKUP(C126,'J1&amp;J2'!$CA$9:$CE$466,5,FALSE)),"",VLOOKUP(C126,'J1&amp;J2'!$CA$9:$CE$466,5,FALSE))</f>
        <v/>
      </c>
      <c r="J126" s="1518"/>
      <c r="K126" s="1479" t="str">
        <f>IF(ISNA(VLOOKUP(J126,SaisieScores!$C$12:$D$103,2,FALSE)),"",VLOOKUP(J126,SaisieScores!$C$12:$D$103,2,FALSE))</f>
        <v/>
      </c>
      <c r="L126" s="1462" t="str">
        <f t="shared" si="93"/>
        <v/>
      </c>
      <c r="M126" s="1520" t="str">
        <f>IF(L126="","",L126-$AS$6)</f>
        <v/>
      </c>
      <c r="N126" s="1460" t="str">
        <f>IF(K126="","",RANK(K126,($K$10:$K$257),1))</f>
        <v/>
      </c>
      <c r="O126" s="1509" t="str">
        <f>IF(S126="","",IF(S126&gt;3,"",IF(S126=1,K126,IF(S126=2,K126,IF(S126=3,K126)))))</f>
        <v/>
      </c>
      <c r="P126" s="99" t="str">
        <f>IF(COUNTIF($K$124:$K$149,"&gt;1")&lt;3,"",SMALL($K$124:$K$149,3))</f>
        <v/>
      </c>
      <c r="Q126" s="99" t="str">
        <f>IF(P126="","",RANK(P126,($P$10:$P$257),1))</f>
        <v/>
      </c>
      <c r="R126" s="99" t="str">
        <f>IF(Q126&gt;20,"",IF(Q126&lt;=190,40-((Q126-1)*2),1))</f>
        <v/>
      </c>
      <c r="S126" s="1539" t="str">
        <f>IF(OR(ISBLANK(K126),K126=""),"",RANK(K126,$K$124:$K$149,1)+COUNTIF($K$124:K126,K126)-1)</f>
        <v/>
      </c>
      <c r="T126" s="1474" t="str">
        <f>IF(O126="","",IF(O126&gt;3,"",IF(O126=1,K126,IF(O126=2,K126,IF(O126=3,K126)))))</f>
        <v/>
      </c>
      <c r="U126" s="1474" t="str">
        <f>IF(S126="","",IF(S126&gt;3,"",IF(S126=1,K126,IF(S126=2,K126,IF(S126=3,K126)))))</f>
        <v/>
      </c>
      <c r="V126" s="1476" t="str">
        <f>IF(COUNTIF($K$124:$K$149,"&gt;1")&lt;2,"",SMALL($K$124:$K$149,2))</f>
        <v/>
      </c>
      <c r="W126" s="1474" t="str">
        <f>IF(OR(ISBLANK(V126),V126=""),"",RANK(V126,($V$10:$V$257),1))</f>
        <v/>
      </c>
      <c r="X126" s="1474" t="str">
        <f>IF(COUNTIF($V$124:$V$149,"&gt;1")&lt;2,"",SMALL($V$124:$V151,2))</f>
        <v/>
      </c>
      <c r="Y126" s="1476" t="str">
        <f>IF(OR(ISBLANK(X126),X126=""),"",RANK(X126,($X$124:$X$149),1))</f>
        <v/>
      </c>
      <c r="Z126" s="1468" t="str">
        <f>IF(OR(ISBLANK(X126),X126=""),"",RANK(X126,($X$10:$X$257),1))</f>
        <v/>
      </c>
      <c r="AA126" s="1426"/>
      <c r="AB126" s="1328" t="str">
        <f>IF(ISNA(VLOOKUP(AA126,SaisieScores!$F$12:$G$103,2,FALSE)),"",VLOOKUP(AA126,SaisieScores!$F$12:$G$103,2,FALSE))</f>
        <v/>
      </c>
      <c r="AC126" s="1348" t="str">
        <f t="shared" si="17"/>
        <v/>
      </c>
      <c r="AD126" s="1349" t="str">
        <f t="shared" si="70"/>
        <v/>
      </c>
      <c r="AE126" s="1349" t="str">
        <f t="shared" si="71"/>
        <v/>
      </c>
      <c r="AF126" s="1348" t="str">
        <f>IF(OR(ISBLANK(AB126),AB126=""),"",IF(AB126="AB","",RANK(AB126,$AB$124:$AB$149,1)+COUNTIF($AB$124:AB126,AB126)-1))</f>
        <v/>
      </c>
      <c r="AG126" s="1223" t="str">
        <f t="shared" si="77"/>
        <v/>
      </c>
      <c r="AH126" s="103" t="str">
        <f t="shared" si="122"/>
        <v/>
      </c>
      <c r="AI126" s="82" t="str">
        <f t="shared" si="96"/>
        <v/>
      </c>
      <c r="AJ126" s="897" t="str">
        <f t="shared" si="4"/>
        <v/>
      </c>
      <c r="AK126" s="1223" t="str">
        <f>IF(COUNTIF($AC$124:$AC$149,"&gt;1")&lt;3,"",SMALL($AC$124:$AC$149,3))</f>
        <v/>
      </c>
      <c r="AL126" s="1348" t="str">
        <f>IF(AK126="","",RANK(AK126,($AK$10:$AK$257),1))</f>
        <v/>
      </c>
      <c r="AM126" s="1348" t="str">
        <f>IF(AL126&gt;20,"",IF(AL126&lt;=190,20-((AL126-1)*1),1))</f>
        <v/>
      </c>
      <c r="AN126" s="1349" t="str">
        <f t="shared" si="78"/>
        <v/>
      </c>
      <c r="AO126" s="1157" t="str">
        <f t="shared" si="95"/>
        <v/>
      </c>
      <c r="AP126" s="1242" t="str">
        <f t="shared" si="87"/>
        <v/>
      </c>
      <c r="AQ126" s="1223" t="str">
        <f t="shared" si="72"/>
        <v/>
      </c>
      <c r="AR126" s="1223" t="str">
        <f t="shared" si="123"/>
        <v/>
      </c>
      <c r="AS126" s="1223" t="str">
        <f t="shared" si="7"/>
        <v/>
      </c>
      <c r="AT126" s="1223" t="str">
        <f t="shared" si="73"/>
        <v/>
      </c>
      <c r="AU126" s="1223" t="str">
        <f>IF(COUNTIF($AT$124:AT$149,"&gt;1")&lt;3,"",SMALL($AT$124:$AT$149,3))</f>
        <v/>
      </c>
      <c r="AV126" s="1223" t="str">
        <f t="shared" si="88"/>
        <v/>
      </c>
      <c r="AW126" s="1223" t="str">
        <f>IF(AV126&gt;20,"",IF(AV126&lt;=190,20-((AV126-1)*1),1))</f>
        <v/>
      </c>
      <c r="AX126" s="1223" t="str">
        <f t="shared" si="74"/>
        <v/>
      </c>
      <c r="AY126" s="1497"/>
      <c r="AZ126" s="1497"/>
      <c r="BA126" s="900" t="str">
        <f t="shared" si="75"/>
        <v/>
      </c>
      <c r="BB126" s="900" t="str">
        <f>IF(ISBLANK('JOURNÉE 2'!C126),"",'JOURNÉE 2'!C126)</f>
        <v>44310.22.0091</v>
      </c>
      <c r="BC126" s="1505" t="str">
        <f>IF(OR(BK126=""),"",IF(OR(BL126=""),"",BK126))</f>
        <v/>
      </c>
      <c r="BD126" s="1495" t="str">
        <f>IF(OR(BK126=""),"",IF(OR(BL126=""),"",BL126))</f>
        <v/>
      </c>
      <c r="BE126" s="1508" t="str">
        <f>IF(OR(BK126="",BL126=""),"",MIN(BK126:BL126))</f>
        <v/>
      </c>
      <c r="BF126" s="1311" t="str">
        <f>IF(ISNA(VLOOKUP(BA126,'JOURNÉE 1'!$BJ$10:$BL$298,2,FALSE)),"",VLOOKUP(BA126,'JOURNÉE 1'!$BJ$10:$BL$298,2,FALSE))</f>
        <v/>
      </c>
      <c r="BG126" s="1312" t="str">
        <f t="shared" si="11"/>
        <v/>
      </c>
      <c r="BH126" s="1312" t="str">
        <f t="shared" si="12"/>
        <v/>
      </c>
      <c r="BI126" s="1505" t="str">
        <f>IF(OR(C126="",C127=""),"",CONCATENATE(C126,C127))</f>
        <v/>
      </c>
      <c r="BJ126" s="1354"/>
      <c r="BK126" s="1495" t="str">
        <f>IF(K126= "", "",K126)</f>
        <v/>
      </c>
      <c r="BL126" s="1495" t="str">
        <f>IF(ISNA(VLOOKUP(BI126,'JOURNÉE 2'!$BE$10:$BF$300,2,FALSE)),"",VLOOKUP(BI126,'JOURNÉE 2'!$BE$10:$BF$300,2,FALSE))</f>
        <v/>
      </c>
      <c r="BM126" s="1508" t="str">
        <f>IF(OR(BK126="",BL126=""),"",MIN(BK126:BL126))</f>
        <v/>
      </c>
      <c r="BN126" s="1311" t="str">
        <f>IF(ISBLANK('JOURNÉE 1'!C126),"",'JOURNÉE 1'!C126)</f>
        <v/>
      </c>
      <c r="BO126" s="461" t="str">
        <f t="shared" si="76"/>
        <v/>
      </c>
      <c r="BP126" s="461" t="str">
        <f>IF(ISBLANK('JOURNÉE 2'!C126),"",'JOURNÉE 2'!C126)</f>
        <v>44310.22.0091</v>
      </c>
      <c r="BQ126" s="461" t="str">
        <f>IF(ISBLANK('JOURNÉE 1'!U126),"",'JOURNÉE 1'!U126)</f>
        <v/>
      </c>
      <c r="BR126" s="461" t="str">
        <f>IF(ISNA(VLOOKUP(BN126,'JOURNÉE 2'!$C$10:$AR$300,35,FALSE)),"",VLOOKUP(BN126,'JOURNÉE 2'!$C$10:$AR$300,35,FALSE))</f>
        <v/>
      </c>
      <c r="BS126" s="461" t="str">
        <f t="shared" si="79"/>
        <v/>
      </c>
      <c r="BT126" s="475">
        <f t="shared" si="80"/>
        <v>18</v>
      </c>
      <c r="BU126" s="1304" t="str">
        <f>IF(ISNA(VLOOKUP(BN126,'JOURNÉE 2'!$BV$10:$BX$300,3,FALSE)),"",VLOOKUP(BN126,'JOURNÉE 2'!$BV$10:$BX$300,3,FALSE))</f>
        <v/>
      </c>
      <c r="BV126" s="900" t="str">
        <f>IF(ISNA(VLOOKUP(BN126,'JOURNÉE 2'!$C$10:$AR$300,1,FALSE)),"",VLOOKUP(BN126,'JOURNÉE 2'!$C$10:$AR$300,1,FALSE))</f>
        <v/>
      </c>
      <c r="BW126" s="107"/>
      <c r="BX126" t="str">
        <f>IF(ISEVEN(ROW()),IF($B126&lt;&gt;0,TEXT($B126,"00")&amp;" "&amp;#REF!&amp;" "&amp;1,""),IF($B125&lt;&gt;0,TEXT($B125,"00")&amp;" "&amp;#REF!&amp;" "&amp;2,""))</f>
        <v/>
      </c>
      <c r="BY126" t="str">
        <f t="shared" si="90"/>
        <v/>
      </c>
      <c r="BZ126" t="str">
        <f t="shared" si="91"/>
        <v/>
      </c>
      <c r="CA126" t="str">
        <f t="shared" si="89"/>
        <v/>
      </c>
      <c r="CB126" t="str">
        <f t="shared" si="81"/>
        <v/>
      </c>
      <c r="CC126" t="str">
        <f t="shared" si="82"/>
        <v/>
      </c>
      <c r="CD126" t="str">
        <f t="shared" si="83"/>
        <v/>
      </c>
      <c r="CE126" t="str">
        <f t="shared" si="84"/>
        <v/>
      </c>
      <c r="CF126" t="str">
        <f t="shared" si="85"/>
        <v/>
      </c>
    </row>
    <row r="127" spans="1:84" ht="15.75" customHeight="1" thickBot="1" x14ac:dyDescent="0.45">
      <c r="A127" s="1497"/>
      <c r="B127" s="1458"/>
      <c r="C127" s="80"/>
      <c r="D127" s="81"/>
      <c r="E127" s="81"/>
      <c r="F127" s="82"/>
      <c r="G127" s="1141"/>
      <c r="H127" s="1494"/>
      <c r="I127" s="1102" t="str">
        <f>IF(ISNA(VLOOKUP(C127,'J1&amp;J2'!$CA$9:$CE$466,5,FALSE)),"",VLOOKUP(C127,'J1&amp;J2'!$CA$9:$CE$466,5,FALSE))</f>
        <v/>
      </c>
      <c r="J127" s="1519"/>
      <c r="K127" s="1480"/>
      <c r="L127" s="1463"/>
      <c r="M127" s="1521"/>
      <c r="N127" s="1461"/>
      <c r="O127" s="1510"/>
      <c r="P127" s="1347"/>
      <c r="Q127" s="1360" t="s">
        <v>74</v>
      </c>
      <c r="R127" s="118">
        <f>IF(SUM(R124:R126)&lt;&gt;0,SUM(R124:R126),0)</f>
        <v>8</v>
      </c>
      <c r="S127" s="1510"/>
      <c r="T127" s="1510"/>
      <c r="U127" s="1510"/>
      <c r="V127" s="1510"/>
      <c r="W127" s="1510"/>
      <c r="X127" s="1510"/>
      <c r="Y127" s="1510"/>
      <c r="Z127" s="1469"/>
      <c r="AA127" s="1424"/>
      <c r="AB127" s="1328" t="str">
        <f>IF(ISNA(VLOOKUP(AA127,SaisieScores!$F$12:$G$103,2,FALSE)),"",VLOOKUP(AA127,SaisieScores!$F$12:$G$103,2,FALSE))</f>
        <v/>
      </c>
      <c r="AC127" s="898" t="str">
        <f t="shared" si="17"/>
        <v/>
      </c>
      <c r="AD127" s="1339" t="str">
        <f t="shared" si="70"/>
        <v/>
      </c>
      <c r="AE127" s="1339" t="str">
        <f t="shared" si="71"/>
        <v/>
      </c>
      <c r="AF127" s="898" t="str">
        <f>IF(OR(ISBLANK(AB127),AB127=""),"",IF(AB127="AB","",RANK(AB127,$AB$124:$AB$149,1)+COUNTIF($AB$124:AB127,AB127)-1))</f>
        <v/>
      </c>
      <c r="AG127" s="1045" t="str">
        <f t="shared" si="77"/>
        <v/>
      </c>
      <c r="AH127" s="88" t="str">
        <f t="shared" si="122"/>
        <v/>
      </c>
      <c r="AI127" s="87" t="str">
        <f t="shared" si="96"/>
        <v/>
      </c>
      <c r="AJ127" s="1010" t="str">
        <f t="shared" si="4"/>
        <v/>
      </c>
      <c r="AK127" s="99" t="str">
        <f>IF(COUNTIF($AC$124:$AC$149,"&gt;1")&lt;4,"",SMALL($AC$124:$AC$149,4))</f>
        <v/>
      </c>
      <c r="AL127" s="950" t="str">
        <f>IF(AK127="","",RANK(AK127,($AK$10:$AK$257),1))</f>
        <v/>
      </c>
      <c r="AM127" s="950" t="str">
        <f>IF(AL127&gt;20,"",IF(AL127&lt;=190,20-((AL127-1)*1),1))</f>
        <v/>
      </c>
      <c r="AN127" s="1339" t="str">
        <f t="shared" si="78"/>
        <v/>
      </c>
      <c r="AO127" s="1352" t="str">
        <f t="shared" si="95"/>
        <v/>
      </c>
      <c r="AP127" s="1241" t="str">
        <f t="shared" si="87"/>
        <v/>
      </c>
      <c r="AQ127" s="1045" t="str">
        <f t="shared" si="72"/>
        <v/>
      </c>
      <c r="AR127" s="1045" t="str">
        <f t="shared" si="123"/>
        <v/>
      </c>
      <c r="AS127" s="1045" t="str">
        <f t="shared" si="7"/>
        <v/>
      </c>
      <c r="AT127" s="1045" t="str">
        <f t="shared" si="73"/>
        <v/>
      </c>
      <c r="AU127" s="1045" t="str">
        <f>IF(COUNTIF($AT$124:AT$149,"&gt;1")&lt;4,"",SMALL($AT$124:$AT$149,4))</f>
        <v/>
      </c>
      <c r="AV127" s="1045" t="str">
        <f t="shared" si="88"/>
        <v/>
      </c>
      <c r="AW127" s="1045" t="str">
        <f>IF(AV127&gt;20,"",IF(AV127&lt;=190,20-((AV127-1)*1),1))</f>
        <v/>
      </c>
      <c r="AX127" s="1045" t="str">
        <f t="shared" si="74"/>
        <v/>
      </c>
      <c r="AY127" s="1497"/>
      <c r="AZ127" s="1497"/>
      <c r="BA127" s="900" t="str">
        <f t="shared" si="75"/>
        <v/>
      </c>
      <c r="BB127" s="900" t="str">
        <f>IF(ISBLANK('JOURNÉE 2'!C127),"",'JOURNÉE 2'!C127)</f>
        <v>44310.24.0144</v>
      </c>
      <c r="BC127" s="1511"/>
      <c r="BD127" s="1510"/>
      <c r="BE127" s="1515"/>
      <c r="BF127" s="1311" t="str">
        <f>IF(ISNA(VLOOKUP(BA127,'JOURNÉE 1'!$BJ$10:$BL$298,2,FALSE)),"",VLOOKUP(BA127,'JOURNÉE 1'!$BJ$10:$BL$298,2,FALSE))</f>
        <v/>
      </c>
      <c r="BG127" s="1312" t="str">
        <f t="shared" si="11"/>
        <v/>
      </c>
      <c r="BH127" s="1312" t="str">
        <f t="shared" si="12"/>
        <v/>
      </c>
      <c r="BI127" s="1511"/>
      <c r="BJ127" s="1353"/>
      <c r="BK127" s="1510"/>
      <c r="BL127" s="1510"/>
      <c r="BM127" s="1515"/>
      <c r="BN127" s="1311" t="str">
        <f>IF(ISBLANK('JOURNÉE 1'!C127),"",'JOURNÉE 1'!C127)</f>
        <v/>
      </c>
      <c r="BO127" s="461" t="str">
        <f t="shared" si="76"/>
        <v/>
      </c>
      <c r="BP127" s="461" t="str">
        <f>IF(ISBLANK('JOURNÉE 2'!C127),"",'JOURNÉE 2'!C127)</f>
        <v>44310.24.0144</v>
      </c>
      <c r="BQ127" s="461" t="str">
        <f>IF(ISBLANK('JOURNÉE 1'!U127),"",'JOURNÉE 1'!U127)</f>
        <v/>
      </c>
      <c r="BR127" s="461" t="str">
        <f>IF(ISNA(VLOOKUP(BN127,'JOURNÉE 2'!$C$10:$AR$300,35,FALSE)),"",VLOOKUP(BN127,'JOURNÉE 2'!$C$10:$AR$300,35,FALSE))</f>
        <v/>
      </c>
      <c r="BS127" s="461" t="str">
        <f t="shared" si="79"/>
        <v/>
      </c>
      <c r="BT127" s="475">
        <f t="shared" si="80"/>
        <v>18</v>
      </c>
      <c r="BU127" s="1304" t="str">
        <f>IF(ISNA(VLOOKUP(BN127,'JOURNÉE 2'!$BV$10:$BX$300,3,FALSE)),"",VLOOKUP(BN127,'JOURNÉE 2'!$BV$10:$BX$300,3,FALSE))</f>
        <v/>
      </c>
      <c r="BV127" s="900" t="str">
        <f>IF(ISNA(VLOOKUP(BN127,'JOURNÉE 2'!$C$10:$AR$300,1,FALSE)),"",VLOOKUP(BN127,'JOURNÉE 2'!$C$10:$AR$300,1,FALSE))</f>
        <v/>
      </c>
      <c r="BW127" s="96"/>
      <c r="BX127" t="str">
        <f>IF(ISEVEN(ROW()),IF($B127&lt;&gt;0,TEXT($B127,"00")&amp;" "&amp;#REF!&amp;" "&amp;1,""),IF($B126&lt;&gt;0,TEXT($B126,"00")&amp;" "&amp;#REF!&amp;" "&amp;2,""))</f>
        <v/>
      </c>
      <c r="BY127" t="str">
        <f t="shared" si="90"/>
        <v/>
      </c>
      <c r="BZ127" t="str">
        <f t="shared" si="91"/>
        <v/>
      </c>
      <c r="CA127" t="str">
        <f t="shared" si="89"/>
        <v/>
      </c>
      <c r="CB127" t="str">
        <f t="shared" si="81"/>
        <v/>
      </c>
      <c r="CC127" t="str">
        <f t="shared" si="82"/>
        <v/>
      </c>
      <c r="CD127" t="str">
        <f t="shared" si="83"/>
        <v/>
      </c>
      <c r="CE127" t="str">
        <f t="shared" si="84"/>
        <v/>
      </c>
      <c r="CF127" t="str">
        <f t="shared" si="85"/>
        <v/>
      </c>
    </row>
    <row r="128" spans="1:84" ht="15.75" customHeight="1" thickTop="1" x14ac:dyDescent="0.4">
      <c r="A128" s="1497"/>
      <c r="B128" s="1459"/>
      <c r="C128" s="97"/>
      <c r="D128" s="98"/>
      <c r="E128" s="98"/>
      <c r="F128" s="87"/>
      <c r="G128" s="1140"/>
      <c r="H128" s="1459" t="str">
        <f t="shared" ref="H128" si="125">IF(G129=36,"",IF(G128="","",G128+G129))</f>
        <v/>
      </c>
      <c r="I128" s="1103" t="str">
        <f>IF(ISNA(VLOOKUP(C128,'J1&amp;J2'!$CA$9:$CE$466,5,FALSE)),"",VLOOKUP(C128,'J1&amp;J2'!$CA$9:$CE$466,5,FALSE))</f>
        <v/>
      </c>
      <c r="J128" s="1516"/>
      <c r="K128" s="1479" t="str">
        <f>IF(ISNA(VLOOKUP(J128,SaisieScores!$C$12:$D$103,2,FALSE)),"",VLOOKUP(J128,SaisieScores!$C$12:$D$103,2,FALSE))</f>
        <v/>
      </c>
      <c r="L128" s="1462" t="str">
        <f t="shared" si="93"/>
        <v/>
      </c>
      <c r="M128" s="1529" t="str">
        <f>IF(L128="","",L128-$AS$6)</f>
        <v/>
      </c>
      <c r="N128" s="1471" t="str">
        <f>IF(K128="","",RANK(K128,($K$10:$K$257),1))</f>
        <v/>
      </c>
      <c r="O128" s="1474" t="str">
        <f>IF(S128="","",IF(S128&gt;3,"",IF(S128=1,K128,IF(S128=2,K128,IF(S128=3,K128)))))</f>
        <v/>
      </c>
      <c r="P128" s="1045"/>
      <c r="Q128" s="942"/>
      <c r="R128" s="87"/>
      <c r="S128" s="1474" t="str">
        <f>IF(OR(ISBLANK(K128),K128=""),"",RANK(K128,$K$124:$K$149,1)+COUNTIF($K$124:K128,K128)-1)</f>
        <v/>
      </c>
      <c r="T128" s="1474" t="str">
        <f>IF(O128="","",IF(O128&gt;3,"",IF(O128=1,K128,IF(O128=2,K128,IF(O128=3,K128)))))</f>
        <v/>
      </c>
      <c r="U128" s="1474" t="str">
        <f>IF(S128="","",IF(S128&gt;3,"",IF(S128=1,K128,IF(S128=2,K128,IF(S128=3,K128)))))</f>
        <v/>
      </c>
      <c r="V128" s="1474" t="str">
        <f>IF(COUNTIF($K$124:$K$149,"&gt;1")&lt;3,"",SMALL($K$124:$K$149,3))</f>
        <v/>
      </c>
      <c r="W128" s="1474" t="str">
        <f>IF(OR(ISBLANK(V128),V128=""),"",RANK(V128,($V$10:$V$257),1))</f>
        <v/>
      </c>
      <c r="X128" s="1474" t="str">
        <f>IF(COUNTIF($V$124:$V$149,"&gt;1")&lt;3,"",SMALL($V$124:$V153,3))</f>
        <v/>
      </c>
      <c r="Y128" s="1474" t="str">
        <f>IF(OR(ISBLANK(X128),X128=""),"",RANK(X128,($X$124:$X$149),1))</f>
        <v/>
      </c>
      <c r="Z128" s="1468" t="str">
        <f>IF(OR(ISBLANK(X128),X128=""),"",RANK(X128,($X$10:$X$257),1))</f>
        <v/>
      </c>
      <c r="AA128" s="1425"/>
      <c r="AB128" s="1328" t="str">
        <f>IF(ISNA(VLOOKUP(AA128,SaisieScores!$F$12:$G$103,2,FALSE)),"",VLOOKUP(AA128,SaisieScores!$F$12:$G$103,2,FALSE))</f>
        <v/>
      </c>
      <c r="AC128" s="1348" t="str">
        <f t="shared" si="17"/>
        <v/>
      </c>
      <c r="AD128" s="1349" t="str">
        <f t="shared" si="70"/>
        <v/>
      </c>
      <c r="AE128" s="1349" t="str">
        <f t="shared" si="71"/>
        <v/>
      </c>
      <c r="AF128" s="1348" t="str">
        <f>IF(OR(ISBLANK(AB128),AB128=""),"",IF(AB128="AB","",RANK(AB128,$AB$124:$AB$149,1)+COUNTIF($AB$124:AB128,AB128)-1))</f>
        <v/>
      </c>
      <c r="AG128" s="1223" t="str">
        <f t="shared" si="77"/>
        <v/>
      </c>
      <c r="AH128" s="103" t="str">
        <f t="shared" si="122"/>
        <v/>
      </c>
      <c r="AI128" s="82" t="str">
        <f t="shared" si="96"/>
        <v/>
      </c>
      <c r="AJ128" s="897" t="str">
        <f t="shared" si="4"/>
        <v/>
      </c>
      <c r="AK128" s="1223"/>
      <c r="AL128" s="1348" t="s">
        <v>74</v>
      </c>
      <c r="AM128" s="1348">
        <f>IF(SUM(AM124:AM127)&lt;&gt;0,SUM(AM124:AM127),0)</f>
        <v>8</v>
      </c>
      <c r="AN128" s="1349" t="str">
        <f t="shared" si="78"/>
        <v/>
      </c>
      <c r="AO128" s="1157" t="str">
        <f t="shared" si="95"/>
        <v/>
      </c>
      <c r="AP128" s="1242" t="str">
        <f t="shared" si="87"/>
        <v/>
      </c>
      <c r="AQ128" s="1223" t="str">
        <f t="shared" si="72"/>
        <v/>
      </c>
      <c r="AR128" s="1223" t="str">
        <f t="shared" si="123"/>
        <v/>
      </c>
      <c r="AS128" s="1223" t="str">
        <f t="shared" si="7"/>
        <v/>
      </c>
      <c r="AT128" s="1223" t="str">
        <f t="shared" si="73"/>
        <v/>
      </c>
      <c r="AU128" s="1223"/>
      <c r="AV128" s="1223" t="str">
        <f t="shared" si="88"/>
        <v/>
      </c>
      <c r="AW128" s="1223">
        <f>IF(SUM(AW124:AW127)&lt;&gt;0,SUM(AW124:AW127),0)</f>
        <v>0</v>
      </c>
      <c r="AX128" s="1223" t="str">
        <f t="shared" si="74"/>
        <v/>
      </c>
      <c r="AY128" s="1497"/>
      <c r="AZ128" s="1497"/>
      <c r="BA128" s="900" t="str">
        <f t="shared" si="75"/>
        <v/>
      </c>
      <c r="BB128" s="900" t="str">
        <f>IF(ISBLANK('JOURNÉE 2'!C128),"",'JOURNÉE 2'!C128)</f>
        <v/>
      </c>
      <c r="BC128" s="1505" t="str">
        <f>IF(OR(BK128=""),"",IF(OR(BL128=""),"",BK128))</f>
        <v/>
      </c>
      <c r="BD128" s="1495" t="str">
        <f>IF(OR(BK128=""),"",IF(OR(BL128=""),"",BL128))</f>
        <v/>
      </c>
      <c r="BE128" s="1508" t="str">
        <f>IF(OR(BK128="",BL128=""),"",MIN(BK128:BL128))</f>
        <v/>
      </c>
      <c r="BF128" s="1311" t="str">
        <f>IF(ISNA(VLOOKUP(BA128,'JOURNÉE 1'!$BJ$10:$BL$298,2,FALSE)),"",VLOOKUP(BA128,'JOURNÉE 1'!$BJ$10:$BL$298,2,FALSE))</f>
        <v/>
      </c>
      <c r="BG128" s="1312" t="str">
        <f t="shared" si="11"/>
        <v/>
      </c>
      <c r="BH128" s="1312" t="str">
        <f t="shared" si="12"/>
        <v/>
      </c>
      <c r="BI128" s="1505" t="str">
        <f>IF(OR(C128="",C129=""),"",CONCATENATE(C128,C129))</f>
        <v/>
      </c>
      <c r="BJ128" s="1354"/>
      <c r="BK128" s="1495" t="str">
        <f>IF(K128= "", "",K128)</f>
        <v/>
      </c>
      <c r="BL128" s="1495" t="str">
        <f>IF(ISNA(VLOOKUP(BI128,'JOURNÉE 2'!$BE$10:$BF$300,2,FALSE)),"",VLOOKUP(BI128,'JOURNÉE 2'!$BE$10:$BF$300,2,FALSE))</f>
        <v/>
      </c>
      <c r="BM128" s="1508" t="str">
        <f>IF(OR(BK128="",BL128=""),"",MIN(BK128:BL128))</f>
        <v/>
      </c>
      <c r="BN128" s="1311" t="str">
        <f>IF(ISBLANK('JOURNÉE 1'!C128),"",'JOURNÉE 1'!C128)</f>
        <v/>
      </c>
      <c r="BO128" s="461" t="str">
        <f t="shared" si="76"/>
        <v/>
      </c>
      <c r="BP128" s="461" t="str">
        <f>IF(ISBLANK('JOURNÉE 2'!C128),"",'JOURNÉE 2'!C128)</f>
        <v/>
      </c>
      <c r="BQ128" s="461" t="str">
        <f>IF(ISBLANK('JOURNÉE 1'!U128),"",'JOURNÉE 1'!U128)</f>
        <v/>
      </c>
      <c r="BR128" s="461" t="str">
        <f>IF(ISNA(VLOOKUP(BN128,'JOURNÉE 2'!$C$10:$AR$300,35,FALSE)),"",VLOOKUP(BN128,'JOURNÉE 2'!$C$10:$AR$300,35,FALSE))</f>
        <v/>
      </c>
      <c r="BS128" s="461" t="str">
        <f t="shared" si="79"/>
        <v/>
      </c>
      <c r="BT128" s="475">
        <f t="shared" si="80"/>
        <v>18</v>
      </c>
      <c r="BU128" s="1304" t="str">
        <f>IF(ISNA(VLOOKUP(BN128,'JOURNÉE 2'!$BV$10:$BX$300,3,FALSE)),"",VLOOKUP(BN128,'JOURNÉE 2'!$BV$10:$BX$300,3,FALSE))</f>
        <v/>
      </c>
      <c r="BV128" s="900" t="str">
        <f>IF(ISNA(VLOOKUP(BN128,'JOURNÉE 2'!$C$10:$AR$300,1,FALSE)),"",VLOOKUP(BN128,'JOURNÉE 2'!$C$10:$AR$300,1,FALSE))</f>
        <v/>
      </c>
      <c r="BW128" s="107"/>
      <c r="BX128" t="str">
        <f>IF(ISEVEN(ROW()),IF($B128&lt;&gt;0,TEXT($B128,"00")&amp;" "&amp;#REF!&amp;" "&amp;1,""),IF($B127&lt;&gt;0,TEXT($B127,"00")&amp;" "&amp;#REF!&amp;" "&amp;2,""))</f>
        <v/>
      </c>
      <c r="BY128" t="str">
        <f t="shared" si="90"/>
        <v/>
      </c>
      <c r="BZ128" t="str">
        <f t="shared" si="91"/>
        <v/>
      </c>
      <c r="CA128" t="str">
        <f t="shared" si="89"/>
        <v/>
      </c>
      <c r="CB128" t="str">
        <f t="shared" si="81"/>
        <v/>
      </c>
      <c r="CC128" t="str">
        <f t="shared" si="82"/>
        <v/>
      </c>
      <c r="CD128" t="str">
        <f t="shared" si="83"/>
        <v/>
      </c>
      <c r="CE128" t="str">
        <f t="shared" si="84"/>
        <v/>
      </c>
      <c r="CF128" t="str">
        <f t="shared" si="85"/>
        <v/>
      </c>
    </row>
    <row r="129" spans="1:84" ht="15.75" customHeight="1" thickBot="1" x14ac:dyDescent="0.45">
      <c r="A129" s="1497"/>
      <c r="B129" s="1458"/>
      <c r="C129" s="97"/>
      <c r="D129" s="98"/>
      <c r="E129" s="98"/>
      <c r="F129" s="87"/>
      <c r="G129" s="1140"/>
      <c r="H129" s="1486"/>
      <c r="I129" s="1105" t="str">
        <f>IF(ISNA(VLOOKUP(C129,'J1&amp;J2'!$CA$9:$CE$466,5,FALSE)),"",VLOOKUP(C129,'J1&amp;J2'!$CA$9:$CE$466,5,FALSE))</f>
        <v/>
      </c>
      <c r="J129" s="1517"/>
      <c r="K129" s="1480"/>
      <c r="L129" s="1463"/>
      <c r="M129" s="1531"/>
      <c r="N129" s="1484"/>
      <c r="O129" s="1510"/>
      <c r="P129" s="1010"/>
      <c r="Q129" s="1350"/>
      <c r="R129" s="88"/>
      <c r="S129" s="1510"/>
      <c r="T129" s="1510"/>
      <c r="U129" s="1510"/>
      <c r="V129" s="1510"/>
      <c r="W129" s="1510"/>
      <c r="X129" s="1523"/>
      <c r="Y129" s="1523"/>
      <c r="Z129" s="1545"/>
      <c r="AA129" s="1425"/>
      <c r="AB129" s="1328" t="str">
        <f>IF(ISNA(VLOOKUP(AA129,SaisieScores!$F$12:$G$103,2,FALSE)),"",VLOOKUP(AA129,SaisieScores!$F$12:$G$103,2,FALSE))</f>
        <v/>
      </c>
      <c r="AC129" s="898" t="str">
        <f t="shared" si="17"/>
        <v/>
      </c>
      <c r="AD129" s="1339" t="str">
        <f t="shared" si="70"/>
        <v/>
      </c>
      <c r="AE129" s="1339" t="str">
        <f t="shared" si="71"/>
        <v/>
      </c>
      <c r="AF129" s="898" t="str">
        <f>IF(OR(ISBLANK(AB129),AB129=""),"",IF(AB129="AB","",RANK(AB129,$AB$124:$AB$149,1)+COUNTIF($AB$124:AB129,AB129)-1))</f>
        <v/>
      </c>
      <c r="AG129" s="1045" t="str">
        <f t="shared" si="77"/>
        <v/>
      </c>
      <c r="AH129" s="88" t="str">
        <f t="shared" si="122"/>
        <v/>
      </c>
      <c r="AI129" s="87" t="str">
        <f t="shared" si="96"/>
        <v/>
      </c>
      <c r="AJ129" s="1010" t="str">
        <f t="shared" si="4"/>
        <v/>
      </c>
      <c r="AK129" s="99"/>
      <c r="AL129" s="950"/>
      <c r="AM129" s="950"/>
      <c r="AN129" s="1339" t="str">
        <f t="shared" si="78"/>
        <v/>
      </c>
      <c r="AO129" s="1352" t="str">
        <f t="shared" si="95"/>
        <v/>
      </c>
      <c r="AP129" s="1241" t="str">
        <f t="shared" si="87"/>
        <v/>
      </c>
      <c r="AQ129" s="1045" t="str">
        <f t="shared" si="72"/>
        <v/>
      </c>
      <c r="AR129" s="1045" t="str">
        <f t="shared" si="123"/>
        <v/>
      </c>
      <c r="AS129" s="1045" t="str">
        <f t="shared" si="7"/>
        <v/>
      </c>
      <c r="AT129" s="1045" t="str">
        <f t="shared" si="73"/>
        <v/>
      </c>
      <c r="AU129" s="1045"/>
      <c r="AV129" s="1045" t="str">
        <f t="shared" si="88"/>
        <v/>
      </c>
      <c r="AW129" s="1045"/>
      <c r="AX129" s="1045" t="str">
        <f t="shared" si="74"/>
        <v/>
      </c>
      <c r="AY129" s="1497"/>
      <c r="AZ129" s="1497"/>
      <c r="BA129" s="900" t="str">
        <f t="shared" si="75"/>
        <v/>
      </c>
      <c r="BB129" s="900" t="str">
        <f>IF(ISBLANK('JOURNÉE 2'!C129),"",'JOURNÉE 2'!C129)</f>
        <v/>
      </c>
      <c r="BC129" s="1511"/>
      <c r="BD129" s="1510"/>
      <c r="BE129" s="1515"/>
      <c r="BF129" s="1311" t="str">
        <f>IF(ISNA(VLOOKUP(BA129,'JOURNÉE 1'!$BJ$10:$BL$298,2,FALSE)),"",VLOOKUP(BA129,'JOURNÉE 1'!$BJ$10:$BL$298,2,FALSE))</f>
        <v/>
      </c>
      <c r="BG129" s="1312" t="str">
        <f t="shared" si="11"/>
        <v/>
      </c>
      <c r="BH129" s="1312" t="str">
        <f t="shared" si="12"/>
        <v/>
      </c>
      <c r="BI129" s="1511"/>
      <c r="BJ129" s="1353"/>
      <c r="BK129" s="1510"/>
      <c r="BL129" s="1510"/>
      <c r="BM129" s="1515"/>
      <c r="BN129" s="1311" t="str">
        <f>IF(ISBLANK('JOURNÉE 1'!C129),"",'JOURNÉE 1'!C129)</f>
        <v/>
      </c>
      <c r="BO129" s="461" t="str">
        <f t="shared" si="76"/>
        <v/>
      </c>
      <c r="BP129" s="461" t="str">
        <f>IF(ISBLANK('JOURNÉE 2'!C129),"",'JOURNÉE 2'!C129)</f>
        <v/>
      </c>
      <c r="BQ129" s="461" t="str">
        <f>IF(ISBLANK('JOURNÉE 1'!U129),"",'JOURNÉE 1'!U129)</f>
        <v/>
      </c>
      <c r="BR129" s="461" t="str">
        <f>IF(ISNA(VLOOKUP(BN129,'JOURNÉE 2'!$C$10:$AR$300,35,FALSE)),"",VLOOKUP(BN129,'JOURNÉE 2'!$C$10:$AR$300,35,FALSE))</f>
        <v/>
      </c>
      <c r="BS129" s="461" t="str">
        <f t="shared" si="79"/>
        <v/>
      </c>
      <c r="BT129" s="475">
        <f t="shared" si="80"/>
        <v>18</v>
      </c>
      <c r="BU129" s="1304" t="str">
        <f>IF(ISNA(VLOOKUP(BN129,'JOURNÉE 2'!$BV$10:$BX$300,3,FALSE)),"",VLOOKUP(BN129,'JOURNÉE 2'!$BV$10:$BX$300,3,FALSE))</f>
        <v/>
      </c>
      <c r="BV129" s="900" t="str">
        <f>IF(ISNA(VLOOKUP(BN129,'JOURNÉE 2'!$C$10:$AR$300,1,FALSE)),"",VLOOKUP(BN129,'JOURNÉE 2'!$C$10:$AR$300,1,FALSE))</f>
        <v/>
      </c>
      <c r="BW129" s="96"/>
      <c r="BX129" t="str">
        <f>IF(ISEVEN(ROW()),IF($B129&lt;&gt;0,TEXT($B129,"00")&amp;" "&amp;#REF!&amp;" "&amp;1,""),IF($B128&lt;&gt;0,TEXT($B128,"00")&amp;" "&amp;#REF!&amp;" "&amp;2,""))</f>
        <v/>
      </c>
      <c r="BY129" t="str">
        <f t="shared" si="90"/>
        <v/>
      </c>
      <c r="BZ129" t="str">
        <f t="shared" si="91"/>
        <v/>
      </c>
      <c r="CA129" t="str">
        <f t="shared" si="89"/>
        <v/>
      </c>
      <c r="CB129" t="str">
        <f t="shared" si="81"/>
        <v/>
      </c>
      <c r="CC129" t="str">
        <f t="shared" si="82"/>
        <v/>
      </c>
      <c r="CD129" t="str">
        <f t="shared" si="83"/>
        <v/>
      </c>
      <c r="CE129" t="str">
        <f t="shared" si="84"/>
        <v/>
      </c>
      <c r="CF129" t="str">
        <f t="shared" si="85"/>
        <v/>
      </c>
    </row>
    <row r="130" spans="1:84" ht="15.75" customHeight="1" thickTop="1" x14ac:dyDescent="0.4">
      <c r="A130" s="1497"/>
      <c r="B130" s="1457"/>
      <c r="C130" s="113"/>
      <c r="D130" s="114"/>
      <c r="E130" s="114"/>
      <c r="F130" s="115"/>
      <c r="G130" s="1139"/>
      <c r="H130" s="1457" t="str">
        <f t="shared" ref="H130" si="126">IF(G131=36,"",IF(G130="","",G130+G131))</f>
        <v/>
      </c>
      <c r="I130" s="1104" t="str">
        <f>IF(ISNA(VLOOKUP(C130,'J1&amp;J2'!$CA$9:$CE$466,5,FALSE)),"",VLOOKUP(C130,'J1&amp;J2'!$CA$9:$CE$466,5,FALSE))</f>
        <v/>
      </c>
      <c r="J130" s="1518"/>
      <c r="K130" s="1479" t="str">
        <f>IF(ISNA(VLOOKUP(J130,SaisieScores!$C$12:$D$103,2,FALSE)),"",VLOOKUP(J130,SaisieScores!$C$12:$D$103,2,FALSE))</f>
        <v/>
      </c>
      <c r="L130" s="1462" t="str">
        <f t="shared" si="93"/>
        <v/>
      </c>
      <c r="M130" s="1520" t="str">
        <f>IF(L130="","",L130-$AS$6)</f>
        <v/>
      </c>
      <c r="N130" s="1460" t="str">
        <f>IF(K130="","",RANK(K130,($K$10:$K$257),1))</f>
        <v/>
      </c>
      <c r="O130" s="1509" t="str">
        <f>IF(S130="","",IF(S130&gt;3,"",IF(S130=1,K130,IF(S130=2,K130,IF(S130=3,K130)))))</f>
        <v/>
      </c>
      <c r="P130" s="1351"/>
      <c r="Q130" s="1351"/>
      <c r="R130" s="83"/>
      <c r="S130" s="1539" t="str">
        <f>IF(OR(ISBLANK(K130),K130=""),"",RANK(K130,$K$124:$K$149,1)+COUNTIF($K$124:K130,K130)-1)</f>
        <v/>
      </c>
      <c r="T130" s="1474" t="str">
        <f>IF(O130="","",IF(O130&gt;3,"",IF(O130=1,K130,IF(O130=2,K130,IF(O130=3,K130)))))</f>
        <v/>
      </c>
      <c r="U130" s="1474" t="str">
        <f>IF(S130="","",IF(S130&gt;3,"",IF(S130=1,K130,IF(S130=2,K130,IF(S130=3,K130)))))</f>
        <v/>
      </c>
      <c r="V130" s="1476" t="str">
        <f>IF(COUNTIF($K$124:$K$149,"&gt;1")&lt;4,"",SMALL($K$124:$K$149,4))</f>
        <v/>
      </c>
      <c r="W130" s="1474" t="str">
        <f>IF(OR(ISBLANK(V130),V130=""),"",RANK(V130,($V$10:$V$257),1))</f>
        <v/>
      </c>
      <c r="X130" s="1476"/>
      <c r="Y130" s="1476"/>
      <c r="Z130" s="1477"/>
      <c r="AA130" s="1426"/>
      <c r="AB130" s="1328" t="str">
        <f>IF(ISNA(VLOOKUP(AA130,SaisieScores!$F$12:$G$103,2,FALSE)),"",VLOOKUP(AA130,SaisieScores!$F$12:$G$103,2,FALSE))</f>
        <v/>
      </c>
      <c r="AC130" s="1348" t="str">
        <f t="shared" si="17"/>
        <v/>
      </c>
      <c r="AD130" s="1349" t="str">
        <f t="shared" si="70"/>
        <v/>
      </c>
      <c r="AE130" s="1349" t="str">
        <f t="shared" si="71"/>
        <v/>
      </c>
      <c r="AF130" s="1348" t="str">
        <f>IF(OR(ISBLANK(AB130),AB130=""),"",IF(AB130="AB","",RANK(AB130,$AB$124:$AB$149,1)+COUNTIF($AB$124:AB130,AB130)-1))</f>
        <v/>
      </c>
      <c r="AG130" s="1223" t="str">
        <f t="shared" si="77"/>
        <v/>
      </c>
      <c r="AH130" s="103" t="str">
        <f t="shared" si="122"/>
        <v/>
      </c>
      <c r="AI130" s="82" t="str">
        <f t="shared" si="96"/>
        <v/>
      </c>
      <c r="AJ130" s="897" t="str">
        <f t="shared" si="4"/>
        <v/>
      </c>
      <c r="AK130" s="1223"/>
      <c r="AL130" s="1348"/>
      <c r="AM130" s="1348"/>
      <c r="AN130" s="1349" t="str">
        <f t="shared" si="78"/>
        <v/>
      </c>
      <c r="AO130" s="1157" t="str">
        <f t="shared" si="95"/>
        <v/>
      </c>
      <c r="AP130" s="1242" t="str">
        <f t="shared" si="87"/>
        <v/>
      </c>
      <c r="AQ130" s="1223" t="str">
        <f t="shared" si="72"/>
        <v/>
      </c>
      <c r="AR130" s="1223" t="str">
        <f t="shared" si="123"/>
        <v/>
      </c>
      <c r="AS130" s="1223" t="str">
        <f t="shared" si="7"/>
        <v/>
      </c>
      <c r="AT130" s="1223" t="str">
        <f t="shared" si="73"/>
        <v/>
      </c>
      <c r="AU130" s="1223"/>
      <c r="AV130" s="1223" t="str">
        <f t="shared" si="88"/>
        <v/>
      </c>
      <c r="AW130" s="1223"/>
      <c r="AX130" s="1223" t="str">
        <f t="shared" si="74"/>
        <v/>
      </c>
      <c r="AY130" s="1497"/>
      <c r="AZ130" s="1497"/>
      <c r="BA130" s="900" t="str">
        <f t="shared" si="75"/>
        <v/>
      </c>
      <c r="BB130" s="900" t="str">
        <f>IF(ISBLANK('JOURNÉE 2'!C130),"",'JOURNÉE 2'!C130)</f>
        <v/>
      </c>
      <c r="BC130" s="1505" t="str">
        <f>IF(OR(BK130=""),"",IF(OR(BL130=""),"",BK130))</f>
        <v/>
      </c>
      <c r="BD130" s="1495" t="str">
        <f>IF(OR(BK130=""),"",IF(OR(BL130=""),"",BL130))</f>
        <v/>
      </c>
      <c r="BE130" s="1508" t="str">
        <f>IF(OR(BK130="",BL130=""),"",MIN(BK130:BL130))</f>
        <v/>
      </c>
      <c r="BF130" s="1311" t="str">
        <f>IF(ISNA(VLOOKUP(BA130,'JOURNÉE 1'!$BJ$10:$BL$298,2,FALSE)),"",VLOOKUP(BA130,'JOURNÉE 1'!$BJ$10:$BL$298,2,FALSE))</f>
        <v/>
      </c>
      <c r="BG130" s="1312" t="str">
        <f t="shared" si="11"/>
        <v/>
      </c>
      <c r="BH130" s="1312" t="str">
        <f t="shared" si="12"/>
        <v/>
      </c>
      <c r="BI130" s="1505" t="str">
        <f>IF(OR(C130="",C131=""),"",CONCATENATE(C130,C131))</f>
        <v/>
      </c>
      <c r="BJ130" s="1354"/>
      <c r="BK130" s="1495" t="str">
        <f>IF(K130= "", "",K130)</f>
        <v/>
      </c>
      <c r="BL130" s="1495" t="str">
        <f>IF(ISNA(VLOOKUP(BI130,'JOURNÉE 2'!$BE$10:$BF$300,2,FALSE)),"",VLOOKUP(BI130,'JOURNÉE 2'!$BE$10:$BF$300,2,FALSE))</f>
        <v/>
      </c>
      <c r="BM130" s="1508" t="str">
        <f>IF(OR(BK130="",BL130=""),"",MIN(BK130:BL130))</f>
        <v/>
      </c>
      <c r="BN130" s="1311" t="str">
        <f>IF(ISBLANK('JOURNÉE 1'!C130),"",'JOURNÉE 1'!C130)</f>
        <v/>
      </c>
      <c r="BO130" s="461" t="str">
        <f t="shared" si="76"/>
        <v/>
      </c>
      <c r="BP130" s="461" t="str">
        <f>IF(ISBLANK('JOURNÉE 2'!C130),"",'JOURNÉE 2'!C130)</f>
        <v/>
      </c>
      <c r="BQ130" s="461" t="str">
        <f>IF(ISBLANK('JOURNÉE 1'!U130),"",'JOURNÉE 1'!U130)</f>
        <v/>
      </c>
      <c r="BR130" s="461" t="str">
        <f>IF(ISNA(VLOOKUP(BN130,'JOURNÉE 2'!$C$10:$AR$300,35,FALSE)),"",VLOOKUP(BN130,'JOURNÉE 2'!$C$10:$AR$300,35,FALSE))</f>
        <v/>
      </c>
      <c r="BS130" s="461" t="str">
        <f t="shared" si="79"/>
        <v/>
      </c>
      <c r="BT130" s="475">
        <f t="shared" si="80"/>
        <v>18</v>
      </c>
      <c r="BU130" s="1304" t="str">
        <f>IF(ISNA(VLOOKUP(BN130,'JOURNÉE 2'!$BV$10:$BX$300,3,FALSE)),"",VLOOKUP(BN130,'JOURNÉE 2'!$BV$10:$BX$300,3,FALSE))</f>
        <v/>
      </c>
      <c r="BV130" s="900" t="str">
        <f>IF(ISNA(VLOOKUP(BN130,'JOURNÉE 2'!$C$10:$AR$300,1,FALSE)),"",VLOOKUP(BN130,'JOURNÉE 2'!$C$10:$AR$300,1,FALSE))</f>
        <v/>
      </c>
      <c r="BW130" s="107"/>
      <c r="BX130" t="str">
        <f>IF(ISEVEN(ROW()),IF($B130&lt;&gt;0,TEXT($B130,"00")&amp;" "&amp;#REF!&amp;" "&amp;1,""),IF($B129&lt;&gt;0,TEXT($B129,"00")&amp;" "&amp;#REF!&amp;" "&amp;2,""))</f>
        <v/>
      </c>
      <c r="BY130" t="str">
        <f t="shared" si="90"/>
        <v/>
      </c>
      <c r="BZ130" t="str">
        <f t="shared" si="91"/>
        <v/>
      </c>
      <c r="CA130" t="str">
        <f t="shared" si="89"/>
        <v/>
      </c>
      <c r="CB130" t="str">
        <f t="shared" si="81"/>
        <v/>
      </c>
      <c r="CC130" t="str">
        <f t="shared" si="82"/>
        <v/>
      </c>
      <c r="CD130" t="str">
        <f t="shared" si="83"/>
        <v/>
      </c>
      <c r="CE130" t="str">
        <f t="shared" si="84"/>
        <v/>
      </c>
      <c r="CF130" t="str">
        <f t="shared" si="85"/>
        <v/>
      </c>
    </row>
    <row r="131" spans="1:84" ht="15.75" customHeight="1" thickBot="1" x14ac:dyDescent="0.45">
      <c r="A131" s="1497"/>
      <c r="B131" s="1458"/>
      <c r="C131" s="80"/>
      <c r="D131" s="81"/>
      <c r="E131" s="81"/>
      <c r="F131" s="82"/>
      <c r="G131" s="1141"/>
      <c r="H131" s="1494"/>
      <c r="I131" s="1102" t="str">
        <f>IF(ISNA(VLOOKUP(C131,'J1&amp;J2'!$CA$9:$CE$466,5,FALSE)),"",VLOOKUP(C131,'J1&amp;J2'!$CA$9:$CE$466,5,FALSE))</f>
        <v/>
      </c>
      <c r="J131" s="1519"/>
      <c r="K131" s="1480"/>
      <c r="L131" s="1463"/>
      <c r="M131" s="1521"/>
      <c r="N131" s="1461"/>
      <c r="O131" s="1510"/>
      <c r="P131" s="1347"/>
      <c r="Q131" s="1347"/>
      <c r="R131" s="83"/>
      <c r="S131" s="1510"/>
      <c r="T131" s="1510"/>
      <c r="U131" s="1510"/>
      <c r="V131" s="1510"/>
      <c r="W131" s="1510"/>
      <c r="X131" s="1510"/>
      <c r="Y131" s="1510"/>
      <c r="Z131" s="1469"/>
      <c r="AA131" s="1424"/>
      <c r="AB131" s="1328" t="str">
        <f>IF(ISNA(VLOOKUP(AA131,SaisieScores!$F$12:$G$103,2,FALSE)),"",VLOOKUP(AA131,SaisieScores!$F$12:$G$103,2,FALSE))</f>
        <v/>
      </c>
      <c r="AC131" s="898" t="str">
        <f t="shared" si="17"/>
        <v/>
      </c>
      <c r="AD131" s="1339" t="str">
        <f t="shared" si="70"/>
        <v/>
      </c>
      <c r="AE131" s="1339" t="str">
        <f t="shared" si="71"/>
        <v/>
      </c>
      <c r="AF131" s="898" t="str">
        <f>IF(OR(ISBLANK(AB131),AB131=""),"",IF(AB131="AB","",RANK(AB131,$AB$124:$AB$149,1)+COUNTIF($AB$124:AB131,AB131)-1))</f>
        <v/>
      </c>
      <c r="AG131" s="1045" t="str">
        <f t="shared" si="77"/>
        <v/>
      </c>
      <c r="AH131" s="88" t="str">
        <f t="shared" si="122"/>
        <v/>
      </c>
      <c r="AI131" s="87" t="str">
        <f t="shared" si="96"/>
        <v/>
      </c>
      <c r="AJ131" s="1010" t="str">
        <f t="shared" si="4"/>
        <v/>
      </c>
      <c r="AK131" s="99"/>
      <c r="AL131" s="950"/>
      <c r="AM131" s="950"/>
      <c r="AN131" s="1339" t="str">
        <f t="shared" si="78"/>
        <v/>
      </c>
      <c r="AO131" s="1352" t="str">
        <f t="shared" si="95"/>
        <v/>
      </c>
      <c r="AP131" s="1241" t="str">
        <f t="shared" si="87"/>
        <v/>
      </c>
      <c r="AQ131" s="1045" t="str">
        <f t="shared" si="72"/>
        <v/>
      </c>
      <c r="AR131" s="1045" t="str">
        <f t="shared" si="123"/>
        <v/>
      </c>
      <c r="AS131" s="1045" t="str">
        <f t="shared" si="7"/>
        <v/>
      </c>
      <c r="AT131" s="1045" t="str">
        <f t="shared" si="73"/>
        <v/>
      </c>
      <c r="AU131" s="1045"/>
      <c r="AV131" s="1045" t="str">
        <f t="shared" si="88"/>
        <v/>
      </c>
      <c r="AW131" s="1045"/>
      <c r="AX131" s="1045" t="str">
        <f t="shared" si="74"/>
        <v/>
      </c>
      <c r="AY131" s="1497"/>
      <c r="AZ131" s="1497"/>
      <c r="BA131" s="900" t="str">
        <f t="shared" si="75"/>
        <v/>
      </c>
      <c r="BB131" s="900" t="str">
        <f>IF(ISBLANK('JOURNÉE 2'!C131),"",'JOURNÉE 2'!C131)</f>
        <v/>
      </c>
      <c r="BC131" s="1511"/>
      <c r="BD131" s="1510"/>
      <c r="BE131" s="1515"/>
      <c r="BF131" s="1311" t="str">
        <f>IF(ISNA(VLOOKUP(BA131,'JOURNÉE 1'!$BJ$10:$BL$298,2,FALSE)),"",VLOOKUP(BA131,'JOURNÉE 1'!$BJ$10:$BL$298,2,FALSE))</f>
        <v/>
      </c>
      <c r="BG131" s="1312" t="str">
        <f t="shared" si="11"/>
        <v/>
      </c>
      <c r="BH131" s="1312" t="str">
        <f t="shared" si="12"/>
        <v/>
      </c>
      <c r="BI131" s="1511"/>
      <c r="BJ131" s="1353"/>
      <c r="BK131" s="1510"/>
      <c r="BL131" s="1510"/>
      <c r="BM131" s="1515"/>
      <c r="BN131" s="1311" t="str">
        <f>IF(ISBLANK('JOURNÉE 1'!C131),"",'JOURNÉE 1'!C131)</f>
        <v/>
      </c>
      <c r="BO131" s="461" t="str">
        <f t="shared" si="76"/>
        <v/>
      </c>
      <c r="BP131" s="461" t="str">
        <f>IF(ISBLANK('JOURNÉE 2'!C131),"",'JOURNÉE 2'!C131)</f>
        <v/>
      </c>
      <c r="BQ131" s="461" t="str">
        <f>IF(ISBLANK('JOURNÉE 1'!U131),"",'JOURNÉE 1'!U131)</f>
        <v/>
      </c>
      <c r="BR131" s="461" t="str">
        <f>IF(ISNA(VLOOKUP(BN131,'JOURNÉE 2'!$C$10:$AR$300,35,FALSE)),"",VLOOKUP(BN131,'JOURNÉE 2'!$C$10:$AR$300,35,FALSE))</f>
        <v/>
      </c>
      <c r="BS131" s="461" t="str">
        <f t="shared" si="79"/>
        <v/>
      </c>
      <c r="BT131" s="475">
        <f t="shared" si="80"/>
        <v>18</v>
      </c>
      <c r="BU131" s="1304" t="str">
        <f>IF(ISNA(VLOOKUP(BN131,'JOURNÉE 2'!$BV$10:$BX$300,3,FALSE)),"",VLOOKUP(BN131,'JOURNÉE 2'!$BV$10:$BX$300,3,FALSE))</f>
        <v/>
      </c>
      <c r="BV131" s="900" t="str">
        <f>IF(ISNA(VLOOKUP(BN131,'JOURNÉE 2'!$C$10:$AR$300,1,FALSE)),"",VLOOKUP(BN131,'JOURNÉE 2'!$C$10:$AR$300,1,FALSE))</f>
        <v/>
      </c>
      <c r="BW131" s="96"/>
      <c r="BX131" t="str">
        <f>IF(ISEVEN(ROW()),IF($B131&lt;&gt;0,TEXT($B131,"00")&amp;" "&amp;#REF!&amp;" "&amp;1,""),IF($B130&lt;&gt;0,TEXT($B130,"00")&amp;" "&amp;#REF!&amp;" "&amp;2,""))</f>
        <v/>
      </c>
      <c r="BY131" t="str">
        <f t="shared" si="90"/>
        <v/>
      </c>
      <c r="BZ131" t="str">
        <f t="shared" si="91"/>
        <v/>
      </c>
      <c r="CA131" t="str">
        <f t="shared" si="89"/>
        <v/>
      </c>
      <c r="CB131" t="str">
        <f t="shared" si="81"/>
        <v/>
      </c>
      <c r="CC131" t="str">
        <f t="shared" si="82"/>
        <v/>
      </c>
      <c r="CD131" t="str">
        <f t="shared" si="83"/>
        <v/>
      </c>
      <c r="CE131" t="str">
        <f t="shared" si="84"/>
        <v/>
      </c>
      <c r="CF131" t="str">
        <f t="shared" si="85"/>
        <v/>
      </c>
    </row>
    <row r="132" spans="1:84" ht="15.75" customHeight="1" thickTop="1" x14ac:dyDescent="0.4">
      <c r="A132" s="1497"/>
      <c r="B132" s="1459"/>
      <c r="C132" s="97"/>
      <c r="D132" s="98"/>
      <c r="E132" s="98"/>
      <c r="F132" s="87"/>
      <c r="G132" s="1140"/>
      <c r="H132" s="1459" t="str">
        <f t="shared" ref="H132" si="127">IF(G133=36,"",IF(G132="","",G132+G133))</f>
        <v/>
      </c>
      <c r="I132" s="1103" t="str">
        <f>IF(ISNA(VLOOKUP(C132,'J1&amp;J2'!$CA$9:$CE$466,5,FALSE)),"",VLOOKUP(C132,'J1&amp;J2'!$CA$9:$CE$466,5,FALSE))</f>
        <v/>
      </c>
      <c r="J132" s="1516"/>
      <c r="K132" s="1479" t="str">
        <f>IF(ISNA(VLOOKUP(J132,SaisieScores!$C$12:$D$103,2,FALSE)),"",VLOOKUP(J132,SaisieScores!$C$12:$D$103,2,FALSE))</f>
        <v/>
      </c>
      <c r="L132" s="1462" t="str">
        <f t="shared" si="93"/>
        <v/>
      </c>
      <c r="M132" s="1529" t="str">
        <f>IF(L132="","",L132-$AS$6)</f>
        <v/>
      </c>
      <c r="N132" s="1471" t="str">
        <f>IF(K132="","",RANK(K132,($K$10:$K$257),1))</f>
        <v/>
      </c>
      <c r="O132" s="1474" t="str">
        <f>IF(S132="","",IF(S132&gt;3,"",IF(S132=1,K132,IF(S132=2,K132,IF(S132=3,K132)))))</f>
        <v/>
      </c>
      <c r="P132" s="1045"/>
      <c r="Q132" s="942"/>
      <c r="R132" s="87"/>
      <c r="S132" s="1474" t="str">
        <f>IF(OR(ISBLANK(K132),K132=""),"",RANK(K132,$K$124:$K$149,1)+COUNTIF($K$124:K132,K132)-1)</f>
        <v/>
      </c>
      <c r="T132" s="1476" t="str">
        <f>IF(O132="","",IF(O132&gt;3,"",IF(O132=1,K132,IF(O132=2,K132,IF(O132=3,K132)))))</f>
        <v/>
      </c>
      <c r="U132" s="1474" t="str">
        <f>IF(S132="","",IF(S132&gt;3,"",IF(S132=1,K132,IF(S132=2,K132,IF(S132=3,K132)))))</f>
        <v/>
      </c>
      <c r="V132" s="1476" t="str">
        <f>IF(COUNTIF($K$124:$K$149,"&gt;1")&lt;5,"",SMALL($K$124:$K$149,5))</f>
        <v/>
      </c>
      <c r="W132" s="1474" t="str">
        <f>IF(OR(ISBLANK(V132),V132=""),"",RANK(V132,($V$10:$V$257),1))</f>
        <v/>
      </c>
      <c r="X132" s="1476"/>
      <c r="Y132" s="1476"/>
      <c r="Z132" s="1468"/>
      <c r="AA132" s="1425"/>
      <c r="AB132" s="1328" t="str">
        <f>IF(ISNA(VLOOKUP(AA132,SaisieScores!$F$12:$G$103,2,FALSE)),"",VLOOKUP(AA132,SaisieScores!$F$12:$G$103,2,FALSE))</f>
        <v/>
      </c>
      <c r="AC132" s="1348" t="str">
        <f t="shared" si="17"/>
        <v/>
      </c>
      <c r="AD132" s="1349" t="str">
        <f t="shared" si="70"/>
        <v/>
      </c>
      <c r="AE132" s="1349" t="str">
        <f t="shared" si="71"/>
        <v/>
      </c>
      <c r="AF132" s="1348" t="str">
        <f>IF(OR(ISBLANK(AB132),AB132=""),"",IF(AB132="AB","",RANK(AB132,$AB$124:$AB$149,1)+COUNTIF($AB$124:AB132,AB132)-1))</f>
        <v/>
      </c>
      <c r="AG132" s="1223" t="str">
        <f t="shared" si="77"/>
        <v/>
      </c>
      <c r="AH132" s="103" t="str">
        <f t="shared" si="122"/>
        <v/>
      </c>
      <c r="AI132" s="82" t="str">
        <f t="shared" si="96"/>
        <v/>
      </c>
      <c r="AJ132" s="897" t="str">
        <f t="shared" si="4"/>
        <v/>
      </c>
      <c r="AK132" s="1223"/>
      <c r="AL132" s="1348"/>
      <c r="AM132" s="1348"/>
      <c r="AN132" s="1349" t="str">
        <f t="shared" si="78"/>
        <v/>
      </c>
      <c r="AO132" s="1157" t="str">
        <f t="shared" si="95"/>
        <v/>
      </c>
      <c r="AP132" s="1242" t="str">
        <f t="shared" si="87"/>
        <v/>
      </c>
      <c r="AQ132" s="1223" t="str">
        <f t="shared" si="72"/>
        <v/>
      </c>
      <c r="AR132" s="1223" t="str">
        <f t="shared" si="123"/>
        <v/>
      </c>
      <c r="AS132" s="1223" t="str">
        <f t="shared" si="7"/>
        <v/>
      </c>
      <c r="AT132" s="1223" t="str">
        <f t="shared" si="73"/>
        <v/>
      </c>
      <c r="AU132" s="1223"/>
      <c r="AV132" s="1223" t="str">
        <f t="shared" si="88"/>
        <v/>
      </c>
      <c r="AW132" s="1223"/>
      <c r="AX132" s="1223" t="str">
        <f t="shared" si="74"/>
        <v/>
      </c>
      <c r="AY132" s="1497"/>
      <c r="AZ132" s="1497"/>
      <c r="BA132" s="900" t="str">
        <f t="shared" si="75"/>
        <v/>
      </c>
      <c r="BB132" s="900" t="str">
        <f>IF(ISBLANK('JOURNÉE 2'!C132),"",'JOURNÉE 2'!C132)</f>
        <v/>
      </c>
      <c r="BC132" s="1505" t="str">
        <f>IF(OR(BK132=""),"",IF(OR(BL132=""),"",BK132))</f>
        <v/>
      </c>
      <c r="BD132" s="1495" t="str">
        <f>IF(OR(BK132=""),"",IF(OR(BL132=""),"",BL132))</f>
        <v/>
      </c>
      <c r="BE132" s="1508" t="str">
        <f>IF(OR(BK132="",BL132=""),"",MIN(BK132:BL132))</f>
        <v/>
      </c>
      <c r="BF132" s="1311" t="str">
        <f>IF(ISNA(VLOOKUP(BA132,'JOURNÉE 1'!$BJ$10:$BL$298,2,FALSE)),"",VLOOKUP(BA132,'JOURNÉE 1'!$BJ$10:$BL$298,2,FALSE))</f>
        <v/>
      </c>
      <c r="BG132" s="1312" t="str">
        <f t="shared" si="11"/>
        <v/>
      </c>
      <c r="BH132" s="1312" t="str">
        <f t="shared" si="12"/>
        <v/>
      </c>
      <c r="BI132" s="1505" t="str">
        <f>IF(OR(C132="",C133=""),"",CONCATENATE(C132,C133))</f>
        <v/>
      </c>
      <c r="BJ132" s="1354"/>
      <c r="BK132" s="1495" t="str">
        <f>IF(K132= "", "",K132)</f>
        <v/>
      </c>
      <c r="BL132" s="1495" t="str">
        <f>IF(ISNA(VLOOKUP(BI132,'JOURNÉE 2'!$BE$10:$BF$300,2,FALSE)),"",VLOOKUP(BI132,'JOURNÉE 2'!$BE$10:$BF$300,2,FALSE))</f>
        <v/>
      </c>
      <c r="BM132" s="1508" t="str">
        <f>IF(OR(BK132="",BL132=""),"",MIN(BK132:BL132))</f>
        <v/>
      </c>
      <c r="BN132" s="1311" t="str">
        <f>IF(ISBLANK('JOURNÉE 1'!C132),"",'JOURNÉE 1'!C132)</f>
        <v/>
      </c>
      <c r="BO132" s="461" t="str">
        <f t="shared" si="76"/>
        <v/>
      </c>
      <c r="BP132" s="461" t="str">
        <f>IF(ISBLANK('JOURNÉE 2'!C132),"",'JOURNÉE 2'!C132)</f>
        <v/>
      </c>
      <c r="BQ132" s="461" t="str">
        <f>IF(ISBLANK('JOURNÉE 1'!U132),"",'JOURNÉE 1'!U132)</f>
        <v/>
      </c>
      <c r="BR132" s="461" t="str">
        <f>IF(ISNA(VLOOKUP(BN132,'JOURNÉE 2'!$C$10:$AR$300,35,FALSE)),"",VLOOKUP(BN132,'JOURNÉE 2'!$C$10:$AR$300,35,FALSE))</f>
        <v/>
      </c>
      <c r="BS132" s="461" t="str">
        <f t="shared" si="79"/>
        <v/>
      </c>
      <c r="BT132" s="475">
        <f t="shared" si="80"/>
        <v>18</v>
      </c>
      <c r="BU132" s="1304" t="str">
        <f>IF(ISNA(VLOOKUP(BN132,'JOURNÉE 2'!$BV$10:$BX$300,3,FALSE)),"",VLOOKUP(BN132,'JOURNÉE 2'!$BV$10:$BX$300,3,FALSE))</f>
        <v/>
      </c>
      <c r="BV132" s="900" t="str">
        <f>IF(ISNA(VLOOKUP(BN132,'JOURNÉE 2'!$C$10:$AR$300,1,FALSE)),"",VLOOKUP(BN132,'JOURNÉE 2'!$C$10:$AR$300,1,FALSE))</f>
        <v/>
      </c>
      <c r="BW132" s="107"/>
      <c r="BX132" t="str">
        <f>IF(ISEVEN(ROW()),IF($B132&lt;&gt;0,TEXT($B132,"00")&amp;" "&amp;#REF!&amp;" "&amp;1,""),IF($B131&lt;&gt;0,TEXT($B131,"00")&amp;" "&amp;#REF!&amp;" "&amp;2,""))</f>
        <v/>
      </c>
      <c r="BY132" t="str">
        <f t="shared" si="90"/>
        <v/>
      </c>
      <c r="BZ132" t="str">
        <f t="shared" si="91"/>
        <v/>
      </c>
      <c r="CA132" t="str">
        <f t="shared" si="89"/>
        <v/>
      </c>
      <c r="CB132" t="str">
        <f t="shared" si="81"/>
        <v/>
      </c>
      <c r="CC132" t="str">
        <f t="shared" si="82"/>
        <v/>
      </c>
      <c r="CD132" t="str">
        <f t="shared" si="83"/>
        <v/>
      </c>
      <c r="CE132" t="str">
        <f t="shared" si="84"/>
        <v/>
      </c>
      <c r="CF132" t="str">
        <f t="shared" si="85"/>
        <v/>
      </c>
    </row>
    <row r="133" spans="1:84" ht="15.75" customHeight="1" thickBot="1" x14ac:dyDescent="0.45">
      <c r="A133" s="1497"/>
      <c r="B133" s="1458"/>
      <c r="C133" s="97"/>
      <c r="D133" s="98"/>
      <c r="E133" s="98"/>
      <c r="F133" s="87"/>
      <c r="G133" s="1140"/>
      <c r="H133" s="1486"/>
      <c r="I133" s="1105" t="str">
        <f>IF(ISNA(VLOOKUP(C133,'J1&amp;J2'!$CA$9:$CE$466,5,FALSE)),"",VLOOKUP(C133,'J1&amp;J2'!$CA$9:$CE$466,5,FALSE))</f>
        <v/>
      </c>
      <c r="J133" s="1517"/>
      <c r="K133" s="1480"/>
      <c r="L133" s="1463"/>
      <c r="M133" s="1531"/>
      <c r="N133" s="1484"/>
      <c r="O133" s="1510"/>
      <c r="P133" s="1010"/>
      <c r="Q133" s="1350"/>
      <c r="R133" s="88"/>
      <c r="S133" s="1510"/>
      <c r="T133" s="1510"/>
      <c r="U133" s="1510"/>
      <c r="V133" s="1510"/>
      <c r="W133" s="1510"/>
      <c r="X133" s="1510"/>
      <c r="Y133" s="1510"/>
      <c r="Z133" s="1469"/>
      <c r="AA133" s="1425"/>
      <c r="AB133" s="1328" t="str">
        <f>IF(ISNA(VLOOKUP(AA133,SaisieScores!$F$12:$G$103,2,FALSE)),"",VLOOKUP(AA133,SaisieScores!$F$12:$G$103,2,FALSE))</f>
        <v/>
      </c>
      <c r="AC133" s="898" t="str">
        <f t="shared" si="17"/>
        <v/>
      </c>
      <c r="AD133" s="1339" t="str">
        <f t="shared" si="70"/>
        <v/>
      </c>
      <c r="AE133" s="1339" t="str">
        <f t="shared" si="71"/>
        <v/>
      </c>
      <c r="AF133" s="898" t="str">
        <f>IF(OR(ISBLANK(AB133),AB133=""),"",IF(AB133="AB","",RANK(AB133,$AB$124:$AB$149,1)+COUNTIF($AB$124:AB133,AB133)-1))</f>
        <v/>
      </c>
      <c r="AG133" s="1045" t="str">
        <f t="shared" si="77"/>
        <v/>
      </c>
      <c r="AH133" s="88" t="str">
        <f t="shared" si="122"/>
        <v/>
      </c>
      <c r="AI133" s="87" t="str">
        <f t="shared" si="96"/>
        <v/>
      </c>
      <c r="AJ133" s="1010" t="str">
        <f t="shared" si="4"/>
        <v/>
      </c>
      <c r="AK133" s="99"/>
      <c r="AL133" s="950"/>
      <c r="AM133" s="950"/>
      <c r="AN133" s="1339" t="str">
        <f t="shared" si="78"/>
        <v/>
      </c>
      <c r="AO133" s="1352" t="str">
        <f t="shared" si="95"/>
        <v/>
      </c>
      <c r="AP133" s="1241" t="str">
        <f t="shared" si="87"/>
        <v/>
      </c>
      <c r="AQ133" s="1045" t="str">
        <f t="shared" si="72"/>
        <v/>
      </c>
      <c r="AR133" s="1045" t="str">
        <f t="shared" si="123"/>
        <v/>
      </c>
      <c r="AS133" s="1045" t="str">
        <f t="shared" si="7"/>
        <v/>
      </c>
      <c r="AT133" s="1045" t="str">
        <f t="shared" si="73"/>
        <v/>
      </c>
      <c r="AU133" s="1045"/>
      <c r="AV133" s="1045" t="str">
        <f t="shared" si="88"/>
        <v/>
      </c>
      <c r="AW133" s="1045"/>
      <c r="AX133" s="1045" t="str">
        <f t="shared" si="74"/>
        <v/>
      </c>
      <c r="AY133" s="1497"/>
      <c r="AZ133" s="1497"/>
      <c r="BA133" s="900" t="str">
        <f t="shared" si="75"/>
        <v/>
      </c>
      <c r="BB133" s="900" t="str">
        <f>IF(ISBLANK('JOURNÉE 2'!C133),"",'JOURNÉE 2'!C133)</f>
        <v/>
      </c>
      <c r="BC133" s="1511"/>
      <c r="BD133" s="1510"/>
      <c r="BE133" s="1515"/>
      <c r="BF133" s="1311" t="str">
        <f>IF(ISNA(VLOOKUP(BA133,'JOURNÉE 1'!$BJ$10:$BL$298,2,FALSE)),"",VLOOKUP(BA133,'JOURNÉE 1'!$BJ$10:$BL$298,2,FALSE))</f>
        <v/>
      </c>
      <c r="BG133" s="1312" t="str">
        <f t="shared" si="11"/>
        <v/>
      </c>
      <c r="BH133" s="1312" t="str">
        <f t="shared" si="12"/>
        <v/>
      </c>
      <c r="BI133" s="1511"/>
      <c r="BJ133" s="1353"/>
      <c r="BK133" s="1510"/>
      <c r="BL133" s="1510"/>
      <c r="BM133" s="1515"/>
      <c r="BN133" s="1311" t="str">
        <f>IF(ISBLANK('JOURNÉE 1'!C133),"",'JOURNÉE 1'!C133)</f>
        <v/>
      </c>
      <c r="BO133" s="461" t="str">
        <f t="shared" si="76"/>
        <v/>
      </c>
      <c r="BP133" s="461" t="str">
        <f>IF(ISBLANK('JOURNÉE 2'!C133),"",'JOURNÉE 2'!C133)</f>
        <v/>
      </c>
      <c r="BQ133" s="461" t="str">
        <f>IF(ISBLANK('JOURNÉE 1'!U133),"",'JOURNÉE 1'!U133)</f>
        <v/>
      </c>
      <c r="BR133" s="461" t="str">
        <f>IF(ISNA(VLOOKUP(BN133,'JOURNÉE 2'!$C$10:$AR$300,35,FALSE)),"",VLOOKUP(BN133,'JOURNÉE 2'!$C$10:$AR$300,35,FALSE))</f>
        <v/>
      </c>
      <c r="BS133" s="461" t="str">
        <f t="shared" si="79"/>
        <v/>
      </c>
      <c r="BT133" s="475">
        <f t="shared" si="80"/>
        <v>18</v>
      </c>
      <c r="BU133" s="1304" t="str">
        <f>IF(ISNA(VLOOKUP(BN133,'JOURNÉE 2'!$BV$10:$BX$300,3,FALSE)),"",VLOOKUP(BN133,'JOURNÉE 2'!$BV$10:$BX$300,3,FALSE))</f>
        <v/>
      </c>
      <c r="BV133" s="900" t="str">
        <f>IF(ISNA(VLOOKUP(BN133,'JOURNÉE 2'!$C$10:$AR$300,1,FALSE)),"",VLOOKUP(BN133,'JOURNÉE 2'!$C$10:$AR$300,1,FALSE))</f>
        <v/>
      </c>
      <c r="BW133" s="96"/>
      <c r="BX133" t="str">
        <f>IF(ISEVEN(ROW()),IF($B133&lt;&gt;0,TEXT($B133,"00")&amp;" "&amp;#REF!&amp;" "&amp;1,""),IF($B132&lt;&gt;0,TEXT($B132,"00")&amp;" "&amp;#REF!&amp;" "&amp;2,""))</f>
        <v/>
      </c>
      <c r="BY133" t="str">
        <f t="shared" si="90"/>
        <v/>
      </c>
      <c r="BZ133" t="str">
        <f t="shared" si="91"/>
        <v/>
      </c>
      <c r="CA133" t="str">
        <f t="shared" si="89"/>
        <v/>
      </c>
      <c r="CB133" t="str">
        <f t="shared" si="81"/>
        <v/>
      </c>
      <c r="CC133" t="str">
        <f t="shared" si="82"/>
        <v/>
      </c>
      <c r="CD133" t="str">
        <f t="shared" si="83"/>
        <v/>
      </c>
      <c r="CE133" t="str">
        <f t="shared" si="84"/>
        <v/>
      </c>
      <c r="CF133" t="str">
        <f t="shared" si="85"/>
        <v/>
      </c>
    </row>
    <row r="134" spans="1:84" ht="15.75" customHeight="1" thickTop="1" x14ac:dyDescent="0.4">
      <c r="A134" s="1497"/>
      <c r="B134" s="1457"/>
      <c r="C134" s="113"/>
      <c r="D134" s="114"/>
      <c r="E134" s="114"/>
      <c r="F134" s="115"/>
      <c r="G134" s="1139"/>
      <c r="H134" s="1457" t="str">
        <f t="shared" ref="H134" si="128">IF(G135=36,"",IF(G134="","",G134+G135))</f>
        <v/>
      </c>
      <c r="I134" s="1104" t="str">
        <f>IF(ISNA(VLOOKUP(C134,'J1&amp;J2'!$CA$9:$CE$466,5,FALSE)),"",VLOOKUP(C134,'J1&amp;J2'!$CA$9:$CE$466,5,FALSE))</f>
        <v/>
      </c>
      <c r="J134" s="1518"/>
      <c r="K134" s="1479" t="str">
        <f>IF(ISNA(VLOOKUP(J134,SaisieScores!$C$12:$D$103,2,FALSE)),"",VLOOKUP(J134,SaisieScores!$C$12:$D$103,2,FALSE))</f>
        <v/>
      </c>
      <c r="L134" s="1462" t="str">
        <f t="shared" si="93"/>
        <v/>
      </c>
      <c r="M134" s="1520" t="str">
        <f>IF(L134="","",L134-$AS$6)</f>
        <v/>
      </c>
      <c r="N134" s="1460" t="str">
        <f>IF(K134="","",RANK(K134,($K$10:$K$257),1))</f>
        <v/>
      </c>
      <c r="O134" s="1509" t="str">
        <f>IF(S134="","",IF(S134&gt;3,"",IF(S134=1,K134,IF(S134=2,K134,IF(S134=3,K134)))))</f>
        <v/>
      </c>
      <c r="P134" s="1351"/>
      <c r="Q134" s="1351"/>
      <c r="R134" s="83"/>
      <c r="S134" s="1539" t="str">
        <f>IF(OR(ISBLANK(K134),K134=""),"",RANK(K134,$K$124:$K$149,1)+COUNTIF($K$124:K134,K134)-1)</f>
        <v/>
      </c>
      <c r="T134" s="1474" t="str">
        <f>IF(O134="","",IF(O134&gt;3,"",IF(O134=1,K134,IF(O134=2,K134,IF(O134=3,K134)))))</f>
        <v/>
      </c>
      <c r="U134" s="1474" t="str">
        <f>IF(S134="","",IF(S134&gt;3,"",IF(S134=1,K134,IF(S134=2,K134,IF(S134=3,K134)))))</f>
        <v/>
      </c>
      <c r="V134" s="1476" t="str">
        <f>IF(COUNTIF($K$124:$K$149,"&gt;1")&lt;6,"",SMALL($K$124:$K$149,6))</f>
        <v/>
      </c>
      <c r="W134" s="1474" t="str">
        <f>IF(OR(ISBLANK(V134),V134=""),"",RANK(V134,($V$10:$V$257),1))</f>
        <v/>
      </c>
      <c r="X134" s="1474"/>
      <c r="Y134" s="1474"/>
      <c r="Z134" s="1468"/>
      <c r="AA134" s="1426"/>
      <c r="AB134" s="1328" t="str">
        <f>IF(ISNA(VLOOKUP(AA134,SaisieScores!$F$12:$G$103,2,FALSE)),"",VLOOKUP(AA134,SaisieScores!$F$12:$G$103,2,FALSE))</f>
        <v/>
      </c>
      <c r="AC134" s="1348" t="str">
        <f t="shared" si="17"/>
        <v/>
      </c>
      <c r="AD134" s="1349" t="str">
        <f t="shared" si="70"/>
        <v/>
      </c>
      <c r="AE134" s="1349" t="str">
        <f t="shared" si="71"/>
        <v/>
      </c>
      <c r="AF134" s="1348" t="str">
        <f>IF(OR(ISBLANK(AB134),AB134=""),"",IF(AB134="AB","",RANK(AB134,$AB$124:$AB$149,1)+COUNTIF($AB$124:AB134,AB134)-1))</f>
        <v/>
      </c>
      <c r="AG134" s="1223" t="str">
        <f t="shared" si="77"/>
        <v/>
      </c>
      <c r="AH134" s="103" t="str">
        <f t="shared" si="122"/>
        <v/>
      </c>
      <c r="AI134" s="82" t="str">
        <f t="shared" si="96"/>
        <v/>
      </c>
      <c r="AJ134" s="897" t="str">
        <f t="shared" si="4"/>
        <v/>
      </c>
      <c r="AK134" s="1223"/>
      <c r="AL134" s="1348"/>
      <c r="AM134" s="1348"/>
      <c r="AN134" s="1349" t="str">
        <f t="shared" si="78"/>
        <v/>
      </c>
      <c r="AO134" s="1157" t="str">
        <f t="shared" si="95"/>
        <v/>
      </c>
      <c r="AP134" s="1242" t="str">
        <f t="shared" si="87"/>
        <v/>
      </c>
      <c r="AQ134" s="1223" t="str">
        <f t="shared" si="72"/>
        <v/>
      </c>
      <c r="AR134" s="1223" t="str">
        <f t="shared" si="123"/>
        <v/>
      </c>
      <c r="AS134" s="1223" t="str">
        <f t="shared" si="7"/>
        <v/>
      </c>
      <c r="AT134" s="1223" t="str">
        <f t="shared" si="73"/>
        <v/>
      </c>
      <c r="AU134" s="1223"/>
      <c r="AV134" s="1223" t="str">
        <f t="shared" si="88"/>
        <v/>
      </c>
      <c r="AW134" s="1223"/>
      <c r="AX134" s="1223" t="str">
        <f t="shared" si="74"/>
        <v/>
      </c>
      <c r="AY134" s="1497"/>
      <c r="AZ134" s="1497"/>
      <c r="BA134" s="900" t="str">
        <f t="shared" si="75"/>
        <v/>
      </c>
      <c r="BB134" s="900" t="str">
        <f>IF(ISBLANK('JOURNÉE 2'!C134),"",'JOURNÉE 2'!C134)</f>
        <v/>
      </c>
      <c r="BC134" s="1505" t="str">
        <f>IF(OR(BK134=""),"",IF(OR(BL134=""),"",BK134))</f>
        <v/>
      </c>
      <c r="BD134" s="1495" t="str">
        <f>IF(OR(BK134=""),"",IF(OR(BL134=""),"",BL134))</f>
        <v/>
      </c>
      <c r="BE134" s="1508" t="str">
        <f>IF(OR(BK134="",BL134=""),"",MIN(BK134:BL134))</f>
        <v/>
      </c>
      <c r="BF134" s="1311" t="str">
        <f>IF(ISNA(VLOOKUP(BA134,'JOURNÉE 1'!$BJ$10:$BL$298,2,FALSE)),"",VLOOKUP(BA134,'JOURNÉE 1'!$BJ$10:$BL$298,2,FALSE))</f>
        <v/>
      </c>
      <c r="BG134" s="1312" t="str">
        <f t="shared" si="11"/>
        <v/>
      </c>
      <c r="BH134" s="1312" t="str">
        <f t="shared" si="12"/>
        <v/>
      </c>
      <c r="BI134" s="1505" t="str">
        <f>IF(OR(C134="",C135=""),"",CONCATENATE(C134,C135))</f>
        <v/>
      </c>
      <c r="BJ134" s="1354"/>
      <c r="BK134" s="1495" t="str">
        <f>IF(K134= "", "",K134)</f>
        <v/>
      </c>
      <c r="BL134" s="1495" t="str">
        <f>IF(ISNA(VLOOKUP(BI134,'JOURNÉE 2'!$BE$10:$BF$300,2,FALSE)),"",VLOOKUP(BI134,'JOURNÉE 2'!$BE$10:$BF$300,2,FALSE))</f>
        <v/>
      </c>
      <c r="BM134" s="1508" t="str">
        <f>IF(OR(BK134="",BL134=""),"",MIN(BK134:BL134))</f>
        <v/>
      </c>
      <c r="BN134" s="1311" t="str">
        <f>IF(ISBLANK('JOURNÉE 1'!C134),"",'JOURNÉE 1'!C134)</f>
        <v/>
      </c>
      <c r="BO134" s="461" t="str">
        <f t="shared" si="76"/>
        <v/>
      </c>
      <c r="BP134" s="461" t="str">
        <f>IF(ISBLANK('JOURNÉE 2'!C134),"",'JOURNÉE 2'!C134)</f>
        <v/>
      </c>
      <c r="BQ134" s="461" t="str">
        <f>IF(ISBLANK('JOURNÉE 1'!U134),"",'JOURNÉE 1'!U134)</f>
        <v/>
      </c>
      <c r="BR134" s="461" t="str">
        <f>IF(ISNA(VLOOKUP(BN134,'JOURNÉE 2'!$C$10:$AR$300,35,FALSE)),"",VLOOKUP(BN134,'JOURNÉE 2'!$C$10:$AR$300,35,FALSE))</f>
        <v/>
      </c>
      <c r="BS134" s="461" t="str">
        <f t="shared" si="79"/>
        <v/>
      </c>
      <c r="BT134" s="475">
        <f t="shared" si="80"/>
        <v>18</v>
      </c>
      <c r="BU134" s="1304" t="str">
        <f>IF(ISNA(VLOOKUP(BN134,'JOURNÉE 2'!$BV$10:$BX$300,3,FALSE)),"",VLOOKUP(BN134,'JOURNÉE 2'!$BV$10:$BX$300,3,FALSE))</f>
        <v/>
      </c>
      <c r="BV134" s="900" t="str">
        <f>IF(ISNA(VLOOKUP(BN134,'JOURNÉE 2'!$C$10:$AR$300,1,FALSE)),"",VLOOKUP(BN134,'JOURNÉE 2'!$C$10:$AR$300,1,FALSE))</f>
        <v/>
      </c>
      <c r="BW134" s="107"/>
      <c r="BX134" t="str">
        <f>IF(ISEVEN(ROW()),IF($B134&lt;&gt;0,TEXT($B134,"00")&amp;" "&amp;#REF!&amp;" "&amp;1,""),IF($B133&lt;&gt;0,TEXT($B133,"00")&amp;" "&amp;#REF!&amp;" "&amp;2,""))</f>
        <v/>
      </c>
      <c r="BY134" t="str">
        <f t="shared" si="90"/>
        <v/>
      </c>
      <c r="BZ134" t="str">
        <f t="shared" si="91"/>
        <v/>
      </c>
      <c r="CA134" t="str">
        <f t="shared" si="89"/>
        <v/>
      </c>
      <c r="CB134" t="str">
        <f t="shared" si="81"/>
        <v/>
      </c>
      <c r="CC134" t="str">
        <f t="shared" si="82"/>
        <v/>
      </c>
      <c r="CD134" t="str">
        <f t="shared" si="83"/>
        <v/>
      </c>
      <c r="CE134" t="str">
        <f t="shared" si="84"/>
        <v/>
      </c>
      <c r="CF134" t="str">
        <f t="shared" si="85"/>
        <v/>
      </c>
    </row>
    <row r="135" spans="1:84" ht="15.75" customHeight="1" thickBot="1" x14ac:dyDescent="0.45">
      <c r="A135" s="1497"/>
      <c r="B135" s="1458"/>
      <c r="C135" s="80"/>
      <c r="D135" s="81"/>
      <c r="E135" s="81"/>
      <c r="F135" s="82"/>
      <c r="G135" s="1141"/>
      <c r="H135" s="1494"/>
      <c r="I135" s="1102" t="str">
        <f>IF(ISNA(VLOOKUP(C135,'J1&amp;J2'!$CA$9:$CE$466,5,FALSE)),"",VLOOKUP(C135,'J1&amp;J2'!$CA$9:$CE$466,5,FALSE))</f>
        <v/>
      </c>
      <c r="J135" s="1519"/>
      <c r="K135" s="1480"/>
      <c r="L135" s="1463"/>
      <c r="M135" s="1521"/>
      <c r="N135" s="1461"/>
      <c r="O135" s="1510"/>
      <c r="P135" s="1347"/>
      <c r="Q135" s="1347"/>
      <c r="R135" s="83"/>
      <c r="S135" s="1510"/>
      <c r="T135" s="1510"/>
      <c r="U135" s="1510"/>
      <c r="V135" s="1523"/>
      <c r="W135" s="1510"/>
      <c r="X135" s="1510"/>
      <c r="Y135" s="1510"/>
      <c r="Z135" s="1469"/>
      <c r="AA135" s="1424"/>
      <c r="AB135" s="1328" t="str">
        <f>IF(ISNA(VLOOKUP(AA135,SaisieScores!$F$12:$G$103,2,FALSE)),"",VLOOKUP(AA135,SaisieScores!$F$12:$G$103,2,FALSE))</f>
        <v/>
      </c>
      <c r="AC135" s="898" t="str">
        <f t="shared" si="17"/>
        <v/>
      </c>
      <c r="AD135" s="1339" t="str">
        <f t="shared" si="70"/>
        <v/>
      </c>
      <c r="AE135" s="1339" t="str">
        <f t="shared" si="71"/>
        <v/>
      </c>
      <c r="AF135" s="898" t="str">
        <f>IF(OR(ISBLANK(AB135),AB135=""),"",IF(AB135="AB","",RANK(AB135,$AB$124:$AB$149,1)+COUNTIF($AB$124:AB135,AB135)-1))</f>
        <v/>
      </c>
      <c r="AG135" s="1045" t="str">
        <f t="shared" si="77"/>
        <v/>
      </c>
      <c r="AH135" s="88" t="str">
        <f t="shared" si="122"/>
        <v/>
      </c>
      <c r="AI135" s="87" t="str">
        <f t="shared" si="96"/>
        <v/>
      </c>
      <c r="AJ135" s="1010" t="str">
        <f t="shared" si="4"/>
        <v/>
      </c>
      <c r="AK135" s="99"/>
      <c r="AL135" s="950"/>
      <c r="AM135" s="950"/>
      <c r="AN135" s="1339" t="str">
        <f t="shared" si="78"/>
        <v/>
      </c>
      <c r="AO135" s="1352" t="str">
        <f t="shared" si="95"/>
        <v/>
      </c>
      <c r="AP135" s="1241" t="str">
        <f t="shared" si="87"/>
        <v/>
      </c>
      <c r="AQ135" s="1045" t="str">
        <f t="shared" si="72"/>
        <v/>
      </c>
      <c r="AR135" s="1045" t="str">
        <f t="shared" si="123"/>
        <v/>
      </c>
      <c r="AS135" s="1045" t="str">
        <f t="shared" si="7"/>
        <v/>
      </c>
      <c r="AT135" s="1045" t="str">
        <f t="shared" si="73"/>
        <v/>
      </c>
      <c r="AU135" s="1045"/>
      <c r="AV135" s="1045" t="str">
        <f t="shared" si="88"/>
        <v/>
      </c>
      <c r="AW135" s="1045"/>
      <c r="AX135" s="1045" t="str">
        <f t="shared" si="74"/>
        <v/>
      </c>
      <c r="AY135" s="1497"/>
      <c r="AZ135" s="1497"/>
      <c r="BA135" s="900" t="str">
        <f t="shared" si="75"/>
        <v/>
      </c>
      <c r="BB135" s="900" t="str">
        <f>IF(ISBLANK('JOURNÉE 2'!C135),"",'JOURNÉE 2'!C135)</f>
        <v/>
      </c>
      <c r="BC135" s="1511"/>
      <c r="BD135" s="1510"/>
      <c r="BE135" s="1515"/>
      <c r="BF135" s="1311" t="str">
        <f>IF(ISNA(VLOOKUP(BA135,'JOURNÉE 1'!$BJ$10:$BL$298,2,FALSE)),"",VLOOKUP(BA135,'JOURNÉE 1'!$BJ$10:$BL$298,2,FALSE))</f>
        <v/>
      </c>
      <c r="BG135" s="1312" t="str">
        <f t="shared" si="11"/>
        <v/>
      </c>
      <c r="BH135" s="1312" t="str">
        <f t="shared" si="12"/>
        <v/>
      </c>
      <c r="BI135" s="1511"/>
      <c r="BJ135" s="1353"/>
      <c r="BK135" s="1510"/>
      <c r="BL135" s="1510"/>
      <c r="BM135" s="1515"/>
      <c r="BN135" s="1311" t="str">
        <f>IF(ISBLANK('JOURNÉE 1'!C135),"",'JOURNÉE 1'!C135)</f>
        <v/>
      </c>
      <c r="BO135" s="461" t="str">
        <f t="shared" si="76"/>
        <v/>
      </c>
      <c r="BP135" s="461" t="str">
        <f>IF(ISBLANK('JOURNÉE 2'!C135),"",'JOURNÉE 2'!C135)</f>
        <v/>
      </c>
      <c r="BQ135" s="461" t="str">
        <f>IF(ISBLANK('JOURNÉE 1'!U135),"",'JOURNÉE 1'!U135)</f>
        <v/>
      </c>
      <c r="BR135" s="461" t="str">
        <f>IF(ISNA(VLOOKUP(BN135,'JOURNÉE 2'!$C$10:$AR$300,35,FALSE)),"",VLOOKUP(BN135,'JOURNÉE 2'!$C$10:$AR$300,35,FALSE))</f>
        <v/>
      </c>
      <c r="BS135" s="461" t="str">
        <f t="shared" si="79"/>
        <v/>
      </c>
      <c r="BT135" s="475">
        <f t="shared" si="80"/>
        <v>18</v>
      </c>
      <c r="BU135" s="1304" t="str">
        <f>IF(ISNA(VLOOKUP(BN135,'JOURNÉE 2'!$BV$10:$BX$300,3,FALSE)),"",VLOOKUP(BN135,'JOURNÉE 2'!$BV$10:$BX$300,3,FALSE))</f>
        <v/>
      </c>
      <c r="BV135" s="900" t="str">
        <f>IF(ISNA(VLOOKUP(BN135,'JOURNÉE 2'!$C$10:$AR$300,1,FALSE)),"",VLOOKUP(BN135,'JOURNÉE 2'!$C$10:$AR$300,1,FALSE))</f>
        <v/>
      </c>
      <c r="BW135" s="96"/>
      <c r="BX135" t="str">
        <f>IF(ISEVEN(ROW()),IF($B135&lt;&gt;0,TEXT($B135,"00")&amp;" "&amp;#REF!&amp;" "&amp;1,""),IF($B134&lt;&gt;0,TEXT($B134,"00")&amp;" "&amp;#REF!&amp;" "&amp;2,""))</f>
        <v/>
      </c>
      <c r="BY135" t="str">
        <f t="shared" si="90"/>
        <v/>
      </c>
      <c r="BZ135" t="str">
        <f t="shared" si="91"/>
        <v/>
      </c>
      <c r="CA135" t="str">
        <f t="shared" si="89"/>
        <v/>
      </c>
      <c r="CB135" t="str">
        <f t="shared" si="81"/>
        <v/>
      </c>
      <c r="CC135" t="str">
        <f t="shared" si="82"/>
        <v/>
      </c>
      <c r="CD135" t="str">
        <f t="shared" si="83"/>
        <v/>
      </c>
      <c r="CE135" t="str">
        <f t="shared" si="84"/>
        <v/>
      </c>
      <c r="CF135" t="str">
        <f t="shared" si="85"/>
        <v/>
      </c>
    </row>
    <row r="136" spans="1:84" ht="15.75" customHeight="1" thickTop="1" x14ac:dyDescent="0.4">
      <c r="A136" s="1497"/>
      <c r="B136" s="1459"/>
      <c r="C136" s="97"/>
      <c r="D136" s="98"/>
      <c r="E136" s="98"/>
      <c r="F136" s="87"/>
      <c r="G136" s="1140"/>
      <c r="H136" s="1459" t="str">
        <f t="shared" ref="H136" si="129">IF(G137=36,"",IF(G136="","",G136+G137))</f>
        <v/>
      </c>
      <c r="I136" s="1103" t="str">
        <f>IF(ISNA(VLOOKUP(C136,'J1&amp;J2'!$CA$9:$CE$466,5,FALSE)),"",VLOOKUP(C136,'J1&amp;J2'!$CA$9:$CE$466,5,FALSE))</f>
        <v/>
      </c>
      <c r="J136" s="1516"/>
      <c r="K136" s="1479" t="str">
        <f>IF(ISNA(VLOOKUP(J136,SaisieScores!$C$12:$D$103,2,FALSE)),"",VLOOKUP(J136,SaisieScores!$C$12:$D$103,2,FALSE))</f>
        <v/>
      </c>
      <c r="L136" s="1462" t="str">
        <f t="shared" si="93"/>
        <v/>
      </c>
      <c r="M136" s="1529" t="str">
        <f>IF(L136="","",L136-$AS$6)</f>
        <v/>
      </c>
      <c r="N136" s="1471" t="str">
        <f>IF(K136="","",RANK(K136,($K$10:$K$257),1))</f>
        <v/>
      </c>
      <c r="O136" s="1474" t="str">
        <f>IF(S136="","",IF(S136&gt;3,"",IF(S136=1,K136,IF(S136=2,K136,IF(S136=3,K136)))))</f>
        <v/>
      </c>
      <c r="P136" s="1045"/>
      <c r="Q136" s="942"/>
      <c r="R136" s="87"/>
      <c r="S136" s="1474" t="str">
        <f>IF(OR(ISBLANK(K136),K136=""),"",RANK(K136,$K$124:$K$149,1)+COUNTIF($K$124:K136,K136)-1)</f>
        <v/>
      </c>
      <c r="T136" s="1474" t="str">
        <f>IF(O136="","",IF(O136&gt;3,"",IF(O136=1,K136,IF(O136=2,K136,IF(O136=3,K136)))))</f>
        <v/>
      </c>
      <c r="U136" s="1474" t="str">
        <f>IF(S136="","",IF(S136&gt;3,"",IF(S136=1,K136,IF(S136=2,K136,IF(S136=3,K136)))))</f>
        <v/>
      </c>
      <c r="V136" s="1476"/>
      <c r="W136" s="1474" t="str">
        <f>IF(OR(ISBLANK(V136),V136=""),"",RANK(V136,($V$10:$V$257),1))</f>
        <v/>
      </c>
      <c r="X136" s="1474"/>
      <c r="Y136" s="1474"/>
      <c r="Z136" s="1468"/>
      <c r="AA136" s="1425"/>
      <c r="AB136" s="1328" t="str">
        <f>IF(ISNA(VLOOKUP(AA136,SaisieScores!$F$12:$G$103,2,FALSE)),"",VLOOKUP(AA136,SaisieScores!$F$12:$G$103,2,FALSE))</f>
        <v/>
      </c>
      <c r="AC136" s="1348" t="str">
        <f t="shared" si="17"/>
        <v/>
      </c>
      <c r="AD136" s="1349" t="str">
        <f t="shared" si="70"/>
        <v/>
      </c>
      <c r="AE136" s="1349" t="str">
        <f t="shared" si="71"/>
        <v/>
      </c>
      <c r="AF136" s="1348" t="str">
        <f>IF(OR(ISBLANK(AB136),AB136=""),"",IF(AB136="AB","",RANK(AB136,$AB$124:$AB$149,1)+COUNTIF($AB$124:AB136,AB136)-1))</f>
        <v/>
      </c>
      <c r="AG136" s="1223" t="str">
        <f t="shared" si="77"/>
        <v/>
      </c>
      <c r="AH136" s="103" t="str">
        <f t="shared" si="122"/>
        <v/>
      </c>
      <c r="AI136" s="82" t="str">
        <f t="shared" si="96"/>
        <v/>
      </c>
      <c r="AJ136" s="897" t="str">
        <f t="shared" si="4"/>
        <v/>
      </c>
      <c r="AK136" s="1223"/>
      <c r="AL136" s="1348"/>
      <c r="AM136" s="1348"/>
      <c r="AN136" s="1349" t="str">
        <f t="shared" si="78"/>
        <v/>
      </c>
      <c r="AO136" s="1157" t="str">
        <f t="shared" si="95"/>
        <v/>
      </c>
      <c r="AP136" s="1242" t="str">
        <f t="shared" si="87"/>
        <v/>
      </c>
      <c r="AQ136" s="1223" t="str">
        <f t="shared" si="72"/>
        <v/>
      </c>
      <c r="AR136" s="1223" t="str">
        <f t="shared" si="123"/>
        <v/>
      </c>
      <c r="AS136" s="1223" t="str">
        <f t="shared" si="7"/>
        <v/>
      </c>
      <c r="AT136" s="1223" t="str">
        <f t="shared" si="73"/>
        <v/>
      </c>
      <c r="AU136" s="1223"/>
      <c r="AV136" s="1223" t="str">
        <f t="shared" si="88"/>
        <v/>
      </c>
      <c r="AW136" s="1223"/>
      <c r="AX136" s="1223" t="str">
        <f t="shared" si="74"/>
        <v/>
      </c>
      <c r="AY136" s="1497"/>
      <c r="AZ136" s="1497"/>
      <c r="BA136" s="900" t="str">
        <f t="shared" si="75"/>
        <v/>
      </c>
      <c r="BB136" s="900" t="str">
        <f>IF(ISBLANK('JOURNÉE 2'!C136),"",'JOURNÉE 2'!C136)</f>
        <v/>
      </c>
      <c r="BC136" s="1505" t="str">
        <f>IF(OR(BK136=""),"",IF(OR(BL136=""),"",BK136))</f>
        <v/>
      </c>
      <c r="BD136" s="1495" t="str">
        <f>IF(OR(BK136=""),"",IF(OR(BL136=""),"",BL136))</f>
        <v/>
      </c>
      <c r="BE136" s="1508" t="str">
        <f>IF(OR(BK136="",BL136=""),"",MIN(BK136:BL136))</f>
        <v/>
      </c>
      <c r="BF136" s="1311" t="str">
        <f>IF(ISNA(VLOOKUP(BA136,'JOURNÉE 1'!$BJ$10:$BL$298,2,FALSE)),"",VLOOKUP(BA136,'JOURNÉE 1'!$BJ$10:$BL$298,2,FALSE))</f>
        <v/>
      </c>
      <c r="BG136" s="1312" t="str">
        <f t="shared" si="11"/>
        <v/>
      </c>
      <c r="BH136" s="1312" t="str">
        <f t="shared" si="12"/>
        <v/>
      </c>
      <c r="BI136" s="1505" t="str">
        <f>IF(OR(C136="",C137=""),"",CONCATENATE(C136,C137))</f>
        <v/>
      </c>
      <c r="BJ136" s="1354"/>
      <c r="BK136" s="1495" t="str">
        <f>IF(K136= "", "",K136)</f>
        <v/>
      </c>
      <c r="BL136" s="1495" t="str">
        <f>IF(ISNA(VLOOKUP(BI136,'JOURNÉE 2'!$BE$10:$BF$300,2,FALSE)),"",VLOOKUP(BI136,'JOURNÉE 2'!$BE$10:$BF$300,2,FALSE))</f>
        <v/>
      </c>
      <c r="BM136" s="1508" t="str">
        <f>IF(OR(BK136="",BL136=""),"",MIN(BK136:BL136))</f>
        <v/>
      </c>
      <c r="BN136" s="1311" t="str">
        <f>IF(ISBLANK('JOURNÉE 1'!C136),"",'JOURNÉE 1'!C136)</f>
        <v/>
      </c>
      <c r="BO136" s="461" t="str">
        <f t="shared" si="76"/>
        <v/>
      </c>
      <c r="BP136" s="461" t="str">
        <f>IF(ISBLANK('JOURNÉE 2'!C136),"",'JOURNÉE 2'!C136)</f>
        <v/>
      </c>
      <c r="BQ136" s="461" t="str">
        <f>IF(ISBLANK('JOURNÉE 1'!U136),"",'JOURNÉE 1'!U136)</f>
        <v/>
      </c>
      <c r="BR136" s="461" t="str">
        <f>IF(ISNA(VLOOKUP(BN136,'JOURNÉE 2'!$C$10:$AR$300,35,FALSE)),"",VLOOKUP(BN136,'JOURNÉE 2'!$C$10:$AR$300,35,FALSE))</f>
        <v/>
      </c>
      <c r="BS136" s="461" t="str">
        <f t="shared" si="79"/>
        <v/>
      </c>
      <c r="BT136" s="475">
        <f t="shared" si="80"/>
        <v>18</v>
      </c>
      <c r="BU136" s="1304" t="str">
        <f>IF(ISNA(VLOOKUP(BN136,'JOURNÉE 2'!$BV$10:$BX$300,3,FALSE)),"",VLOOKUP(BN136,'JOURNÉE 2'!$BV$10:$BX$300,3,FALSE))</f>
        <v/>
      </c>
      <c r="BV136" s="900" t="str">
        <f>IF(ISNA(VLOOKUP(BN136,'JOURNÉE 2'!$C$10:$AR$300,1,FALSE)),"",VLOOKUP(BN136,'JOURNÉE 2'!$C$10:$AR$300,1,FALSE))</f>
        <v/>
      </c>
      <c r="BW136" s="107"/>
      <c r="BX136" t="str">
        <f>IF(ISEVEN(ROW()),IF($B136&lt;&gt;0,TEXT($B136,"00")&amp;" "&amp;#REF!&amp;" "&amp;1,""),IF($B135&lt;&gt;0,TEXT($B135,"00")&amp;" "&amp;#REF!&amp;" "&amp;2,""))</f>
        <v/>
      </c>
      <c r="BY136" t="str">
        <f t="shared" si="90"/>
        <v/>
      </c>
      <c r="BZ136" t="str">
        <f t="shared" si="91"/>
        <v/>
      </c>
      <c r="CA136" t="str">
        <f t="shared" si="89"/>
        <v/>
      </c>
      <c r="CB136" t="str">
        <f t="shared" si="81"/>
        <v/>
      </c>
      <c r="CC136" t="str">
        <f t="shared" si="82"/>
        <v/>
      </c>
      <c r="CD136" t="str">
        <f t="shared" si="83"/>
        <v/>
      </c>
      <c r="CE136" t="str">
        <f t="shared" si="84"/>
        <v/>
      </c>
      <c r="CF136" t="str">
        <f t="shared" si="85"/>
        <v/>
      </c>
    </row>
    <row r="137" spans="1:84" ht="15.75" customHeight="1" thickBot="1" x14ac:dyDescent="0.45">
      <c r="A137" s="1497"/>
      <c r="B137" s="1458"/>
      <c r="C137" s="97"/>
      <c r="D137" s="98"/>
      <c r="E137" s="98"/>
      <c r="F137" s="87"/>
      <c r="G137" s="1140"/>
      <c r="H137" s="1486"/>
      <c r="I137" s="1105" t="str">
        <f>IF(ISNA(VLOOKUP(C137,'J1&amp;J2'!$CA$9:$CE$466,5,FALSE)),"",VLOOKUP(C137,'J1&amp;J2'!$CA$9:$CE$466,5,FALSE))</f>
        <v/>
      </c>
      <c r="J137" s="1517"/>
      <c r="K137" s="1480"/>
      <c r="L137" s="1463"/>
      <c r="M137" s="1531"/>
      <c r="N137" s="1484"/>
      <c r="O137" s="1510"/>
      <c r="P137" s="1010"/>
      <c r="Q137" s="1350"/>
      <c r="R137" s="88"/>
      <c r="S137" s="1510"/>
      <c r="T137" s="1510"/>
      <c r="U137" s="1510"/>
      <c r="V137" s="1510"/>
      <c r="W137" s="1510"/>
      <c r="X137" s="1510"/>
      <c r="Y137" s="1510"/>
      <c r="Z137" s="1469"/>
      <c r="AA137" s="1425"/>
      <c r="AB137" s="1328" t="str">
        <f>IF(ISNA(VLOOKUP(AA137,SaisieScores!$F$12:$G$103,2,FALSE)),"",VLOOKUP(AA137,SaisieScores!$F$12:$G$103,2,FALSE))</f>
        <v/>
      </c>
      <c r="AC137" s="898" t="str">
        <f t="shared" si="17"/>
        <v/>
      </c>
      <c r="AD137" s="1339" t="str">
        <f t="shared" si="70"/>
        <v/>
      </c>
      <c r="AE137" s="1339" t="str">
        <f t="shared" si="71"/>
        <v/>
      </c>
      <c r="AF137" s="898" t="str">
        <f>IF(OR(ISBLANK(AB137),AB137=""),"",IF(AB137="AB","",RANK(AB137,$AB$124:$AB$149,1)+COUNTIF($AB$124:AB137,AB137)-1))</f>
        <v/>
      </c>
      <c r="AG137" s="1045" t="str">
        <f t="shared" si="77"/>
        <v/>
      </c>
      <c r="AH137" s="88" t="str">
        <f t="shared" si="122"/>
        <v/>
      </c>
      <c r="AI137" s="87" t="str">
        <f t="shared" si="96"/>
        <v/>
      </c>
      <c r="AJ137" s="1010" t="str">
        <f t="shared" si="4"/>
        <v/>
      </c>
      <c r="AK137" s="99"/>
      <c r="AL137" s="950"/>
      <c r="AM137" s="950"/>
      <c r="AN137" s="1339" t="str">
        <f t="shared" si="78"/>
        <v/>
      </c>
      <c r="AO137" s="1352" t="str">
        <f t="shared" si="95"/>
        <v/>
      </c>
      <c r="AP137" s="1241" t="str">
        <f t="shared" si="87"/>
        <v/>
      </c>
      <c r="AQ137" s="1045" t="str">
        <f t="shared" si="72"/>
        <v/>
      </c>
      <c r="AR137" s="1045" t="str">
        <f t="shared" si="123"/>
        <v/>
      </c>
      <c r="AS137" s="1045" t="str">
        <f t="shared" si="7"/>
        <v/>
      </c>
      <c r="AT137" s="1045" t="str">
        <f t="shared" si="73"/>
        <v/>
      </c>
      <c r="AU137" s="1045"/>
      <c r="AV137" s="1045" t="str">
        <f t="shared" si="88"/>
        <v/>
      </c>
      <c r="AW137" s="1045"/>
      <c r="AX137" s="1045" t="str">
        <f t="shared" si="74"/>
        <v/>
      </c>
      <c r="AY137" s="1497"/>
      <c r="AZ137" s="1497"/>
      <c r="BA137" s="900" t="str">
        <f t="shared" si="75"/>
        <v/>
      </c>
      <c r="BB137" s="900" t="str">
        <f>IF(ISBLANK('JOURNÉE 2'!C137),"",'JOURNÉE 2'!C137)</f>
        <v/>
      </c>
      <c r="BC137" s="1511"/>
      <c r="BD137" s="1510"/>
      <c r="BE137" s="1515"/>
      <c r="BF137" s="1311" t="str">
        <f>IF(ISNA(VLOOKUP(BA137,'JOURNÉE 1'!$BJ$10:$BL$298,2,FALSE)),"",VLOOKUP(BA137,'JOURNÉE 1'!$BJ$10:$BL$298,2,FALSE))</f>
        <v/>
      </c>
      <c r="BG137" s="1312" t="str">
        <f t="shared" si="11"/>
        <v/>
      </c>
      <c r="BH137" s="1312" t="str">
        <f t="shared" si="12"/>
        <v/>
      </c>
      <c r="BI137" s="1511"/>
      <c r="BJ137" s="1353"/>
      <c r="BK137" s="1510"/>
      <c r="BL137" s="1510"/>
      <c r="BM137" s="1515"/>
      <c r="BN137" s="1311" t="str">
        <f>IF(ISBLANK('JOURNÉE 1'!C137),"",'JOURNÉE 1'!C137)</f>
        <v/>
      </c>
      <c r="BO137" s="461" t="str">
        <f t="shared" si="76"/>
        <v/>
      </c>
      <c r="BP137" s="461" t="str">
        <f>IF(ISBLANK('JOURNÉE 2'!C137),"",'JOURNÉE 2'!C137)</f>
        <v/>
      </c>
      <c r="BQ137" s="461" t="str">
        <f>IF(ISBLANK('JOURNÉE 1'!U137),"",'JOURNÉE 1'!U137)</f>
        <v/>
      </c>
      <c r="BR137" s="461" t="str">
        <f>IF(ISNA(VLOOKUP(BN137,'JOURNÉE 2'!$C$10:$AR$300,35,FALSE)),"",VLOOKUP(BN137,'JOURNÉE 2'!$C$10:$AR$300,35,FALSE))</f>
        <v/>
      </c>
      <c r="BS137" s="461" t="str">
        <f t="shared" si="79"/>
        <v/>
      </c>
      <c r="BT137" s="475">
        <f t="shared" si="80"/>
        <v>18</v>
      </c>
      <c r="BU137" s="1304" t="str">
        <f>IF(ISNA(VLOOKUP(BN137,'JOURNÉE 2'!$BV$10:$BX$300,3,FALSE)),"",VLOOKUP(BN137,'JOURNÉE 2'!$BV$10:$BX$300,3,FALSE))</f>
        <v/>
      </c>
      <c r="BV137" s="900" t="str">
        <f>IF(ISNA(VLOOKUP(BN137,'JOURNÉE 2'!$C$10:$AR$300,1,FALSE)),"",VLOOKUP(BN137,'JOURNÉE 2'!$C$10:$AR$300,1,FALSE))</f>
        <v/>
      </c>
      <c r="BW137" s="96"/>
      <c r="BX137" t="str">
        <f>IF(ISEVEN(ROW()),IF($B137&lt;&gt;0,TEXT($B137,"00")&amp;" "&amp;#REF!&amp;" "&amp;1,""),IF($B136&lt;&gt;0,TEXT($B136,"00")&amp;" "&amp;#REF!&amp;" "&amp;2,""))</f>
        <v/>
      </c>
      <c r="BY137" t="str">
        <f t="shared" si="90"/>
        <v/>
      </c>
      <c r="BZ137" t="str">
        <f t="shared" si="91"/>
        <v/>
      </c>
      <c r="CA137" t="str">
        <f t="shared" si="89"/>
        <v/>
      </c>
      <c r="CB137" t="str">
        <f t="shared" si="81"/>
        <v/>
      </c>
      <c r="CC137" t="str">
        <f t="shared" si="82"/>
        <v/>
      </c>
      <c r="CD137" t="str">
        <f t="shared" si="83"/>
        <v/>
      </c>
      <c r="CE137" t="str">
        <f t="shared" si="84"/>
        <v/>
      </c>
      <c r="CF137" t="str">
        <f t="shared" si="85"/>
        <v/>
      </c>
    </row>
    <row r="138" spans="1:84" ht="15.75" customHeight="1" thickTop="1" x14ac:dyDescent="0.4">
      <c r="A138" s="1497"/>
      <c r="B138" s="1457"/>
      <c r="C138" s="113"/>
      <c r="D138" s="114"/>
      <c r="E138" s="114"/>
      <c r="F138" s="115"/>
      <c r="G138" s="1139"/>
      <c r="H138" s="1457" t="str">
        <f t="shared" ref="H138" si="130">IF(G139=36,"",IF(G138="","",G138+G139))</f>
        <v/>
      </c>
      <c r="I138" s="1104" t="str">
        <f>IF(ISNA(VLOOKUP(C138,'J1&amp;J2'!$CA$9:$CE$466,5,FALSE)),"",VLOOKUP(C138,'J1&amp;J2'!$CA$9:$CE$466,5,FALSE))</f>
        <v/>
      </c>
      <c r="J138" s="1518"/>
      <c r="K138" s="1479" t="str">
        <f>IF(ISNA(VLOOKUP(J138,SaisieScores!$C$12:$D$103,2,FALSE)),"",VLOOKUP(J138,SaisieScores!$C$12:$D$103,2,FALSE))</f>
        <v/>
      </c>
      <c r="L138" s="1462" t="str">
        <f t="shared" si="93"/>
        <v/>
      </c>
      <c r="M138" s="1520" t="str">
        <f>IF(L138="","",L138-$AS$6)</f>
        <v/>
      </c>
      <c r="N138" s="1460" t="str">
        <f>IF(K138="","",RANK(K138,($K$10:$K$257),1))</f>
        <v/>
      </c>
      <c r="O138" s="1509" t="str">
        <f>IF(S138="","",IF(S138&gt;3,"",IF(S138=1,K138,IF(S138=2,K138,IF(S138=3,K138)))))</f>
        <v/>
      </c>
      <c r="P138" s="1351"/>
      <c r="Q138" s="1351"/>
      <c r="R138" s="83"/>
      <c r="S138" s="1539" t="str">
        <f>IF(OR(ISBLANK(K138),K138=""),"",RANK(K138,$K$124:$K$149,1)+COUNTIF($K$124:K138,K138)-1)</f>
        <v/>
      </c>
      <c r="T138" s="1474" t="str">
        <f>IF(O138="","",IF(O138&gt;3,"",IF(O138=1,K138,IF(O138=2,K138,IF(O138=3,K138)))))</f>
        <v/>
      </c>
      <c r="U138" s="1474" t="str">
        <f>IF(S138="","",IF(S138&gt;3,"",IF(S138=1,K138,IF(S138=2,K138,IF(S138=3,K138)))))</f>
        <v/>
      </c>
      <c r="V138" s="1474"/>
      <c r="W138" s="1474" t="str">
        <f>IF(OR(ISBLANK(V138),V138=""),"",RANK(V138,($V$10:$V$257),1))</f>
        <v/>
      </c>
      <c r="X138" s="1474"/>
      <c r="Y138" s="1474"/>
      <c r="Z138" s="1468"/>
      <c r="AA138" s="1426"/>
      <c r="AB138" s="1328" t="str">
        <f>IF(ISNA(VLOOKUP(AA138,SaisieScores!$F$12:$G$103,2,FALSE)),"",VLOOKUP(AA138,SaisieScores!$F$12:$G$103,2,FALSE))</f>
        <v/>
      </c>
      <c r="AC138" s="1348" t="str">
        <f t="shared" si="17"/>
        <v/>
      </c>
      <c r="AD138" s="1349" t="str">
        <f t="shared" ref="AD138:AD201" si="131">IF(AC138="","",IF(AC138="AB","",AC138-$AS$6))</f>
        <v/>
      </c>
      <c r="AE138" s="1349" t="str">
        <f t="shared" ref="AE138:AE201" si="132">IF(OR(AB138="",AB138="AB"),"",IF(AB138=999,"",RANK(AB138,($AB$10:$AB$257),1)))</f>
        <v/>
      </c>
      <c r="AF138" s="1348" t="str">
        <f>IF(OR(ISBLANK(AB138),AB138=""),"",IF(AB138="AB","",RANK(AB138,$AB$124:$AB$149,1)+COUNTIF($AB$124:AB138,AB138)-1))</f>
        <v/>
      </c>
      <c r="AG138" s="1223" t="str">
        <f t="shared" si="77"/>
        <v/>
      </c>
      <c r="AH138" s="103" t="str">
        <f t="shared" si="122"/>
        <v/>
      </c>
      <c r="AI138" s="82" t="str">
        <f t="shared" si="96"/>
        <v/>
      </c>
      <c r="AJ138" s="897" t="str">
        <f t="shared" si="4"/>
        <v/>
      </c>
      <c r="AK138" s="1223"/>
      <c r="AL138" s="1348"/>
      <c r="AM138" s="1348"/>
      <c r="AN138" s="1349" t="str">
        <f t="shared" si="78"/>
        <v/>
      </c>
      <c r="AO138" s="1157" t="str">
        <f t="shared" si="95"/>
        <v/>
      </c>
      <c r="AP138" s="1242" t="str">
        <f t="shared" si="87"/>
        <v/>
      </c>
      <c r="AQ138" s="1223" t="str">
        <f t="shared" ref="AQ138:AQ201" si="133">IF(AP138="","",RANK(AP138,($AP$10:$AP$257),1))</f>
        <v/>
      </c>
      <c r="AR138" s="1223" t="str">
        <f t="shared" si="123"/>
        <v/>
      </c>
      <c r="AS138" s="1223" t="str">
        <f t="shared" si="7"/>
        <v/>
      </c>
      <c r="AT138" s="1223" t="str">
        <f t="shared" ref="AT138:AT201" si="134">IF(AF138="","",IF(AF138&gt;4,AP138,""))</f>
        <v/>
      </c>
      <c r="AU138" s="1223"/>
      <c r="AV138" s="1223" t="str">
        <f t="shared" si="88"/>
        <v/>
      </c>
      <c r="AW138" s="1223"/>
      <c r="AX138" s="1223" t="str">
        <f t="shared" ref="AX138:AX201" si="135">IF(OR(ISBLANK(G138),ISBLANK(AC138),ISBLANK($AY$6)),"",IF(AC138="AB",IF(G138+3.6&gt;=36,36,G138+3.6),IF(AND(G138&gt;=18,$AY$6-AC138+G138&gt;0),G138-($AY$6-AC138+G138)*0.4,IF(AND(G138&lt;18,$AY$6-AC138+G138&gt;0),AC138-($AY$6-AC138+G138)*0.2,IF($AY$6-AC138+G138&lt;0,IF(G138-($AY$6-AC138+G138)*0.1&gt;36,36,G138-($AY$6-AC138+G138)*0.1),IF($AY$6-AC138+G138=0,G138))))))</f>
        <v/>
      </c>
      <c r="AY138" s="1497"/>
      <c r="AZ138" s="1497"/>
      <c r="BA138" s="900" t="str">
        <f t="shared" ref="BA138:BA201" si="136">IF(C138= "", "",C138)</f>
        <v/>
      </c>
      <c r="BB138" s="900" t="str">
        <f>IF(ISBLANK('JOURNÉE 2'!C138),"",'JOURNÉE 2'!C138)</f>
        <v/>
      </c>
      <c r="BC138" s="1505" t="str">
        <f>IF(OR(BK138=""),"",IF(OR(BL138=""),"",BK138))</f>
        <v/>
      </c>
      <c r="BD138" s="1495" t="str">
        <f>IF(OR(BK138=""),"",IF(OR(BL138=""),"",BL138))</f>
        <v/>
      </c>
      <c r="BE138" s="1508" t="str">
        <f>IF(OR(BK138="",BL138=""),"",MIN(BK138:BL138))</f>
        <v/>
      </c>
      <c r="BF138" s="1311" t="str">
        <f>IF(ISNA(VLOOKUP(BA138,'JOURNÉE 1'!$BJ$10:$BL$298,2,FALSE)),"",VLOOKUP(BA138,'JOURNÉE 1'!$BJ$10:$BL$298,2,FALSE))</f>
        <v/>
      </c>
      <c r="BG138" s="1312" t="str">
        <f t="shared" si="11"/>
        <v/>
      </c>
      <c r="BH138" s="1312" t="str">
        <f t="shared" si="12"/>
        <v/>
      </c>
      <c r="BI138" s="1505" t="str">
        <f>IF(OR(C138="",C139=""),"",CONCATENATE(C138,C139))</f>
        <v/>
      </c>
      <c r="BJ138" s="1354"/>
      <c r="BK138" s="1495" t="str">
        <f>IF(K138= "", "",K138)</f>
        <v/>
      </c>
      <c r="BL138" s="1495" t="str">
        <f>IF(ISNA(VLOOKUP(BI138,'JOURNÉE 2'!$BE$10:$BF$300,2,FALSE)),"",VLOOKUP(BI138,'JOURNÉE 2'!$BE$10:$BF$300,2,FALSE))</f>
        <v/>
      </c>
      <c r="BM138" s="1508" t="str">
        <f>IF(OR(BK138="",BL138=""),"",MIN(BK138:BL138))</f>
        <v/>
      </c>
      <c r="BN138" s="1311" t="str">
        <f>IF(ISBLANK('JOURNÉE 1'!C138),"",'JOURNÉE 1'!C138)</f>
        <v/>
      </c>
      <c r="BO138" s="461" t="str">
        <f t="shared" ref="BO138:BO201" si="137">IF(AC138= "", "",AC138)</f>
        <v/>
      </c>
      <c r="BP138" s="461" t="str">
        <f>IF(ISBLANK('JOURNÉE 2'!C138),"",'JOURNÉE 2'!C138)</f>
        <v/>
      </c>
      <c r="BQ138" s="461" t="str">
        <f>IF(ISBLANK('JOURNÉE 1'!U138),"",'JOURNÉE 1'!U138)</f>
        <v/>
      </c>
      <c r="BR138" s="461" t="str">
        <f>IF(ISNA(VLOOKUP(BN138,'JOURNÉE 2'!$C$10:$AR$300,35,FALSE)),"",VLOOKUP(BN138,'JOURNÉE 2'!$C$10:$AR$300,35,FALSE))</f>
        <v/>
      </c>
      <c r="BS138" s="461" t="str">
        <f t="shared" si="79"/>
        <v/>
      </c>
      <c r="BT138" s="475">
        <f t="shared" si="80"/>
        <v>18</v>
      </c>
      <c r="BU138" s="1304" t="str">
        <f>IF(ISNA(VLOOKUP(BN138,'JOURNÉE 2'!$BV$10:$BX$300,3,FALSE)),"",VLOOKUP(BN138,'JOURNÉE 2'!$BV$10:$BX$300,3,FALSE))</f>
        <v/>
      </c>
      <c r="BV138" s="900" t="str">
        <f>IF(ISNA(VLOOKUP(BN138,'JOURNÉE 2'!$C$10:$AR$300,1,FALSE)),"",VLOOKUP(BN138,'JOURNÉE 2'!$C$10:$AR$300,1,FALSE))</f>
        <v/>
      </c>
      <c r="BW138" s="107"/>
      <c r="BX138" t="str">
        <f>IF(ISEVEN(ROW()),IF($B138&lt;&gt;0,TEXT($B138,"00")&amp;" "&amp;#REF!&amp;" "&amp;1,""),IF($B137&lt;&gt;0,TEXT($B137,"00")&amp;" "&amp;#REF!&amp;" "&amp;2,""))</f>
        <v/>
      </c>
      <c r="BY138" t="str">
        <f t="shared" si="90"/>
        <v/>
      </c>
      <c r="BZ138" t="str">
        <f t="shared" si="91"/>
        <v/>
      </c>
      <c r="CA138" t="str">
        <f t="shared" si="89"/>
        <v/>
      </c>
      <c r="CB138" t="str">
        <f t="shared" si="81"/>
        <v/>
      </c>
      <c r="CC138" t="str">
        <f t="shared" si="82"/>
        <v/>
      </c>
      <c r="CD138" t="str">
        <f t="shared" si="83"/>
        <v/>
      </c>
      <c r="CE138" t="str">
        <f t="shared" si="84"/>
        <v/>
      </c>
      <c r="CF138" t="str">
        <f t="shared" si="85"/>
        <v/>
      </c>
    </row>
    <row r="139" spans="1:84" ht="15.75" customHeight="1" thickBot="1" x14ac:dyDescent="0.45">
      <c r="A139" s="1497"/>
      <c r="B139" s="1458"/>
      <c r="C139" s="80"/>
      <c r="D139" s="81"/>
      <c r="E139" s="81"/>
      <c r="F139" s="82"/>
      <c r="G139" s="1141"/>
      <c r="H139" s="1494"/>
      <c r="I139" s="1102" t="str">
        <f>IF(ISNA(VLOOKUP(C139,'J1&amp;J2'!$CA$9:$CE$466,5,FALSE)),"",VLOOKUP(C139,'J1&amp;J2'!$CA$9:$CE$466,5,FALSE))</f>
        <v/>
      </c>
      <c r="J139" s="1519"/>
      <c r="K139" s="1480"/>
      <c r="L139" s="1463"/>
      <c r="M139" s="1521"/>
      <c r="N139" s="1461"/>
      <c r="O139" s="1510"/>
      <c r="P139" s="1347"/>
      <c r="Q139" s="1347"/>
      <c r="R139" s="83"/>
      <c r="S139" s="1510"/>
      <c r="T139" s="1510"/>
      <c r="U139" s="1510"/>
      <c r="V139" s="1510"/>
      <c r="W139" s="1510"/>
      <c r="X139" s="1510"/>
      <c r="Y139" s="1510"/>
      <c r="Z139" s="1469"/>
      <c r="AA139" s="1424"/>
      <c r="AB139" s="1328" t="str">
        <f>IF(ISNA(VLOOKUP(AA139,SaisieScores!$F$12:$G$103,2,FALSE)),"",VLOOKUP(AA139,SaisieScores!$F$12:$G$103,2,FALSE))</f>
        <v/>
      </c>
      <c r="AC139" s="898" t="str">
        <f t="shared" si="17"/>
        <v/>
      </c>
      <c r="AD139" s="1339" t="str">
        <f t="shared" si="131"/>
        <v/>
      </c>
      <c r="AE139" s="1339" t="str">
        <f t="shared" si="132"/>
        <v/>
      </c>
      <c r="AF139" s="898" t="str">
        <f>IF(OR(ISBLANK(AB139),AB139=""),"",IF(AB139="AB","",RANK(AB139,$AB$124:$AB$149,1)+COUNTIF($AB$124:AB139,AB139)-1))</f>
        <v/>
      </c>
      <c r="AG139" s="1045" t="str">
        <f t="shared" ref="AG139:AG202" si="138">IF(AF139="","",IF(AB139=999,"",IF(AF139&gt;4,"",IF(AF139=1,AB139,IF(AF139=2,AB139,IF(AF139=3,AB139,IF(AF139=4,AB139)))))))</f>
        <v/>
      </c>
      <c r="AH139" s="88" t="str">
        <f t="shared" si="122"/>
        <v/>
      </c>
      <c r="AI139" s="87" t="str">
        <f t="shared" si="96"/>
        <v/>
      </c>
      <c r="AJ139" s="1010" t="str">
        <f t="shared" si="4"/>
        <v/>
      </c>
      <c r="AK139" s="99"/>
      <c r="AL139" s="950"/>
      <c r="AM139" s="950"/>
      <c r="AN139" s="1339" t="str">
        <f t="shared" ref="AN139:AN202" si="139">IF(AB139="","",IF(AB139="AB",IF(G139+3.6&gt;=36,36,G139+3.6),IF(OR(ISBLANK(G139),ISBLANK(AB139),ISBLANK($AS$6)),"",IF(AND(G139&gt;=18,$AS$6-AB139+G139&gt;0),G139-($AS$6-AB139+G139)*0.4,IF(AND(G139&lt;18,$AS$6-AB139+G139&gt;0),G139-($AS$6-AB139+G139)*0.2,IF($AS$6-AB139+G139&lt;0,IF(G139-($AS$6-AB139+G139)*0.1&gt;36,36,G139-($AS$6-AB139+G139)*0.1),IF($AS$6-AB139+G139=0,G139)))))))</f>
        <v/>
      </c>
      <c r="AO139" s="1352" t="str">
        <f t="shared" si="95"/>
        <v/>
      </c>
      <c r="AP139" s="1241" t="str">
        <f t="shared" si="87"/>
        <v/>
      </c>
      <c r="AQ139" s="1045" t="str">
        <f t="shared" si="133"/>
        <v/>
      </c>
      <c r="AR139" s="1045" t="str">
        <f t="shared" si="123"/>
        <v/>
      </c>
      <c r="AS139" s="1045" t="str">
        <f t="shared" si="7"/>
        <v/>
      </c>
      <c r="AT139" s="1045" t="str">
        <f t="shared" si="134"/>
        <v/>
      </c>
      <c r="AU139" s="1045"/>
      <c r="AV139" s="1045" t="str">
        <f t="shared" si="88"/>
        <v/>
      </c>
      <c r="AW139" s="1045"/>
      <c r="AX139" s="1045" t="str">
        <f t="shared" si="135"/>
        <v/>
      </c>
      <c r="AY139" s="1497"/>
      <c r="AZ139" s="1497"/>
      <c r="BA139" s="900" t="str">
        <f t="shared" si="136"/>
        <v/>
      </c>
      <c r="BB139" s="900" t="str">
        <f>IF(ISBLANK('JOURNÉE 2'!C139),"",'JOURNÉE 2'!C139)</f>
        <v/>
      </c>
      <c r="BC139" s="1511"/>
      <c r="BD139" s="1510"/>
      <c r="BE139" s="1515"/>
      <c r="BF139" s="1311" t="str">
        <f>IF(ISNA(VLOOKUP(BA139,'JOURNÉE 1'!$BJ$10:$BL$298,2,FALSE)),"",VLOOKUP(BA139,'JOURNÉE 1'!$BJ$10:$BL$298,2,FALSE))</f>
        <v/>
      </c>
      <c r="BG139" s="1312" t="str">
        <f t="shared" si="11"/>
        <v/>
      </c>
      <c r="BH139" s="1312" t="str">
        <f t="shared" si="12"/>
        <v/>
      </c>
      <c r="BI139" s="1511"/>
      <c r="BJ139" s="1353"/>
      <c r="BK139" s="1510"/>
      <c r="BL139" s="1510"/>
      <c r="BM139" s="1515"/>
      <c r="BN139" s="1311" t="str">
        <f>IF(ISBLANK('JOURNÉE 1'!C139),"",'JOURNÉE 1'!C139)</f>
        <v/>
      </c>
      <c r="BO139" s="461" t="str">
        <f t="shared" si="137"/>
        <v/>
      </c>
      <c r="BP139" s="461" t="str">
        <f>IF(ISBLANK('JOURNÉE 2'!C139),"",'JOURNÉE 2'!C139)</f>
        <v/>
      </c>
      <c r="BQ139" s="461" t="str">
        <f>IF(ISBLANK('JOURNÉE 1'!U139),"",'JOURNÉE 1'!U139)</f>
        <v/>
      </c>
      <c r="BR139" s="461" t="str">
        <f>IF(ISNA(VLOOKUP(BN139,'JOURNÉE 2'!$C$10:$AR$300,35,FALSE)),"",VLOOKUP(BN139,'JOURNÉE 2'!$C$10:$AR$300,35,FALSE))</f>
        <v/>
      </c>
      <c r="BS139" s="461" t="str">
        <f t="shared" ref="BS139:BS202" si="140">IF(OR(BO139="",BR139=""),"",MIN(BO139:BR139))</f>
        <v/>
      </c>
      <c r="BT139" s="475">
        <f t="shared" ref="BT139:BT202" si="141">IF(COUNTIF($BS$10:$BS$45,"&gt;1")&lt;1,"",SMALL($BS$10:$BS$45,1))</f>
        <v>18</v>
      </c>
      <c r="BU139" s="1304" t="str">
        <f>IF(ISNA(VLOOKUP(BN139,'JOURNÉE 2'!$BV$10:$BX$300,3,FALSE)),"",VLOOKUP(BN139,'JOURNÉE 2'!$BV$10:$BX$300,3,FALSE))</f>
        <v/>
      </c>
      <c r="BV139" s="900" t="str">
        <f>IF(ISNA(VLOOKUP(BN139,'JOURNÉE 2'!$C$10:$AR$300,1,FALSE)),"",VLOOKUP(BN139,'JOURNÉE 2'!$C$10:$AR$300,1,FALSE))</f>
        <v/>
      </c>
      <c r="BW139" s="96"/>
      <c r="BX139" t="str">
        <f>IF(ISEVEN(ROW()),IF($B139&lt;&gt;0,TEXT($B139,"00")&amp;" "&amp;#REF!&amp;" "&amp;1,""),IF($B138&lt;&gt;0,TEXT($B138,"00")&amp;" "&amp;#REF!&amp;" "&amp;2,""))</f>
        <v/>
      </c>
      <c r="BY139" t="str">
        <f t="shared" si="90"/>
        <v/>
      </c>
      <c r="BZ139" t="str">
        <f t="shared" si="91"/>
        <v/>
      </c>
      <c r="CA139" t="str">
        <f t="shared" si="89"/>
        <v/>
      </c>
      <c r="CB139" t="str">
        <f t="shared" ref="CB139:CB202" si="142">+IF($BW139&gt;0,BW139,"")</f>
        <v/>
      </c>
      <c r="CC139" t="str">
        <f t="shared" ref="CC139:CC202" si="143">+IF($BW139&gt;0,$AA139,"")</f>
        <v/>
      </c>
      <c r="CD139" t="str">
        <f t="shared" ref="CD139:CD202" si="144">+IF($C139&lt;&gt;"",$D139&amp;" "&amp;$E139,"")</f>
        <v/>
      </c>
      <c r="CE139" t="str">
        <f t="shared" ref="CE139:CE202" si="145">+IF($C139&lt;&gt;"",$F139,"")</f>
        <v/>
      </c>
      <c r="CF139" t="str">
        <f t="shared" ref="CF139:CF202" si="146">+IF($C139&lt;&gt;"",$G139,"")</f>
        <v/>
      </c>
    </row>
    <row r="140" spans="1:84" ht="15.75" customHeight="1" thickTop="1" x14ac:dyDescent="0.4">
      <c r="A140" s="1497"/>
      <c r="B140" s="1459"/>
      <c r="C140" s="97"/>
      <c r="D140" s="98"/>
      <c r="E140" s="98"/>
      <c r="F140" s="87"/>
      <c r="G140" s="1140"/>
      <c r="H140" s="1459" t="str">
        <f t="shared" ref="H140" si="147">IF(G141=36,"",IF(G140="","",G140+G141))</f>
        <v/>
      </c>
      <c r="I140" s="1103" t="str">
        <f>IF(ISNA(VLOOKUP(C140,'J1&amp;J2'!$CA$9:$CE$466,5,FALSE)),"",VLOOKUP(C140,'J1&amp;J2'!$CA$9:$CE$466,5,FALSE))</f>
        <v/>
      </c>
      <c r="J140" s="1516"/>
      <c r="K140" s="1479" t="str">
        <f>IF(ISNA(VLOOKUP(J140,SaisieScores!$C$12:$D$103,2,FALSE)),"",VLOOKUP(J140,SaisieScores!$C$12:$D$103,2,FALSE))</f>
        <v/>
      </c>
      <c r="L140" s="1462" t="str">
        <f t="shared" si="93"/>
        <v/>
      </c>
      <c r="M140" s="1529" t="str">
        <f>IF(L140="","",L140-$AS$6)</f>
        <v/>
      </c>
      <c r="N140" s="1471" t="str">
        <f>IF(K140="","",RANK(K140,($K$10:$K$257),1))</f>
        <v/>
      </c>
      <c r="O140" s="1474" t="str">
        <f>IF(S140="","",IF(S140&gt;3,"",IF(S140=1,K140,IF(S140=2,K140,IF(S140=3,K140)))))</f>
        <v/>
      </c>
      <c r="P140" s="1045"/>
      <c r="Q140" s="942"/>
      <c r="R140" s="87"/>
      <c r="S140" s="1474" t="str">
        <f>IF(OR(ISBLANK(K140),K140=""),"",RANK(K140,$K$124:$K$149,1)+COUNTIF($K$124:K140,K140)-1)</f>
        <v/>
      </c>
      <c r="T140" s="1474" t="str">
        <f>IF(O140="","",IF(O140&gt;3,"",IF(O140=1,K140,IF(O140=2,K140,IF(O140=3,K140)))))</f>
        <v/>
      </c>
      <c r="U140" s="1474" t="str">
        <f>IF(S140="","",IF(S140&gt;3,"",IF(S140=1,K140,IF(S140=2,K140,IF(S140=3,K140)))))</f>
        <v/>
      </c>
      <c r="V140" s="1474"/>
      <c r="W140" s="1474" t="str">
        <f>IF(OR(ISBLANK(V140),V140=""),"",RANK(V140,($V$10:$V$257),1))</f>
        <v/>
      </c>
      <c r="X140" s="1474"/>
      <c r="Y140" s="1474"/>
      <c r="Z140" s="1468"/>
      <c r="AA140" s="1425"/>
      <c r="AB140" s="1328" t="str">
        <f>IF(ISNA(VLOOKUP(AA140,SaisieScores!$F$12:$G$103,2,FALSE)),"",VLOOKUP(AA140,SaisieScores!$F$12:$G$103,2,FALSE))</f>
        <v/>
      </c>
      <c r="AC140" s="1348" t="str">
        <f t="shared" si="17"/>
        <v/>
      </c>
      <c r="AD140" s="1349" t="str">
        <f t="shared" si="131"/>
        <v/>
      </c>
      <c r="AE140" s="1349" t="str">
        <f t="shared" si="132"/>
        <v/>
      </c>
      <c r="AF140" s="1348" t="str">
        <f>IF(OR(ISBLANK(AB140),AB140=""),"",IF(AB140="AB","",RANK(AB140,$AB$124:$AB$149,1)+COUNTIF($AB$124:AB140,AB140)-1))</f>
        <v/>
      </c>
      <c r="AG140" s="1223" t="str">
        <f t="shared" si="138"/>
        <v/>
      </c>
      <c r="AH140" s="103" t="str">
        <f t="shared" si="122"/>
        <v/>
      </c>
      <c r="AI140" s="82" t="str">
        <f t="shared" si="96"/>
        <v/>
      </c>
      <c r="AJ140" s="897" t="str">
        <f t="shared" si="4"/>
        <v/>
      </c>
      <c r="AK140" s="1223"/>
      <c r="AL140" s="1348"/>
      <c r="AM140" s="1348"/>
      <c r="AN140" s="1349" t="str">
        <f t="shared" si="139"/>
        <v/>
      </c>
      <c r="AO140" s="1157" t="str">
        <f t="shared" si="95"/>
        <v/>
      </c>
      <c r="AP140" s="1242" t="str">
        <f t="shared" ref="AP140:AP203" si="148">IF(AC140="","",IF(AC140="AB","",AB140-G140))</f>
        <v/>
      </c>
      <c r="AQ140" s="1223" t="str">
        <f t="shared" si="133"/>
        <v/>
      </c>
      <c r="AR140" s="1223" t="str">
        <f t="shared" si="123"/>
        <v/>
      </c>
      <c r="AS140" s="1223" t="str">
        <f t="shared" si="7"/>
        <v/>
      </c>
      <c r="AT140" s="1223" t="str">
        <f t="shared" si="134"/>
        <v/>
      </c>
      <c r="AU140" s="1223"/>
      <c r="AV140" s="1223" t="str">
        <f t="shared" ref="AV140:AV203" si="149">IF(AU140="","",RANK(AU140,($AU$10:$AU$257),1))</f>
        <v/>
      </c>
      <c r="AW140" s="1223"/>
      <c r="AX140" s="1223" t="str">
        <f t="shared" si="135"/>
        <v/>
      </c>
      <c r="AY140" s="1497"/>
      <c r="AZ140" s="1497"/>
      <c r="BA140" s="900" t="str">
        <f t="shared" si="136"/>
        <v/>
      </c>
      <c r="BB140" s="900" t="str">
        <f>IF(ISBLANK('JOURNÉE 2'!C140),"",'JOURNÉE 2'!C140)</f>
        <v/>
      </c>
      <c r="BC140" s="1505" t="str">
        <f>IF(OR(BK140=""),"",IF(OR(BL140=""),"",BK140))</f>
        <v/>
      </c>
      <c r="BD140" s="1495" t="str">
        <f>IF(OR(BK140=""),"",IF(OR(BL140=""),"",BL140))</f>
        <v/>
      </c>
      <c r="BE140" s="1508" t="str">
        <f>IF(OR(BK140="",BL140=""),"",MIN(BK140:BL140))</f>
        <v/>
      </c>
      <c r="BF140" s="1311" t="str">
        <f>IF(ISNA(VLOOKUP(BA140,'JOURNÉE 1'!$BJ$10:$BL$298,2,FALSE)),"",VLOOKUP(BA140,'JOURNÉE 1'!$BJ$10:$BL$298,2,FALSE))</f>
        <v/>
      </c>
      <c r="BG140" s="1312" t="str">
        <f t="shared" si="11"/>
        <v/>
      </c>
      <c r="BH140" s="1312" t="str">
        <f t="shared" si="12"/>
        <v/>
      </c>
      <c r="BI140" s="1505" t="str">
        <f>IF(OR(C140="",C141=""),"",CONCATENATE(C140,C141))</f>
        <v/>
      </c>
      <c r="BJ140" s="1354"/>
      <c r="BK140" s="1495" t="str">
        <f>IF(K140= "", "",K140)</f>
        <v/>
      </c>
      <c r="BL140" s="1495" t="str">
        <f>IF(ISNA(VLOOKUP(BI140,'JOURNÉE 2'!$BE$10:$BF$300,2,FALSE)),"",VLOOKUP(BI140,'JOURNÉE 2'!$BE$10:$BF$300,2,FALSE))</f>
        <v/>
      </c>
      <c r="BM140" s="1508" t="str">
        <f>IF(OR(BK140="",BL140=""),"",MIN(BK140:BL140))</f>
        <v/>
      </c>
      <c r="BN140" s="1311" t="str">
        <f>IF(ISBLANK('JOURNÉE 1'!C140),"",'JOURNÉE 1'!C140)</f>
        <v/>
      </c>
      <c r="BO140" s="461" t="str">
        <f t="shared" si="137"/>
        <v/>
      </c>
      <c r="BP140" s="461" t="str">
        <f>IF(ISBLANK('JOURNÉE 2'!C140),"",'JOURNÉE 2'!C140)</f>
        <v/>
      </c>
      <c r="BQ140" s="461" t="str">
        <f>IF(ISBLANK('JOURNÉE 1'!U140),"",'JOURNÉE 1'!U140)</f>
        <v/>
      </c>
      <c r="BR140" s="461" t="str">
        <f>IF(ISNA(VLOOKUP(BN140,'JOURNÉE 2'!$C$10:$AR$300,35,FALSE)),"",VLOOKUP(BN140,'JOURNÉE 2'!$C$10:$AR$300,35,FALSE))</f>
        <v/>
      </c>
      <c r="BS140" s="461" t="str">
        <f t="shared" si="140"/>
        <v/>
      </c>
      <c r="BT140" s="475">
        <f t="shared" si="141"/>
        <v>18</v>
      </c>
      <c r="BU140" s="1304" t="str">
        <f>IF(ISNA(VLOOKUP(BN140,'JOURNÉE 2'!$BV$10:$BX$300,3,FALSE)),"",VLOOKUP(BN140,'JOURNÉE 2'!$BV$10:$BX$300,3,FALSE))</f>
        <v/>
      </c>
      <c r="BV140" s="900" t="str">
        <f>IF(ISNA(VLOOKUP(BN140,'JOURNÉE 2'!$C$10:$AR$300,1,FALSE)),"",VLOOKUP(BN140,'JOURNÉE 2'!$C$10:$AR$300,1,FALSE))</f>
        <v/>
      </c>
      <c r="BW140" s="107"/>
      <c r="BX140" t="str">
        <f>IF(ISEVEN(ROW()),IF($B140&lt;&gt;0,TEXT($B140,"00")&amp;" "&amp;#REF!&amp;" "&amp;1,""),IF($B139&lt;&gt;0,TEXT($B139,"00")&amp;" "&amp;#REF!&amp;" "&amp;2,""))</f>
        <v/>
      </c>
      <c r="BY140" t="str">
        <f t="shared" si="90"/>
        <v/>
      </c>
      <c r="BZ140" t="str">
        <f t="shared" si="91"/>
        <v/>
      </c>
      <c r="CA140" t="str">
        <f t="shared" ref="CA140:CA203" si="150">+IF(BW140&gt;0,TEXT(BW140,"00")&amp;" "&amp;AA140,"")</f>
        <v/>
      </c>
      <c r="CB140" t="str">
        <f t="shared" si="142"/>
        <v/>
      </c>
      <c r="CC140" t="str">
        <f t="shared" si="143"/>
        <v/>
      </c>
      <c r="CD140" t="str">
        <f t="shared" si="144"/>
        <v/>
      </c>
      <c r="CE140" t="str">
        <f t="shared" si="145"/>
        <v/>
      </c>
      <c r="CF140" t="str">
        <f t="shared" si="146"/>
        <v/>
      </c>
    </row>
    <row r="141" spans="1:84" ht="15.75" customHeight="1" thickBot="1" x14ac:dyDescent="0.45">
      <c r="A141" s="1497"/>
      <c r="B141" s="1458"/>
      <c r="C141" s="97"/>
      <c r="D141" s="98"/>
      <c r="E141" s="98"/>
      <c r="F141" s="87"/>
      <c r="G141" s="1140"/>
      <c r="H141" s="1486"/>
      <c r="I141" s="1105" t="str">
        <f>IF(ISNA(VLOOKUP(C141,'J1&amp;J2'!$CA$9:$CE$466,5,FALSE)),"",VLOOKUP(C141,'J1&amp;J2'!$CA$9:$CE$466,5,FALSE))</f>
        <v/>
      </c>
      <c r="J141" s="1517"/>
      <c r="K141" s="1480"/>
      <c r="L141" s="1463"/>
      <c r="M141" s="1531"/>
      <c r="N141" s="1484"/>
      <c r="O141" s="1510"/>
      <c r="P141" s="1010"/>
      <c r="Q141" s="1350"/>
      <c r="R141" s="88"/>
      <c r="S141" s="1510"/>
      <c r="T141" s="1510"/>
      <c r="U141" s="1510"/>
      <c r="V141" s="1510"/>
      <c r="W141" s="1510"/>
      <c r="X141" s="1510"/>
      <c r="Y141" s="1510"/>
      <c r="Z141" s="1469"/>
      <c r="AA141" s="1425"/>
      <c r="AB141" s="1328" t="str">
        <f>IF(ISNA(VLOOKUP(AA141,SaisieScores!$F$12:$G$103,2,FALSE)),"",VLOOKUP(AA141,SaisieScores!$F$12:$G$103,2,FALSE))</f>
        <v/>
      </c>
      <c r="AC141" s="898" t="str">
        <f t="shared" si="17"/>
        <v/>
      </c>
      <c r="AD141" s="1339" t="str">
        <f t="shared" si="131"/>
        <v/>
      </c>
      <c r="AE141" s="1339" t="str">
        <f t="shared" si="132"/>
        <v/>
      </c>
      <c r="AF141" s="898" t="str">
        <f>IF(OR(ISBLANK(AB141),AB141=""),"",IF(AB141="AB","",RANK(AB141,$AB$124:$AB$149,1)+COUNTIF($AB$124:AB141,AB141)-1))</f>
        <v/>
      </c>
      <c r="AG141" s="1045" t="str">
        <f t="shared" si="138"/>
        <v/>
      </c>
      <c r="AH141" s="88" t="str">
        <f t="shared" si="122"/>
        <v/>
      </c>
      <c r="AI141" s="87" t="str">
        <f t="shared" si="96"/>
        <v/>
      </c>
      <c r="AJ141" s="1010" t="str">
        <f t="shared" si="4"/>
        <v/>
      </c>
      <c r="AK141" s="99"/>
      <c r="AL141" s="950"/>
      <c r="AM141" s="950"/>
      <c r="AN141" s="1339" t="str">
        <f t="shared" si="139"/>
        <v/>
      </c>
      <c r="AO141" s="1352" t="str">
        <f t="shared" si="95"/>
        <v/>
      </c>
      <c r="AP141" s="1241" t="str">
        <f t="shared" si="148"/>
        <v/>
      </c>
      <c r="AQ141" s="1045" t="str">
        <f t="shared" si="133"/>
        <v/>
      </c>
      <c r="AR141" s="1045" t="str">
        <f t="shared" si="123"/>
        <v/>
      </c>
      <c r="AS141" s="1045" t="str">
        <f t="shared" si="7"/>
        <v/>
      </c>
      <c r="AT141" s="1045" t="str">
        <f t="shared" si="134"/>
        <v/>
      </c>
      <c r="AU141" s="1045"/>
      <c r="AV141" s="1045" t="str">
        <f t="shared" si="149"/>
        <v/>
      </c>
      <c r="AW141" s="1045"/>
      <c r="AX141" s="1045" t="str">
        <f t="shared" si="135"/>
        <v/>
      </c>
      <c r="AY141" s="1497"/>
      <c r="AZ141" s="1497"/>
      <c r="BA141" s="900" t="str">
        <f t="shared" si="136"/>
        <v/>
      </c>
      <c r="BB141" s="900" t="str">
        <f>IF(ISBLANK('JOURNÉE 2'!C141),"",'JOURNÉE 2'!C141)</f>
        <v/>
      </c>
      <c r="BC141" s="1511"/>
      <c r="BD141" s="1510"/>
      <c r="BE141" s="1515"/>
      <c r="BF141" s="1311" t="str">
        <f>IF(ISNA(VLOOKUP(BA141,'JOURNÉE 1'!$BJ$10:$BL$298,2,FALSE)),"",VLOOKUP(BA141,'JOURNÉE 1'!$BJ$10:$BL$298,2,FALSE))</f>
        <v/>
      </c>
      <c r="BG141" s="1312" t="str">
        <f t="shared" si="11"/>
        <v/>
      </c>
      <c r="BH141" s="1312" t="str">
        <f t="shared" si="12"/>
        <v/>
      </c>
      <c r="BI141" s="1511"/>
      <c r="BJ141" s="1353"/>
      <c r="BK141" s="1510"/>
      <c r="BL141" s="1510"/>
      <c r="BM141" s="1515"/>
      <c r="BN141" s="1311" t="str">
        <f>IF(ISBLANK('JOURNÉE 1'!C141),"",'JOURNÉE 1'!C141)</f>
        <v/>
      </c>
      <c r="BO141" s="461" t="str">
        <f t="shared" si="137"/>
        <v/>
      </c>
      <c r="BP141" s="461" t="str">
        <f>IF(ISBLANK('JOURNÉE 2'!C141),"",'JOURNÉE 2'!C141)</f>
        <v/>
      </c>
      <c r="BQ141" s="461" t="str">
        <f>IF(ISBLANK('JOURNÉE 1'!U141),"",'JOURNÉE 1'!U141)</f>
        <v/>
      </c>
      <c r="BR141" s="461" t="str">
        <f>IF(ISNA(VLOOKUP(BN141,'JOURNÉE 2'!$C$10:$AR$300,35,FALSE)),"",VLOOKUP(BN141,'JOURNÉE 2'!$C$10:$AR$300,35,FALSE))</f>
        <v/>
      </c>
      <c r="BS141" s="461" t="str">
        <f t="shared" si="140"/>
        <v/>
      </c>
      <c r="BT141" s="475">
        <f t="shared" si="141"/>
        <v>18</v>
      </c>
      <c r="BU141" s="1304" t="str">
        <f>IF(ISNA(VLOOKUP(BN141,'JOURNÉE 2'!$BV$10:$BX$300,3,FALSE)),"",VLOOKUP(BN141,'JOURNÉE 2'!$BV$10:$BX$300,3,FALSE))</f>
        <v/>
      </c>
      <c r="BV141" s="900" t="str">
        <f>IF(ISNA(VLOOKUP(BN141,'JOURNÉE 2'!$C$10:$AR$300,1,FALSE)),"",VLOOKUP(BN141,'JOURNÉE 2'!$C$10:$AR$300,1,FALSE))</f>
        <v/>
      </c>
      <c r="BW141" s="96"/>
      <c r="BX141" t="str">
        <f>IF(ISEVEN(ROW()),IF($B141&lt;&gt;0,TEXT($B141,"00")&amp;" "&amp;#REF!&amp;" "&amp;1,""),IF($B140&lt;&gt;0,TEXT($B140,"00")&amp;" "&amp;#REF!&amp;" "&amp;2,""))</f>
        <v/>
      </c>
      <c r="BY141" t="str">
        <f t="shared" ref="BY141:BY204" si="151">+IFERROR(VALUE(LEFT(BX141,2)),"")</f>
        <v/>
      </c>
      <c r="BZ141" t="str">
        <f t="shared" ref="BZ141:BZ204" si="152">+IFERROR(MID(BX141,SEARCH(" ",BX141)+1,2),"")</f>
        <v/>
      </c>
      <c r="CA141" t="str">
        <f t="shared" si="150"/>
        <v/>
      </c>
      <c r="CB141" t="str">
        <f t="shared" si="142"/>
        <v/>
      </c>
      <c r="CC141" t="str">
        <f t="shared" si="143"/>
        <v/>
      </c>
      <c r="CD141" t="str">
        <f t="shared" si="144"/>
        <v/>
      </c>
      <c r="CE141" t="str">
        <f t="shared" si="145"/>
        <v/>
      </c>
      <c r="CF141" t="str">
        <f t="shared" si="146"/>
        <v/>
      </c>
    </row>
    <row r="142" spans="1:84" ht="15.75" customHeight="1" thickTop="1" x14ac:dyDescent="0.4">
      <c r="A142" s="1497"/>
      <c r="B142" s="1457"/>
      <c r="C142" s="113"/>
      <c r="D142" s="114"/>
      <c r="E142" s="114"/>
      <c r="F142" s="115"/>
      <c r="G142" s="1139"/>
      <c r="H142" s="1457" t="str">
        <f t="shared" ref="H142" si="153">IF(G143=36,"",IF(G142="","",G142+G143))</f>
        <v/>
      </c>
      <c r="I142" s="1104" t="str">
        <f>IF(ISNA(VLOOKUP(C142,'J1&amp;J2'!$CA$9:$CE$466,5,FALSE)),"",VLOOKUP(C142,'J1&amp;J2'!$CA$9:$CE$466,5,FALSE))</f>
        <v/>
      </c>
      <c r="J142" s="1518"/>
      <c r="K142" s="1479" t="str">
        <f>IF(ISNA(VLOOKUP(J142,SaisieScores!$C$12:$D$103,2,FALSE)),"",VLOOKUP(J142,SaisieScores!$C$12:$D$103,2,FALSE))</f>
        <v/>
      </c>
      <c r="L142" s="1462" t="str">
        <f t="shared" ref="L142:L204" si="154">IF(OR(K142="",K142=0,K142=999),"",K142)</f>
        <v/>
      </c>
      <c r="M142" s="1520" t="str">
        <f>IF(L142="","",L142-$AS$6)</f>
        <v/>
      </c>
      <c r="N142" s="1460" t="str">
        <f>IF(K142="","",RANK(K142,($K$10:$K$257),1))</f>
        <v/>
      </c>
      <c r="O142" s="1509" t="str">
        <f>IF(S142="","",IF(S142&gt;3,"",IF(S142=1,K142,IF(S142=2,K142,IF(S142=3,K142)))))</f>
        <v/>
      </c>
      <c r="P142" s="1351"/>
      <c r="Q142" s="1351"/>
      <c r="R142" s="83"/>
      <c r="S142" s="1539" t="str">
        <f>IF(OR(ISBLANK(K142),K142=""),"",RANK(K142,$K$124:$K$149,1)+COUNTIF($K$124:K142,K142)-1)</f>
        <v/>
      </c>
      <c r="T142" s="1474" t="str">
        <f>IF(O142="","",IF(O142&gt;3,"",IF(O142=1,K142,IF(O142=2,K142,IF(O142=3,K142)))))</f>
        <v/>
      </c>
      <c r="U142" s="1474" t="str">
        <f>IF(S142="","",IF(S142&gt;3,"",IF(S142=1,K142,IF(S142=2,K142,IF(S142=3,K142)))))</f>
        <v/>
      </c>
      <c r="V142" s="1474"/>
      <c r="W142" s="1474" t="str">
        <f>IF(OR(ISBLANK(V142),V142=""),"",RANK(V142,($V$10:$V$257),1))</f>
        <v/>
      </c>
      <c r="X142" s="1474"/>
      <c r="Y142" s="1474"/>
      <c r="Z142" s="1468"/>
      <c r="AA142" s="1426"/>
      <c r="AB142" s="1328" t="str">
        <f>IF(ISNA(VLOOKUP(AA142,SaisieScores!$F$12:$G$103,2,FALSE)),"",VLOOKUP(AA142,SaisieScores!$F$12:$G$103,2,FALSE))</f>
        <v/>
      </c>
      <c r="AC142" s="1348" t="str">
        <f t="shared" si="17"/>
        <v/>
      </c>
      <c r="AD142" s="1349" t="str">
        <f t="shared" si="131"/>
        <v/>
      </c>
      <c r="AE142" s="1349" t="str">
        <f t="shared" si="132"/>
        <v/>
      </c>
      <c r="AF142" s="1348" t="str">
        <f>IF(OR(ISBLANK(AB142),AB142=""),"",IF(AB142="AB","",RANK(AB142,$AB$124:$AB$149,1)+COUNTIF($AB$124:AB142,AB142)-1))</f>
        <v/>
      </c>
      <c r="AG142" s="1223" t="str">
        <f t="shared" si="138"/>
        <v/>
      </c>
      <c r="AH142" s="103" t="str">
        <f t="shared" si="122"/>
        <v/>
      </c>
      <c r="AI142" s="82" t="str">
        <f t="shared" si="96"/>
        <v/>
      </c>
      <c r="AJ142" s="897" t="str">
        <f t="shared" si="4"/>
        <v/>
      </c>
      <c r="AK142" s="1223"/>
      <c r="AL142" s="1348"/>
      <c r="AM142" s="1348"/>
      <c r="AN142" s="1349" t="str">
        <f t="shared" si="139"/>
        <v/>
      </c>
      <c r="AO142" s="1157" t="str">
        <f t="shared" si="95"/>
        <v/>
      </c>
      <c r="AP142" s="1242" t="str">
        <f t="shared" si="148"/>
        <v/>
      </c>
      <c r="AQ142" s="1223" t="str">
        <f t="shared" si="133"/>
        <v/>
      </c>
      <c r="AR142" s="1223" t="str">
        <f t="shared" si="123"/>
        <v/>
      </c>
      <c r="AS142" s="1223" t="str">
        <f t="shared" si="7"/>
        <v/>
      </c>
      <c r="AT142" s="1223" t="str">
        <f t="shared" si="134"/>
        <v/>
      </c>
      <c r="AU142" s="1223"/>
      <c r="AV142" s="1223" t="str">
        <f t="shared" si="149"/>
        <v/>
      </c>
      <c r="AW142" s="1223"/>
      <c r="AX142" s="1223" t="str">
        <f t="shared" si="135"/>
        <v/>
      </c>
      <c r="AY142" s="1497"/>
      <c r="AZ142" s="1497"/>
      <c r="BA142" s="900" t="str">
        <f t="shared" si="136"/>
        <v/>
      </c>
      <c r="BB142" s="900" t="str">
        <f>IF(ISBLANK('JOURNÉE 2'!C142),"",'JOURNÉE 2'!C142)</f>
        <v/>
      </c>
      <c r="BC142" s="1505" t="str">
        <f>IF(OR(BK142=""),"",IF(OR(BL142=""),"",BK142))</f>
        <v/>
      </c>
      <c r="BD142" s="1495" t="str">
        <f>IF(OR(BK142=""),"",IF(OR(BL142=""),"",BL142))</f>
        <v/>
      </c>
      <c r="BE142" s="1508" t="str">
        <f>IF(OR(BK142="",BL142=""),"",MIN(BK142:BL142))</f>
        <v/>
      </c>
      <c r="BF142" s="1311" t="str">
        <f>IF(ISNA(VLOOKUP(BA142,'JOURNÉE 1'!$BJ$10:$BL$298,2,FALSE)),"",VLOOKUP(BA142,'JOURNÉE 1'!$BJ$10:$BL$298,2,FALSE))</f>
        <v/>
      </c>
      <c r="BG142" s="1312" t="str">
        <f t="shared" si="11"/>
        <v/>
      </c>
      <c r="BH142" s="1312" t="str">
        <f t="shared" si="12"/>
        <v/>
      </c>
      <c r="BI142" s="1505" t="str">
        <f>IF(OR(C142="",C143=""),"",CONCATENATE(C142,C143))</f>
        <v/>
      </c>
      <c r="BJ142" s="1354"/>
      <c r="BK142" s="1495" t="str">
        <f>IF(K142= "", "",K142)</f>
        <v/>
      </c>
      <c r="BL142" s="1495" t="str">
        <f>IF(ISNA(VLOOKUP(BI142,'JOURNÉE 2'!$BE$10:$BF$300,2,FALSE)),"",VLOOKUP(BI142,'JOURNÉE 2'!$BE$10:$BF$300,2,FALSE))</f>
        <v/>
      </c>
      <c r="BM142" s="1508" t="str">
        <f>IF(OR(BK142="",BL142=""),"",MIN(BK142:BL142))</f>
        <v/>
      </c>
      <c r="BN142" s="1311" t="str">
        <f>IF(ISBLANK('JOURNÉE 1'!C142),"",'JOURNÉE 1'!C142)</f>
        <v/>
      </c>
      <c r="BO142" s="461" t="str">
        <f t="shared" si="137"/>
        <v/>
      </c>
      <c r="BP142" s="461" t="str">
        <f>IF(ISBLANK('JOURNÉE 2'!C142),"",'JOURNÉE 2'!C142)</f>
        <v/>
      </c>
      <c r="BQ142" s="461" t="str">
        <f>IF(ISBLANK('JOURNÉE 1'!U142),"",'JOURNÉE 1'!U142)</f>
        <v/>
      </c>
      <c r="BR142" s="461" t="str">
        <f>IF(ISNA(VLOOKUP(BN142,'JOURNÉE 2'!$C$10:$AR$300,35,FALSE)),"",VLOOKUP(BN142,'JOURNÉE 2'!$C$10:$AR$300,35,FALSE))</f>
        <v/>
      </c>
      <c r="BS142" s="461" t="str">
        <f t="shared" si="140"/>
        <v/>
      </c>
      <c r="BT142" s="475">
        <f t="shared" si="141"/>
        <v>18</v>
      </c>
      <c r="BU142" s="1304" t="str">
        <f>IF(ISNA(VLOOKUP(BN142,'JOURNÉE 2'!$BV$10:$BX$300,3,FALSE)),"",VLOOKUP(BN142,'JOURNÉE 2'!$BV$10:$BX$300,3,FALSE))</f>
        <v/>
      </c>
      <c r="BV142" s="900" t="str">
        <f>IF(ISNA(VLOOKUP(BN142,'JOURNÉE 2'!$C$10:$AR$300,1,FALSE)),"",VLOOKUP(BN142,'JOURNÉE 2'!$C$10:$AR$300,1,FALSE))</f>
        <v/>
      </c>
      <c r="BW142" s="107"/>
      <c r="BX142" t="str">
        <f>IF(ISEVEN(ROW()),IF($B142&lt;&gt;0,TEXT($B142,"00")&amp;" "&amp;#REF!&amp;" "&amp;1,""),IF($B141&lt;&gt;0,TEXT($B141,"00")&amp;" "&amp;#REF!&amp;" "&amp;2,""))</f>
        <v/>
      </c>
      <c r="BY142" t="str">
        <f t="shared" si="151"/>
        <v/>
      </c>
      <c r="BZ142" t="str">
        <f t="shared" si="152"/>
        <v/>
      </c>
      <c r="CA142" t="str">
        <f t="shared" si="150"/>
        <v/>
      </c>
      <c r="CB142" t="str">
        <f t="shared" si="142"/>
        <v/>
      </c>
      <c r="CC142" t="str">
        <f t="shared" si="143"/>
        <v/>
      </c>
      <c r="CD142" t="str">
        <f t="shared" si="144"/>
        <v/>
      </c>
      <c r="CE142" t="str">
        <f t="shared" si="145"/>
        <v/>
      </c>
      <c r="CF142" t="str">
        <f t="shared" si="146"/>
        <v/>
      </c>
    </row>
    <row r="143" spans="1:84" ht="15.75" customHeight="1" thickBot="1" x14ac:dyDescent="0.45">
      <c r="A143" s="1497"/>
      <c r="B143" s="1458"/>
      <c r="C143" s="80"/>
      <c r="D143" s="81"/>
      <c r="E143" s="81"/>
      <c r="F143" s="82"/>
      <c r="G143" s="1141"/>
      <c r="H143" s="1494"/>
      <c r="I143" s="1102" t="str">
        <f>IF(ISNA(VLOOKUP(C143,'J1&amp;J2'!$CA$9:$CE$466,5,FALSE)),"",VLOOKUP(C143,'J1&amp;J2'!$CA$9:$CE$466,5,FALSE))</f>
        <v/>
      </c>
      <c r="J143" s="1519"/>
      <c r="K143" s="1480"/>
      <c r="L143" s="1463"/>
      <c r="M143" s="1521"/>
      <c r="N143" s="1461"/>
      <c r="O143" s="1510"/>
      <c r="P143" s="1347"/>
      <c r="Q143" s="1347"/>
      <c r="R143" s="83"/>
      <c r="S143" s="1510"/>
      <c r="T143" s="1510"/>
      <c r="U143" s="1510"/>
      <c r="V143" s="1510"/>
      <c r="W143" s="1510"/>
      <c r="X143" s="1510"/>
      <c r="Y143" s="1510"/>
      <c r="Z143" s="1469"/>
      <c r="AA143" s="1424"/>
      <c r="AB143" s="1328" t="str">
        <f>IF(ISNA(VLOOKUP(AA143,SaisieScores!$F$12:$G$103,2,FALSE)),"",VLOOKUP(AA143,SaisieScores!$F$12:$G$103,2,FALSE))</f>
        <v/>
      </c>
      <c r="AC143" s="898" t="str">
        <f t="shared" si="17"/>
        <v/>
      </c>
      <c r="AD143" s="1339" t="str">
        <f t="shared" si="131"/>
        <v/>
      </c>
      <c r="AE143" s="1339" t="str">
        <f t="shared" si="132"/>
        <v/>
      </c>
      <c r="AF143" s="898" t="str">
        <f>IF(OR(ISBLANK(AB143),AB143=""),"",IF(AB143="AB","",RANK(AB143,$AB$124:$AB$149,1)+COUNTIF($AB$124:AB143,AB143)-1))</f>
        <v/>
      </c>
      <c r="AG143" s="1045" t="str">
        <f t="shared" si="138"/>
        <v/>
      </c>
      <c r="AH143" s="88" t="str">
        <f t="shared" si="122"/>
        <v/>
      </c>
      <c r="AI143" s="87" t="str">
        <f t="shared" si="96"/>
        <v/>
      </c>
      <c r="AJ143" s="1010" t="str">
        <f t="shared" si="4"/>
        <v/>
      </c>
      <c r="AK143" s="99"/>
      <c r="AL143" s="950"/>
      <c r="AM143" s="950"/>
      <c r="AN143" s="1339" t="str">
        <f t="shared" si="139"/>
        <v/>
      </c>
      <c r="AO143" s="1352" t="str">
        <f t="shared" si="95"/>
        <v/>
      </c>
      <c r="AP143" s="1241" t="str">
        <f t="shared" si="148"/>
        <v/>
      </c>
      <c r="AQ143" s="1045" t="str">
        <f t="shared" si="133"/>
        <v/>
      </c>
      <c r="AR143" s="1045" t="str">
        <f t="shared" si="123"/>
        <v/>
      </c>
      <c r="AS143" s="1045" t="str">
        <f t="shared" si="7"/>
        <v/>
      </c>
      <c r="AT143" s="1045" t="str">
        <f t="shared" si="134"/>
        <v/>
      </c>
      <c r="AU143" s="1045"/>
      <c r="AV143" s="1045" t="str">
        <f t="shared" si="149"/>
        <v/>
      </c>
      <c r="AW143" s="1045"/>
      <c r="AX143" s="1045" t="str">
        <f t="shared" si="135"/>
        <v/>
      </c>
      <c r="AY143" s="1497"/>
      <c r="AZ143" s="1497"/>
      <c r="BA143" s="900" t="str">
        <f t="shared" si="136"/>
        <v/>
      </c>
      <c r="BB143" s="900" t="str">
        <f>IF(ISBLANK('JOURNÉE 2'!C143),"",'JOURNÉE 2'!C143)</f>
        <v/>
      </c>
      <c r="BC143" s="1511"/>
      <c r="BD143" s="1510"/>
      <c r="BE143" s="1515"/>
      <c r="BF143" s="1311" t="str">
        <f>IF(ISNA(VLOOKUP(BA143,'JOURNÉE 1'!$BJ$10:$BL$298,2,FALSE)),"",VLOOKUP(BA143,'JOURNÉE 1'!$BJ$10:$BL$298,2,FALSE))</f>
        <v/>
      </c>
      <c r="BG143" s="1312" t="str">
        <f t="shared" si="11"/>
        <v/>
      </c>
      <c r="BH143" s="1312" t="str">
        <f t="shared" si="12"/>
        <v/>
      </c>
      <c r="BI143" s="1511"/>
      <c r="BJ143" s="1353"/>
      <c r="BK143" s="1510"/>
      <c r="BL143" s="1510"/>
      <c r="BM143" s="1515"/>
      <c r="BN143" s="1311" t="str">
        <f>IF(ISBLANK('JOURNÉE 1'!C143),"",'JOURNÉE 1'!C143)</f>
        <v/>
      </c>
      <c r="BO143" s="461" t="str">
        <f t="shared" si="137"/>
        <v/>
      </c>
      <c r="BP143" s="461" t="str">
        <f>IF(ISBLANK('JOURNÉE 2'!C143),"",'JOURNÉE 2'!C143)</f>
        <v/>
      </c>
      <c r="BQ143" s="461" t="str">
        <f>IF(ISBLANK('JOURNÉE 1'!U143),"",'JOURNÉE 1'!U143)</f>
        <v/>
      </c>
      <c r="BR143" s="461" t="str">
        <f>IF(ISNA(VLOOKUP(BN143,'JOURNÉE 2'!$C$10:$AR$300,35,FALSE)),"",VLOOKUP(BN143,'JOURNÉE 2'!$C$10:$AR$300,35,FALSE))</f>
        <v/>
      </c>
      <c r="BS143" s="461" t="str">
        <f t="shared" si="140"/>
        <v/>
      </c>
      <c r="BT143" s="475">
        <f t="shared" si="141"/>
        <v>18</v>
      </c>
      <c r="BU143" s="1304" t="str">
        <f>IF(ISNA(VLOOKUP(BN143,'JOURNÉE 2'!$BV$10:$BX$300,3,FALSE)),"",VLOOKUP(BN143,'JOURNÉE 2'!$BV$10:$BX$300,3,FALSE))</f>
        <v/>
      </c>
      <c r="BV143" s="900" t="str">
        <f>IF(ISNA(VLOOKUP(BN143,'JOURNÉE 2'!$C$10:$AR$300,1,FALSE)),"",VLOOKUP(BN143,'JOURNÉE 2'!$C$10:$AR$300,1,FALSE))</f>
        <v/>
      </c>
      <c r="BW143" s="96"/>
      <c r="BX143" t="str">
        <f>IF(ISEVEN(ROW()),IF($B143&lt;&gt;0,TEXT($B143,"00")&amp;" "&amp;#REF!&amp;" "&amp;1,""),IF($B142&lt;&gt;0,TEXT($B142,"00")&amp;" "&amp;#REF!&amp;" "&amp;2,""))</f>
        <v/>
      </c>
      <c r="BY143" t="str">
        <f t="shared" si="151"/>
        <v/>
      </c>
      <c r="BZ143" t="str">
        <f t="shared" si="152"/>
        <v/>
      </c>
      <c r="CA143" t="str">
        <f t="shared" si="150"/>
        <v/>
      </c>
      <c r="CB143" t="str">
        <f t="shared" si="142"/>
        <v/>
      </c>
      <c r="CC143" t="str">
        <f t="shared" si="143"/>
        <v/>
      </c>
      <c r="CD143" t="str">
        <f t="shared" si="144"/>
        <v/>
      </c>
      <c r="CE143" t="str">
        <f t="shared" si="145"/>
        <v/>
      </c>
      <c r="CF143" t="str">
        <f t="shared" si="146"/>
        <v/>
      </c>
    </row>
    <row r="144" spans="1:84" ht="15.75" customHeight="1" thickTop="1" x14ac:dyDescent="0.4">
      <c r="A144" s="1497"/>
      <c r="B144" s="1459"/>
      <c r="C144" s="97"/>
      <c r="D144" s="98"/>
      <c r="E144" s="98"/>
      <c r="F144" s="87"/>
      <c r="G144" s="1140"/>
      <c r="H144" s="1459" t="str">
        <f t="shared" ref="H144" si="155">IF(G145=36,"",IF(G144="","",G144+G145))</f>
        <v/>
      </c>
      <c r="I144" s="1103" t="str">
        <f>IF(ISNA(VLOOKUP(C144,'J1&amp;J2'!$CA$9:$CE$466,5,FALSE)),"",VLOOKUP(C144,'J1&amp;J2'!$CA$9:$CE$466,5,FALSE))</f>
        <v/>
      </c>
      <c r="J144" s="1516"/>
      <c r="K144" s="1479" t="str">
        <f>IF(ISNA(VLOOKUP(J144,SaisieScores!$C$12:$D$103,2,FALSE)),"",VLOOKUP(J144,SaisieScores!$C$12:$D$103,2,FALSE))</f>
        <v/>
      </c>
      <c r="L144" s="1462" t="str">
        <f t="shared" si="154"/>
        <v/>
      </c>
      <c r="M144" s="1529" t="str">
        <f>IF(L144="","",L144-$AS$6)</f>
        <v/>
      </c>
      <c r="N144" s="1471" t="str">
        <f>IF(K144="","",RANK(K144,($K$10:$K$257),1))</f>
        <v/>
      </c>
      <c r="O144" s="1474" t="str">
        <f>IF(S144="","",IF(S144&gt;3,"",IF(S144=1,K144,IF(S144=2,K144,IF(S144=3,K144)))))</f>
        <v/>
      </c>
      <c r="P144" s="1045"/>
      <c r="Q144" s="942"/>
      <c r="R144" s="87"/>
      <c r="S144" s="1474" t="str">
        <f>IF(OR(ISBLANK(K144),K144=""),"",RANK(K144,$K$124:$K$149,1)+COUNTIF($K$124:K144,K144)-1)</f>
        <v/>
      </c>
      <c r="T144" s="1474" t="str">
        <f>IF(O144="","",IF(O144&gt;3,"",IF(O144=1,K144,IF(O144=2,K144,IF(O144=3,K144)))))</f>
        <v/>
      </c>
      <c r="U144" s="1474" t="str">
        <f>IF(S144="","",IF(S144&gt;3,"",IF(S144=1,K144,IF(S144=2,K144,IF(S144=3,K144)))))</f>
        <v/>
      </c>
      <c r="V144" s="1474"/>
      <c r="W144" s="1474" t="str">
        <f>IF(OR(ISBLANK(V144),V144=""),"",RANK(V144,($V$10:$V$257),1))</f>
        <v/>
      </c>
      <c r="X144" s="1474"/>
      <c r="Y144" s="1474"/>
      <c r="Z144" s="1468"/>
      <c r="AA144" s="1425"/>
      <c r="AB144" s="1328" t="str">
        <f>IF(ISNA(VLOOKUP(AA144,SaisieScores!$F$12:$G$103,2,FALSE)),"",VLOOKUP(AA144,SaisieScores!$F$12:$G$103,2,FALSE))</f>
        <v/>
      </c>
      <c r="AC144" s="1348" t="str">
        <f t="shared" si="17"/>
        <v/>
      </c>
      <c r="AD144" s="1349" t="str">
        <f t="shared" si="131"/>
        <v/>
      </c>
      <c r="AE144" s="1349" t="str">
        <f t="shared" si="132"/>
        <v/>
      </c>
      <c r="AF144" s="1348" t="str">
        <f>IF(OR(ISBLANK(AB144),AB144=""),"",IF(AB144="AB","",RANK(AB144,$AB$124:$AB$149,1)+COUNTIF($AB$124:AB144,AB144)-1))</f>
        <v/>
      </c>
      <c r="AG144" s="1223" t="str">
        <f t="shared" si="138"/>
        <v/>
      </c>
      <c r="AH144" s="103" t="str">
        <f t="shared" si="122"/>
        <v/>
      </c>
      <c r="AI144" s="82" t="str">
        <f t="shared" si="96"/>
        <v/>
      </c>
      <c r="AJ144" s="897" t="str">
        <f t="shared" si="4"/>
        <v/>
      </c>
      <c r="AK144" s="1223"/>
      <c r="AL144" s="1348"/>
      <c r="AM144" s="1348"/>
      <c r="AN144" s="1349" t="str">
        <f t="shared" si="139"/>
        <v/>
      </c>
      <c r="AO144" s="1157" t="str">
        <f t="shared" ref="AO144:AO207" si="156">IF(AN144="","",ROUND(AN144-G144,1))</f>
        <v/>
      </c>
      <c r="AP144" s="1242" t="str">
        <f t="shared" si="148"/>
        <v/>
      </c>
      <c r="AQ144" s="1223" t="str">
        <f t="shared" si="133"/>
        <v/>
      </c>
      <c r="AR144" s="1223" t="str">
        <f t="shared" si="123"/>
        <v/>
      </c>
      <c r="AS144" s="1223" t="str">
        <f t="shared" si="7"/>
        <v/>
      </c>
      <c r="AT144" s="1223" t="str">
        <f t="shared" si="134"/>
        <v/>
      </c>
      <c r="AU144" s="1223"/>
      <c r="AV144" s="1223" t="str">
        <f t="shared" si="149"/>
        <v/>
      </c>
      <c r="AW144" s="1223"/>
      <c r="AX144" s="1223" t="str">
        <f t="shared" si="135"/>
        <v/>
      </c>
      <c r="AY144" s="1497"/>
      <c r="AZ144" s="1497"/>
      <c r="BA144" s="900" t="str">
        <f t="shared" si="136"/>
        <v/>
      </c>
      <c r="BB144" s="900" t="str">
        <f>IF(ISBLANK('JOURNÉE 2'!C144),"",'JOURNÉE 2'!C144)</f>
        <v/>
      </c>
      <c r="BC144" s="1505" t="str">
        <f>IF(OR(BK144=""),"",IF(OR(BL144=""),"",BK144))</f>
        <v/>
      </c>
      <c r="BD144" s="1495" t="str">
        <f>IF(OR(BK144=""),"",IF(OR(BL144=""),"",BL144))</f>
        <v/>
      </c>
      <c r="BE144" s="1508" t="str">
        <f>IF(OR(BK144="",BL144=""),"",MIN(BK144:BL144))</f>
        <v/>
      </c>
      <c r="BF144" s="1311" t="str">
        <f>IF(ISNA(VLOOKUP(BA144,'JOURNÉE 1'!$BJ$10:$BL$298,2,FALSE)),"",VLOOKUP(BA144,'JOURNÉE 1'!$BJ$10:$BL$298,2,FALSE))</f>
        <v/>
      </c>
      <c r="BG144" s="92" t="str">
        <f t="shared" si="11"/>
        <v/>
      </c>
      <c r="BH144" s="93" t="str">
        <f t="shared" si="12"/>
        <v/>
      </c>
      <c r="BI144" s="1505" t="str">
        <f>IF(OR(C144="",C145=""),"",CONCATENATE(C144,C145))</f>
        <v/>
      </c>
      <c r="BJ144" s="1354"/>
      <c r="BK144" s="1495" t="str">
        <f>IF(K144= "", "",K144)</f>
        <v/>
      </c>
      <c r="BL144" s="1495" t="str">
        <f>IF(ISNA(VLOOKUP(BI144,'JOURNÉE 2'!$BE$10:$BF$300,2,FALSE)),"",VLOOKUP(BI144,'JOURNÉE 2'!$BE$10:$BF$300,2,FALSE))</f>
        <v/>
      </c>
      <c r="BM144" s="1508" t="str">
        <f>IF(OR(BK144="",BL144=""),"",MIN(BK144:BL144))</f>
        <v/>
      </c>
      <c r="BN144" s="1311" t="str">
        <f>IF(ISBLANK('JOURNÉE 1'!C144),"",'JOURNÉE 1'!C144)</f>
        <v/>
      </c>
      <c r="BO144" s="461" t="str">
        <f t="shared" si="137"/>
        <v/>
      </c>
      <c r="BP144" s="461" t="str">
        <f>IF(ISBLANK('JOURNÉE 2'!C144),"",'JOURNÉE 2'!C144)</f>
        <v/>
      </c>
      <c r="BQ144" s="461" t="str">
        <f>IF(ISBLANK('JOURNÉE 1'!U144),"",'JOURNÉE 1'!U144)</f>
        <v/>
      </c>
      <c r="BR144" s="461" t="str">
        <f>IF(ISNA(VLOOKUP(BN144,'JOURNÉE 2'!$C$10:$AR$300,35,FALSE)),"",VLOOKUP(BN144,'JOURNÉE 2'!$C$10:$AR$300,35,FALSE))</f>
        <v/>
      </c>
      <c r="BS144" s="461" t="str">
        <f t="shared" si="140"/>
        <v/>
      </c>
      <c r="BT144" s="475">
        <f t="shared" si="141"/>
        <v>18</v>
      </c>
      <c r="BU144" s="1304" t="str">
        <f>IF(ISNA(VLOOKUP(BN144,'JOURNÉE 2'!$BV$10:$BX$300,3,FALSE)),"",VLOOKUP(BN144,'JOURNÉE 2'!$BV$10:$BX$300,3,FALSE))</f>
        <v/>
      </c>
      <c r="BV144" s="900" t="str">
        <f>IF(ISNA(VLOOKUP(BN144,'JOURNÉE 2'!$C$10:$AR$300,1,FALSE)),"",VLOOKUP(BN144,'JOURNÉE 2'!$C$10:$AR$300,1,FALSE))</f>
        <v/>
      </c>
      <c r="BW144" s="107"/>
      <c r="BX144" t="str">
        <f>IF(ISEVEN(ROW()),IF($B144&lt;&gt;0,TEXT($B144,"00")&amp;" "&amp;#REF!&amp;" "&amp;1,""),IF($B143&lt;&gt;0,TEXT($B143,"00")&amp;" "&amp;#REF!&amp;" "&amp;2,""))</f>
        <v/>
      </c>
      <c r="BY144" t="str">
        <f t="shared" si="151"/>
        <v/>
      </c>
      <c r="BZ144" t="str">
        <f t="shared" si="152"/>
        <v/>
      </c>
      <c r="CA144" t="str">
        <f t="shared" si="150"/>
        <v/>
      </c>
      <c r="CB144" t="str">
        <f t="shared" si="142"/>
        <v/>
      </c>
      <c r="CC144" t="str">
        <f t="shared" si="143"/>
        <v/>
      </c>
      <c r="CD144" t="str">
        <f t="shared" si="144"/>
        <v/>
      </c>
      <c r="CE144" t="str">
        <f t="shared" si="145"/>
        <v/>
      </c>
      <c r="CF144" t="str">
        <f t="shared" si="146"/>
        <v/>
      </c>
    </row>
    <row r="145" spans="1:84" ht="15.75" customHeight="1" thickBot="1" x14ac:dyDescent="0.45">
      <c r="A145" s="1497"/>
      <c r="B145" s="1458"/>
      <c r="C145" s="97"/>
      <c r="D145" s="98"/>
      <c r="E145" s="98"/>
      <c r="F145" s="87"/>
      <c r="G145" s="1140"/>
      <c r="H145" s="1486"/>
      <c r="I145" s="1105" t="str">
        <f>IF(ISNA(VLOOKUP(C145,'J1&amp;J2'!$CA$9:$CE$466,5,FALSE)),"",VLOOKUP(C145,'J1&amp;J2'!$CA$9:$CE$466,5,FALSE))</f>
        <v/>
      </c>
      <c r="J145" s="1517"/>
      <c r="K145" s="1480"/>
      <c r="L145" s="1463"/>
      <c r="M145" s="1531"/>
      <c r="N145" s="1484"/>
      <c r="O145" s="1510"/>
      <c r="P145" s="154"/>
      <c r="Q145" s="885"/>
      <c r="R145" s="896"/>
      <c r="S145" s="1510"/>
      <c r="T145" s="1510"/>
      <c r="U145" s="1510"/>
      <c r="V145" s="1528"/>
      <c r="W145" s="1510"/>
      <c r="X145" s="1528"/>
      <c r="Y145" s="1528"/>
      <c r="Z145" s="1514"/>
      <c r="AA145" s="1425"/>
      <c r="AB145" s="1328" t="str">
        <f>IF(ISNA(VLOOKUP(AA145,SaisieScores!$F$12:$G$103,2,FALSE)),"",VLOOKUP(AA145,SaisieScores!$F$12:$G$103,2,FALSE))</f>
        <v/>
      </c>
      <c r="AC145" s="898" t="str">
        <f t="shared" si="17"/>
        <v/>
      </c>
      <c r="AD145" s="1339" t="str">
        <f t="shared" si="131"/>
        <v/>
      </c>
      <c r="AE145" s="1339" t="str">
        <f t="shared" si="132"/>
        <v/>
      </c>
      <c r="AF145" s="898" t="str">
        <f>IF(OR(ISBLANK(AB145),AB145=""),"",IF(AB145="AB","",RANK(AB145,$AB$124:$AB$149,1)+COUNTIF($AB$124:AB145,AB145)-1))</f>
        <v/>
      </c>
      <c r="AG145" s="1045" t="str">
        <f t="shared" si="138"/>
        <v/>
      </c>
      <c r="AH145" s="88" t="str">
        <f t="shared" si="122"/>
        <v/>
      </c>
      <c r="AI145" s="87" t="str">
        <f t="shared" ref="AI145:AI208" si="157">IF(OR(ISBLANK(AG145),AG145=""),"",RANK(AG145,($AG$10:$AG$257),1))</f>
        <v/>
      </c>
      <c r="AJ145" s="1010" t="str">
        <f t="shared" si="4"/>
        <v/>
      </c>
      <c r="AK145" s="99"/>
      <c r="AL145" s="950"/>
      <c r="AM145" s="950"/>
      <c r="AN145" s="1339" t="str">
        <f t="shared" si="139"/>
        <v/>
      </c>
      <c r="AO145" s="1352" t="str">
        <f t="shared" si="156"/>
        <v/>
      </c>
      <c r="AP145" s="1241" t="str">
        <f t="shared" si="148"/>
        <v/>
      </c>
      <c r="AQ145" s="1045" t="str">
        <f t="shared" si="133"/>
        <v/>
      </c>
      <c r="AR145" s="1045" t="str">
        <f t="shared" si="123"/>
        <v/>
      </c>
      <c r="AS145" s="1045" t="str">
        <f t="shared" si="7"/>
        <v/>
      </c>
      <c r="AT145" s="1045" t="str">
        <f t="shared" si="134"/>
        <v/>
      </c>
      <c r="AU145" s="1045"/>
      <c r="AV145" s="1045" t="str">
        <f t="shared" si="149"/>
        <v/>
      </c>
      <c r="AW145" s="1045"/>
      <c r="AX145" s="1045" t="str">
        <f t="shared" si="135"/>
        <v/>
      </c>
      <c r="AY145" s="1497"/>
      <c r="AZ145" s="1497"/>
      <c r="BA145" s="900" t="str">
        <f t="shared" si="136"/>
        <v/>
      </c>
      <c r="BB145" s="900" t="str">
        <f>IF(ISBLANK('JOURNÉE 2'!C145),"",'JOURNÉE 2'!C145)</f>
        <v/>
      </c>
      <c r="BC145" s="1511"/>
      <c r="BD145" s="1510"/>
      <c r="BE145" s="1515"/>
      <c r="BF145" s="1311" t="str">
        <f>IF(ISNA(VLOOKUP(BA145,'JOURNÉE 1'!$BJ$10:$BL$298,2,FALSE)),"",VLOOKUP(BA145,'JOURNÉE 1'!$BJ$10:$BL$298,2,FALSE))</f>
        <v/>
      </c>
      <c r="BG145" s="461" t="str">
        <f t="shared" si="11"/>
        <v/>
      </c>
      <c r="BH145" s="1304" t="str">
        <f t="shared" si="12"/>
        <v/>
      </c>
      <c r="BI145" s="1511"/>
      <c r="BJ145" s="94"/>
      <c r="BK145" s="1528"/>
      <c r="BL145" s="1528"/>
      <c r="BM145" s="1605"/>
      <c r="BN145" s="1311" t="str">
        <f>IF(ISBLANK('JOURNÉE 1'!C145),"",'JOURNÉE 1'!C145)</f>
        <v/>
      </c>
      <c r="BO145" s="461" t="str">
        <f t="shared" si="137"/>
        <v/>
      </c>
      <c r="BP145" s="461" t="str">
        <f>IF(ISBLANK('JOURNÉE 2'!C145),"",'JOURNÉE 2'!C145)</f>
        <v/>
      </c>
      <c r="BQ145" s="461" t="str">
        <f>IF(ISBLANK('JOURNÉE 1'!U145),"",'JOURNÉE 1'!U145)</f>
        <v/>
      </c>
      <c r="BR145" s="461" t="str">
        <f>IF(ISNA(VLOOKUP(BN145,'JOURNÉE 2'!$C$10:$AR$300,35,FALSE)),"",VLOOKUP(BN145,'JOURNÉE 2'!$C$10:$AR$300,35,FALSE))</f>
        <v/>
      </c>
      <c r="BS145" s="461" t="str">
        <f t="shared" si="140"/>
        <v/>
      </c>
      <c r="BT145" s="475">
        <f t="shared" si="141"/>
        <v>18</v>
      </c>
      <c r="BU145" s="1304" t="str">
        <f>IF(ISNA(VLOOKUP(BN145,'JOURNÉE 2'!$BV$10:$BX$300,3,FALSE)),"",VLOOKUP(BN145,'JOURNÉE 2'!$BV$10:$BX$300,3,FALSE))</f>
        <v/>
      </c>
      <c r="BV145" s="900" t="str">
        <f>IF(ISNA(VLOOKUP(BN145,'JOURNÉE 2'!$C$10:$AR$300,1,FALSE)),"",VLOOKUP(BN145,'JOURNÉE 2'!$C$10:$AR$300,1,FALSE))</f>
        <v/>
      </c>
      <c r="BW145" s="96"/>
      <c r="BX145" t="str">
        <f>IF(ISEVEN(ROW()),IF($B145&lt;&gt;0,TEXT($B145,"00")&amp;" "&amp;#REF!&amp;" "&amp;1,""),IF($B144&lt;&gt;0,TEXT($B144,"00")&amp;" "&amp;#REF!&amp;" "&amp;2,""))</f>
        <v/>
      </c>
      <c r="BY145" t="str">
        <f t="shared" si="151"/>
        <v/>
      </c>
      <c r="BZ145" t="str">
        <f t="shared" si="152"/>
        <v/>
      </c>
      <c r="CA145" t="str">
        <f t="shared" si="150"/>
        <v/>
      </c>
      <c r="CB145" t="str">
        <f t="shared" si="142"/>
        <v/>
      </c>
      <c r="CC145" t="str">
        <f t="shared" si="143"/>
        <v/>
      </c>
      <c r="CD145" t="str">
        <f t="shared" si="144"/>
        <v/>
      </c>
      <c r="CE145" t="str">
        <f t="shared" si="145"/>
        <v/>
      </c>
      <c r="CF145" t="str">
        <f t="shared" si="146"/>
        <v/>
      </c>
    </row>
    <row r="146" spans="1:84" ht="15.75" customHeight="1" thickTop="1" x14ac:dyDescent="0.4">
      <c r="A146" s="1497"/>
      <c r="B146" s="1457"/>
      <c r="C146" s="113"/>
      <c r="D146" s="114"/>
      <c r="E146" s="114"/>
      <c r="F146" s="115"/>
      <c r="G146" s="1139"/>
      <c r="H146" s="1457" t="str">
        <f t="shared" ref="H146" si="158">IF(G147=36,"",IF(G146="","",G146+G147))</f>
        <v/>
      </c>
      <c r="I146" s="1104" t="str">
        <f>IF(ISNA(VLOOKUP(C146,'J1&amp;J2'!$CA$9:$CE$466,5,FALSE)),"",VLOOKUP(C146,'J1&amp;J2'!$CA$9:$CE$466,5,FALSE))</f>
        <v/>
      </c>
      <c r="J146" s="1518"/>
      <c r="K146" s="1479" t="str">
        <f>IF(ISNA(VLOOKUP(J146,SaisieScores!$C$12:$D$103,2,FALSE)),"",VLOOKUP(J146,SaisieScores!$C$12:$D$103,2,FALSE))</f>
        <v/>
      </c>
      <c r="L146" s="1462" t="str">
        <f t="shared" si="154"/>
        <v/>
      </c>
      <c r="M146" s="1520" t="str">
        <f>IF(L146="","",L146-$AS$6)</f>
        <v/>
      </c>
      <c r="N146" s="1460" t="str">
        <f>IF(K146="","",RANK(K146,($K$10:$K$257),1))</f>
        <v/>
      </c>
      <c r="O146" s="1509" t="str">
        <f>IF(S146="","",IF(S146&gt;3,"",IF(S146=1,K146,IF(S146=2,K146,IF(S146=3,K146)))))</f>
        <v/>
      </c>
      <c r="P146" s="83"/>
      <c r="Q146" s="1351"/>
      <c r="R146" s="83"/>
      <c r="S146" s="1539" t="str">
        <f>IF(OR(ISBLANK(K146),K146=""),"",RANK(K146,$K$124:$K$149,1)+COUNTIF($K$124:K146,K146)-1)</f>
        <v/>
      </c>
      <c r="T146" s="1476" t="str">
        <f>IF(O146="","",IF(O146&gt;3,"",IF(O146=1,K146,IF(O146=2,K146,IF(O146=3,K146)))))</f>
        <v/>
      </c>
      <c r="U146" s="1474" t="str">
        <f>IF(S146="","",IF(S146&gt;3,"",IF(S146=1,K146,IF(S146=2,K146,IF(S146=3,K146)))))</f>
        <v/>
      </c>
      <c r="V146" s="1474"/>
      <c r="W146" s="1476" t="str">
        <f>IF(OR(ISBLANK(V146),V146=""),"",RANK(V146,($V$10:$V$257),1))</f>
        <v/>
      </c>
      <c r="X146" s="1474"/>
      <c r="Y146" s="1474"/>
      <c r="Z146" s="1468"/>
      <c r="AA146" s="1426"/>
      <c r="AB146" s="1328" t="str">
        <f>IF(ISNA(VLOOKUP(AA146,SaisieScores!$F$12:$G$103,2,FALSE)),"",VLOOKUP(AA146,SaisieScores!$F$12:$G$103,2,FALSE))</f>
        <v/>
      </c>
      <c r="AC146" s="1348" t="str">
        <f t="shared" si="17"/>
        <v/>
      </c>
      <c r="AD146" s="1349" t="str">
        <f t="shared" si="131"/>
        <v/>
      </c>
      <c r="AE146" s="1349" t="str">
        <f t="shared" si="132"/>
        <v/>
      </c>
      <c r="AF146" s="1348" t="str">
        <f>IF(OR(ISBLANK(AB146),AB146=""),"",IF(AB146="AB","",RANK(AB146,$AB$124:$AB$149,1)+COUNTIF($AB$124:AB146,AB146)-1))</f>
        <v/>
      </c>
      <c r="AG146" s="1223" t="str">
        <f t="shared" si="138"/>
        <v/>
      </c>
      <c r="AH146" s="103" t="str">
        <f t="shared" si="122"/>
        <v/>
      </c>
      <c r="AI146" s="82" t="str">
        <f t="shared" si="157"/>
        <v/>
      </c>
      <c r="AJ146" s="897" t="str">
        <f t="shared" si="4"/>
        <v/>
      </c>
      <c r="AK146" s="1223"/>
      <c r="AL146" s="1348"/>
      <c r="AM146" s="1348"/>
      <c r="AN146" s="1349" t="str">
        <f t="shared" si="139"/>
        <v/>
      </c>
      <c r="AO146" s="1157" t="str">
        <f t="shared" si="156"/>
        <v/>
      </c>
      <c r="AP146" s="1242" t="str">
        <f t="shared" si="148"/>
        <v/>
      </c>
      <c r="AQ146" s="1223" t="str">
        <f t="shared" si="133"/>
        <v/>
      </c>
      <c r="AR146" s="1223" t="str">
        <f t="shared" si="123"/>
        <v/>
      </c>
      <c r="AS146" s="1223" t="str">
        <f t="shared" si="7"/>
        <v/>
      </c>
      <c r="AT146" s="1223" t="str">
        <f t="shared" si="134"/>
        <v/>
      </c>
      <c r="AU146" s="1223"/>
      <c r="AV146" s="1223" t="str">
        <f t="shared" si="149"/>
        <v/>
      </c>
      <c r="AW146" s="1223"/>
      <c r="AX146" s="1223" t="str">
        <f t="shared" si="135"/>
        <v/>
      </c>
      <c r="AY146" s="1497"/>
      <c r="AZ146" s="1497"/>
      <c r="BA146" s="900" t="str">
        <f t="shared" si="136"/>
        <v/>
      </c>
      <c r="BB146" s="900" t="str">
        <f>IF(ISBLANK('JOURNÉE 2'!C146),"",'JOURNÉE 2'!C146)</f>
        <v/>
      </c>
      <c r="BC146" s="1505" t="str">
        <f>IF(OR(BK146=""),"",IF(OR(BL146=""),"",BK146))</f>
        <v/>
      </c>
      <c r="BD146" s="1495" t="str">
        <f>IF(OR(BK146=""),"",IF(OR(BL146=""),"",BL146))</f>
        <v/>
      </c>
      <c r="BE146" s="1508" t="str">
        <f>IF(OR(BK146="",BL146=""),"",MIN(BK146:BL146))</f>
        <v/>
      </c>
      <c r="BF146" s="1311" t="str">
        <f>IF(ISNA(VLOOKUP(BA146,'JOURNÉE 1'!$BJ$10:$BL$298,2,FALSE)),"",VLOOKUP(BA146,'JOURNÉE 1'!$BJ$10:$BL$298,2,FALSE))</f>
        <v/>
      </c>
      <c r="BG146" s="92" t="str">
        <f t="shared" si="11"/>
        <v/>
      </c>
      <c r="BH146" s="93" t="str">
        <f t="shared" si="12"/>
        <v/>
      </c>
      <c r="BI146" s="1505" t="str">
        <f>IF(OR(C146="",C147=""),"",CONCATENATE(C146,C147))</f>
        <v/>
      </c>
      <c r="BJ146" s="1354"/>
      <c r="BK146" s="1495" t="str">
        <f>IF(K146= "", "",K146)</f>
        <v/>
      </c>
      <c r="BL146" s="1495" t="str">
        <f>IF(ISNA(VLOOKUP(BI146,'JOURNÉE 2'!$BE$10:$BF$300,2,FALSE)),"",VLOOKUP(BI146,'JOURNÉE 2'!$BE$10:$BF$300,2,FALSE))</f>
        <v/>
      </c>
      <c r="BM146" s="1508" t="str">
        <f>IF(OR(BK146="",BL146=""),"",MIN(BK146:BL146))</f>
        <v/>
      </c>
      <c r="BN146" s="1311" t="str">
        <f>IF(ISBLANK('JOURNÉE 1'!C146),"",'JOURNÉE 1'!C146)</f>
        <v/>
      </c>
      <c r="BO146" s="461" t="str">
        <f t="shared" si="137"/>
        <v/>
      </c>
      <c r="BP146" s="461" t="str">
        <f>IF(ISBLANK('JOURNÉE 2'!C146),"",'JOURNÉE 2'!C146)</f>
        <v/>
      </c>
      <c r="BQ146" s="461" t="str">
        <f>IF(ISBLANK('JOURNÉE 1'!U146),"",'JOURNÉE 1'!U146)</f>
        <v/>
      </c>
      <c r="BR146" s="461" t="str">
        <f>IF(ISNA(VLOOKUP(BN146,'JOURNÉE 2'!$C$10:$AR$300,35,FALSE)),"",VLOOKUP(BN146,'JOURNÉE 2'!$C$10:$AR$300,35,FALSE))</f>
        <v/>
      </c>
      <c r="BS146" s="461" t="str">
        <f t="shared" si="140"/>
        <v/>
      </c>
      <c r="BT146" s="475">
        <f t="shared" si="141"/>
        <v>18</v>
      </c>
      <c r="BU146" s="1304" t="str">
        <f>IF(ISNA(VLOOKUP(BN146,'JOURNÉE 2'!$BV$10:$BX$300,3,FALSE)),"",VLOOKUP(BN146,'JOURNÉE 2'!$BV$10:$BX$300,3,FALSE))</f>
        <v/>
      </c>
      <c r="BV146" s="900" t="str">
        <f>IF(ISNA(VLOOKUP(BN146,'JOURNÉE 2'!$C$10:$AR$300,1,FALSE)),"",VLOOKUP(BN146,'JOURNÉE 2'!$C$10:$AR$300,1,FALSE))</f>
        <v/>
      </c>
      <c r="BW146" s="107"/>
      <c r="BX146" t="str">
        <f>IF(ISEVEN(ROW()),IF($B146&lt;&gt;0,TEXT($B146,"00")&amp;" "&amp;#REF!&amp;" "&amp;1,""),IF($B145&lt;&gt;0,TEXT($B145,"00")&amp;" "&amp;#REF!&amp;" "&amp;2,""))</f>
        <v/>
      </c>
      <c r="BY146" t="str">
        <f t="shared" si="151"/>
        <v/>
      </c>
      <c r="BZ146" t="str">
        <f t="shared" si="152"/>
        <v/>
      </c>
      <c r="CA146" t="str">
        <f t="shared" si="150"/>
        <v/>
      </c>
      <c r="CB146" t="str">
        <f t="shared" si="142"/>
        <v/>
      </c>
      <c r="CC146" t="str">
        <f t="shared" si="143"/>
        <v/>
      </c>
      <c r="CD146" t="str">
        <f t="shared" si="144"/>
        <v/>
      </c>
      <c r="CE146" t="str">
        <f t="shared" si="145"/>
        <v/>
      </c>
      <c r="CF146" t="str">
        <f t="shared" si="146"/>
        <v/>
      </c>
    </row>
    <row r="147" spans="1:84" ht="15.75" customHeight="1" thickBot="1" x14ac:dyDescent="0.45">
      <c r="A147" s="1497"/>
      <c r="B147" s="1458"/>
      <c r="C147" s="80"/>
      <c r="D147" s="81"/>
      <c r="E147" s="81"/>
      <c r="F147" s="82"/>
      <c r="G147" s="1141"/>
      <c r="H147" s="1494"/>
      <c r="I147" s="1102" t="str">
        <f>IF(ISNA(VLOOKUP(C147,'J1&amp;J2'!$CA$9:$CE$466,5,FALSE)),"",VLOOKUP(C147,'J1&amp;J2'!$CA$9:$CE$466,5,FALSE))</f>
        <v/>
      </c>
      <c r="J147" s="1519"/>
      <c r="K147" s="1480"/>
      <c r="L147" s="1463"/>
      <c r="M147" s="1521"/>
      <c r="N147" s="1461"/>
      <c r="O147" s="1510"/>
      <c r="P147" s="118"/>
      <c r="Q147" s="1347"/>
      <c r="R147" s="83"/>
      <c r="S147" s="1510"/>
      <c r="T147" s="1510"/>
      <c r="U147" s="1510"/>
      <c r="V147" s="1510"/>
      <c r="W147" s="1510"/>
      <c r="X147" s="1510"/>
      <c r="Y147" s="1510"/>
      <c r="Z147" s="1469"/>
      <c r="AA147" s="1424"/>
      <c r="AB147" s="1328" t="str">
        <f>IF(ISNA(VLOOKUP(AA147,SaisieScores!$F$12:$G$103,2,FALSE)),"",VLOOKUP(AA147,SaisieScores!$F$12:$G$103,2,FALSE))</f>
        <v/>
      </c>
      <c r="AC147" s="898" t="str">
        <f t="shared" si="17"/>
        <v/>
      </c>
      <c r="AD147" s="1339" t="str">
        <f t="shared" si="131"/>
        <v/>
      </c>
      <c r="AE147" s="1339" t="str">
        <f t="shared" si="132"/>
        <v/>
      </c>
      <c r="AF147" s="898" t="str">
        <f>IF(OR(ISBLANK(AB147),AB147=""),"",IF(AB147="AB","",RANK(AB147,$AB$124:$AB$149,1)+COUNTIF($AB$124:AB147,AB147)-1))</f>
        <v/>
      </c>
      <c r="AG147" s="1045" t="str">
        <f t="shared" si="138"/>
        <v/>
      </c>
      <c r="AH147" s="88" t="str">
        <f t="shared" si="122"/>
        <v/>
      </c>
      <c r="AI147" s="87" t="str">
        <f t="shared" si="157"/>
        <v/>
      </c>
      <c r="AJ147" s="1010" t="str">
        <f t="shared" si="4"/>
        <v/>
      </c>
      <c r="AK147" s="99"/>
      <c r="AL147" s="950"/>
      <c r="AM147" s="950"/>
      <c r="AN147" s="1339" t="str">
        <f t="shared" si="139"/>
        <v/>
      </c>
      <c r="AO147" s="1352" t="str">
        <f t="shared" si="156"/>
        <v/>
      </c>
      <c r="AP147" s="1241" t="str">
        <f t="shared" si="148"/>
        <v/>
      </c>
      <c r="AQ147" s="1045" t="str">
        <f t="shared" si="133"/>
        <v/>
      </c>
      <c r="AR147" s="1045" t="str">
        <f t="shared" si="123"/>
        <v/>
      </c>
      <c r="AS147" s="1045" t="str">
        <f t="shared" si="7"/>
        <v/>
      </c>
      <c r="AT147" s="1045" t="str">
        <f t="shared" si="134"/>
        <v/>
      </c>
      <c r="AU147" s="1045"/>
      <c r="AV147" s="1045" t="str">
        <f t="shared" si="149"/>
        <v/>
      </c>
      <c r="AW147" s="1045"/>
      <c r="AX147" s="1045" t="str">
        <f t="shared" si="135"/>
        <v/>
      </c>
      <c r="AY147" s="1497"/>
      <c r="AZ147" s="1497"/>
      <c r="BA147" s="900" t="str">
        <f t="shared" si="136"/>
        <v/>
      </c>
      <c r="BB147" s="900" t="str">
        <f>IF(ISBLANK('JOURNÉE 2'!C147),"",'JOURNÉE 2'!C147)</f>
        <v/>
      </c>
      <c r="BC147" s="1511"/>
      <c r="BD147" s="1510"/>
      <c r="BE147" s="1515"/>
      <c r="BF147" s="1311" t="str">
        <f>IF(ISNA(VLOOKUP(BA147,'JOURNÉE 1'!$BJ$10:$BL$298,2,FALSE)),"",VLOOKUP(BA147,'JOURNÉE 1'!$BJ$10:$BL$298,2,FALSE))</f>
        <v/>
      </c>
      <c r="BG147" s="1312" t="str">
        <f t="shared" si="11"/>
        <v/>
      </c>
      <c r="BH147" s="95" t="str">
        <f t="shared" si="12"/>
        <v/>
      </c>
      <c r="BI147" s="1511"/>
      <c r="BJ147" s="1353"/>
      <c r="BK147" s="1510"/>
      <c r="BL147" s="1510"/>
      <c r="BM147" s="1515"/>
      <c r="BN147" s="1311" t="str">
        <f>IF(ISBLANK('JOURNÉE 1'!C147),"",'JOURNÉE 1'!C147)</f>
        <v/>
      </c>
      <c r="BO147" s="461" t="str">
        <f t="shared" si="137"/>
        <v/>
      </c>
      <c r="BP147" s="461" t="str">
        <f>IF(ISBLANK('JOURNÉE 2'!C147),"",'JOURNÉE 2'!C147)</f>
        <v/>
      </c>
      <c r="BQ147" s="461" t="str">
        <f>IF(ISBLANK('JOURNÉE 1'!U147),"",'JOURNÉE 1'!U147)</f>
        <v/>
      </c>
      <c r="BR147" s="461" t="str">
        <f>IF(ISNA(VLOOKUP(BN147,'JOURNÉE 2'!$C$10:$AR$300,35,FALSE)),"",VLOOKUP(BN147,'JOURNÉE 2'!$C$10:$AR$300,35,FALSE))</f>
        <v/>
      </c>
      <c r="BS147" s="461" t="str">
        <f t="shared" si="140"/>
        <v/>
      </c>
      <c r="BT147" s="475">
        <f t="shared" si="141"/>
        <v>18</v>
      </c>
      <c r="BU147" s="1304" t="str">
        <f>IF(ISNA(VLOOKUP(BN147,'JOURNÉE 2'!$BV$10:$BX$300,3,FALSE)),"",VLOOKUP(BN147,'JOURNÉE 2'!$BV$10:$BX$300,3,FALSE))</f>
        <v/>
      </c>
      <c r="BV147" s="900" t="str">
        <f>IF(ISNA(VLOOKUP(BN147,'JOURNÉE 2'!$C$10:$AR$300,1,FALSE)),"",VLOOKUP(BN147,'JOURNÉE 2'!$C$10:$AR$300,1,FALSE))</f>
        <v/>
      </c>
      <c r="BW147" s="96"/>
      <c r="BX147" t="str">
        <f>IF(ISEVEN(ROW()),IF($B147&lt;&gt;0,TEXT($B147,"00")&amp;" "&amp;#REF!&amp;" "&amp;1,""),IF($B146&lt;&gt;0,TEXT($B146,"00")&amp;" "&amp;#REF!&amp;" "&amp;2,""))</f>
        <v/>
      </c>
      <c r="BY147" t="str">
        <f t="shared" si="151"/>
        <v/>
      </c>
      <c r="BZ147" t="str">
        <f t="shared" si="152"/>
        <v/>
      </c>
      <c r="CA147" t="str">
        <f t="shared" si="150"/>
        <v/>
      </c>
      <c r="CB147" t="str">
        <f t="shared" si="142"/>
        <v/>
      </c>
      <c r="CC147" t="str">
        <f t="shared" si="143"/>
        <v/>
      </c>
      <c r="CD147" t="str">
        <f t="shared" si="144"/>
        <v/>
      </c>
      <c r="CE147" t="str">
        <f t="shared" si="145"/>
        <v/>
      </c>
      <c r="CF147" t="str">
        <f t="shared" si="146"/>
        <v/>
      </c>
    </row>
    <row r="148" spans="1:84" ht="15.75" customHeight="1" thickTop="1" x14ac:dyDescent="0.4">
      <c r="A148" s="1497"/>
      <c r="B148" s="1459"/>
      <c r="C148" s="97"/>
      <c r="D148" s="98"/>
      <c r="E148" s="98"/>
      <c r="F148" s="87"/>
      <c r="G148" s="1140"/>
      <c r="H148" s="1459" t="str">
        <f t="shared" ref="H148" si="159">IF(G149=36,"",IF(G148="","",G148+G149))</f>
        <v/>
      </c>
      <c r="I148" s="1103" t="str">
        <f>IF(ISNA(VLOOKUP(C148,'J1&amp;J2'!$CA$9:$CE$466,5,FALSE)),"",VLOOKUP(C148,'J1&amp;J2'!$CA$9:$CE$466,5,FALSE))</f>
        <v/>
      </c>
      <c r="J148" s="1516"/>
      <c r="K148" s="1479" t="str">
        <f>IF(ISNA(VLOOKUP(J148,SaisieScores!$C$12:$D$103,2,FALSE)),"",VLOOKUP(J148,SaisieScores!$C$12:$D$103,2,FALSE))</f>
        <v/>
      </c>
      <c r="L148" s="1462" t="str">
        <f t="shared" si="154"/>
        <v/>
      </c>
      <c r="M148" s="1529" t="str">
        <f>IF(L148="","",L148-$AS$6)</f>
        <v/>
      </c>
      <c r="N148" s="1471" t="str">
        <f>IF(K148="","",RANK(K148,($K$10:$K$257),1))</f>
        <v/>
      </c>
      <c r="O148" s="1474" t="str">
        <f>IF(S148="","",IF(S148&gt;3,"",IF(S148=1,K148,IF(S148=2,K148,IF(S148=3,K148)))))</f>
        <v/>
      </c>
      <c r="P148" s="87"/>
      <c r="Q148" s="942"/>
      <c r="R148" s="87"/>
      <c r="S148" s="1474" t="str">
        <f>IF(OR(ISBLANK(K148),K148=""),"",RANK(K148,$K$124:$K$149,1)+COUNTIF($K$124:K148,K148)-1)</f>
        <v/>
      </c>
      <c r="T148" s="1474" t="str">
        <f>IF(O148="","",IF(O148&gt;3,"",IF(O148=1,K148,IF(O148=2,K148,IF(O148=3,K148)))))</f>
        <v/>
      </c>
      <c r="U148" s="1474" t="str">
        <f>IF(S148="","",IF(S148&gt;3,"",IF(S148=1,K148,IF(S148=2,K148,IF(S148=3,K148)))))</f>
        <v/>
      </c>
      <c r="V148" s="1474"/>
      <c r="W148" s="1474" t="str">
        <f>IF(OR(ISBLANK(V148),V148=""),"",RANK(V148,($V$10:$V$257),1))</f>
        <v/>
      </c>
      <c r="X148" s="1474"/>
      <c r="Y148" s="1476"/>
      <c r="Z148" s="1468"/>
      <c r="AA148" s="1425"/>
      <c r="AB148" s="1328" t="str">
        <f>IF(ISNA(VLOOKUP(AA148,SaisieScores!$F$12:$G$103,2,FALSE)),"",VLOOKUP(AA148,SaisieScores!$F$12:$G$103,2,FALSE))</f>
        <v/>
      </c>
      <c r="AC148" s="1348" t="str">
        <f t="shared" si="17"/>
        <v/>
      </c>
      <c r="AD148" s="1349" t="str">
        <f t="shared" si="131"/>
        <v/>
      </c>
      <c r="AE148" s="1349" t="str">
        <f t="shared" si="132"/>
        <v/>
      </c>
      <c r="AF148" s="1348" t="str">
        <f>IF(OR(ISBLANK(AB148),AB148=""),"",IF(AB148="AB","",RANK(AB148,$AB$124:$AB$149,1)+COUNTIF($AB$124:AB148,AB148)-1))</f>
        <v/>
      </c>
      <c r="AG148" s="1223" t="str">
        <f t="shared" si="138"/>
        <v/>
      </c>
      <c r="AH148" s="103" t="str">
        <f t="shared" si="122"/>
        <v/>
      </c>
      <c r="AI148" s="82" t="str">
        <f t="shared" si="157"/>
        <v/>
      </c>
      <c r="AJ148" s="897" t="str">
        <f t="shared" si="4"/>
        <v/>
      </c>
      <c r="AK148" s="1223"/>
      <c r="AL148" s="1348"/>
      <c r="AM148" s="1348"/>
      <c r="AN148" s="1349" t="str">
        <f t="shared" si="139"/>
        <v/>
      </c>
      <c r="AO148" s="1157" t="str">
        <f t="shared" si="156"/>
        <v/>
      </c>
      <c r="AP148" s="1242" t="str">
        <f t="shared" si="148"/>
        <v/>
      </c>
      <c r="AQ148" s="1223" t="str">
        <f t="shared" si="133"/>
        <v/>
      </c>
      <c r="AR148" s="1223" t="str">
        <f t="shared" si="123"/>
        <v/>
      </c>
      <c r="AS148" s="1223" t="str">
        <f t="shared" si="7"/>
        <v/>
      </c>
      <c r="AT148" s="1223" t="str">
        <f t="shared" si="134"/>
        <v/>
      </c>
      <c r="AU148" s="1223"/>
      <c r="AV148" s="1223" t="str">
        <f t="shared" si="149"/>
        <v/>
      </c>
      <c r="AW148" s="1223"/>
      <c r="AX148" s="1223" t="str">
        <f t="shared" si="135"/>
        <v/>
      </c>
      <c r="AY148" s="1497"/>
      <c r="AZ148" s="1497"/>
      <c r="BA148" s="900" t="str">
        <f t="shared" si="136"/>
        <v/>
      </c>
      <c r="BB148" s="900" t="str">
        <f>IF(ISBLANK('JOURNÉE 2'!C148),"",'JOURNÉE 2'!C148)</f>
        <v/>
      </c>
      <c r="BC148" s="1505" t="str">
        <f>IF(OR(BK148=""),"",IF(OR(BL148=""),"",BK148))</f>
        <v/>
      </c>
      <c r="BD148" s="1495" t="str">
        <f>IF(OR(BK148=""),"",IF(OR(BL148=""),"",BL148))</f>
        <v/>
      </c>
      <c r="BE148" s="1508" t="str">
        <f>IF(OR(BK148="",BL148=""),"",MIN(BK148:BL148))</f>
        <v/>
      </c>
      <c r="BF148" s="1311" t="str">
        <f>IF(ISNA(VLOOKUP(BA148,'JOURNÉE 1'!$BJ$10:$BL$298,2,FALSE)),"",VLOOKUP(BA148,'JOURNÉE 1'!$BJ$10:$BL$298,2,FALSE))</f>
        <v/>
      </c>
      <c r="BG148" s="92" t="str">
        <f t="shared" si="11"/>
        <v/>
      </c>
      <c r="BH148" s="93" t="str">
        <f t="shared" si="12"/>
        <v/>
      </c>
      <c r="BI148" s="1505" t="str">
        <f>IF(OR(C148="",C149=""),"",CONCATENATE(C148,C149))</f>
        <v/>
      </c>
      <c r="BJ148" s="1354"/>
      <c r="BK148" s="1495" t="str">
        <f>IF(K148= "", "",K148)</f>
        <v/>
      </c>
      <c r="BL148" s="1495" t="str">
        <f>IF(ISNA(VLOOKUP(BI148,'JOURNÉE 2'!$BE$10:$BF$300,2,FALSE)),"",VLOOKUP(BI148,'JOURNÉE 2'!$BE$10:$BF$300,2,FALSE))</f>
        <v/>
      </c>
      <c r="BM148" s="1508" t="str">
        <f>IF(OR(BK148="",BL148=""),"",MIN(BK148:BL148))</f>
        <v/>
      </c>
      <c r="BN148" s="1311" t="str">
        <f>IF(ISBLANK('JOURNÉE 1'!C148),"",'JOURNÉE 1'!C148)</f>
        <v/>
      </c>
      <c r="BO148" s="461" t="str">
        <f t="shared" si="137"/>
        <v/>
      </c>
      <c r="BP148" s="461" t="str">
        <f>IF(ISBLANK('JOURNÉE 2'!C148),"",'JOURNÉE 2'!C148)</f>
        <v/>
      </c>
      <c r="BQ148" s="461" t="str">
        <f>IF(ISBLANK('JOURNÉE 1'!U148),"",'JOURNÉE 1'!U148)</f>
        <v/>
      </c>
      <c r="BR148" s="461" t="str">
        <f>IF(ISNA(VLOOKUP(BN148,'JOURNÉE 2'!$C$10:$AR$300,35,FALSE)),"",VLOOKUP(BN148,'JOURNÉE 2'!$C$10:$AR$300,35,FALSE))</f>
        <v/>
      </c>
      <c r="BS148" s="461" t="str">
        <f t="shared" si="140"/>
        <v/>
      </c>
      <c r="BT148" s="475">
        <f t="shared" si="141"/>
        <v>18</v>
      </c>
      <c r="BU148" s="1304" t="str">
        <f>IF(ISNA(VLOOKUP(BN148,'JOURNÉE 2'!$BV$10:$BX$300,3,FALSE)),"",VLOOKUP(BN148,'JOURNÉE 2'!$BV$10:$BX$300,3,FALSE))</f>
        <v/>
      </c>
      <c r="BV148" s="900" t="str">
        <f>IF(ISNA(VLOOKUP(BN148,'JOURNÉE 2'!$C$10:$AR$300,1,FALSE)),"",VLOOKUP(BN148,'JOURNÉE 2'!$C$10:$AR$300,1,FALSE))</f>
        <v/>
      </c>
      <c r="BW148" s="107"/>
      <c r="BX148" t="str">
        <f>IF(ISEVEN(ROW()),IF($B148&lt;&gt;0,TEXT($B148,"00")&amp;" "&amp;#REF!&amp;" "&amp;1,""),IF($B147&lt;&gt;0,TEXT($B147,"00")&amp;" "&amp;#REF!&amp;" "&amp;2,""))</f>
        <v/>
      </c>
      <c r="BY148" t="str">
        <f t="shared" si="151"/>
        <v/>
      </c>
      <c r="BZ148" t="str">
        <f t="shared" si="152"/>
        <v/>
      </c>
      <c r="CA148" t="str">
        <f t="shared" si="150"/>
        <v/>
      </c>
      <c r="CB148" t="str">
        <f t="shared" si="142"/>
        <v/>
      </c>
      <c r="CC148" t="str">
        <f t="shared" si="143"/>
        <v/>
      </c>
      <c r="CD148" t="str">
        <f t="shared" si="144"/>
        <v/>
      </c>
      <c r="CE148" t="str">
        <f t="shared" si="145"/>
        <v/>
      </c>
      <c r="CF148" t="str">
        <f t="shared" si="146"/>
        <v/>
      </c>
    </row>
    <row r="149" spans="1:84" ht="15.75" customHeight="1" thickBot="1" x14ac:dyDescent="0.45">
      <c r="A149" s="1470"/>
      <c r="B149" s="1470"/>
      <c r="C149" s="119"/>
      <c r="D149" s="120"/>
      <c r="E149" s="120"/>
      <c r="F149" s="121"/>
      <c r="G149" s="1142"/>
      <c r="H149" s="1618"/>
      <c r="I149" s="1113" t="str">
        <f>IF(ISNA(VLOOKUP(C149,'J1&amp;J2'!$CA$9:$CE$466,5,FALSE)),"",VLOOKUP(C149,'J1&amp;J2'!$CA$9:$CE$466,5,FALSE))</f>
        <v/>
      </c>
      <c r="J149" s="1624"/>
      <c r="K149" s="1544"/>
      <c r="L149" s="1487"/>
      <c r="M149" s="1530"/>
      <c r="N149" s="1472"/>
      <c r="O149" s="1475"/>
      <c r="P149" s="125"/>
      <c r="Q149" s="137"/>
      <c r="R149" s="125"/>
      <c r="S149" s="1475"/>
      <c r="T149" s="1475"/>
      <c r="U149" s="1475"/>
      <c r="V149" s="1475"/>
      <c r="W149" s="1475"/>
      <c r="X149" s="1475"/>
      <c r="Y149" s="1475"/>
      <c r="Z149" s="1478"/>
      <c r="AA149" s="1427"/>
      <c r="AB149" s="1346" t="str">
        <f>IF(ISNA(VLOOKUP(AA149,SaisieScores!$F$12:$G$103,2,FALSE)),"",VLOOKUP(AA149,SaisieScores!$F$12:$G$103,2,FALSE))</f>
        <v/>
      </c>
      <c r="AC149" s="123" t="str">
        <f t="shared" si="17"/>
        <v/>
      </c>
      <c r="AD149" s="859" t="str">
        <f t="shared" si="131"/>
        <v/>
      </c>
      <c r="AE149" s="859" t="str">
        <f t="shared" si="132"/>
        <v/>
      </c>
      <c r="AF149" s="123" t="str">
        <f>IF(OR(ISBLANK(AB149),AB149=""),"",IF(AB149="AB","",RANK(AB149,$AB$124:$AB$149,1)+COUNTIF($AB$124:AB149,AB149)-1))</f>
        <v/>
      </c>
      <c r="AG149" s="127" t="str">
        <f t="shared" si="138"/>
        <v/>
      </c>
      <c r="AH149" s="125" t="str">
        <f t="shared" si="122"/>
        <v/>
      </c>
      <c r="AI149" s="121" t="str">
        <f t="shared" si="157"/>
        <v/>
      </c>
      <c r="AJ149" s="126" t="str">
        <f t="shared" si="4"/>
        <v/>
      </c>
      <c r="AK149" s="121"/>
      <c r="AL149" s="123"/>
      <c r="AM149" s="123"/>
      <c r="AN149" s="859" t="str">
        <f t="shared" si="139"/>
        <v/>
      </c>
      <c r="AO149" s="1138" t="str">
        <f t="shared" si="156"/>
        <v/>
      </c>
      <c r="AP149" s="1243" t="str">
        <f t="shared" si="148"/>
        <v/>
      </c>
      <c r="AQ149" s="127" t="str">
        <f t="shared" si="133"/>
        <v/>
      </c>
      <c r="AR149" s="127" t="str">
        <f t="shared" si="123"/>
        <v/>
      </c>
      <c r="AS149" s="127" t="str">
        <f t="shared" si="7"/>
        <v/>
      </c>
      <c r="AT149" s="127" t="str">
        <f t="shared" si="134"/>
        <v/>
      </c>
      <c r="AU149" s="127"/>
      <c r="AV149" s="127" t="str">
        <f t="shared" si="149"/>
        <v/>
      </c>
      <c r="AW149" s="127"/>
      <c r="AX149" s="127" t="str">
        <f t="shared" si="135"/>
        <v/>
      </c>
      <c r="AY149" s="1470"/>
      <c r="AZ149" s="1470"/>
      <c r="BA149" s="901" t="str">
        <f t="shared" si="136"/>
        <v/>
      </c>
      <c r="BB149" s="901" t="str">
        <f>IF(ISBLANK('JOURNÉE 2'!C149),"",'JOURNÉE 2'!C149)</f>
        <v/>
      </c>
      <c r="BC149" s="1504"/>
      <c r="BD149" s="1475"/>
      <c r="BE149" s="1507"/>
      <c r="BF149" s="1356" t="str">
        <f>IF(ISNA(VLOOKUP(BA149,'JOURNÉE 1'!$BJ$10:$BL$298,2,FALSE)),"",VLOOKUP(BA149,'JOURNÉE 1'!$BJ$10:$BL$298,2,FALSE))</f>
        <v/>
      </c>
      <c r="BG149" s="130" t="str">
        <f t="shared" si="11"/>
        <v/>
      </c>
      <c r="BH149" s="131" t="str">
        <f t="shared" si="12"/>
        <v/>
      </c>
      <c r="BI149" s="1504"/>
      <c r="BJ149" s="132"/>
      <c r="BK149" s="1475"/>
      <c r="BL149" s="1475"/>
      <c r="BM149" s="1507"/>
      <c r="BN149" s="1356" t="str">
        <f>IF(ISBLANK('JOURNÉE 1'!C149),"",'JOURNÉE 1'!C149)</f>
        <v/>
      </c>
      <c r="BO149" s="130" t="str">
        <f t="shared" si="137"/>
        <v/>
      </c>
      <c r="BP149" s="130" t="str">
        <f>IF(ISBLANK('JOURNÉE 2'!C149),"",'JOURNÉE 2'!C149)</f>
        <v/>
      </c>
      <c r="BQ149" s="130" t="str">
        <f>IF(ISBLANK('JOURNÉE 1'!U149),"",'JOURNÉE 1'!U149)</f>
        <v/>
      </c>
      <c r="BR149" s="130" t="str">
        <f>IF(ISNA(VLOOKUP(BN149,'JOURNÉE 2'!$C$10:$AR$300,35,FALSE)),"",VLOOKUP(BN149,'JOURNÉE 2'!$C$10:$AR$300,35,FALSE))</f>
        <v/>
      </c>
      <c r="BS149" s="130" t="str">
        <f t="shared" si="140"/>
        <v/>
      </c>
      <c r="BT149" s="927">
        <f t="shared" si="141"/>
        <v>18</v>
      </c>
      <c r="BU149" s="131" t="str">
        <f>IF(ISNA(VLOOKUP(BN149,'JOURNÉE 2'!$BV$10:$BX$300,3,FALSE)),"",VLOOKUP(BN149,'JOURNÉE 2'!$BV$10:$BX$300,3,FALSE))</f>
        <v/>
      </c>
      <c r="BV149" s="901" t="str">
        <f>IF(ISNA(VLOOKUP(BN149,'JOURNÉE 2'!$C$10:$AR$300,1,FALSE)),"",VLOOKUP(BN149,'JOURNÉE 2'!$C$10:$AR$300,1,FALSE))</f>
        <v/>
      </c>
      <c r="BW149" s="134"/>
      <c r="BX149" t="str">
        <f>IF(ISEVEN(ROW()),IF($B149&lt;&gt;0,TEXT($B149,"00")&amp;" "&amp;#REF!&amp;" "&amp;1,""),IF($B148&lt;&gt;0,TEXT($B148,"00")&amp;" "&amp;#REF!&amp;" "&amp;2,""))</f>
        <v/>
      </c>
      <c r="BY149" t="str">
        <f t="shared" si="151"/>
        <v/>
      </c>
      <c r="BZ149" t="str">
        <f t="shared" si="152"/>
        <v/>
      </c>
      <c r="CA149" t="str">
        <f t="shared" si="150"/>
        <v/>
      </c>
      <c r="CB149" t="str">
        <f t="shared" si="142"/>
        <v/>
      </c>
      <c r="CC149" t="str">
        <f t="shared" si="143"/>
        <v/>
      </c>
      <c r="CD149" t="str">
        <f t="shared" si="144"/>
        <v/>
      </c>
      <c r="CE149" t="str">
        <f t="shared" si="145"/>
        <v/>
      </c>
      <c r="CF149" t="str">
        <f t="shared" si="146"/>
        <v/>
      </c>
    </row>
    <row r="150" spans="1:84" ht="15.75" customHeight="1" thickTop="1" x14ac:dyDescent="0.4">
      <c r="A150" s="1532" t="s">
        <v>165</v>
      </c>
      <c r="B150" s="1535"/>
      <c r="C150" s="68" t="s">
        <v>166</v>
      </c>
      <c r="D150" s="69" t="s">
        <v>1750</v>
      </c>
      <c r="E150" s="69" t="s">
        <v>131</v>
      </c>
      <c r="F150" s="70" t="s">
        <v>92</v>
      </c>
      <c r="G150" s="1143">
        <v>13.8</v>
      </c>
      <c r="H150" s="1535">
        <f t="shared" ref="H150" si="160">IF(G151=36,"",IF(G150="","",G150+G151))</f>
        <v>30.900000000000002</v>
      </c>
      <c r="I150" s="1101" t="str">
        <f>IF(ISNA(VLOOKUP(C150,'J1&amp;J2'!$CA$9:$CE$466,5,FALSE)),"",VLOOKUP(C150,'J1&amp;J2'!$CA$9:$CE$466,5,FALSE))</f>
        <v>MAX2</v>
      </c>
      <c r="J150" s="1518">
        <v>112</v>
      </c>
      <c r="K150" s="1481">
        <f>IF(ISNA(VLOOKUP(J150,SaisieScores!$C$12:$D$103,2,FALSE)),"",VLOOKUP(J150,SaisieScores!$C$12:$D$103,2,FALSE))</f>
        <v>68</v>
      </c>
      <c r="L150" s="1473">
        <f t="shared" si="154"/>
        <v>68</v>
      </c>
      <c r="M150" s="1536">
        <f>IF(L150="","",L150-$AS$6)</f>
        <v>-4</v>
      </c>
      <c r="N150" s="1460">
        <f>IF(K150="","",RANK(K150,($K$10:$K$257),1))</f>
        <v>13</v>
      </c>
      <c r="O150" s="1473">
        <f>IF(S150="","",IF(S150&gt;3,"",IF(S150=1,K150,IF(S150=2,K150,IF(S150=3,K150)))))</f>
        <v>68</v>
      </c>
      <c r="P150" s="118">
        <f>IF(COUNTIF($K$150:$K$183,"&gt;1")&lt;1,"",SMALL($K$150:$K$183,1))</f>
        <v>67</v>
      </c>
      <c r="Q150" s="118">
        <f>IF(P150="","",RANK(P150,($P$10:$P$257),1))</f>
        <v>10</v>
      </c>
      <c r="R150" s="118">
        <f>IF(Q150&gt;20,"",IF(Q150&lt;=190,40-((Q150-1)*2),1))</f>
        <v>22</v>
      </c>
      <c r="S150" s="1540">
        <f>IF(OR(ISBLANK(K150),K150=""),"",RANK(K150,$K$150:$K$183,1)+COUNTIF($K$146:K150,K150)-1)</f>
        <v>2</v>
      </c>
      <c r="T150" s="1476" t="str">
        <f>IF(O150="","",IF(O150&gt;3,"",IF(O150=1,K150,IF(O150=2,K150,IF(O150=3,K150)))))</f>
        <v/>
      </c>
      <c r="U150" s="1476">
        <f>IF(S150="","",IF(S150&gt;3,"",IF(S150=1,K150,IF(S150=2,K150,IF(S150=3,K150)))))</f>
        <v>68</v>
      </c>
      <c r="V150" s="1476">
        <f>IF(COUNTIF($K$150:$K$183,"&gt;1")&lt;1,"",SMALL($K$150:$K$183,1))</f>
        <v>67</v>
      </c>
      <c r="W150" s="1476">
        <f>IF(OR(ISBLANK(V150),V150=""),"",RANK(V150,($V$10:$V$257),1))</f>
        <v>10</v>
      </c>
      <c r="X150" s="1476">
        <f>IF(COUNTIF($V$150:$V$183,"&gt;1")&lt;1,"",SMALL($V$150:$V183,1))</f>
        <v>67</v>
      </c>
      <c r="Y150" s="1476">
        <f>IF(OR(ISBLANK(X150),X150=""),"",RANK(X150,($X$150:$X$183),1))</f>
        <v>1</v>
      </c>
      <c r="Z150" s="1477">
        <f>IF(OR(ISBLANK(X150),X150=""),"",RANK(X150,($X$10:$X$257),1))</f>
        <v>10</v>
      </c>
      <c r="AA150" s="1428">
        <v>124</v>
      </c>
      <c r="AB150" s="1337">
        <f>IF(ISNA(VLOOKUP(AA150,SaisieScores!$F$12:$G$103,2,FALSE)),"",VLOOKUP(AA150,SaisieScores!$F$12:$G$103,2,FALSE))</f>
        <v>99</v>
      </c>
      <c r="AC150" s="72">
        <f t="shared" si="17"/>
        <v>99</v>
      </c>
      <c r="AD150" s="73">
        <f t="shared" si="131"/>
        <v>27</v>
      </c>
      <c r="AE150" s="73">
        <f t="shared" si="132"/>
        <v>37</v>
      </c>
      <c r="AF150" s="72">
        <f>IF(OR(ISBLANK(AB150),AB150=""),"",IF(AB150="AB","",RANK(AB150,$AB$150:$AB$183,1)+COUNTIF($AB$150:AB150,AB150)-1))</f>
        <v>5</v>
      </c>
      <c r="AG150" s="74" t="str">
        <f t="shared" si="138"/>
        <v/>
      </c>
      <c r="AH150" s="70" t="str">
        <f t="shared" ref="AH150:AH183" si="161">IF(AG150="","",RANK(AG150,($AG$150:$AG$183),1))</f>
        <v/>
      </c>
      <c r="AI150" s="70" t="str">
        <f t="shared" si="157"/>
        <v/>
      </c>
      <c r="AJ150" s="74" t="str">
        <f t="shared" si="4"/>
        <v/>
      </c>
      <c r="AK150" s="74">
        <f>IF(COUNTIF($AC$150:$AC$183,"&gt;1")&lt;1,"",SMALL($AC$150:$AC$183,1))</f>
        <v>74</v>
      </c>
      <c r="AL150" s="72">
        <f>IF(AK150="","",RANK(AK150,($AK$10:$AK$257),1))</f>
        <v>11</v>
      </c>
      <c r="AM150" s="72">
        <f>IF(AL150&gt;20,"",IF(AL150&lt;=190,20-((AL150-1)*1),1))</f>
        <v>10</v>
      </c>
      <c r="AN150" s="73">
        <f t="shared" si="139"/>
        <v>15.120000000000001</v>
      </c>
      <c r="AO150" s="1135">
        <f t="shared" si="156"/>
        <v>1.3</v>
      </c>
      <c r="AP150" s="1240">
        <f t="shared" si="148"/>
        <v>85.2</v>
      </c>
      <c r="AQ150" s="74">
        <f t="shared" si="133"/>
        <v>38</v>
      </c>
      <c r="AR150" s="74">
        <f t="shared" ref="AR150:AR183" si="162">IF(OR(ISBLANK(AP150),AP150=""),"",RANK(AP150,$AP$150:$AP$183,1)+COUNTIF($AP$150:AP150,AP150)-1)</f>
        <v>5</v>
      </c>
      <c r="AS150" s="74" t="str">
        <f t="shared" si="7"/>
        <v/>
      </c>
      <c r="AT150" s="74">
        <f t="shared" si="134"/>
        <v>85.2</v>
      </c>
      <c r="AU150" s="74">
        <f>IF(COUNTIF($AT$150:AT$183,"&gt;1")&lt;1,"",SMALL($AT$150:$AT$183,1))</f>
        <v>85.2</v>
      </c>
      <c r="AV150" s="74">
        <f t="shared" si="149"/>
        <v>10</v>
      </c>
      <c r="AW150" s="74">
        <f>IF(AV150&gt;20,"",IF(AV150&lt;=190,20-((AV150-1)*1),1))</f>
        <v>11</v>
      </c>
      <c r="AX150" s="74" t="e">
        <f t="shared" si="135"/>
        <v>#VALUE!</v>
      </c>
      <c r="AY150" s="1496">
        <f>IF(SUM(R153+AM154+AW154)&lt;&gt;0,SUM(R153+AM154+AW154),0)</f>
        <v>73</v>
      </c>
      <c r="AZ150" s="1502">
        <f>IF(AY150=0,"0",RANK(AY150,$AY$10:$AY$257,0))</f>
        <v>6</v>
      </c>
      <c r="BA150" s="899" t="str">
        <f t="shared" si="136"/>
        <v>44400.17.0007</v>
      </c>
      <c r="BB150" s="899" t="str">
        <f>IF(ISBLANK('JOURNÉE 2'!C150),"",'JOURNÉE 2'!C150)</f>
        <v>44400.22.0013</v>
      </c>
      <c r="BC150" s="1503" t="str">
        <f>IF(OR(BK150=""),"",IF(OR(BL150=""),"",BK150))</f>
        <v/>
      </c>
      <c r="BD150" s="1501" t="str">
        <f>IF(OR(BK150=""),"",IF(OR(BL150=""),"",BL150))</f>
        <v/>
      </c>
      <c r="BE150" s="1506" t="str">
        <f>IF(OR(BK150="",BL150=""),"",MIN(BK150:BL150))</f>
        <v/>
      </c>
      <c r="BF150" s="1302" t="str">
        <f>IF(ISNA(VLOOKUP(BA150,'JOURNÉE 1'!$BJ$10:$BL$298,2,FALSE)),"",VLOOKUP(BA150,'JOURNÉE 1'!$BJ$10:$BL$298,2,FALSE))</f>
        <v/>
      </c>
      <c r="BG150" s="75" t="str">
        <f t="shared" si="11"/>
        <v/>
      </c>
      <c r="BH150" s="75" t="str">
        <f t="shared" si="12"/>
        <v/>
      </c>
      <c r="BI150" s="1503" t="str">
        <f>IF(OR(C150="",C151=""),"",CONCATENATE(C150,C151))</f>
        <v>44400.17.000744400.18.0006</v>
      </c>
      <c r="BJ150" s="77"/>
      <c r="BK150" s="1501">
        <f>IF(K150= "", "",K150)</f>
        <v>68</v>
      </c>
      <c r="BL150" s="1501" t="str">
        <f>IF(ISNA(VLOOKUP(BI150,'JOURNÉE 2'!$BE$10:$BF$300,2,FALSE)),"",VLOOKUP(BI150,'JOURNÉE 2'!$BE$10:$BF$300,2,FALSE))</f>
        <v/>
      </c>
      <c r="BM150" s="1506" t="str">
        <f>IF(OR(BK150="",BL150=""),"",MIN(BK150:BL150))</f>
        <v/>
      </c>
      <c r="BN150" s="1302" t="str">
        <f>IF(ISBLANK('JOURNÉE 1'!C150),"",'JOURNÉE 1'!C150)</f>
        <v>44400.17.0007</v>
      </c>
      <c r="BO150" s="78">
        <f t="shared" si="137"/>
        <v>99</v>
      </c>
      <c r="BP150" s="78" t="str">
        <f>IF(ISBLANK('JOURNÉE 2'!C150),"",'JOURNÉE 2'!C150)</f>
        <v>44400.22.0013</v>
      </c>
      <c r="BQ150" s="78">
        <f>IF(ISBLANK('JOURNÉE 1'!U150),"",'JOURNÉE 1'!U150)</f>
        <v>68</v>
      </c>
      <c r="BR150" s="78" t="str">
        <f>IF(ISNA(VLOOKUP(BN150,'JOURNÉE 2'!$C$10:$AR$300,35,FALSE)),"",VLOOKUP(BN150,'JOURNÉE 2'!$C$10:$AR$300,35,FALSE))</f>
        <v/>
      </c>
      <c r="BS150" s="78" t="str">
        <f t="shared" si="140"/>
        <v/>
      </c>
      <c r="BT150" s="1357">
        <f t="shared" si="141"/>
        <v>18</v>
      </c>
      <c r="BU150" s="1303" t="str">
        <f>IF(ISNA(VLOOKUP(BN150,'JOURNÉE 2'!$BV$10:$BX$300,3,FALSE)),"",VLOOKUP(BN150,'JOURNÉE 2'!$BV$10:$BX$300,3,FALSE))</f>
        <v/>
      </c>
      <c r="BV150" s="899" t="str">
        <f>IF(ISNA(VLOOKUP(BN150,'JOURNÉE 2'!$C$10:$AR$300,1,FALSE)),"",VLOOKUP(BN150,'JOURNÉE 2'!$C$10:$AR$300,1,FALSE))</f>
        <v/>
      </c>
      <c r="BW150" s="79"/>
      <c r="BX150" t="str">
        <f>IF(ISEVEN(ROW()),IF($B150&lt;&gt;0,TEXT($B150,"00")&amp;" "&amp;#REF!&amp;" "&amp;1,""),IF($B149&lt;&gt;0,TEXT($B149,"00")&amp;" "&amp;#REF!&amp;" "&amp;2,""))</f>
        <v/>
      </c>
      <c r="BY150" t="str">
        <f t="shared" si="151"/>
        <v/>
      </c>
      <c r="BZ150" t="str">
        <f t="shared" si="152"/>
        <v/>
      </c>
      <c r="CA150" t="str">
        <f t="shared" si="150"/>
        <v/>
      </c>
      <c r="CB150" t="str">
        <f t="shared" si="142"/>
        <v/>
      </c>
      <c r="CC150" t="str">
        <f t="shared" si="143"/>
        <v/>
      </c>
      <c r="CD150" t="str">
        <f t="shared" si="144"/>
        <v>BOSSARD Françoise</v>
      </c>
      <c r="CE150" t="str">
        <f t="shared" si="145"/>
        <v>S3F</v>
      </c>
      <c r="CF150">
        <f t="shared" si="146"/>
        <v>13.8</v>
      </c>
    </row>
    <row r="151" spans="1:84" ht="15.75" customHeight="1" thickBot="1" x14ac:dyDescent="0.45">
      <c r="A151" s="1497"/>
      <c r="B151" s="1458"/>
      <c r="C151" s="80" t="s">
        <v>167</v>
      </c>
      <c r="D151" s="81" t="s">
        <v>1798</v>
      </c>
      <c r="E151" s="81" t="s">
        <v>1366</v>
      </c>
      <c r="F151" s="82" t="s">
        <v>66</v>
      </c>
      <c r="G151" s="1141">
        <v>17.100000000000001</v>
      </c>
      <c r="H151" s="1494"/>
      <c r="I151" s="1102" t="str">
        <f>IF(ISNA(VLOOKUP(C151,'J1&amp;J2'!$CA$9:$CE$466,5,FALSE)),"",VLOOKUP(C151,'J1&amp;J2'!$CA$9:$CE$466,5,FALSE))</f>
        <v>MAX2</v>
      </c>
      <c r="J151" s="1519"/>
      <c r="K151" s="1480"/>
      <c r="L151" s="1463"/>
      <c r="M151" s="1521"/>
      <c r="N151" s="1461"/>
      <c r="O151" s="1510"/>
      <c r="P151" s="83">
        <f>IF(COUNTIF($K$150:$K$183,"&gt;1")&lt;2,"",SMALL($K$150:$K$183,2))</f>
        <v>68</v>
      </c>
      <c r="Q151" s="83">
        <f>IF(P151="","",RANK(P151,($P$10:$P$257),1))</f>
        <v>13</v>
      </c>
      <c r="R151" s="83">
        <f>IF(Q151&gt;20,"",IF(Q151&lt;=190,40-((Q151-1)*2),1))</f>
        <v>16</v>
      </c>
      <c r="S151" s="1510"/>
      <c r="T151" s="1510"/>
      <c r="U151" s="1510"/>
      <c r="V151" s="1510"/>
      <c r="W151" s="1510"/>
      <c r="X151" s="1510"/>
      <c r="Y151" s="1510"/>
      <c r="Z151" s="1469"/>
      <c r="AA151" s="1424">
        <v>125</v>
      </c>
      <c r="AB151" s="1328">
        <f>IF(ISNA(VLOOKUP(AA151,SaisieScores!$F$12:$G$103,2,FALSE)),"",VLOOKUP(AA151,SaisieScores!$F$12:$G$103,2,FALSE))</f>
        <v>77</v>
      </c>
      <c r="AC151" s="898">
        <f t="shared" si="17"/>
        <v>77</v>
      </c>
      <c r="AD151" s="1339">
        <f t="shared" si="131"/>
        <v>5</v>
      </c>
      <c r="AE151" s="1339">
        <f t="shared" si="132"/>
        <v>17</v>
      </c>
      <c r="AF151" s="898">
        <f>IF(OR(ISBLANK(AB151),AB151=""),"",IF(AB151="AB","",RANK(AB151,$AB$150:$AB$183,1)+COUNTIF($AB$150:AB151,AB151)-1))</f>
        <v>2</v>
      </c>
      <c r="AG151" s="1045">
        <f t="shared" si="138"/>
        <v>77</v>
      </c>
      <c r="AH151" s="88">
        <f t="shared" si="161"/>
        <v>2</v>
      </c>
      <c r="AI151" s="87">
        <f t="shared" si="157"/>
        <v>17</v>
      </c>
      <c r="AJ151" s="1010">
        <f t="shared" si="4"/>
        <v>4</v>
      </c>
      <c r="AK151" s="99">
        <f>IF(COUNTIF($AC$150:$AC$183,"&gt;1")&lt;2,"",SMALL($AC$150:$AC$183,2))</f>
        <v>77</v>
      </c>
      <c r="AL151" s="950">
        <f>IF(AK151="","",RANK(AK151,($AK$10:$AK$257),1))</f>
        <v>17</v>
      </c>
      <c r="AM151" s="950">
        <f>IF(AL151&gt;20,"",IF(AL151&lt;=190,20-((AL151-1)*1),1))</f>
        <v>4</v>
      </c>
      <c r="AN151" s="1339">
        <f t="shared" si="139"/>
        <v>14.680000000000001</v>
      </c>
      <c r="AO151" s="1352">
        <f t="shared" si="156"/>
        <v>-2.4</v>
      </c>
      <c r="AP151" s="1241">
        <f t="shared" si="148"/>
        <v>59.9</v>
      </c>
      <c r="AQ151" s="1045">
        <f t="shared" si="133"/>
        <v>3</v>
      </c>
      <c r="AR151" s="1045">
        <f t="shared" si="162"/>
        <v>1</v>
      </c>
      <c r="AS151" s="1045">
        <f t="shared" si="7"/>
        <v>59.9</v>
      </c>
      <c r="AT151" s="1045" t="str">
        <f t="shared" si="134"/>
        <v/>
      </c>
      <c r="AU151" s="1045" t="str">
        <f>IF(COUNTIF($AT$150:AT$183,"&gt;1")&lt;2,"",SMALL($AT$150:$AT$183,2))</f>
        <v/>
      </c>
      <c r="AV151" s="1045" t="str">
        <f t="shared" si="149"/>
        <v/>
      </c>
      <c r="AW151" s="1045" t="str">
        <f>IF(AV151&gt;20,"",IF(AV151&lt;=190,20-((AV151-1)*1),1))</f>
        <v/>
      </c>
      <c r="AX151" s="1045" t="e">
        <f t="shared" si="135"/>
        <v>#VALUE!</v>
      </c>
      <c r="AY151" s="1497"/>
      <c r="AZ151" s="1497"/>
      <c r="BA151" s="900" t="str">
        <f t="shared" si="136"/>
        <v>44400.18.0006</v>
      </c>
      <c r="BB151" s="900" t="str">
        <f>IF(ISBLANK('JOURNÉE 2'!C151),"",'JOURNÉE 2'!C151)</f>
        <v>44400.22.0014</v>
      </c>
      <c r="BC151" s="1511"/>
      <c r="BD151" s="1510"/>
      <c r="BE151" s="1515"/>
      <c r="BF151" s="1311" t="str">
        <f>IF(ISNA(VLOOKUP(BA151,'JOURNÉE 1'!$BJ$10:$BL$298,2,FALSE)),"",VLOOKUP(BA151,'JOURNÉE 1'!$BJ$10:$BL$298,2,FALSE))</f>
        <v/>
      </c>
      <c r="BG151" s="1312" t="str">
        <f t="shared" si="11"/>
        <v/>
      </c>
      <c r="BH151" s="1312" t="str">
        <f t="shared" si="12"/>
        <v/>
      </c>
      <c r="BI151" s="1511"/>
      <c r="BJ151" s="1353"/>
      <c r="BK151" s="1510"/>
      <c r="BL151" s="1510"/>
      <c r="BM151" s="1515"/>
      <c r="BN151" s="1311" t="str">
        <f>IF(ISBLANK('JOURNÉE 1'!C151),"",'JOURNÉE 1'!C151)</f>
        <v>44400.18.0006</v>
      </c>
      <c r="BO151" s="461">
        <f t="shared" si="137"/>
        <v>77</v>
      </c>
      <c r="BP151" s="461" t="str">
        <f>IF(ISBLANK('JOURNÉE 2'!C151),"",'JOURNÉE 2'!C151)</f>
        <v>44400.22.0014</v>
      </c>
      <c r="BQ151" s="461" t="str">
        <f>IF(ISBLANK('JOURNÉE 1'!U151),"",'JOURNÉE 1'!U151)</f>
        <v/>
      </c>
      <c r="BR151" s="461" t="str">
        <f>IF(ISNA(VLOOKUP(BN151,'JOURNÉE 2'!$C$10:$AR$300,35,FALSE)),"",VLOOKUP(BN151,'JOURNÉE 2'!$C$10:$AR$300,35,FALSE))</f>
        <v/>
      </c>
      <c r="BS151" s="461" t="str">
        <f t="shared" si="140"/>
        <v/>
      </c>
      <c r="BT151" s="475">
        <f t="shared" si="141"/>
        <v>18</v>
      </c>
      <c r="BU151" s="1304" t="str">
        <f>IF(ISNA(VLOOKUP(BN151,'JOURNÉE 2'!$BV$10:$BX$300,3,FALSE)),"",VLOOKUP(BN151,'JOURNÉE 2'!$BV$10:$BX$300,3,FALSE))</f>
        <v/>
      </c>
      <c r="BV151" s="900" t="str">
        <f>IF(ISNA(VLOOKUP(BN151,'JOURNÉE 2'!$C$10:$AR$300,1,FALSE)),"",VLOOKUP(BN151,'JOURNÉE 2'!$C$10:$AR$300,1,FALSE))</f>
        <v/>
      </c>
      <c r="BW151" s="96"/>
      <c r="BX151" t="str">
        <f>IF(ISEVEN(ROW()),IF($B151&lt;&gt;0,TEXT($B151,"00")&amp;" "&amp;#REF!&amp;" "&amp;1,""),IF($B150&lt;&gt;0,TEXT($B150,"00")&amp;" "&amp;#REF!&amp;" "&amp;2,""))</f>
        <v/>
      </c>
      <c r="BY151" t="str">
        <f t="shared" si="151"/>
        <v/>
      </c>
      <c r="BZ151" t="str">
        <f t="shared" si="152"/>
        <v/>
      </c>
      <c r="CA151" t="str">
        <f t="shared" si="150"/>
        <v/>
      </c>
      <c r="CB151" t="str">
        <f t="shared" si="142"/>
        <v/>
      </c>
      <c r="CC151" t="str">
        <f t="shared" si="143"/>
        <v/>
      </c>
      <c r="CD151" t="str">
        <f t="shared" si="144"/>
        <v>PAPON Jean-Luc</v>
      </c>
      <c r="CE151" t="str">
        <f t="shared" si="145"/>
        <v>S3H</v>
      </c>
      <c r="CF151">
        <f t="shared" si="146"/>
        <v>17.100000000000001</v>
      </c>
    </row>
    <row r="152" spans="1:84" ht="15.75" customHeight="1" thickTop="1" thickBot="1" x14ac:dyDescent="0.45">
      <c r="A152" s="1497"/>
      <c r="B152" s="1459"/>
      <c r="C152" s="97" t="s">
        <v>915</v>
      </c>
      <c r="D152" s="98" t="s">
        <v>1783</v>
      </c>
      <c r="E152" s="98" t="s">
        <v>1724</v>
      </c>
      <c r="F152" s="87" t="s">
        <v>70</v>
      </c>
      <c r="G152" s="1140">
        <v>11.5</v>
      </c>
      <c r="H152" s="1459">
        <f t="shared" ref="H152" si="163">IF(G153=36,"",IF(G152="","",G152+G153))</f>
        <v>25.5</v>
      </c>
      <c r="I152" s="1103" t="str">
        <f>IF(ISNA(VLOOKUP(C152,'J1&amp;J2'!$CA$9:$CE$466,5,FALSE)),"",VLOOKUP(C152,'J1&amp;J2'!$CA$9:$CE$466,5,FALSE))</f>
        <v>MAX2</v>
      </c>
      <c r="J152" s="1516">
        <v>113</v>
      </c>
      <c r="K152" s="1479">
        <f>IF(ISNA(VLOOKUP(J152,SaisieScores!$C$12:$D$103,2,FALSE)),"",VLOOKUP(J152,SaisieScores!$C$12:$D$103,2,FALSE))</f>
        <v>71</v>
      </c>
      <c r="L152" s="1462">
        <f t="shared" si="154"/>
        <v>71</v>
      </c>
      <c r="M152" s="1529">
        <f>IF(L152="","",L152-$AS$6)</f>
        <v>-1</v>
      </c>
      <c r="N152" s="1471">
        <f>IF(K152="","",RANK(K152,($K$10:$K$257),1))</f>
        <v>16</v>
      </c>
      <c r="O152" s="1474">
        <f>IF(S152="","",IF(S152&gt;3,"",IF(S152=1,K152,IF(S152=2,K152,IF(S152=3,K152)))))</f>
        <v>71</v>
      </c>
      <c r="P152" s="1045">
        <f>IF(COUNTIF($K$150:$K$183,"&gt;1")&lt;3,"",SMALL($K$150:$K$183,3))</f>
        <v>71</v>
      </c>
      <c r="Q152" s="942">
        <f>IF(P152="","",RANK(P152,($P$10:$P$257),1))</f>
        <v>16</v>
      </c>
      <c r="R152" s="101">
        <f>IF(Q152&gt;20,"",IF(Q152&lt;=190,40-((Q152-1)*2),1))</f>
        <v>10</v>
      </c>
      <c r="S152" s="1474">
        <f>IF(OR(ISBLANK(K152),K152=""),"",RANK(K152,$K$150:$K$183,1)+COUNTIF($K$146:K152,K152)-1)</f>
        <v>3</v>
      </c>
      <c r="T152" s="1474" t="str">
        <f>IF(O152="","",IF(O152&gt;3,"",IF(O152=1,K152,IF(O152=2,K152,IF(O152=3,K152)))))</f>
        <v/>
      </c>
      <c r="U152" s="1474">
        <f>IF(S152="","",IF(S152&gt;3,"",IF(S152=1,K152,IF(S152=2,K152,IF(S152=3,K152)))))</f>
        <v>71</v>
      </c>
      <c r="V152" s="1476">
        <f>IF(COUNTIF($K$150:$K$183,"&gt;1")&lt;2,"",SMALL($K$150:$K$183,2))</f>
        <v>68</v>
      </c>
      <c r="W152" s="1474">
        <f>IF(OR(ISBLANK(V152),V152=""),"",RANK(V152,($V$10:$V$257),1))</f>
        <v>13</v>
      </c>
      <c r="X152" s="1474">
        <f>IF(COUNTIF($V$150:$V$183,"&gt;1")&lt;2,"",SMALL($V$150:$V185,2))</f>
        <v>67</v>
      </c>
      <c r="Y152" s="1474">
        <f>IF(OR(ISBLANK(X152),X152=""),"",RANK(X152,($X$150:$X$183),1))</f>
        <v>1</v>
      </c>
      <c r="Z152" s="1468">
        <f>IF(OR(ISBLANK(X152),X152=""),"",RANK(X152,($X$10:$X$257),1))</f>
        <v>10</v>
      </c>
      <c r="AA152" s="1425">
        <v>126</v>
      </c>
      <c r="AB152" s="1328">
        <f>IF(ISNA(VLOOKUP(AA152,SaisieScores!$F$12:$G$103,2,FALSE)),"",VLOOKUP(AA152,SaisieScores!$F$12:$G$103,2,FALSE))</f>
        <v>86</v>
      </c>
      <c r="AC152" s="1348">
        <f t="shared" si="17"/>
        <v>86</v>
      </c>
      <c r="AD152" s="1349">
        <f t="shared" si="131"/>
        <v>14</v>
      </c>
      <c r="AE152" s="1349">
        <f t="shared" si="132"/>
        <v>29</v>
      </c>
      <c r="AF152" s="1348">
        <f>IF(OR(ISBLANK(AB152),AB152=""),"",IF(AB152="AB","",RANK(AB152,$AB$150:$AB$183,1)+COUNTIF($AB$150:AB152,AB152)-1))</f>
        <v>4</v>
      </c>
      <c r="AG152" s="1223">
        <f t="shared" si="138"/>
        <v>86</v>
      </c>
      <c r="AH152" s="103">
        <f t="shared" si="161"/>
        <v>4</v>
      </c>
      <c r="AI152" s="82">
        <f t="shared" si="157"/>
        <v>25</v>
      </c>
      <c r="AJ152" s="897" t="str">
        <f t="shared" si="4"/>
        <v/>
      </c>
      <c r="AK152" s="1223">
        <f>IF(COUNTIF($AC$150:$AC$183,"&gt;1")&lt;3,"",SMALL($AC$150:$AC$183,3))</f>
        <v>83</v>
      </c>
      <c r="AL152" s="1348">
        <f>IF(AK152="","",RANK(AK152,($AK$10:$AK$257),1))</f>
        <v>22</v>
      </c>
      <c r="AM152" s="1348" t="str">
        <f>IF(AL152&gt;20,"",IF(AL152&lt;=190,20-((AL152-1)*1),1))</f>
        <v/>
      </c>
      <c r="AN152" s="1349">
        <f t="shared" si="139"/>
        <v>11.75</v>
      </c>
      <c r="AO152" s="1157">
        <f t="shared" si="156"/>
        <v>0.3</v>
      </c>
      <c r="AP152" s="1242">
        <f t="shared" si="148"/>
        <v>74.5</v>
      </c>
      <c r="AQ152" s="1223">
        <f t="shared" si="133"/>
        <v>31</v>
      </c>
      <c r="AR152" s="1223">
        <f t="shared" si="162"/>
        <v>4</v>
      </c>
      <c r="AS152" s="1223">
        <f t="shared" si="7"/>
        <v>74.5</v>
      </c>
      <c r="AT152" s="1223" t="str">
        <f t="shared" si="134"/>
        <v/>
      </c>
      <c r="AU152" s="1223" t="str">
        <f>IF(COUNTIF($AT$150:AT$183,"&gt;1")&lt;3,"",SMALL($AT$150:$AT$183,3))</f>
        <v/>
      </c>
      <c r="AV152" s="1223" t="str">
        <f t="shared" si="149"/>
        <v/>
      </c>
      <c r="AW152" s="1223" t="str">
        <f>IF(AV152&gt;20,"",IF(AV152&lt;=190,20-((AV152-1)*1),1))</f>
        <v/>
      </c>
      <c r="AX152" s="1223" t="e">
        <f t="shared" si="135"/>
        <v>#VALUE!</v>
      </c>
      <c r="AY152" s="1497"/>
      <c r="AZ152" s="1497"/>
      <c r="BA152" s="900" t="str">
        <f t="shared" si="136"/>
        <v>44400.04.018</v>
      </c>
      <c r="BB152" s="900" t="str">
        <f>IF(ISBLANK('JOURNÉE 2'!C152),"",'JOURNÉE 2'!C152)</f>
        <v>44400.20.0009</v>
      </c>
      <c r="BC152" s="1505" t="str">
        <f>IF(OR(BK152=""),"",IF(OR(BL152=""),"",BK152))</f>
        <v/>
      </c>
      <c r="BD152" s="1495" t="str">
        <f>IF(OR(BK152=""),"",IF(OR(BL152=""),"",BL152))</f>
        <v/>
      </c>
      <c r="BE152" s="1508" t="str">
        <f>IF(OR(BK152="",BL152=""),"",MIN(BK152:BL152))</f>
        <v/>
      </c>
      <c r="BF152" s="1311" t="str">
        <f>IF(ISNA(VLOOKUP(BA152,'JOURNÉE 1'!$BJ$10:$BL$298,2,FALSE)),"",VLOOKUP(BA152,'JOURNÉE 1'!$BJ$10:$BL$298,2,FALSE))</f>
        <v/>
      </c>
      <c r="BG152" s="1312" t="str">
        <f t="shared" si="11"/>
        <v/>
      </c>
      <c r="BH152" s="1312" t="str">
        <f t="shared" si="12"/>
        <v/>
      </c>
      <c r="BI152" s="1505" t="str">
        <f>IF(OR(C152="",C153=""),"",CONCATENATE(C152,C153))</f>
        <v>44400.04.01844400.22.0011</v>
      </c>
      <c r="BJ152" s="1354"/>
      <c r="BK152" s="1495">
        <f>IF(K152= "", "",K152)</f>
        <v>71</v>
      </c>
      <c r="BL152" s="1495" t="str">
        <f>IF(ISNA(VLOOKUP(BI152,'JOURNÉE 2'!$BE$10:$BF$300,2,FALSE)),"",VLOOKUP(BI152,'JOURNÉE 2'!$BE$10:$BF$300,2,FALSE))</f>
        <v/>
      </c>
      <c r="BM152" s="1508" t="str">
        <f>IF(OR(BK152="",BL152=""),"",MIN(BK152:BL152))</f>
        <v/>
      </c>
      <c r="BN152" s="1311" t="str">
        <f>IF(ISBLANK('JOURNÉE 1'!C152),"",'JOURNÉE 1'!C152)</f>
        <v>44400.04.018</v>
      </c>
      <c r="BO152" s="461">
        <f t="shared" si="137"/>
        <v>86</v>
      </c>
      <c r="BP152" s="461" t="str">
        <f>IF(ISBLANK('JOURNÉE 2'!C152),"",'JOURNÉE 2'!C152)</f>
        <v>44400.20.0009</v>
      </c>
      <c r="BQ152" s="461">
        <f>IF(ISBLANK('JOURNÉE 1'!U152),"",'JOURNÉE 1'!U152)</f>
        <v>71</v>
      </c>
      <c r="BR152" s="461" t="str">
        <f>IF(ISNA(VLOOKUP(BN152,'JOURNÉE 2'!$C$10:$AR$300,35,FALSE)),"",VLOOKUP(BN152,'JOURNÉE 2'!$C$10:$AR$300,35,FALSE))</f>
        <v/>
      </c>
      <c r="BS152" s="461" t="str">
        <f t="shared" si="140"/>
        <v/>
      </c>
      <c r="BT152" s="475">
        <f t="shared" si="141"/>
        <v>18</v>
      </c>
      <c r="BU152" s="1304" t="str">
        <f>IF(ISNA(VLOOKUP(BN152,'JOURNÉE 2'!$BV$10:$BX$300,3,FALSE)),"",VLOOKUP(BN152,'JOURNÉE 2'!$BV$10:$BX$300,3,FALSE))</f>
        <v/>
      </c>
      <c r="BV152" s="900" t="str">
        <f>IF(ISNA(VLOOKUP(BN152,'JOURNÉE 2'!$C$10:$AR$300,1,FALSE)),"",VLOOKUP(BN152,'JOURNÉE 2'!$C$10:$AR$300,1,FALSE))</f>
        <v/>
      </c>
      <c r="BW152" s="107"/>
      <c r="BX152" t="str">
        <f>IF(ISEVEN(ROW()),IF($B152&lt;&gt;0,TEXT($B152,"00")&amp;" "&amp;#REF!&amp;" "&amp;1,""),IF($B151&lt;&gt;0,TEXT($B151,"00")&amp;" "&amp;#REF!&amp;" "&amp;2,""))</f>
        <v/>
      </c>
      <c r="BY152" t="str">
        <f t="shared" si="151"/>
        <v/>
      </c>
      <c r="BZ152" t="str">
        <f t="shared" si="152"/>
        <v/>
      </c>
      <c r="CA152" t="str">
        <f t="shared" si="150"/>
        <v/>
      </c>
      <c r="CB152" t="str">
        <f t="shared" si="142"/>
        <v/>
      </c>
      <c r="CC152" t="str">
        <f t="shared" si="143"/>
        <v/>
      </c>
      <c r="CD152" t="str">
        <f t="shared" si="144"/>
        <v>GUILLOCHEAU Maurice</v>
      </c>
      <c r="CE152" t="str">
        <f t="shared" si="145"/>
        <v>S4H</v>
      </c>
      <c r="CF152">
        <f t="shared" si="146"/>
        <v>11.5</v>
      </c>
    </row>
    <row r="153" spans="1:84" ht="15.75" customHeight="1" thickBot="1" x14ac:dyDescent="0.45">
      <c r="A153" s="1497"/>
      <c r="B153" s="1458"/>
      <c r="C153" s="97" t="s">
        <v>976</v>
      </c>
      <c r="D153" s="98" t="s">
        <v>1805</v>
      </c>
      <c r="E153" s="98" t="s">
        <v>284</v>
      </c>
      <c r="F153" s="87" t="s">
        <v>66</v>
      </c>
      <c r="G153" s="1140">
        <v>14</v>
      </c>
      <c r="H153" s="1486"/>
      <c r="I153" s="1105" t="str">
        <f>IF(ISNA(VLOOKUP(C153,'J1&amp;J2'!$CA$9:$CE$466,5,FALSE)),"",VLOOKUP(C153,'J1&amp;J2'!$CA$9:$CE$466,5,FALSE))</f>
        <v>MAX2</v>
      </c>
      <c r="J153" s="1517"/>
      <c r="K153" s="1480"/>
      <c r="L153" s="1463"/>
      <c r="M153" s="1531"/>
      <c r="N153" s="1484"/>
      <c r="O153" s="1510"/>
      <c r="P153" s="154"/>
      <c r="Q153" s="885" t="s">
        <v>74</v>
      </c>
      <c r="R153" s="896">
        <f>IF(SUM(R150:R152)&lt;&gt;0,SUM(R150:R152),0)</f>
        <v>48</v>
      </c>
      <c r="S153" s="1510"/>
      <c r="T153" s="1510"/>
      <c r="U153" s="1510"/>
      <c r="V153" s="1510"/>
      <c r="W153" s="1510"/>
      <c r="X153" s="1510"/>
      <c r="Y153" s="1510"/>
      <c r="Z153" s="1469"/>
      <c r="AA153" s="1425">
        <v>147</v>
      </c>
      <c r="AB153" s="1328">
        <f>IF(ISNA(VLOOKUP(AA153,SaisieScores!$F$12:$G$103,2,FALSE)),"",VLOOKUP(AA153,SaisieScores!$F$12:$G$103,2,FALSE))</f>
        <v>83</v>
      </c>
      <c r="AC153" s="898">
        <f t="shared" si="17"/>
        <v>83</v>
      </c>
      <c r="AD153" s="1339">
        <f t="shared" si="131"/>
        <v>11</v>
      </c>
      <c r="AE153" s="1339">
        <f t="shared" si="132"/>
        <v>24</v>
      </c>
      <c r="AF153" s="898">
        <f>IF(OR(ISBLANK(AB153),AB153=""),"",IF(AB153="AB","",RANK(AB153,$AB$150:$AB$183,1)+COUNTIF($AB$150:AB153,AB153)-1))</f>
        <v>3</v>
      </c>
      <c r="AG153" s="1045">
        <f t="shared" si="138"/>
        <v>83</v>
      </c>
      <c r="AH153" s="88">
        <f t="shared" si="161"/>
        <v>3</v>
      </c>
      <c r="AI153" s="87">
        <f t="shared" si="157"/>
        <v>22</v>
      </c>
      <c r="AJ153" s="1010" t="str">
        <f t="shared" si="4"/>
        <v/>
      </c>
      <c r="AK153" s="99">
        <f>IF(COUNTIF($AC$150:$AC$183,"&gt;1")&lt;4,"",SMALL($AC$150:$AC$183,4))</f>
        <v>86</v>
      </c>
      <c r="AL153" s="950">
        <f>IF(AK153="","",RANK(AK153,($AK$10:$AK$257),1))</f>
        <v>25</v>
      </c>
      <c r="AM153" s="950" t="str">
        <f>IF(AL153&gt;20,"",IF(AL153&lt;=190,20-((AL153-1)*1),1))</f>
        <v/>
      </c>
      <c r="AN153" s="1339">
        <f t="shared" si="139"/>
        <v>13.4</v>
      </c>
      <c r="AO153" s="1352">
        <f t="shared" si="156"/>
        <v>-0.6</v>
      </c>
      <c r="AP153" s="1245">
        <f t="shared" si="148"/>
        <v>69</v>
      </c>
      <c r="AQ153" s="1045">
        <f t="shared" si="133"/>
        <v>20</v>
      </c>
      <c r="AR153" s="1045">
        <f t="shared" si="162"/>
        <v>3</v>
      </c>
      <c r="AS153" s="1045">
        <f t="shared" si="7"/>
        <v>69</v>
      </c>
      <c r="AT153" s="1045" t="str">
        <f t="shared" si="134"/>
        <v/>
      </c>
      <c r="AU153" s="1045" t="str">
        <f>IF(COUNTIF($AT$150:AT$183,"&gt;1")&lt;4,"",SMALL($AT$150:$AT$183,4))</f>
        <v/>
      </c>
      <c r="AV153" s="1045" t="str">
        <f t="shared" si="149"/>
        <v/>
      </c>
      <c r="AW153" s="1045" t="str">
        <f>IF(AV153&gt;20,"",IF(AV153&lt;=190,20-((AV153-1)*1),1))</f>
        <v/>
      </c>
      <c r="AX153" s="1045" t="e">
        <f t="shared" si="135"/>
        <v>#VALUE!</v>
      </c>
      <c r="AY153" s="1497"/>
      <c r="AZ153" s="1497"/>
      <c r="BA153" s="900" t="str">
        <f t="shared" si="136"/>
        <v>44400.22.0011</v>
      </c>
      <c r="BB153" s="900" t="str">
        <f>IF(ISBLANK('JOURNÉE 2'!C153),"",'JOURNÉE 2'!C153)</f>
        <v>44400.21.0019</v>
      </c>
      <c r="BC153" s="1511"/>
      <c r="BD153" s="1510"/>
      <c r="BE153" s="1515"/>
      <c r="BF153" s="1311" t="str">
        <f>IF(ISNA(VLOOKUP(BA153,'JOURNÉE 1'!$BJ$10:$BL$298,2,FALSE)),"",VLOOKUP(BA153,'JOURNÉE 1'!$BJ$10:$BL$298,2,FALSE))</f>
        <v/>
      </c>
      <c r="BG153" s="1312" t="str">
        <f t="shared" si="11"/>
        <v/>
      </c>
      <c r="BH153" s="1312" t="str">
        <f t="shared" si="12"/>
        <v/>
      </c>
      <c r="BI153" s="1511"/>
      <c r="BJ153" s="1353"/>
      <c r="BK153" s="1510"/>
      <c r="BL153" s="1510"/>
      <c r="BM153" s="1515"/>
      <c r="BN153" s="1311" t="str">
        <f>IF(ISBLANK('JOURNÉE 1'!C153),"",'JOURNÉE 1'!C153)</f>
        <v>44400.22.0011</v>
      </c>
      <c r="BO153" s="461">
        <f t="shared" si="137"/>
        <v>83</v>
      </c>
      <c r="BP153" s="461" t="str">
        <f>IF(ISBLANK('JOURNÉE 2'!C153),"",'JOURNÉE 2'!C153)</f>
        <v>44400.21.0019</v>
      </c>
      <c r="BQ153" s="461" t="str">
        <f>IF(ISBLANK('JOURNÉE 1'!U153),"",'JOURNÉE 1'!U153)</f>
        <v/>
      </c>
      <c r="BR153" s="461" t="str">
        <f>IF(ISNA(VLOOKUP(BN153,'JOURNÉE 2'!$C$10:$AR$300,35,FALSE)),"",VLOOKUP(BN153,'JOURNÉE 2'!$C$10:$AR$300,35,FALSE))</f>
        <v/>
      </c>
      <c r="BS153" s="461" t="str">
        <f t="shared" si="140"/>
        <v/>
      </c>
      <c r="BT153" s="475">
        <f t="shared" si="141"/>
        <v>18</v>
      </c>
      <c r="BU153" s="1304" t="str">
        <f>IF(ISNA(VLOOKUP(BN153,'JOURNÉE 2'!$BV$10:$BX$300,3,FALSE)),"",VLOOKUP(BN153,'JOURNÉE 2'!$BV$10:$BX$300,3,FALSE))</f>
        <v/>
      </c>
      <c r="BV153" s="900" t="str">
        <f>IF(ISNA(VLOOKUP(BN153,'JOURNÉE 2'!$C$10:$AR$300,1,FALSE)),"",VLOOKUP(BN153,'JOURNÉE 2'!$C$10:$AR$300,1,FALSE))</f>
        <v/>
      </c>
      <c r="BW153" s="96"/>
      <c r="BX153" t="str">
        <f>IF(ISEVEN(ROW()),IF($B153&lt;&gt;0,TEXT($B153,"00")&amp;" "&amp;#REF!&amp;" "&amp;1,""),IF($B152&lt;&gt;0,TEXT($B152,"00")&amp;" "&amp;#REF!&amp;" "&amp;2,""))</f>
        <v/>
      </c>
      <c r="BY153" t="str">
        <f t="shared" si="151"/>
        <v/>
      </c>
      <c r="BZ153" t="str">
        <f t="shared" si="152"/>
        <v/>
      </c>
      <c r="CA153" t="str">
        <f t="shared" si="150"/>
        <v/>
      </c>
      <c r="CB153" t="str">
        <f t="shared" si="142"/>
        <v/>
      </c>
      <c r="CC153" t="str">
        <f t="shared" si="143"/>
        <v/>
      </c>
      <c r="CD153" t="str">
        <f t="shared" si="144"/>
        <v>SALAUD Patrice</v>
      </c>
      <c r="CE153" t="str">
        <f t="shared" si="145"/>
        <v>S3H</v>
      </c>
      <c r="CF153">
        <f t="shared" si="146"/>
        <v>14</v>
      </c>
    </row>
    <row r="154" spans="1:84" ht="15.75" customHeight="1" thickTop="1" x14ac:dyDescent="0.4">
      <c r="A154" s="1497"/>
      <c r="B154" s="1457"/>
      <c r="C154" s="113"/>
      <c r="D154" s="114"/>
      <c r="E154" s="114"/>
      <c r="F154" s="115"/>
      <c r="G154" s="1139"/>
      <c r="H154" s="1457"/>
      <c r="I154" s="1104" t="str">
        <f>IF(ISNA(VLOOKUP(C154,'J1&amp;J2'!$CA$9:$CE$466,5,FALSE)),"",VLOOKUP(C154,'J1&amp;J2'!$CA$9:$CE$466,5,FALSE))</f>
        <v/>
      </c>
      <c r="J154" s="1518"/>
      <c r="K154" s="1479" t="str">
        <f>IF(ISNA(VLOOKUP(J154,SaisieScores!$C$12:$D$103,2,FALSE)),"",VLOOKUP(J154,SaisieScores!$C$12:$D$103,2,FALSE))</f>
        <v/>
      </c>
      <c r="L154" s="1462" t="str">
        <f t="shared" si="154"/>
        <v/>
      </c>
      <c r="M154" s="1520" t="str">
        <f>IF(L154="","",L154-$AS$6)</f>
        <v/>
      </c>
      <c r="N154" s="1460" t="str">
        <f>IF(K154="","",RANK(K154,($K$10:$K$257),1))</f>
        <v/>
      </c>
      <c r="O154" s="1509" t="str">
        <f>IF(S154="","",IF(S154&gt;3,"",IF(S154=1,K154,IF(S154=2,K154,IF(S154=3,K154)))))</f>
        <v/>
      </c>
      <c r="P154" s="83"/>
      <c r="Q154" s="1351"/>
      <c r="R154" s="83"/>
      <c r="S154" s="1539" t="str">
        <f>IF(OR(ISBLANK(K154),K154=""),"",RANK(K154,$K$150:$K$183,1)+COUNTIF($K$146:K154,K154)-1)</f>
        <v/>
      </c>
      <c r="T154" s="1476" t="str">
        <f>IF(O154="","",IF(O154&gt;3,"",IF(O154=1,K154,IF(O154=2,K154,IF(O154=3,K154)))))</f>
        <v/>
      </c>
      <c r="U154" s="1474" t="str">
        <f>IF(S154="","",IF(S154&gt;3,"",IF(S154=1,K154,IF(S154=2,K154,IF(S154=3,K154)))))</f>
        <v/>
      </c>
      <c r="V154" s="1474">
        <f>IF(COUNTIF($K$150:$K$183,"&gt;1")&lt;3,"",SMALL($K$150:$K$183,3))</f>
        <v>71</v>
      </c>
      <c r="W154" s="1476">
        <f>IF(OR(ISBLANK(V154),V154=""),"",RANK(V154,($V$10:$V$257),1))</f>
        <v>16</v>
      </c>
      <c r="X154" s="1474">
        <f>IF(COUNTIF($V$150:$V$183,"&gt;1")&lt;3,"",SMALL($V$150:$V187,3))</f>
        <v>67</v>
      </c>
      <c r="Y154" s="1474">
        <f>IF(OR(ISBLANK(X154),X154=""),"",RANK(X154,($X$150:$X$183),1))</f>
        <v>1</v>
      </c>
      <c r="Z154" s="1468">
        <f>IF(OR(ISBLANK(X154),X154=""),"",RANK(X154,($X$10:$X$257),1))</f>
        <v>10</v>
      </c>
      <c r="AA154" s="1426"/>
      <c r="AB154" s="1328" t="str">
        <f>IF(ISNA(VLOOKUP(AA154,SaisieScores!$F$12:$G$103,2,FALSE)),"",VLOOKUP(AA154,SaisieScores!$F$12:$G$103,2,FALSE))</f>
        <v/>
      </c>
      <c r="AC154" s="1348" t="str">
        <f t="shared" si="17"/>
        <v/>
      </c>
      <c r="AD154" s="1349" t="str">
        <f t="shared" si="131"/>
        <v/>
      </c>
      <c r="AE154" s="1349" t="str">
        <f t="shared" si="132"/>
        <v/>
      </c>
      <c r="AF154" s="1348" t="str">
        <f>IF(OR(ISBLANK(AB154),AB154=""),"",IF(AB154="AB","",RANK(AB154,$AB$150:$AB$183,1)+COUNTIF($AB$150:AB154,AB154)-1))</f>
        <v/>
      </c>
      <c r="AG154" s="1223" t="str">
        <f t="shared" si="138"/>
        <v/>
      </c>
      <c r="AH154" s="103" t="str">
        <f t="shared" si="161"/>
        <v/>
      </c>
      <c r="AI154" s="82" t="str">
        <f t="shared" si="157"/>
        <v/>
      </c>
      <c r="AJ154" s="897" t="str">
        <f t="shared" si="4"/>
        <v/>
      </c>
      <c r="AK154" s="1223"/>
      <c r="AL154" s="1348" t="s">
        <v>74</v>
      </c>
      <c r="AM154" s="1348">
        <f>IF(SUM(AM150:AM153)&lt;&gt;0,SUM(AM150:AM153),0)</f>
        <v>14</v>
      </c>
      <c r="AN154" s="1349" t="str">
        <f t="shared" si="139"/>
        <v/>
      </c>
      <c r="AO154" s="1157" t="str">
        <f t="shared" si="156"/>
        <v/>
      </c>
      <c r="AP154" s="1246" t="str">
        <f t="shared" si="148"/>
        <v/>
      </c>
      <c r="AQ154" s="1223" t="str">
        <f t="shared" si="133"/>
        <v/>
      </c>
      <c r="AR154" s="1223" t="str">
        <f t="shared" si="162"/>
        <v/>
      </c>
      <c r="AS154" s="1223" t="str">
        <f t="shared" si="7"/>
        <v/>
      </c>
      <c r="AT154" s="1223" t="str">
        <f t="shared" si="134"/>
        <v/>
      </c>
      <c r="AU154" s="1223"/>
      <c r="AV154" s="1223" t="str">
        <f t="shared" si="149"/>
        <v/>
      </c>
      <c r="AW154" s="1223">
        <f>IF(SUM(AW150:AW153)&lt;&gt;0,SUM(AW150:AW153),0)</f>
        <v>11</v>
      </c>
      <c r="AX154" s="1223" t="str">
        <f t="shared" si="135"/>
        <v/>
      </c>
      <c r="AY154" s="1497"/>
      <c r="AZ154" s="1497"/>
      <c r="BA154" s="900" t="str">
        <f t="shared" si="136"/>
        <v/>
      </c>
      <c r="BB154" s="900" t="str">
        <f>IF(ISBLANK('JOURNÉE 2'!C154),"",'JOURNÉE 2'!C154)</f>
        <v/>
      </c>
      <c r="BC154" s="1505" t="str">
        <f>IF(OR(BK154=""),"",IF(OR(BL154=""),"",BK154))</f>
        <v/>
      </c>
      <c r="BD154" s="1495" t="str">
        <f>IF(OR(BK154=""),"",IF(OR(BL154=""),"",BL154))</f>
        <v/>
      </c>
      <c r="BE154" s="1508" t="str">
        <f>IF(OR(BK154="",BL154=""),"",MIN(BK154:BL154))</f>
        <v/>
      </c>
      <c r="BF154" s="1311" t="str">
        <f>IF(ISNA(VLOOKUP(BA154,'JOURNÉE 1'!$BJ$10:$BL$298,2,FALSE)),"",VLOOKUP(BA154,'JOURNÉE 1'!$BJ$10:$BL$298,2,FALSE))</f>
        <v/>
      </c>
      <c r="BG154" s="1312" t="str">
        <f t="shared" si="11"/>
        <v/>
      </c>
      <c r="BH154" s="1312" t="str">
        <f t="shared" si="12"/>
        <v/>
      </c>
      <c r="BI154" s="1505" t="str">
        <f>IF(OR(C154="",C155=""),"",CONCATENATE(C154,C155))</f>
        <v/>
      </c>
      <c r="BJ154" s="1354"/>
      <c r="BK154" s="1495" t="str">
        <f>IF(K154= "", "",K154)</f>
        <v/>
      </c>
      <c r="BL154" s="1495" t="str">
        <f>IF(ISNA(VLOOKUP(BI154,'JOURNÉE 2'!$BE$10:$BF$300,2,FALSE)),"",VLOOKUP(BI154,'JOURNÉE 2'!$BE$10:$BF$300,2,FALSE))</f>
        <v/>
      </c>
      <c r="BM154" s="1508" t="str">
        <f>IF(OR(BK154="",BL154=""),"",MIN(BK154:BL154))</f>
        <v/>
      </c>
      <c r="BN154" s="1311" t="str">
        <f>IF(ISBLANK('JOURNÉE 1'!C154),"",'JOURNÉE 1'!C154)</f>
        <v/>
      </c>
      <c r="BO154" s="461" t="str">
        <f t="shared" si="137"/>
        <v/>
      </c>
      <c r="BP154" s="461" t="str">
        <f>IF(ISBLANK('JOURNÉE 2'!C154),"",'JOURNÉE 2'!C154)</f>
        <v/>
      </c>
      <c r="BQ154" s="461" t="str">
        <f>IF(ISBLANK('JOURNÉE 1'!U154),"",'JOURNÉE 1'!U154)</f>
        <v/>
      </c>
      <c r="BR154" s="461" t="str">
        <f>IF(ISNA(VLOOKUP(BN154,'JOURNÉE 2'!$C$10:$AR$300,35,FALSE)),"",VLOOKUP(BN154,'JOURNÉE 2'!$C$10:$AR$300,35,FALSE))</f>
        <v/>
      </c>
      <c r="BS154" s="461" t="str">
        <f t="shared" si="140"/>
        <v/>
      </c>
      <c r="BT154" s="475">
        <f t="shared" si="141"/>
        <v>18</v>
      </c>
      <c r="BU154" s="1304" t="str">
        <f>IF(ISNA(VLOOKUP(BN154,'JOURNÉE 2'!$BV$10:$BX$300,3,FALSE)),"",VLOOKUP(BN154,'JOURNÉE 2'!$BV$10:$BX$300,3,FALSE))</f>
        <v/>
      </c>
      <c r="BV154" s="900" t="str">
        <f>IF(ISNA(VLOOKUP(BN154,'JOURNÉE 2'!$C$10:$AR$300,1,FALSE)),"",VLOOKUP(BN154,'JOURNÉE 2'!$C$10:$AR$300,1,FALSE))</f>
        <v/>
      </c>
      <c r="BW154" s="107"/>
      <c r="BX154" t="str">
        <f>IF(ISEVEN(ROW()),IF($B154&lt;&gt;0,TEXT($B154,"00")&amp;" "&amp;#REF!&amp;" "&amp;1,""),IF($B153&lt;&gt;0,TEXT($B153,"00")&amp;" "&amp;#REF!&amp;" "&amp;2,""))</f>
        <v/>
      </c>
      <c r="BY154" t="str">
        <f t="shared" si="151"/>
        <v/>
      </c>
      <c r="BZ154" t="str">
        <f t="shared" si="152"/>
        <v/>
      </c>
      <c r="CA154" t="str">
        <f t="shared" si="150"/>
        <v/>
      </c>
      <c r="CB154" t="str">
        <f t="shared" si="142"/>
        <v/>
      </c>
      <c r="CC154" t="str">
        <f t="shared" si="143"/>
        <v/>
      </c>
      <c r="CD154" t="str">
        <f t="shared" si="144"/>
        <v/>
      </c>
      <c r="CE154" t="str">
        <f t="shared" si="145"/>
        <v/>
      </c>
      <c r="CF154" t="str">
        <f t="shared" si="146"/>
        <v/>
      </c>
    </row>
    <row r="155" spans="1:84" ht="15.75" customHeight="1" thickBot="1" x14ac:dyDescent="0.45">
      <c r="A155" s="1497"/>
      <c r="B155" s="1458"/>
      <c r="C155" s="80"/>
      <c r="D155" s="81"/>
      <c r="E155" s="81"/>
      <c r="F155" s="82"/>
      <c r="G155" s="1141"/>
      <c r="H155" s="1494"/>
      <c r="I155" s="1102" t="str">
        <f>IF(ISNA(VLOOKUP(C155,'J1&amp;J2'!$CA$9:$CE$466,5,FALSE)),"",VLOOKUP(C155,'J1&amp;J2'!$CA$9:$CE$466,5,FALSE))</f>
        <v/>
      </c>
      <c r="J155" s="1519"/>
      <c r="K155" s="1480"/>
      <c r="L155" s="1463"/>
      <c r="M155" s="1521"/>
      <c r="N155" s="1461"/>
      <c r="O155" s="1510"/>
      <c r="P155" s="118"/>
      <c r="Q155" s="1347"/>
      <c r="R155" s="83"/>
      <c r="S155" s="1510"/>
      <c r="T155" s="1510"/>
      <c r="U155" s="1510"/>
      <c r="V155" s="1565"/>
      <c r="W155" s="1510"/>
      <c r="X155" s="1523"/>
      <c r="Y155" s="1523"/>
      <c r="Z155" s="1545"/>
      <c r="AA155" s="1424"/>
      <c r="AB155" s="1328" t="str">
        <f>IF(ISNA(VLOOKUP(AA155,SaisieScores!$F$12:$G$103,2,FALSE)),"",VLOOKUP(AA155,SaisieScores!$F$12:$G$103,2,FALSE))</f>
        <v/>
      </c>
      <c r="AC155" s="898" t="str">
        <f t="shared" si="17"/>
        <v/>
      </c>
      <c r="AD155" s="1339" t="str">
        <f t="shared" si="131"/>
        <v/>
      </c>
      <c r="AE155" s="1339" t="str">
        <f t="shared" si="132"/>
        <v/>
      </c>
      <c r="AF155" s="898" t="str">
        <f>IF(OR(ISBLANK(AB155),AB155=""),"",IF(AB155="AB","",RANK(AB155,$AB$150:$AB$183,1)+COUNTIF($AB$150:AB155,AB155)-1))</f>
        <v/>
      </c>
      <c r="AG155" s="1045" t="str">
        <f t="shared" si="138"/>
        <v/>
      </c>
      <c r="AH155" s="88" t="str">
        <f t="shared" si="161"/>
        <v/>
      </c>
      <c r="AI155" s="87" t="str">
        <f t="shared" si="157"/>
        <v/>
      </c>
      <c r="AJ155" s="1010" t="str">
        <f t="shared" si="4"/>
        <v/>
      </c>
      <c r="AK155" s="99"/>
      <c r="AL155" s="950"/>
      <c r="AM155" s="950"/>
      <c r="AN155" s="1339" t="str">
        <f t="shared" si="139"/>
        <v/>
      </c>
      <c r="AO155" s="1352" t="str">
        <f t="shared" si="156"/>
        <v/>
      </c>
      <c r="AP155" s="1241" t="str">
        <f t="shared" si="148"/>
        <v/>
      </c>
      <c r="AQ155" s="1045" t="str">
        <f t="shared" si="133"/>
        <v/>
      </c>
      <c r="AR155" s="1045" t="str">
        <f t="shared" si="162"/>
        <v/>
      </c>
      <c r="AS155" s="1045" t="str">
        <f t="shared" si="7"/>
        <v/>
      </c>
      <c r="AT155" s="1045" t="str">
        <f t="shared" si="134"/>
        <v/>
      </c>
      <c r="AU155" s="1045"/>
      <c r="AV155" s="1045" t="str">
        <f t="shared" si="149"/>
        <v/>
      </c>
      <c r="AW155" s="1045"/>
      <c r="AX155" s="1045" t="str">
        <f t="shared" si="135"/>
        <v/>
      </c>
      <c r="AY155" s="1497"/>
      <c r="AZ155" s="1497"/>
      <c r="BA155" s="900" t="str">
        <f t="shared" si="136"/>
        <v/>
      </c>
      <c r="BB155" s="900" t="str">
        <f>IF(ISBLANK('JOURNÉE 2'!C155),"",'JOURNÉE 2'!C155)</f>
        <v/>
      </c>
      <c r="BC155" s="1511"/>
      <c r="BD155" s="1510"/>
      <c r="BE155" s="1515"/>
      <c r="BF155" s="1311" t="str">
        <f>IF(ISNA(VLOOKUP(BA155,'JOURNÉE 1'!$BJ$10:$BL$298,2,FALSE)),"",VLOOKUP(BA155,'JOURNÉE 1'!$BJ$10:$BL$298,2,FALSE))</f>
        <v/>
      </c>
      <c r="BG155" s="1312" t="str">
        <f t="shared" si="11"/>
        <v/>
      </c>
      <c r="BH155" s="1312" t="str">
        <f t="shared" si="12"/>
        <v/>
      </c>
      <c r="BI155" s="1511"/>
      <c r="BJ155" s="1353"/>
      <c r="BK155" s="1510"/>
      <c r="BL155" s="1510"/>
      <c r="BM155" s="1515"/>
      <c r="BN155" s="1311" t="str">
        <f>IF(ISBLANK('JOURNÉE 1'!C155),"",'JOURNÉE 1'!C155)</f>
        <v/>
      </c>
      <c r="BO155" s="461" t="str">
        <f t="shared" si="137"/>
        <v/>
      </c>
      <c r="BP155" s="461" t="str">
        <f>IF(ISBLANK('JOURNÉE 2'!C155),"",'JOURNÉE 2'!C155)</f>
        <v/>
      </c>
      <c r="BQ155" s="461" t="str">
        <f>IF(ISBLANK('JOURNÉE 1'!U155),"",'JOURNÉE 1'!U155)</f>
        <v/>
      </c>
      <c r="BR155" s="461" t="str">
        <f>IF(ISNA(VLOOKUP(BN155,'JOURNÉE 2'!$C$10:$AR$300,35,FALSE)),"",VLOOKUP(BN155,'JOURNÉE 2'!$C$10:$AR$300,35,FALSE))</f>
        <v/>
      </c>
      <c r="BS155" s="461" t="str">
        <f t="shared" si="140"/>
        <v/>
      </c>
      <c r="BT155" s="475">
        <f t="shared" si="141"/>
        <v>18</v>
      </c>
      <c r="BU155" s="1304" t="str">
        <f>IF(ISNA(VLOOKUP(BN155,'JOURNÉE 2'!$BV$10:$BX$300,3,FALSE)),"",VLOOKUP(BN155,'JOURNÉE 2'!$BV$10:$BX$300,3,FALSE))</f>
        <v/>
      </c>
      <c r="BV155" s="900" t="str">
        <f>IF(ISNA(VLOOKUP(BN155,'JOURNÉE 2'!$C$10:$AR$300,1,FALSE)),"",VLOOKUP(BN155,'JOURNÉE 2'!$C$10:$AR$300,1,FALSE))</f>
        <v/>
      </c>
      <c r="BW155" s="96"/>
      <c r="BX155" t="str">
        <f>IF(ISEVEN(ROW()),IF($B155&lt;&gt;0,TEXT($B155,"00")&amp;" "&amp;#REF!&amp;" "&amp;1,""),IF($B154&lt;&gt;0,TEXT($B154,"00")&amp;" "&amp;#REF!&amp;" "&amp;2,""))</f>
        <v/>
      </c>
      <c r="BY155" t="str">
        <f t="shared" si="151"/>
        <v/>
      </c>
      <c r="BZ155" t="str">
        <f t="shared" si="152"/>
        <v/>
      </c>
      <c r="CA155" t="str">
        <f t="shared" si="150"/>
        <v/>
      </c>
      <c r="CB155" t="str">
        <f t="shared" si="142"/>
        <v/>
      </c>
      <c r="CC155" t="str">
        <f t="shared" si="143"/>
        <v/>
      </c>
      <c r="CD155" t="str">
        <f t="shared" si="144"/>
        <v/>
      </c>
      <c r="CE155" t="str">
        <f t="shared" si="145"/>
        <v/>
      </c>
      <c r="CF155" t="str">
        <f t="shared" si="146"/>
        <v/>
      </c>
    </row>
    <row r="156" spans="1:84" ht="15.75" customHeight="1" thickTop="1" x14ac:dyDescent="0.4">
      <c r="A156" s="1497"/>
      <c r="B156" s="1459"/>
      <c r="C156" s="97" t="s">
        <v>962</v>
      </c>
      <c r="D156" s="98" t="s">
        <v>1802</v>
      </c>
      <c r="E156" s="98" t="s">
        <v>157</v>
      </c>
      <c r="F156" s="87" t="s">
        <v>117</v>
      </c>
      <c r="G156" s="1140">
        <v>11.8</v>
      </c>
      <c r="H156" s="1459">
        <f t="shared" ref="H156" si="164">IF(G157=36,"",IF(G156="","",G156+G157))</f>
        <v>19.600000000000001</v>
      </c>
      <c r="I156" s="1103" t="str">
        <f>IF(ISNA(VLOOKUP(C156,'J1&amp;J2'!$CA$9:$CE$466,5,FALSE)),"",VLOOKUP(C156,'J1&amp;J2'!$CA$9:$CE$466,5,FALSE))</f>
        <v>MAX2</v>
      </c>
      <c r="J156" s="1516">
        <v>114</v>
      </c>
      <c r="K156" s="1479">
        <f>IF(ISNA(VLOOKUP(J156,SaisieScores!$C$12:$D$103,2,FALSE)),"",VLOOKUP(J156,SaisieScores!$C$12:$D$103,2,FALSE))</f>
        <v>67</v>
      </c>
      <c r="L156" s="1462">
        <f t="shared" si="154"/>
        <v>67</v>
      </c>
      <c r="M156" s="1529">
        <f>IF(L156="","",L156-$AS$6)</f>
        <v>-5</v>
      </c>
      <c r="N156" s="1471">
        <f>IF(K156="","",RANK(K156,($K$10:$K$257),1))</f>
        <v>10</v>
      </c>
      <c r="O156" s="1474">
        <f>IF(S156="","",IF(S156&gt;3,"",IF(S156=1,K156,IF(S156=2,K156,IF(S156=3,K156)))))</f>
        <v>67</v>
      </c>
      <c r="P156" s="1045"/>
      <c r="Q156" s="942"/>
      <c r="R156" s="87"/>
      <c r="S156" s="1474">
        <f>IF(OR(ISBLANK(K156),K156=""),"",RANK(K156,$K$150:$K$183,1)+COUNTIF($K$146:K156,K156)-1)</f>
        <v>1</v>
      </c>
      <c r="T156" s="1474" t="str">
        <f>IF(O156="","",IF(O156&gt;3,"",IF(O156=1,K156,IF(O156=2,K156,IF(O156=3,K156)))))</f>
        <v/>
      </c>
      <c r="U156" s="1474">
        <f>IF(S156="","",IF(S156&gt;3,"",IF(S156=1,K156,IF(S156=2,K156,IF(S156=3,K156)))))</f>
        <v>67</v>
      </c>
      <c r="V156" s="1476" t="str">
        <f>IF(COUNTIF($K$150:$K$183,"&gt;1")&lt;4,"",SMALL($K$150:$K$183,4))</f>
        <v/>
      </c>
      <c r="W156" s="1476" t="str">
        <f>IF(OR(ISBLANK(V156),V156=""),"",RANK(V156,($V$10:$V$257),1))</f>
        <v/>
      </c>
      <c r="X156" s="1474"/>
      <c r="Y156" s="1474"/>
      <c r="Z156" s="1468"/>
      <c r="AA156" s="1425">
        <v>129</v>
      </c>
      <c r="AB156" s="1328" t="str">
        <f>IF(ISNA(VLOOKUP(AA156,SaisieScores!$F$12:$G$103,2,FALSE)),"",VLOOKUP(AA156,SaisieScores!$F$12:$G$103,2,FALSE))</f>
        <v/>
      </c>
      <c r="AC156" s="1348" t="str">
        <f t="shared" si="17"/>
        <v/>
      </c>
      <c r="AD156" s="1349" t="str">
        <f t="shared" si="131"/>
        <v/>
      </c>
      <c r="AE156" s="1349" t="str">
        <f t="shared" si="132"/>
        <v/>
      </c>
      <c r="AF156" s="1348" t="str">
        <f>IF(OR(ISBLANK(AB156),AB156=""),"",IF(AB156="AB","",RANK(AB156,$AB$150:$AB$183,1)+COUNTIF($AB$150:AB156,AB156)-1))</f>
        <v/>
      </c>
      <c r="AG156" s="1223" t="str">
        <f t="shared" si="138"/>
        <v/>
      </c>
      <c r="AH156" s="103" t="str">
        <f t="shared" si="161"/>
        <v/>
      </c>
      <c r="AI156" s="82" t="str">
        <f t="shared" si="157"/>
        <v/>
      </c>
      <c r="AJ156" s="897" t="str">
        <f t="shared" si="4"/>
        <v/>
      </c>
      <c r="AK156" s="1223"/>
      <c r="AL156" s="1348"/>
      <c r="AM156" s="1348"/>
      <c r="AN156" s="1349" t="str">
        <f t="shared" si="139"/>
        <v/>
      </c>
      <c r="AO156" s="1157" t="str">
        <f t="shared" si="156"/>
        <v/>
      </c>
      <c r="AP156" s="1242" t="str">
        <f t="shared" si="148"/>
        <v/>
      </c>
      <c r="AQ156" s="1223" t="str">
        <f t="shared" si="133"/>
        <v/>
      </c>
      <c r="AR156" s="1223" t="str">
        <f t="shared" si="162"/>
        <v/>
      </c>
      <c r="AS156" s="1223" t="str">
        <f t="shared" si="7"/>
        <v/>
      </c>
      <c r="AT156" s="1223" t="str">
        <f t="shared" si="134"/>
        <v/>
      </c>
      <c r="AU156" s="1223"/>
      <c r="AV156" s="1223" t="str">
        <f t="shared" si="149"/>
        <v/>
      </c>
      <c r="AW156" s="1223"/>
      <c r="AX156" s="1223" t="e">
        <f t="shared" si="135"/>
        <v>#VALUE!</v>
      </c>
      <c r="AY156" s="1497"/>
      <c r="AZ156" s="1497"/>
      <c r="BA156" s="900" t="str">
        <f t="shared" si="136"/>
        <v>44400.05.0219</v>
      </c>
      <c r="BB156" s="900" t="str">
        <f>IF(ISBLANK('JOURNÉE 2'!C156),"",'JOURNÉE 2'!C156)</f>
        <v/>
      </c>
      <c r="BC156" s="1505" t="str">
        <f>IF(OR(BK156=""),"",IF(OR(BL156=""),"",BK156))</f>
        <v/>
      </c>
      <c r="BD156" s="1495" t="str">
        <f>IF(OR(BK156=""),"",IF(OR(BL156=""),"",BL156))</f>
        <v/>
      </c>
      <c r="BE156" s="1508" t="str">
        <f>IF(OR(BK156="",BL156=""),"",MIN(BK156:BL156))</f>
        <v/>
      </c>
      <c r="BF156" s="1311" t="str">
        <f>IF(ISNA(VLOOKUP(BA156,'JOURNÉE 1'!$BJ$10:$BL$298,2,FALSE)),"",VLOOKUP(BA156,'JOURNÉE 1'!$BJ$10:$BL$298,2,FALSE))</f>
        <v/>
      </c>
      <c r="BG156" s="1312" t="str">
        <f t="shared" si="11"/>
        <v/>
      </c>
      <c r="BH156" s="1312" t="str">
        <f t="shared" si="12"/>
        <v/>
      </c>
      <c r="BI156" s="1505" t="str">
        <f>IF(OR(C156="",C157=""),"",CONCATENATE(C156,C157))</f>
        <v>44400.05.021944400.08.0303</v>
      </c>
      <c r="BJ156" s="1354"/>
      <c r="BK156" s="1495">
        <f>IF(K156= "", "",K156)</f>
        <v>67</v>
      </c>
      <c r="BL156" s="1495" t="str">
        <f>IF(ISNA(VLOOKUP(BI156,'JOURNÉE 2'!$BE$10:$BF$300,2,FALSE)),"",VLOOKUP(BI156,'JOURNÉE 2'!$BE$10:$BF$300,2,FALSE))</f>
        <v/>
      </c>
      <c r="BM156" s="1508" t="str">
        <f>IF(OR(BK156="",BL156=""),"",MIN(BK156:BL156))</f>
        <v/>
      </c>
      <c r="BN156" s="1311" t="str">
        <f>IF(ISBLANK('JOURNÉE 1'!C156),"",'JOURNÉE 1'!C156)</f>
        <v>44400.05.0219</v>
      </c>
      <c r="BO156" s="461" t="str">
        <f t="shared" si="137"/>
        <v/>
      </c>
      <c r="BP156" s="461" t="str">
        <f>IF(ISBLANK('JOURNÉE 2'!C156),"",'JOURNÉE 2'!C156)</f>
        <v/>
      </c>
      <c r="BQ156" s="461">
        <f>IF(ISBLANK('JOURNÉE 1'!U156),"",'JOURNÉE 1'!U156)</f>
        <v>67</v>
      </c>
      <c r="BR156" s="461" t="str">
        <f>IF(ISNA(VLOOKUP(BN156,'JOURNÉE 2'!$C$10:$AR$300,35,FALSE)),"",VLOOKUP(BN156,'JOURNÉE 2'!$C$10:$AR$300,35,FALSE))</f>
        <v/>
      </c>
      <c r="BS156" s="461" t="str">
        <f t="shared" si="140"/>
        <v/>
      </c>
      <c r="BT156" s="475">
        <f t="shared" si="141"/>
        <v>18</v>
      </c>
      <c r="BU156" s="1304" t="str">
        <f>IF(ISNA(VLOOKUP(BN156,'JOURNÉE 2'!$BV$10:$BX$300,3,FALSE)),"",VLOOKUP(BN156,'JOURNÉE 2'!$BV$10:$BX$300,3,FALSE))</f>
        <v/>
      </c>
      <c r="BV156" s="900" t="str">
        <f>IF(ISNA(VLOOKUP(BN156,'JOURNÉE 2'!$C$10:$AR$300,1,FALSE)),"",VLOOKUP(BN156,'JOURNÉE 2'!$C$10:$AR$300,1,FALSE))</f>
        <v/>
      </c>
      <c r="BW156" s="107"/>
      <c r="BX156" t="str">
        <f>IF(ISEVEN(ROW()),IF($B156&lt;&gt;0,TEXT($B156,"00")&amp;" "&amp;#REF!&amp;" "&amp;1,""),IF($B155&lt;&gt;0,TEXT($B155,"00")&amp;" "&amp;#REF!&amp;" "&amp;2,""))</f>
        <v/>
      </c>
      <c r="BY156" t="str">
        <f t="shared" si="151"/>
        <v/>
      </c>
      <c r="BZ156" t="str">
        <f t="shared" si="152"/>
        <v/>
      </c>
      <c r="CA156" t="str">
        <f t="shared" si="150"/>
        <v/>
      </c>
      <c r="CB156" t="str">
        <f t="shared" si="142"/>
        <v/>
      </c>
      <c r="CC156" t="str">
        <f t="shared" si="143"/>
        <v/>
      </c>
      <c r="CD156" t="str">
        <f t="shared" si="144"/>
        <v>PILARD Michelle</v>
      </c>
      <c r="CE156" t="str">
        <f t="shared" si="145"/>
        <v>S4F</v>
      </c>
      <c r="CF156">
        <f t="shared" si="146"/>
        <v>11.8</v>
      </c>
    </row>
    <row r="157" spans="1:84" ht="15.75" customHeight="1" thickBot="1" x14ac:dyDescent="0.45">
      <c r="A157" s="1497"/>
      <c r="B157" s="1458"/>
      <c r="C157" s="97" t="s">
        <v>978</v>
      </c>
      <c r="D157" s="98" t="s">
        <v>1121</v>
      </c>
      <c r="E157" s="98" t="s">
        <v>1122</v>
      </c>
      <c r="F157" s="87" t="s">
        <v>117</v>
      </c>
      <c r="G157" s="1140">
        <v>7.8</v>
      </c>
      <c r="H157" s="1486"/>
      <c r="I157" s="1105" t="str">
        <f>IF(ISNA(VLOOKUP(C157,'J1&amp;J2'!$CA$9:$CE$466,5,FALSE)),"",VLOOKUP(C157,'J1&amp;J2'!$CA$9:$CE$466,5,FALSE))</f>
        <v>MAX1</v>
      </c>
      <c r="J157" s="1517"/>
      <c r="K157" s="1480"/>
      <c r="L157" s="1463"/>
      <c r="M157" s="1531"/>
      <c r="N157" s="1484"/>
      <c r="O157" s="1510"/>
      <c r="P157" s="154"/>
      <c r="Q157" s="885"/>
      <c r="R157" s="896"/>
      <c r="S157" s="1510"/>
      <c r="T157" s="1510"/>
      <c r="U157" s="1510"/>
      <c r="V157" s="1510"/>
      <c r="W157" s="1510"/>
      <c r="X157" s="1510"/>
      <c r="Y157" s="1510"/>
      <c r="Z157" s="1469"/>
      <c r="AA157" s="1425">
        <v>130</v>
      </c>
      <c r="AB157" s="1328">
        <f>IF(ISNA(VLOOKUP(AA157,SaisieScores!$F$12:$G$103,2,FALSE)),"",VLOOKUP(AA157,SaisieScores!$F$12:$G$103,2,FALSE))</f>
        <v>74</v>
      </c>
      <c r="AC157" s="898">
        <f t="shared" si="17"/>
        <v>74</v>
      </c>
      <c r="AD157" s="1339">
        <f t="shared" si="131"/>
        <v>2</v>
      </c>
      <c r="AE157" s="1339">
        <f t="shared" si="132"/>
        <v>11</v>
      </c>
      <c r="AF157" s="898">
        <f>IF(OR(ISBLANK(AB157),AB157=""),"",IF(AB157="AB","",RANK(AB157,$AB$150:$AB$183,1)+COUNTIF($AB$150:AB157,AB157)-1))</f>
        <v>1</v>
      </c>
      <c r="AG157" s="1045">
        <f t="shared" si="138"/>
        <v>74</v>
      </c>
      <c r="AH157" s="88">
        <f t="shared" si="161"/>
        <v>1</v>
      </c>
      <c r="AI157" s="87">
        <f t="shared" si="157"/>
        <v>11</v>
      </c>
      <c r="AJ157" s="1010">
        <f t="shared" si="4"/>
        <v>10</v>
      </c>
      <c r="AK157" s="99"/>
      <c r="AL157" s="950"/>
      <c r="AM157" s="950"/>
      <c r="AN157" s="1339">
        <f t="shared" si="139"/>
        <v>6.64</v>
      </c>
      <c r="AO157" s="1352">
        <f t="shared" si="156"/>
        <v>-1.2</v>
      </c>
      <c r="AP157" s="1241">
        <f t="shared" si="148"/>
        <v>66.2</v>
      </c>
      <c r="AQ157" s="1045">
        <f t="shared" si="133"/>
        <v>11</v>
      </c>
      <c r="AR157" s="1045">
        <f t="shared" si="162"/>
        <v>2</v>
      </c>
      <c r="AS157" s="1045">
        <f t="shared" si="7"/>
        <v>66.2</v>
      </c>
      <c r="AT157" s="1045" t="str">
        <f t="shared" si="134"/>
        <v/>
      </c>
      <c r="AU157" s="1045"/>
      <c r="AV157" s="1045" t="str">
        <f t="shared" si="149"/>
        <v/>
      </c>
      <c r="AW157" s="1045"/>
      <c r="AX157" s="1045" t="e">
        <f t="shared" si="135"/>
        <v>#VALUE!</v>
      </c>
      <c r="AY157" s="1497"/>
      <c r="AZ157" s="1497"/>
      <c r="BA157" s="900" t="str">
        <f t="shared" si="136"/>
        <v>44400.08.0303</v>
      </c>
      <c r="BB157" s="900" t="str">
        <f>IF(ISBLANK('JOURNÉE 2'!C157),"",'JOURNÉE 2'!C157)</f>
        <v/>
      </c>
      <c r="BC157" s="1511"/>
      <c r="BD157" s="1510"/>
      <c r="BE157" s="1515"/>
      <c r="BF157" s="1311" t="str">
        <f>IF(ISNA(VLOOKUP(BA157,'JOURNÉE 1'!$BJ$10:$BL$298,2,FALSE)),"",VLOOKUP(BA157,'JOURNÉE 1'!$BJ$10:$BL$298,2,FALSE))</f>
        <v/>
      </c>
      <c r="BG157" s="1312" t="str">
        <f t="shared" si="11"/>
        <v/>
      </c>
      <c r="BH157" s="1312" t="str">
        <f t="shared" si="12"/>
        <v/>
      </c>
      <c r="BI157" s="1511"/>
      <c r="BJ157" s="1353"/>
      <c r="BK157" s="1510"/>
      <c r="BL157" s="1510"/>
      <c r="BM157" s="1515"/>
      <c r="BN157" s="1311" t="str">
        <f>IF(ISBLANK('JOURNÉE 1'!C157),"",'JOURNÉE 1'!C157)</f>
        <v>44400.08.0303</v>
      </c>
      <c r="BO157" s="461">
        <f t="shared" si="137"/>
        <v>74</v>
      </c>
      <c r="BP157" s="461" t="str">
        <f>IF(ISBLANK('JOURNÉE 2'!C157),"",'JOURNÉE 2'!C157)</f>
        <v/>
      </c>
      <c r="BQ157" s="461" t="str">
        <f>IF(ISBLANK('JOURNÉE 1'!U157),"",'JOURNÉE 1'!U157)</f>
        <v/>
      </c>
      <c r="BR157" s="461" t="str">
        <f>IF(ISNA(VLOOKUP(BN157,'JOURNÉE 2'!$C$10:$AR$300,35,FALSE)),"",VLOOKUP(BN157,'JOURNÉE 2'!$C$10:$AR$300,35,FALSE))</f>
        <v/>
      </c>
      <c r="BS157" s="461" t="str">
        <f t="shared" si="140"/>
        <v/>
      </c>
      <c r="BT157" s="475">
        <f t="shared" si="141"/>
        <v>18</v>
      </c>
      <c r="BU157" s="1304" t="str">
        <f>IF(ISNA(VLOOKUP(BN157,'JOURNÉE 2'!$BV$10:$BX$300,3,FALSE)),"",VLOOKUP(BN157,'JOURNÉE 2'!$BV$10:$BX$300,3,FALSE))</f>
        <v/>
      </c>
      <c r="BV157" s="900" t="str">
        <f>IF(ISNA(VLOOKUP(BN157,'JOURNÉE 2'!$C$10:$AR$300,1,FALSE)),"",VLOOKUP(BN157,'JOURNÉE 2'!$C$10:$AR$300,1,FALSE))</f>
        <v/>
      </c>
      <c r="BW157" s="96"/>
      <c r="BX157" t="str">
        <f>IF(ISEVEN(ROW()),IF($B157&lt;&gt;0,TEXT($B157,"00")&amp;" "&amp;#REF!&amp;" "&amp;1,""),IF($B156&lt;&gt;0,TEXT($B156,"00")&amp;" "&amp;#REF!&amp;" "&amp;2,""))</f>
        <v/>
      </c>
      <c r="BY157" t="str">
        <f t="shared" si="151"/>
        <v/>
      </c>
      <c r="BZ157" t="str">
        <f t="shared" si="152"/>
        <v/>
      </c>
      <c r="CA157" t="str">
        <f t="shared" si="150"/>
        <v/>
      </c>
      <c r="CB157" t="str">
        <f t="shared" si="142"/>
        <v/>
      </c>
      <c r="CC157" t="str">
        <f t="shared" si="143"/>
        <v/>
      </c>
      <c r="CD157" t="str">
        <f t="shared" si="144"/>
        <v>SAUVION Monique</v>
      </c>
      <c r="CE157" t="str">
        <f t="shared" si="145"/>
        <v>S4F</v>
      </c>
      <c r="CF157">
        <f t="shared" si="146"/>
        <v>7.8</v>
      </c>
    </row>
    <row r="158" spans="1:84" ht="15.75" customHeight="1" thickTop="1" x14ac:dyDescent="0.4">
      <c r="A158" s="1497"/>
      <c r="B158" s="1457"/>
      <c r="C158" s="113"/>
      <c r="D158" s="114"/>
      <c r="E158" s="114"/>
      <c r="F158" s="115"/>
      <c r="G158" s="1139"/>
      <c r="H158" s="1457" t="str">
        <f t="shared" ref="H158" si="165">IF(G159=36,"",IF(G158="","",G158+G159))</f>
        <v/>
      </c>
      <c r="I158" s="1104" t="str">
        <f>IF(ISNA(VLOOKUP(C158,'J1&amp;J2'!$CA$9:$CE$466,5,FALSE)),"",VLOOKUP(C158,'J1&amp;J2'!$CA$9:$CE$466,5,FALSE))</f>
        <v/>
      </c>
      <c r="J158" s="1518"/>
      <c r="K158" s="1479" t="str">
        <f>IF(ISNA(VLOOKUP(J158,SaisieScores!$C$12:$D$103,2,FALSE)),"",VLOOKUP(J158,SaisieScores!$C$12:$D$103,2,FALSE))</f>
        <v/>
      </c>
      <c r="L158" s="1462" t="str">
        <f t="shared" si="154"/>
        <v/>
      </c>
      <c r="M158" s="1520" t="str">
        <f>IF(L158="","",L158-$AS$6)</f>
        <v/>
      </c>
      <c r="N158" s="1460" t="str">
        <f>IF(K158="","",RANK(K158,($K$10:$K$257),1))</f>
        <v/>
      </c>
      <c r="O158" s="1509" t="str">
        <f>IF(S158="","",IF(S158&gt;3,"",IF(S158=1,K158,IF(S158=2,K158,IF(S158=3,K158)))))</f>
        <v/>
      </c>
      <c r="P158" s="83"/>
      <c r="Q158" s="1351"/>
      <c r="R158" s="83"/>
      <c r="S158" s="1539" t="str">
        <f>IF(OR(ISBLANK(K158),K158=""),"",RANK(K158,$K$150:$K$183,1)+COUNTIF($K$146:K158,K158)-1)</f>
        <v/>
      </c>
      <c r="T158" s="1474" t="str">
        <f>IF(O158="","",IF(O158&gt;3,"",IF(O158=1,K158,IF(O158=2,K158,IF(O158=3,K158)))))</f>
        <v/>
      </c>
      <c r="U158" s="1474" t="str">
        <f>IF(S158="","",IF(S158&gt;3,"",IF(S158=1,K158,IF(S158=2,K158,IF(S158=3,K158)))))</f>
        <v/>
      </c>
      <c r="V158" s="1476" t="str">
        <f>IF(COUNTIF($K$150:$K$183,"&gt;1")&lt;5,"",SMALL($K$150:$K$183,5))</f>
        <v/>
      </c>
      <c r="W158" s="1476" t="str">
        <f>IF(OR(ISBLANK(V158),V158=""),"",RANK(V158,($V$10:$V$257),1))</f>
        <v/>
      </c>
      <c r="X158" s="1474"/>
      <c r="Y158" s="1474"/>
      <c r="Z158" s="1468"/>
      <c r="AA158" s="1426"/>
      <c r="AB158" s="1328" t="str">
        <f>IF(ISNA(VLOOKUP(AA158,SaisieScores!$F$12:$G$103,2,FALSE)),"",VLOOKUP(AA158,SaisieScores!$F$12:$G$103,2,FALSE))</f>
        <v/>
      </c>
      <c r="AC158" s="1348" t="str">
        <f t="shared" si="17"/>
        <v/>
      </c>
      <c r="AD158" s="1349" t="str">
        <f t="shared" si="131"/>
        <v/>
      </c>
      <c r="AE158" s="1349" t="str">
        <f t="shared" si="132"/>
        <v/>
      </c>
      <c r="AF158" s="1348" t="str">
        <f>IF(OR(ISBLANK(AB158),AB158=""),"",IF(AB158="AB","",RANK(AB158,$AB$150:$AB$183,1)+COUNTIF($AB$150:AB158,AB158)-1))</f>
        <v/>
      </c>
      <c r="AG158" s="1223" t="str">
        <f t="shared" si="138"/>
        <v/>
      </c>
      <c r="AH158" s="103" t="str">
        <f t="shared" si="161"/>
        <v/>
      </c>
      <c r="AI158" s="82" t="str">
        <f t="shared" si="157"/>
        <v/>
      </c>
      <c r="AJ158" s="897" t="str">
        <f t="shared" si="4"/>
        <v/>
      </c>
      <c r="AK158" s="1223"/>
      <c r="AL158" s="1348"/>
      <c r="AM158" s="1348"/>
      <c r="AN158" s="1349" t="str">
        <f t="shared" si="139"/>
        <v/>
      </c>
      <c r="AO158" s="1157" t="str">
        <f t="shared" si="156"/>
        <v/>
      </c>
      <c r="AP158" s="1242" t="str">
        <f t="shared" si="148"/>
        <v/>
      </c>
      <c r="AQ158" s="1223" t="str">
        <f t="shared" si="133"/>
        <v/>
      </c>
      <c r="AR158" s="1223" t="str">
        <f t="shared" si="162"/>
        <v/>
      </c>
      <c r="AS158" s="1223" t="str">
        <f t="shared" si="7"/>
        <v/>
      </c>
      <c r="AT158" s="1223" t="str">
        <f t="shared" si="134"/>
        <v/>
      </c>
      <c r="AU158" s="1223"/>
      <c r="AV158" s="1223" t="str">
        <f t="shared" si="149"/>
        <v/>
      </c>
      <c r="AW158" s="1223"/>
      <c r="AX158" s="1223" t="str">
        <f t="shared" si="135"/>
        <v/>
      </c>
      <c r="AY158" s="1497"/>
      <c r="AZ158" s="1497"/>
      <c r="BA158" s="900" t="str">
        <f t="shared" si="136"/>
        <v/>
      </c>
      <c r="BB158" s="900" t="str">
        <f>IF(ISBLANK('JOURNÉE 2'!C158),"",'JOURNÉE 2'!C158)</f>
        <v/>
      </c>
      <c r="BC158" s="1505" t="str">
        <f>IF(OR(BK158=""),"",IF(OR(BL158=""),"",BK158))</f>
        <v/>
      </c>
      <c r="BD158" s="1495" t="str">
        <f>IF(OR(BK158=""),"",IF(OR(BL158=""),"",BL158))</f>
        <v/>
      </c>
      <c r="BE158" s="1508" t="str">
        <f>IF(OR(BK158="",BL158=""),"",MIN(BK158:BL158))</f>
        <v/>
      </c>
      <c r="BF158" s="1311" t="str">
        <f>IF(ISNA(VLOOKUP(BA158,'JOURNÉE 1'!$BJ$10:$BL$298,2,FALSE)),"",VLOOKUP(BA158,'JOURNÉE 1'!$BJ$10:$BL$298,2,FALSE))</f>
        <v/>
      </c>
      <c r="BG158" s="1312" t="str">
        <f t="shared" si="11"/>
        <v/>
      </c>
      <c r="BH158" s="1312" t="str">
        <f t="shared" si="12"/>
        <v/>
      </c>
      <c r="BI158" s="1505" t="str">
        <f>IF(OR(C158="",C159=""),"",CONCATENATE(C158,C159))</f>
        <v/>
      </c>
      <c r="BJ158" s="1354"/>
      <c r="BK158" s="1495" t="str">
        <f>IF(K158= "", "",K158)</f>
        <v/>
      </c>
      <c r="BL158" s="1495" t="str">
        <f>IF(ISNA(VLOOKUP(BI158,'JOURNÉE 2'!$BE$10:$BF$300,2,FALSE)),"",VLOOKUP(BI158,'JOURNÉE 2'!$BE$10:$BF$300,2,FALSE))</f>
        <v/>
      </c>
      <c r="BM158" s="1508" t="str">
        <f>IF(OR(BK158="",BL158=""),"",MIN(BK158:BL158))</f>
        <v/>
      </c>
      <c r="BN158" s="1311" t="str">
        <f>IF(ISBLANK('JOURNÉE 1'!C158),"",'JOURNÉE 1'!C158)</f>
        <v/>
      </c>
      <c r="BO158" s="461" t="str">
        <f t="shared" si="137"/>
        <v/>
      </c>
      <c r="BP158" s="461" t="str">
        <f>IF(ISBLANK('JOURNÉE 2'!C158),"",'JOURNÉE 2'!C158)</f>
        <v/>
      </c>
      <c r="BQ158" s="461" t="str">
        <f>IF(ISBLANK('JOURNÉE 1'!U158),"",'JOURNÉE 1'!U158)</f>
        <v/>
      </c>
      <c r="BR158" s="461" t="str">
        <f>IF(ISNA(VLOOKUP(BN158,'JOURNÉE 2'!$C$10:$AR$300,35,FALSE)),"",VLOOKUP(BN158,'JOURNÉE 2'!$C$10:$AR$300,35,FALSE))</f>
        <v/>
      </c>
      <c r="BS158" s="461" t="str">
        <f t="shared" si="140"/>
        <v/>
      </c>
      <c r="BT158" s="475">
        <f t="shared" si="141"/>
        <v>18</v>
      </c>
      <c r="BU158" s="1304" t="str">
        <f>IF(ISNA(VLOOKUP(BN158,'JOURNÉE 2'!$BV$10:$BX$300,3,FALSE)),"",VLOOKUP(BN158,'JOURNÉE 2'!$BV$10:$BX$300,3,FALSE))</f>
        <v/>
      </c>
      <c r="BV158" s="900" t="str">
        <f>IF(ISNA(VLOOKUP(BN158,'JOURNÉE 2'!$C$10:$AR$300,1,FALSE)),"",VLOOKUP(BN158,'JOURNÉE 2'!$C$10:$AR$300,1,FALSE))</f>
        <v/>
      </c>
      <c r="BW158" s="107"/>
      <c r="BX158" t="str">
        <f>IF(ISEVEN(ROW()),IF($B158&lt;&gt;0,TEXT($B158,"00")&amp;" "&amp;#REF!&amp;" "&amp;1,""),IF($B157&lt;&gt;0,TEXT($B157,"00")&amp;" "&amp;#REF!&amp;" "&amp;2,""))</f>
        <v/>
      </c>
      <c r="BY158" t="str">
        <f t="shared" si="151"/>
        <v/>
      </c>
      <c r="BZ158" t="str">
        <f t="shared" si="152"/>
        <v/>
      </c>
      <c r="CA158" t="str">
        <f t="shared" si="150"/>
        <v/>
      </c>
      <c r="CB158" t="str">
        <f t="shared" si="142"/>
        <v/>
      </c>
      <c r="CC158" t="str">
        <f t="shared" si="143"/>
        <v/>
      </c>
      <c r="CD158" t="str">
        <f t="shared" si="144"/>
        <v/>
      </c>
      <c r="CE158" t="str">
        <f t="shared" si="145"/>
        <v/>
      </c>
      <c r="CF158" t="str">
        <f t="shared" si="146"/>
        <v/>
      </c>
    </row>
    <row r="159" spans="1:84" ht="15.75" customHeight="1" thickBot="1" x14ac:dyDescent="0.45">
      <c r="A159" s="1497"/>
      <c r="B159" s="1458"/>
      <c r="C159" s="80"/>
      <c r="D159" s="81"/>
      <c r="E159" s="81"/>
      <c r="F159" s="82"/>
      <c r="G159" s="1141"/>
      <c r="H159" s="1494"/>
      <c r="I159" s="1102" t="str">
        <f>IF(ISNA(VLOOKUP(C159,'J1&amp;J2'!$CA$9:$CE$466,5,FALSE)),"",VLOOKUP(C159,'J1&amp;J2'!$CA$9:$CE$466,5,FALSE))</f>
        <v/>
      </c>
      <c r="J159" s="1519"/>
      <c r="K159" s="1480"/>
      <c r="L159" s="1463"/>
      <c r="M159" s="1521"/>
      <c r="N159" s="1461"/>
      <c r="O159" s="1510"/>
      <c r="P159" s="118"/>
      <c r="Q159" s="1347"/>
      <c r="R159" s="83"/>
      <c r="S159" s="1510"/>
      <c r="T159" s="1510"/>
      <c r="U159" s="1510"/>
      <c r="V159" s="1510"/>
      <c r="W159" s="1510"/>
      <c r="X159" s="1510"/>
      <c r="Y159" s="1510"/>
      <c r="Z159" s="1469"/>
      <c r="AA159" s="1424"/>
      <c r="AB159" s="1328" t="str">
        <f>IF(ISNA(VLOOKUP(AA159,SaisieScores!$F$12:$G$103,2,FALSE)),"",VLOOKUP(AA159,SaisieScores!$F$12:$G$103,2,FALSE))</f>
        <v/>
      </c>
      <c r="AC159" s="898" t="str">
        <f t="shared" si="17"/>
        <v/>
      </c>
      <c r="AD159" s="1339" t="str">
        <f t="shared" si="131"/>
        <v/>
      </c>
      <c r="AE159" s="1339" t="str">
        <f t="shared" si="132"/>
        <v/>
      </c>
      <c r="AF159" s="898" t="str">
        <f>IF(OR(ISBLANK(AB159),AB159=""),"",IF(AB159="AB","",RANK(AB159,$AB$150:$AB$183,1)+COUNTIF($AB$150:AB159,AB159)-1))</f>
        <v/>
      </c>
      <c r="AG159" s="1045" t="str">
        <f t="shared" si="138"/>
        <v/>
      </c>
      <c r="AH159" s="88" t="str">
        <f t="shared" si="161"/>
        <v/>
      </c>
      <c r="AI159" s="87" t="str">
        <f t="shared" si="157"/>
        <v/>
      </c>
      <c r="AJ159" s="1010" t="str">
        <f t="shared" si="4"/>
        <v/>
      </c>
      <c r="AK159" s="99"/>
      <c r="AL159" s="950"/>
      <c r="AM159" s="950"/>
      <c r="AN159" s="1339" t="str">
        <f t="shared" si="139"/>
        <v/>
      </c>
      <c r="AO159" s="1352" t="str">
        <f t="shared" si="156"/>
        <v/>
      </c>
      <c r="AP159" s="1241" t="str">
        <f t="shared" si="148"/>
        <v/>
      </c>
      <c r="AQ159" s="1045" t="str">
        <f t="shared" si="133"/>
        <v/>
      </c>
      <c r="AR159" s="1045" t="str">
        <f t="shared" si="162"/>
        <v/>
      </c>
      <c r="AS159" s="1045" t="str">
        <f t="shared" si="7"/>
        <v/>
      </c>
      <c r="AT159" s="1045" t="str">
        <f t="shared" si="134"/>
        <v/>
      </c>
      <c r="AU159" s="1045"/>
      <c r="AV159" s="1045" t="str">
        <f t="shared" si="149"/>
        <v/>
      </c>
      <c r="AW159" s="1045"/>
      <c r="AX159" s="1045" t="str">
        <f t="shared" si="135"/>
        <v/>
      </c>
      <c r="AY159" s="1497"/>
      <c r="AZ159" s="1497"/>
      <c r="BA159" s="900" t="str">
        <f t="shared" si="136"/>
        <v/>
      </c>
      <c r="BB159" s="900" t="str">
        <f>IF(ISBLANK('JOURNÉE 2'!C159),"",'JOURNÉE 2'!C159)</f>
        <v/>
      </c>
      <c r="BC159" s="1511"/>
      <c r="BD159" s="1510"/>
      <c r="BE159" s="1515"/>
      <c r="BF159" s="1311" t="str">
        <f>IF(ISNA(VLOOKUP(BA159,'JOURNÉE 1'!$BJ$10:$BL$298,2,FALSE)),"",VLOOKUP(BA159,'JOURNÉE 1'!$BJ$10:$BL$298,2,FALSE))</f>
        <v/>
      </c>
      <c r="BG159" s="1312" t="str">
        <f t="shared" si="11"/>
        <v/>
      </c>
      <c r="BH159" s="1312" t="str">
        <f t="shared" si="12"/>
        <v/>
      </c>
      <c r="BI159" s="1511"/>
      <c r="BJ159" s="1353"/>
      <c r="BK159" s="1510"/>
      <c r="BL159" s="1510"/>
      <c r="BM159" s="1515"/>
      <c r="BN159" s="1311" t="str">
        <f>IF(ISBLANK('JOURNÉE 1'!C159),"",'JOURNÉE 1'!C159)</f>
        <v/>
      </c>
      <c r="BO159" s="461" t="str">
        <f t="shared" si="137"/>
        <v/>
      </c>
      <c r="BP159" s="461" t="str">
        <f>IF(ISBLANK('JOURNÉE 2'!C159),"",'JOURNÉE 2'!C159)</f>
        <v/>
      </c>
      <c r="BQ159" s="461" t="str">
        <f>IF(ISBLANK('JOURNÉE 1'!U159),"",'JOURNÉE 1'!U159)</f>
        <v/>
      </c>
      <c r="BR159" s="461" t="str">
        <f>IF(ISNA(VLOOKUP(BN159,'JOURNÉE 2'!$C$10:$AR$300,35,FALSE)),"",VLOOKUP(BN159,'JOURNÉE 2'!$C$10:$AR$300,35,FALSE))</f>
        <v/>
      </c>
      <c r="BS159" s="461" t="str">
        <f t="shared" si="140"/>
        <v/>
      </c>
      <c r="BT159" s="475">
        <f t="shared" si="141"/>
        <v>18</v>
      </c>
      <c r="BU159" s="1304" t="str">
        <f>IF(ISNA(VLOOKUP(BN159,'JOURNÉE 2'!$BV$10:$BX$300,3,FALSE)),"",VLOOKUP(BN159,'JOURNÉE 2'!$BV$10:$BX$300,3,FALSE))</f>
        <v/>
      </c>
      <c r="BV159" s="900" t="str">
        <f>IF(ISNA(VLOOKUP(BN159,'JOURNÉE 2'!$C$10:$AR$300,1,FALSE)),"",VLOOKUP(BN159,'JOURNÉE 2'!$C$10:$AR$300,1,FALSE))</f>
        <v/>
      </c>
      <c r="BW159" s="96"/>
      <c r="BX159" t="str">
        <f>IF(ISEVEN(ROW()),IF($B159&lt;&gt;0,TEXT($B159,"00")&amp;" "&amp;#REF!&amp;" "&amp;1,""),IF($B158&lt;&gt;0,TEXT($B158,"00")&amp;" "&amp;#REF!&amp;" "&amp;2,""))</f>
        <v/>
      </c>
      <c r="BY159" t="str">
        <f t="shared" si="151"/>
        <v/>
      </c>
      <c r="BZ159" t="str">
        <f t="shared" si="152"/>
        <v/>
      </c>
      <c r="CA159" t="str">
        <f t="shared" si="150"/>
        <v/>
      </c>
      <c r="CB159" t="str">
        <f t="shared" si="142"/>
        <v/>
      </c>
      <c r="CC159" t="str">
        <f t="shared" si="143"/>
        <v/>
      </c>
      <c r="CD159" t="str">
        <f t="shared" si="144"/>
        <v/>
      </c>
      <c r="CE159" t="str">
        <f t="shared" si="145"/>
        <v/>
      </c>
      <c r="CF159" t="str">
        <f t="shared" si="146"/>
        <v/>
      </c>
    </row>
    <row r="160" spans="1:84" ht="15.75" customHeight="1" thickTop="1" x14ac:dyDescent="0.4">
      <c r="A160" s="1497"/>
      <c r="B160" s="1459"/>
      <c r="C160" s="97"/>
      <c r="D160" s="98"/>
      <c r="E160" s="98"/>
      <c r="F160" s="87"/>
      <c r="G160" s="1140"/>
      <c r="H160" s="1459" t="str">
        <f t="shared" ref="H160" si="166">IF(G161=36,"",IF(G160="","",G160+G161))</f>
        <v/>
      </c>
      <c r="I160" s="1103" t="str">
        <f>IF(ISNA(VLOOKUP(C160,'J1&amp;J2'!$CA$9:$CE$466,5,FALSE)),"",VLOOKUP(C160,'J1&amp;J2'!$CA$9:$CE$466,5,FALSE))</f>
        <v/>
      </c>
      <c r="J160" s="1516"/>
      <c r="K160" s="1479" t="str">
        <f>IF(ISNA(VLOOKUP(J160,SaisieScores!$C$12:$D$103,2,FALSE)),"",VLOOKUP(J160,SaisieScores!$C$12:$D$103,2,FALSE))</f>
        <v/>
      </c>
      <c r="L160" s="1462" t="str">
        <f t="shared" si="154"/>
        <v/>
      </c>
      <c r="M160" s="1529" t="str">
        <f>IF(L160="","",L160-$AS$6)</f>
        <v/>
      </c>
      <c r="N160" s="1471" t="str">
        <f>IF(K160="","",RANK(K160,($K$10:$K$257),1))</f>
        <v/>
      </c>
      <c r="O160" s="1474" t="str">
        <f>IF(S160="","",IF(S160&gt;3,"",IF(S160=1,K160,IF(S160=2,K160,IF(S160=3,K160)))))</f>
        <v/>
      </c>
      <c r="P160" s="1045"/>
      <c r="Q160" s="942"/>
      <c r="R160" s="87"/>
      <c r="S160" s="1474" t="str">
        <f>IF(OR(ISBLANK(K160),K160=""),"",RANK(K160,$K$150:$K$183,1)+COUNTIF($K$146:K160,K160)-1)</f>
        <v/>
      </c>
      <c r="T160" s="1474" t="str">
        <f>IF(O160="","",IF(O160&gt;3,"",IF(O160=1,K160,IF(O160=2,K160,IF(O160=3,K160)))))</f>
        <v/>
      </c>
      <c r="U160" s="1474" t="str">
        <f>IF(S160="","",IF(S160&gt;3,"",IF(S160=1,K160,IF(S160=2,K160,IF(S160=3,K160)))))</f>
        <v/>
      </c>
      <c r="V160" s="1474" t="str">
        <f>IF(COUNTIF($K$150:$K$183,"&gt;1")&lt;6,"",SMALL($K$150:$K$183,6))</f>
        <v/>
      </c>
      <c r="W160" s="1476" t="str">
        <f>IF(OR(ISBLANK(V160),V160=""),"",RANK(V160,($V$10:$V$257),1))</f>
        <v/>
      </c>
      <c r="X160" s="1476"/>
      <c r="Y160" s="1476"/>
      <c r="Z160" s="1477"/>
      <c r="AA160" s="1425"/>
      <c r="AB160" s="1328" t="str">
        <f>IF(ISNA(VLOOKUP(AA160,SaisieScores!$F$12:$G$103,2,FALSE)),"",VLOOKUP(AA160,SaisieScores!$F$12:$G$103,2,FALSE))</f>
        <v/>
      </c>
      <c r="AC160" s="1348" t="str">
        <f t="shared" si="17"/>
        <v/>
      </c>
      <c r="AD160" s="1349" t="str">
        <f t="shared" si="131"/>
        <v/>
      </c>
      <c r="AE160" s="1349" t="str">
        <f t="shared" si="132"/>
        <v/>
      </c>
      <c r="AF160" s="1348" t="str">
        <f>IF(OR(ISBLANK(AB160),AB160=""),"",IF(AB160="AB","",RANK(AB160,$AB$150:$AB$183,1)+COUNTIF($AB$150:AB160,AB160)-1))</f>
        <v/>
      </c>
      <c r="AG160" s="1223" t="str">
        <f t="shared" si="138"/>
        <v/>
      </c>
      <c r="AH160" s="103" t="str">
        <f t="shared" si="161"/>
        <v/>
      </c>
      <c r="AI160" s="82" t="str">
        <f t="shared" si="157"/>
        <v/>
      </c>
      <c r="AJ160" s="897" t="str">
        <f t="shared" si="4"/>
        <v/>
      </c>
      <c r="AK160" s="1223"/>
      <c r="AL160" s="1348"/>
      <c r="AM160" s="1348"/>
      <c r="AN160" s="1349" t="str">
        <f t="shared" si="139"/>
        <v/>
      </c>
      <c r="AO160" s="1157" t="str">
        <f t="shared" si="156"/>
        <v/>
      </c>
      <c r="AP160" s="1242" t="str">
        <f t="shared" si="148"/>
        <v/>
      </c>
      <c r="AQ160" s="1223" t="str">
        <f t="shared" si="133"/>
        <v/>
      </c>
      <c r="AR160" s="1223" t="str">
        <f t="shared" si="162"/>
        <v/>
      </c>
      <c r="AS160" s="1223" t="str">
        <f t="shared" si="7"/>
        <v/>
      </c>
      <c r="AT160" s="1223" t="str">
        <f t="shared" si="134"/>
        <v/>
      </c>
      <c r="AU160" s="1223"/>
      <c r="AV160" s="1223" t="str">
        <f t="shared" si="149"/>
        <v/>
      </c>
      <c r="AW160" s="1223"/>
      <c r="AX160" s="1223" t="str">
        <f t="shared" si="135"/>
        <v/>
      </c>
      <c r="AY160" s="1497"/>
      <c r="AZ160" s="1497"/>
      <c r="BA160" s="900" t="str">
        <f t="shared" si="136"/>
        <v/>
      </c>
      <c r="BB160" s="900" t="str">
        <f>IF(ISBLANK('JOURNÉE 2'!C160),"",'JOURNÉE 2'!C160)</f>
        <v/>
      </c>
      <c r="BC160" s="1505" t="str">
        <f>IF(OR(BK160=""),"",IF(OR(BL160=""),"",BK160))</f>
        <v/>
      </c>
      <c r="BD160" s="1495" t="str">
        <f>IF(OR(BK160=""),"",IF(OR(BL160=""),"",BL160))</f>
        <v/>
      </c>
      <c r="BE160" s="1508" t="str">
        <f>IF(OR(BK160="",BL160=""),"",MIN(BK160:BL160))</f>
        <v/>
      </c>
      <c r="BF160" s="1311" t="str">
        <f>IF(ISNA(VLOOKUP(BA160,'JOURNÉE 1'!$BJ$10:$BL$298,2,FALSE)),"",VLOOKUP(BA160,'JOURNÉE 1'!$BJ$10:$BL$298,2,FALSE))</f>
        <v/>
      </c>
      <c r="BG160" s="1312" t="str">
        <f t="shared" si="11"/>
        <v/>
      </c>
      <c r="BH160" s="1312" t="str">
        <f t="shared" si="12"/>
        <v/>
      </c>
      <c r="BI160" s="1505" t="str">
        <f>IF(OR(C160="",C161=""),"",CONCATENATE(C160,C161))</f>
        <v/>
      </c>
      <c r="BJ160" s="1354"/>
      <c r="BK160" s="1495" t="str">
        <f>IF(K160= "", "",K160)</f>
        <v/>
      </c>
      <c r="BL160" s="1495" t="str">
        <f>IF(ISNA(VLOOKUP(BI160,'JOURNÉE 2'!$BE$10:$BF$300,2,FALSE)),"",VLOOKUP(BI160,'JOURNÉE 2'!$BE$10:$BF$300,2,FALSE))</f>
        <v/>
      </c>
      <c r="BM160" s="1508" t="str">
        <f>IF(OR(BK160="",BL160=""),"",MIN(BK160:BL160))</f>
        <v/>
      </c>
      <c r="BN160" s="1311" t="str">
        <f>IF(ISBLANK('JOURNÉE 1'!C160),"",'JOURNÉE 1'!C160)</f>
        <v/>
      </c>
      <c r="BO160" s="461" t="str">
        <f t="shared" si="137"/>
        <v/>
      </c>
      <c r="BP160" s="461" t="str">
        <f>IF(ISBLANK('JOURNÉE 2'!C160),"",'JOURNÉE 2'!C160)</f>
        <v/>
      </c>
      <c r="BQ160" s="461" t="str">
        <f>IF(ISBLANK('JOURNÉE 1'!U160),"",'JOURNÉE 1'!U160)</f>
        <v/>
      </c>
      <c r="BR160" s="461" t="str">
        <f>IF(ISNA(VLOOKUP(BN160,'JOURNÉE 2'!$C$10:$AR$300,35,FALSE)),"",VLOOKUP(BN160,'JOURNÉE 2'!$C$10:$AR$300,35,FALSE))</f>
        <v/>
      </c>
      <c r="BS160" s="461" t="str">
        <f t="shared" si="140"/>
        <v/>
      </c>
      <c r="BT160" s="475">
        <f t="shared" si="141"/>
        <v>18</v>
      </c>
      <c r="BU160" s="1304" t="str">
        <f>IF(ISNA(VLOOKUP(BN160,'JOURNÉE 2'!$BV$10:$BX$300,3,FALSE)),"",VLOOKUP(BN160,'JOURNÉE 2'!$BV$10:$BX$300,3,FALSE))</f>
        <v/>
      </c>
      <c r="BV160" s="900" t="str">
        <f>IF(ISNA(VLOOKUP(BN160,'JOURNÉE 2'!$C$10:$AR$300,1,FALSE)),"",VLOOKUP(BN160,'JOURNÉE 2'!$C$10:$AR$300,1,FALSE))</f>
        <v/>
      </c>
      <c r="BW160" s="107"/>
      <c r="BX160" t="str">
        <f>IF(ISEVEN(ROW()),IF($B160&lt;&gt;0,TEXT($B160,"00")&amp;" "&amp;#REF!&amp;" "&amp;1,""),IF($B159&lt;&gt;0,TEXT($B159,"00")&amp;" "&amp;#REF!&amp;" "&amp;2,""))</f>
        <v/>
      </c>
      <c r="BY160" t="str">
        <f t="shared" si="151"/>
        <v/>
      </c>
      <c r="BZ160" t="str">
        <f t="shared" si="152"/>
        <v/>
      </c>
      <c r="CA160" t="str">
        <f t="shared" si="150"/>
        <v/>
      </c>
      <c r="CB160" t="str">
        <f t="shared" si="142"/>
        <v/>
      </c>
      <c r="CC160" t="str">
        <f t="shared" si="143"/>
        <v/>
      </c>
      <c r="CD160" t="str">
        <f t="shared" si="144"/>
        <v/>
      </c>
      <c r="CE160" t="str">
        <f t="shared" si="145"/>
        <v/>
      </c>
      <c r="CF160" t="str">
        <f t="shared" si="146"/>
        <v/>
      </c>
    </row>
    <row r="161" spans="1:84" ht="15.75" customHeight="1" thickBot="1" x14ac:dyDescent="0.45">
      <c r="A161" s="1497"/>
      <c r="B161" s="1458"/>
      <c r="C161" s="97"/>
      <c r="D161" s="98"/>
      <c r="E161" s="98"/>
      <c r="F161" s="87"/>
      <c r="G161" s="1140"/>
      <c r="H161" s="1486"/>
      <c r="I161" s="1105" t="str">
        <f>IF(ISNA(VLOOKUP(C161,'J1&amp;J2'!$CA$9:$CE$466,5,FALSE)),"",VLOOKUP(C161,'J1&amp;J2'!$CA$9:$CE$466,5,FALSE))</f>
        <v/>
      </c>
      <c r="J161" s="1517"/>
      <c r="K161" s="1480"/>
      <c r="L161" s="1463"/>
      <c r="M161" s="1531"/>
      <c r="N161" s="1484"/>
      <c r="O161" s="1510"/>
      <c r="P161" s="154"/>
      <c r="Q161" s="885"/>
      <c r="R161" s="896"/>
      <c r="S161" s="1510"/>
      <c r="T161" s="1510"/>
      <c r="U161" s="1510"/>
      <c r="V161" s="1523"/>
      <c r="W161" s="1510"/>
      <c r="X161" s="1510"/>
      <c r="Y161" s="1510"/>
      <c r="Z161" s="1469"/>
      <c r="AA161" s="1425"/>
      <c r="AB161" s="1328" t="str">
        <f>IF(ISNA(VLOOKUP(AA161,SaisieScores!$F$12:$G$103,2,FALSE)),"",VLOOKUP(AA161,SaisieScores!$F$12:$G$103,2,FALSE))</f>
        <v/>
      </c>
      <c r="AC161" s="898" t="str">
        <f t="shared" si="17"/>
        <v/>
      </c>
      <c r="AD161" s="1339" t="str">
        <f t="shared" si="131"/>
        <v/>
      </c>
      <c r="AE161" s="1339" t="str">
        <f t="shared" si="132"/>
        <v/>
      </c>
      <c r="AF161" s="898" t="str">
        <f>IF(OR(ISBLANK(AB161),AB161=""),"",IF(AB161="AB","",RANK(AB161,$AB$150:$AB$183,1)+COUNTIF($AB$150:AB161,AB161)-1))</f>
        <v/>
      </c>
      <c r="AG161" s="1045" t="str">
        <f t="shared" si="138"/>
        <v/>
      </c>
      <c r="AH161" s="88" t="str">
        <f t="shared" si="161"/>
        <v/>
      </c>
      <c r="AI161" s="87" t="str">
        <f t="shared" si="157"/>
        <v/>
      </c>
      <c r="AJ161" s="1010" t="str">
        <f t="shared" si="4"/>
        <v/>
      </c>
      <c r="AK161" s="99"/>
      <c r="AL161" s="950"/>
      <c r="AM161" s="950"/>
      <c r="AN161" s="1339" t="str">
        <f t="shared" si="139"/>
        <v/>
      </c>
      <c r="AO161" s="1352" t="str">
        <f t="shared" si="156"/>
        <v/>
      </c>
      <c r="AP161" s="1241" t="str">
        <f t="shared" si="148"/>
        <v/>
      </c>
      <c r="AQ161" s="1045" t="str">
        <f t="shared" si="133"/>
        <v/>
      </c>
      <c r="AR161" s="1045" t="str">
        <f t="shared" si="162"/>
        <v/>
      </c>
      <c r="AS161" s="1045" t="str">
        <f t="shared" si="7"/>
        <v/>
      </c>
      <c r="AT161" s="1045" t="str">
        <f t="shared" si="134"/>
        <v/>
      </c>
      <c r="AU161" s="1045"/>
      <c r="AV161" s="1045" t="str">
        <f t="shared" si="149"/>
        <v/>
      </c>
      <c r="AW161" s="1045"/>
      <c r="AX161" s="1045" t="str">
        <f t="shared" si="135"/>
        <v/>
      </c>
      <c r="AY161" s="1497"/>
      <c r="AZ161" s="1497"/>
      <c r="BA161" s="900" t="str">
        <f t="shared" si="136"/>
        <v/>
      </c>
      <c r="BB161" s="900" t="str">
        <f>IF(ISBLANK('JOURNÉE 2'!C161),"",'JOURNÉE 2'!C161)</f>
        <v/>
      </c>
      <c r="BC161" s="1511"/>
      <c r="BD161" s="1510"/>
      <c r="BE161" s="1515"/>
      <c r="BF161" s="1311" t="str">
        <f>IF(ISNA(VLOOKUP(BA161,'JOURNÉE 1'!$BJ$10:$BL$298,2,FALSE)),"",VLOOKUP(BA161,'JOURNÉE 1'!$BJ$10:$BL$298,2,FALSE))</f>
        <v/>
      </c>
      <c r="BG161" s="1312" t="str">
        <f t="shared" si="11"/>
        <v/>
      </c>
      <c r="BH161" s="1312" t="str">
        <f t="shared" si="12"/>
        <v/>
      </c>
      <c r="BI161" s="1511"/>
      <c r="BJ161" s="1353"/>
      <c r="BK161" s="1510"/>
      <c r="BL161" s="1510"/>
      <c r="BM161" s="1515"/>
      <c r="BN161" s="1311" t="str">
        <f>IF(ISBLANK('JOURNÉE 1'!C161),"",'JOURNÉE 1'!C161)</f>
        <v/>
      </c>
      <c r="BO161" s="461" t="str">
        <f t="shared" si="137"/>
        <v/>
      </c>
      <c r="BP161" s="461" t="str">
        <f>IF(ISBLANK('JOURNÉE 2'!C161),"",'JOURNÉE 2'!C161)</f>
        <v/>
      </c>
      <c r="BQ161" s="461" t="str">
        <f>IF(ISBLANK('JOURNÉE 1'!U161),"",'JOURNÉE 1'!U161)</f>
        <v/>
      </c>
      <c r="BR161" s="461" t="str">
        <f>IF(ISNA(VLOOKUP(BN161,'JOURNÉE 2'!$C$10:$AR$300,35,FALSE)),"",VLOOKUP(BN161,'JOURNÉE 2'!$C$10:$AR$300,35,FALSE))</f>
        <v/>
      </c>
      <c r="BS161" s="461" t="str">
        <f t="shared" si="140"/>
        <v/>
      </c>
      <c r="BT161" s="475">
        <f t="shared" si="141"/>
        <v>18</v>
      </c>
      <c r="BU161" s="1304" t="str">
        <f>IF(ISNA(VLOOKUP(BN161,'JOURNÉE 2'!$BV$10:$BX$300,3,FALSE)),"",VLOOKUP(BN161,'JOURNÉE 2'!$BV$10:$BX$300,3,FALSE))</f>
        <v/>
      </c>
      <c r="BV161" s="900" t="str">
        <f>IF(ISNA(VLOOKUP(BN161,'JOURNÉE 2'!$C$10:$AR$300,1,FALSE)),"",VLOOKUP(BN161,'JOURNÉE 2'!$C$10:$AR$300,1,FALSE))</f>
        <v/>
      </c>
      <c r="BW161" s="96"/>
      <c r="BX161" t="str">
        <f>IF(ISEVEN(ROW()),IF($B161&lt;&gt;0,TEXT($B161,"00")&amp;" "&amp;#REF!&amp;" "&amp;1,""),IF($B160&lt;&gt;0,TEXT($B160,"00")&amp;" "&amp;#REF!&amp;" "&amp;2,""))</f>
        <v/>
      </c>
      <c r="BY161" t="str">
        <f t="shared" si="151"/>
        <v/>
      </c>
      <c r="BZ161" t="str">
        <f t="shared" si="152"/>
        <v/>
      </c>
      <c r="CA161" t="str">
        <f t="shared" si="150"/>
        <v/>
      </c>
      <c r="CB161" t="str">
        <f t="shared" si="142"/>
        <v/>
      </c>
      <c r="CC161" t="str">
        <f t="shared" si="143"/>
        <v/>
      </c>
      <c r="CD161" t="str">
        <f t="shared" si="144"/>
        <v/>
      </c>
      <c r="CE161" t="str">
        <f t="shared" si="145"/>
        <v/>
      </c>
      <c r="CF161" t="str">
        <f t="shared" si="146"/>
        <v/>
      </c>
    </row>
    <row r="162" spans="1:84" ht="15.75" customHeight="1" thickTop="1" x14ac:dyDescent="0.4">
      <c r="A162" s="1497"/>
      <c r="B162" s="1457"/>
      <c r="C162" s="113"/>
      <c r="D162" s="114"/>
      <c r="E162" s="114"/>
      <c r="F162" s="115"/>
      <c r="G162" s="1139"/>
      <c r="H162" s="1457" t="str">
        <f t="shared" ref="H162" si="167">IF(G163=36,"",IF(G162="","",G162+G163))</f>
        <v/>
      </c>
      <c r="I162" s="1104" t="str">
        <f>IF(ISNA(VLOOKUP(C162,'J1&amp;J2'!$CA$9:$CE$466,5,FALSE)),"",VLOOKUP(C162,'J1&amp;J2'!$CA$9:$CE$466,5,FALSE))</f>
        <v/>
      </c>
      <c r="J162" s="1518"/>
      <c r="K162" s="1479" t="str">
        <f>IF(ISNA(VLOOKUP(J162,SaisieScores!$C$12:$D$103,2,FALSE)),"",VLOOKUP(J162,SaisieScores!$C$12:$D$103,2,FALSE))</f>
        <v/>
      </c>
      <c r="L162" s="1462" t="str">
        <f t="shared" si="154"/>
        <v/>
      </c>
      <c r="M162" s="1520" t="str">
        <f>IF(L162="","",L162-$AS$6)</f>
        <v/>
      </c>
      <c r="N162" s="1460" t="str">
        <f>IF(K162="","",RANK(K162,($K$10:$K$257),1))</f>
        <v/>
      </c>
      <c r="O162" s="1509" t="str">
        <f>IF(S162="","",IF(S162&gt;3,"",IF(S162=1,K162,IF(S162=2,K162,IF(S162=3,K162)))))</f>
        <v/>
      </c>
      <c r="P162" s="83"/>
      <c r="Q162" s="1351"/>
      <c r="R162" s="83"/>
      <c r="S162" s="1539" t="str">
        <f>IF(OR(ISBLANK(K162),K162=""),"",RANK(K162,$K$150:$K$183,1)+COUNTIF($K$146:K162,K162)-1)</f>
        <v/>
      </c>
      <c r="T162" s="1474" t="str">
        <f>IF(O162="","",IF(O162&gt;3,"",IF(O162=1,K162,IF(O162=2,K162,IF(O162=3,K162)))))</f>
        <v/>
      </c>
      <c r="U162" s="1474" t="str">
        <f>IF(S162="","",IF(S162&gt;3,"",IF(S162=1,K162,IF(S162=2,K162,IF(S162=3,K162)))))</f>
        <v/>
      </c>
      <c r="V162" s="1476"/>
      <c r="W162" s="1476" t="str">
        <f>IF(OR(ISBLANK(V162),V162=""),"",RANK(V162,($V$10:$V$257),1))</f>
        <v/>
      </c>
      <c r="X162" s="1476"/>
      <c r="Y162" s="1476"/>
      <c r="Z162" s="1477"/>
      <c r="AA162" s="1426"/>
      <c r="AB162" s="1328" t="str">
        <f>IF(ISNA(VLOOKUP(AA162,SaisieScores!$F$12:$G$103,2,FALSE)),"",VLOOKUP(AA162,SaisieScores!$F$12:$G$103,2,FALSE))</f>
        <v/>
      </c>
      <c r="AC162" s="1348" t="str">
        <f t="shared" si="17"/>
        <v/>
      </c>
      <c r="AD162" s="1349" t="str">
        <f t="shared" si="131"/>
        <v/>
      </c>
      <c r="AE162" s="1349" t="str">
        <f t="shared" si="132"/>
        <v/>
      </c>
      <c r="AF162" s="1348" t="str">
        <f>IF(OR(ISBLANK(AB162),AB162=""),"",IF(AB162="AB","",RANK(AB162,$AB$150:$AB$183,1)+COUNTIF($AB$150:AB162,AB162)-1))</f>
        <v/>
      </c>
      <c r="AG162" s="1223" t="str">
        <f t="shared" si="138"/>
        <v/>
      </c>
      <c r="AH162" s="103" t="str">
        <f t="shared" si="161"/>
        <v/>
      </c>
      <c r="AI162" s="82" t="str">
        <f t="shared" si="157"/>
        <v/>
      </c>
      <c r="AJ162" s="897" t="str">
        <f t="shared" si="4"/>
        <v/>
      </c>
      <c r="AK162" s="1223"/>
      <c r="AL162" s="1348"/>
      <c r="AM162" s="1348"/>
      <c r="AN162" s="1349" t="str">
        <f t="shared" si="139"/>
        <v/>
      </c>
      <c r="AO162" s="1157" t="str">
        <f t="shared" si="156"/>
        <v/>
      </c>
      <c r="AP162" s="1242" t="str">
        <f t="shared" si="148"/>
        <v/>
      </c>
      <c r="AQ162" s="1223" t="str">
        <f t="shared" si="133"/>
        <v/>
      </c>
      <c r="AR162" s="1223" t="str">
        <f t="shared" si="162"/>
        <v/>
      </c>
      <c r="AS162" s="1223" t="str">
        <f t="shared" si="7"/>
        <v/>
      </c>
      <c r="AT162" s="1223" t="str">
        <f t="shared" si="134"/>
        <v/>
      </c>
      <c r="AU162" s="1223"/>
      <c r="AV162" s="1223" t="str">
        <f t="shared" si="149"/>
        <v/>
      </c>
      <c r="AW162" s="1223"/>
      <c r="AX162" s="1223" t="str">
        <f t="shared" si="135"/>
        <v/>
      </c>
      <c r="AY162" s="1497"/>
      <c r="AZ162" s="1497"/>
      <c r="BA162" s="900" t="str">
        <f t="shared" si="136"/>
        <v/>
      </c>
      <c r="BB162" s="900" t="str">
        <f>IF(ISBLANK('JOURNÉE 2'!C162),"",'JOURNÉE 2'!C162)</f>
        <v/>
      </c>
      <c r="BC162" s="1505" t="str">
        <f>IF(OR(BK162=""),"",IF(OR(BL162=""),"",BK162))</f>
        <v/>
      </c>
      <c r="BD162" s="1495" t="str">
        <f>IF(OR(BK162=""),"",IF(OR(BL162=""),"",BL162))</f>
        <v/>
      </c>
      <c r="BE162" s="1508" t="str">
        <f>IF(OR(BK162="",BL162=""),"",MIN(BK162:BL162))</f>
        <v/>
      </c>
      <c r="BF162" s="1311" t="str">
        <f>IF(ISNA(VLOOKUP(BA162,'JOURNÉE 1'!$BJ$10:$BL$298,2,FALSE)),"",VLOOKUP(BA162,'JOURNÉE 1'!$BJ$10:$BL$298,2,FALSE))</f>
        <v/>
      </c>
      <c r="BG162" s="1312" t="str">
        <f t="shared" si="11"/>
        <v/>
      </c>
      <c r="BH162" s="1312" t="str">
        <f t="shared" si="12"/>
        <v/>
      </c>
      <c r="BI162" s="1505" t="str">
        <f>IF(OR(C162="",C163=""),"",CONCATENATE(C162,C163))</f>
        <v/>
      </c>
      <c r="BJ162" s="1354"/>
      <c r="BK162" s="1495" t="str">
        <f>IF(K162= "", "",K162)</f>
        <v/>
      </c>
      <c r="BL162" s="1495" t="str">
        <f>IF(ISNA(VLOOKUP(BI162,'JOURNÉE 2'!$BE$10:$BF$300,2,FALSE)),"",VLOOKUP(BI162,'JOURNÉE 2'!$BE$10:$BF$300,2,FALSE))</f>
        <v/>
      </c>
      <c r="BM162" s="1508" t="str">
        <f>IF(OR(BK162="",BL162=""),"",MIN(BK162:BL162))</f>
        <v/>
      </c>
      <c r="BN162" s="1311" t="str">
        <f>IF(ISBLANK('JOURNÉE 1'!C162),"",'JOURNÉE 1'!C162)</f>
        <v/>
      </c>
      <c r="BO162" s="461" t="str">
        <f t="shared" si="137"/>
        <v/>
      </c>
      <c r="BP162" s="461" t="str">
        <f>IF(ISBLANK('JOURNÉE 2'!C162),"",'JOURNÉE 2'!C162)</f>
        <v/>
      </c>
      <c r="BQ162" s="461" t="str">
        <f>IF(ISBLANK('JOURNÉE 1'!U162),"",'JOURNÉE 1'!U162)</f>
        <v/>
      </c>
      <c r="BR162" s="461" t="str">
        <f>IF(ISNA(VLOOKUP(BN162,'JOURNÉE 2'!$C$10:$AR$300,35,FALSE)),"",VLOOKUP(BN162,'JOURNÉE 2'!$C$10:$AR$300,35,FALSE))</f>
        <v/>
      </c>
      <c r="BS162" s="461" t="str">
        <f t="shared" si="140"/>
        <v/>
      </c>
      <c r="BT162" s="475">
        <f t="shared" si="141"/>
        <v>18</v>
      </c>
      <c r="BU162" s="1304" t="str">
        <f>IF(ISNA(VLOOKUP(BN162,'JOURNÉE 2'!$BV$10:$BX$300,3,FALSE)),"",VLOOKUP(BN162,'JOURNÉE 2'!$BV$10:$BX$300,3,FALSE))</f>
        <v/>
      </c>
      <c r="BV162" s="900" t="str">
        <f>IF(ISNA(VLOOKUP(BN162,'JOURNÉE 2'!$C$10:$AR$300,1,FALSE)),"",VLOOKUP(BN162,'JOURNÉE 2'!$C$10:$AR$300,1,FALSE))</f>
        <v/>
      </c>
      <c r="BW162" s="107"/>
      <c r="BX162" t="str">
        <f>IF(ISEVEN(ROW()),IF($B162&lt;&gt;0,TEXT($B162,"00")&amp;" "&amp;#REF!&amp;" "&amp;1,""),IF($B161&lt;&gt;0,TEXT($B161,"00")&amp;" "&amp;#REF!&amp;" "&amp;2,""))</f>
        <v/>
      </c>
      <c r="BY162" t="str">
        <f t="shared" si="151"/>
        <v/>
      </c>
      <c r="BZ162" t="str">
        <f t="shared" si="152"/>
        <v/>
      </c>
      <c r="CA162" t="str">
        <f t="shared" si="150"/>
        <v/>
      </c>
      <c r="CB162" t="str">
        <f t="shared" si="142"/>
        <v/>
      </c>
      <c r="CC162" t="str">
        <f t="shared" si="143"/>
        <v/>
      </c>
      <c r="CD162" t="str">
        <f t="shared" si="144"/>
        <v/>
      </c>
      <c r="CE162" t="str">
        <f t="shared" si="145"/>
        <v/>
      </c>
      <c r="CF162" t="str">
        <f t="shared" si="146"/>
        <v/>
      </c>
    </row>
    <row r="163" spans="1:84" ht="15.75" customHeight="1" thickBot="1" x14ac:dyDescent="0.45">
      <c r="A163" s="1497"/>
      <c r="B163" s="1458"/>
      <c r="C163" s="80"/>
      <c r="D163" s="81"/>
      <c r="E163" s="81"/>
      <c r="F163" s="82"/>
      <c r="G163" s="1141"/>
      <c r="H163" s="1494"/>
      <c r="I163" s="1102" t="str">
        <f>IF(ISNA(VLOOKUP(C163,'J1&amp;J2'!$CA$9:$CE$466,5,FALSE)),"",VLOOKUP(C163,'J1&amp;J2'!$CA$9:$CE$466,5,FALSE))</f>
        <v/>
      </c>
      <c r="J163" s="1519"/>
      <c r="K163" s="1480"/>
      <c r="L163" s="1463"/>
      <c r="M163" s="1521"/>
      <c r="N163" s="1461"/>
      <c r="O163" s="1510"/>
      <c r="P163" s="118"/>
      <c r="Q163" s="1347"/>
      <c r="R163" s="83"/>
      <c r="S163" s="1510"/>
      <c r="T163" s="1510"/>
      <c r="U163" s="1510"/>
      <c r="V163" s="1510"/>
      <c r="W163" s="1510"/>
      <c r="X163" s="1510"/>
      <c r="Y163" s="1510"/>
      <c r="Z163" s="1469"/>
      <c r="AA163" s="1424"/>
      <c r="AB163" s="1328" t="str">
        <f>IF(ISNA(VLOOKUP(AA163,SaisieScores!$F$12:$G$103,2,FALSE)),"",VLOOKUP(AA163,SaisieScores!$F$12:$G$103,2,FALSE))</f>
        <v/>
      </c>
      <c r="AC163" s="898" t="str">
        <f t="shared" si="17"/>
        <v/>
      </c>
      <c r="AD163" s="1339" t="str">
        <f t="shared" si="131"/>
        <v/>
      </c>
      <c r="AE163" s="1339" t="str">
        <f t="shared" si="132"/>
        <v/>
      </c>
      <c r="AF163" s="898" t="str">
        <f>IF(OR(ISBLANK(AB163),AB163=""),"",IF(AB163="AB","",RANK(AB163,$AB$150:$AB$183,1)+COUNTIF($AB$150:AB163,AB163)-1))</f>
        <v/>
      </c>
      <c r="AG163" s="1045" t="str">
        <f t="shared" si="138"/>
        <v/>
      </c>
      <c r="AH163" s="88" t="str">
        <f t="shared" si="161"/>
        <v/>
      </c>
      <c r="AI163" s="87" t="str">
        <f t="shared" si="157"/>
        <v/>
      </c>
      <c r="AJ163" s="1010" t="str">
        <f t="shared" si="4"/>
        <v/>
      </c>
      <c r="AK163" s="99"/>
      <c r="AL163" s="950"/>
      <c r="AM163" s="950"/>
      <c r="AN163" s="1339" t="str">
        <f t="shared" si="139"/>
        <v/>
      </c>
      <c r="AO163" s="1352" t="str">
        <f t="shared" si="156"/>
        <v/>
      </c>
      <c r="AP163" s="1241" t="str">
        <f t="shared" si="148"/>
        <v/>
      </c>
      <c r="AQ163" s="1045" t="str">
        <f t="shared" si="133"/>
        <v/>
      </c>
      <c r="AR163" s="1045" t="str">
        <f t="shared" si="162"/>
        <v/>
      </c>
      <c r="AS163" s="1045" t="str">
        <f t="shared" si="7"/>
        <v/>
      </c>
      <c r="AT163" s="1045" t="str">
        <f t="shared" si="134"/>
        <v/>
      </c>
      <c r="AU163" s="1045"/>
      <c r="AV163" s="1045" t="str">
        <f t="shared" si="149"/>
        <v/>
      </c>
      <c r="AW163" s="1045"/>
      <c r="AX163" s="1045" t="str">
        <f t="shared" si="135"/>
        <v/>
      </c>
      <c r="AY163" s="1497"/>
      <c r="AZ163" s="1497"/>
      <c r="BA163" s="900" t="str">
        <f t="shared" si="136"/>
        <v/>
      </c>
      <c r="BB163" s="900" t="str">
        <f>IF(ISBLANK('JOURNÉE 2'!C163),"",'JOURNÉE 2'!C163)</f>
        <v/>
      </c>
      <c r="BC163" s="1511"/>
      <c r="BD163" s="1510"/>
      <c r="BE163" s="1515"/>
      <c r="BF163" s="1311" t="str">
        <f>IF(ISNA(VLOOKUP(BA163,'JOURNÉE 1'!$BJ$10:$BL$298,2,FALSE)),"",VLOOKUP(BA163,'JOURNÉE 1'!$BJ$10:$BL$298,2,FALSE))</f>
        <v/>
      </c>
      <c r="BG163" s="1312" t="str">
        <f t="shared" si="11"/>
        <v/>
      </c>
      <c r="BH163" s="1312" t="str">
        <f t="shared" si="12"/>
        <v/>
      </c>
      <c r="BI163" s="1511"/>
      <c r="BJ163" s="1353"/>
      <c r="BK163" s="1510"/>
      <c r="BL163" s="1510"/>
      <c r="BM163" s="1515"/>
      <c r="BN163" s="1311" t="str">
        <f>IF(ISBLANK('JOURNÉE 1'!C163),"",'JOURNÉE 1'!C163)</f>
        <v/>
      </c>
      <c r="BO163" s="461" t="str">
        <f t="shared" si="137"/>
        <v/>
      </c>
      <c r="BP163" s="461" t="str">
        <f>IF(ISBLANK('JOURNÉE 2'!C163),"",'JOURNÉE 2'!C163)</f>
        <v/>
      </c>
      <c r="BQ163" s="461" t="str">
        <f>IF(ISBLANK('JOURNÉE 1'!U163),"",'JOURNÉE 1'!U163)</f>
        <v/>
      </c>
      <c r="BR163" s="461" t="str">
        <f>IF(ISNA(VLOOKUP(BN163,'JOURNÉE 2'!$C$10:$AR$300,35,FALSE)),"",VLOOKUP(BN163,'JOURNÉE 2'!$C$10:$AR$300,35,FALSE))</f>
        <v/>
      </c>
      <c r="BS163" s="461" t="str">
        <f t="shared" si="140"/>
        <v/>
      </c>
      <c r="BT163" s="475">
        <f t="shared" si="141"/>
        <v>18</v>
      </c>
      <c r="BU163" s="1304" t="str">
        <f>IF(ISNA(VLOOKUP(BN163,'JOURNÉE 2'!$BV$10:$BX$300,3,FALSE)),"",VLOOKUP(BN163,'JOURNÉE 2'!$BV$10:$BX$300,3,FALSE))</f>
        <v/>
      </c>
      <c r="BV163" s="900" t="str">
        <f>IF(ISNA(VLOOKUP(BN163,'JOURNÉE 2'!$C$10:$AR$300,1,FALSE)),"",VLOOKUP(BN163,'JOURNÉE 2'!$C$10:$AR$300,1,FALSE))</f>
        <v/>
      </c>
      <c r="BW163" s="96"/>
      <c r="BX163" t="str">
        <f>IF(ISEVEN(ROW()),IF($B163&lt;&gt;0,TEXT($B163,"00")&amp;" "&amp;#REF!&amp;" "&amp;1,""),IF($B162&lt;&gt;0,TEXT($B162,"00")&amp;" "&amp;#REF!&amp;" "&amp;2,""))</f>
        <v/>
      </c>
      <c r="BY163" t="str">
        <f t="shared" si="151"/>
        <v/>
      </c>
      <c r="BZ163" t="str">
        <f t="shared" si="152"/>
        <v/>
      </c>
      <c r="CA163" t="str">
        <f t="shared" si="150"/>
        <v/>
      </c>
      <c r="CB163" t="str">
        <f t="shared" si="142"/>
        <v/>
      </c>
      <c r="CC163" t="str">
        <f t="shared" si="143"/>
        <v/>
      </c>
      <c r="CD163" t="str">
        <f t="shared" si="144"/>
        <v/>
      </c>
      <c r="CE163" t="str">
        <f t="shared" si="145"/>
        <v/>
      </c>
      <c r="CF163" t="str">
        <f t="shared" si="146"/>
        <v/>
      </c>
    </row>
    <row r="164" spans="1:84" ht="15.75" customHeight="1" thickTop="1" x14ac:dyDescent="0.4">
      <c r="A164" s="1497"/>
      <c r="B164" s="1459"/>
      <c r="C164" s="97"/>
      <c r="D164" s="98"/>
      <c r="E164" s="98"/>
      <c r="F164" s="87"/>
      <c r="G164" s="1140"/>
      <c r="H164" s="1459" t="str">
        <f t="shared" ref="H164" si="168">IF(G165=36,"",IF(G164="","",G164+G165))</f>
        <v/>
      </c>
      <c r="I164" s="1103" t="str">
        <f>IF(ISNA(VLOOKUP(C164,'J1&amp;J2'!$CA$9:$CE$466,5,FALSE)),"",VLOOKUP(C164,'J1&amp;J2'!$CA$9:$CE$466,5,FALSE))</f>
        <v/>
      </c>
      <c r="J164" s="1516"/>
      <c r="K164" s="1479" t="str">
        <f>IF(ISNA(VLOOKUP(J164,SaisieScores!$C$12:$D$103,2,FALSE)),"",VLOOKUP(J164,SaisieScores!$C$12:$D$103,2,FALSE))</f>
        <v/>
      </c>
      <c r="L164" s="1462" t="str">
        <f t="shared" si="154"/>
        <v/>
      </c>
      <c r="M164" s="1529" t="str">
        <f>IF(L164="","",L164-$AS$6)</f>
        <v/>
      </c>
      <c r="N164" s="1471" t="str">
        <f>IF(K164="","",RANK(K164,($K$10:$K$257),1))</f>
        <v/>
      </c>
      <c r="O164" s="1474" t="str">
        <f>IF(S164="","",IF(S164&gt;3,"",IF(S164=1,K164,IF(S164=2,K164,IF(S164=3,K164)))))</f>
        <v/>
      </c>
      <c r="P164" s="1045"/>
      <c r="Q164" s="942"/>
      <c r="R164" s="87"/>
      <c r="S164" s="1474" t="str">
        <f>IF(OR(ISBLANK(K164),K164=""),"",RANK(K164,$K$150:$K$183,1)+COUNTIF($K$146:K164,K164)-1)</f>
        <v/>
      </c>
      <c r="T164" s="1474" t="str">
        <f>IF(O164="","",IF(O164&gt;3,"",IF(O164=1,K164,IF(O164=2,K164,IF(O164=3,K164)))))</f>
        <v/>
      </c>
      <c r="U164" s="1474" t="str">
        <f>IF(S164="","",IF(S164&gt;3,"",IF(S164=1,K164,IF(S164=2,K164,IF(S164=3,K164)))))</f>
        <v/>
      </c>
      <c r="V164" s="1476"/>
      <c r="W164" s="1476" t="str">
        <f>IF(OR(ISBLANK(V164),V164=""),"",RANK(V164,($V$10:$V$257),1))</f>
        <v/>
      </c>
      <c r="X164" s="1476"/>
      <c r="Y164" s="1476"/>
      <c r="Z164" s="1477"/>
      <c r="AA164" s="1425"/>
      <c r="AB164" s="1328" t="str">
        <f>IF(ISNA(VLOOKUP(AA164,SaisieScores!$F$12:$G$103,2,FALSE)),"",VLOOKUP(AA164,SaisieScores!$F$12:$G$103,2,FALSE))</f>
        <v/>
      </c>
      <c r="AC164" s="1348" t="str">
        <f t="shared" si="17"/>
        <v/>
      </c>
      <c r="AD164" s="1349" t="str">
        <f t="shared" si="131"/>
        <v/>
      </c>
      <c r="AE164" s="1349" t="str">
        <f t="shared" si="132"/>
        <v/>
      </c>
      <c r="AF164" s="1348" t="str">
        <f>IF(OR(ISBLANK(AB164),AB164=""),"",IF(AB164="AB","",RANK(AB164,$AB$150:$AB$183,1)+COUNTIF($AB$150:AB164,AB164)-1))</f>
        <v/>
      </c>
      <c r="AG164" s="1223" t="str">
        <f t="shared" si="138"/>
        <v/>
      </c>
      <c r="AH164" s="103" t="str">
        <f t="shared" si="161"/>
        <v/>
      </c>
      <c r="AI164" s="82" t="str">
        <f t="shared" si="157"/>
        <v/>
      </c>
      <c r="AJ164" s="897" t="str">
        <f t="shared" si="4"/>
        <v/>
      </c>
      <c r="AK164" s="1223"/>
      <c r="AL164" s="1348"/>
      <c r="AM164" s="1348"/>
      <c r="AN164" s="1349" t="str">
        <f t="shared" si="139"/>
        <v/>
      </c>
      <c r="AO164" s="1157" t="str">
        <f t="shared" si="156"/>
        <v/>
      </c>
      <c r="AP164" s="1242" t="str">
        <f t="shared" si="148"/>
        <v/>
      </c>
      <c r="AQ164" s="1223" t="str">
        <f t="shared" si="133"/>
        <v/>
      </c>
      <c r="AR164" s="1223" t="str">
        <f t="shared" si="162"/>
        <v/>
      </c>
      <c r="AS164" s="1223" t="str">
        <f t="shared" si="7"/>
        <v/>
      </c>
      <c r="AT164" s="1223" t="str">
        <f t="shared" si="134"/>
        <v/>
      </c>
      <c r="AU164" s="1223"/>
      <c r="AV164" s="1223" t="str">
        <f t="shared" si="149"/>
        <v/>
      </c>
      <c r="AW164" s="1223"/>
      <c r="AX164" s="1223" t="str">
        <f t="shared" si="135"/>
        <v/>
      </c>
      <c r="AY164" s="1497"/>
      <c r="AZ164" s="1497"/>
      <c r="BA164" s="900" t="str">
        <f t="shared" si="136"/>
        <v/>
      </c>
      <c r="BB164" s="900" t="str">
        <f>IF(ISBLANK('JOURNÉE 2'!C164),"",'JOURNÉE 2'!C164)</f>
        <v/>
      </c>
      <c r="BC164" s="1505" t="str">
        <f>IF(OR(BK164=""),"",IF(OR(BL164=""),"",BK164))</f>
        <v/>
      </c>
      <c r="BD164" s="1495" t="str">
        <f>IF(OR(BK164=""),"",IF(OR(BL164=""),"",BL164))</f>
        <v/>
      </c>
      <c r="BE164" s="1508" t="str">
        <f>IF(OR(BK164="",BL164=""),"",MIN(BK164:BL164))</f>
        <v/>
      </c>
      <c r="BF164" s="1311" t="str">
        <f>IF(ISNA(VLOOKUP(BA164,'JOURNÉE 1'!$BJ$10:$BL$298,2,FALSE)),"",VLOOKUP(BA164,'JOURNÉE 1'!$BJ$10:$BL$298,2,FALSE))</f>
        <v/>
      </c>
      <c r="BG164" s="1312" t="str">
        <f t="shared" si="11"/>
        <v/>
      </c>
      <c r="BH164" s="1312" t="str">
        <f t="shared" si="12"/>
        <v/>
      </c>
      <c r="BI164" s="1505" t="str">
        <f>IF(OR(C164="",C165=""),"",CONCATENATE(C164,C165))</f>
        <v/>
      </c>
      <c r="BJ164" s="1354"/>
      <c r="BK164" s="1495" t="str">
        <f>IF(K164= "", "",K164)</f>
        <v/>
      </c>
      <c r="BL164" s="1495" t="str">
        <f>IF(ISNA(VLOOKUP(BI164,'JOURNÉE 2'!$BE$10:$BF$300,2,FALSE)),"",VLOOKUP(BI164,'JOURNÉE 2'!$BE$10:$BF$300,2,FALSE))</f>
        <v/>
      </c>
      <c r="BM164" s="1508" t="str">
        <f>IF(OR(BK164="",BL164=""),"",MIN(BK164:BL164))</f>
        <v/>
      </c>
      <c r="BN164" s="1311" t="str">
        <f>IF(ISBLANK('JOURNÉE 1'!C164),"",'JOURNÉE 1'!C164)</f>
        <v/>
      </c>
      <c r="BO164" s="461" t="str">
        <f t="shared" si="137"/>
        <v/>
      </c>
      <c r="BP164" s="461" t="str">
        <f>IF(ISBLANK('JOURNÉE 2'!C164),"",'JOURNÉE 2'!C164)</f>
        <v/>
      </c>
      <c r="BQ164" s="461" t="str">
        <f>IF(ISBLANK('JOURNÉE 1'!U164),"",'JOURNÉE 1'!U164)</f>
        <v/>
      </c>
      <c r="BR164" s="461" t="str">
        <f>IF(ISNA(VLOOKUP(BN164,'JOURNÉE 2'!$C$10:$AR$300,35,FALSE)),"",VLOOKUP(BN164,'JOURNÉE 2'!$C$10:$AR$300,35,FALSE))</f>
        <v/>
      </c>
      <c r="BS164" s="461" t="str">
        <f t="shared" si="140"/>
        <v/>
      </c>
      <c r="BT164" s="475">
        <f t="shared" si="141"/>
        <v>18</v>
      </c>
      <c r="BU164" s="1304" t="str">
        <f>IF(ISNA(VLOOKUP(BN164,'JOURNÉE 2'!$BV$10:$BX$300,3,FALSE)),"",VLOOKUP(BN164,'JOURNÉE 2'!$BV$10:$BX$300,3,FALSE))</f>
        <v/>
      </c>
      <c r="BV164" s="900" t="str">
        <f>IF(ISNA(VLOOKUP(BN164,'JOURNÉE 2'!$C$10:$AR$300,1,FALSE)),"",VLOOKUP(BN164,'JOURNÉE 2'!$C$10:$AR$300,1,FALSE))</f>
        <v/>
      </c>
      <c r="BW164" s="107"/>
      <c r="BX164" t="str">
        <f>IF(ISEVEN(ROW()),IF($B164&lt;&gt;0,TEXT($B164,"00")&amp;" "&amp;#REF!&amp;" "&amp;1,""),IF($B163&lt;&gt;0,TEXT($B163,"00")&amp;" "&amp;#REF!&amp;" "&amp;2,""))</f>
        <v/>
      </c>
      <c r="BY164" t="str">
        <f t="shared" si="151"/>
        <v/>
      </c>
      <c r="BZ164" t="str">
        <f t="shared" si="152"/>
        <v/>
      </c>
      <c r="CA164" t="str">
        <f t="shared" si="150"/>
        <v/>
      </c>
      <c r="CB164" t="str">
        <f t="shared" si="142"/>
        <v/>
      </c>
      <c r="CC164" t="str">
        <f t="shared" si="143"/>
        <v/>
      </c>
      <c r="CD164" t="str">
        <f t="shared" si="144"/>
        <v/>
      </c>
      <c r="CE164" t="str">
        <f t="shared" si="145"/>
        <v/>
      </c>
      <c r="CF164" t="str">
        <f t="shared" si="146"/>
        <v/>
      </c>
    </row>
    <row r="165" spans="1:84" ht="15.75" customHeight="1" thickBot="1" x14ac:dyDescent="0.45">
      <c r="A165" s="1497"/>
      <c r="B165" s="1458"/>
      <c r="C165" s="97"/>
      <c r="D165" s="98"/>
      <c r="E165" s="98"/>
      <c r="F165" s="87"/>
      <c r="G165" s="1140"/>
      <c r="H165" s="1486"/>
      <c r="I165" s="1105" t="str">
        <f>IF(ISNA(VLOOKUP(C165,'J1&amp;J2'!$CA$9:$CE$466,5,FALSE)),"",VLOOKUP(C165,'J1&amp;J2'!$CA$9:$CE$466,5,FALSE))</f>
        <v/>
      </c>
      <c r="J165" s="1517"/>
      <c r="K165" s="1480"/>
      <c r="L165" s="1463"/>
      <c r="M165" s="1531"/>
      <c r="N165" s="1484"/>
      <c r="O165" s="1510"/>
      <c r="P165" s="154"/>
      <c r="Q165" s="885"/>
      <c r="R165" s="896"/>
      <c r="S165" s="1510"/>
      <c r="T165" s="1510"/>
      <c r="U165" s="1510"/>
      <c r="V165" s="1510"/>
      <c r="W165" s="1510"/>
      <c r="X165" s="1510"/>
      <c r="Y165" s="1510"/>
      <c r="Z165" s="1469"/>
      <c r="AA165" s="1425"/>
      <c r="AB165" s="1328" t="str">
        <f>IF(ISNA(VLOOKUP(AA165,SaisieScores!$F$12:$G$103,2,FALSE)),"",VLOOKUP(AA165,SaisieScores!$F$12:$G$103,2,FALSE))</f>
        <v/>
      </c>
      <c r="AC165" s="898" t="str">
        <f t="shared" si="17"/>
        <v/>
      </c>
      <c r="AD165" s="1339" t="str">
        <f t="shared" si="131"/>
        <v/>
      </c>
      <c r="AE165" s="1339" t="str">
        <f t="shared" si="132"/>
        <v/>
      </c>
      <c r="AF165" s="898" t="str">
        <f>IF(OR(ISBLANK(AB165),AB165=""),"",IF(AB165="AB","",RANK(AB165,$AB$150:$AB$183,1)+COUNTIF($AB$150:AB165,AB165)-1))</f>
        <v/>
      </c>
      <c r="AG165" s="1045" t="str">
        <f t="shared" si="138"/>
        <v/>
      </c>
      <c r="AH165" s="88" t="str">
        <f t="shared" si="161"/>
        <v/>
      </c>
      <c r="AI165" s="87" t="str">
        <f t="shared" si="157"/>
        <v/>
      </c>
      <c r="AJ165" s="1010" t="str">
        <f t="shared" si="4"/>
        <v/>
      </c>
      <c r="AK165" s="99"/>
      <c r="AL165" s="950"/>
      <c r="AM165" s="950"/>
      <c r="AN165" s="1339" t="str">
        <f t="shared" si="139"/>
        <v/>
      </c>
      <c r="AO165" s="1352" t="str">
        <f t="shared" si="156"/>
        <v/>
      </c>
      <c r="AP165" s="1241" t="str">
        <f t="shared" si="148"/>
        <v/>
      </c>
      <c r="AQ165" s="1045" t="str">
        <f t="shared" si="133"/>
        <v/>
      </c>
      <c r="AR165" s="1045" t="str">
        <f t="shared" si="162"/>
        <v/>
      </c>
      <c r="AS165" s="1045" t="str">
        <f t="shared" si="7"/>
        <v/>
      </c>
      <c r="AT165" s="1045" t="str">
        <f t="shared" si="134"/>
        <v/>
      </c>
      <c r="AU165" s="1045"/>
      <c r="AV165" s="1045" t="str">
        <f t="shared" si="149"/>
        <v/>
      </c>
      <c r="AW165" s="1045"/>
      <c r="AX165" s="1045" t="str">
        <f t="shared" si="135"/>
        <v/>
      </c>
      <c r="AY165" s="1497"/>
      <c r="AZ165" s="1497"/>
      <c r="BA165" s="900" t="str">
        <f t="shared" si="136"/>
        <v/>
      </c>
      <c r="BB165" s="900" t="str">
        <f>IF(ISBLANK('JOURNÉE 2'!C165),"",'JOURNÉE 2'!C165)</f>
        <v/>
      </c>
      <c r="BC165" s="1511"/>
      <c r="BD165" s="1510"/>
      <c r="BE165" s="1515"/>
      <c r="BF165" s="1311" t="str">
        <f>IF(ISNA(VLOOKUP(BA165,'JOURNÉE 1'!$BJ$10:$BL$298,2,FALSE)),"",VLOOKUP(BA165,'JOURNÉE 1'!$BJ$10:$BL$298,2,FALSE))</f>
        <v/>
      </c>
      <c r="BG165" s="1312" t="str">
        <f t="shared" si="11"/>
        <v/>
      </c>
      <c r="BH165" s="1312" t="str">
        <f t="shared" si="12"/>
        <v/>
      </c>
      <c r="BI165" s="1511"/>
      <c r="BJ165" s="1353"/>
      <c r="BK165" s="1510"/>
      <c r="BL165" s="1510"/>
      <c r="BM165" s="1515"/>
      <c r="BN165" s="1311" t="str">
        <f>IF(ISBLANK('JOURNÉE 1'!C165),"",'JOURNÉE 1'!C165)</f>
        <v/>
      </c>
      <c r="BO165" s="461" t="str">
        <f t="shared" si="137"/>
        <v/>
      </c>
      <c r="BP165" s="461" t="str">
        <f>IF(ISBLANK('JOURNÉE 2'!C165),"",'JOURNÉE 2'!C165)</f>
        <v/>
      </c>
      <c r="BQ165" s="461" t="str">
        <f>IF(ISBLANK('JOURNÉE 1'!U165),"",'JOURNÉE 1'!U165)</f>
        <v/>
      </c>
      <c r="BR165" s="461" t="str">
        <f>IF(ISNA(VLOOKUP(BN165,'JOURNÉE 2'!$C$10:$AR$300,35,FALSE)),"",VLOOKUP(BN165,'JOURNÉE 2'!$C$10:$AR$300,35,FALSE))</f>
        <v/>
      </c>
      <c r="BS165" s="461" t="str">
        <f t="shared" si="140"/>
        <v/>
      </c>
      <c r="BT165" s="475">
        <f t="shared" si="141"/>
        <v>18</v>
      </c>
      <c r="BU165" s="1304" t="str">
        <f>IF(ISNA(VLOOKUP(BN165,'JOURNÉE 2'!$BV$10:$BX$300,3,FALSE)),"",VLOOKUP(BN165,'JOURNÉE 2'!$BV$10:$BX$300,3,FALSE))</f>
        <v/>
      </c>
      <c r="BV165" s="900" t="str">
        <f>IF(ISNA(VLOOKUP(BN165,'JOURNÉE 2'!$C$10:$AR$300,1,FALSE)),"",VLOOKUP(BN165,'JOURNÉE 2'!$C$10:$AR$300,1,FALSE))</f>
        <v/>
      </c>
      <c r="BW165" s="96"/>
      <c r="BX165" t="str">
        <f>IF(ISEVEN(ROW()),IF($B165&lt;&gt;0,TEXT($B165,"00")&amp;" "&amp;#REF!&amp;" "&amp;1,""),IF($B164&lt;&gt;0,TEXT($B164,"00")&amp;" "&amp;#REF!&amp;" "&amp;2,""))</f>
        <v/>
      </c>
      <c r="BY165" t="str">
        <f t="shared" si="151"/>
        <v/>
      </c>
      <c r="BZ165" t="str">
        <f t="shared" si="152"/>
        <v/>
      </c>
      <c r="CA165" t="str">
        <f t="shared" si="150"/>
        <v/>
      </c>
      <c r="CB165" t="str">
        <f t="shared" si="142"/>
        <v/>
      </c>
      <c r="CC165" t="str">
        <f t="shared" si="143"/>
        <v/>
      </c>
      <c r="CD165" t="str">
        <f t="shared" si="144"/>
        <v/>
      </c>
      <c r="CE165" t="str">
        <f t="shared" si="145"/>
        <v/>
      </c>
      <c r="CF165" t="str">
        <f t="shared" si="146"/>
        <v/>
      </c>
    </row>
    <row r="166" spans="1:84" ht="15.75" customHeight="1" thickTop="1" x14ac:dyDescent="0.4">
      <c r="A166" s="1497"/>
      <c r="B166" s="1457"/>
      <c r="C166" s="113"/>
      <c r="D166" s="114"/>
      <c r="E166" s="114"/>
      <c r="F166" s="115"/>
      <c r="G166" s="1139"/>
      <c r="H166" s="1457" t="str">
        <f t="shared" ref="H166" si="169">IF(G167=36,"",IF(G166="","",G166+G167))</f>
        <v/>
      </c>
      <c r="I166" s="1104" t="str">
        <f>IF(ISNA(VLOOKUP(C166,'J1&amp;J2'!$CA$9:$CE$466,5,FALSE)),"",VLOOKUP(C166,'J1&amp;J2'!$CA$9:$CE$466,5,FALSE))</f>
        <v/>
      </c>
      <c r="J166" s="1518"/>
      <c r="K166" s="1479" t="str">
        <f>IF(ISNA(VLOOKUP(J166,SaisieScores!$C$12:$D$103,2,FALSE)),"",VLOOKUP(J166,SaisieScores!$C$12:$D$103,2,FALSE))</f>
        <v/>
      </c>
      <c r="L166" s="1462" t="str">
        <f t="shared" si="154"/>
        <v/>
      </c>
      <c r="M166" s="1520" t="str">
        <f>IF(L166="","",L166-$AS$6)</f>
        <v/>
      </c>
      <c r="N166" s="1460" t="str">
        <f>IF(K166="","",RANK(K166,($K$10:$K$257),1))</f>
        <v/>
      </c>
      <c r="O166" s="1509" t="str">
        <f>IF(S166="","",IF(S166&gt;3,"",IF(S166=1,K166,IF(S166=2,K166,IF(S166=3,K166)))))</f>
        <v/>
      </c>
      <c r="P166" s="83"/>
      <c r="Q166" s="1351"/>
      <c r="R166" s="83"/>
      <c r="S166" s="1539" t="str">
        <f>IF(OR(ISBLANK(K166),K166=""),"",RANK(K166,$K$150:$K$183,1)+COUNTIF($K$146:K166,K166)-1)</f>
        <v/>
      </c>
      <c r="T166" s="1474" t="str">
        <f>IF(O166="","",IF(O166&gt;3,"",IF(O166=1,K166,IF(O166=2,K166,IF(O166=3,K166)))))</f>
        <v/>
      </c>
      <c r="U166" s="1474" t="str">
        <f>IF(S166="","",IF(S166&gt;3,"",IF(S166=1,K166,IF(S166=2,K166,IF(S166=3,K166)))))</f>
        <v/>
      </c>
      <c r="V166" s="1476"/>
      <c r="W166" s="1476" t="str">
        <f>IF(OR(ISBLANK(V166),V166=""),"",RANK(V166,($V$10:$V$257),1))</f>
        <v/>
      </c>
      <c r="X166" s="1476"/>
      <c r="Y166" s="1476"/>
      <c r="Z166" s="1477"/>
      <c r="AA166" s="1426"/>
      <c r="AB166" s="1328" t="str">
        <f>IF(ISNA(VLOOKUP(AA166,SaisieScores!$F$12:$G$103,2,FALSE)),"",VLOOKUP(AA166,SaisieScores!$F$12:$G$103,2,FALSE))</f>
        <v/>
      </c>
      <c r="AC166" s="1348" t="str">
        <f t="shared" si="17"/>
        <v/>
      </c>
      <c r="AD166" s="1349" t="str">
        <f t="shared" si="131"/>
        <v/>
      </c>
      <c r="AE166" s="1349" t="str">
        <f t="shared" si="132"/>
        <v/>
      </c>
      <c r="AF166" s="1348" t="str">
        <f>IF(OR(ISBLANK(AB166),AB166=""),"",IF(AB166="AB","",RANK(AB166,$AB$150:$AB$183,1)+COUNTIF($AB$150:AB166,AB166)-1))</f>
        <v/>
      </c>
      <c r="AG166" s="1223" t="str">
        <f t="shared" si="138"/>
        <v/>
      </c>
      <c r="AH166" s="103" t="str">
        <f t="shared" si="161"/>
        <v/>
      </c>
      <c r="AI166" s="82" t="str">
        <f t="shared" si="157"/>
        <v/>
      </c>
      <c r="AJ166" s="897" t="str">
        <f t="shared" si="4"/>
        <v/>
      </c>
      <c r="AK166" s="1223"/>
      <c r="AL166" s="1348"/>
      <c r="AM166" s="1348"/>
      <c r="AN166" s="1349" t="str">
        <f t="shared" si="139"/>
        <v/>
      </c>
      <c r="AO166" s="1157" t="str">
        <f t="shared" si="156"/>
        <v/>
      </c>
      <c r="AP166" s="1242" t="str">
        <f t="shared" si="148"/>
        <v/>
      </c>
      <c r="AQ166" s="1223" t="str">
        <f t="shared" si="133"/>
        <v/>
      </c>
      <c r="AR166" s="1223" t="str">
        <f t="shared" si="162"/>
        <v/>
      </c>
      <c r="AS166" s="1223" t="str">
        <f t="shared" si="7"/>
        <v/>
      </c>
      <c r="AT166" s="1223" t="str">
        <f t="shared" si="134"/>
        <v/>
      </c>
      <c r="AU166" s="1223"/>
      <c r="AV166" s="1223" t="str">
        <f t="shared" si="149"/>
        <v/>
      </c>
      <c r="AW166" s="1223"/>
      <c r="AX166" s="1223" t="str">
        <f t="shared" si="135"/>
        <v/>
      </c>
      <c r="AY166" s="1497"/>
      <c r="AZ166" s="1497"/>
      <c r="BA166" s="900" t="str">
        <f t="shared" si="136"/>
        <v/>
      </c>
      <c r="BB166" s="900" t="str">
        <f>IF(ISBLANK('JOURNÉE 2'!C166),"",'JOURNÉE 2'!C166)</f>
        <v/>
      </c>
      <c r="BC166" s="1505" t="str">
        <f>IF(OR(BK166=""),"",IF(OR(BL166=""),"",BK166))</f>
        <v/>
      </c>
      <c r="BD166" s="1495" t="str">
        <f>IF(OR(BK166=""),"",IF(OR(BL166=""),"",BL166))</f>
        <v/>
      </c>
      <c r="BE166" s="1508" t="str">
        <f>IF(OR(BK166="",BL166=""),"",MIN(BK166:BL166))</f>
        <v/>
      </c>
      <c r="BF166" s="1311" t="str">
        <f>IF(ISNA(VLOOKUP(BA166,'JOURNÉE 1'!$BJ$10:$BL$298,2,FALSE)),"",VLOOKUP(BA166,'JOURNÉE 1'!$BJ$10:$BL$298,2,FALSE))</f>
        <v/>
      </c>
      <c r="BG166" s="1312" t="str">
        <f t="shared" si="11"/>
        <v/>
      </c>
      <c r="BH166" s="1312" t="str">
        <f t="shared" si="12"/>
        <v/>
      </c>
      <c r="BI166" s="1505" t="str">
        <f>IF(OR(C166="",C167=""),"",CONCATENATE(C166,C167))</f>
        <v/>
      </c>
      <c r="BJ166" s="1354"/>
      <c r="BK166" s="1495" t="str">
        <f>IF(K166= "", "",K166)</f>
        <v/>
      </c>
      <c r="BL166" s="1495" t="str">
        <f>IF(ISNA(VLOOKUP(BI166,'JOURNÉE 2'!$BE$10:$BF$300,2,FALSE)),"",VLOOKUP(BI166,'JOURNÉE 2'!$BE$10:$BF$300,2,FALSE))</f>
        <v/>
      </c>
      <c r="BM166" s="1508" t="str">
        <f>IF(OR(BK166="",BL166=""),"",MIN(BK166:BL166))</f>
        <v/>
      </c>
      <c r="BN166" s="1311" t="str">
        <f>IF(ISBLANK('JOURNÉE 1'!C166),"",'JOURNÉE 1'!C166)</f>
        <v/>
      </c>
      <c r="BO166" s="461" t="str">
        <f t="shared" si="137"/>
        <v/>
      </c>
      <c r="BP166" s="461" t="str">
        <f>IF(ISBLANK('JOURNÉE 2'!C166),"",'JOURNÉE 2'!C166)</f>
        <v/>
      </c>
      <c r="BQ166" s="461" t="str">
        <f>IF(ISBLANK('JOURNÉE 1'!U166),"",'JOURNÉE 1'!U166)</f>
        <v/>
      </c>
      <c r="BR166" s="461" t="str">
        <f>IF(ISNA(VLOOKUP(BN166,'JOURNÉE 2'!$C$10:$AR$300,35,FALSE)),"",VLOOKUP(BN166,'JOURNÉE 2'!$C$10:$AR$300,35,FALSE))</f>
        <v/>
      </c>
      <c r="BS166" s="461" t="str">
        <f t="shared" si="140"/>
        <v/>
      </c>
      <c r="BT166" s="475">
        <f t="shared" si="141"/>
        <v>18</v>
      </c>
      <c r="BU166" s="1304" t="str">
        <f>IF(ISNA(VLOOKUP(BN166,'JOURNÉE 2'!$BV$10:$BX$300,3,FALSE)),"",VLOOKUP(BN166,'JOURNÉE 2'!$BV$10:$BX$300,3,FALSE))</f>
        <v/>
      </c>
      <c r="BV166" s="900" t="str">
        <f>IF(ISNA(VLOOKUP(BN166,'JOURNÉE 2'!$C$10:$AR$300,1,FALSE)),"",VLOOKUP(BN166,'JOURNÉE 2'!$C$10:$AR$300,1,FALSE))</f>
        <v/>
      </c>
      <c r="BW166" s="107"/>
      <c r="BX166" t="str">
        <f>IF(ISEVEN(ROW()),IF($B166&lt;&gt;0,TEXT($B166,"00")&amp;" "&amp;#REF!&amp;" "&amp;1,""),IF($B165&lt;&gt;0,TEXT($B165,"00")&amp;" "&amp;#REF!&amp;" "&amp;2,""))</f>
        <v/>
      </c>
      <c r="BY166" t="str">
        <f t="shared" si="151"/>
        <v/>
      </c>
      <c r="BZ166" t="str">
        <f t="shared" si="152"/>
        <v/>
      </c>
      <c r="CA166" t="str">
        <f t="shared" si="150"/>
        <v/>
      </c>
      <c r="CB166" t="str">
        <f t="shared" si="142"/>
        <v/>
      </c>
      <c r="CC166" t="str">
        <f t="shared" si="143"/>
        <v/>
      </c>
      <c r="CD166" t="str">
        <f t="shared" si="144"/>
        <v/>
      </c>
      <c r="CE166" t="str">
        <f t="shared" si="145"/>
        <v/>
      </c>
      <c r="CF166" t="str">
        <f t="shared" si="146"/>
        <v/>
      </c>
    </row>
    <row r="167" spans="1:84" ht="15.75" customHeight="1" thickBot="1" x14ac:dyDescent="0.45">
      <c r="A167" s="1497"/>
      <c r="B167" s="1458"/>
      <c r="C167" s="80"/>
      <c r="D167" s="81"/>
      <c r="E167" s="81"/>
      <c r="F167" s="82"/>
      <c r="G167" s="1141"/>
      <c r="H167" s="1494"/>
      <c r="I167" s="1102" t="str">
        <f>IF(ISNA(VLOOKUP(C167,'J1&amp;J2'!$CA$9:$CE$466,5,FALSE)),"",VLOOKUP(C167,'J1&amp;J2'!$CA$9:$CE$466,5,FALSE))</f>
        <v/>
      </c>
      <c r="J167" s="1519"/>
      <c r="K167" s="1480"/>
      <c r="L167" s="1463"/>
      <c r="M167" s="1521"/>
      <c r="N167" s="1461"/>
      <c r="O167" s="1510"/>
      <c r="P167" s="118"/>
      <c r="Q167" s="1347"/>
      <c r="R167" s="83"/>
      <c r="S167" s="1510"/>
      <c r="T167" s="1510"/>
      <c r="U167" s="1510"/>
      <c r="V167" s="1510"/>
      <c r="W167" s="1510"/>
      <c r="X167" s="1510"/>
      <c r="Y167" s="1510"/>
      <c r="Z167" s="1469"/>
      <c r="AA167" s="1424"/>
      <c r="AB167" s="1328" t="str">
        <f>IF(ISNA(VLOOKUP(AA167,SaisieScores!$F$12:$G$103,2,FALSE)),"",VLOOKUP(AA167,SaisieScores!$F$12:$G$103,2,FALSE))</f>
        <v/>
      </c>
      <c r="AC167" s="898" t="str">
        <f t="shared" si="17"/>
        <v/>
      </c>
      <c r="AD167" s="1339" t="str">
        <f t="shared" si="131"/>
        <v/>
      </c>
      <c r="AE167" s="1339" t="str">
        <f t="shared" si="132"/>
        <v/>
      </c>
      <c r="AF167" s="898" t="str">
        <f>IF(OR(ISBLANK(AB167),AB167=""),"",IF(AB167="AB","",RANK(AB167,$AB$150:$AB$183,1)+COUNTIF($AB$150:AB167,AB167)-1))</f>
        <v/>
      </c>
      <c r="AG167" s="1045" t="str">
        <f t="shared" si="138"/>
        <v/>
      </c>
      <c r="AH167" s="88" t="str">
        <f t="shared" si="161"/>
        <v/>
      </c>
      <c r="AI167" s="87" t="str">
        <f t="shared" si="157"/>
        <v/>
      </c>
      <c r="AJ167" s="1010" t="str">
        <f t="shared" si="4"/>
        <v/>
      </c>
      <c r="AK167" s="99"/>
      <c r="AL167" s="950"/>
      <c r="AM167" s="950"/>
      <c r="AN167" s="1339" t="str">
        <f t="shared" si="139"/>
        <v/>
      </c>
      <c r="AO167" s="1352" t="str">
        <f t="shared" si="156"/>
        <v/>
      </c>
      <c r="AP167" s="1241" t="str">
        <f t="shared" si="148"/>
        <v/>
      </c>
      <c r="AQ167" s="1045" t="str">
        <f t="shared" si="133"/>
        <v/>
      </c>
      <c r="AR167" s="1045" t="str">
        <f t="shared" si="162"/>
        <v/>
      </c>
      <c r="AS167" s="1045" t="str">
        <f t="shared" si="7"/>
        <v/>
      </c>
      <c r="AT167" s="1045" t="str">
        <f t="shared" si="134"/>
        <v/>
      </c>
      <c r="AU167" s="1045"/>
      <c r="AV167" s="1045" t="str">
        <f t="shared" si="149"/>
        <v/>
      </c>
      <c r="AW167" s="1045"/>
      <c r="AX167" s="1045" t="str">
        <f t="shared" si="135"/>
        <v/>
      </c>
      <c r="AY167" s="1497"/>
      <c r="AZ167" s="1497"/>
      <c r="BA167" s="900" t="str">
        <f t="shared" si="136"/>
        <v/>
      </c>
      <c r="BB167" s="900" t="str">
        <f>IF(ISBLANK('JOURNÉE 2'!C167),"",'JOURNÉE 2'!C167)</f>
        <v/>
      </c>
      <c r="BC167" s="1511"/>
      <c r="BD167" s="1510"/>
      <c r="BE167" s="1515"/>
      <c r="BF167" s="1311" t="str">
        <f>IF(ISNA(VLOOKUP(BA167,'JOURNÉE 1'!$BJ$10:$BL$298,2,FALSE)),"",VLOOKUP(BA167,'JOURNÉE 1'!$BJ$10:$BL$298,2,FALSE))</f>
        <v/>
      </c>
      <c r="BG167" s="1312" t="str">
        <f t="shared" si="11"/>
        <v/>
      </c>
      <c r="BH167" s="1312" t="str">
        <f t="shared" si="12"/>
        <v/>
      </c>
      <c r="BI167" s="1511"/>
      <c r="BJ167" s="1353"/>
      <c r="BK167" s="1510"/>
      <c r="BL167" s="1510"/>
      <c r="BM167" s="1515"/>
      <c r="BN167" s="1311" t="str">
        <f>IF(ISBLANK('JOURNÉE 1'!C167),"",'JOURNÉE 1'!C167)</f>
        <v/>
      </c>
      <c r="BO167" s="461" t="str">
        <f t="shared" si="137"/>
        <v/>
      </c>
      <c r="BP167" s="461" t="str">
        <f>IF(ISBLANK('JOURNÉE 2'!C167),"",'JOURNÉE 2'!C167)</f>
        <v/>
      </c>
      <c r="BQ167" s="461" t="str">
        <f>IF(ISBLANK('JOURNÉE 1'!U167),"",'JOURNÉE 1'!U167)</f>
        <v/>
      </c>
      <c r="BR167" s="461" t="str">
        <f>IF(ISNA(VLOOKUP(BN167,'JOURNÉE 2'!$C$10:$AR$300,35,FALSE)),"",VLOOKUP(BN167,'JOURNÉE 2'!$C$10:$AR$300,35,FALSE))</f>
        <v/>
      </c>
      <c r="BS167" s="461" t="str">
        <f t="shared" si="140"/>
        <v/>
      </c>
      <c r="BT167" s="475">
        <f t="shared" si="141"/>
        <v>18</v>
      </c>
      <c r="BU167" s="1304" t="str">
        <f>IF(ISNA(VLOOKUP(BN167,'JOURNÉE 2'!$BV$10:$BX$300,3,FALSE)),"",VLOOKUP(BN167,'JOURNÉE 2'!$BV$10:$BX$300,3,FALSE))</f>
        <v/>
      </c>
      <c r="BV167" s="900" t="str">
        <f>IF(ISNA(VLOOKUP(BN167,'JOURNÉE 2'!$C$10:$AR$300,1,FALSE)),"",VLOOKUP(BN167,'JOURNÉE 2'!$C$10:$AR$300,1,FALSE))</f>
        <v/>
      </c>
      <c r="BW167" s="96"/>
      <c r="BX167" t="str">
        <f>IF(ISEVEN(ROW()),IF($B167&lt;&gt;0,TEXT($B167,"00")&amp;" "&amp;#REF!&amp;" "&amp;1,""),IF($B166&lt;&gt;0,TEXT($B166,"00")&amp;" "&amp;#REF!&amp;" "&amp;2,""))</f>
        <v/>
      </c>
      <c r="BY167" t="str">
        <f t="shared" si="151"/>
        <v/>
      </c>
      <c r="BZ167" t="str">
        <f t="shared" si="152"/>
        <v/>
      </c>
      <c r="CA167" t="str">
        <f t="shared" si="150"/>
        <v/>
      </c>
      <c r="CB167" t="str">
        <f t="shared" si="142"/>
        <v/>
      </c>
      <c r="CC167" t="str">
        <f t="shared" si="143"/>
        <v/>
      </c>
      <c r="CD167" t="str">
        <f t="shared" si="144"/>
        <v/>
      </c>
      <c r="CE167" t="str">
        <f t="shared" si="145"/>
        <v/>
      </c>
      <c r="CF167" t="str">
        <f t="shared" si="146"/>
        <v/>
      </c>
    </row>
    <row r="168" spans="1:84" ht="15.75" customHeight="1" thickTop="1" x14ac:dyDescent="0.4">
      <c r="A168" s="1497"/>
      <c r="B168" s="1459"/>
      <c r="C168" s="97"/>
      <c r="D168" s="98"/>
      <c r="E168" s="98"/>
      <c r="F168" s="87"/>
      <c r="G168" s="1140"/>
      <c r="H168" s="1459" t="str">
        <f t="shared" ref="H168" si="170">IF(G169=36,"",IF(G168="","",G168+G169))</f>
        <v/>
      </c>
      <c r="I168" s="1103" t="str">
        <f>IF(ISNA(VLOOKUP(C168,'J1&amp;J2'!$CA$9:$CE$466,5,FALSE)),"",VLOOKUP(C168,'J1&amp;J2'!$CA$9:$CE$466,5,FALSE))</f>
        <v/>
      </c>
      <c r="J168" s="1516"/>
      <c r="K168" s="1479" t="str">
        <f>IF(ISNA(VLOOKUP(J168,SaisieScores!$C$12:$D$103,2,FALSE)),"",VLOOKUP(J168,SaisieScores!$C$12:$D$103,2,FALSE))</f>
        <v/>
      </c>
      <c r="L168" s="1462" t="str">
        <f t="shared" si="154"/>
        <v/>
      </c>
      <c r="M168" s="1529" t="str">
        <f>IF(L168="","",L168-$AS$6)</f>
        <v/>
      </c>
      <c r="N168" s="1471" t="str">
        <f>IF(K168="","",RANK(K168,($K$10:$K$257),1))</f>
        <v/>
      </c>
      <c r="O168" s="1474" t="str">
        <f>IF(S168="","",IF(S168&gt;3,"",IF(S168=1,K168,IF(S168=2,K168,IF(S168=3,K168)))))</f>
        <v/>
      </c>
      <c r="P168" s="1045"/>
      <c r="Q168" s="942"/>
      <c r="R168" s="87"/>
      <c r="S168" s="1474" t="str">
        <f>IF(OR(ISBLANK(K168),K168=""),"",RANK(K168,$K$150:$K$183,1)+COUNTIF($K$146:K168,K168)-1)</f>
        <v/>
      </c>
      <c r="T168" s="1474" t="str">
        <f>IF(O168="","",IF(O168&gt;3,"",IF(O168=1,K168,IF(O168=2,K168,IF(O168=3,K168)))))</f>
        <v/>
      </c>
      <c r="U168" s="1474" t="str">
        <f>IF(S168="","",IF(S168&gt;3,"",IF(S168=1,K168,IF(S168=2,K168,IF(S168=3,K168)))))</f>
        <v/>
      </c>
      <c r="V168" s="1476"/>
      <c r="W168" s="1476" t="str">
        <f>IF(OR(ISBLANK(V168),V168=""),"",RANK(V168,($V$10:$V$257),1))</f>
        <v/>
      </c>
      <c r="X168" s="1476"/>
      <c r="Y168" s="1476"/>
      <c r="Z168" s="1477"/>
      <c r="AA168" s="1425"/>
      <c r="AB168" s="1328" t="str">
        <f>IF(ISNA(VLOOKUP(AA168,SaisieScores!$F$12:$G$103,2,FALSE)),"",VLOOKUP(AA168,SaisieScores!$F$12:$G$103,2,FALSE))</f>
        <v/>
      </c>
      <c r="AC168" s="1348" t="str">
        <f t="shared" si="17"/>
        <v/>
      </c>
      <c r="AD168" s="1349" t="str">
        <f t="shared" si="131"/>
        <v/>
      </c>
      <c r="AE168" s="1349" t="str">
        <f t="shared" si="132"/>
        <v/>
      </c>
      <c r="AF168" s="1348" t="str">
        <f>IF(OR(ISBLANK(AB168),AB168=""),"",IF(AB168="AB","",RANK(AB168,$AB$150:$AB$183,1)+COUNTIF($AB$150:AB168,AB168)-1))</f>
        <v/>
      </c>
      <c r="AG168" s="1223" t="str">
        <f t="shared" si="138"/>
        <v/>
      </c>
      <c r="AH168" s="103" t="str">
        <f t="shared" si="161"/>
        <v/>
      </c>
      <c r="AI168" s="82" t="str">
        <f t="shared" si="157"/>
        <v/>
      </c>
      <c r="AJ168" s="897" t="str">
        <f t="shared" si="4"/>
        <v/>
      </c>
      <c r="AK168" s="1223"/>
      <c r="AL168" s="1348"/>
      <c r="AM168" s="1348"/>
      <c r="AN168" s="1349" t="str">
        <f t="shared" si="139"/>
        <v/>
      </c>
      <c r="AO168" s="1157" t="str">
        <f t="shared" si="156"/>
        <v/>
      </c>
      <c r="AP168" s="1242" t="str">
        <f t="shared" si="148"/>
        <v/>
      </c>
      <c r="AQ168" s="1223" t="str">
        <f t="shared" si="133"/>
        <v/>
      </c>
      <c r="AR168" s="1223" t="str">
        <f t="shared" si="162"/>
        <v/>
      </c>
      <c r="AS168" s="1223" t="str">
        <f t="shared" si="7"/>
        <v/>
      </c>
      <c r="AT168" s="1223" t="str">
        <f t="shared" si="134"/>
        <v/>
      </c>
      <c r="AU168" s="1223"/>
      <c r="AV168" s="1223" t="str">
        <f t="shared" si="149"/>
        <v/>
      </c>
      <c r="AW168" s="1223"/>
      <c r="AX168" s="1223" t="str">
        <f t="shared" si="135"/>
        <v/>
      </c>
      <c r="AY168" s="1497"/>
      <c r="AZ168" s="1497"/>
      <c r="BA168" s="900" t="str">
        <f t="shared" si="136"/>
        <v/>
      </c>
      <c r="BB168" s="900" t="str">
        <f>IF(ISBLANK('JOURNÉE 2'!C168),"",'JOURNÉE 2'!C168)</f>
        <v/>
      </c>
      <c r="BC168" s="1505" t="str">
        <f>IF(OR(BK168=""),"",IF(OR(BL168=""),"",BK168))</f>
        <v/>
      </c>
      <c r="BD168" s="1495" t="str">
        <f>IF(OR(BK168=""),"",IF(OR(BL168=""),"",BL168))</f>
        <v/>
      </c>
      <c r="BE168" s="1508" t="str">
        <f>IF(OR(BK168="",BL168=""),"",MIN(BK168:BL168))</f>
        <v/>
      </c>
      <c r="BF168" s="1311" t="str">
        <f>IF(ISNA(VLOOKUP(BA168,'JOURNÉE 1'!$BJ$10:$BL$298,2,FALSE)),"",VLOOKUP(BA168,'JOURNÉE 1'!$BJ$10:$BL$298,2,FALSE))</f>
        <v/>
      </c>
      <c r="BG168" s="1312" t="str">
        <f t="shared" si="11"/>
        <v/>
      </c>
      <c r="BH168" s="1312" t="str">
        <f t="shared" si="12"/>
        <v/>
      </c>
      <c r="BI168" s="1505" t="str">
        <f>IF(OR(C168="",C169=""),"",CONCATENATE(C168,C169))</f>
        <v/>
      </c>
      <c r="BJ168" s="1354"/>
      <c r="BK168" s="1495" t="str">
        <f>IF(K168= "", "",K168)</f>
        <v/>
      </c>
      <c r="BL168" s="1495" t="str">
        <f>IF(ISNA(VLOOKUP(BI168,'JOURNÉE 2'!$BE$10:$BF$300,2,FALSE)),"",VLOOKUP(BI168,'JOURNÉE 2'!$BE$10:$BF$300,2,FALSE))</f>
        <v/>
      </c>
      <c r="BM168" s="1508" t="str">
        <f>IF(OR(BK168="",BL168=""),"",MIN(BK168:BL168))</f>
        <v/>
      </c>
      <c r="BN168" s="1311" t="str">
        <f>IF(ISBLANK('JOURNÉE 1'!C168),"",'JOURNÉE 1'!C168)</f>
        <v/>
      </c>
      <c r="BO168" s="461" t="str">
        <f t="shared" si="137"/>
        <v/>
      </c>
      <c r="BP168" s="461" t="str">
        <f>IF(ISBLANK('JOURNÉE 2'!C168),"",'JOURNÉE 2'!C168)</f>
        <v/>
      </c>
      <c r="BQ168" s="461" t="str">
        <f>IF(ISBLANK('JOURNÉE 1'!U168),"",'JOURNÉE 1'!U168)</f>
        <v/>
      </c>
      <c r="BR168" s="461" t="str">
        <f>IF(ISNA(VLOOKUP(BN168,'JOURNÉE 2'!$C$10:$AR$300,35,FALSE)),"",VLOOKUP(BN168,'JOURNÉE 2'!$C$10:$AR$300,35,FALSE))</f>
        <v/>
      </c>
      <c r="BS168" s="461" t="str">
        <f t="shared" si="140"/>
        <v/>
      </c>
      <c r="BT168" s="475">
        <f t="shared" si="141"/>
        <v>18</v>
      </c>
      <c r="BU168" s="1304" t="str">
        <f>IF(ISNA(VLOOKUP(BN168,'JOURNÉE 2'!$BV$10:$BX$300,3,FALSE)),"",VLOOKUP(BN168,'JOURNÉE 2'!$BV$10:$BX$300,3,FALSE))</f>
        <v/>
      </c>
      <c r="BV168" s="900" t="str">
        <f>IF(ISNA(VLOOKUP(BN168,'JOURNÉE 2'!$C$10:$AR$300,1,FALSE)),"",VLOOKUP(BN168,'JOURNÉE 2'!$C$10:$AR$300,1,FALSE))</f>
        <v/>
      </c>
      <c r="BW168" s="107"/>
      <c r="BX168" t="str">
        <f>IF(ISEVEN(ROW()),IF($B168&lt;&gt;0,TEXT($B168,"00")&amp;" "&amp;#REF!&amp;" "&amp;1,""),IF($B167&lt;&gt;0,TEXT($B167,"00")&amp;" "&amp;#REF!&amp;" "&amp;2,""))</f>
        <v/>
      </c>
      <c r="BY168" t="str">
        <f t="shared" si="151"/>
        <v/>
      </c>
      <c r="BZ168" t="str">
        <f t="shared" si="152"/>
        <v/>
      </c>
      <c r="CA168" t="str">
        <f t="shared" si="150"/>
        <v/>
      </c>
      <c r="CB168" t="str">
        <f t="shared" si="142"/>
        <v/>
      </c>
      <c r="CC168" t="str">
        <f t="shared" si="143"/>
        <v/>
      </c>
      <c r="CD168" t="str">
        <f t="shared" si="144"/>
        <v/>
      </c>
      <c r="CE168" t="str">
        <f t="shared" si="145"/>
        <v/>
      </c>
      <c r="CF168" t="str">
        <f t="shared" si="146"/>
        <v/>
      </c>
    </row>
    <row r="169" spans="1:84" ht="15.75" customHeight="1" thickBot="1" x14ac:dyDescent="0.45">
      <c r="A169" s="1497"/>
      <c r="B169" s="1458"/>
      <c r="C169" s="97"/>
      <c r="D169" s="98"/>
      <c r="E169" s="98"/>
      <c r="F169" s="87"/>
      <c r="G169" s="1140"/>
      <c r="H169" s="1486"/>
      <c r="I169" s="1105" t="str">
        <f>IF(ISNA(VLOOKUP(C169,'J1&amp;J2'!$CA$9:$CE$466,5,FALSE)),"",VLOOKUP(C169,'J1&amp;J2'!$CA$9:$CE$466,5,FALSE))</f>
        <v/>
      </c>
      <c r="J169" s="1517"/>
      <c r="K169" s="1480"/>
      <c r="L169" s="1463"/>
      <c r="M169" s="1531"/>
      <c r="N169" s="1484"/>
      <c r="O169" s="1510"/>
      <c r="P169" s="154"/>
      <c r="Q169" s="885"/>
      <c r="R169" s="896"/>
      <c r="S169" s="1510"/>
      <c r="T169" s="1510"/>
      <c r="U169" s="1510"/>
      <c r="V169" s="1510"/>
      <c r="W169" s="1510"/>
      <c r="X169" s="1510"/>
      <c r="Y169" s="1510"/>
      <c r="Z169" s="1469"/>
      <c r="AA169" s="1425"/>
      <c r="AB169" s="1328" t="str">
        <f>IF(ISNA(VLOOKUP(AA169,SaisieScores!$F$12:$G$103,2,FALSE)),"",VLOOKUP(AA169,SaisieScores!$F$12:$G$103,2,FALSE))</f>
        <v/>
      </c>
      <c r="AC169" s="898" t="str">
        <f t="shared" si="17"/>
        <v/>
      </c>
      <c r="AD169" s="1339" t="str">
        <f t="shared" si="131"/>
        <v/>
      </c>
      <c r="AE169" s="1339" t="str">
        <f t="shared" si="132"/>
        <v/>
      </c>
      <c r="AF169" s="898" t="str">
        <f>IF(OR(ISBLANK(AB169),AB169=""),"",IF(AB169="AB","",RANK(AB169,$AB$150:$AB$183,1)+COUNTIF($AB$150:AB169,AB169)-1))</f>
        <v/>
      </c>
      <c r="AG169" s="1045" t="str">
        <f t="shared" si="138"/>
        <v/>
      </c>
      <c r="AH169" s="88" t="str">
        <f t="shared" si="161"/>
        <v/>
      </c>
      <c r="AI169" s="87" t="str">
        <f t="shared" si="157"/>
        <v/>
      </c>
      <c r="AJ169" s="1010" t="str">
        <f t="shared" si="4"/>
        <v/>
      </c>
      <c r="AK169" s="99"/>
      <c r="AL169" s="950"/>
      <c r="AM169" s="950"/>
      <c r="AN169" s="1339" t="str">
        <f t="shared" si="139"/>
        <v/>
      </c>
      <c r="AO169" s="1352" t="str">
        <f t="shared" si="156"/>
        <v/>
      </c>
      <c r="AP169" s="1241" t="str">
        <f t="shared" si="148"/>
        <v/>
      </c>
      <c r="AQ169" s="1045" t="str">
        <f t="shared" si="133"/>
        <v/>
      </c>
      <c r="AR169" s="1045" t="str">
        <f t="shared" si="162"/>
        <v/>
      </c>
      <c r="AS169" s="1045" t="str">
        <f t="shared" si="7"/>
        <v/>
      </c>
      <c r="AT169" s="1045" t="str">
        <f t="shared" si="134"/>
        <v/>
      </c>
      <c r="AU169" s="1045"/>
      <c r="AV169" s="1045" t="str">
        <f t="shared" si="149"/>
        <v/>
      </c>
      <c r="AW169" s="1045"/>
      <c r="AX169" s="1045" t="str">
        <f t="shared" si="135"/>
        <v/>
      </c>
      <c r="AY169" s="1497"/>
      <c r="AZ169" s="1497"/>
      <c r="BA169" s="900" t="str">
        <f t="shared" si="136"/>
        <v/>
      </c>
      <c r="BB169" s="900" t="str">
        <f>IF(ISBLANK('JOURNÉE 2'!C169),"",'JOURNÉE 2'!C169)</f>
        <v/>
      </c>
      <c r="BC169" s="1511"/>
      <c r="BD169" s="1510"/>
      <c r="BE169" s="1515"/>
      <c r="BF169" s="1311" t="str">
        <f>IF(ISNA(VLOOKUP(BA169,'JOURNÉE 1'!$BJ$10:$BL$298,2,FALSE)),"",VLOOKUP(BA169,'JOURNÉE 1'!$BJ$10:$BL$298,2,FALSE))</f>
        <v/>
      </c>
      <c r="BG169" s="1312" t="str">
        <f t="shared" si="11"/>
        <v/>
      </c>
      <c r="BH169" s="1312" t="str">
        <f t="shared" si="12"/>
        <v/>
      </c>
      <c r="BI169" s="1511"/>
      <c r="BJ169" s="1353"/>
      <c r="BK169" s="1510"/>
      <c r="BL169" s="1510"/>
      <c r="BM169" s="1515"/>
      <c r="BN169" s="1311" t="str">
        <f>IF(ISBLANK('JOURNÉE 1'!C169),"",'JOURNÉE 1'!C169)</f>
        <v/>
      </c>
      <c r="BO169" s="461" t="str">
        <f t="shared" si="137"/>
        <v/>
      </c>
      <c r="BP169" s="461" t="str">
        <f>IF(ISBLANK('JOURNÉE 2'!C169),"",'JOURNÉE 2'!C169)</f>
        <v/>
      </c>
      <c r="BQ169" s="461" t="str">
        <f>IF(ISBLANK('JOURNÉE 1'!U169),"",'JOURNÉE 1'!U169)</f>
        <v/>
      </c>
      <c r="BR169" s="461" t="str">
        <f>IF(ISNA(VLOOKUP(BN169,'JOURNÉE 2'!$C$10:$AR$300,35,FALSE)),"",VLOOKUP(BN169,'JOURNÉE 2'!$C$10:$AR$300,35,FALSE))</f>
        <v/>
      </c>
      <c r="BS169" s="461" t="str">
        <f t="shared" si="140"/>
        <v/>
      </c>
      <c r="BT169" s="475">
        <f t="shared" si="141"/>
        <v>18</v>
      </c>
      <c r="BU169" s="1304" t="str">
        <f>IF(ISNA(VLOOKUP(BN169,'JOURNÉE 2'!$BV$10:$BX$300,3,FALSE)),"",VLOOKUP(BN169,'JOURNÉE 2'!$BV$10:$BX$300,3,FALSE))</f>
        <v/>
      </c>
      <c r="BV169" s="900" t="str">
        <f>IF(ISNA(VLOOKUP(BN169,'JOURNÉE 2'!$C$10:$AR$300,1,FALSE)),"",VLOOKUP(BN169,'JOURNÉE 2'!$C$10:$AR$300,1,FALSE))</f>
        <v/>
      </c>
      <c r="BW169" s="96"/>
      <c r="BX169" t="str">
        <f>IF(ISEVEN(ROW()),IF($B169&lt;&gt;0,TEXT($B169,"00")&amp;" "&amp;#REF!&amp;" "&amp;1,""),IF($B168&lt;&gt;0,TEXT($B168,"00")&amp;" "&amp;#REF!&amp;" "&amp;2,""))</f>
        <v/>
      </c>
      <c r="BY169" t="str">
        <f t="shared" si="151"/>
        <v/>
      </c>
      <c r="BZ169" t="str">
        <f t="shared" si="152"/>
        <v/>
      </c>
      <c r="CA169" t="str">
        <f t="shared" si="150"/>
        <v/>
      </c>
      <c r="CB169" t="str">
        <f t="shared" si="142"/>
        <v/>
      </c>
      <c r="CC169" t="str">
        <f t="shared" si="143"/>
        <v/>
      </c>
      <c r="CD169" t="str">
        <f t="shared" si="144"/>
        <v/>
      </c>
      <c r="CE169" t="str">
        <f t="shared" si="145"/>
        <v/>
      </c>
      <c r="CF169" t="str">
        <f t="shared" si="146"/>
        <v/>
      </c>
    </row>
    <row r="170" spans="1:84" ht="15.75" customHeight="1" thickTop="1" x14ac:dyDescent="0.4">
      <c r="A170" s="1497"/>
      <c r="B170" s="1457"/>
      <c r="C170" s="113"/>
      <c r="D170" s="114"/>
      <c r="E170" s="114"/>
      <c r="F170" s="115"/>
      <c r="G170" s="1139"/>
      <c r="H170" s="1457" t="str">
        <f t="shared" ref="H170" si="171">IF(G171=36,"",IF(G170="","",G170+G171))</f>
        <v/>
      </c>
      <c r="I170" s="1104" t="str">
        <f>IF(ISNA(VLOOKUP(C170,'J1&amp;J2'!$CA$9:$CE$466,5,FALSE)),"",VLOOKUP(C170,'J1&amp;J2'!$CA$9:$CE$466,5,FALSE))</f>
        <v/>
      </c>
      <c r="J170" s="1518"/>
      <c r="K170" s="1479" t="str">
        <f>IF(ISNA(VLOOKUP(J170,SaisieScores!$C$12:$D$103,2,FALSE)),"",VLOOKUP(J170,SaisieScores!$C$12:$D$103,2,FALSE))</f>
        <v/>
      </c>
      <c r="L170" s="1462" t="str">
        <f t="shared" si="154"/>
        <v/>
      </c>
      <c r="M170" s="1520" t="str">
        <f>IF(L170="","",L170-$AS$6)</f>
        <v/>
      </c>
      <c r="N170" s="1460" t="str">
        <f>IF(K170="","",RANK(K170,($K$10:$K$257),1))</f>
        <v/>
      </c>
      <c r="O170" s="1509" t="str">
        <f>IF(S170="","",IF(S170&gt;3,"",IF(S170=1,K170,IF(S170=2,K170,IF(S170=3,K170)))))</f>
        <v/>
      </c>
      <c r="P170" s="83"/>
      <c r="Q170" s="1351"/>
      <c r="R170" s="83"/>
      <c r="S170" s="1539" t="str">
        <f>IF(OR(ISBLANK(K170),K170=""),"",RANK(K170,$K$150:$K$183,1)+COUNTIF($K$146:K170,K170)-1)</f>
        <v/>
      </c>
      <c r="T170" s="1474" t="str">
        <f>IF(O170="","",IF(O170&gt;3,"",IF(O170=1,K170,IF(O170=2,K170,IF(O170=3,K170)))))</f>
        <v/>
      </c>
      <c r="U170" s="1474" t="str">
        <f>IF(S170="","",IF(S170&gt;3,"",IF(S170=1,K170,IF(S170=2,K170,IF(S170=3,K170)))))</f>
        <v/>
      </c>
      <c r="V170" s="1476"/>
      <c r="W170" s="1476" t="str">
        <f>IF(OR(ISBLANK(V170),V170=""),"",RANK(V170,($V$10:$V$257),1))</f>
        <v/>
      </c>
      <c r="X170" s="1476"/>
      <c r="Y170" s="1476"/>
      <c r="Z170" s="1477"/>
      <c r="AA170" s="1426"/>
      <c r="AB170" s="1328" t="str">
        <f>IF(ISNA(VLOOKUP(AA170,SaisieScores!$F$12:$G$103,2,FALSE)),"",VLOOKUP(AA170,SaisieScores!$F$12:$G$103,2,FALSE))</f>
        <v/>
      </c>
      <c r="AC170" s="1348" t="str">
        <f t="shared" si="17"/>
        <v/>
      </c>
      <c r="AD170" s="1349" t="str">
        <f t="shared" si="131"/>
        <v/>
      </c>
      <c r="AE170" s="1349" t="str">
        <f t="shared" si="132"/>
        <v/>
      </c>
      <c r="AF170" s="1348" t="str">
        <f>IF(OR(ISBLANK(AB170),AB170=""),"",IF(AB170="AB","",RANK(AB170,$AB$150:$AB$183,1)+COUNTIF($AB$150:AB170,AB170)-1))</f>
        <v/>
      </c>
      <c r="AG170" s="1223" t="str">
        <f t="shared" si="138"/>
        <v/>
      </c>
      <c r="AH170" s="103" t="str">
        <f t="shared" si="161"/>
        <v/>
      </c>
      <c r="AI170" s="82" t="str">
        <f t="shared" si="157"/>
        <v/>
      </c>
      <c r="AJ170" s="897" t="str">
        <f t="shared" si="4"/>
        <v/>
      </c>
      <c r="AK170" s="1223"/>
      <c r="AL170" s="1348"/>
      <c r="AM170" s="1348"/>
      <c r="AN170" s="1349" t="str">
        <f t="shared" si="139"/>
        <v/>
      </c>
      <c r="AO170" s="1157" t="str">
        <f t="shared" si="156"/>
        <v/>
      </c>
      <c r="AP170" s="1242" t="str">
        <f t="shared" si="148"/>
        <v/>
      </c>
      <c r="AQ170" s="1223" t="str">
        <f t="shared" si="133"/>
        <v/>
      </c>
      <c r="AR170" s="1223" t="str">
        <f t="shared" si="162"/>
        <v/>
      </c>
      <c r="AS170" s="1223" t="str">
        <f t="shared" si="7"/>
        <v/>
      </c>
      <c r="AT170" s="1223" t="str">
        <f t="shared" si="134"/>
        <v/>
      </c>
      <c r="AU170" s="1223"/>
      <c r="AV170" s="1223" t="str">
        <f t="shared" si="149"/>
        <v/>
      </c>
      <c r="AW170" s="1223"/>
      <c r="AX170" s="1223" t="str">
        <f t="shared" si="135"/>
        <v/>
      </c>
      <c r="AY170" s="1497"/>
      <c r="AZ170" s="1497"/>
      <c r="BA170" s="900" t="str">
        <f t="shared" si="136"/>
        <v/>
      </c>
      <c r="BB170" s="900" t="str">
        <f>IF(ISBLANK('JOURNÉE 2'!C170),"",'JOURNÉE 2'!C170)</f>
        <v/>
      </c>
      <c r="BC170" s="1505" t="str">
        <f>IF(OR(BK170=""),"",IF(OR(BL170=""),"",BK170))</f>
        <v/>
      </c>
      <c r="BD170" s="1495" t="str">
        <f>IF(OR(BK170=""),"",IF(OR(BL170=""),"",BL170))</f>
        <v/>
      </c>
      <c r="BE170" s="1508" t="str">
        <f>IF(OR(BK170="",BL170=""),"",MIN(BK170:BL170))</f>
        <v/>
      </c>
      <c r="BF170" s="1311" t="str">
        <f>IF(ISNA(VLOOKUP(BA170,'JOURNÉE 1'!$BJ$10:$BL$298,2,FALSE)),"",VLOOKUP(BA170,'JOURNÉE 1'!$BJ$10:$BL$298,2,FALSE))</f>
        <v/>
      </c>
      <c r="BG170" s="1312" t="str">
        <f t="shared" si="11"/>
        <v/>
      </c>
      <c r="BH170" s="1312" t="str">
        <f t="shared" si="12"/>
        <v/>
      </c>
      <c r="BI170" s="1505" t="str">
        <f>IF(OR(C170="",C171=""),"",CONCATENATE(C170,C171))</f>
        <v/>
      </c>
      <c r="BJ170" s="1354"/>
      <c r="BK170" s="1495" t="str">
        <f>IF(K170= "", "",K170)</f>
        <v/>
      </c>
      <c r="BL170" s="1495" t="str">
        <f>IF(ISNA(VLOOKUP(BI170,'JOURNÉE 2'!$BE$10:$BF$300,2,FALSE)),"",VLOOKUP(BI170,'JOURNÉE 2'!$BE$10:$BF$300,2,FALSE))</f>
        <v/>
      </c>
      <c r="BM170" s="1508" t="str">
        <f>IF(OR(BK170="",BL170=""),"",MIN(BK170:BL170))</f>
        <v/>
      </c>
      <c r="BN170" s="1311" t="str">
        <f>IF(ISBLANK('JOURNÉE 1'!C170),"",'JOURNÉE 1'!C170)</f>
        <v/>
      </c>
      <c r="BO170" s="461" t="str">
        <f t="shared" si="137"/>
        <v/>
      </c>
      <c r="BP170" s="461" t="str">
        <f>IF(ISBLANK('JOURNÉE 2'!C170),"",'JOURNÉE 2'!C170)</f>
        <v/>
      </c>
      <c r="BQ170" s="461" t="str">
        <f>IF(ISBLANK('JOURNÉE 1'!U170),"",'JOURNÉE 1'!U170)</f>
        <v/>
      </c>
      <c r="BR170" s="461" t="str">
        <f>IF(ISNA(VLOOKUP(BN170,'JOURNÉE 2'!$C$10:$AR$300,35,FALSE)),"",VLOOKUP(BN170,'JOURNÉE 2'!$C$10:$AR$300,35,FALSE))</f>
        <v/>
      </c>
      <c r="BS170" s="461" t="str">
        <f t="shared" si="140"/>
        <v/>
      </c>
      <c r="BT170" s="475">
        <f t="shared" si="141"/>
        <v>18</v>
      </c>
      <c r="BU170" s="1304" t="str">
        <f>IF(ISNA(VLOOKUP(BN170,'JOURNÉE 2'!$BV$10:$BX$300,3,FALSE)),"",VLOOKUP(BN170,'JOURNÉE 2'!$BV$10:$BX$300,3,FALSE))</f>
        <v/>
      </c>
      <c r="BV170" s="900" t="str">
        <f>IF(ISNA(VLOOKUP(BN170,'JOURNÉE 2'!$C$10:$AR$300,1,FALSE)),"",VLOOKUP(BN170,'JOURNÉE 2'!$C$10:$AR$300,1,FALSE))</f>
        <v/>
      </c>
      <c r="BW170" s="107"/>
      <c r="BX170" t="str">
        <f>IF(ISEVEN(ROW()),IF($B170&lt;&gt;0,TEXT($B170,"00")&amp;" "&amp;#REF!&amp;" "&amp;1,""),IF($B169&lt;&gt;0,TEXT($B169,"00")&amp;" "&amp;#REF!&amp;" "&amp;2,""))</f>
        <v/>
      </c>
      <c r="BY170" t="str">
        <f t="shared" si="151"/>
        <v/>
      </c>
      <c r="BZ170" t="str">
        <f t="shared" si="152"/>
        <v/>
      </c>
      <c r="CA170" t="str">
        <f t="shared" si="150"/>
        <v/>
      </c>
      <c r="CB170" t="str">
        <f t="shared" si="142"/>
        <v/>
      </c>
      <c r="CC170" t="str">
        <f t="shared" si="143"/>
        <v/>
      </c>
      <c r="CD170" t="str">
        <f t="shared" si="144"/>
        <v/>
      </c>
      <c r="CE170" t="str">
        <f t="shared" si="145"/>
        <v/>
      </c>
      <c r="CF170" t="str">
        <f t="shared" si="146"/>
        <v/>
      </c>
    </row>
    <row r="171" spans="1:84" ht="15.75" customHeight="1" thickBot="1" x14ac:dyDescent="0.45">
      <c r="A171" s="1497"/>
      <c r="B171" s="1458"/>
      <c r="C171" s="80"/>
      <c r="D171" s="81"/>
      <c r="E171" s="81"/>
      <c r="F171" s="82"/>
      <c r="G171" s="1141"/>
      <c r="H171" s="1494"/>
      <c r="I171" s="1102" t="str">
        <f>IF(ISNA(VLOOKUP(C171,'J1&amp;J2'!$CA$9:$CE$466,5,FALSE)),"",VLOOKUP(C171,'J1&amp;J2'!$CA$9:$CE$466,5,FALSE))</f>
        <v/>
      </c>
      <c r="J171" s="1519"/>
      <c r="K171" s="1480"/>
      <c r="L171" s="1463"/>
      <c r="M171" s="1521"/>
      <c r="N171" s="1461"/>
      <c r="O171" s="1510"/>
      <c r="P171" s="118"/>
      <c r="Q171" s="1347"/>
      <c r="R171" s="83"/>
      <c r="S171" s="1510"/>
      <c r="T171" s="1510"/>
      <c r="U171" s="1510"/>
      <c r="V171" s="1510"/>
      <c r="W171" s="1510"/>
      <c r="X171" s="1510"/>
      <c r="Y171" s="1510"/>
      <c r="Z171" s="1469"/>
      <c r="AA171" s="1424"/>
      <c r="AB171" s="1328" t="str">
        <f>IF(ISNA(VLOOKUP(AA171,SaisieScores!$F$12:$G$103,2,FALSE)),"",VLOOKUP(AA171,SaisieScores!$F$12:$G$103,2,FALSE))</f>
        <v/>
      </c>
      <c r="AC171" s="898" t="str">
        <f t="shared" si="17"/>
        <v/>
      </c>
      <c r="AD171" s="1339" t="str">
        <f t="shared" si="131"/>
        <v/>
      </c>
      <c r="AE171" s="1339" t="str">
        <f t="shared" si="132"/>
        <v/>
      </c>
      <c r="AF171" s="898" t="str">
        <f>IF(OR(ISBLANK(AB171),AB171=""),"",IF(AB171="AB","",RANK(AB171,$AB$150:$AB$183,1)+COUNTIF($AB$150:AB171,AB171)-1))</f>
        <v/>
      </c>
      <c r="AG171" s="1045" t="str">
        <f t="shared" si="138"/>
        <v/>
      </c>
      <c r="AH171" s="88" t="str">
        <f t="shared" si="161"/>
        <v/>
      </c>
      <c r="AI171" s="87" t="str">
        <f t="shared" si="157"/>
        <v/>
      </c>
      <c r="AJ171" s="1010" t="str">
        <f t="shared" si="4"/>
        <v/>
      </c>
      <c r="AK171" s="99"/>
      <c r="AL171" s="950"/>
      <c r="AM171" s="950"/>
      <c r="AN171" s="1339" t="str">
        <f t="shared" si="139"/>
        <v/>
      </c>
      <c r="AO171" s="1352" t="str">
        <f t="shared" si="156"/>
        <v/>
      </c>
      <c r="AP171" s="1241" t="str">
        <f t="shared" si="148"/>
        <v/>
      </c>
      <c r="AQ171" s="1045" t="str">
        <f t="shared" si="133"/>
        <v/>
      </c>
      <c r="AR171" s="1045" t="str">
        <f t="shared" si="162"/>
        <v/>
      </c>
      <c r="AS171" s="1045" t="str">
        <f t="shared" si="7"/>
        <v/>
      </c>
      <c r="AT171" s="1045" t="str">
        <f t="shared" si="134"/>
        <v/>
      </c>
      <c r="AU171" s="1045"/>
      <c r="AV171" s="1045" t="str">
        <f t="shared" si="149"/>
        <v/>
      </c>
      <c r="AW171" s="1045"/>
      <c r="AX171" s="1045" t="str">
        <f t="shared" si="135"/>
        <v/>
      </c>
      <c r="AY171" s="1497"/>
      <c r="AZ171" s="1497"/>
      <c r="BA171" s="900" t="str">
        <f t="shared" si="136"/>
        <v/>
      </c>
      <c r="BB171" s="900" t="str">
        <f>IF(ISBLANK('JOURNÉE 2'!C171),"",'JOURNÉE 2'!C171)</f>
        <v/>
      </c>
      <c r="BC171" s="1511"/>
      <c r="BD171" s="1510"/>
      <c r="BE171" s="1515"/>
      <c r="BF171" s="1311" t="str">
        <f>IF(ISNA(VLOOKUP(BA171,'JOURNÉE 1'!$BJ$10:$BL$298,2,FALSE)),"",VLOOKUP(BA171,'JOURNÉE 1'!$BJ$10:$BL$298,2,FALSE))</f>
        <v/>
      </c>
      <c r="BG171" s="1312" t="str">
        <f t="shared" si="11"/>
        <v/>
      </c>
      <c r="BH171" s="1312" t="str">
        <f t="shared" si="12"/>
        <v/>
      </c>
      <c r="BI171" s="1511"/>
      <c r="BJ171" s="1353"/>
      <c r="BK171" s="1510"/>
      <c r="BL171" s="1510"/>
      <c r="BM171" s="1515"/>
      <c r="BN171" s="1311" t="str">
        <f>IF(ISBLANK('JOURNÉE 1'!C171),"",'JOURNÉE 1'!C171)</f>
        <v/>
      </c>
      <c r="BO171" s="461" t="str">
        <f t="shared" si="137"/>
        <v/>
      </c>
      <c r="BP171" s="461" t="str">
        <f>IF(ISBLANK('JOURNÉE 2'!C171),"",'JOURNÉE 2'!C171)</f>
        <v/>
      </c>
      <c r="BQ171" s="461" t="str">
        <f>IF(ISBLANK('JOURNÉE 1'!U171),"",'JOURNÉE 1'!U171)</f>
        <v/>
      </c>
      <c r="BR171" s="461" t="str">
        <f>IF(ISNA(VLOOKUP(BN171,'JOURNÉE 2'!$C$10:$AR$300,35,FALSE)),"",VLOOKUP(BN171,'JOURNÉE 2'!$C$10:$AR$300,35,FALSE))</f>
        <v/>
      </c>
      <c r="BS171" s="461" t="str">
        <f t="shared" si="140"/>
        <v/>
      </c>
      <c r="BT171" s="475">
        <f t="shared" si="141"/>
        <v>18</v>
      </c>
      <c r="BU171" s="1304" t="str">
        <f>IF(ISNA(VLOOKUP(BN171,'JOURNÉE 2'!$BV$10:$BX$300,3,FALSE)),"",VLOOKUP(BN171,'JOURNÉE 2'!$BV$10:$BX$300,3,FALSE))</f>
        <v/>
      </c>
      <c r="BV171" s="900" t="str">
        <f>IF(ISNA(VLOOKUP(BN171,'JOURNÉE 2'!$C$10:$AR$300,1,FALSE)),"",VLOOKUP(BN171,'JOURNÉE 2'!$C$10:$AR$300,1,FALSE))</f>
        <v/>
      </c>
      <c r="BW171" s="96"/>
      <c r="BX171" t="str">
        <f>IF(ISEVEN(ROW()),IF($B171&lt;&gt;0,TEXT($B171,"00")&amp;" "&amp;#REF!&amp;" "&amp;1,""),IF($B170&lt;&gt;0,TEXT($B170,"00")&amp;" "&amp;#REF!&amp;" "&amp;2,""))</f>
        <v/>
      </c>
      <c r="BY171" t="str">
        <f t="shared" si="151"/>
        <v/>
      </c>
      <c r="BZ171" t="str">
        <f t="shared" si="152"/>
        <v/>
      </c>
      <c r="CA171" t="str">
        <f t="shared" si="150"/>
        <v/>
      </c>
      <c r="CB171" t="str">
        <f t="shared" si="142"/>
        <v/>
      </c>
      <c r="CC171" t="str">
        <f t="shared" si="143"/>
        <v/>
      </c>
      <c r="CD171" t="str">
        <f t="shared" si="144"/>
        <v/>
      </c>
      <c r="CE171" t="str">
        <f t="shared" si="145"/>
        <v/>
      </c>
      <c r="CF171" t="str">
        <f t="shared" si="146"/>
        <v/>
      </c>
    </row>
    <row r="172" spans="1:84" ht="15.75" customHeight="1" thickTop="1" x14ac:dyDescent="0.4">
      <c r="A172" s="1497"/>
      <c r="B172" s="1459"/>
      <c r="C172" s="97"/>
      <c r="D172" s="98"/>
      <c r="E172" s="98"/>
      <c r="F172" s="87"/>
      <c r="G172" s="1140"/>
      <c r="H172" s="1459" t="str">
        <f t="shared" ref="H172" si="172">IF(G173=36,"",IF(G172="","",G172+G173))</f>
        <v/>
      </c>
      <c r="I172" s="1103" t="str">
        <f>IF(ISNA(VLOOKUP(C172,'J1&amp;J2'!$CA$9:$CE$466,5,FALSE)),"",VLOOKUP(C172,'J1&amp;J2'!$CA$9:$CE$466,5,FALSE))</f>
        <v/>
      </c>
      <c r="J172" s="1516"/>
      <c r="K172" s="1479" t="str">
        <f>IF(ISNA(VLOOKUP(J172,SaisieScores!$C$12:$D$103,2,FALSE)),"",VLOOKUP(J172,SaisieScores!$C$12:$D$103,2,FALSE))</f>
        <v/>
      </c>
      <c r="L172" s="1462" t="str">
        <f t="shared" si="154"/>
        <v/>
      </c>
      <c r="M172" s="1529" t="str">
        <f>IF(L172="","",L172-$AS$6)</f>
        <v/>
      </c>
      <c r="N172" s="1471" t="str">
        <f>IF(K172="","",RANK(K172,($K$10:$K$257),1))</f>
        <v/>
      </c>
      <c r="O172" s="1474" t="str">
        <f>IF(S172="","",IF(S172&gt;3,"",IF(S172=1,K172,IF(S172=2,K172,IF(S172=3,K172)))))</f>
        <v/>
      </c>
      <c r="P172" s="1045"/>
      <c r="Q172" s="942"/>
      <c r="R172" s="87"/>
      <c r="S172" s="1474" t="str">
        <f>IF(OR(ISBLANK(K172),K172=""),"",RANK(K172,$K$150:$K$183,1)+COUNTIF($K$146:K172,K172)-1)</f>
        <v/>
      </c>
      <c r="T172" s="1474" t="str">
        <f>IF(O172="","",IF(O172&gt;3,"",IF(O172=1,K172,IF(O172=2,K172,IF(O172=3,K172)))))</f>
        <v/>
      </c>
      <c r="U172" s="1474" t="str">
        <f>IF(S172="","",IF(S172&gt;3,"",IF(S172=1,K172,IF(S172=2,K172,IF(S172=3,K172)))))</f>
        <v/>
      </c>
      <c r="V172" s="1476"/>
      <c r="W172" s="1476" t="str">
        <f>IF(OR(ISBLANK(V172),V172=""),"",RANK(V172,($V$10:$V$257),1))</f>
        <v/>
      </c>
      <c r="X172" s="1476"/>
      <c r="Y172" s="1476"/>
      <c r="Z172" s="1477"/>
      <c r="AA172" s="1425"/>
      <c r="AB172" s="1328" t="str">
        <f>IF(ISNA(VLOOKUP(AA172,SaisieScores!$F$12:$G$103,2,FALSE)),"",VLOOKUP(AA172,SaisieScores!$F$12:$G$103,2,FALSE))</f>
        <v/>
      </c>
      <c r="AC172" s="1348" t="str">
        <f t="shared" si="17"/>
        <v/>
      </c>
      <c r="AD172" s="1349" t="str">
        <f t="shared" si="131"/>
        <v/>
      </c>
      <c r="AE172" s="1349" t="str">
        <f t="shared" si="132"/>
        <v/>
      </c>
      <c r="AF172" s="1348" t="str">
        <f>IF(OR(ISBLANK(AB172),AB172=""),"",IF(AB172="AB","",RANK(AB172,$AB$150:$AB$183,1)+COUNTIF($AB$150:AB172,AB172)-1))</f>
        <v/>
      </c>
      <c r="AG172" s="1223" t="str">
        <f t="shared" si="138"/>
        <v/>
      </c>
      <c r="AH172" s="103" t="str">
        <f t="shared" si="161"/>
        <v/>
      </c>
      <c r="AI172" s="82" t="str">
        <f t="shared" si="157"/>
        <v/>
      </c>
      <c r="AJ172" s="897" t="str">
        <f t="shared" si="4"/>
        <v/>
      </c>
      <c r="AK172" s="1223"/>
      <c r="AL172" s="1348"/>
      <c r="AM172" s="1348"/>
      <c r="AN172" s="1349" t="str">
        <f t="shared" si="139"/>
        <v/>
      </c>
      <c r="AO172" s="1157" t="str">
        <f t="shared" si="156"/>
        <v/>
      </c>
      <c r="AP172" s="1242" t="str">
        <f t="shared" si="148"/>
        <v/>
      </c>
      <c r="AQ172" s="1223" t="str">
        <f t="shared" si="133"/>
        <v/>
      </c>
      <c r="AR172" s="1223" t="str">
        <f t="shared" si="162"/>
        <v/>
      </c>
      <c r="AS172" s="1223" t="str">
        <f t="shared" si="7"/>
        <v/>
      </c>
      <c r="AT172" s="1223" t="str">
        <f t="shared" si="134"/>
        <v/>
      </c>
      <c r="AU172" s="1223"/>
      <c r="AV172" s="1223" t="str">
        <f t="shared" si="149"/>
        <v/>
      </c>
      <c r="AW172" s="1223"/>
      <c r="AX172" s="1223" t="str">
        <f t="shared" si="135"/>
        <v/>
      </c>
      <c r="AY172" s="1497"/>
      <c r="AZ172" s="1497"/>
      <c r="BA172" s="900" t="str">
        <f t="shared" si="136"/>
        <v/>
      </c>
      <c r="BB172" s="900" t="str">
        <f>IF(ISBLANK('JOURNÉE 2'!C172),"",'JOURNÉE 2'!C172)</f>
        <v/>
      </c>
      <c r="BC172" s="1505" t="str">
        <f>IF(OR(BK172=""),"",IF(OR(BL172=""),"",BK172))</f>
        <v/>
      </c>
      <c r="BD172" s="1495" t="str">
        <f>IF(OR(BK172=""),"",IF(OR(BL172=""),"",BL172))</f>
        <v/>
      </c>
      <c r="BE172" s="1508" t="str">
        <f>IF(OR(BK172="",BL172=""),"",MIN(BK172:BL172))</f>
        <v/>
      </c>
      <c r="BF172" s="1311" t="str">
        <f>IF(ISNA(VLOOKUP(BA172,'JOURNÉE 1'!$BJ$10:$BL$298,2,FALSE)),"",VLOOKUP(BA172,'JOURNÉE 1'!$BJ$10:$BL$298,2,FALSE))</f>
        <v/>
      </c>
      <c r="BG172" s="1312" t="str">
        <f t="shared" si="11"/>
        <v/>
      </c>
      <c r="BH172" s="1312" t="str">
        <f t="shared" si="12"/>
        <v/>
      </c>
      <c r="BI172" s="1505" t="str">
        <f>IF(OR(C172="",C173=""),"",CONCATENATE(C172,C173))</f>
        <v/>
      </c>
      <c r="BJ172" s="1354"/>
      <c r="BK172" s="1495" t="str">
        <f>IF(K172= "", "",K172)</f>
        <v/>
      </c>
      <c r="BL172" s="1495" t="str">
        <f>IF(ISNA(VLOOKUP(BI172,'JOURNÉE 2'!$BE$10:$BF$300,2,FALSE)),"",VLOOKUP(BI172,'JOURNÉE 2'!$BE$10:$BF$300,2,FALSE))</f>
        <v/>
      </c>
      <c r="BM172" s="1508" t="str">
        <f>IF(OR(BK172="",BL172=""),"",MIN(BK172:BL172))</f>
        <v/>
      </c>
      <c r="BN172" s="1311" t="str">
        <f>IF(ISBLANK('JOURNÉE 1'!C172),"",'JOURNÉE 1'!C172)</f>
        <v/>
      </c>
      <c r="BO172" s="461" t="str">
        <f t="shared" si="137"/>
        <v/>
      </c>
      <c r="BP172" s="461" t="str">
        <f>IF(ISBLANK('JOURNÉE 2'!C172),"",'JOURNÉE 2'!C172)</f>
        <v/>
      </c>
      <c r="BQ172" s="461" t="str">
        <f>IF(ISBLANK('JOURNÉE 1'!U172),"",'JOURNÉE 1'!U172)</f>
        <v/>
      </c>
      <c r="BR172" s="461" t="str">
        <f>IF(ISNA(VLOOKUP(BN172,'JOURNÉE 2'!$C$10:$AR$300,35,FALSE)),"",VLOOKUP(BN172,'JOURNÉE 2'!$C$10:$AR$300,35,FALSE))</f>
        <v/>
      </c>
      <c r="BS172" s="461" t="str">
        <f t="shared" si="140"/>
        <v/>
      </c>
      <c r="BT172" s="475">
        <f t="shared" si="141"/>
        <v>18</v>
      </c>
      <c r="BU172" s="1304" t="str">
        <f>IF(ISNA(VLOOKUP(BN172,'JOURNÉE 2'!$BV$10:$BX$300,3,FALSE)),"",VLOOKUP(BN172,'JOURNÉE 2'!$BV$10:$BX$300,3,FALSE))</f>
        <v/>
      </c>
      <c r="BV172" s="900" t="str">
        <f>IF(ISNA(VLOOKUP(BN172,'JOURNÉE 2'!$C$10:$AR$300,1,FALSE)),"",VLOOKUP(BN172,'JOURNÉE 2'!$C$10:$AR$300,1,FALSE))</f>
        <v/>
      </c>
      <c r="BW172" s="107"/>
      <c r="BX172" t="str">
        <f>IF(ISEVEN(ROW()),IF($B172&lt;&gt;0,TEXT($B172,"00")&amp;" "&amp;#REF!&amp;" "&amp;1,""),IF($B171&lt;&gt;0,TEXT($B171,"00")&amp;" "&amp;#REF!&amp;" "&amp;2,""))</f>
        <v/>
      </c>
      <c r="BY172" t="str">
        <f t="shared" si="151"/>
        <v/>
      </c>
      <c r="BZ172" t="str">
        <f t="shared" si="152"/>
        <v/>
      </c>
      <c r="CA172" t="str">
        <f t="shared" si="150"/>
        <v/>
      </c>
      <c r="CB172" t="str">
        <f t="shared" si="142"/>
        <v/>
      </c>
      <c r="CC172" t="str">
        <f t="shared" si="143"/>
        <v/>
      </c>
      <c r="CD172" t="str">
        <f t="shared" si="144"/>
        <v/>
      </c>
      <c r="CE172" t="str">
        <f t="shared" si="145"/>
        <v/>
      </c>
      <c r="CF172" t="str">
        <f t="shared" si="146"/>
        <v/>
      </c>
    </row>
    <row r="173" spans="1:84" ht="15.75" customHeight="1" thickBot="1" x14ac:dyDescent="0.45">
      <c r="A173" s="1497"/>
      <c r="B173" s="1458"/>
      <c r="C173" s="97"/>
      <c r="D173" s="98"/>
      <c r="E173" s="98"/>
      <c r="F173" s="87"/>
      <c r="G173" s="1140"/>
      <c r="H173" s="1486"/>
      <c r="I173" s="1105" t="str">
        <f>IF(ISNA(VLOOKUP(C173,'J1&amp;J2'!$CA$9:$CE$466,5,FALSE)),"",VLOOKUP(C173,'J1&amp;J2'!$CA$9:$CE$466,5,FALSE))</f>
        <v/>
      </c>
      <c r="J173" s="1517"/>
      <c r="K173" s="1480"/>
      <c r="L173" s="1463"/>
      <c r="M173" s="1531"/>
      <c r="N173" s="1484"/>
      <c r="O173" s="1510"/>
      <c r="P173" s="154"/>
      <c r="Q173" s="885"/>
      <c r="R173" s="896"/>
      <c r="S173" s="1510"/>
      <c r="T173" s="1510"/>
      <c r="U173" s="1510"/>
      <c r="V173" s="1510"/>
      <c r="W173" s="1510"/>
      <c r="X173" s="1510"/>
      <c r="Y173" s="1510"/>
      <c r="Z173" s="1469"/>
      <c r="AA173" s="1425"/>
      <c r="AB173" s="1328" t="str">
        <f>IF(ISNA(VLOOKUP(AA173,SaisieScores!$F$12:$G$103,2,FALSE)),"",VLOOKUP(AA173,SaisieScores!$F$12:$G$103,2,FALSE))</f>
        <v/>
      </c>
      <c r="AC173" s="898" t="str">
        <f t="shared" si="17"/>
        <v/>
      </c>
      <c r="AD173" s="1339" t="str">
        <f t="shared" si="131"/>
        <v/>
      </c>
      <c r="AE173" s="1339" t="str">
        <f t="shared" si="132"/>
        <v/>
      </c>
      <c r="AF173" s="898" t="str">
        <f>IF(OR(ISBLANK(AB173),AB173=""),"",IF(AB173="AB","",RANK(AB173,$AB$150:$AB$183,1)+COUNTIF($AB$150:AB173,AB173)-1))</f>
        <v/>
      </c>
      <c r="AG173" s="1045" t="str">
        <f t="shared" si="138"/>
        <v/>
      </c>
      <c r="AH173" s="88" t="str">
        <f t="shared" si="161"/>
        <v/>
      </c>
      <c r="AI173" s="87" t="str">
        <f t="shared" si="157"/>
        <v/>
      </c>
      <c r="AJ173" s="1010" t="str">
        <f t="shared" si="4"/>
        <v/>
      </c>
      <c r="AK173" s="99"/>
      <c r="AL173" s="950"/>
      <c r="AM173" s="950"/>
      <c r="AN173" s="1339" t="str">
        <f t="shared" si="139"/>
        <v/>
      </c>
      <c r="AO173" s="1352" t="str">
        <f t="shared" si="156"/>
        <v/>
      </c>
      <c r="AP173" s="1241" t="str">
        <f t="shared" si="148"/>
        <v/>
      </c>
      <c r="AQ173" s="1045" t="str">
        <f t="shared" si="133"/>
        <v/>
      </c>
      <c r="AR173" s="1045" t="str">
        <f t="shared" si="162"/>
        <v/>
      </c>
      <c r="AS173" s="1045" t="str">
        <f t="shared" si="7"/>
        <v/>
      </c>
      <c r="AT173" s="1045" t="str">
        <f t="shared" si="134"/>
        <v/>
      </c>
      <c r="AU173" s="1045"/>
      <c r="AV173" s="1045" t="str">
        <f t="shared" si="149"/>
        <v/>
      </c>
      <c r="AW173" s="1045"/>
      <c r="AX173" s="1045" t="str">
        <f t="shared" si="135"/>
        <v/>
      </c>
      <c r="AY173" s="1497"/>
      <c r="AZ173" s="1497"/>
      <c r="BA173" s="900" t="str">
        <f t="shared" si="136"/>
        <v/>
      </c>
      <c r="BB173" s="900" t="str">
        <f>IF(ISBLANK('JOURNÉE 2'!C173),"",'JOURNÉE 2'!C173)</f>
        <v/>
      </c>
      <c r="BC173" s="1511"/>
      <c r="BD173" s="1510"/>
      <c r="BE173" s="1515"/>
      <c r="BF173" s="1311" t="str">
        <f>IF(ISNA(VLOOKUP(BA173,'JOURNÉE 1'!$BJ$10:$BL$298,2,FALSE)),"",VLOOKUP(BA173,'JOURNÉE 1'!$BJ$10:$BL$298,2,FALSE))</f>
        <v/>
      </c>
      <c r="BG173" s="1312" t="str">
        <f t="shared" si="11"/>
        <v/>
      </c>
      <c r="BH173" s="1312" t="str">
        <f t="shared" si="12"/>
        <v/>
      </c>
      <c r="BI173" s="1511"/>
      <c r="BJ173" s="1353"/>
      <c r="BK173" s="1510"/>
      <c r="BL173" s="1510"/>
      <c r="BM173" s="1515"/>
      <c r="BN173" s="1311" t="str">
        <f>IF(ISBLANK('JOURNÉE 1'!C173),"",'JOURNÉE 1'!C173)</f>
        <v/>
      </c>
      <c r="BO173" s="461" t="str">
        <f t="shared" si="137"/>
        <v/>
      </c>
      <c r="BP173" s="461" t="str">
        <f>IF(ISBLANK('JOURNÉE 2'!C173),"",'JOURNÉE 2'!C173)</f>
        <v/>
      </c>
      <c r="BQ173" s="461" t="str">
        <f>IF(ISBLANK('JOURNÉE 1'!U173),"",'JOURNÉE 1'!U173)</f>
        <v/>
      </c>
      <c r="BR173" s="461" t="str">
        <f>IF(ISNA(VLOOKUP(BN173,'JOURNÉE 2'!$C$10:$AR$300,35,FALSE)),"",VLOOKUP(BN173,'JOURNÉE 2'!$C$10:$AR$300,35,FALSE))</f>
        <v/>
      </c>
      <c r="BS173" s="461" t="str">
        <f t="shared" si="140"/>
        <v/>
      </c>
      <c r="BT173" s="475">
        <f t="shared" si="141"/>
        <v>18</v>
      </c>
      <c r="BU173" s="1304" t="str">
        <f>IF(ISNA(VLOOKUP(BN173,'JOURNÉE 2'!$BV$10:$BX$300,3,FALSE)),"",VLOOKUP(BN173,'JOURNÉE 2'!$BV$10:$BX$300,3,FALSE))</f>
        <v/>
      </c>
      <c r="BV173" s="900" t="str">
        <f>IF(ISNA(VLOOKUP(BN173,'JOURNÉE 2'!$C$10:$AR$300,1,FALSE)),"",VLOOKUP(BN173,'JOURNÉE 2'!$C$10:$AR$300,1,FALSE))</f>
        <v/>
      </c>
      <c r="BW173" s="96"/>
      <c r="BX173" t="str">
        <f>IF(ISEVEN(ROW()),IF($B173&lt;&gt;0,TEXT($B173,"00")&amp;" "&amp;#REF!&amp;" "&amp;1,""),IF($B172&lt;&gt;0,TEXT($B172,"00")&amp;" "&amp;#REF!&amp;" "&amp;2,""))</f>
        <v/>
      </c>
      <c r="BY173" t="str">
        <f t="shared" si="151"/>
        <v/>
      </c>
      <c r="BZ173" t="str">
        <f t="shared" si="152"/>
        <v/>
      </c>
      <c r="CA173" t="str">
        <f t="shared" si="150"/>
        <v/>
      </c>
      <c r="CB173" t="str">
        <f t="shared" si="142"/>
        <v/>
      </c>
      <c r="CC173" t="str">
        <f t="shared" si="143"/>
        <v/>
      </c>
      <c r="CD173" t="str">
        <f t="shared" si="144"/>
        <v/>
      </c>
      <c r="CE173" t="str">
        <f t="shared" si="145"/>
        <v/>
      </c>
      <c r="CF173" t="str">
        <f t="shared" si="146"/>
        <v/>
      </c>
    </row>
    <row r="174" spans="1:84" ht="15.75" customHeight="1" thickTop="1" x14ac:dyDescent="0.4">
      <c r="A174" s="1497"/>
      <c r="B174" s="1457"/>
      <c r="C174" s="113"/>
      <c r="D174" s="114"/>
      <c r="E174" s="114"/>
      <c r="F174" s="115"/>
      <c r="G174" s="1139"/>
      <c r="H174" s="1457" t="str">
        <f t="shared" ref="H174" si="173">IF(G175=36,"",IF(G174="","",G174+G175))</f>
        <v/>
      </c>
      <c r="I174" s="1104" t="str">
        <f>IF(ISNA(VLOOKUP(C174,'J1&amp;J2'!$CA$9:$CE$466,5,FALSE)),"",VLOOKUP(C174,'J1&amp;J2'!$CA$9:$CE$466,5,FALSE))</f>
        <v/>
      </c>
      <c r="J174" s="1518"/>
      <c r="K174" s="1479" t="str">
        <f>IF(ISNA(VLOOKUP(J174,SaisieScores!$C$12:$D$103,2,FALSE)),"",VLOOKUP(J174,SaisieScores!$C$12:$D$103,2,FALSE))</f>
        <v/>
      </c>
      <c r="L174" s="1462" t="str">
        <f t="shared" si="154"/>
        <v/>
      </c>
      <c r="M174" s="1520" t="str">
        <f>IF(L174="","",L174-$AS$6)</f>
        <v/>
      </c>
      <c r="N174" s="1460" t="str">
        <f>IF(K174="","",RANK(K174,($K$10:$K$257),1))</f>
        <v/>
      </c>
      <c r="O174" s="1509" t="str">
        <f>IF(S174="","",IF(S174&gt;3,"",IF(S174=1,K174,IF(S174=2,K174,IF(S174=3,K174)))))</f>
        <v/>
      </c>
      <c r="P174" s="83"/>
      <c r="Q174" s="1351"/>
      <c r="R174" s="83"/>
      <c r="S174" s="1539" t="str">
        <f>IF(OR(ISBLANK(K174),K174=""),"",RANK(K174,$K$150:$K$183,1)+COUNTIF($K$146:K174,K174)-1)</f>
        <v/>
      </c>
      <c r="T174" s="1474" t="str">
        <f>IF(O174="","",IF(O174&gt;3,"",IF(O174=1,K174,IF(O174=2,K174,IF(O174=3,K174)))))</f>
        <v/>
      </c>
      <c r="U174" s="1474" t="str">
        <f>IF(S174="","",IF(S174&gt;3,"",IF(S174=1,K174,IF(S174=2,K174,IF(S174=3,K174)))))</f>
        <v/>
      </c>
      <c r="V174" s="1476"/>
      <c r="W174" s="1476" t="str">
        <f>IF(OR(ISBLANK(V174),V174=""),"",RANK(V174,($V$10:$V$257),1))</f>
        <v/>
      </c>
      <c r="X174" s="1476"/>
      <c r="Y174" s="1476"/>
      <c r="Z174" s="1477"/>
      <c r="AA174" s="1426"/>
      <c r="AB174" s="1328" t="str">
        <f>IF(ISNA(VLOOKUP(AA174,SaisieScores!$F$12:$G$103,2,FALSE)),"",VLOOKUP(AA174,SaisieScores!$F$12:$G$103,2,FALSE))</f>
        <v/>
      </c>
      <c r="AC174" s="1348" t="str">
        <f t="shared" si="17"/>
        <v/>
      </c>
      <c r="AD174" s="1349" t="str">
        <f t="shared" si="131"/>
        <v/>
      </c>
      <c r="AE174" s="1349" t="str">
        <f t="shared" si="132"/>
        <v/>
      </c>
      <c r="AF174" s="1348" t="str">
        <f>IF(OR(ISBLANK(AB174),AB174=""),"",IF(AB174="AB","",RANK(AB174,$AB$150:$AB$183,1)+COUNTIF($AB$150:AB174,AB174)-1))</f>
        <v/>
      </c>
      <c r="AG174" s="1223" t="str">
        <f t="shared" si="138"/>
        <v/>
      </c>
      <c r="AH174" s="103" t="str">
        <f t="shared" si="161"/>
        <v/>
      </c>
      <c r="AI174" s="82" t="str">
        <f t="shared" si="157"/>
        <v/>
      </c>
      <c r="AJ174" s="897" t="str">
        <f t="shared" si="4"/>
        <v/>
      </c>
      <c r="AK174" s="1223"/>
      <c r="AL174" s="1348"/>
      <c r="AM174" s="1348"/>
      <c r="AN174" s="1349" t="str">
        <f t="shared" si="139"/>
        <v/>
      </c>
      <c r="AO174" s="1157" t="str">
        <f t="shared" si="156"/>
        <v/>
      </c>
      <c r="AP174" s="1242" t="str">
        <f t="shared" si="148"/>
        <v/>
      </c>
      <c r="AQ174" s="1223" t="str">
        <f t="shared" si="133"/>
        <v/>
      </c>
      <c r="AR174" s="1223" t="str">
        <f t="shared" si="162"/>
        <v/>
      </c>
      <c r="AS174" s="1223" t="str">
        <f t="shared" si="7"/>
        <v/>
      </c>
      <c r="AT174" s="1223" t="str">
        <f t="shared" si="134"/>
        <v/>
      </c>
      <c r="AU174" s="1223"/>
      <c r="AV174" s="1223" t="str">
        <f t="shared" si="149"/>
        <v/>
      </c>
      <c r="AW174" s="1223"/>
      <c r="AX174" s="1223" t="str">
        <f t="shared" si="135"/>
        <v/>
      </c>
      <c r="AY174" s="1497"/>
      <c r="AZ174" s="1497"/>
      <c r="BA174" s="900" t="str">
        <f t="shared" si="136"/>
        <v/>
      </c>
      <c r="BB174" s="900" t="str">
        <f>IF(ISBLANK('JOURNÉE 2'!C174),"",'JOURNÉE 2'!C174)</f>
        <v/>
      </c>
      <c r="BC174" s="1505" t="str">
        <f>IF(OR(BK174=""),"",IF(OR(BL174=""),"",BK174))</f>
        <v/>
      </c>
      <c r="BD174" s="1495" t="str">
        <f>IF(OR(BK174=""),"",IF(OR(BL174=""),"",BL174))</f>
        <v/>
      </c>
      <c r="BE174" s="1508" t="str">
        <f>IF(OR(BK174="",BL174=""),"",MIN(BK174:BL174))</f>
        <v/>
      </c>
      <c r="BF174" s="1311" t="str">
        <f>IF(ISNA(VLOOKUP(BA174,'JOURNÉE 1'!$BJ$10:$BL$298,2,FALSE)),"",VLOOKUP(BA174,'JOURNÉE 1'!$BJ$10:$BL$298,2,FALSE))</f>
        <v/>
      </c>
      <c r="BG174" s="1312" t="str">
        <f t="shared" si="11"/>
        <v/>
      </c>
      <c r="BH174" s="1312" t="str">
        <f t="shared" si="12"/>
        <v/>
      </c>
      <c r="BI174" s="1505" t="str">
        <f>IF(OR(C174="",C175=""),"",CONCATENATE(C174,C175))</f>
        <v/>
      </c>
      <c r="BJ174" s="1354"/>
      <c r="BK174" s="1495" t="str">
        <f>IF(K174= "", "",K174)</f>
        <v/>
      </c>
      <c r="BL174" s="1495" t="str">
        <f>IF(ISNA(VLOOKUP(BI174,'JOURNÉE 2'!$BE$10:$BF$300,2,FALSE)),"",VLOOKUP(BI174,'JOURNÉE 2'!$BE$10:$BF$300,2,FALSE))</f>
        <v/>
      </c>
      <c r="BM174" s="1508" t="str">
        <f>IF(OR(BK174="",BL174=""),"",MIN(BK174:BL174))</f>
        <v/>
      </c>
      <c r="BN174" s="1311" t="str">
        <f>IF(ISBLANK('JOURNÉE 1'!C174),"",'JOURNÉE 1'!C174)</f>
        <v/>
      </c>
      <c r="BO174" s="461" t="str">
        <f t="shared" si="137"/>
        <v/>
      </c>
      <c r="BP174" s="461" t="str">
        <f>IF(ISBLANK('JOURNÉE 2'!C174),"",'JOURNÉE 2'!C174)</f>
        <v/>
      </c>
      <c r="BQ174" s="461" t="str">
        <f>IF(ISBLANK('JOURNÉE 1'!U174),"",'JOURNÉE 1'!U174)</f>
        <v/>
      </c>
      <c r="BR174" s="461" t="str">
        <f>IF(ISNA(VLOOKUP(BN174,'JOURNÉE 2'!$C$10:$AR$300,35,FALSE)),"",VLOOKUP(BN174,'JOURNÉE 2'!$C$10:$AR$300,35,FALSE))</f>
        <v/>
      </c>
      <c r="BS174" s="461" t="str">
        <f t="shared" si="140"/>
        <v/>
      </c>
      <c r="BT174" s="475">
        <f t="shared" si="141"/>
        <v>18</v>
      </c>
      <c r="BU174" s="1304" t="str">
        <f>IF(ISNA(VLOOKUP(BN174,'JOURNÉE 2'!$BV$10:$BX$300,3,FALSE)),"",VLOOKUP(BN174,'JOURNÉE 2'!$BV$10:$BX$300,3,FALSE))</f>
        <v/>
      </c>
      <c r="BV174" s="900" t="str">
        <f>IF(ISNA(VLOOKUP(BN174,'JOURNÉE 2'!$C$10:$AR$300,1,FALSE)),"",VLOOKUP(BN174,'JOURNÉE 2'!$C$10:$AR$300,1,FALSE))</f>
        <v/>
      </c>
      <c r="BW174" s="107"/>
      <c r="BX174" t="str">
        <f>IF(ISEVEN(ROW()),IF($B174&lt;&gt;0,TEXT($B174,"00")&amp;" "&amp;#REF!&amp;" "&amp;1,""),IF($B173&lt;&gt;0,TEXT($B173,"00")&amp;" "&amp;#REF!&amp;" "&amp;2,""))</f>
        <v/>
      </c>
      <c r="BY174" t="str">
        <f t="shared" si="151"/>
        <v/>
      </c>
      <c r="BZ174" t="str">
        <f t="shared" si="152"/>
        <v/>
      </c>
      <c r="CA174" t="str">
        <f t="shared" si="150"/>
        <v/>
      </c>
      <c r="CB174" t="str">
        <f t="shared" si="142"/>
        <v/>
      </c>
      <c r="CC174" t="str">
        <f t="shared" si="143"/>
        <v/>
      </c>
      <c r="CD174" t="str">
        <f t="shared" si="144"/>
        <v/>
      </c>
      <c r="CE174" t="str">
        <f t="shared" si="145"/>
        <v/>
      </c>
      <c r="CF174" t="str">
        <f t="shared" si="146"/>
        <v/>
      </c>
    </row>
    <row r="175" spans="1:84" ht="15.75" customHeight="1" thickBot="1" x14ac:dyDescent="0.45">
      <c r="A175" s="1497"/>
      <c r="B175" s="1458"/>
      <c r="C175" s="80"/>
      <c r="D175" s="81"/>
      <c r="E175" s="81"/>
      <c r="F175" s="82"/>
      <c r="G175" s="1141"/>
      <c r="H175" s="1494"/>
      <c r="I175" s="1102" t="str">
        <f>IF(ISNA(VLOOKUP(C175,'J1&amp;J2'!$CA$9:$CE$466,5,FALSE)),"",VLOOKUP(C175,'J1&amp;J2'!$CA$9:$CE$466,5,FALSE))</f>
        <v/>
      </c>
      <c r="J175" s="1519"/>
      <c r="K175" s="1480"/>
      <c r="L175" s="1463"/>
      <c r="M175" s="1521"/>
      <c r="N175" s="1461"/>
      <c r="O175" s="1510"/>
      <c r="P175" s="118"/>
      <c r="Q175" s="1347"/>
      <c r="R175" s="83"/>
      <c r="S175" s="1510"/>
      <c r="T175" s="1510"/>
      <c r="U175" s="1510"/>
      <c r="V175" s="1510"/>
      <c r="W175" s="1510"/>
      <c r="X175" s="1510"/>
      <c r="Y175" s="1510"/>
      <c r="Z175" s="1469"/>
      <c r="AA175" s="1424"/>
      <c r="AB175" s="1328" t="str">
        <f>IF(ISNA(VLOOKUP(AA175,SaisieScores!$F$12:$G$103,2,FALSE)),"",VLOOKUP(AA175,SaisieScores!$F$12:$G$103,2,FALSE))</f>
        <v/>
      </c>
      <c r="AC175" s="898" t="str">
        <f t="shared" si="17"/>
        <v/>
      </c>
      <c r="AD175" s="1339" t="str">
        <f t="shared" si="131"/>
        <v/>
      </c>
      <c r="AE175" s="1339" t="str">
        <f t="shared" si="132"/>
        <v/>
      </c>
      <c r="AF175" s="898" t="str">
        <f>IF(OR(ISBLANK(AB175),AB175=""),"",IF(AB175="AB","",RANK(AB175,$AB$150:$AB$183,1)+COUNTIF($AB$150:AB175,AB175)-1))</f>
        <v/>
      </c>
      <c r="AG175" s="1045" t="str">
        <f t="shared" si="138"/>
        <v/>
      </c>
      <c r="AH175" s="88" t="str">
        <f t="shared" si="161"/>
        <v/>
      </c>
      <c r="AI175" s="87" t="str">
        <f t="shared" si="157"/>
        <v/>
      </c>
      <c r="AJ175" s="1010" t="str">
        <f t="shared" si="4"/>
        <v/>
      </c>
      <c r="AK175" s="99"/>
      <c r="AL175" s="950"/>
      <c r="AM175" s="950"/>
      <c r="AN175" s="1339" t="str">
        <f t="shared" si="139"/>
        <v/>
      </c>
      <c r="AO175" s="1352" t="str">
        <f t="shared" si="156"/>
        <v/>
      </c>
      <c r="AP175" s="1241" t="str">
        <f t="shared" si="148"/>
        <v/>
      </c>
      <c r="AQ175" s="1045" t="str">
        <f t="shared" si="133"/>
        <v/>
      </c>
      <c r="AR175" s="1045" t="str">
        <f t="shared" si="162"/>
        <v/>
      </c>
      <c r="AS175" s="1045" t="str">
        <f t="shared" si="7"/>
        <v/>
      </c>
      <c r="AT175" s="1045" t="str">
        <f t="shared" si="134"/>
        <v/>
      </c>
      <c r="AU175" s="1045"/>
      <c r="AV175" s="1045" t="str">
        <f t="shared" si="149"/>
        <v/>
      </c>
      <c r="AW175" s="1045"/>
      <c r="AX175" s="1045" t="str">
        <f t="shared" si="135"/>
        <v/>
      </c>
      <c r="AY175" s="1497"/>
      <c r="AZ175" s="1497"/>
      <c r="BA175" s="900" t="str">
        <f t="shared" si="136"/>
        <v/>
      </c>
      <c r="BB175" s="900" t="str">
        <f>IF(ISBLANK('JOURNÉE 2'!C175),"",'JOURNÉE 2'!C175)</f>
        <v/>
      </c>
      <c r="BC175" s="1511"/>
      <c r="BD175" s="1510"/>
      <c r="BE175" s="1515"/>
      <c r="BF175" s="1311" t="str">
        <f>IF(ISNA(VLOOKUP(BA175,'JOURNÉE 1'!$BJ$10:$BL$298,2,FALSE)),"",VLOOKUP(BA175,'JOURNÉE 1'!$BJ$10:$BL$298,2,FALSE))</f>
        <v/>
      </c>
      <c r="BG175" s="1312" t="str">
        <f t="shared" si="11"/>
        <v/>
      </c>
      <c r="BH175" s="1312" t="str">
        <f t="shared" si="12"/>
        <v/>
      </c>
      <c r="BI175" s="1511"/>
      <c r="BJ175" s="1353"/>
      <c r="BK175" s="1510"/>
      <c r="BL175" s="1510"/>
      <c r="BM175" s="1515"/>
      <c r="BN175" s="1311" t="str">
        <f>IF(ISBLANK('JOURNÉE 1'!C175),"",'JOURNÉE 1'!C175)</f>
        <v/>
      </c>
      <c r="BO175" s="461" t="str">
        <f t="shared" si="137"/>
        <v/>
      </c>
      <c r="BP175" s="461" t="str">
        <f>IF(ISBLANK('JOURNÉE 2'!C175),"",'JOURNÉE 2'!C175)</f>
        <v/>
      </c>
      <c r="BQ175" s="461" t="str">
        <f>IF(ISBLANK('JOURNÉE 1'!U175),"",'JOURNÉE 1'!U175)</f>
        <v/>
      </c>
      <c r="BR175" s="461" t="str">
        <f>IF(ISNA(VLOOKUP(BN175,'JOURNÉE 2'!$C$10:$AR$300,35,FALSE)),"",VLOOKUP(BN175,'JOURNÉE 2'!$C$10:$AR$300,35,FALSE))</f>
        <v/>
      </c>
      <c r="BS175" s="461" t="str">
        <f t="shared" si="140"/>
        <v/>
      </c>
      <c r="BT175" s="475">
        <f t="shared" si="141"/>
        <v>18</v>
      </c>
      <c r="BU175" s="1304" t="str">
        <f>IF(ISNA(VLOOKUP(BN175,'JOURNÉE 2'!$BV$10:$BX$300,3,FALSE)),"",VLOOKUP(BN175,'JOURNÉE 2'!$BV$10:$BX$300,3,FALSE))</f>
        <v/>
      </c>
      <c r="BV175" s="900" t="str">
        <f>IF(ISNA(VLOOKUP(BN175,'JOURNÉE 2'!$C$10:$AR$300,1,FALSE)),"",VLOOKUP(BN175,'JOURNÉE 2'!$C$10:$AR$300,1,FALSE))</f>
        <v/>
      </c>
      <c r="BW175" s="96"/>
      <c r="BX175" t="str">
        <f>IF(ISEVEN(ROW()),IF($B175&lt;&gt;0,TEXT($B175,"00")&amp;" "&amp;#REF!&amp;" "&amp;1,""),IF($B174&lt;&gt;0,TEXT($B174,"00")&amp;" "&amp;#REF!&amp;" "&amp;2,""))</f>
        <v/>
      </c>
      <c r="BY175" t="str">
        <f t="shared" si="151"/>
        <v/>
      </c>
      <c r="BZ175" t="str">
        <f t="shared" si="152"/>
        <v/>
      </c>
      <c r="CA175" t="str">
        <f t="shared" si="150"/>
        <v/>
      </c>
      <c r="CB175" t="str">
        <f t="shared" si="142"/>
        <v/>
      </c>
      <c r="CC175" t="str">
        <f t="shared" si="143"/>
        <v/>
      </c>
      <c r="CD175" t="str">
        <f t="shared" si="144"/>
        <v/>
      </c>
      <c r="CE175" t="str">
        <f t="shared" si="145"/>
        <v/>
      </c>
      <c r="CF175" t="str">
        <f t="shared" si="146"/>
        <v/>
      </c>
    </row>
    <row r="176" spans="1:84" ht="15.75" customHeight="1" thickTop="1" x14ac:dyDescent="0.4">
      <c r="A176" s="1497"/>
      <c r="B176" s="1459"/>
      <c r="C176" s="97"/>
      <c r="D176" s="98"/>
      <c r="E176" s="98"/>
      <c r="F176" s="87"/>
      <c r="G176" s="1140"/>
      <c r="H176" s="1459" t="str">
        <f t="shared" ref="H176" si="174">IF(G177=36,"",IF(G176="","",G176+G177))</f>
        <v/>
      </c>
      <c r="I176" s="1103" t="str">
        <f>IF(ISNA(VLOOKUP(C176,'J1&amp;J2'!$CA$9:$CE$466,5,FALSE)),"",VLOOKUP(C176,'J1&amp;J2'!$CA$9:$CE$466,5,FALSE))</f>
        <v/>
      </c>
      <c r="J176" s="1516"/>
      <c r="K176" s="1479" t="str">
        <f>IF(ISNA(VLOOKUP(J176,SaisieScores!$C$12:$D$103,2,FALSE)),"",VLOOKUP(J176,SaisieScores!$C$12:$D$103,2,FALSE))</f>
        <v/>
      </c>
      <c r="L176" s="1462" t="str">
        <f t="shared" si="154"/>
        <v/>
      </c>
      <c r="M176" s="1529" t="str">
        <f>IF(L176="","",L176-$AS$6)</f>
        <v/>
      </c>
      <c r="N176" s="1471" t="str">
        <f>IF(K176="","",RANK(K176,($K$10:$K$257),1))</f>
        <v/>
      </c>
      <c r="O176" s="1474" t="str">
        <f>IF(S176="","",IF(S176&gt;3,"",IF(S176=1,K176,IF(S176=2,K176,IF(S176=3,K176)))))</f>
        <v/>
      </c>
      <c r="P176" s="1045"/>
      <c r="Q176" s="942"/>
      <c r="R176" s="87"/>
      <c r="S176" s="1474" t="str">
        <f>IF(OR(ISBLANK(K176),K176=""),"",RANK(K176,$K$150:$K$183,1)+COUNTIF($K$146:K176,K176)-1)</f>
        <v/>
      </c>
      <c r="T176" s="1474" t="str">
        <f>IF(O176="","",IF(O176&gt;3,"",IF(O176=1,K176,IF(O176=2,K176,IF(O176=3,K176)))))</f>
        <v/>
      </c>
      <c r="U176" s="1474" t="str">
        <f>IF(S176="","",IF(S176&gt;3,"",IF(S176=1,K176,IF(S176=2,K176,IF(S176=3,K176)))))</f>
        <v/>
      </c>
      <c r="V176" s="1476"/>
      <c r="W176" s="1476" t="str">
        <f>IF(OR(ISBLANK(V176),V176=""),"",RANK(V176,($V$10:$V$257),1))</f>
        <v/>
      </c>
      <c r="X176" s="1476"/>
      <c r="Y176" s="1476"/>
      <c r="Z176" s="1477"/>
      <c r="AA176" s="1425"/>
      <c r="AB176" s="1328" t="str">
        <f>IF(ISNA(VLOOKUP(AA176,SaisieScores!$F$12:$G$103,2,FALSE)),"",VLOOKUP(AA176,SaisieScores!$F$12:$G$103,2,FALSE))</f>
        <v/>
      </c>
      <c r="AC176" s="1348" t="str">
        <f t="shared" si="17"/>
        <v/>
      </c>
      <c r="AD176" s="1349" t="str">
        <f t="shared" si="131"/>
        <v/>
      </c>
      <c r="AE176" s="1349" t="str">
        <f t="shared" si="132"/>
        <v/>
      </c>
      <c r="AF176" s="1348" t="str">
        <f>IF(OR(ISBLANK(AB176),AB176=""),"",IF(AB176="AB","",RANK(AB176,$AB$150:$AB$183,1)+COUNTIF($AB$150:AB176,AB176)-1))</f>
        <v/>
      </c>
      <c r="AG176" s="1223" t="str">
        <f t="shared" si="138"/>
        <v/>
      </c>
      <c r="AH176" s="103" t="str">
        <f t="shared" si="161"/>
        <v/>
      </c>
      <c r="AI176" s="82" t="str">
        <f t="shared" si="157"/>
        <v/>
      </c>
      <c r="AJ176" s="897" t="str">
        <f t="shared" si="4"/>
        <v/>
      </c>
      <c r="AK176" s="1223"/>
      <c r="AL176" s="1348"/>
      <c r="AM176" s="1348"/>
      <c r="AN176" s="1349" t="str">
        <f t="shared" si="139"/>
        <v/>
      </c>
      <c r="AO176" s="1157" t="str">
        <f t="shared" si="156"/>
        <v/>
      </c>
      <c r="AP176" s="1242" t="str">
        <f t="shared" si="148"/>
        <v/>
      </c>
      <c r="AQ176" s="1223" t="str">
        <f t="shared" si="133"/>
        <v/>
      </c>
      <c r="AR176" s="1223" t="str">
        <f t="shared" si="162"/>
        <v/>
      </c>
      <c r="AS176" s="1223" t="str">
        <f t="shared" si="7"/>
        <v/>
      </c>
      <c r="AT176" s="1223" t="str">
        <f t="shared" si="134"/>
        <v/>
      </c>
      <c r="AU176" s="1223"/>
      <c r="AV176" s="1223" t="str">
        <f t="shared" si="149"/>
        <v/>
      </c>
      <c r="AW176" s="1223"/>
      <c r="AX176" s="1223" t="str">
        <f t="shared" si="135"/>
        <v/>
      </c>
      <c r="AY176" s="1497"/>
      <c r="AZ176" s="1497"/>
      <c r="BA176" s="900" t="str">
        <f t="shared" si="136"/>
        <v/>
      </c>
      <c r="BB176" s="900" t="str">
        <f>IF(ISBLANK('JOURNÉE 2'!C176),"",'JOURNÉE 2'!C176)</f>
        <v/>
      </c>
      <c r="BC176" s="1505" t="str">
        <f>IF(OR(BK176=""),"",IF(OR(BL176=""),"",BK176))</f>
        <v/>
      </c>
      <c r="BD176" s="1495" t="str">
        <f>IF(OR(BK176=""),"",IF(OR(BL176=""),"",BL176))</f>
        <v/>
      </c>
      <c r="BE176" s="1508" t="str">
        <f>IF(OR(BK176="",BL176=""),"",MIN(BK176:BL176))</f>
        <v/>
      </c>
      <c r="BF176" s="1311" t="str">
        <f>IF(ISNA(VLOOKUP(BA176,'JOURNÉE 1'!$BJ$10:$BL$298,2,FALSE)),"",VLOOKUP(BA176,'JOURNÉE 1'!$BJ$10:$BL$298,2,FALSE))</f>
        <v/>
      </c>
      <c r="BG176" s="1312" t="str">
        <f t="shared" si="11"/>
        <v/>
      </c>
      <c r="BH176" s="1312" t="str">
        <f t="shared" si="12"/>
        <v/>
      </c>
      <c r="BI176" s="1505" t="str">
        <f>IF(OR(C176="",C177=""),"",CONCATENATE(C176,C177))</f>
        <v/>
      </c>
      <c r="BJ176" s="1354"/>
      <c r="BK176" s="1495" t="str">
        <f>IF(K176= "", "",K176)</f>
        <v/>
      </c>
      <c r="BL176" s="1495" t="str">
        <f>IF(ISNA(VLOOKUP(BI176,'JOURNÉE 2'!$BE$10:$BF$300,2,FALSE)),"",VLOOKUP(BI176,'JOURNÉE 2'!$BE$10:$BF$300,2,FALSE))</f>
        <v/>
      </c>
      <c r="BM176" s="1508" t="str">
        <f>IF(OR(BK176="",BL176=""),"",MIN(BK176:BL176))</f>
        <v/>
      </c>
      <c r="BN176" s="1311" t="str">
        <f>IF(ISBLANK('JOURNÉE 1'!C176),"",'JOURNÉE 1'!C176)</f>
        <v/>
      </c>
      <c r="BO176" s="461" t="str">
        <f t="shared" si="137"/>
        <v/>
      </c>
      <c r="BP176" s="461" t="str">
        <f>IF(ISBLANK('JOURNÉE 2'!C176),"",'JOURNÉE 2'!C176)</f>
        <v/>
      </c>
      <c r="BQ176" s="461" t="str">
        <f>IF(ISBLANK('JOURNÉE 1'!U176),"",'JOURNÉE 1'!U176)</f>
        <v/>
      </c>
      <c r="BR176" s="461" t="str">
        <f>IF(ISNA(VLOOKUP(BN176,'JOURNÉE 2'!$C$10:$AR$300,35,FALSE)),"",VLOOKUP(BN176,'JOURNÉE 2'!$C$10:$AR$300,35,FALSE))</f>
        <v/>
      </c>
      <c r="BS176" s="461" t="str">
        <f t="shared" si="140"/>
        <v/>
      </c>
      <c r="BT176" s="475">
        <f t="shared" si="141"/>
        <v>18</v>
      </c>
      <c r="BU176" s="1304" t="str">
        <f>IF(ISNA(VLOOKUP(BN176,'JOURNÉE 2'!$BV$10:$BX$300,3,FALSE)),"",VLOOKUP(BN176,'JOURNÉE 2'!$BV$10:$BX$300,3,FALSE))</f>
        <v/>
      </c>
      <c r="BV176" s="900" t="str">
        <f>IF(ISNA(VLOOKUP(BN176,'JOURNÉE 2'!$C$10:$AR$300,1,FALSE)),"",VLOOKUP(BN176,'JOURNÉE 2'!$C$10:$AR$300,1,FALSE))</f>
        <v/>
      </c>
      <c r="BW176" s="107"/>
      <c r="BX176" t="str">
        <f>IF(ISEVEN(ROW()),IF($B176&lt;&gt;0,TEXT($B176,"00")&amp;" "&amp;#REF!&amp;" "&amp;1,""),IF($B175&lt;&gt;0,TEXT($B175,"00")&amp;" "&amp;#REF!&amp;" "&amp;2,""))</f>
        <v/>
      </c>
      <c r="BY176" t="str">
        <f t="shared" si="151"/>
        <v/>
      </c>
      <c r="BZ176" t="str">
        <f t="shared" si="152"/>
        <v/>
      </c>
      <c r="CA176" t="str">
        <f t="shared" si="150"/>
        <v/>
      </c>
      <c r="CB176" t="str">
        <f t="shared" si="142"/>
        <v/>
      </c>
      <c r="CC176" t="str">
        <f t="shared" si="143"/>
        <v/>
      </c>
      <c r="CD176" t="str">
        <f t="shared" si="144"/>
        <v/>
      </c>
      <c r="CE176" t="str">
        <f t="shared" si="145"/>
        <v/>
      </c>
      <c r="CF176" t="str">
        <f t="shared" si="146"/>
        <v/>
      </c>
    </row>
    <row r="177" spans="1:84" ht="15.75" customHeight="1" thickBot="1" x14ac:dyDescent="0.45">
      <c r="A177" s="1497"/>
      <c r="B177" s="1458"/>
      <c r="C177" s="97"/>
      <c r="D177" s="98"/>
      <c r="E177" s="98"/>
      <c r="F177" s="87"/>
      <c r="G177" s="1140"/>
      <c r="H177" s="1486"/>
      <c r="I177" s="1105" t="str">
        <f>IF(ISNA(VLOOKUP(C177,'J1&amp;J2'!$CA$9:$CE$466,5,FALSE)),"",VLOOKUP(C177,'J1&amp;J2'!$CA$9:$CE$466,5,FALSE))</f>
        <v/>
      </c>
      <c r="J177" s="1517"/>
      <c r="K177" s="1480"/>
      <c r="L177" s="1463"/>
      <c r="M177" s="1531"/>
      <c r="N177" s="1484"/>
      <c r="O177" s="1510"/>
      <c r="P177" s="1045"/>
      <c r="Q177" s="942"/>
      <c r="R177" s="87"/>
      <c r="S177" s="1510"/>
      <c r="T177" s="1510"/>
      <c r="U177" s="1510"/>
      <c r="V177" s="1510"/>
      <c r="W177" s="1510"/>
      <c r="X177" s="1510"/>
      <c r="Y177" s="1510"/>
      <c r="Z177" s="1469"/>
      <c r="AA177" s="1425"/>
      <c r="AB177" s="1328" t="str">
        <f>IF(ISNA(VLOOKUP(AA177,SaisieScores!$F$12:$G$103,2,FALSE)),"",VLOOKUP(AA177,SaisieScores!$F$12:$G$103,2,FALSE))</f>
        <v/>
      </c>
      <c r="AC177" s="898" t="str">
        <f t="shared" si="17"/>
        <v/>
      </c>
      <c r="AD177" s="1339" t="str">
        <f t="shared" si="131"/>
        <v/>
      </c>
      <c r="AE177" s="1339" t="str">
        <f t="shared" si="132"/>
        <v/>
      </c>
      <c r="AF177" s="898" t="str">
        <f>IF(OR(ISBLANK(AB177),AB177=""),"",IF(AB177="AB","",RANK(AB177,$AB$150:$AB$183,1)+COUNTIF($AB$150:AB177,AB177)-1))</f>
        <v/>
      </c>
      <c r="AG177" s="1045" t="str">
        <f t="shared" si="138"/>
        <v/>
      </c>
      <c r="AH177" s="88" t="str">
        <f t="shared" si="161"/>
        <v/>
      </c>
      <c r="AI177" s="87" t="str">
        <f t="shared" si="157"/>
        <v/>
      </c>
      <c r="AJ177" s="1010" t="str">
        <f t="shared" si="4"/>
        <v/>
      </c>
      <c r="AK177" s="99"/>
      <c r="AL177" s="950"/>
      <c r="AM177" s="950"/>
      <c r="AN177" s="1339" t="str">
        <f t="shared" si="139"/>
        <v/>
      </c>
      <c r="AO177" s="1352" t="str">
        <f t="shared" si="156"/>
        <v/>
      </c>
      <c r="AP177" s="1241" t="str">
        <f t="shared" si="148"/>
        <v/>
      </c>
      <c r="AQ177" s="1045" t="str">
        <f t="shared" si="133"/>
        <v/>
      </c>
      <c r="AR177" s="1045" t="str">
        <f t="shared" si="162"/>
        <v/>
      </c>
      <c r="AS177" s="1045" t="str">
        <f t="shared" si="7"/>
        <v/>
      </c>
      <c r="AT177" s="1045" t="str">
        <f t="shared" si="134"/>
        <v/>
      </c>
      <c r="AU177" s="1045"/>
      <c r="AV177" s="1045" t="str">
        <f t="shared" si="149"/>
        <v/>
      </c>
      <c r="AW177" s="1045"/>
      <c r="AX177" s="1045" t="str">
        <f t="shared" si="135"/>
        <v/>
      </c>
      <c r="AY177" s="1497"/>
      <c r="AZ177" s="1497"/>
      <c r="BA177" s="900" t="str">
        <f t="shared" si="136"/>
        <v/>
      </c>
      <c r="BB177" s="900" t="str">
        <f>IF(ISBLANK('JOURNÉE 2'!C177),"",'JOURNÉE 2'!C177)</f>
        <v/>
      </c>
      <c r="BC177" s="1511"/>
      <c r="BD177" s="1510"/>
      <c r="BE177" s="1515"/>
      <c r="BF177" s="1311" t="str">
        <f>IF(ISNA(VLOOKUP(BA177,'JOURNÉE 1'!$BJ$10:$BL$298,2,FALSE)),"",VLOOKUP(BA177,'JOURNÉE 1'!$BJ$10:$BL$298,2,FALSE))</f>
        <v/>
      </c>
      <c r="BG177" s="1312" t="str">
        <f t="shared" si="11"/>
        <v/>
      </c>
      <c r="BH177" s="1312" t="str">
        <f t="shared" si="12"/>
        <v/>
      </c>
      <c r="BI177" s="1511"/>
      <c r="BJ177" s="1353"/>
      <c r="BK177" s="1510"/>
      <c r="BL177" s="1510"/>
      <c r="BM177" s="1515"/>
      <c r="BN177" s="1311" t="str">
        <f>IF(ISBLANK('JOURNÉE 1'!C177),"",'JOURNÉE 1'!C177)</f>
        <v/>
      </c>
      <c r="BO177" s="461" t="str">
        <f t="shared" si="137"/>
        <v/>
      </c>
      <c r="BP177" s="461" t="str">
        <f>IF(ISBLANK('JOURNÉE 2'!C177),"",'JOURNÉE 2'!C177)</f>
        <v/>
      </c>
      <c r="BQ177" s="461" t="str">
        <f>IF(ISBLANK('JOURNÉE 1'!U177),"",'JOURNÉE 1'!U177)</f>
        <v/>
      </c>
      <c r="BR177" s="461" t="str">
        <f>IF(ISNA(VLOOKUP(BN177,'JOURNÉE 2'!$C$10:$AR$300,35,FALSE)),"",VLOOKUP(BN177,'JOURNÉE 2'!$C$10:$AR$300,35,FALSE))</f>
        <v/>
      </c>
      <c r="BS177" s="461" t="str">
        <f t="shared" si="140"/>
        <v/>
      </c>
      <c r="BT177" s="475">
        <f t="shared" si="141"/>
        <v>18</v>
      </c>
      <c r="BU177" s="1304" t="str">
        <f>IF(ISNA(VLOOKUP(BN177,'JOURNÉE 2'!$BV$10:$BX$300,3,FALSE)),"",VLOOKUP(BN177,'JOURNÉE 2'!$BV$10:$BX$300,3,FALSE))</f>
        <v/>
      </c>
      <c r="BV177" s="900" t="str">
        <f>IF(ISNA(VLOOKUP(BN177,'JOURNÉE 2'!$C$10:$AR$300,1,FALSE)),"",VLOOKUP(BN177,'JOURNÉE 2'!$C$10:$AR$300,1,FALSE))</f>
        <v/>
      </c>
      <c r="BW177" s="96"/>
      <c r="BX177" t="str">
        <f>IF(ISEVEN(ROW()),IF($B177&lt;&gt;0,TEXT($B177,"00")&amp;" "&amp;#REF!&amp;" "&amp;1,""),IF($B176&lt;&gt;0,TEXT($B176,"00")&amp;" "&amp;#REF!&amp;" "&amp;2,""))</f>
        <v/>
      </c>
      <c r="BY177" t="str">
        <f t="shared" si="151"/>
        <v/>
      </c>
      <c r="BZ177" t="str">
        <f t="shared" si="152"/>
        <v/>
      </c>
      <c r="CA177" t="str">
        <f t="shared" si="150"/>
        <v/>
      </c>
      <c r="CB177" t="str">
        <f t="shared" si="142"/>
        <v/>
      </c>
      <c r="CC177" t="str">
        <f t="shared" si="143"/>
        <v/>
      </c>
      <c r="CD177" t="str">
        <f t="shared" si="144"/>
        <v/>
      </c>
      <c r="CE177" t="str">
        <f t="shared" si="145"/>
        <v/>
      </c>
      <c r="CF177" t="str">
        <f t="shared" si="146"/>
        <v/>
      </c>
    </row>
    <row r="178" spans="1:84" ht="15.75" customHeight="1" thickTop="1" x14ac:dyDescent="0.4">
      <c r="A178" s="1497"/>
      <c r="B178" s="1457"/>
      <c r="C178" s="113"/>
      <c r="D178" s="114"/>
      <c r="E178" s="114"/>
      <c r="F178" s="115"/>
      <c r="G178" s="1139"/>
      <c r="H178" s="1457" t="str">
        <f t="shared" ref="H178" si="175">IF(G179=36,"",IF(G178="","",G178+G179))</f>
        <v/>
      </c>
      <c r="I178" s="1104" t="str">
        <f>IF(ISNA(VLOOKUP(C178,'J1&amp;J2'!$CA$9:$CE$466,5,FALSE)),"",VLOOKUP(C178,'J1&amp;J2'!$CA$9:$CE$466,5,FALSE))</f>
        <v/>
      </c>
      <c r="J178" s="1518"/>
      <c r="K178" s="1479" t="str">
        <f>IF(ISNA(VLOOKUP(J178,SaisieScores!$C$12:$D$103,2,FALSE)),"",VLOOKUP(J178,SaisieScores!$C$12:$D$103,2,FALSE))</f>
        <v/>
      </c>
      <c r="L178" s="1462" t="str">
        <f t="shared" si="154"/>
        <v/>
      </c>
      <c r="M178" s="1520" t="str">
        <f>IF(L178="","",L178-$AS$6)</f>
        <v/>
      </c>
      <c r="N178" s="1460" t="str">
        <f>IF(K178="","",RANK(K178,($K$10:$K$257),1))</f>
        <v/>
      </c>
      <c r="O178" s="1509" t="str">
        <f>IF(S178="","",IF(S178&gt;3,"",IF(S178=1,K178,IF(S178=2,K178,IF(S178=3,K178)))))</f>
        <v/>
      </c>
      <c r="P178" s="83"/>
      <c r="Q178" s="1351"/>
      <c r="R178" s="83"/>
      <c r="S178" s="1539" t="str">
        <f>IF(OR(ISBLANK(K178),K178=""),"",RANK(K178,($K$10:$K$33),1))</f>
        <v/>
      </c>
      <c r="T178" s="1474" t="str">
        <f>IF(O178="","",IF(O178&gt;3,"",IF(O178=1,K178,IF(O178=2,K178,IF(O178=3,K178)))))</f>
        <v/>
      </c>
      <c r="U178" s="1474" t="str">
        <f>IF(S178="","",IF(S178&gt;3,"",IF(S178=1,K178,IF(S178=2,K178,IF(S178=3,K178)))))</f>
        <v/>
      </c>
      <c r="V178" s="1476"/>
      <c r="W178" s="1476" t="str">
        <f>IF(OR(ISBLANK(V178),V178=""),"",RANK(V178,($V$10:$V$257),1))</f>
        <v/>
      </c>
      <c r="X178" s="1476"/>
      <c r="Y178" s="1476"/>
      <c r="Z178" s="1477"/>
      <c r="AA178" s="1426"/>
      <c r="AB178" s="1328" t="str">
        <f>IF(ISNA(VLOOKUP(AA178,SaisieScores!$F$12:$G$103,2,FALSE)),"",VLOOKUP(AA178,SaisieScores!$F$12:$G$103,2,FALSE))</f>
        <v/>
      </c>
      <c r="AC178" s="1348" t="str">
        <f t="shared" si="17"/>
        <v/>
      </c>
      <c r="AD178" s="1349" t="str">
        <f t="shared" si="131"/>
        <v/>
      </c>
      <c r="AE178" s="1349" t="str">
        <f t="shared" si="132"/>
        <v/>
      </c>
      <c r="AF178" s="1348" t="str">
        <f>IF(OR(ISBLANK(AB178),AB178=""),"",IF(AB178="AB","",RANK(AB178,$AB$150:$AB$183,1)+COUNTIF($AB$150:AB178,AB178)-1))</f>
        <v/>
      </c>
      <c r="AG178" s="1223" t="str">
        <f t="shared" si="138"/>
        <v/>
      </c>
      <c r="AH178" s="103" t="str">
        <f t="shared" si="161"/>
        <v/>
      </c>
      <c r="AI178" s="82" t="str">
        <f t="shared" si="157"/>
        <v/>
      </c>
      <c r="AJ178" s="897" t="str">
        <f t="shared" si="4"/>
        <v/>
      </c>
      <c r="AK178" s="1223"/>
      <c r="AL178" s="1348"/>
      <c r="AM178" s="1348"/>
      <c r="AN178" s="1349" t="str">
        <f t="shared" si="139"/>
        <v/>
      </c>
      <c r="AO178" s="1157" t="str">
        <f t="shared" si="156"/>
        <v/>
      </c>
      <c r="AP178" s="1242" t="str">
        <f t="shared" si="148"/>
        <v/>
      </c>
      <c r="AQ178" s="1223" t="str">
        <f t="shared" si="133"/>
        <v/>
      </c>
      <c r="AR178" s="1223" t="str">
        <f t="shared" si="162"/>
        <v/>
      </c>
      <c r="AS178" s="1223" t="str">
        <f t="shared" si="7"/>
        <v/>
      </c>
      <c r="AT178" s="1223" t="str">
        <f t="shared" si="134"/>
        <v/>
      </c>
      <c r="AU178" s="1223"/>
      <c r="AV178" s="1223" t="str">
        <f t="shared" si="149"/>
        <v/>
      </c>
      <c r="AW178" s="1223"/>
      <c r="AX178" s="1223" t="str">
        <f t="shared" si="135"/>
        <v/>
      </c>
      <c r="AY178" s="1497"/>
      <c r="AZ178" s="1497"/>
      <c r="BA178" s="900" t="str">
        <f t="shared" si="136"/>
        <v/>
      </c>
      <c r="BB178" s="900" t="str">
        <f>IF(ISBLANK('JOURNÉE 2'!C178),"",'JOURNÉE 2'!C178)</f>
        <v/>
      </c>
      <c r="BC178" s="1505" t="str">
        <f>IF(OR(BK178=""),"",IF(OR(BL178=""),"",BK178))</f>
        <v/>
      </c>
      <c r="BD178" s="1495" t="str">
        <f>IF(OR(BK178=""),"",IF(OR(BL178=""),"",BL178))</f>
        <v/>
      </c>
      <c r="BE178" s="1508" t="str">
        <f>IF(OR(BK178="",BL178=""),"",MIN(BK178:BL178))</f>
        <v/>
      </c>
      <c r="BF178" s="1311" t="str">
        <f>IF(ISNA(VLOOKUP(BA178,'JOURNÉE 1'!$BJ$10:$BL$298,2,FALSE)),"",VLOOKUP(BA178,'JOURNÉE 1'!$BJ$10:$BL$298,2,FALSE))</f>
        <v/>
      </c>
      <c r="BG178" s="1312" t="str">
        <f t="shared" si="11"/>
        <v/>
      </c>
      <c r="BH178" s="1312" t="str">
        <f t="shared" si="12"/>
        <v/>
      </c>
      <c r="BI178" s="1505" t="str">
        <f>IF(OR(C178="",C179=""),"",CONCATENATE(C178,C179))</f>
        <v/>
      </c>
      <c r="BJ178" s="1354"/>
      <c r="BK178" s="1495" t="str">
        <f>IF(K178= "", "",K178)</f>
        <v/>
      </c>
      <c r="BL178" s="1495" t="str">
        <f>IF(ISNA(VLOOKUP(BI178,'JOURNÉE 2'!$BE$10:$BF$300,2,FALSE)),"",VLOOKUP(BI178,'JOURNÉE 2'!$BE$10:$BF$300,2,FALSE))</f>
        <v/>
      </c>
      <c r="BM178" s="1508" t="str">
        <f>IF(OR(BK178="",BL178=""),"",MIN(BK178:BL178))</f>
        <v/>
      </c>
      <c r="BN178" s="1311" t="str">
        <f>IF(ISBLANK('JOURNÉE 1'!C178),"",'JOURNÉE 1'!C178)</f>
        <v/>
      </c>
      <c r="BO178" s="461" t="str">
        <f t="shared" si="137"/>
        <v/>
      </c>
      <c r="BP178" s="461" t="str">
        <f>IF(ISBLANK('JOURNÉE 2'!C178),"",'JOURNÉE 2'!C178)</f>
        <v/>
      </c>
      <c r="BQ178" s="461" t="str">
        <f>IF(ISBLANK('JOURNÉE 1'!U178),"",'JOURNÉE 1'!U178)</f>
        <v/>
      </c>
      <c r="BR178" s="461" t="str">
        <f>IF(ISNA(VLOOKUP(BN178,'JOURNÉE 2'!$C$10:$AR$300,35,FALSE)),"",VLOOKUP(BN178,'JOURNÉE 2'!$C$10:$AR$300,35,FALSE))</f>
        <v/>
      </c>
      <c r="BS178" s="461" t="str">
        <f t="shared" si="140"/>
        <v/>
      </c>
      <c r="BT178" s="475">
        <f t="shared" si="141"/>
        <v>18</v>
      </c>
      <c r="BU178" s="1304" t="str">
        <f>IF(ISNA(VLOOKUP(BN178,'JOURNÉE 2'!$BV$10:$BX$300,3,FALSE)),"",VLOOKUP(BN178,'JOURNÉE 2'!$BV$10:$BX$300,3,FALSE))</f>
        <v/>
      </c>
      <c r="BV178" s="900" t="str">
        <f>IF(ISNA(VLOOKUP(BN178,'JOURNÉE 2'!$C$10:$AR$300,1,FALSE)),"",VLOOKUP(BN178,'JOURNÉE 2'!$C$10:$AR$300,1,FALSE))</f>
        <v/>
      </c>
      <c r="BW178" s="107"/>
      <c r="BX178" t="str">
        <f>IF(ISEVEN(ROW()),IF($B178&lt;&gt;0,TEXT($B178,"00")&amp;" "&amp;#REF!&amp;" "&amp;1,""),IF($B177&lt;&gt;0,TEXT($B177,"00")&amp;" "&amp;#REF!&amp;" "&amp;2,""))</f>
        <v/>
      </c>
      <c r="BY178" t="str">
        <f t="shared" si="151"/>
        <v/>
      </c>
      <c r="BZ178" t="str">
        <f t="shared" si="152"/>
        <v/>
      </c>
      <c r="CA178" t="str">
        <f t="shared" si="150"/>
        <v/>
      </c>
      <c r="CB178" t="str">
        <f t="shared" si="142"/>
        <v/>
      </c>
      <c r="CC178" t="str">
        <f t="shared" si="143"/>
        <v/>
      </c>
      <c r="CD178" t="str">
        <f t="shared" si="144"/>
        <v/>
      </c>
      <c r="CE178" t="str">
        <f t="shared" si="145"/>
        <v/>
      </c>
      <c r="CF178" t="str">
        <f t="shared" si="146"/>
        <v/>
      </c>
    </row>
    <row r="179" spans="1:84" ht="15.75" customHeight="1" thickBot="1" x14ac:dyDescent="0.45">
      <c r="A179" s="1497"/>
      <c r="B179" s="1458"/>
      <c r="C179" s="80"/>
      <c r="D179" s="81"/>
      <c r="E179" s="81"/>
      <c r="F179" s="82"/>
      <c r="G179" s="1141"/>
      <c r="H179" s="1494"/>
      <c r="I179" s="1102" t="str">
        <f>IF(ISNA(VLOOKUP(C179,'J1&amp;J2'!$CA$9:$CE$466,5,FALSE)),"",VLOOKUP(C179,'J1&amp;J2'!$CA$9:$CE$466,5,FALSE))</f>
        <v/>
      </c>
      <c r="J179" s="1519"/>
      <c r="K179" s="1480"/>
      <c r="L179" s="1463"/>
      <c r="M179" s="1521"/>
      <c r="N179" s="1461"/>
      <c r="O179" s="1510"/>
      <c r="P179" s="118"/>
      <c r="Q179" s="1347"/>
      <c r="R179" s="83"/>
      <c r="S179" s="1510"/>
      <c r="T179" s="1510"/>
      <c r="U179" s="1510"/>
      <c r="V179" s="1510"/>
      <c r="W179" s="1510"/>
      <c r="X179" s="1510"/>
      <c r="Y179" s="1510"/>
      <c r="Z179" s="1469"/>
      <c r="AA179" s="1424"/>
      <c r="AB179" s="1328" t="str">
        <f>IF(ISNA(VLOOKUP(AA179,SaisieScores!$F$12:$G$103,2,FALSE)),"",VLOOKUP(AA179,SaisieScores!$F$12:$G$103,2,FALSE))</f>
        <v/>
      </c>
      <c r="AC179" s="898" t="str">
        <f t="shared" si="17"/>
        <v/>
      </c>
      <c r="AD179" s="1339" t="str">
        <f t="shared" si="131"/>
        <v/>
      </c>
      <c r="AE179" s="1339" t="str">
        <f t="shared" si="132"/>
        <v/>
      </c>
      <c r="AF179" s="898" t="str">
        <f>IF(OR(ISBLANK(AB179),AB179=""),"",IF(AB179="AB","",RANK(AB179,$AB$150:$AB$183,1)+COUNTIF($AB$150:AB179,AB179)-1))</f>
        <v/>
      </c>
      <c r="AG179" s="1045" t="str">
        <f t="shared" si="138"/>
        <v/>
      </c>
      <c r="AH179" s="88" t="str">
        <f t="shared" si="161"/>
        <v/>
      </c>
      <c r="AI179" s="87" t="str">
        <f t="shared" si="157"/>
        <v/>
      </c>
      <c r="AJ179" s="1010" t="str">
        <f t="shared" si="4"/>
        <v/>
      </c>
      <c r="AK179" s="99"/>
      <c r="AL179" s="950"/>
      <c r="AM179" s="950"/>
      <c r="AN179" s="1339" t="str">
        <f t="shared" si="139"/>
        <v/>
      </c>
      <c r="AO179" s="1352" t="str">
        <f t="shared" si="156"/>
        <v/>
      </c>
      <c r="AP179" s="1241" t="str">
        <f t="shared" si="148"/>
        <v/>
      </c>
      <c r="AQ179" s="1045" t="str">
        <f t="shared" si="133"/>
        <v/>
      </c>
      <c r="AR179" s="1045" t="str">
        <f t="shared" si="162"/>
        <v/>
      </c>
      <c r="AS179" s="1045" t="str">
        <f t="shared" si="7"/>
        <v/>
      </c>
      <c r="AT179" s="1045" t="str">
        <f t="shared" si="134"/>
        <v/>
      </c>
      <c r="AU179" s="1045"/>
      <c r="AV179" s="1045" t="str">
        <f t="shared" si="149"/>
        <v/>
      </c>
      <c r="AW179" s="1045"/>
      <c r="AX179" s="1045" t="str">
        <f t="shared" si="135"/>
        <v/>
      </c>
      <c r="AY179" s="1497"/>
      <c r="AZ179" s="1497"/>
      <c r="BA179" s="900" t="str">
        <f t="shared" si="136"/>
        <v/>
      </c>
      <c r="BB179" s="900" t="str">
        <f>IF(ISBLANK('JOURNÉE 2'!C179),"",'JOURNÉE 2'!C179)</f>
        <v/>
      </c>
      <c r="BC179" s="1511"/>
      <c r="BD179" s="1510"/>
      <c r="BE179" s="1515"/>
      <c r="BF179" s="1311" t="str">
        <f>IF(ISNA(VLOOKUP(BA179,'JOURNÉE 1'!$BJ$10:$BL$298,2,FALSE)),"",VLOOKUP(BA179,'JOURNÉE 1'!$BJ$10:$BL$298,2,FALSE))</f>
        <v/>
      </c>
      <c r="BG179" s="1312" t="str">
        <f t="shared" si="11"/>
        <v/>
      </c>
      <c r="BH179" s="1312" t="str">
        <f t="shared" si="12"/>
        <v/>
      </c>
      <c r="BI179" s="1511"/>
      <c r="BJ179" s="1353"/>
      <c r="BK179" s="1510"/>
      <c r="BL179" s="1510"/>
      <c r="BM179" s="1515"/>
      <c r="BN179" s="1311" t="str">
        <f>IF(ISBLANK('JOURNÉE 1'!C179),"",'JOURNÉE 1'!C179)</f>
        <v/>
      </c>
      <c r="BO179" s="461" t="str">
        <f t="shared" si="137"/>
        <v/>
      </c>
      <c r="BP179" s="461" t="str">
        <f>IF(ISBLANK('JOURNÉE 2'!C179),"",'JOURNÉE 2'!C179)</f>
        <v/>
      </c>
      <c r="BQ179" s="461" t="str">
        <f>IF(ISBLANK('JOURNÉE 1'!U179),"",'JOURNÉE 1'!U179)</f>
        <v/>
      </c>
      <c r="BR179" s="461" t="str">
        <f>IF(ISNA(VLOOKUP(BN179,'JOURNÉE 2'!$C$10:$AR$300,35,FALSE)),"",VLOOKUP(BN179,'JOURNÉE 2'!$C$10:$AR$300,35,FALSE))</f>
        <v/>
      </c>
      <c r="BS179" s="461" t="str">
        <f t="shared" si="140"/>
        <v/>
      </c>
      <c r="BT179" s="475">
        <f t="shared" si="141"/>
        <v>18</v>
      </c>
      <c r="BU179" s="1304" t="str">
        <f>IF(ISNA(VLOOKUP(BN179,'JOURNÉE 2'!$BV$10:$BX$300,3,FALSE)),"",VLOOKUP(BN179,'JOURNÉE 2'!$BV$10:$BX$300,3,FALSE))</f>
        <v/>
      </c>
      <c r="BV179" s="900" t="str">
        <f>IF(ISNA(VLOOKUP(BN179,'JOURNÉE 2'!$C$10:$AR$300,1,FALSE)),"",VLOOKUP(BN179,'JOURNÉE 2'!$C$10:$AR$300,1,FALSE))</f>
        <v/>
      </c>
      <c r="BW179" s="96"/>
      <c r="BX179" t="str">
        <f>IF(ISEVEN(ROW()),IF($B179&lt;&gt;0,TEXT($B179,"00")&amp;" "&amp;#REF!&amp;" "&amp;1,""),IF($B178&lt;&gt;0,TEXT($B178,"00")&amp;" "&amp;#REF!&amp;" "&amp;2,""))</f>
        <v/>
      </c>
      <c r="BY179" t="str">
        <f t="shared" si="151"/>
        <v/>
      </c>
      <c r="BZ179" t="str">
        <f t="shared" si="152"/>
        <v/>
      </c>
      <c r="CA179" t="str">
        <f t="shared" si="150"/>
        <v/>
      </c>
      <c r="CB179" t="str">
        <f t="shared" si="142"/>
        <v/>
      </c>
      <c r="CC179" t="str">
        <f t="shared" si="143"/>
        <v/>
      </c>
      <c r="CD179" t="str">
        <f t="shared" si="144"/>
        <v/>
      </c>
      <c r="CE179" t="str">
        <f t="shared" si="145"/>
        <v/>
      </c>
      <c r="CF179" t="str">
        <f t="shared" si="146"/>
        <v/>
      </c>
    </row>
    <row r="180" spans="1:84" ht="15.75" customHeight="1" thickTop="1" x14ac:dyDescent="0.4">
      <c r="A180" s="1497"/>
      <c r="B180" s="1459"/>
      <c r="C180" s="97"/>
      <c r="D180" s="98"/>
      <c r="E180" s="98"/>
      <c r="F180" s="87"/>
      <c r="G180" s="1140"/>
      <c r="H180" s="1459" t="str">
        <f t="shared" ref="H180" si="176">IF(G181=36,"",IF(G180="","",G180+G181))</f>
        <v/>
      </c>
      <c r="I180" s="1103" t="str">
        <f>IF(ISNA(VLOOKUP(C180,'J1&amp;J2'!$CA$9:$CE$466,5,FALSE)),"",VLOOKUP(C180,'J1&amp;J2'!$CA$9:$CE$466,5,FALSE))</f>
        <v/>
      </c>
      <c r="J180" s="1516"/>
      <c r="K180" s="1479" t="str">
        <f>IF(ISNA(VLOOKUP(J180,SaisieScores!$C$12:$D$103,2,FALSE)),"",VLOOKUP(J180,SaisieScores!$C$12:$D$103,2,FALSE))</f>
        <v/>
      </c>
      <c r="L180" s="1462" t="str">
        <f t="shared" si="154"/>
        <v/>
      </c>
      <c r="M180" s="1529" t="str">
        <f>IF(L180="","",L180-$AS$6)</f>
        <v/>
      </c>
      <c r="N180" s="1471" t="str">
        <f>IF(K180="","",RANK(K180,($K$10:$K$257),1))</f>
        <v/>
      </c>
      <c r="O180" s="1474" t="str">
        <f>IF(S180="","",IF(S180&gt;3,"",IF(S180=1,K180,IF(S180=2,K180,IF(S180=3,K180)))))</f>
        <v/>
      </c>
      <c r="P180" s="1045"/>
      <c r="Q180" s="942"/>
      <c r="R180" s="87"/>
      <c r="S180" s="1474" t="str">
        <f>IF(OR(ISBLANK(K180),K180=""),"",RANK(K180,($K$10:$K$33),1))</f>
        <v/>
      </c>
      <c r="T180" s="1474" t="str">
        <f>IF(O180="","",IF(O180&gt;3,"",IF(O180=1,K180,IF(O180=2,K180,IF(O180=3,K180)))))</f>
        <v/>
      </c>
      <c r="U180" s="1474" t="str">
        <f>IF(S180="","",IF(S180&gt;3,"",IF(S180=1,K180,IF(S180=2,K180,IF(S180=3,K180)))))</f>
        <v/>
      </c>
      <c r="V180" s="1476"/>
      <c r="W180" s="1476" t="str">
        <f>IF(OR(ISBLANK(V180),V180=""),"",RANK(V180,($V$10:$V$257),1))</f>
        <v/>
      </c>
      <c r="X180" s="1476"/>
      <c r="Y180" s="1476"/>
      <c r="Z180" s="1477"/>
      <c r="AA180" s="1425"/>
      <c r="AB180" s="1328" t="str">
        <f>IF(ISNA(VLOOKUP(AA180,SaisieScores!$F$12:$G$103,2,FALSE)),"",VLOOKUP(AA180,SaisieScores!$F$12:$G$103,2,FALSE))</f>
        <v/>
      </c>
      <c r="AC180" s="1348" t="str">
        <f t="shared" si="17"/>
        <v/>
      </c>
      <c r="AD180" s="1349" t="str">
        <f t="shared" si="131"/>
        <v/>
      </c>
      <c r="AE180" s="1349" t="str">
        <f t="shared" si="132"/>
        <v/>
      </c>
      <c r="AF180" s="1348" t="str">
        <f>IF(OR(ISBLANK(AB180),AB180=""),"",IF(AB180="AB","",RANK(AB180,$AB$150:$AB$183,1)+COUNTIF($AB$150:AB180,AB180)-1))</f>
        <v/>
      </c>
      <c r="AG180" s="1223" t="str">
        <f t="shared" si="138"/>
        <v/>
      </c>
      <c r="AH180" s="103" t="str">
        <f t="shared" si="161"/>
        <v/>
      </c>
      <c r="AI180" s="82" t="str">
        <f t="shared" si="157"/>
        <v/>
      </c>
      <c r="AJ180" s="897" t="str">
        <f t="shared" si="4"/>
        <v/>
      </c>
      <c r="AK180" s="1223"/>
      <c r="AL180" s="1348"/>
      <c r="AM180" s="1348"/>
      <c r="AN180" s="1349" t="str">
        <f t="shared" si="139"/>
        <v/>
      </c>
      <c r="AO180" s="1157" t="str">
        <f t="shared" si="156"/>
        <v/>
      </c>
      <c r="AP180" s="1242" t="str">
        <f t="shared" si="148"/>
        <v/>
      </c>
      <c r="AQ180" s="1223" t="str">
        <f t="shared" si="133"/>
        <v/>
      </c>
      <c r="AR180" s="1223" t="str">
        <f t="shared" si="162"/>
        <v/>
      </c>
      <c r="AS180" s="1223" t="str">
        <f t="shared" si="7"/>
        <v/>
      </c>
      <c r="AT180" s="1223" t="str">
        <f t="shared" si="134"/>
        <v/>
      </c>
      <c r="AU180" s="1223"/>
      <c r="AV180" s="1223" t="str">
        <f t="shared" si="149"/>
        <v/>
      </c>
      <c r="AW180" s="1223"/>
      <c r="AX180" s="1223" t="str">
        <f t="shared" si="135"/>
        <v/>
      </c>
      <c r="AY180" s="1497"/>
      <c r="AZ180" s="1497"/>
      <c r="BA180" s="900" t="str">
        <f t="shared" si="136"/>
        <v/>
      </c>
      <c r="BB180" s="900" t="str">
        <f>IF(ISBLANK('JOURNÉE 2'!C180),"",'JOURNÉE 2'!C180)</f>
        <v/>
      </c>
      <c r="BC180" s="1505" t="str">
        <f>IF(OR(BK180=""),"",IF(OR(BL180=""),"",BK180))</f>
        <v/>
      </c>
      <c r="BD180" s="1495" t="str">
        <f>IF(OR(BK180=""),"",IF(OR(BL180=""),"",BL180))</f>
        <v/>
      </c>
      <c r="BE180" s="1508" t="str">
        <f>IF(OR(BK180="",BL180=""),"",MIN(BK180:BL180))</f>
        <v/>
      </c>
      <c r="BF180" s="1311" t="str">
        <f>IF(ISNA(VLOOKUP(BA180,'JOURNÉE 1'!$BJ$10:$BL$298,2,FALSE)),"",VLOOKUP(BA180,'JOURNÉE 1'!$BJ$10:$BL$298,2,FALSE))</f>
        <v/>
      </c>
      <c r="BG180" s="1312" t="str">
        <f t="shared" si="11"/>
        <v/>
      </c>
      <c r="BH180" s="1312" t="str">
        <f t="shared" si="12"/>
        <v/>
      </c>
      <c r="BI180" s="1505" t="str">
        <f>IF(OR(C180="",C181=""),"",CONCATENATE(C180,C181))</f>
        <v/>
      </c>
      <c r="BJ180" s="1354"/>
      <c r="BK180" s="1495" t="str">
        <f>IF(K180= "", "",K180)</f>
        <v/>
      </c>
      <c r="BL180" s="1495" t="str">
        <f>IF(ISNA(VLOOKUP(BI180,'JOURNÉE 2'!$BE$10:$BF$300,2,FALSE)),"",VLOOKUP(BI180,'JOURNÉE 2'!$BE$10:$BF$300,2,FALSE))</f>
        <v/>
      </c>
      <c r="BM180" s="1508" t="str">
        <f>IF(OR(BK180="",BL180=""),"",MIN(BK180:BL180))</f>
        <v/>
      </c>
      <c r="BN180" s="1311" t="str">
        <f>IF(ISBLANK('JOURNÉE 1'!C180),"",'JOURNÉE 1'!C180)</f>
        <v/>
      </c>
      <c r="BO180" s="461" t="str">
        <f t="shared" si="137"/>
        <v/>
      </c>
      <c r="BP180" s="461" t="str">
        <f>IF(ISBLANK('JOURNÉE 2'!C180),"",'JOURNÉE 2'!C180)</f>
        <v/>
      </c>
      <c r="BQ180" s="461" t="str">
        <f>IF(ISBLANK('JOURNÉE 1'!U180),"",'JOURNÉE 1'!U180)</f>
        <v/>
      </c>
      <c r="BR180" s="461" t="str">
        <f>IF(ISNA(VLOOKUP(BN180,'JOURNÉE 2'!$C$10:$AR$300,35,FALSE)),"",VLOOKUP(BN180,'JOURNÉE 2'!$C$10:$AR$300,35,FALSE))</f>
        <v/>
      </c>
      <c r="BS180" s="461" t="str">
        <f t="shared" si="140"/>
        <v/>
      </c>
      <c r="BT180" s="475">
        <f t="shared" si="141"/>
        <v>18</v>
      </c>
      <c r="BU180" s="1304" t="str">
        <f>IF(ISNA(VLOOKUP(BN180,'JOURNÉE 2'!$BV$10:$BX$300,3,FALSE)),"",VLOOKUP(BN180,'JOURNÉE 2'!$BV$10:$BX$300,3,FALSE))</f>
        <v/>
      </c>
      <c r="BV180" s="900" t="str">
        <f>IF(ISNA(VLOOKUP(BN180,'JOURNÉE 2'!$C$10:$AR$300,1,FALSE)),"",VLOOKUP(BN180,'JOURNÉE 2'!$C$10:$AR$300,1,FALSE))</f>
        <v/>
      </c>
      <c r="BW180" s="107"/>
      <c r="BX180" t="str">
        <f>IF(ISEVEN(ROW()),IF($B180&lt;&gt;0,TEXT($B180,"00")&amp;" "&amp;#REF!&amp;" "&amp;1,""),IF($B179&lt;&gt;0,TEXT($B179,"00")&amp;" "&amp;#REF!&amp;" "&amp;2,""))</f>
        <v/>
      </c>
      <c r="BY180" t="str">
        <f t="shared" si="151"/>
        <v/>
      </c>
      <c r="BZ180" t="str">
        <f t="shared" si="152"/>
        <v/>
      </c>
      <c r="CA180" t="str">
        <f t="shared" si="150"/>
        <v/>
      </c>
      <c r="CB180" t="str">
        <f t="shared" si="142"/>
        <v/>
      </c>
      <c r="CC180" t="str">
        <f t="shared" si="143"/>
        <v/>
      </c>
      <c r="CD180" t="str">
        <f t="shared" si="144"/>
        <v/>
      </c>
      <c r="CE180" t="str">
        <f t="shared" si="145"/>
        <v/>
      </c>
      <c r="CF180" t="str">
        <f t="shared" si="146"/>
        <v/>
      </c>
    </row>
    <row r="181" spans="1:84" ht="15.75" customHeight="1" thickBot="1" x14ac:dyDescent="0.45">
      <c r="A181" s="1497"/>
      <c r="B181" s="1458"/>
      <c r="C181" s="97"/>
      <c r="D181" s="98"/>
      <c r="E181" s="98"/>
      <c r="F181" s="87"/>
      <c r="G181" s="1140"/>
      <c r="H181" s="1486"/>
      <c r="I181" s="1105" t="str">
        <f>IF(ISNA(VLOOKUP(C181,'J1&amp;J2'!$CA$9:$CE$466,5,FALSE)),"",VLOOKUP(C181,'J1&amp;J2'!$CA$9:$CE$466,5,FALSE))</f>
        <v/>
      </c>
      <c r="J181" s="1517"/>
      <c r="K181" s="1480"/>
      <c r="L181" s="1463"/>
      <c r="M181" s="1531"/>
      <c r="N181" s="1484"/>
      <c r="O181" s="1510"/>
      <c r="P181" s="1045"/>
      <c r="Q181" s="942"/>
      <c r="R181" s="87"/>
      <c r="S181" s="1510"/>
      <c r="T181" s="1510"/>
      <c r="U181" s="1510"/>
      <c r="V181" s="1510"/>
      <c r="W181" s="1510"/>
      <c r="X181" s="1510"/>
      <c r="Y181" s="1510"/>
      <c r="Z181" s="1469"/>
      <c r="AA181" s="1425"/>
      <c r="AB181" s="1328" t="str">
        <f>IF(ISNA(VLOOKUP(AA181,SaisieScores!$F$12:$G$103,2,FALSE)),"",VLOOKUP(AA181,SaisieScores!$F$12:$G$103,2,FALSE))</f>
        <v/>
      </c>
      <c r="AC181" s="898" t="str">
        <f t="shared" si="17"/>
        <v/>
      </c>
      <c r="AD181" s="1339" t="str">
        <f t="shared" si="131"/>
        <v/>
      </c>
      <c r="AE181" s="1339" t="str">
        <f t="shared" si="132"/>
        <v/>
      </c>
      <c r="AF181" s="898" t="str">
        <f>IF(OR(ISBLANK(AB181),AB181=""),"",IF(AB181="AB","",RANK(AB181,$AB$150:$AB$183,1)+COUNTIF($AB$150:AB181,AB181)-1))</f>
        <v/>
      </c>
      <c r="AG181" s="1045" t="str">
        <f t="shared" si="138"/>
        <v/>
      </c>
      <c r="AH181" s="88" t="str">
        <f t="shared" si="161"/>
        <v/>
      </c>
      <c r="AI181" s="87" t="str">
        <f t="shared" si="157"/>
        <v/>
      </c>
      <c r="AJ181" s="1010" t="str">
        <f t="shared" si="4"/>
        <v/>
      </c>
      <c r="AK181" s="99"/>
      <c r="AL181" s="950"/>
      <c r="AM181" s="950"/>
      <c r="AN181" s="1339" t="str">
        <f t="shared" si="139"/>
        <v/>
      </c>
      <c r="AO181" s="1352" t="str">
        <f t="shared" si="156"/>
        <v/>
      </c>
      <c r="AP181" s="1241" t="str">
        <f t="shared" si="148"/>
        <v/>
      </c>
      <c r="AQ181" s="1045" t="str">
        <f t="shared" si="133"/>
        <v/>
      </c>
      <c r="AR181" s="1045" t="str">
        <f t="shared" si="162"/>
        <v/>
      </c>
      <c r="AS181" s="1045" t="str">
        <f t="shared" si="7"/>
        <v/>
      </c>
      <c r="AT181" s="1045" t="str">
        <f t="shared" si="134"/>
        <v/>
      </c>
      <c r="AU181" s="1045"/>
      <c r="AV181" s="1045" t="str">
        <f t="shared" si="149"/>
        <v/>
      </c>
      <c r="AW181" s="1045"/>
      <c r="AX181" s="1045" t="str">
        <f t="shared" si="135"/>
        <v/>
      </c>
      <c r="AY181" s="1497"/>
      <c r="AZ181" s="1497"/>
      <c r="BA181" s="900" t="str">
        <f t="shared" si="136"/>
        <v/>
      </c>
      <c r="BB181" s="900" t="str">
        <f>IF(ISBLANK('JOURNÉE 2'!C181),"",'JOURNÉE 2'!C181)</f>
        <v/>
      </c>
      <c r="BC181" s="1511"/>
      <c r="BD181" s="1510"/>
      <c r="BE181" s="1515"/>
      <c r="BF181" s="1311" t="str">
        <f>IF(ISNA(VLOOKUP(BA181,'JOURNÉE 1'!$BJ$10:$BL$298,2,FALSE)),"",VLOOKUP(BA181,'JOURNÉE 1'!$BJ$10:$BL$298,2,FALSE))</f>
        <v/>
      </c>
      <c r="BG181" s="1312" t="str">
        <f t="shared" si="11"/>
        <v/>
      </c>
      <c r="BH181" s="1312" t="str">
        <f t="shared" si="12"/>
        <v/>
      </c>
      <c r="BI181" s="1511"/>
      <c r="BJ181" s="1353"/>
      <c r="BK181" s="1510"/>
      <c r="BL181" s="1510"/>
      <c r="BM181" s="1515"/>
      <c r="BN181" s="1311" t="str">
        <f>IF(ISBLANK('JOURNÉE 1'!C181),"",'JOURNÉE 1'!C181)</f>
        <v/>
      </c>
      <c r="BO181" s="461" t="str">
        <f t="shared" si="137"/>
        <v/>
      </c>
      <c r="BP181" s="461" t="str">
        <f>IF(ISBLANK('JOURNÉE 2'!C181),"",'JOURNÉE 2'!C181)</f>
        <v/>
      </c>
      <c r="BQ181" s="461" t="str">
        <f>IF(ISBLANK('JOURNÉE 1'!U181),"",'JOURNÉE 1'!U181)</f>
        <v/>
      </c>
      <c r="BR181" s="461" t="str">
        <f>IF(ISNA(VLOOKUP(BN181,'JOURNÉE 2'!$C$10:$AR$300,35,FALSE)),"",VLOOKUP(BN181,'JOURNÉE 2'!$C$10:$AR$300,35,FALSE))</f>
        <v/>
      </c>
      <c r="BS181" s="461" t="str">
        <f t="shared" si="140"/>
        <v/>
      </c>
      <c r="BT181" s="475">
        <f t="shared" si="141"/>
        <v>18</v>
      </c>
      <c r="BU181" s="1304" t="str">
        <f>IF(ISNA(VLOOKUP(BN181,'JOURNÉE 2'!$BV$10:$BX$300,3,FALSE)),"",VLOOKUP(BN181,'JOURNÉE 2'!$BV$10:$BX$300,3,FALSE))</f>
        <v/>
      </c>
      <c r="BV181" s="900" t="str">
        <f>IF(ISNA(VLOOKUP(BN181,'JOURNÉE 2'!$C$10:$AR$300,1,FALSE)),"",VLOOKUP(BN181,'JOURNÉE 2'!$C$10:$AR$300,1,FALSE))</f>
        <v/>
      </c>
      <c r="BW181" s="96"/>
      <c r="BX181" t="str">
        <f>IF(ISEVEN(ROW()),IF($B181&lt;&gt;0,TEXT($B181,"00")&amp;" "&amp;#REF!&amp;" "&amp;1,""),IF($B180&lt;&gt;0,TEXT($B180,"00")&amp;" "&amp;#REF!&amp;" "&amp;2,""))</f>
        <v/>
      </c>
      <c r="BY181" t="str">
        <f t="shared" si="151"/>
        <v/>
      </c>
      <c r="BZ181" t="str">
        <f t="shared" si="152"/>
        <v/>
      </c>
      <c r="CA181" t="str">
        <f t="shared" si="150"/>
        <v/>
      </c>
      <c r="CB181" t="str">
        <f t="shared" si="142"/>
        <v/>
      </c>
      <c r="CC181" t="str">
        <f t="shared" si="143"/>
        <v/>
      </c>
      <c r="CD181" t="str">
        <f t="shared" si="144"/>
        <v/>
      </c>
      <c r="CE181" t="str">
        <f t="shared" si="145"/>
        <v/>
      </c>
      <c r="CF181" t="str">
        <f t="shared" si="146"/>
        <v/>
      </c>
    </row>
    <row r="182" spans="1:84" ht="15.75" customHeight="1" thickTop="1" x14ac:dyDescent="0.4">
      <c r="A182" s="1497"/>
      <c r="B182" s="1457"/>
      <c r="C182" s="113"/>
      <c r="D182" s="114"/>
      <c r="E182" s="114"/>
      <c r="F182" s="115"/>
      <c r="G182" s="1139"/>
      <c r="H182" s="1457" t="str">
        <f t="shared" ref="H182" si="177">IF(G183=36,"",IF(G182="","",G182+G183))</f>
        <v/>
      </c>
      <c r="I182" s="1437" t="str">
        <f>IF(ISNA(VLOOKUP(C182,'J1&amp;J2'!$CA$9:$CE$466,5,FALSE)),"",VLOOKUP(C182,'J1&amp;J2'!$CA$9:$CE$466,5,FALSE))</f>
        <v/>
      </c>
      <c r="J182" s="1627"/>
      <c r="K182" s="1479" t="str">
        <f>IF(ISNA(VLOOKUP(J182,SaisieScores!$C$12:$D$103,2,FALSE)),"",VLOOKUP(J182,SaisieScores!$C$12:$D$103,2,FALSE))</f>
        <v/>
      </c>
      <c r="L182" s="1462" t="str">
        <f t="shared" si="154"/>
        <v/>
      </c>
      <c r="M182" s="1520" t="str">
        <f>IF(L182="","",L182-$AS$6)</f>
        <v/>
      </c>
      <c r="N182" s="1542" t="str">
        <f>IF(K182="","",RANK(K182,($K$10:$K$257),1))</f>
        <v/>
      </c>
      <c r="O182" s="1509" t="str">
        <f>IF(S182="","",IF(S182&gt;3,"",IF(S182=1,K182,IF(S182=2,K182,IF(S182=3,K182)))))</f>
        <v/>
      </c>
      <c r="P182" s="83"/>
      <c r="Q182" s="1351"/>
      <c r="R182" s="83"/>
      <c r="S182" s="1539" t="str">
        <f>IF(OR(ISBLANK(K182),K182=""),"",RANK(K182,$K$150:$K$183,1)+COUNTIF($K$146:K182,K182)-1)</f>
        <v/>
      </c>
      <c r="T182" s="1474" t="str">
        <f>IF(O182="","",IF(O182&gt;3,"",IF(O182=1,K182,IF(O182=2,K182,IF(O182=3,K182)))))</f>
        <v/>
      </c>
      <c r="U182" s="1474" t="str">
        <f>IF(S182="","",IF(S182&gt;3,"",IF(S182=1,K182,IF(S182=2,K182,IF(S182=3,K182)))))</f>
        <v/>
      </c>
      <c r="V182" s="1474"/>
      <c r="W182" s="1474" t="str">
        <f>IF(OR(ISBLANK(V182),V182=""),"",RANK(V182,($V$10:$V$257),1))</f>
        <v/>
      </c>
      <c r="X182" s="1476"/>
      <c r="Y182" s="1476"/>
      <c r="Z182" s="1477"/>
      <c r="AA182" s="1426"/>
      <c r="AB182" s="1328" t="str">
        <f>IF(ISNA(VLOOKUP(AA182,SaisieScores!$F$12:$G$103,2,FALSE)),"",VLOOKUP(AA182,SaisieScores!$F$12:$G$103,2,FALSE))</f>
        <v/>
      </c>
      <c r="AC182" s="1348" t="str">
        <f t="shared" si="17"/>
        <v/>
      </c>
      <c r="AD182" s="1349" t="str">
        <f t="shared" si="131"/>
        <v/>
      </c>
      <c r="AE182" s="1349" t="str">
        <f t="shared" si="132"/>
        <v/>
      </c>
      <c r="AF182" s="1348" t="str">
        <f>IF(OR(ISBLANK(AB182),AB182=""),"",IF(AB182="AB","",RANK(AB182,$AB$150:$AB$183,1)+COUNTIF($AB$150:AB182,AB182)-1))</f>
        <v/>
      </c>
      <c r="AG182" s="1223" t="str">
        <f t="shared" si="138"/>
        <v/>
      </c>
      <c r="AH182" s="103" t="str">
        <f t="shared" si="161"/>
        <v/>
      </c>
      <c r="AI182" s="82" t="str">
        <f t="shared" si="157"/>
        <v/>
      </c>
      <c r="AJ182" s="897" t="str">
        <f t="shared" si="4"/>
        <v/>
      </c>
      <c r="AK182" s="1223"/>
      <c r="AL182" s="1348"/>
      <c r="AM182" s="1348"/>
      <c r="AN182" s="1349" t="str">
        <f t="shared" si="139"/>
        <v/>
      </c>
      <c r="AO182" s="1157" t="str">
        <f t="shared" si="156"/>
        <v/>
      </c>
      <c r="AP182" s="1242" t="str">
        <f t="shared" si="148"/>
        <v/>
      </c>
      <c r="AQ182" s="1223" t="str">
        <f t="shared" si="133"/>
        <v/>
      </c>
      <c r="AR182" s="1223" t="str">
        <f t="shared" si="162"/>
        <v/>
      </c>
      <c r="AS182" s="1223" t="str">
        <f t="shared" si="7"/>
        <v/>
      </c>
      <c r="AT182" s="1223" t="str">
        <f t="shared" si="134"/>
        <v/>
      </c>
      <c r="AU182" s="1223"/>
      <c r="AV182" s="1223" t="str">
        <f t="shared" si="149"/>
        <v/>
      </c>
      <c r="AW182" s="1223"/>
      <c r="AX182" s="1223" t="str">
        <f t="shared" si="135"/>
        <v/>
      </c>
      <c r="AY182" s="1497"/>
      <c r="AZ182" s="1497"/>
      <c r="BA182" s="900" t="str">
        <f t="shared" si="136"/>
        <v/>
      </c>
      <c r="BB182" s="900" t="str">
        <f>IF(ISBLANK('JOURNÉE 2'!C182),"",'JOURNÉE 2'!C182)</f>
        <v/>
      </c>
      <c r="BC182" s="1505" t="str">
        <f>IF(OR(BK182=""),"",IF(OR(BL182=""),"",BK182))</f>
        <v/>
      </c>
      <c r="BD182" s="1495" t="str">
        <f>IF(OR(BK182=""),"",IF(OR(BL182=""),"",BL182))</f>
        <v/>
      </c>
      <c r="BE182" s="1508" t="str">
        <f>IF(OR(BK182="",BL182=""),"",MIN(BK182:BL182))</f>
        <v/>
      </c>
      <c r="BF182" s="1311" t="str">
        <f>IF(ISNA(VLOOKUP(BA182,'JOURNÉE 1'!$BJ$10:$BL$298,2,FALSE)),"",VLOOKUP(BA182,'JOURNÉE 1'!$BJ$10:$BL$298,2,FALSE))</f>
        <v/>
      </c>
      <c r="BG182" s="1312" t="str">
        <f t="shared" si="11"/>
        <v/>
      </c>
      <c r="BH182" s="1312" t="str">
        <f t="shared" si="12"/>
        <v/>
      </c>
      <c r="BI182" s="1505" t="str">
        <f>IF(OR(C182="",C183=""),"",CONCATENATE(C182,C183))</f>
        <v/>
      </c>
      <c r="BJ182" s="1354"/>
      <c r="BK182" s="1495" t="str">
        <f>IF(K182= "", "",K182)</f>
        <v/>
      </c>
      <c r="BL182" s="1495" t="str">
        <f>IF(ISNA(VLOOKUP(BI182,'JOURNÉE 2'!$BE$10:$BF$300,2,FALSE)),"",VLOOKUP(BI182,'JOURNÉE 2'!$BE$10:$BF$300,2,FALSE))</f>
        <v/>
      </c>
      <c r="BM182" s="1508" t="str">
        <f>IF(OR(BK182="",BL182=""),"",MIN(BK182:BL182))</f>
        <v/>
      </c>
      <c r="BN182" s="1311" t="str">
        <f>IF(ISBLANK('JOURNÉE 1'!C182),"",'JOURNÉE 1'!C182)</f>
        <v/>
      </c>
      <c r="BO182" s="461" t="str">
        <f t="shared" si="137"/>
        <v/>
      </c>
      <c r="BP182" s="461" t="str">
        <f>IF(ISBLANK('JOURNÉE 2'!C182),"",'JOURNÉE 2'!C182)</f>
        <v/>
      </c>
      <c r="BQ182" s="461" t="str">
        <f>IF(ISBLANK('JOURNÉE 1'!U182),"",'JOURNÉE 1'!U182)</f>
        <v/>
      </c>
      <c r="BR182" s="461" t="str">
        <f>IF(ISNA(VLOOKUP(BN182,'JOURNÉE 2'!$C$10:$AR$300,35,FALSE)),"",VLOOKUP(BN182,'JOURNÉE 2'!$C$10:$AR$300,35,FALSE))</f>
        <v/>
      </c>
      <c r="BS182" s="461" t="str">
        <f t="shared" si="140"/>
        <v/>
      </c>
      <c r="BT182" s="475">
        <f t="shared" si="141"/>
        <v>18</v>
      </c>
      <c r="BU182" s="1304" t="str">
        <f>IF(ISNA(VLOOKUP(BN182,'JOURNÉE 2'!$BV$10:$BX$300,3,FALSE)),"",VLOOKUP(BN182,'JOURNÉE 2'!$BV$10:$BX$300,3,FALSE))</f>
        <v/>
      </c>
      <c r="BV182" s="900" t="str">
        <f>IF(ISNA(VLOOKUP(BN182,'JOURNÉE 2'!$C$10:$AR$300,1,FALSE)),"",VLOOKUP(BN182,'JOURNÉE 2'!$C$10:$AR$300,1,FALSE))</f>
        <v/>
      </c>
      <c r="BW182" s="107"/>
      <c r="BX182" t="str">
        <f>IF(ISEVEN(ROW()),IF($B182&lt;&gt;0,TEXT($B182,"00")&amp;" "&amp;#REF!&amp;" "&amp;1,""),IF($B181&lt;&gt;0,TEXT($B181,"00")&amp;" "&amp;#REF!&amp;" "&amp;2,""))</f>
        <v/>
      </c>
      <c r="BY182" t="str">
        <f t="shared" si="151"/>
        <v/>
      </c>
      <c r="BZ182" t="str">
        <f t="shared" si="152"/>
        <v/>
      </c>
      <c r="CA182" t="str">
        <f t="shared" si="150"/>
        <v/>
      </c>
      <c r="CB182" t="str">
        <f t="shared" si="142"/>
        <v/>
      </c>
      <c r="CC182" t="str">
        <f t="shared" si="143"/>
        <v/>
      </c>
      <c r="CD182" t="str">
        <f t="shared" si="144"/>
        <v/>
      </c>
      <c r="CE182" t="str">
        <f t="shared" si="145"/>
        <v/>
      </c>
      <c r="CF182" t="str">
        <f t="shared" si="146"/>
        <v/>
      </c>
    </row>
    <row r="183" spans="1:84" ht="15.75" customHeight="1" thickBot="1" x14ac:dyDescent="0.45">
      <c r="A183" s="1470"/>
      <c r="B183" s="1470"/>
      <c r="C183" s="320"/>
      <c r="D183" s="321"/>
      <c r="E183" s="321"/>
      <c r="F183" s="322"/>
      <c r="G183" s="1358"/>
      <c r="H183" s="1620"/>
      <c r="I183" s="1436" t="str">
        <f>IF(ISNA(VLOOKUP(C183,'J1&amp;J2'!$CA$9:$CE$466,5,FALSE)),"",VLOOKUP(C183,'J1&amp;J2'!$CA$9:$CE$466,5,FALSE))</f>
        <v/>
      </c>
      <c r="J183" s="1628"/>
      <c r="K183" s="1544"/>
      <c r="L183" s="1487"/>
      <c r="M183" s="1530"/>
      <c r="N183" s="1543"/>
      <c r="O183" s="1475"/>
      <c r="P183" s="1361"/>
      <c r="Q183" s="1362"/>
      <c r="R183" s="300"/>
      <c r="S183" s="1475"/>
      <c r="T183" s="1475"/>
      <c r="U183" s="1475"/>
      <c r="V183" s="1475"/>
      <c r="W183" s="1475"/>
      <c r="X183" s="1475"/>
      <c r="Y183" s="1475"/>
      <c r="Z183" s="1478"/>
      <c r="AA183" s="1429"/>
      <c r="AB183" s="1346" t="str">
        <f>IF(ISNA(VLOOKUP(AA183,SaisieScores!$F$12:$G$103,2,FALSE)),"",VLOOKUP(AA183,SaisieScores!$F$12:$G$103,2,FALSE))</f>
        <v/>
      </c>
      <c r="AC183" s="123" t="str">
        <f t="shared" si="17"/>
        <v/>
      </c>
      <c r="AD183" s="859" t="str">
        <f t="shared" si="131"/>
        <v/>
      </c>
      <c r="AE183" s="859" t="str">
        <f t="shared" si="132"/>
        <v/>
      </c>
      <c r="AF183" s="123" t="str">
        <f>IF(OR(ISBLANK(AB183),AB183=""),"",IF(AB183="AB","",RANK(AB183,$AB$150:$AB$183,1)+COUNTIF($AB$150:AB183,AB183)-1))</f>
        <v/>
      </c>
      <c r="AG183" s="127" t="str">
        <f t="shared" si="138"/>
        <v/>
      </c>
      <c r="AH183" s="125" t="str">
        <f t="shared" si="161"/>
        <v/>
      </c>
      <c r="AI183" s="121" t="str">
        <f t="shared" si="157"/>
        <v/>
      </c>
      <c r="AJ183" s="126" t="str">
        <f t="shared" si="4"/>
        <v/>
      </c>
      <c r="AK183" s="121"/>
      <c r="AL183" s="123"/>
      <c r="AM183" s="123"/>
      <c r="AN183" s="859" t="str">
        <f t="shared" si="139"/>
        <v/>
      </c>
      <c r="AO183" s="1138" t="str">
        <f t="shared" si="156"/>
        <v/>
      </c>
      <c r="AP183" s="1243" t="str">
        <f t="shared" si="148"/>
        <v/>
      </c>
      <c r="AQ183" s="127" t="str">
        <f t="shared" si="133"/>
        <v/>
      </c>
      <c r="AR183" s="127" t="str">
        <f t="shared" si="162"/>
        <v/>
      </c>
      <c r="AS183" s="127" t="str">
        <f t="shared" si="7"/>
        <v/>
      </c>
      <c r="AT183" s="127" t="str">
        <f t="shared" si="134"/>
        <v/>
      </c>
      <c r="AU183" s="127"/>
      <c r="AV183" s="127" t="str">
        <f t="shared" si="149"/>
        <v/>
      </c>
      <c r="AW183" s="127"/>
      <c r="AX183" s="127" t="str">
        <f t="shared" si="135"/>
        <v/>
      </c>
      <c r="AY183" s="1470"/>
      <c r="AZ183" s="1470"/>
      <c r="BA183" s="901" t="str">
        <f t="shared" si="136"/>
        <v/>
      </c>
      <c r="BB183" s="901" t="str">
        <f>IF(ISBLANK('JOURNÉE 2'!C183),"",'JOURNÉE 2'!C183)</f>
        <v/>
      </c>
      <c r="BC183" s="1504"/>
      <c r="BD183" s="1475"/>
      <c r="BE183" s="1507"/>
      <c r="BF183" s="1356" t="str">
        <f>IF(ISNA(VLOOKUP(BA183,'JOURNÉE 1'!$BJ$10:$BL$298,2,FALSE)),"",VLOOKUP(BA183,'JOURNÉE 1'!$BJ$10:$BL$298,2,FALSE))</f>
        <v/>
      </c>
      <c r="BG183" s="130" t="str">
        <f t="shared" si="11"/>
        <v/>
      </c>
      <c r="BH183" s="130" t="str">
        <f t="shared" si="12"/>
        <v/>
      </c>
      <c r="BI183" s="1504"/>
      <c r="BJ183" s="132"/>
      <c r="BK183" s="1475"/>
      <c r="BL183" s="1475"/>
      <c r="BM183" s="1507"/>
      <c r="BN183" s="1356" t="str">
        <f>IF(ISBLANK('JOURNÉE 1'!C183),"",'JOURNÉE 1'!C183)</f>
        <v/>
      </c>
      <c r="BO183" s="130" t="str">
        <f t="shared" si="137"/>
        <v/>
      </c>
      <c r="BP183" s="130" t="str">
        <f>IF(ISBLANK('JOURNÉE 2'!C183),"",'JOURNÉE 2'!C183)</f>
        <v/>
      </c>
      <c r="BQ183" s="130" t="str">
        <f>IF(ISBLANK('JOURNÉE 1'!U183),"",'JOURNÉE 1'!U183)</f>
        <v/>
      </c>
      <c r="BR183" s="130" t="str">
        <f>IF(ISNA(VLOOKUP(BN183,'JOURNÉE 2'!$C$10:$AR$300,35,FALSE)),"",VLOOKUP(BN183,'JOURNÉE 2'!$C$10:$AR$300,35,FALSE))</f>
        <v/>
      </c>
      <c r="BS183" s="130" t="str">
        <f t="shared" si="140"/>
        <v/>
      </c>
      <c r="BT183" s="927">
        <f t="shared" si="141"/>
        <v>18</v>
      </c>
      <c r="BU183" s="131" t="str">
        <f>IF(ISNA(VLOOKUP(BN183,'JOURNÉE 2'!$BV$10:$BX$300,3,FALSE)),"",VLOOKUP(BN183,'JOURNÉE 2'!$BV$10:$BX$300,3,FALSE))</f>
        <v/>
      </c>
      <c r="BV183" s="901" t="str">
        <f>IF(ISNA(VLOOKUP(BN183,'JOURNÉE 2'!$C$10:$AR$300,1,FALSE)),"",VLOOKUP(BN183,'JOURNÉE 2'!$C$10:$AR$300,1,FALSE))</f>
        <v/>
      </c>
      <c r="BW183" s="134"/>
      <c r="BX183" t="str">
        <f>IF(ISEVEN(ROW()),IF($B183&lt;&gt;0,TEXT($B183,"00")&amp;" "&amp;#REF!&amp;" "&amp;1,""),IF($B182&lt;&gt;0,TEXT($B182,"00")&amp;" "&amp;#REF!&amp;" "&amp;2,""))</f>
        <v/>
      </c>
      <c r="BY183" t="str">
        <f t="shared" si="151"/>
        <v/>
      </c>
      <c r="BZ183" t="str">
        <f t="shared" si="152"/>
        <v/>
      </c>
      <c r="CA183" t="str">
        <f t="shared" si="150"/>
        <v/>
      </c>
      <c r="CB183" t="str">
        <f t="shared" si="142"/>
        <v/>
      </c>
      <c r="CC183" t="str">
        <f t="shared" si="143"/>
        <v/>
      </c>
      <c r="CD183" t="str">
        <f t="shared" si="144"/>
        <v/>
      </c>
      <c r="CE183" t="str">
        <f t="shared" si="145"/>
        <v/>
      </c>
      <c r="CF183" t="str">
        <f t="shared" si="146"/>
        <v/>
      </c>
    </row>
    <row r="184" spans="1:84" ht="15.75" customHeight="1" thickTop="1" x14ac:dyDescent="0.4">
      <c r="A184" s="1532" t="s">
        <v>173</v>
      </c>
      <c r="B184" s="1541"/>
      <c r="C184" s="155" t="s">
        <v>292</v>
      </c>
      <c r="D184" s="156" t="s">
        <v>1408</v>
      </c>
      <c r="E184" s="156" t="s">
        <v>1409</v>
      </c>
      <c r="F184" s="157" t="s">
        <v>68</v>
      </c>
      <c r="G184" s="1211">
        <v>11.9</v>
      </c>
      <c r="H184" s="1541">
        <f t="shared" ref="H184" si="178">IF(G185=36,"",IF(G184="","",G184+G185))</f>
        <v>22.200000000000003</v>
      </c>
      <c r="I184" s="1106" t="str">
        <f>IF(ISNA(VLOOKUP(C184,'J1&amp;J2'!$CA$9:$CE$466,5,FALSE)),"",VLOOKUP(C184,'J1&amp;J2'!$CA$9:$CE$466,5,FALSE))</f>
        <v>MAX2</v>
      </c>
      <c r="J184" s="1626">
        <v>115</v>
      </c>
      <c r="K184" s="1481">
        <f>IF(ISNA(VLOOKUP(J184,SaisieScores!$C$12:$D$103,2,FALSE)),"",VLOOKUP(J184,SaisieScores!$C$12:$D$103,2,FALSE))</f>
        <v>64</v>
      </c>
      <c r="L184" s="1473">
        <f t="shared" si="154"/>
        <v>64</v>
      </c>
      <c r="M184" s="1557">
        <f>IF(L184="","",L184-$AS$6)</f>
        <v>-8</v>
      </c>
      <c r="N184" s="1558">
        <f>IF(K184="","",RANK(K184,($K$10:$K$257),1))</f>
        <v>5</v>
      </c>
      <c r="O184" s="1476">
        <f>IF(S184="","",IF(S184&gt;3,"",IF(S184=1,K184,IF(S184=2,K184,IF(S184=3,K184)))))</f>
        <v>64</v>
      </c>
      <c r="P184" s="88">
        <f>IF(COUNTIF($K$184:$K$213,"&gt;1")&lt;1,"",SMALL($K$184:$K$213,1))</f>
        <v>64</v>
      </c>
      <c r="Q184" s="88">
        <f>IF(P184="","",RANK(P184,($P$10:$P$257),1))</f>
        <v>5</v>
      </c>
      <c r="R184" s="88">
        <f>IF(Q184&gt;20,"",IF(Q184&lt;=190,40-((Q184-1)*2),1))</f>
        <v>32</v>
      </c>
      <c r="S184" s="1476">
        <f>IF(OR(ISBLANK(K184),K184=""),"",RANK(K184,$K$184:$K$213,1)+COUNTIF($K$184:K184,K184)-1)</f>
        <v>1</v>
      </c>
      <c r="T184" s="1476" t="str">
        <f>IF(O184="","",IF(O184&gt;3,"",IF(O184=1,K184,IF(O184=2,K184,IF(O184=3,K184)))))</f>
        <v/>
      </c>
      <c r="U184" s="1476">
        <f>IF(S184="","",IF(S184&gt;3,"",IF(S184=1,K184,IF(S184=2,K184,IF(S184=3,K184)))))</f>
        <v>64</v>
      </c>
      <c r="V184" s="1476">
        <f>IF(COUNTIF($K$184:$K$213,"&gt;1")&lt;1,"",SMALL($K$184:$K$213,1))</f>
        <v>64</v>
      </c>
      <c r="W184" s="1476">
        <f>IF(OR(ISBLANK(V184),V184=""),"",RANK(V184,($V$10:$V$257),1))</f>
        <v>5</v>
      </c>
      <c r="X184" s="1476">
        <f>IF(COUNTIF($V$184:$V$213,"&gt;1")&lt;1,"",SMALL($V$184:$V$213,1))</f>
        <v>64</v>
      </c>
      <c r="Y184" s="1476">
        <f>IF(OR(ISBLANK(X184),X184=""),"",RANK(X184,($X$184:$X$213),1))</f>
        <v>1</v>
      </c>
      <c r="Z184" s="1477">
        <f>IF(OR(ISBLANK(X184),X184=""),"",RANK(X184,($X$10:$X$257),1))</f>
        <v>5</v>
      </c>
      <c r="AA184" s="1431">
        <v>131</v>
      </c>
      <c r="AB184" s="1337">
        <f>IF(ISNA(VLOOKUP(AA184,SaisieScores!$F$12:$G$103,2,FALSE)),"",VLOOKUP(AA184,SaisieScores!$F$12:$G$103,2,FALSE))</f>
        <v>86</v>
      </c>
      <c r="AC184" s="72">
        <f t="shared" si="17"/>
        <v>86</v>
      </c>
      <c r="AD184" s="73">
        <f t="shared" si="131"/>
        <v>14</v>
      </c>
      <c r="AE184" s="73">
        <f t="shared" si="132"/>
        <v>29</v>
      </c>
      <c r="AF184" s="72">
        <f>IF(OR(ISBLANK(AB184),AB184=""),"",IF(AB184="AB","",RANK(AB184,$AB$184:$AB$213,1)+COUNTIF($AB$184:AB184,AB184)-1))</f>
        <v>5</v>
      </c>
      <c r="AG184" s="74" t="str">
        <f t="shared" si="138"/>
        <v/>
      </c>
      <c r="AH184" s="70" t="str">
        <f t="shared" ref="AH184:AH213" si="179">IF(AG184="","",RANK(AG184,($AG$184:$AG$213),1))</f>
        <v/>
      </c>
      <c r="AI184" s="70" t="str">
        <f t="shared" si="157"/>
        <v/>
      </c>
      <c r="AJ184" s="74" t="str">
        <f t="shared" si="4"/>
        <v/>
      </c>
      <c r="AK184" s="74">
        <f>IF(COUNTIF($AC$184:$AC$213,"&gt;1")&lt;1,"",SMALL($AC$184:$AC$213,1))</f>
        <v>70</v>
      </c>
      <c r="AL184" s="72">
        <f>IF(AK184="","",RANK(AK184,($AK$10:$AK$257),1))</f>
        <v>2</v>
      </c>
      <c r="AM184" s="72">
        <f>IF(AL184&gt;20,"",IF(AL184&lt;=190,20-((AL184-1)*1),1))</f>
        <v>19</v>
      </c>
      <c r="AN184" s="73">
        <f t="shared" si="139"/>
        <v>12.11</v>
      </c>
      <c r="AO184" s="1135">
        <f t="shared" si="156"/>
        <v>0.2</v>
      </c>
      <c r="AP184" s="1240">
        <f t="shared" si="148"/>
        <v>74.099999999999994</v>
      </c>
      <c r="AQ184" s="74">
        <f t="shared" si="133"/>
        <v>30</v>
      </c>
      <c r="AR184" s="74">
        <f t="shared" ref="AR184:AR213" si="180">IF(OR(ISBLANK(AP184),AP184=""),"",RANK(AP184,$AP$184:$AP$213,1)+COUNTIF($AP$184:AP184,AP184)-1)</f>
        <v>7</v>
      </c>
      <c r="AS184" s="74" t="str">
        <f t="shared" si="7"/>
        <v/>
      </c>
      <c r="AT184" s="74">
        <f t="shared" si="134"/>
        <v>74.099999999999994</v>
      </c>
      <c r="AU184" s="74">
        <f>IF(COUNTIF($AT$184:AT$213,"&gt;1")&lt;1,"",SMALL($AT$184:$AT$213,1))</f>
        <v>65.900000000000006</v>
      </c>
      <c r="AV184" s="74">
        <f t="shared" si="149"/>
        <v>3</v>
      </c>
      <c r="AW184" s="74">
        <f>IF(AV184&gt;20,"",IF(AV184&lt;=190,20-((AV184-1)*1),1))</f>
        <v>18</v>
      </c>
      <c r="AX184" s="74" t="e">
        <f t="shared" si="135"/>
        <v>#VALUE!</v>
      </c>
      <c r="AY184" s="1496">
        <f>IF(SUM(R187+AM188+AW188)&lt;&gt;0,SUM(R187+AM188+AW188),0)</f>
        <v>204</v>
      </c>
      <c r="AZ184" s="1502">
        <f>IF(AY184=0,"0",RANK(AY184,$AY$10:$AY$257,0))</f>
        <v>1</v>
      </c>
      <c r="BA184" s="899" t="str">
        <f t="shared" si="136"/>
        <v>44150.20.0014</v>
      </c>
      <c r="BB184" s="899" t="str">
        <f>IF(ISBLANK('JOURNÉE 2'!C184),"",'JOURNÉE 2'!C184)</f>
        <v>44150.19.0106</v>
      </c>
      <c r="BC184" s="1503" t="str">
        <f>IF(OR(BK184=""),"",IF(OR(BL184=""),"",BK184))</f>
        <v/>
      </c>
      <c r="BD184" s="1501" t="str">
        <f>IF(OR(BK184=""),"",IF(OR(BL184=""),"",BL184))</f>
        <v/>
      </c>
      <c r="BE184" s="1506" t="str">
        <f>IF(OR(BK184="",BL184=""),"",MIN(BK184:BL184))</f>
        <v/>
      </c>
      <c r="BF184" s="1302" t="str">
        <f>IF(ISNA(VLOOKUP(BA184,'JOURNÉE 1'!$BJ$10:$BL$298,2,FALSE)),"",VLOOKUP(BA184,'JOURNÉE 1'!$BJ$10:$BL$298,2,FALSE))</f>
        <v/>
      </c>
      <c r="BG184" s="75" t="str">
        <f t="shared" si="11"/>
        <v/>
      </c>
      <c r="BH184" s="75" t="str">
        <f t="shared" si="12"/>
        <v/>
      </c>
      <c r="BI184" s="1503" t="str">
        <f>IF(OR(C184="",C185=""),"",CONCATENATE(C184,C185))</f>
        <v>44150.20.001449120.16.0098</v>
      </c>
      <c r="BJ184" s="77"/>
      <c r="BK184" s="1501">
        <f>IF(K184= "", "",K184)</f>
        <v>64</v>
      </c>
      <c r="BL184" s="1501" t="str">
        <f>IF(ISNA(VLOOKUP(BI184,'JOURNÉE 2'!$BE$10:$BF$300,2,FALSE)),"",VLOOKUP(BI184,'JOURNÉE 2'!$BE$10:$BF$300,2,FALSE))</f>
        <v/>
      </c>
      <c r="BM184" s="1506" t="str">
        <f>IF(OR(BK184="",BL184=""),"",MIN(BK184:BL184))</f>
        <v/>
      </c>
      <c r="BN184" s="1302" t="str">
        <f>IF(ISBLANK('JOURNÉE 1'!C184),"",'JOURNÉE 1'!C184)</f>
        <v>44150.20.0014</v>
      </c>
      <c r="BO184" s="78">
        <f t="shared" si="137"/>
        <v>86</v>
      </c>
      <c r="BP184" s="78" t="str">
        <f>IF(ISBLANK('JOURNÉE 2'!C184),"",'JOURNÉE 2'!C184)</f>
        <v>44150.19.0106</v>
      </c>
      <c r="BQ184" s="78">
        <f>IF(ISBLANK('JOURNÉE 1'!U184),"",'JOURNÉE 1'!U184)</f>
        <v>64</v>
      </c>
      <c r="BR184" s="78" t="str">
        <f>IF(ISNA(VLOOKUP(BN184,'JOURNÉE 2'!$C$10:$AR$300,35,FALSE)),"",VLOOKUP(BN184,'JOURNÉE 2'!$C$10:$AR$300,35,FALSE))</f>
        <v/>
      </c>
      <c r="BS184" s="78" t="str">
        <f t="shared" si="140"/>
        <v/>
      </c>
      <c r="BT184" s="1357">
        <f t="shared" si="141"/>
        <v>18</v>
      </c>
      <c r="BU184" s="1303" t="str">
        <f>IF(ISNA(VLOOKUP(BN184,'JOURNÉE 2'!$BV$10:$BX$300,3,FALSE)),"",VLOOKUP(BN184,'JOURNÉE 2'!$BV$10:$BX$300,3,FALSE))</f>
        <v/>
      </c>
      <c r="BV184" s="899" t="str">
        <f>IF(ISNA(VLOOKUP(BN184,'JOURNÉE 2'!$C$10:$AR$300,1,FALSE)),"",VLOOKUP(BN184,'JOURNÉE 2'!$C$10:$AR$300,1,FALSE))</f>
        <v/>
      </c>
      <c r="BW184" s="79"/>
      <c r="BX184" t="str">
        <f>IF(ISEVEN(ROW()),IF($B184&lt;&gt;0,TEXT($B184,"00")&amp;" "&amp;#REF!&amp;" "&amp;1,""),IF($B183&lt;&gt;0,TEXT($B183,"00")&amp;" "&amp;#REF!&amp;" "&amp;2,""))</f>
        <v/>
      </c>
      <c r="BY184" t="str">
        <f t="shared" si="151"/>
        <v/>
      </c>
      <c r="BZ184" t="str">
        <f t="shared" si="152"/>
        <v/>
      </c>
      <c r="CA184" t="str">
        <f t="shared" si="150"/>
        <v/>
      </c>
      <c r="CB184" t="str">
        <f t="shared" si="142"/>
        <v/>
      </c>
      <c r="CC184" t="str">
        <f t="shared" si="143"/>
        <v/>
      </c>
      <c r="CD184" t="str">
        <f t="shared" si="144"/>
        <v>GOURET François</v>
      </c>
      <c r="CE184" t="str">
        <f t="shared" si="145"/>
        <v>S1H</v>
      </c>
      <c r="CF184">
        <f t="shared" si="146"/>
        <v>11.9</v>
      </c>
    </row>
    <row r="185" spans="1:84" ht="15.75" customHeight="1" thickBot="1" x14ac:dyDescent="0.45">
      <c r="A185" s="1497"/>
      <c r="B185" s="1458"/>
      <c r="C185" s="97" t="s">
        <v>746</v>
      </c>
      <c r="D185" s="98" t="s">
        <v>1693</v>
      </c>
      <c r="E185" s="98" t="s">
        <v>1348</v>
      </c>
      <c r="F185" s="87" t="s">
        <v>66</v>
      </c>
      <c r="G185" s="1140">
        <v>10.3</v>
      </c>
      <c r="H185" s="1486"/>
      <c r="I185" s="1105" t="str">
        <f>IF(ISNA(VLOOKUP(C185,'J1&amp;J2'!$CA$9:$CE$466,5,FALSE)),"",VLOOKUP(C185,'J1&amp;J2'!$CA$9:$CE$466,5,FALSE))</f>
        <v>MAX2</v>
      </c>
      <c r="J185" s="1517"/>
      <c r="K185" s="1480"/>
      <c r="L185" s="1463"/>
      <c r="M185" s="1531"/>
      <c r="N185" s="1484"/>
      <c r="O185" s="1510"/>
      <c r="P185" s="88">
        <f>IF(COUNTIF($K$184:$K$213,"&gt;1")&lt;2,"",SMALL($K$184:$K$213,2))</f>
        <v>65</v>
      </c>
      <c r="Q185" s="88">
        <f>IF(P185="","",RANK(P185,($P$10:$P$257),1))</f>
        <v>7</v>
      </c>
      <c r="R185" s="87">
        <f>IF(Q185&gt;20,"",IF(Q185&lt;=190,40-((Q185-1)*2),1))</f>
        <v>28</v>
      </c>
      <c r="S185" s="1510"/>
      <c r="T185" s="1510"/>
      <c r="U185" s="1510"/>
      <c r="V185" s="1510"/>
      <c r="W185" s="1510"/>
      <c r="X185" s="1510"/>
      <c r="Y185" s="1510"/>
      <c r="Z185" s="1469"/>
      <c r="AA185" s="1425">
        <v>132</v>
      </c>
      <c r="AB185" s="1328">
        <f>IF(ISNA(VLOOKUP(AA185,SaisieScores!$F$12:$G$103,2,FALSE)),"",VLOOKUP(AA185,SaisieScores!$F$12:$G$103,2,FALSE))</f>
        <v>71</v>
      </c>
      <c r="AC185" s="898">
        <f t="shared" si="17"/>
        <v>71</v>
      </c>
      <c r="AD185" s="1339">
        <f t="shared" si="131"/>
        <v>-1</v>
      </c>
      <c r="AE185" s="1339">
        <f t="shared" si="132"/>
        <v>3</v>
      </c>
      <c r="AF185" s="898">
        <f>IF(OR(ISBLANK(AB185),AB185=""),"",IF(AB185="AB","",RANK(AB185,$AB$184:$AB$213,1)+COUNTIF($AB$184:AB185,AB185)-1))</f>
        <v>2</v>
      </c>
      <c r="AG185" s="1045">
        <f t="shared" si="138"/>
        <v>71</v>
      </c>
      <c r="AH185" s="88">
        <f t="shared" si="179"/>
        <v>2</v>
      </c>
      <c r="AI185" s="87">
        <f t="shared" si="157"/>
        <v>3</v>
      </c>
      <c r="AJ185" s="1010">
        <f t="shared" si="4"/>
        <v>18</v>
      </c>
      <c r="AK185" s="99">
        <f>IF(COUNTIF($AC$184:$AC$213,"&gt;1")&lt;2,"",SMALL($AC$184:$AC$213,2))</f>
        <v>71</v>
      </c>
      <c r="AL185" s="950">
        <f>IF(AK185="","",RANK(AK185,($AK$10:$AK$257),1))</f>
        <v>3</v>
      </c>
      <c r="AM185" s="950">
        <f>IF(AL185&gt;20,"",IF(AL185&lt;=190,20-((AL185-1)*1),1))</f>
        <v>18</v>
      </c>
      <c r="AN185" s="1339">
        <f t="shared" si="139"/>
        <v>8.0400000000000009</v>
      </c>
      <c r="AO185" s="1352">
        <f t="shared" si="156"/>
        <v>-2.2999999999999998</v>
      </c>
      <c r="AP185" s="1241">
        <f t="shared" si="148"/>
        <v>60.7</v>
      </c>
      <c r="AQ185" s="1045">
        <f t="shared" si="133"/>
        <v>5</v>
      </c>
      <c r="AR185" s="1045">
        <f t="shared" si="180"/>
        <v>1</v>
      </c>
      <c r="AS185" s="1045">
        <f t="shared" si="7"/>
        <v>60.7</v>
      </c>
      <c r="AT185" s="1045" t="str">
        <f t="shared" si="134"/>
        <v/>
      </c>
      <c r="AU185" s="1045">
        <f>IF(COUNTIF($AT$184:AT$213,"&gt;1")&lt;2,"",SMALL($AT$184:$AT$213,2))</f>
        <v>71.599999999999994</v>
      </c>
      <c r="AV185" s="1045">
        <f t="shared" si="149"/>
        <v>4</v>
      </c>
      <c r="AW185" s="1045">
        <f>IF(AV185&gt;20,"",IF(AV185&lt;=190,20-((AV185-1)*1),1))</f>
        <v>17</v>
      </c>
      <c r="AX185" s="1045" t="e">
        <f t="shared" si="135"/>
        <v>#VALUE!</v>
      </c>
      <c r="AY185" s="1497"/>
      <c r="AZ185" s="1497"/>
      <c r="BA185" s="900" t="str">
        <f t="shared" si="136"/>
        <v>49120.16.0098</v>
      </c>
      <c r="BB185" s="900" t="str">
        <f>IF(ISBLANK('JOURNÉE 2'!C185),"",'JOURNÉE 2'!C185)</f>
        <v>49120.16.0092</v>
      </c>
      <c r="BC185" s="1511"/>
      <c r="BD185" s="1510"/>
      <c r="BE185" s="1515"/>
      <c r="BF185" s="1311" t="str">
        <f>IF(ISNA(VLOOKUP(BA185,'JOURNÉE 1'!$BJ$10:$BL$298,2,FALSE)),"",VLOOKUP(BA185,'JOURNÉE 1'!$BJ$10:$BL$298,2,FALSE))</f>
        <v/>
      </c>
      <c r="BG185" s="92" t="str">
        <f t="shared" si="11"/>
        <v/>
      </c>
      <c r="BH185" s="93" t="str">
        <f t="shared" si="12"/>
        <v/>
      </c>
      <c r="BI185" s="1511"/>
      <c r="BJ185" s="1353"/>
      <c r="BK185" s="1510"/>
      <c r="BL185" s="1510"/>
      <c r="BM185" s="1515"/>
      <c r="BN185" s="1311" t="str">
        <f>IF(ISBLANK('JOURNÉE 1'!C185),"",'JOURNÉE 1'!C185)</f>
        <v>49120.16.0098</v>
      </c>
      <c r="BO185" s="461">
        <f t="shared" si="137"/>
        <v>71</v>
      </c>
      <c r="BP185" s="461" t="str">
        <f>IF(ISBLANK('JOURNÉE 2'!C185),"",'JOURNÉE 2'!C185)</f>
        <v>49120.16.0092</v>
      </c>
      <c r="BQ185" s="461" t="str">
        <f>IF(ISBLANK('JOURNÉE 1'!U185),"",'JOURNÉE 1'!U185)</f>
        <v/>
      </c>
      <c r="BR185" s="461" t="str">
        <f>IF(ISNA(VLOOKUP(BN185,'JOURNÉE 2'!$C$10:$AR$300,35,FALSE)),"",VLOOKUP(BN185,'JOURNÉE 2'!$C$10:$AR$300,35,FALSE))</f>
        <v/>
      </c>
      <c r="BS185" s="461" t="str">
        <f t="shared" si="140"/>
        <v/>
      </c>
      <c r="BT185" s="475">
        <f t="shared" si="141"/>
        <v>18</v>
      </c>
      <c r="BU185" s="1304" t="str">
        <f>IF(ISNA(VLOOKUP(BN185,'JOURNÉE 2'!$BV$10:$BX$300,3,FALSE)),"",VLOOKUP(BN185,'JOURNÉE 2'!$BV$10:$BX$300,3,FALSE))</f>
        <v/>
      </c>
      <c r="BV185" s="900" t="str">
        <f>IF(ISNA(VLOOKUP(BN185,'JOURNÉE 2'!$C$10:$AR$300,1,FALSE)),"",VLOOKUP(BN185,'JOURNÉE 2'!$C$10:$AR$300,1,FALSE))</f>
        <v/>
      </c>
      <c r="BW185" s="96"/>
      <c r="BX185" t="str">
        <f>IF(ISEVEN(ROW()),IF($B185&lt;&gt;0,TEXT($B185,"00")&amp;" "&amp;#REF!&amp;" "&amp;1,""),IF($B184&lt;&gt;0,TEXT($B184,"00")&amp;" "&amp;#REF!&amp;" "&amp;2,""))</f>
        <v/>
      </c>
      <c r="BY185" t="str">
        <f t="shared" si="151"/>
        <v/>
      </c>
      <c r="BZ185" t="str">
        <f t="shared" si="152"/>
        <v/>
      </c>
      <c r="CA185" t="str">
        <f t="shared" si="150"/>
        <v/>
      </c>
      <c r="CB185" t="str">
        <f t="shared" si="142"/>
        <v/>
      </c>
      <c r="CC185" t="str">
        <f t="shared" si="143"/>
        <v/>
      </c>
      <c r="CD185" t="str">
        <f t="shared" si="144"/>
        <v>GALLARD Yves</v>
      </c>
      <c r="CE185" t="str">
        <f t="shared" si="145"/>
        <v>S3H</v>
      </c>
      <c r="CF185">
        <f t="shared" si="146"/>
        <v>10.3</v>
      </c>
    </row>
    <row r="186" spans="1:84" ht="15.75" customHeight="1" thickTop="1" thickBot="1" x14ac:dyDescent="0.45">
      <c r="A186" s="1497"/>
      <c r="B186" s="1457"/>
      <c r="C186" s="113" t="s">
        <v>531</v>
      </c>
      <c r="D186" s="114" t="s">
        <v>1557</v>
      </c>
      <c r="E186" s="114" t="s">
        <v>1558</v>
      </c>
      <c r="F186" s="115" t="s">
        <v>66</v>
      </c>
      <c r="G186" s="1139">
        <v>6.2</v>
      </c>
      <c r="H186" s="1457">
        <f t="shared" ref="H186:H188" si="181">IF(G187=36,"",IF(G186="","",G186+G187))</f>
        <v>29.3</v>
      </c>
      <c r="I186" s="1104" t="str">
        <f>IF(ISNA(VLOOKUP(C186,'J1&amp;J2'!$CA$9:$CE$466,5,FALSE)),"",VLOOKUP(C186,'J1&amp;J2'!$CA$9:$CE$466,5,FALSE))</f>
        <v>MAX1</v>
      </c>
      <c r="J186" s="1518">
        <v>116</v>
      </c>
      <c r="K186" s="1479">
        <f>IF(ISNA(VLOOKUP(J186,SaisieScores!$C$12:$D$103,2,FALSE)),"",VLOOKUP(J186,SaisieScores!$C$12:$D$103,2,FALSE))</f>
        <v>66</v>
      </c>
      <c r="L186" s="1462">
        <f t="shared" si="154"/>
        <v>66</v>
      </c>
      <c r="M186" s="1520">
        <f>IF(L186="","",L186-$AS$6)</f>
        <v>-6</v>
      </c>
      <c r="N186" s="1460">
        <f>IF(K186="","",RANK(K186,($K$10:$K$257),1))</f>
        <v>8</v>
      </c>
      <c r="O186" s="1509">
        <f>IF(S186="","",IF(S186&gt;3,"",IF(S186=1,K186,IF(S186=2,K186,IF(S186=3,K186)))))</f>
        <v>66</v>
      </c>
      <c r="P186" s="160">
        <f>IF(COUNTIF($K$184:$K$213,"&gt;1")&lt;3,"",SMALL($K$184:$K$213,3))</f>
        <v>66</v>
      </c>
      <c r="Q186" s="160">
        <f>IF(P186="","",RANK(P186,($P$10:$P$257),1))</f>
        <v>8</v>
      </c>
      <c r="R186" s="99">
        <f>IF(Q186&gt;20,"",IF(Q186&lt;=190,40-((Q186-1)*2),1))</f>
        <v>26</v>
      </c>
      <c r="S186" s="1539">
        <f>IF(OR(ISBLANK(K186),K186=""),"",RANK(K186,$K$184:$K$213,1)+COUNTIF($K$184:K186,K186)-1)</f>
        <v>3</v>
      </c>
      <c r="T186" s="1476" t="str">
        <f>IF(O186="","",IF(O186&gt;3,"",IF(O186=1,K186,IF(O186=2,K186,IF(O186=3,K186)))))</f>
        <v/>
      </c>
      <c r="U186" s="1474">
        <f>IF(S186="","",IF(S186&gt;3,"",IF(S186=1,K186,IF(S186=2,K186,IF(S186=3,K186)))))</f>
        <v>66</v>
      </c>
      <c r="V186" s="1476">
        <f>IF(COUNTIF($K$184:$K$213,"&gt;1")&lt;2,"",SMALL($K$184:$K$213,2))</f>
        <v>65</v>
      </c>
      <c r="W186" s="1476">
        <f>IF(OR(ISBLANK(V186),V186=""),"",RANK(V186,($V$10:$V$257),1))</f>
        <v>7</v>
      </c>
      <c r="X186" s="1476">
        <f>IF(COUNTIF($V$184:$V$213,"&gt;1")&lt;1,"",SMALL($V$184:$V$213,1))</f>
        <v>64</v>
      </c>
      <c r="Y186" s="1476">
        <f>IF(OR(ISBLANK(X186),X186=""),"",RANK(X186,($X$184:$X$213),1))</f>
        <v>1</v>
      </c>
      <c r="Z186" s="1477">
        <f>IF(OR(ISBLANK(X186),X186=""),"",RANK(X186,($X$10:$X$257),1))</f>
        <v>5</v>
      </c>
      <c r="AA186" s="1426">
        <v>133</v>
      </c>
      <c r="AB186" s="1328">
        <f>IF(ISNA(VLOOKUP(AA186,SaisieScores!$F$12:$G$103,2,FALSE)),"",VLOOKUP(AA186,SaisieScores!$F$12:$G$103,2,FALSE))</f>
        <v>70</v>
      </c>
      <c r="AC186" s="1348">
        <f t="shared" si="17"/>
        <v>70</v>
      </c>
      <c r="AD186" s="1349">
        <f t="shared" si="131"/>
        <v>-2</v>
      </c>
      <c r="AE186" s="1349">
        <f t="shared" si="132"/>
        <v>2</v>
      </c>
      <c r="AF186" s="1348">
        <f>IF(OR(ISBLANK(AB186),AB186=""),"",IF(AB186="AB","",RANK(AB186,$AB$184:$AB$213,1)+COUNTIF($AB$184:AB186,AB186)-1))</f>
        <v>1</v>
      </c>
      <c r="AG186" s="1223">
        <f t="shared" si="138"/>
        <v>70</v>
      </c>
      <c r="AH186" s="103">
        <f t="shared" si="179"/>
        <v>1</v>
      </c>
      <c r="AI186" s="82">
        <f t="shared" si="157"/>
        <v>2</v>
      </c>
      <c r="AJ186" s="897">
        <f t="shared" si="4"/>
        <v>19</v>
      </c>
      <c r="AK186" s="1223">
        <f>IF(COUNTIF($AC$184:$AC$213,"&gt;1")&lt;3,"",SMALL($AC$184:$AC$213,3))</f>
        <v>73</v>
      </c>
      <c r="AL186" s="1348">
        <f>IF(AK186="","",RANK(AK186,($AK$10:$AK$257),1))</f>
        <v>8</v>
      </c>
      <c r="AM186" s="1348">
        <f>IF(AL186&gt;20,"",IF(AL186&lt;=190,20-((AL186-1)*1),1))</f>
        <v>13</v>
      </c>
      <c r="AN186" s="1349">
        <f t="shared" si="139"/>
        <v>4.5600000000000005</v>
      </c>
      <c r="AO186" s="1157">
        <f t="shared" si="156"/>
        <v>-1.6</v>
      </c>
      <c r="AP186" s="1242">
        <f t="shared" si="148"/>
        <v>63.8</v>
      </c>
      <c r="AQ186" s="1223">
        <f t="shared" si="133"/>
        <v>9</v>
      </c>
      <c r="AR186" s="1223">
        <f t="shared" si="180"/>
        <v>2</v>
      </c>
      <c r="AS186" s="1223">
        <f t="shared" si="7"/>
        <v>63.8</v>
      </c>
      <c r="AT186" s="1223" t="str">
        <f t="shared" si="134"/>
        <v/>
      </c>
      <c r="AU186" s="1223">
        <f>IF(COUNTIF($AT$184:AT$213,"&gt;1")&lt;3,"",SMALL($AT$184:$AT$213,3))</f>
        <v>74.099999999999994</v>
      </c>
      <c r="AV186" s="1223">
        <f t="shared" si="149"/>
        <v>6</v>
      </c>
      <c r="AW186" s="1223">
        <f>IF(AV186&gt;20,"",IF(AV186&lt;=190,20-((AV186-1)*1),1))</f>
        <v>15</v>
      </c>
      <c r="AX186" s="1223" t="e">
        <f t="shared" si="135"/>
        <v>#VALUE!</v>
      </c>
      <c r="AY186" s="1497"/>
      <c r="AZ186" s="1497"/>
      <c r="BA186" s="900" t="str">
        <f t="shared" si="136"/>
        <v>49300.14.0025</v>
      </c>
      <c r="BB186" s="900" t="str">
        <f>IF(ISBLANK('JOURNÉE 2'!C186),"",'JOURNÉE 2'!C186)</f>
        <v>49300.15.0027</v>
      </c>
      <c r="BC186" s="1505" t="str">
        <f>IF(OR(BK186=""),"",IF(OR(BL186=""),"",BK186))</f>
        <v/>
      </c>
      <c r="BD186" s="1495" t="str">
        <f>IF(OR(BK186=""),"",IF(OR(BL186=""),"",BL186))</f>
        <v/>
      </c>
      <c r="BE186" s="1508" t="str">
        <f>IF(OR(BK186="",BL186=""),"",MIN(BK186:BL186))</f>
        <v/>
      </c>
      <c r="BF186" s="1311" t="str">
        <f>IF(ISNA(VLOOKUP(BA186,'JOURNÉE 1'!$BJ$10:$BL$298,2,FALSE)),"",VLOOKUP(BA186,'JOURNÉE 1'!$BJ$10:$BL$298,2,FALSE))</f>
        <v/>
      </c>
      <c r="BG186" s="1312">
        <f t="shared" si="11"/>
        <v>2</v>
      </c>
      <c r="BH186" s="1312">
        <f t="shared" si="12"/>
        <v>2</v>
      </c>
      <c r="BI186" s="1505" t="str">
        <f>IF(OR(C186="",C187=""),"",CONCATENATE(C186,C187))</f>
        <v>49300.14.002549300.15.0027</v>
      </c>
      <c r="BJ186" s="94"/>
      <c r="BK186" s="1606">
        <f>IF(K186= "", "",K186)</f>
        <v>66</v>
      </c>
      <c r="BL186" s="1606" t="str">
        <f>IF(ISNA(VLOOKUP(BI186,'JOURNÉE 2'!$BE$10:$BF$300,2,FALSE)),"",VLOOKUP(BI186,'JOURNÉE 2'!$BE$10:$BF$300,2,FALSE))</f>
        <v/>
      </c>
      <c r="BM186" s="1607" t="str">
        <f>IF(OR(BK186="",BL186=""),"",MIN(BK186:BL186))</f>
        <v/>
      </c>
      <c r="BN186" s="1311" t="str">
        <f>IF(ISBLANK('JOURNÉE 1'!C186),"",'JOURNÉE 1'!C186)</f>
        <v>49300.14.0025</v>
      </c>
      <c r="BO186" s="461">
        <f t="shared" si="137"/>
        <v>70</v>
      </c>
      <c r="BP186" s="461" t="str">
        <f>IF(ISBLANK('JOURNÉE 2'!C186),"",'JOURNÉE 2'!C186)</f>
        <v>49300.15.0027</v>
      </c>
      <c r="BQ186" s="461">
        <f>IF(ISBLANK('JOURNÉE 1'!U186),"",'JOURNÉE 1'!U186)</f>
        <v>66</v>
      </c>
      <c r="BR186" s="461">
        <f>IF(ISNA(VLOOKUP(BN186,'JOURNÉE 2'!$C$10:$AR$300,35,FALSE)),"",VLOOKUP(BN186,'JOURNÉE 2'!$C$10:$AR$300,35,FALSE))</f>
        <v>2</v>
      </c>
      <c r="BS186" s="461">
        <f t="shared" si="140"/>
        <v>2</v>
      </c>
      <c r="BT186" s="475">
        <f t="shared" si="141"/>
        <v>18</v>
      </c>
      <c r="BU186" s="1304" t="str">
        <f>IF(ISNA(VLOOKUP(BN186,'JOURNÉE 2'!$BV$10:$BX$300,3,FALSE)),"",VLOOKUP(BN186,'JOURNÉE 2'!$BV$10:$BX$300,3,FALSE))</f>
        <v/>
      </c>
      <c r="BV186" s="900" t="str">
        <f>IF(ISNA(VLOOKUP(BN186,'JOURNÉE 2'!$C$10:$AR$300,1,FALSE)),"",VLOOKUP(BN186,'JOURNÉE 2'!$C$10:$AR$300,1,FALSE))</f>
        <v>49300.14.0025</v>
      </c>
      <c r="BW186" s="107"/>
      <c r="BX186" t="str">
        <f>IF(ISEVEN(ROW()),IF($B186&lt;&gt;0,TEXT($B186,"00")&amp;" "&amp;#REF!&amp;" "&amp;1,""),IF($B185&lt;&gt;0,TEXT($B185,"00")&amp;" "&amp;#REF!&amp;" "&amp;2,""))</f>
        <v/>
      </c>
      <c r="BY186" t="str">
        <f t="shared" si="151"/>
        <v/>
      </c>
      <c r="BZ186" t="str">
        <f t="shared" si="152"/>
        <v/>
      </c>
      <c r="CA186" t="str">
        <f t="shared" si="150"/>
        <v/>
      </c>
      <c r="CB186" t="str">
        <f t="shared" si="142"/>
        <v/>
      </c>
      <c r="CC186" t="str">
        <f t="shared" si="143"/>
        <v/>
      </c>
      <c r="CD186" t="str">
        <f t="shared" si="144"/>
        <v>ANNIC Jean-François</v>
      </c>
      <c r="CE186" t="str">
        <f t="shared" si="145"/>
        <v>S3H</v>
      </c>
      <c r="CF186">
        <f t="shared" si="146"/>
        <v>6.2</v>
      </c>
    </row>
    <row r="187" spans="1:84" ht="15.75" customHeight="1" thickBot="1" x14ac:dyDescent="0.45">
      <c r="A187" s="1497"/>
      <c r="B187" s="1458"/>
      <c r="C187" s="80" t="s">
        <v>528</v>
      </c>
      <c r="D187" s="81" t="s">
        <v>1557</v>
      </c>
      <c r="E187" s="81" t="s">
        <v>131</v>
      </c>
      <c r="F187" s="82" t="s">
        <v>92</v>
      </c>
      <c r="G187" s="1141">
        <v>23.1</v>
      </c>
      <c r="H187" s="1494"/>
      <c r="I187" s="1102" t="str">
        <f>IF(ISNA(VLOOKUP(C187,'J1&amp;J2'!$CA$9:$CE$466,5,FALSE)),"",VLOOKUP(C187,'J1&amp;J2'!$CA$9:$CE$466,5,FALSE))</f>
        <v>MAX2</v>
      </c>
      <c r="J187" s="1519"/>
      <c r="K187" s="1480"/>
      <c r="L187" s="1463"/>
      <c r="M187" s="1521"/>
      <c r="N187" s="1461"/>
      <c r="O187" s="1510"/>
      <c r="P187" s="1347"/>
      <c r="Q187" s="1360" t="s">
        <v>74</v>
      </c>
      <c r="R187" s="118">
        <f>IF(SUM(R184:R186)&lt;&gt;0,SUM(R184:R186),0)</f>
        <v>86</v>
      </c>
      <c r="S187" s="1510"/>
      <c r="T187" s="1510"/>
      <c r="U187" s="1510"/>
      <c r="V187" s="1510"/>
      <c r="W187" s="1510"/>
      <c r="X187" s="1510"/>
      <c r="Y187" s="1510"/>
      <c r="Z187" s="1469"/>
      <c r="AA187" s="1424">
        <v>134</v>
      </c>
      <c r="AB187" s="1328">
        <f>IF(ISNA(VLOOKUP(AA187,SaisieScores!$F$12:$G$103,2,FALSE)),"",VLOOKUP(AA187,SaisieScores!$F$12:$G$103,2,FALSE))</f>
        <v>89</v>
      </c>
      <c r="AC187" s="898">
        <f t="shared" si="17"/>
        <v>89</v>
      </c>
      <c r="AD187" s="1339">
        <f t="shared" si="131"/>
        <v>17</v>
      </c>
      <c r="AE187" s="1339">
        <f t="shared" si="132"/>
        <v>33</v>
      </c>
      <c r="AF187" s="898">
        <f>IF(OR(ISBLANK(AB187),AB187=""),"",IF(AB187="AB","",RANK(AB187,$AB$184:$AB$213,1)+COUNTIF($AB$184:AB187,AB187)-1))</f>
        <v>7</v>
      </c>
      <c r="AG187" s="1045" t="str">
        <f t="shared" si="138"/>
        <v/>
      </c>
      <c r="AH187" s="88" t="str">
        <f t="shared" si="179"/>
        <v/>
      </c>
      <c r="AI187" s="87" t="str">
        <f t="shared" si="157"/>
        <v/>
      </c>
      <c r="AJ187" s="1010" t="str">
        <f t="shared" si="4"/>
        <v/>
      </c>
      <c r="AK187" s="121">
        <f>IF(COUNTIF($AC$184:$AC$213,"&gt;1")&lt;4,"",SMALL($AC$184:$AC$213,4))</f>
        <v>77</v>
      </c>
      <c r="AL187" s="950">
        <f>IF(AK187="","",RANK(AK187,($AK$10:$AK$257),1))</f>
        <v>17</v>
      </c>
      <c r="AM187" s="950">
        <f>IF(AL187&gt;20,"",IF(AL187&lt;=190,20-((AL187-1)*1),1))</f>
        <v>4</v>
      </c>
      <c r="AN187" s="1339">
        <f t="shared" si="139"/>
        <v>20.66</v>
      </c>
      <c r="AO187" s="1352">
        <f t="shared" si="156"/>
        <v>-2.4</v>
      </c>
      <c r="AP187" s="1241">
        <f t="shared" si="148"/>
        <v>65.900000000000006</v>
      </c>
      <c r="AQ187" s="1045">
        <f t="shared" si="133"/>
        <v>10</v>
      </c>
      <c r="AR187" s="1045">
        <f t="shared" si="180"/>
        <v>3</v>
      </c>
      <c r="AS187" s="1045">
        <f t="shared" si="7"/>
        <v>65.900000000000006</v>
      </c>
      <c r="AT187" s="1045">
        <f t="shared" si="134"/>
        <v>65.900000000000006</v>
      </c>
      <c r="AU187" s="1045">
        <f>IF(COUNTIF($AT$184:AT$213,"&gt;1")&lt;4,"",SMALL($AT$184:$AT$213,4))</f>
        <v>76.2</v>
      </c>
      <c r="AV187" s="1045">
        <f t="shared" si="149"/>
        <v>7</v>
      </c>
      <c r="AW187" s="1045">
        <f>IF(AV187&gt;20,"",IF(AV187&lt;=190,20-((AV187-1)*1),1))</f>
        <v>14</v>
      </c>
      <c r="AX187" s="1045" t="e">
        <f t="shared" si="135"/>
        <v>#VALUE!</v>
      </c>
      <c r="AY187" s="1497"/>
      <c r="AZ187" s="1497"/>
      <c r="BA187" s="900" t="str">
        <f t="shared" si="136"/>
        <v>49300.15.0027</v>
      </c>
      <c r="BB187" s="900" t="str">
        <f>IF(ISBLANK('JOURNÉE 2'!C187),"",'JOURNÉE 2'!C187)</f>
        <v/>
      </c>
      <c r="BC187" s="1511"/>
      <c r="BD187" s="1510"/>
      <c r="BE187" s="1515"/>
      <c r="BF187" s="1311" t="str">
        <f>IF(ISNA(VLOOKUP(BA187,'JOURNÉE 1'!$BJ$10:$BL$298,2,FALSE)),"",VLOOKUP(BA187,'JOURNÉE 1'!$BJ$10:$BL$298,2,FALSE))</f>
        <v/>
      </c>
      <c r="BG187" s="1312">
        <f t="shared" si="11"/>
        <v>13</v>
      </c>
      <c r="BH187" s="1312" t="str">
        <f t="shared" si="12"/>
        <v/>
      </c>
      <c r="BI187" s="1511"/>
      <c r="BJ187" s="1353"/>
      <c r="BK187" s="1510"/>
      <c r="BL187" s="1510"/>
      <c r="BM187" s="1515"/>
      <c r="BN187" s="1311" t="str">
        <f>IF(ISBLANK('JOURNÉE 1'!C187),"",'JOURNÉE 1'!C187)</f>
        <v>49300.15.0027</v>
      </c>
      <c r="BO187" s="461">
        <f t="shared" si="137"/>
        <v>89</v>
      </c>
      <c r="BP187" s="461" t="str">
        <f>IF(ISBLANK('JOURNÉE 2'!C187),"",'JOURNÉE 2'!C187)</f>
        <v/>
      </c>
      <c r="BQ187" s="461" t="str">
        <f>IF(ISBLANK('JOURNÉE 1'!U187),"",'JOURNÉE 1'!U187)</f>
        <v/>
      </c>
      <c r="BR187" s="461">
        <f>IF(ISNA(VLOOKUP(BN187,'JOURNÉE 2'!$C$10:$AR$300,35,FALSE)),"",VLOOKUP(BN187,'JOURNÉE 2'!$C$10:$AR$300,35,FALSE))</f>
        <v>13</v>
      </c>
      <c r="BS187" s="461">
        <f t="shared" si="140"/>
        <v>13</v>
      </c>
      <c r="BT187" s="475">
        <f t="shared" si="141"/>
        <v>18</v>
      </c>
      <c r="BU187" s="1304" t="str">
        <f>IF(ISNA(VLOOKUP(BN187,'JOURNÉE 2'!$BV$10:$BX$300,3,FALSE)),"",VLOOKUP(BN187,'JOURNÉE 2'!$BV$10:$BX$300,3,FALSE))</f>
        <v/>
      </c>
      <c r="BV187" s="900" t="str">
        <f>IF(ISNA(VLOOKUP(BN187,'JOURNÉE 2'!$C$10:$AR$300,1,FALSE)),"",VLOOKUP(BN187,'JOURNÉE 2'!$C$10:$AR$300,1,FALSE))</f>
        <v>49300.15.0027</v>
      </c>
      <c r="BW187" s="96"/>
      <c r="BX187" t="str">
        <f>IF(ISEVEN(ROW()),IF($B187&lt;&gt;0,TEXT($B187,"00")&amp;" "&amp;#REF!&amp;" "&amp;1,""),IF($B186&lt;&gt;0,TEXT($B186,"00")&amp;" "&amp;#REF!&amp;" "&amp;2,""))</f>
        <v/>
      </c>
      <c r="BY187" t="str">
        <f t="shared" si="151"/>
        <v/>
      </c>
      <c r="BZ187" t="str">
        <f t="shared" si="152"/>
        <v/>
      </c>
      <c r="CA187" t="str">
        <f t="shared" si="150"/>
        <v/>
      </c>
      <c r="CB187" t="str">
        <f t="shared" si="142"/>
        <v/>
      </c>
      <c r="CC187" t="str">
        <f t="shared" si="143"/>
        <v/>
      </c>
      <c r="CD187" t="str">
        <f t="shared" si="144"/>
        <v>ANNIC Françoise</v>
      </c>
      <c r="CE187" t="str">
        <f t="shared" si="145"/>
        <v>S3F</v>
      </c>
      <c r="CF187">
        <f t="shared" si="146"/>
        <v>23.1</v>
      </c>
    </row>
    <row r="188" spans="1:84" ht="15.75" customHeight="1" thickTop="1" x14ac:dyDescent="0.4">
      <c r="A188" s="1497"/>
      <c r="B188" s="1459"/>
      <c r="C188" s="97" t="s">
        <v>168</v>
      </c>
      <c r="D188" s="98" t="s">
        <v>1400</v>
      </c>
      <c r="E188" s="98" t="s">
        <v>1336</v>
      </c>
      <c r="F188" s="87" t="s">
        <v>70</v>
      </c>
      <c r="G188" s="1140">
        <v>2.9</v>
      </c>
      <c r="H188" s="1471">
        <f t="shared" si="181"/>
        <v>17.3</v>
      </c>
      <c r="I188" s="1103" t="str">
        <f>IF(ISNA(VLOOKUP(C188,'J1&amp;J2'!$CA$9:$CE$466,5,FALSE)),"",VLOOKUP(C188,'J1&amp;J2'!$CA$9:$CE$466,5,FALSE))</f>
        <v>MAX1</v>
      </c>
      <c r="J188" s="1516">
        <v>122</v>
      </c>
      <c r="K188" s="1479">
        <f>IF(ISNA(VLOOKUP(J188,SaisieScores!$C$12:$D$103,2,FALSE)),"",VLOOKUP(J188,SaisieScores!$C$12:$D$103,2,FALSE))</f>
        <v>71</v>
      </c>
      <c r="L188" s="1462">
        <f t="shared" si="154"/>
        <v>71</v>
      </c>
      <c r="M188" s="1529">
        <f>IF(L188="","",L188-$AS$6)</f>
        <v>-1</v>
      </c>
      <c r="N188" s="1471">
        <f>IF(K188="","",RANK(K188,($K$10:$K$257),1))</f>
        <v>16</v>
      </c>
      <c r="O188" s="1474" t="str">
        <f>IF(S188="","",IF(S188&gt;3,"",IF(S188=1,K188,IF(S188=2,K188,IF(S188=3,K188)))))</f>
        <v/>
      </c>
      <c r="P188" s="1045"/>
      <c r="Q188" s="942"/>
      <c r="R188" s="87"/>
      <c r="S188" s="1474">
        <f>IF(OR(ISBLANK(K188),K188=""),"",RANK(K188,$K$184:$K$213,1)+COUNTIF($K$184:K188,K188)-1)</f>
        <v>4</v>
      </c>
      <c r="T188" s="1474" t="str">
        <f>IF(O188="","",IF(O188&gt;3,"",IF(O188=1,K188,IF(O188=2,K188,IF(O188=3,K188)))))</f>
        <v/>
      </c>
      <c r="U188" s="1474" t="str">
        <f>IF(S188="","",IF(S188&gt;3,"",IF(S188=1,K188,IF(S188=2,K188,IF(S188=3,K188)))))</f>
        <v/>
      </c>
      <c r="V188" s="1474">
        <f>IF(COUNTIF($K$184:$K$213,"&gt;1")&lt;3,"",SMALL($K$184:$K$213,3))</f>
        <v>66</v>
      </c>
      <c r="W188" s="1474">
        <f>IF(OR(ISBLANK(V188),V188=""),"",RANK(V188,($V$10:$V$257),1))</f>
        <v>8</v>
      </c>
      <c r="X188" s="1476">
        <f>IF(COUNTIF($V$184:$V$213,"&gt;1")&lt;1,"",SMALL($V$184:$V$213,1))</f>
        <v>64</v>
      </c>
      <c r="Y188" s="1476">
        <f>IF(OR(ISBLANK(X188),X188=""),"",RANK(X188,($X$184:$X$213),1))</f>
        <v>1</v>
      </c>
      <c r="Z188" s="1477">
        <f>IF(OR(ISBLANK(X188),X188=""),"",RANK(X188,($X$10:$X$257),1))</f>
        <v>5</v>
      </c>
      <c r="AA188" s="1425">
        <v>135</v>
      </c>
      <c r="AB188" s="1328">
        <f>IF(ISNA(VLOOKUP(AA188,SaisieScores!$F$12:$G$103,2,FALSE)),"",VLOOKUP(AA188,SaisieScores!$F$12:$G$103,2,FALSE))</f>
        <v>73</v>
      </c>
      <c r="AC188" s="1348">
        <f t="shared" si="17"/>
        <v>73</v>
      </c>
      <c r="AD188" s="1349">
        <f t="shared" si="131"/>
        <v>1</v>
      </c>
      <c r="AE188" s="1349">
        <f t="shared" si="132"/>
        <v>8</v>
      </c>
      <c r="AF188" s="1348">
        <f>IF(OR(ISBLANK(AB188),AB188=""),"",IF(AB188="AB","",RANK(AB188,$AB$184:$AB$213,1)+COUNTIF($AB$184:AB188,AB188)-1))</f>
        <v>3</v>
      </c>
      <c r="AG188" s="1223">
        <f t="shared" si="138"/>
        <v>73</v>
      </c>
      <c r="AH188" s="103">
        <f t="shared" si="179"/>
        <v>3</v>
      </c>
      <c r="AI188" s="82">
        <f t="shared" si="157"/>
        <v>8</v>
      </c>
      <c r="AJ188" s="897">
        <f t="shared" si="4"/>
        <v>13</v>
      </c>
      <c r="AK188" s="897"/>
      <c r="AL188" s="1348" t="s">
        <v>74</v>
      </c>
      <c r="AM188" s="1348">
        <f>IF(SUM(AM184:AM187)&lt;&gt;0,SUM(AM184:AM187),0)</f>
        <v>54</v>
      </c>
      <c r="AN188" s="1349">
        <f t="shared" si="139"/>
        <v>2.52</v>
      </c>
      <c r="AO188" s="1157">
        <f t="shared" si="156"/>
        <v>-0.4</v>
      </c>
      <c r="AP188" s="1242">
        <f t="shared" si="148"/>
        <v>70.099999999999994</v>
      </c>
      <c r="AQ188" s="1223">
        <f t="shared" si="133"/>
        <v>22</v>
      </c>
      <c r="AR188" s="1223">
        <f t="shared" si="180"/>
        <v>5</v>
      </c>
      <c r="AS188" s="1223" t="str">
        <f t="shared" si="7"/>
        <v/>
      </c>
      <c r="AT188" s="1223" t="str">
        <f t="shared" si="134"/>
        <v/>
      </c>
      <c r="AU188" s="1223"/>
      <c r="AV188" s="1223" t="str">
        <f t="shared" si="149"/>
        <v/>
      </c>
      <c r="AW188" s="1223">
        <f>IF(SUM(AW184:AW187)&lt;&gt;0,SUM(AW184:AW187),0)</f>
        <v>64</v>
      </c>
      <c r="AX188" s="1223" t="e">
        <f t="shared" si="135"/>
        <v>#VALUE!</v>
      </c>
      <c r="AY188" s="1497"/>
      <c r="AZ188" s="1497"/>
      <c r="BA188" s="900" t="str">
        <f t="shared" si="136"/>
        <v>44240.95.079</v>
      </c>
      <c r="BB188" s="900" t="str">
        <f>IF(ISBLANK('JOURNÉE 2'!C188),"",'JOURNÉE 2'!C188)</f>
        <v>49300.14.0025</v>
      </c>
      <c r="BC188" s="1505" t="str">
        <f>IF(OR(BK188=""),"",IF(OR(BL188=""),"",BK188))</f>
        <v/>
      </c>
      <c r="BD188" s="1495" t="str">
        <f>IF(OR(BK188=""),"",IF(OR(BL188=""),"",BL188))</f>
        <v/>
      </c>
      <c r="BE188" s="1508" t="str">
        <f>IF(OR(BK188="",BL188=""),"",MIN(BK188:BL188))</f>
        <v/>
      </c>
      <c r="BF188" s="1311" t="str">
        <f>IF(ISNA(VLOOKUP(BA188,'JOURNÉE 1'!$BJ$10:$BL$298,2,FALSE)),"",VLOOKUP(BA188,'JOURNÉE 1'!$BJ$10:$BL$298,2,FALSE))</f>
        <v/>
      </c>
      <c r="BG188" s="1312">
        <f t="shared" si="11"/>
        <v>15</v>
      </c>
      <c r="BH188" s="1312" t="str">
        <f t="shared" si="12"/>
        <v/>
      </c>
      <c r="BI188" s="1505" t="str">
        <f>IF(OR(C188="",C189=""),"",CONCATENATE(C188,C189))</f>
        <v>44240.95.07949300.16.0020</v>
      </c>
      <c r="BJ188" s="1354"/>
      <c r="BK188" s="1495">
        <f>IF(K188= "", "",K188)</f>
        <v>71</v>
      </c>
      <c r="BL188" s="1495" t="str">
        <f>IF(ISNA(VLOOKUP(BI188,'JOURNÉE 2'!$BE$10:$BF$300,2,FALSE)),"",VLOOKUP(BI188,'JOURNÉE 2'!$BE$10:$BF$300,2,FALSE))</f>
        <v/>
      </c>
      <c r="BM188" s="1508" t="str">
        <f>IF(OR(BK188="",BL188=""),"",MIN(BK188:BL188))</f>
        <v/>
      </c>
      <c r="BN188" s="1311" t="str">
        <f>IF(ISBLANK('JOURNÉE 1'!C188),"",'JOURNÉE 1'!C188)</f>
        <v>44240.95.079</v>
      </c>
      <c r="BO188" s="461">
        <f t="shared" si="137"/>
        <v>73</v>
      </c>
      <c r="BP188" s="461" t="str">
        <f>IF(ISBLANK('JOURNÉE 2'!C188),"",'JOURNÉE 2'!C188)</f>
        <v>49300.14.0025</v>
      </c>
      <c r="BQ188" s="461" t="str">
        <f>IF(ISBLANK('JOURNÉE 1'!U188),"",'JOURNÉE 1'!U188)</f>
        <v/>
      </c>
      <c r="BR188" s="461">
        <f>IF(ISNA(VLOOKUP(BN188,'JOURNÉE 2'!$C$10:$AR$300,35,FALSE)),"",VLOOKUP(BN188,'JOURNÉE 2'!$C$10:$AR$300,35,FALSE))</f>
        <v>15</v>
      </c>
      <c r="BS188" s="461">
        <f t="shared" si="140"/>
        <v>15</v>
      </c>
      <c r="BT188" s="475">
        <f t="shared" si="141"/>
        <v>18</v>
      </c>
      <c r="BU188" s="1304" t="str">
        <f>IF(ISNA(VLOOKUP(BN188,'JOURNÉE 2'!$BV$10:$BX$300,3,FALSE)),"",VLOOKUP(BN188,'JOURNÉE 2'!$BV$10:$BX$300,3,FALSE))</f>
        <v/>
      </c>
      <c r="BV188" s="900" t="str">
        <f>IF(ISNA(VLOOKUP(BN188,'JOURNÉE 2'!$C$10:$AR$300,1,FALSE)),"",VLOOKUP(BN188,'JOURNÉE 2'!$C$10:$AR$300,1,FALSE))</f>
        <v>44240.95.079</v>
      </c>
      <c r="BW188" s="107"/>
      <c r="BX188" t="str">
        <f>IF(ISEVEN(ROW()),IF($B188&lt;&gt;0,TEXT($B188,"00")&amp;" "&amp;#REF!&amp;" "&amp;1,""),IF($B187&lt;&gt;0,TEXT($B187,"00")&amp;" "&amp;#REF!&amp;" "&amp;2,""))</f>
        <v/>
      </c>
      <c r="BY188" t="str">
        <f t="shared" si="151"/>
        <v/>
      </c>
      <c r="BZ188" t="str">
        <f t="shared" si="152"/>
        <v/>
      </c>
      <c r="CA188" t="str">
        <f t="shared" si="150"/>
        <v/>
      </c>
      <c r="CB188" t="str">
        <f t="shared" si="142"/>
        <v/>
      </c>
      <c r="CC188" t="str">
        <f t="shared" si="143"/>
        <v/>
      </c>
      <c r="CD188" t="str">
        <f t="shared" si="144"/>
        <v>DUREAU Guy</v>
      </c>
      <c r="CE188" t="str">
        <f t="shared" si="145"/>
        <v>S4H</v>
      </c>
      <c r="CF188">
        <f t="shared" si="146"/>
        <v>2.9</v>
      </c>
    </row>
    <row r="189" spans="1:84" ht="15.75" customHeight="1" thickBot="1" x14ac:dyDescent="0.45">
      <c r="A189" s="1497"/>
      <c r="B189" s="1458"/>
      <c r="C189" s="97" t="s">
        <v>533</v>
      </c>
      <c r="D189" s="98" t="s">
        <v>2077</v>
      </c>
      <c r="E189" s="98" t="s">
        <v>1560</v>
      </c>
      <c r="F189" s="87" t="s">
        <v>68</v>
      </c>
      <c r="G189" s="1140">
        <v>14.4</v>
      </c>
      <c r="H189" s="1484"/>
      <c r="I189" s="1105" t="str">
        <f>IF(ISNA(VLOOKUP(C189,'J1&amp;J2'!$CA$9:$CE$466,5,FALSE)),"",VLOOKUP(C189,'J1&amp;J2'!$CA$9:$CE$466,5,FALSE))</f>
        <v>MAX2</v>
      </c>
      <c r="J189" s="1517"/>
      <c r="K189" s="1480"/>
      <c r="L189" s="1463"/>
      <c r="M189" s="1531"/>
      <c r="N189" s="1484"/>
      <c r="O189" s="1510"/>
      <c r="P189" s="1010"/>
      <c r="Q189" s="1350"/>
      <c r="R189" s="88"/>
      <c r="S189" s="1510"/>
      <c r="T189" s="1510"/>
      <c r="U189" s="1510"/>
      <c r="V189" s="1565"/>
      <c r="W189" s="1510"/>
      <c r="X189" s="1528"/>
      <c r="Y189" s="1510"/>
      <c r="Z189" s="1469"/>
      <c r="AA189" s="1425">
        <v>144</v>
      </c>
      <c r="AB189" s="1328">
        <f>IF(ISNA(VLOOKUP(AA189,SaisieScores!$F$12:$G$103,2,FALSE)),"",VLOOKUP(AA189,SaisieScores!$F$12:$G$103,2,FALSE))</f>
        <v>86</v>
      </c>
      <c r="AC189" s="898">
        <f t="shared" si="17"/>
        <v>86</v>
      </c>
      <c r="AD189" s="1339">
        <f t="shared" si="131"/>
        <v>14</v>
      </c>
      <c r="AE189" s="1339">
        <f t="shared" si="132"/>
        <v>29</v>
      </c>
      <c r="AF189" s="898">
        <f>IF(OR(ISBLANK(AB189),AB189=""),"",IF(AB189="AB","",RANK(AB189,$AB$184:$AB$213,1)+COUNTIF($AB$184:AB189,AB189)-1))</f>
        <v>6</v>
      </c>
      <c r="AG189" s="1045" t="str">
        <f t="shared" si="138"/>
        <v/>
      </c>
      <c r="AH189" s="88" t="str">
        <f t="shared" si="179"/>
        <v/>
      </c>
      <c r="AI189" s="87" t="str">
        <f t="shared" si="157"/>
        <v/>
      </c>
      <c r="AJ189" s="1010" t="str">
        <f t="shared" si="4"/>
        <v/>
      </c>
      <c r="AK189" s="99"/>
      <c r="AL189" s="950"/>
      <c r="AM189" s="950"/>
      <c r="AN189" s="1339">
        <f t="shared" si="139"/>
        <v>14.32</v>
      </c>
      <c r="AO189" s="1352">
        <f t="shared" si="156"/>
        <v>-0.1</v>
      </c>
      <c r="AP189" s="1241">
        <f t="shared" si="148"/>
        <v>71.599999999999994</v>
      </c>
      <c r="AQ189" s="1045">
        <f t="shared" si="133"/>
        <v>25</v>
      </c>
      <c r="AR189" s="1045">
        <f t="shared" si="180"/>
        <v>6</v>
      </c>
      <c r="AS189" s="1045" t="str">
        <f t="shared" si="7"/>
        <v/>
      </c>
      <c r="AT189" s="1045">
        <f t="shared" si="134"/>
        <v>71.599999999999994</v>
      </c>
      <c r="AU189" s="1045"/>
      <c r="AV189" s="1045" t="str">
        <f t="shared" si="149"/>
        <v/>
      </c>
      <c r="AW189" s="1045"/>
      <c r="AX189" s="1045" t="e">
        <f t="shared" si="135"/>
        <v>#VALUE!</v>
      </c>
      <c r="AY189" s="1497"/>
      <c r="AZ189" s="1497"/>
      <c r="BA189" s="900" t="str">
        <f t="shared" si="136"/>
        <v>49300.16.0020</v>
      </c>
      <c r="BB189" s="900" t="str">
        <f>IF(ISBLANK('JOURNÉE 2'!C189),"",'JOURNÉE 2'!C189)</f>
        <v>49300.18.0026</v>
      </c>
      <c r="BC189" s="1511"/>
      <c r="BD189" s="1510"/>
      <c r="BE189" s="1515"/>
      <c r="BF189" s="1311" t="str">
        <f>IF(ISNA(VLOOKUP(BA189,'JOURNÉE 1'!$BJ$10:$BL$298,2,FALSE)),"",VLOOKUP(BA189,'JOURNÉE 1'!$BJ$10:$BL$298,2,FALSE))</f>
        <v/>
      </c>
      <c r="BG189" s="1312" t="str">
        <f t="shared" si="11"/>
        <v/>
      </c>
      <c r="BH189" s="1312" t="str">
        <f t="shared" si="12"/>
        <v/>
      </c>
      <c r="BI189" s="1511"/>
      <c r="BJ189" s="1353"/>
      <c r="BK189" s="1510"/>
      <c r="BL189" s="1510"/>
      <c r="BM189" s="1515"/>
      <c r="BN189" s="1311" t="str">
        <f>IF(ISBLANK('JOURNÉE 1'!C189),"",'JOURNÉE 1'!C189)</f>
        <v>49300.16.0020</v>
      </c>
      <c r="BO189" s="461">
        <f t="shared" si="137"/>
        <v>86</v>
      </c>
      <c r="BP189" s="461" t="str">
        <f>IF(ISBLANK('JOURNÉE 2'!C189),"",'JOURNÉE 2'!C189)</f>
        <v>49300.18.0026</v>
      </c>
      <c r="BQ189" s="461" t="str">
        <f>IF(ISBLANK('JOURNÉE 1'!U189),"",'JOURNÉE 1'!U189)</f>
        <v/>
      </c>
      <c r="BR189" s="461" t="str">
        <f>IF(ISNA(VLOOKUP(BN189,'JOURNÉE 2'!$C$10:$AR$300,35,FALSE)),"",VLOOKUP(BN189,'JOURNÉE 2'!$C$10:$AR$300,35,FALSE))</f>
        <v/>
      </c>
      <c r="BS189" s="461" t="str">
        <f t="shared" si="140"/>
        <v/>
      </c>
      <c r="BT189" s="475">
        <f t="shared" si="141"/>
        <v>18</v>
      </c>
      <c r="BU189" s="1304" t="str">
        <f>IF(ISNA(VLOOKUP(BN189,'JOURNÉE 2'!$BV$10:$BX$300,3,FALSE)),"",VLOOKUP(BN189,'JOURNÉE 2'!$BV$10:$BX$300,3,FALSE))</f>
        <v/>
      </c>
      <c r="BV189" s="900" t="str">
        <f>IF(ISNA(VLOOKUP(BN189,'JOURNÉE 2'!$C$10:$AR$300,1,FALSE)),"",VLOOKUP(BN189,'JOURNÉE 2'!$C$10:$AR$300,1,FALSE))</f>
        <v/>
      </c>
      <c r="BW189" s="96"/>
      <c r="BX189" t="str">
        <f>IF(ISEVEN(ROW()),IF($B189&lt;&gt;0,TEXT($B189,"00")&amp;" "&amp;#REF!&amp;" "&amp;1,""),IF($B188&lt;&gt;0,TEXT($B188,"00")&amp;" "&amp;#REF!&amp;" "&amp;2,""))</f>
        <v/>
      </c>
      <c r="BY189" t="str">
        <f t="shared" si="151"/>
        <v/>
      </c>
      <c r="BZ189" t="str">
        <f t="shared" si="152"/>
        <v/>
      </c>
      <c r="CA189" t="str">
        <f t="shared" si="150"/>
        <v/>
      </c>
      <c r="CB189" t="str">
        <f t="shared" si="142"/>
        <v/>
      </c>
      <c r="CC189" t="str">
        <f t="shared" si="143"/>
        <v/>
      </c>
      <c r="CD189" t="str">
        <f t="shared" si="144"/>
        <v>BUIIK Nicolas</v>
      </c>
      <c r="CE189" t="str">
        <f t="shared" si="145"/>
        <v>S1H</v>
      </c>
      <c r="CF189">
        <f t="shared" si="146"/>
        <v>14.4</v>
      </c>
    </row>
    <row r="190" spans="1:84" ht="15.75" customHeight="1" thickTop="1" x14ac:dyDescent="0.4">
      <c r="A190" s="1497"/>
      <c r="B190" s="1457"/>
      <c r="C190" s="113" t="s">
        <v>543</v>
      </c>
      <c r="D190" s="114" t="s">
        <v>1565</v>
      </c>
      <c r="E190" s="114" t="s">
        <v>144</v>
      </c>
      <c r="F190" s="115" t="s">
        <v>70</v>
      </c>
      <c r="G190" s="1139">
        <v>14.1</v>
      </c>
      <c r="H190" s="1457">
        <f t="shared" ref="H190" si="182">IF(G191=36,"",IF(G190="","",G190+G191))</f>
        <v>34.9</v>
      </c>
      <c r="I190" s="1104" t="str">
        <f>IF(ISNA(VLOOKUP(C190,'J1&amp;J2'!$CA$9:$CE$466,5,FALSE)),"",VLOOKUP(C190,'J1&amp;J2'!$CA$9:$CE$466,5,FALSE))</f>
        <v>MAX2</v>
      </c>
      <c r="J190" s="1518">
        <v>117</v>
      </c>
      <c r="K190" s="1479">
        <f>IF(ISNA(VLOOKUP(J190,SaisieScores!$C$12:$D$103,2,FALSE)),"",VLOOKUP(J190,SaisieScores!$C$12:$D$103,2,FALSE))</f>
        <v>65</v>
      </c>
      <c r="L190" s="1462">
        <f t="shared" si="154"/>
        <v>65</v>
      </c>
      <c r="M190" s="1520">
        <f>IF(L190="","",L190-$AS$6)</f>
        <v>-7</v>
      </c>
      <c r="N190" s="1460">
        <f>IF(K190="","",RANK(K190,($K$10:$K$257),1))</f>
        <v>7</v>
      </c>
      <c r="O190" s="1509">
        <f>IF(S190="","",IF(S190&gt;3,"",IF(S190=1,K190,IF(S190=2,K190,IF(S190=3,K190)))))</f>
        <v>65</v>
      </c>
      <c r="P190" s="1351"/>
      <c r="Q190" s="1351"/>
      <c r="R190" s="83"/>
      <c r="S190" s="1539">
        <f>IF(OR(ISBLANK(K190),K190=""),"",RANK(K190,$K$184:$K$213,1)+COUNTIF($K$184:K190,K190)-1)</f>
        <v>2</v>
      </c>
      <c r="T190" s="1474" t="str">
        <f>IF(O190="","",IF(O190&gt;3,"",IF(O190=1,K190,IF(O190=2,K190,IF(O190=3,K190)))))</f>
        <v/>
      </c>
      <c r="U190" s="1474">
        <f>IF(S190="","",IF(S190&gt;3,"",IF(S190=1,K190,IF(S190=2,K190,IF(S190=3,K190)))))</f>
        <v>65</v>
      </c>
      <c r="V190" s="1476">
        <f>IF(COUNTIF($K$184:$K$213,"&gt;1")&lt;4,"",SMALL($K$184:$K$213,4))</f>
        <v>71</v>
      </c>
      <c r="W190" s="1474">
        <f>IF(OR(ISBLANK(V190),V190=""),"",RANK(V190,($V$10:$V$257),1))</f>
        <v>16</v>
      </c>
      <c r="X190" s="1522"/>
      <c r="Y190" s="1522"/>
      <c r="Z190" s="1566"/>
      <c r="AA190" s="1426">
        <v>136</v>
      </c>
      <c r="AB190" s="1328" t="str">
        <f>IF(ISNA(VLOOKUP(AA190,SaisieScores!$F$12:$G$103,2,FALSE)),"",VLOOKUP(AA190,SaisieScores!$F$12:$G$103,2,FALSE))</f>
        <v/>
      </c>
      <c r="AC190" s="1348" t="str">
        <f t="shared" si="17"/>
        <v/>
      </c>
      <c r="AD190" s="1349" t="str">
        <f t="shared" si="131"/>
        <v/>
      </c>
      <c r="AE190" s="1349" t="str">
        <f t="shared" si="132"/>
        <v/>
      </c>
      <c r="AF190" s="1348" t="str">
        <f>IF(OR(ISBLANK(AB190),AB190=""),"",IF(AB190="AB","",RANK(AB190,$AB$184:$AB$213,1)+COUNTIF($AB$184:AB190,AB190)-1))</f>
        <v/>
      </c>
      <c r="AG190" s="1223" t="str">
        <f t="shared" si="138"/>
        <v/>
      </c>
      <c r="AH190" s="103" t="str">
        <f t="shared" si="179"/>
        <v/>
      </c>
      <c r="AI190" s="82" t="str">
        <f t="shared" si="157"/>
        <v/>
      </c>
      <c r="AJ190" s="897" t="str">
        <f t="shared" si="4"/>
        <v/>
      </c>
      <c r="AK190" s="1223"/>
      <c r="AL190" s="1348"/>
      <c r="AM190" s="1348"/>
      <c r="AN190" s="1349" t="str">
        <f t="shared" si="139"/>
        <v/>
      </c>
      <c r="AO190" s="1157" t="str">
        <f t="shared" si="156"/>
        <v/>
      </c>
      <c r="AP190" s="1242" t="str">
        <f t="shared" si="148"/>
        <v/>
      </c>
      <c r="AQ190" s="1223" t="str">
        <f t="shared" si="133"/>
        <v/>
      </c>
      <c r="AR190" s="1223" t="str">
        <f t="shared" si="180"/>
        <v/>
      </c>
      <c r="AS190" s="1223" t="str">
        <f t="shared" si="7"/>
        <v/>
      </c>
      <c r="AT190" s="1223" t="str">
        <f t="shared" si="134"/>
        <v/>
      </c>
      <c r="AU190" s="1223"/>
      <c r="AV190" s="1223" t="str">
        <f t="shared" si="149"/>
        <v/>
      </c>
      <c r="AW190" s="1223"/>
      <c r="AX190" s="1223" t="e">
        <f t="shared" si="135"/>
        <v>#VALUE!</v>
      </c>
      <c r="AY190" s="1497"/>
      <c r="AZ190" s="1497"/>
      <c r="BA190" s="900" t="str">
        <f t="shared" si="136"/>
        <v>49300.12.0024</v>
      </c>
      <c r="BB190" s="900" t="str">
        <f>IF(ISBLANK('JOURNÉE 2'!C190),"",'JOURNÉE 2'!C190)</f>
        <v>44240.95.079</v>
      </c>
      <c r="BC190" s="1505" t="str">
        <f>IF(OR(BK190=""),"",IF(OR(BL190=""),"",BK190))</f>
        <v/>
      </c>
      <c r="BD190" s="1495" t="str">
        <f>IF(OR(BK190=""),"",IF(OR(BL190=""),"",BL190))</f>
        <v/>
      </c>
      <c r="BE190" s="1508" t="str">
        <f>IF(OR(BK190="",BL190=""),"",MIN(BK190:BL190))</f>
        <v/>
      </c>
      <c r="BF190" s="1311" t="str">
        <f>IF(ISNA(VLOOKUP(BA190,'JOURNÉE 1'!$BJ$10:$BL$298,2,FALSE)),"",VLOOKUP(BA190,'JOURNÉE 1'!$BJ$10:$BL$298,2,FALSE))</f>
        <v/>
      </c>
      <c r="BG190" s="1312" t="str">
        <f t="shared" si="11"/>
        <v/>
      </c>
      <c r="BH190" s="1312" t="str">
        <f t="shared" si="12"/>
        <v/>
      </c>
      <c r="BI190" s="1505" t="str">
        <f>IF(OR(C190="",C191=""),"",CONCATENATE(C190,C191))</f>
        <v>49300.12.002449300.18.0026</v>
      </c>
      <c r="BJ190" s="1354"/>
      <c r="BK190" s="1495">
        <f>IF(K190= "", "",K190)</f>
        <v>65</v>
      </c>
      <c r="BL190" s="1495" t="str">
        <f>IF(ISNA(VLOOKUP(BI190,'JOURNÉE 2'!$BE$10:$BF$300,2,FALSE)),"",VLOOKUP(BI190,'JOURNÉE 2'!$BE$10:$BF$300,2,FALSE))</f>
        <v/>
      </c>
      <c r="BM190" s="1508" t="str">
        <f>IF(OR(BK190="",BL190=""),"",MIN(BK190:BL190))</f>
        <v/>
      </c>
      <c r="BN190" s="1311" t="str">
        <f>IF(ISBLANK('JOURNÉE 1'!C190),"",'JOURNÉE 1'!C190)</f>
        <v>49300.12.0024</v>
      </c>
      <c r="BO190" s="461" t="str">
        <f t="shared" si="137"/>
        <v/>
      </c>
      <c r="BP190" s="461" t="str">
        <f>IF(ISBLANK('JOURNÉE 2'!C190),"",'JOURNÉE 2'!C190)</f>
        <v>44240.95.079</v>
      </c>
      <c r="BQ190" s="461">
        <f>IF(ISBLANK('JOURNÉE 1'!U190),"",'JOURNÉE 1'!U190)</f>
        <v>65</v>
      </c>
      <c r="BR190" s="461" t="str">
        <f>IF(ISNA(VLOOKUP(BN190,'JOURNÉE 2'!$C$10:$AR$300,35,FALSE)),"",VLOOKUP(BN190,'JOURNÉE 2'!$C$10:$AR$300,35,FALSE))</f>
        <v/>
      </c>
      <c r="BS190" s="461" t="str">
        <f t="shared" si="140"/>
        <v/>
      </c>
      <c r="BT190" s="475">
        <f t="shared" si="141"/>
        <v>18</v>
      </c>
      <c r="BU190" s="1304" t="str">
        <f>IF(ISNA(VLOOKUP(BN190,'JOURNÉE 2'!$BV$10:$BX$300,3,FALSE)),"",VLOOKUP(BN190,'JOURNÉE 2'!$BV$10:$BX$300,3,FALSE))</f>
        <v/>
      </c>
      <c r="BV190" s="900" t="str">
        <f>IF(ISNA(VLOOKUP(BN190,'JOURNÉE 2'!$C$10:$AR$300,1,FALSE)),"",VLOOKUP(BN190,'JOURNÉE 2'!$C$10:$AR$300,1,FALSE))</f>
        <v/>
      </c>
      <c r="BW190" s="107"/>
      <c r="BX190" t="str">
        <f>IF(ISEVEN(ROW()),IF($B190&lt;&gt;0,TEXT($B190,"00")&amp;" "&amp;#REF!&amp;" "&amp;1,""),IF($B189&lt;&gt;0,TEXT($B189,"00")&amp;" "&amp;#REF!&amp;" "&amp;2,""))</f>
        <v/>
      </c>
      <c r="BY190" t="str">
        <f t="shared" si="151"/>
        <v/>
      </c>
      <c r="BZ190" t="str">
        <f t="shared" si="152"/>
        <v/>
      </c>
      <c r="CA190" t="str">
        <f t="shared" si="150"/>
        <v/>
      </c>
      <c r="CB190" t="str">
        <f t="shared" si="142"/>
        <v/>
      </c>
      <c r="CC190" t="str">
        <f t="shared" si="143"/>
        <v/>
      </c>
      <c r="CD190" t="str">
        <f t="shared" si="144"/>
        <v>LEZEAU Alain</v>
      </c>
      <c r="CE190" t="str">
        <f t="shared" si="145"/>
        <v>S4H</v>
      </c>
      <c r="CF190">
        <f t="shared" si="146"/>
        <v>14.1</v>
      </c>
    </row>
    <row r="191" spans="1:84" ht="15.75" customHeight="1" thickBot="1" x14ac:dyDescent="0.45">
      <c r="A191" s="1497"/>
      <c r="B191" s="1458"/>
      <c r="C191" s="80" t="s">
        <v>536</v>
      </c>
      <c r="D191" s="81" t="s">
        <v>2069</v>
      </c>
      <c r="E191" s="81" t="s">
        <v>1468</v>
      </c>
      <c r="F191" s="82" t="s">
        <v>78</v>
      </c>
      <c r="G191" s="1141">
        <v>20.8</v>
      </c>
      <c r="H191" s="1494"/>
      <c r="I191" s="1102" t="str">
        <f>IF(ISNA(VLOOKUP(C191,'J1&amp;J2'!$CA$9:$CE$466,5,FALSE)),"",VLOOKUP(C191,'J1&amp;J2'!$CA$9:$CE$466,5,FALSE))</f>
        <v>MAX2</v>
      </c>
      <c r="J191" s="1519"/>
      <c r="K191" s="1480"/>
      <c r="L191" s="1463"/>
      <c r="M191" s="1521"/>
      <c r="N191" s="1461"/>
      <c r="O191" s="1510"/>
      <c r="P191" s="1347"/>
      <c r="Q191" s="1347"/>
      <c r="R191" s="83"/>
      <c r="S191" s="1510"/>
      <c r="T191" s="1510"/>
      <c r="U191" s="1510"/>
      <c r="V191" s="1510"/>
      <c r="W191" s="1510"/>
      <c r="X191" s="1510"/>
      <c r="Y191" s="1510"/>
      <c r="Z191" s="1469"/>
      <c r="AA191" s="1424">
        <v>137</v>
      </c>
      <c r="AB191" s="1328">
        <f>IF(ISNA(VLOOKUP(AA191,SaisieScores!$F$12:$G$103,2,FALSE)),"",VLOOKUP(AA191,SaisieScores!$F$12:$G$103,2,FALSE))</f>
        <v>97</v>
      </c>
      <c r="AC191" s="898">
        <f t="shared" si="17"/>
        <v>97</v>
      </c>
      <c r="AD191" s="1339">
        <f t="shared" si="131"/>
        <v>25</v>
      </c>
      <c r="AE191" s="1339">
        <f t="shared" si="132"/>
        <v>36</v>
      </c>
      <c r="AF191" s="898">
        <f>IF(OR(ISBLANK(AB191),AB191=""),"",IF(AB191="AB","",RANK(AB191,$AB$184:$AB$213,1)+COUNTIF($AB$184:AB191,AB191)-1))</f>
        <v>8</v>
      </c>
      <c r="AG191" s="1045" t="str">
        <f t="shared" si="138"/>
        <v/>
      </c>
      <c r="AH191" s="88" t="str">
        <f t="shared" si="179"/>
        <v/>
      </c>
      <c r="AI191" s="87" t="str">
        <f t="shared" si="157"/>
        <v/>
      </c>
      <c r="AJ191" s="1010" t="str">
        <f t="shared" si="4"/>
        <v/>
      </c>
      <c r="AK191" s="99"/>
      <c r="AL191" s="950"/>
      <c r="AM191" s="950"/>
      <c r="AN191" s="1339">
        <f t="shared" si="139"/>
        <v>21.22</v>
      </c>
      <c r="AO191" s="1352">
        <f t="shared" si="156"/>
        <v>0.4</v>
      </c>
      <c r="AP191" s="1241">
        <f t="shared" si="148"/>
        <v>76.2</v>
      </c>
      <c r="AQ191" s="1045">
        <f t="shared" si="133"/>
        <v>33</v>
      </c>
      <c r="AR191" s="1045">
        <f t="shared" si="180"/>
        <v>8</v>
      </c>
      <c r="AS191" s="1045" t="str">
        <f t="shared" si="7"/>
        <v/>
      </c>
      <c r="AT191" s="1045">
        <f t="shared" si="134"/>
        <v>76.2</v>
      </c>
      <c r="AU191" s="1045"/>
      <c r="AV191" s="1045" t="str">
        <f t="shared" si="149"/>
        <v/>
      </c>
      <c r="AW191" s="1045"/>
      <c r="AX191" s="1045" t="e">
        <f t="shared" si="135"/>
        <v>#VALUE!</v>
      </c>
      <c r="AY191" s="1497"/>
      <c r="AZ191" s="1497"/>
      <c r="BA191" s="900" t="str">
        <f t="shared" si="136"/>
        <v>49300.18.0026</v>
      </c>
      <c r="BB191" s="900" t="str">
        <f>IF(ISBLANK('JOURNÉE 2'!C191),"",'JOURNÉE 2'!C191)</f>
        <v>44240.96.016</v>
      </c>
      <c r="BC191" s="1511"/>
      <c r="BD191" s="1510"/>
      <c r="BE191" s="1515"/>
      <c r="BF191" s="1311" t="str">
        <f>IF(ISNA(VLOOKUP(BA191,'JOURNÉE 1'!$BJ$10:$BL$298,2,FALSE)),"",VLOOKUP(BA191,'JOURNÉE 1'!$BJ$10:$BL$298,2,FALSE))</f>
        <v/>
      </c>
      <c r="BG191" s="1312">
        <f t="shared" si="11"/>
        <v>8</v>
      </c>
      <c r="BH191" s="1312" t="str">
        <f t="shared" si="12"/>
        <v/>
      </c>
      <c r="BI191" s="1511"/>
      <c r="BJ191" s="1353"/>
      <c r="BK191" s="1510"/>
      <c r="BL191" s="1510"/>
      <c r="BM191" s="1515"/>
      <c r="BN191" s="1311" t="str">
        <f>IF(ISBLANK('JOURNÉE 1'!C191),"",'JOURNÉE 1'!C191)</f>
        <v>49300.18.0026</v>
      </c>
      <c r="BO191" s="461">
        <f t="shared" si="137"/>
        <v>97</v>
      </c>
      <c r="BP191" s="461" t="str">
        <f>IF(ISBLANK('JOURNÉE 2'!C191),"",'JOURNÉE 2'!C191)</f>
        <v>44240.96.016</v>
      </c>
      <c r="BQ191" s="461" t="str">
        <f>IF(ISBLANK('JOURNÉE 1'!U191),"",'JOURNÉE 1'!U191)</f>
        <v/>
      </c>
      <c r="BR191" s="461">
        <f>IF(ISNA(VLOOKUP(BN191,'JOURNÉE 2'!$C$10:$AR$300,35,FALSE)),"",VLOOKUP(BN191,'JOURNÉE 2'!$C$10:$AR$300,35,FALSE))</f>
        <v>8</v>
      </c>
      <c r="BS191" s="461">
        <f t="shared" si="140"/>
        <v>8</v>
      </c>
      <c r="BT191" s="475">
        <f t="shared" si="141"/>
        <v>18</v>
      </c>
      <c r="BU191" s="1304" t="str">
        <f>IF(ISNA(VLOOKUP(BN191,'JOURNÉE 2'!$BV$10:$BX$300,3,FALSE)),"",VLOOKUP(BN191,'JOURNÉE 2'!$BV$10:$BX$300,3,FALSE))</f>
        <v/>
      </c>
      <c r="BV191" s="900" t="str">
        <f>IF(ISNA(VLOOKUP(BN191,'JOURNÉE 2'!$C$10:$AR$300,1,FALSE)),"",VLOOKUP(BN191,'JOURNÉE 2'!$C$10:$AR$300,1,FALSE))</f>
        <v>49300.18.0026</v>
      </c>
      <c r="BW191" s="96"/>
      <c r="BX191" t="str">
        <f>IF(ISEVEN(ROW()),IF($B191&lt;&gt;0,TEXT($B191,"00")&amp;" "&amp;#REF!&amp;" "&amp;1,""),IF($B190&lt;&gt;0,TEXT($B190,"00")&amp;" "&amp;#REF!&amp;" "&amp;2,""))</f>
        <v/>
      </c>
      <c r="BY191" t="str">
        <f t="shared" si="151"/>
        <v/>
      </c>
      <c r="BZ191" t="str">
        <f t="shared" si="152"/>
        <v/>
      </c>
      <c r="CA191" t="str">
        <f t="shared" si="150"/>
        <v/>
      </c>
      <c r="CB191" t="str">
        <f t="shared" si="142"/>
        <v/>
      </c>
      <c r="CC191" t="str">
        <f t="shared" si="143"/>
        <v/>
      </c>
      <c r="CD191" t="str">
        <f t="shared" si="144"/>
        <v>CRETON Bruno</v>
      </c>
      <c r="CE191" t="str">
        <f t="shared" si="145"/>
        <v>S2H</v>
      </c>
      <c r="CF191">
        <f t="shared" si="146"/>
        <v>20.8</v>
      </c>
    </row>
    <row r="192" spans="1:84" ht="15.75" customHeight="1" thickTop="1" x14ac:dyDescent="0.4">
      <c r="A192" s="1497"/>
      <c r="B192" s="1459"/>
      <c r="C192" s="97" t="s">
        <v>748</v>
      </c>
      <c r="D192" s="98" t="s">
        <v>1694</v>
      </c>
      <c r="E192" s="98" t="s">
        <v>2078</v>
      </c>
      <c r="F192" s="87" t="s">
        <v>66</v>
      </c>
      <c r="G192" s="1140">
        <v>10.5</v>
      </c>
      <c r="H192" s="1459">
        <f t="shared" ref="H192" si="183">IF(G193=36,"",IF(G192="","",G192+G193))</f>
        <v>23.6</v>
      </c>
      <c r="I192" s="1103" t="str">
        <f>IF(ISNA(VLOOKUP(C192,'J1&amp;J2'!$CA$9:$CE$466,5,FALSE)),"",VLOOKUP(C192,'J1&amp;J2'!$CA$9:$CE$466,5,FALSE))</f>
        <v>MAX2</v>
      </c>
      <c r="J192" s="1516">
        <v>121</v>
      </c>
      <c r="K192" s="1479">
        <f>IF(ISNA(VLOOKUP(J192,SaisieScores!$C$12:$D$103,2,FALSE)),"",VLOOKUP(J192,SaisieScores!$C$12:$D$103,2,FALSE))</f>
        <v>72</v>
      </c>
      <c r="L192" s="1462">
        <f t="shared" si="154"/>
        <v>72</v>
      </c>
      <c r="M192" s="1529">
        <f>IF(L192="","",L192-$AS$6)</f>
        <v>0</v>
      </c>
      <c r="N192" s="1471">
        <f>IF(K192="","",RANK(K192,($K$10:$K$257),1))</f>
        <v>18</v>
      </c>
      <c r="O192" s="1474" t="str">
        <f>IF(S192="","",IF(S192&gt;3,"",IF(S192=1,K192,IF(S192=2,K192,IF(S192=3,K192)))))</f>
        <v/>
      </c>
      <c r="P192" s="1045"/>
      <c r="Q192" s="942"/>
      <c r="R192" s="87"/>
      <c r="S192" s="1474">
        <f>IF(OR(ISBLANK(K192),K192=""),"",RANK(K192,$K$184:$K$213,1)+COUNTIF($K$184:K192,K192)-1)</f>
        <v>5</v>
      </c>
      <c r="T192" s="1474" t="str">
        <f>IF(O192="","",IF(O192&gt;3,"",IF(O192=1,K192,IF(O192=2,K192,IF(O192=3,K192)))))</f>
        <v/>
      </c>
      <c r="U192" s="1474" t="str">
        <f>IF(S192="","",IF(S192&gt;3,"",IF(S192=1,K192,IF(S192=2,K192,IF(S192=3,K192)))))</f>
        <v/>
      </c>
      <c r="V192" s="1476">
        <f>IF(COUNTIF($K$184:$K$213,"&gt;1")&lt;5,"",SMALL($K$184:$K$213,5))</f>
        <v>72</v>
      </c>
      <c r="W192" s="1474">
        <f>IF(OR(ISBLANK(V192),V192=""),"",RANK(V192,($V$10:$V$257),1))</f>
        <v>18</v>
      </c>
      <c r="X192" s="1476"/>
      <c r="Y192" s="1476"/>
      <c r="Z192" s="1477"/>
      <c r="AA192" s="1425">
        <v>145</v>
      </c>
      <c r="AB192" s="1328">
        <f>IF(ISNA(VLOOKUP(AA192,SaisieScores!$F$12:$G$103,2,FALSE)),"",VLOOKUP(AA192,SaisieScores!$F$12:$G$103,2,FALSE))</f>
        <v>77</v>
      </c>
      <c r="AC192" s="1348">
        <f t="shared" si="17"/>
        <v>77</v>
      </c>
      <c r="AD192" s="1349">
        <f t="shared" si="131"/>
        <v>5</v>
      </c>
      <c r="AE192" s="1349">
        <f t="shared" si="132"/>
        <v>17</v>
      </c>
      <c r="AF192" s="1348">
        <f>IF(OR(ISBLANK(AB192),AB192=""),"",IF(AB192="AB","",RANK(AB192,$AB$184:$AB$213,1)+COUNTIF($AB$184:AB192,AB192)-1))</f>
        <v>4</v>
      </c>
      <c r="AG192" s="1223">
        <f t="shared" si="138"/>
        <v>77</v>
      </c>
      <c r="AH192" s="103">
        <f t="shared" si="179"/>
        <v>4</v>
      </c>
      <c r="AI192" s="82">
        <f t="shared" si="157"/>
        <v>17</v>
      </c>
      <c r="AJ192" s="897">
        <f t="shared" si="4"/>
        <v>4</v>
      </c>
      <c r="AK192" s="1223"/>
      <c r="AL192" s="1348"/>
      <c r="AM192" s="1348"/>
      <c r="AN192" s="1349">
        <f t="shared" si="139"/>
        <v>9.4</v>
      </c>
      <c r="AO192" s="1157">
        <f t="shared" si="156"/>
        <v>-1.1000000000000001</v>
      </c>
      <c r="AP192" s="1242">
        <f t="shared" si="148"/>
        <v>66.5</v>
      </c>
      <c r="AQ192" s="1223">
        <f t="shared" si="133"/>
        <v>12</v>
      </c>
      <c r="AR192" s="1223">
        <f t="shared" si="180"/>
        <v>4</v>
      </c>
      <c r="AS192" s="1223">
        <f t="shared" si="7"/>
        <v>66.5</v>
      </c>
      <c r="AT192" s="1223" t="str">
        <f t="shared" si="134"/>
        <v/>
      </c>
      <c r="AU192" s="1223"/>
      <c r="AV192" s="1223" t="str">
        <f t="shared" si="149"/>
        <v/>
      </c>
      <c r="AW192" s="1223"/>
      <c r="AX192" s="1223" t="e">
        <f t="shared" si="135"/>
        <v>#VALUE!</v>
      </c>
      <c r="AY192" s="1497"/>
      <c r="AZ192" s="1497"/>
      <c r="BA192" s="900" t="str">
        <f t="shared" si="136"/>
        <v>49120.18.0018</v>
      </c>
      <c r="BB192" s="900" t="str">
        <f>IF(ISBLANK('JOURNÉE 2'!C192),"",'JOURNÉE 2'!C192)</f>
        <v/>
      </c>
      <c r="BC192" s="1505" t="str">
        <f>IF(OR(BK192=""),"",IF(OR(BL192=""),"",BK192))</f>
        <v/>
      </c>
      <c r="BD192" s="1495" t="str">
        <f>IF(OR(BK192=""),"",IF(OR(BL192=""),"",BL192))</f>
        <v/>
      </c>
      <c r="BE192" s="1508" t="str">
        <f>IF(OR(BK192="",BL192=""),"",MIN(BK192:BL192))</f>
        <v/>
      </c>
      <c r="BF192" s="1311" t="str">
        <f>IF(ISNA(VLOOKUP(BA192,'JOURNÉE 1'!$BJ$10:$BL$298,2,FALSE)),"",VLOOKUP(BA192,'JOURNÉE 1'!$BJ$10:$BL$298,2,FALSE))</f>
        <v/>
      </c>
      <c r="BG192" s="1312" t="str">
        <f t="shared" si="11"/>
        <v/>
      </c>
      <c r="BH192" s="1312" t="str">
        <f t="shared" si="12"/>
        <v/>
      </c>
      <c r="BI192" s="1505" t="str">
        <f>IF(OR(C192="",C193=""),"",CONCATENATE(C192,C193))</f>
        <v>49120.18.001844240.96.016</v>
      </c>
      <c r="BJ192" s="1354"/>
      <c r="BK192" s="1495">
        <f>IF(K192= "", "",K192)</f>
        <v>72</v>
      </c>
      <c r="BL192" s="1495" t="str">
        <f>IF(ISNA(VLOOKUP(BI192,'JOURNÉE 2'!$BE$10:$BF$300,2,FALSE)),"",VLOOKUP(BI192,'JOURNÉE 2'!$BE$10:$BF$300,2,FALSE))</f>
        <v/>
      </c>
      <c r="BM192" s="1508" t="str">
        <f>IF(OR(BK192="",BL192=""),"",MIN(BK192:BL192))</f>
        <v/>
      </c>
      <c r="BN192" s="1311" t="str">
        <f>IF(ISBLANK('JOURNÉE 1'!C192),"",'JOURNÉE 1'!C192)</f>
        <v>49120.18.0018</v>
      </c>
      <c r="BO192" s="461">
        <f t="shared" si="137"/>
        <v>77</v>
      </c>
      <c r="BP192" s="461" t="str">
        <f>IF(ISBLANK('JOURNÉE 2'!C192),"",'JOURNÉE 2'!C192)</f>
        <v/>
      </c>
      <c r="BQ192" s="461" t="str">
        <f>IF(ISBLANK('JOURNÉE 1'!U192),"",'JOURNÉE 1'!U192)</f>
        <v/>
      </c>
      <c r="BR192" s="461" t="str">
        <f>IF(ISNA(VLOOKUP(BN192,'JOURNÉE 2'!$C$10:$AR$300,35,FALSE)),"",VLOOKUP(BN192,'JOURNÉE 2'!$C$10:$AR$300,35,FALSE))</f>
        <v/>
      </c>
      <c r="BS192" s="461" t="str">
        <f t="shared" si="140"/>
        <v/>
      </c>
      <c r="BT192" s="475">
        <f t="shared" si="141"/>
        <v>18</v>
      </c>
      <c r="BU192" s="1304" t="str">
        <f>IF(ISNA(VLOOKUP(BN192,'JOURNÉE 2'!$BV$10:$BX$300,3,FALSE)),"",VLOOKUP(BN192,'JOURNÉE 2'!$BV$10:$BX$300,3,FALSE))</f>
        <v/>
      </c>
      <c r="BV192" s="900" t="str">
        <f>IF(ISNA(VLOOKUP(BN192,'JOURNÉE 2'!$C$10:$AR$300,1,FALSE)),"",VLOOKUP(BN192,'JOURNÉE 2'!$C$10:$AR$300,1,FALSE))</f>
        <v/>
      </c>
      <c r="BW192" s="107"/>
      <c r="BX192" t="str">
        <f>IF(ISEVEN(ROW()),IF($B192&lt;&gt;0,TEXT($B192,"00")&amp;" "&amp;#REF!&amp;" "&amp;1,""),IF($B191&lt;&gt;0,TEXT($B191,"00")&amp;" "&amp;#REF!&amp;" "&amp;2,""))</f>
        <v/>
      </c>
      <c r="BY192" t="str">
        <f t="shared" si="151"/>
        <v/>
      </c>
      <c r="BZ192" t="str">
        <f t="shared" si="152"/>
        <v/>
      </c>
      <c r="CA192" t="str">
        <f t="shared" si="150"/>
        <v/>
      </c>
      <c r="CB192" t="str">
        <f t="shared" si="142"/>
        <v/>
      </c>
      <c r="CC192" t="str">
        <f t="shared" si="143"/>
        <v/>
      </c>
      <c r="CD192" t="str">
        <f t="shared" si="144"/>
        <v>GILBERT LIONEL</v>
      </c>
      <c r="CE192" t="str">
        <f t="shared" si="145"/>
        <v>S3H</v>
      </c>
      <c r="CF192">
        <f t="shared" si="146"/>
        <v>10.5</v>
      </c>
    </row>
    <row r="193" spans="1:84" ht="15.75" customHeight="1" thickBot="1" x14ac:dyDescent="0.45">
      <c r="A193" s="1497"/>
      <c r="B193" s="1458"/>
      <c r="C193" s="97" t="s">
        <v>174</v>
      </c>
      <c r="D193" s="98" t="s">
        <v>1400</v>
      </c>
      <c r="E193" s="98" t="s">
        <v>2079</v>
      </c>
      <c r="F193" s="87" t="s">
        <v>92</v>
      </c>
      <c r="G193" s="1140">
        <v>13.1</v>
      </c>
      <c r="H193" s="1486"/>
      <c r="I193" s="1105" t="str">
        <f>IF(ISNA(VLOOKUP(C193,'J1&amp;J2'!$CA$9:$CE$466,5,FALSE)),"",VLOOKUP(C193,'J1&amp;J2'!$CA$9:$CE$466,5,FALSE))</f>
        <v>MAX2</v>
      </c>
      <c r="J193" s="1517"/>
      <c r="K193" s="1480"/>
      <c r="L193" s="1463"/>
      <c r="M193" s="1531"/>
      <c r="N193" s="1484"/>
      <c r="O193" s="1510"/>
      <c r="P193" s="1010"/>
      <c r="Q193" s="1350"/>
      <c r="R193" s="88"/>
      <c r="S193" s="1510"/>
      <c r="T193" s="1510"/>
      <c r="U193" s="1510"/>
      <c r="V193" s="1510"/>
      <c r="W193" s="1510"/>
      <c r="X193" s="1510"/>
      <c r="Y193" s="1510"/>
      <c r="Z193" s="1469"/>
      <c r="AA193" s="1425"/>
      <c r="AB193" s="1328" t="str">
        <f>IF(ISNA(VLOOKUP(AA193,SaisieScores!$F$12:$G$103,2,FALSE)),"",VLOOKUP(AA193,SaisieScores!$F$12:$G$103,2,FALSE))</f>
        <v/>
      </c>
      <c r="AC193" s="898" t="str">
        <f t="shared" si="17"/>
        <v/>
      </c>
      <c r="AD193" s="1339" t="str">
        <f t="shared" si="131"/>
        <v/>
      </c>
      <c r="AE193" s="1339" t="str">
        <f t="shared" si="132"/>
        <v/>
      </c>
      <c r="AF193" s="898" t="str">
        <f>IF(OR(ISBLANK(AB193),AB193=""),"",IF(AB193="AB","",RANK(AB193,$AB$184:$AB$213,1)+COUNTIF($AB$184:AB193,AB193)-1))</f>
        <v/>
      </c>
      <c r="AG193" s="1045" t="str">
        <f t="shared" si="138"/>
        <v/>
      </c>
      <c r="AH193" s="88" t="str">
        <f t="shared" si="179"/>
        <v/>
      </c>
      <c r="AI193" s="87" t="str">
        <f t="shared" si="157"/>
        <v/>
      </c>
      <c r="AJ193" s="1010" t="str">
        <f t="shared" si="4"/>
        <v/>
      </c>
      <c r="AK193" s="99"/>
      <c r="AL193" s="950"/>
      <c r="AM193" s="950"/>
      <c r="AN193" s="1339" t="str">
        <f t="shared" si="139"/>
        <v/>
      </c>
      <c r="AO193" s="1352" t="str">
        <f t="shared" si="156"/>
        <v/>
      </c>
      <c r="AP193" s="1241" t="str">
        <f t="shared" si="148"/>
        <v/>
      </c>
      <c r="AQ193" s="1045" t="str">
        <f t="shared" si="133"/>
        <v/>
      </c>
      <c r="AR193" s="1045" t="str">
        <f t="shared" si="180"/>
        <v/>
      </c>
      <c r="AS193" s="1045" t="str">
        <f t="shared" si="7"/>
        <v/>
      </c>
      <c r="AT193" s="1045" t="str">
        <f t="shared" si="134"/>
        <v/>
      </c>
      <c r="AU193" s="1045"/>
      <c r="AV193" s="1045" t="str">
        <f t="shared" si="149"/>
        <v/>
      </c>
      <c r="AW193" s="1045"/>
      <c r="AX193" s="1045" t="e">
        <f t="shared" si="135"/>
        <v>#VALUE!</v>
      </c>
      <c r="AY193" s="1497"/>
      <c r="AZ193" s="1497"/>
      <c r="BA193" s="900" t="str">
        <f t="shared" si="136"/>
        <v>44240.96.016</v>
      </c>
      <c r="BB193" s="900" t="str">
        <f>IF(ISBLANK('JOURNÉE 2'!C193),"",'JOURNÉE 2'!C193)</f>
        <v/>
      </c>
      <c r="BC193" s="1511"/>
      <c r="BD193" s="1510"/>
      <c r="BE193" s="1515"/>
      <c r="BF193" s="1311" t="str">
        <f>IF(ISNA(VLOOKUP(BA193,'JOURNÉE 1'!$BJ$10:$BL$298,2,FALSE)),"",VLOOKUP(BA193,'JOURNÉE 1'!$BJ$10:$BL$298,2,FALSE))</f>
        <v/>
      </c>
      <c r="BG193" s="1312" t="str">
        <f t="shared" si="11"/>
        <v/>
      </c>
      <c r="BH193" s="1312" t="str">
        <f t="shared" si="12"/>
        <v/>
      </c>
      <c r="BI193" s="1511"/>
      <c r="BJ193" s="1353"/>
      <c r="BK193" s="1510"/>
      <c r="BL193" s="1510"/>
      <c r="BM193" s="1515"/>
      <c r="BN193" s="1311" t="str">
        <f>IF(ISBLANK('JOURNÉE 1'!C193),"",'JOURNÉE 1'!C193)</f>
        <v>44240.96.016</v>
      </c>
      <c r="BO193" s="461" t="str">
        <f t="shared" si="137"/>
        <v/>
      </c>
      <c r="BP193" s="461" t="str">
        <f>IF(ISBLANK('JOURNÉE 2'!C193),"",'JOURNÉE 2'!C193)</f>
        <v/>
      </c>
      <c r="BQ193" s="461" t="str">
        <f>IF(ISBLANK('JOURNÉE 1'!U193),"",'JOURNÉE 1'!U193)</f>
        <v/>
      </c>
      <c r="BR193" s="461">
        <f>IF(ISNA(VLOOKUP(BN193,'JOURNÉE 2'!$C$10:$AR$300,35,FALSE)),"",VLOOKUP(BN193,'JOURNÉE 2'!$C$10:$AR$300,35,FALSE))</f>
        <v>4</v>
      </c>
      <c r="BS193" s="461" t="str">
        <f t="shared" si="140"/>
        <v/>
      </c>
      <c r="BT193" s="475">
        <f t="shared" si="141"/>
        <v>18</v>
      </c>
      <c r="BU193" s="1304" t="str">
        <f>IF(ISNA(VLOOKUP(BN193,'JOURNÉE 2'!$BV$10:$BX$300,3,FALSE)),"",VLOOKUP(BN193,'JOURNÉE 2'!$BV$10:$BX$300,3,FALSE))</f>
        <v/>
      </c>
      <c r="BV193" s="900" t="str">
        <f>IF(ISNA(VLOOKUP(BN193,'JOURNÉE 2'!$C$10:$AR$300,1,FALSE)),"",VLOOKUP(BN193,'JOURNÉE 2'!$C$10:$AR$300,1,FALSE))</f>
        <v>44240.96.016</v>
      </c>
      <c r="BW193" s="96"/>
      <c r="BX193" t="str">
        <f>IF(ISEVEN(ROW()),IF($B193&lt;&gt;0,TEXT($B193,"00")&amp;" "&amp;#REF!&amp;" "&amp;1,""),IF($B192&lt;&gt;0,TEXT($B192,"00")&amp;" "&amp;#REF!&amp;" "&amp;2,""))</f>
        <v/>
      </c>
      <c r="BY193" t="str">
        <f t="shared" si="151"/>
        <v/>
      </c>
      <c r="BZ193" t="str">
        <f t="shared" si="152"/>
        <v/>
      </c>
      <c r="CA193" t="str">
        <f t="shared" si="150"/>
        <v/>
      </c>
      <c r="CB193" t="str">
        <f t="shared" si="142"/>
        <v/>
      </c>
      <c r="CC193" t="str">
        <f t="shared" si="143"/>
        <v/>
      </c>
      <c r="CD193" t="str">
        <f t="shared" si="144"/>
        <v>DUREAU DANIELLE</v>
      </c>
      <c r="CE193" t="str">
        <f t="shared" si="145"/>
        <v>S3F</v>
      </c>
      <c r="CF193">
        <f t="shared" si="146"/>
        <v>13.1</v>
      </c>
    </row>
    <row r="194" spans="1:84" ht="15.75" customHeight="1" thickTop="1" x14ac:dyDescent="0.4">
      <c r="A194" s="1497"/>
      <c r="B194" s="1457"/>
      <c r="C194" s="113"/>
      <c r="D194" s="114"/>
      <c r="E194" s="114"/>
      <c r="F194" s="115"/>
      <c r="G194" s="1139"/>
      <c r="H194" s="1457" t="str">
        <f t="shared" ref="H194" si="184">IF(G195=36,"",IF(G194="","",G194+G195))</f>
        <v/>
      </c>
      <c r="I194" s="1104" t="str">
        <f>IF(ISNA(VLOOKUP(C194,'J1&amp;J2'!$CA$9:$CE$466,5,FALSE)),"",VLOOKUP(C194,'J1&amp;J2'!$CA$9:$CE$466,5,FALSE))</f>
        <v/>
      </c>
      <c r="J194" s="1518"/>
      <c r="K194" s="1479" t="str">
        <f>IF(ISNA(VLOOKUP(J194,SaisieScores!$C$12:$D$103,2,FALSE)),"",VLOOKUP(J194,SaisieScores!$C$12:$D$103,2,FALSE))</f>
        <v/>
      </c>
      <c r="L194" s="1462" t="str">
        <f t="shared" si="154"/>
        <v/>
      </c>
      <c r="M194" s="1520" t="str">
        <f>IF(L194="","",L194-$AS$6)</f>
        <v/>
      </c>
      <c r="N194" s="1460" t="str">
        <f>IF(K194="","",RANK(K194,($K$10:$K$257),1))</f>
        <v/>
      </c>
      <c r="O194" s="1509" t="str">
        <f>IF(S194="","",IF(S194&gt;3,"",IF(S194=1,K194,IF(S194=2,K194,IF(S194=3,K194)))))</f>
        <v/>
      </c>
      <c r="P194" s="1351"/>
      <c r="Q194" s="1351"/>
      <c r="R194" s="83"/>
      <c r="S194" s="1539" t="str">
        <f>IF(OR(ISBLANK(K194),K194=""),"",RANK(K194,$K$184:$K$213,1)+COUNTIF($K$184:K194,K194)-1)</f>
        <v/>
      </c>
      <c r="T194" s="1474" t="str">
        <f>IF(O194="","",IF(O194&gt;3,"",IF(O194=1,K194,IF(O194=2,K194,IF(O194=3,K194)))))</f>
        <v/>
      </c>
      <c r="U194" s="1474" t="str">
        <f>IF(S194="","",IF(S194&gt;3,"",IF(S194=1,K194,IF(S194=2,K194,IF(S194=3,K194)))))</f>
        <v/>
      </c>
      <c r="V194" s="1476" t="str">
        <f>IF(COUNTIF($K$184:$K$213,"&gt;1")&lt;6,"",SMALL($K$184:$K$213,6))</f>
        <v/>
      </c>
      <c r="W194" s="1474" t="str">
        <f>IF(OR(ISBLANK(V194),V194=""),"",RANK(V194,($V$10:$V$257),1))</f>
        <v/>
      </c>
      <c r="X194" s="1476"/>
      <c r="Y194" s="1474"/>
      <c r="Z194" s="1468"/>
      <c r="AA194" s="1426"/>
      <c r="AB194" s="1328" t="str">
        <f>IF(ISNA(VLOOKUP(AA194,SaisieScores!$F$12:$G$103,2,FALSE)),"",VLOOKUP(AA194,SaisieScores!$F$12:$G$103,2,FALSE))</f>
        <v/>
      </c>
      <c r="AC194" s="1348" t="str">
        <f t="shared" si="17"/>
        <v/>
      </c>
      <c r="AD194" s="1349" t="str">
        <f t="shared" si="131"/>
        <v/>
      </c>
      <c r="AE194" s="1349" t="str">
        <f t="shared" si="132"/>
        <v/>
      </c>
      <c r="AF194" s="1348" t="str">
        <f>IF(OR(ISBLANK(AB194),AB194=""),"",IF(AB194="AB","",RANK(AB194,$AB$184:$AB$213,1)+COUNTIF($AB$184:AB194,AB194)-1))</f>
        <v/>
      </c>
      <c r="AG194" s="1223" t="str">
        <f t="shared" si="138"/>
        <v/>
      </c>
      <c r="AH194" s="103" t="str">
        <f t="shared" si="179"/>
        <v/>
      </c>
      <c r="AI194" s="82" t="str">
        <f t="shared" si="157"/>
        <v/>
      </c>
      <c r="AJ194" s="897" t="str">
        <f t="shared" si="4"/>
        <v/>
      </c>
      <c r="AK194" s="1223"/>
      <c r="AL194" s="1348"/>
      <c r="AM194" s="1348"/>
      <c r="AN194" s="1349" t="str">
        <f t="shared" si="139"/>
        <v/>
      </c>
      <c r="AO194" s="1157" t="str">
        <f t="shared" si="156"/>
        <v/>
      </c>
      <c r="AP194" s="1242" t="str">
        <f t="shared" si="148"/>
        <v/>
      </c>
      <c r="AQ194" s="1223" t="str">
        <f t="shared" si="133"/>
        <v/>
      </c>
      <c r="AR194" s="1223" t="str">
        <f t="shared" si="180"/>
        <v/>
      </c>
      <c r="AS194" s="1223" t="str">
        <f t="shared" si="7"/>
        <v/>
      </c>
      <c r="AT194" s="1223" t="str">
        <f t="shared" si="134"/>
        <v/>
      </c>
      <c r="AU194" s="1223"/>
      <c r="AV194" s="1223" t="str">
        <f t="shared" si="149"/>
        <v/>
      </c>
      <c r="AW194" s="1223"/>
      <c r="AX194" s="1223" t="str">
        <f t="shared" si="135"/>
        <v/>
      </c>
      <c r="AY194" s="1497"/>
      <c r="AZ194" s="1497"/>
      <c r="BA194" s="900" t="str">
        <f t="shared" si="136"/>
        <v/>
      </c>
      <c r="BB194" s="900" t="str">
        <f>IF(ISBLANK('JOURNÉE 2'!C194),"",'JOURNÉE 2'!C194)</f>
        <v/>
      </c>
      <c r="BC194" s="1505" t="str">
        <f>IF(OR(BK194=""),"",IF(OR(BL194=""),"",BK194))</f>
        <v/>
      </c>
      <c r="BD194" s="1495" t="str">
        <f>IF(OR(BK194=""),"",IF(OR(BL194=""),"",BL194))</f>
        <v/>
      </c>
      <c r="BE194" s="1508" t="str">
        <f>IF(OR(BK194="",BL194=""),"",MIN(BK194:BL194))</f>
        <v/>
      </c>
      <c r="BF194" s="1311" t="str">
        <f>IF(ISNA(VLOOKUP(BA194,'JOURNÉE 1'!$BJ$10:$BL$298,2,FALSE)),"",VLOOKUP(BA194,'JOURNÉE 1'!$BJ$10:$BL$298,2,FALSE))</f>
        <v/>
      </c>
      <c r="BG194" s="1312" t="str">
        <f t="shared" si="11"/>
        <v/>
      </c>
      <c r="BH194" s="1312" t="str">
        <f t="shared" si="12"/>
        <v/>
      </c>
      <c r="BI194" s="1505" t="str">
        <f>IF(OR(C194="",C195=""),"",CONCATENATE(C194,C195))</f>
        <v/>
      </c>
      <c r="BJ194" s="1354"/>
      <c r="BK194" s="1495" t="str">
        <f>IF(K194= "", "",K194)</f>
        <v/>
      </c>
      <c r="BL194" s="1495" t="str">
        <f>IF(ISNA(VLOOKUP(BI194,'JOURNÉE 2'!$BE$10:$BF$300,2,FALSE)),"",VLOOKUP(BI194,'JOURNÉE 2'!$BE$10:$BF$300,2,FALSE))</f>
        <v/>
      </c>
      <c r="BM194" s="1508" t="str">
        <f>IF(OR(BK194="",BL194=""),"",MIN(BK194:BL194))</f>
        <v/>
      </c>
      <c r="BN194" s="1311" t="str">
        <f>IF(ISBLANK('JOURNÉE 1'!C194),"",'JOURNÉE 1'!C194)</f>
        <v/>
      </c>
      <c r="BO194" s="461" t="str">
        <f t="shared" si="137"/>
        <v/>
      </c>
      <c r="BP194" s="461" t="str">
        <f>IF(ISBLANK('JOURNÉE 2'!C194),"",'JOURNÉE 2'!C194)</f>
        <v/>
      </c>
      <c r="BQ194" s="461" t="str">
        <f>IF(ISBLANK('JOURNÉE 1'!U194),"",'JOURNÉE 1'!U194)</f>
        <v/>
      </c>
      <c r="BR194" s="461" t="str">
        <f>IF(ISNA(VLOOKUP(BN194,'JOURNÉE 2'!$C$10:$AR$300,35,FALSE)),"",VLOOKUP(BN194,'JOURNÉE 2'!$C$10:$AR$300,35,FALSE))</f>
        <v/>
      </c>
      <c r="BS194" s="461" t="str">
        <f t="shared" si="140"/>
        <v/>
      </c>
      <c r="BT194" s="475">
        <f t="shared" si="141"/>
        <v>18</v>
      </c>
      <c r="BU194" s="1304" t="str">
        <f>IF(ISNA(VLOOKUP(BN194,'JOURNÉE 2'!$BV$10:$BX$300,3,FALSE)),"",VLOOKUP(BN194,'JOURNÉE 2'!$BV$10:$BX$300,3,FALSE))</f>
        <v/>
      </c>
      <c r="BV194" s="900" t="str">
        <f>IF(ISNA(VLOOKUP(BN194,'JOURNÉE 2'!$C$10:$AR$300,1,FALSE)),"",VLOOKUP(BN194,'JOURNÉE 2'!$C$10:$AR$300,1,FALSE))</f>
        <v/>
      </c>
      <c r="BW194" s="107"/>
      <c r="BX194" t="str">
        <f>IF(ISEVEN(ROW()),IF($B194&lt;&gt;0,TEXT($B194,"00")&amp;" "&amp;#REF!&amp;" "&amp;1,""),IF($B193&lt;&gt;0,TEXT($B193,"00")&amp;" "&amp;#REF!&amp;" "&amp;2,""))</f>
        <v/>
      </c>
      <c r="BY194" t="str">
        <f t="shared" si="151"/>
        <v/>
      </c>
      <c r="BZ194" t="str">
        <f t="shared" si="152"/>
        <v/>
      </c>
      <c r="CA194" t="str">
        <f t="shared" si="150"/>
        <v/>
      </c>
      <c r="CB194" t="str">
        <f t="shared" si="142"/>
        <v/>
      </c>
      <c r="CC194" t="str">
        <f t="shared" si="143"/>
        <v/>
      </c>
      <c r="CD194" t="str">
        <f t="shared" si="144"/>
        <v/>
      </c>
      <c r="CE194" t="str">
        <f t="shared" si="145"/>
        <v/>
      </c>
      <c r="CF194" t="str">
        <f t="shared" si="146"/>
        <v/>
      </c>
    </row>
    <row r="195" spans="1:84" ht="15.75" customHeight="1" thickBot="1" x14ac:dyDescent="0.45">
      <c r="A195" s="1497"/>
      <c r="B195" s="1458"/>
      <c r="C195" s="80"/>
      <c r="D195" s="81"/>
      <c r="E195" s="81"/>
      <c r="F195" s="82"/>
      <c r="G195" s="1141"/>
      <c r="H195" s="1494"/>
      <c r="I195" s="1102" t="str">
        <f>IF(ISNA(VLOOKUP(C195,'J1&amp;J2'!$CA$9:$CE$466,5,FALSE)),"",VLOOKUP(C195,'J1&amp;J2'!$CA$9:$CE$466,5,FALSE))</f>
        <v/>
      </c>
      <c r="J195" s="1519"/>
      <c r="K195" s="1480"/>
      <c r="L195" s="1463"/>
      <c r="M195" s="1521"/>
      <c r="N195" s="1461"/>
      <c r="O195" s="1510"/>
      <c r="P195" s="1347"/>
      <c r="Q195" s="1347"/>
      <c r="R195" s="83"/>
      <c r="S195" s="1510"/>
      <c r="T195" s="1510"/>
      <c r="U195" s="1510"/>
      <c r="V195" s="1528"/>
      <c r="W195" s="1510"/>
      <c r="X195" s="1510"/>
      <c r="Y195" s="1510"/>
      <c r="Z195" s="1469"/>
      <c r="AA195" s="1424"/>
      <c r="AB195" s="1328" t="str">
        <f>IF(ISNA(VLOOKUP(AA195,SaisieScores!$F$12:$G$103,2,FALSE)),"",VLOOKUP(AA195,SaisieScores!$F$12:$G$103,2,FALSE))</f>
        <v/>
      </c>
      <c r="AC195" s="898" t="str">
        <f t="shared" si="17"/>
        <v/>
      </c>
      <c r="AD195" s="1339" t="str">
        <f t="shared" si="131"/>
        <v/>
      </c>
      <c r="AE195" s="1339" t="str">
        <f t="shared" si="132"/>
        <v/>
      </c>
      <c r="AF195" s="898" t="str">
        <f>IF(OR(ISBLANK(AB195),AB195=""),"",IF(AB195="AB","",RANK(AB195,$AB$184:$AB$213,1)+COUNTIF($AB$184:AB195,AB195)-1))</f>
        <v/>
      </c>
      <c r="AG195" s="1045" t="str">
        <f t="shared" si="138"/>
        <v/>
      </c>
      <c r="AH195" s="88" t="str">
        <f t="shared" si="179"/>
        <v/>
      </c>
      <c r="AI195" s="87" t="str">
        <f t="shared" si="157"/>
        <v/>
      </c>
      <c r="AJ195" s="1010" t="str">
        <f t="shared" si="4"/>
        <v/>
      </c>
      <c r="AK195" s="99"/>
      <c r="AL195" s="950"/>
      <c r="AM195" s="950"/>
      <c r="AN195" s="1339" t="str">
        <f t="shared" si="139"/>
        <v/>
      </c>
      <c r="AO195" s="1352" t="str">
        <f t="shared" si="156"/>
        <v/>
      </c>
      <c r="AP195" s="1241" t="str">
        <f t="shared" si="148"/>
        <v/>
      </c>
      <c r="AQ195" s="1045" t="str">
        <f t="shared" si="133"/>
        <v/>
      </c>
      <c r="AR195" s="1045" t="str">
        <f t="shared" si="180"/>
        <v/>
      </c>
      <c r="AS195" s="1045" t="str">
        <f t="shared" si="7"/>
        <v/>
      </c>
      <c r="AT195" s="1045" t="str">
        <f t="shared" si="134"/>
        <v/>
      </c>
      <c r="AU195" s="1045"/>
      <c r="AV195" s="1045" t="str">
        <f t="shared" si="149"/>
        <v/>
      </c>
      <c r="AW195" s="1045"/>
      <c r="AX195" s="1045" t="str">
        <f t="shared" si="135"/>
        <v/>
      </c>
      <c r="AY195" s="1497"/>
      <c r="AZ195" s="1497"/>
      <c r="BA195" s="900" t="str">
        <f t="shared" si="136"/>
        <v/>
      </c>
      <c r="BB195" s="900" t="str">
        <f>IF(ISBLANK('JOURNÉE 2'!C195),"",'JOURNÉE 2'!C195)</f>
        <v/>
      </c>
      <c r="BC195" s="1511"/>
      <c r="BD195" s="1510"/>
      <c r="BE195" s="1515"/>
      <c r="BF195" s="1311" t="str">
        <f>IF(ISNA(VLOOKUP(BA195,'JOURNÉE 1'!$BJ$10:$BL$298,2,FALSE)),"",VLOOKUP(BA195,'JOURNÉE 1'!$BJ$10:$BL$298,2,FALSE))</f>
        <v/>
      </c>
      <c r="BG195" s="1312" t="str">
        <f t="shared" si="11"/>
        <v/>
      </c>
      <c r="BH195" s="1312" t="str">
        <f t="shared" si="12"/>
        <v/>
      </c>
      <c r="BI195" s="1511"/>
      <c r="BJ195" s="1353"/>
      <c r="BK195" s="1510"/>
      <c r="BL195" s="1510"/>
      <c r="BM195" s="1515"/>
      <c r="BN195" s="1311" t="str">
        <f>IF(ISBLANK('JOURNÉE 1'!C195),"",'JOURNÉE 1'!C195)</f>
        <v/>
      </c>
      <c r="BO195" s="461" t="str">
        <f t="shared" si="137"/>
        <v/>
      </c>
      <c r="BP195" s="461" t="str">
        <f>IF(ISBLANK('JOURNÉE 2'!C195),"",'JOURNÉE 2'!C195)</f>
        <v/>
      </c>
      <c r="BQ195" s="461" t="str">
        <f>IF(ISBLANK('JOURNÉE 1'!U195),"",'JOURNÉE 1'!U195)</f>
        <v/>
      </c>
      <c r="BR195" s="461" t="str">
        <f>IF(ISNA(VLOOKUP(BN195,'JOURNÉE 2'!$C$10:$AR$300,35,FALSE)),"",VLOOKUP(BN195,'JOURNÉE 2'!$C$10:$AR$300,35,FALSE))</f>
        <v/>
      </c>
      <c r="BS195" s="461" t="str">
        <f t="shared" si="140"/>
        <v/>
      </c>
      <c r="BT195" s="475">
        <f t="shared" si="141"/>
        <v>18</v>
      </c>
      <c r="BU195" s="1304" t="str">
        <f>IF(ISNA(VLOOKUP(BN195,'JOURNÉE 2'!$BV$10:$BX$300,3,FALSE)),"",VLOOKUP(BN195,'JOURNÉE 2'!$BV$10:$BX$300,3,FALSE))</f>
        <v/>
      </c>
      <c r="BV195" s="900" t="str">
        <f>IF(ISNA(VLOOKUP(BN195,'JOURNÉE 2'!$C$10:$AR$300,1,FALSE)),"",VLOOKUP(BN195,'JOURNÉE 2'!$C$10:$AR$300,1,FALSE))</f>
        <v/>
      </c>
      <c r="BW195" s="96"/>
      <c r="BX195" t="str">
        <f>IF(ISEVEN(ROW()),IF($B195&lt;&gt;0,TEXT($B195,"00")&amp;" "&amp;#REF!&amp;" "&amp;1,""),IF($B194&lt;&gt;0,TEXT($B194,"00")&amp;" "&amp;#REF!&amp;" "&amp;2,""))</f>
        <v/>
      </c>
      <c r="BY195" t="str">
        <f t="shared" si="151"/>
        <v/>
      </c>
      <c r="BZ195" t="str">
        <f t="shared" si="152"/>
        <v/>
      </c>
      <c r="CA195" t="str">
        <f t="shared" si="150"/>
        <v/>
      </c>
      <c r="CB195" t="str">
        <f t="shared" si="142"/>
        <v/>
      </c>
      <c r="CC195" t="str">
        <f t="shared" si="143"/>
        <v/>
      </c>
      <c r="CD195" t="str">
        <f t="shared" si="144"/>
        <v/>
      </c>
      <c r="CE195" t="str">
        <f t="shared" si="145"/>
        <v/>
      </c>
      <c r="CF195" t="str">
        <f t="shared" si="146"/>
        <v/>
      </c>
    </row>
    <row r="196" spans="1:84" ht="15.75" customHeight="1" thickTop="1" x14ac:dyDescent="0.4">
      <c r="A196" s="1497"/>
      <c r="B196" s="1459"/>
      <c r="C196" s="97"/>
      <c r="D196" s="98"/>
      <c r="E196" s="98"/>
      <c r="F196" s="87"/>
      <c r="G196" s="1140"/>
      <c r="H196" s="1459" t="str">
        <f t="shared" ref="H196" si="185">IF(G197=36,"",IF(G196="","",G196+G197))</f>
        <v/>
      </c>
      <c r="I196" s="1103" t="str">
        <f>IF(ISNA(VLOOKUP(C196,'J1&amp;J2'!$CA$9:$CE$466,5,FALSE)),"",VLOOKUP(C196,'J1&amp;J2'!$CA$9:$CE$466,5,FALSE))</f>
        <v/>
      </c>
      <c r="J196" s="1516"/>
      <c r="K196" s="1479" t="str">
        <f>IF(ISNA(VLOOKUP(J196,SaisieScores!$C$12:$D$103,2,FALSE)),"",VLOOKUP(J196,SaisieScores!$C$12:$D$103,2,FALSE))</f>
        <v/>
      </c>
      <c r="L196" s="1462" t="str">
        <f t="shared" si="154"/>
        <v/>
      </c>
      <c r="M196" s="1529" t="str">
        <f>IF(L196="","",L196-$AS$6)</f>
        <v/>
      </c>
      <c r="N196" s="1471" t="str">
        <f>IF(K196="","",RANK(K196,($K$10:$K$257),1))</f>
        <v/>
      </c>
      <c r="O196" s="1474" t="str">
        <f>IF(S196="","",IF(S196&gt;3,"",IF(S196=1,K196,IF(S196=2,K196,IF(S196=3,K196)))))</f>
        <v/>
      </c>
      <c r="P196" s="1045"/>
      <c r="Q196" s="942"/>
      <c r="R196" s="87"/>
      <c r="S196" s="1474" t="str">
        <f>IF(OR(ISBLANK(K196),K196=""),"",RANK(K196,$K$184:$K$213,1)+COUNTIF($K$184:K196,K196)-1)</f>
        <v/>
      </c>
      <c r="T196" s="1474" t="str">
        <f>IF(O196="","",IF(O196&gt;3,"",IF(O196=1,K196,IF(O196=2,K196,IF(O196=3,K196)))))</f>
        <v/>
      </c>
      <c r="U196" s="1474" t="str">
        <f>IF(S196="","",IF(S196&gt;3,"",IF(S196=1,K196,IF(S196=2,K196,IF(S196=3,K196)))))</f>
        <v/>
      </c>
      <c r="V196" s="1522" t="str">
        <f>IF(COUNTIF($K$186:$K$200,"&gt;1")&lt;6,"",SMALL($K$186:$K$200,6))</f>
        <v/>
      </c>
      <c r="W196" s="1474" t="str">
        <f>IF(OR(ISBLANK(V196),V196=""),"",RANK(V196,($V$10:$V$257),1))</f>
        <v/>
      </c>
      <c r="X196" s="1476"/>
      <c r="Y196" s="1476"/>
      <c r="Z196" s="1477"/>
      <c r="AA196" s="1425"/>
      <c r="AB196" s="1328" t="str">
        <f>IF(ISNA(VLOOKUP(AA196,SaisieScores!$F$12:$G$103,2,FALSE)),"",VLOOKUP(AA196,SaisieScores!$F$12:$G$103,2,FALSE))</f>
        <v/>
      </c>
      <c r="AC196" s="1348" t="str">
        <f t="shared" si="17"/>
        <v/>
      </c>
      <c r="AD196" s="1349" t="str">
        <f t="shared" si="131"/>
        <v/>
      </c>
      <c r="AE196" s="1349" t="str">
        <f t="shared" si="132"/>
        <v/>
      </c>
      <c r="AF196" s="1348" t="str">
        <f>IF(OR(ISBLANK(AB196),AB196=""),"",IF(AB196="AB","",RANK(AB196,$AB$184:$AB$213,1)+COUNTIF($AB$184:AB196,AB196)-1))</f>
        <v/>
      </c>
      <c r="AG196" s="1223" t="str">
        <f t="shared" si="138"/>
        <v/>
      </c>
      <c r="AH196" s="103" t="str">
        <f t="shared" si="179"/>
        <v/>
      </c>
      <c r="AI196" s="82" t="str">
        <f t="shared" si="157"/>
        <v/>
      </c>
      <c r="AJ196" s="897" t="str">
        <f t="shared" si="4"/>
        <v/>
      </c>
      <c r="AK196" s="1223"/>
      <c r="AL196" s="1348"/>
      <c r="AM196" s="1348"/>
      <c r="AN196" s="1349" t="str">
        <f t="shared" si="139"/>
        <v/>
      </c>
      <c r="AO196" s="1157" t="str">
        <f t="shared" si="156"/>
        <v/>
      </c>
      <c r="AP196" s="1242" t="str">
        <f t="shared" si="148"/>
        <v/>
      </c>
      <c r="AQ196" s="1223" t="str">
        <f t="shared" si="133"/>
        <v/>
      </c>
      <c r="AR196" s="1223" t="str">
        <f t="shared" si="180"/>
        <v/>
      </c>
      <c r="AS196" s="1223" t="str">
        <f t="shared" si="7"/>
        <v/>
      </c>
      <c r="AT196" s="1223" t="str">
        <f t="shared" si="134"/>
        <v/>
      </c>
      <c r="AU196" s="1223"/>
      <c r="AV196" s="1223" t="str">
        <f t="shared" si="149"/>
        <v/>
      </c>
      <c r="AW196" s="1223"/>
      <c r="AX196" s="1223" t="str">
        <f t="shared" si="135"/>
        <v/>
      </c>
      <c r="AY196" s="1497"/>
      <c r="AZ196" s="1497"/>
      <c r="BA196" s="900" t="str">
        <f t="shared" si="136"/>
        <v/>
      </c>
      <c r="BB196" s="900" t="str">
        <f>IF(ISBLANK('JOURNÉE 2'!C196),"",'JOURNÉE 2'!C196)</f>
        <v/>
      </c>
      <c r="BC196" s="1505" t="str">
        <f>IF(OR(BK196=""),"",IF(OR(BL196=""),"",BK196))</f>
        <v/>
      </c>
      <c r="BD196" s="1495" t="str">
        <f>IF(OR(BK196=""),"",IF(OR(BL196=""),"",BL196))</f>
        <v/>
      </c>
      <c r="BE196" s="1508" t="str">
        <f>IF(OR(BK196="",BL196=""),"",MIN(BK196:BL196))</f>
        <v/>
      </c>
      <c r="BF196" s="1311" t="str">
        <f>IF(ISNA(VLOOKUP(BA196,'JOURNÉE 1'!$BJ$10:$BL$298,2,FALSE)),"",VLOOKUP(BA196,'JOURNÉE 1'!$BJ$10:$BL$298,2,FALSE))</f>
        <v/>
      </c>
      <c r="BG196" s="1312" t="str">
        <f t="shared" si="11"/>
        <v/>
      </c>
      <c r="BH196" s="1312" t="str">
        <f t="shared" si="12"/>
        <v/>
      </c>
      <c r="BI196" s="1505" t="str">
        <f>IF(OR(C196="",C197=""),"",CONCATENATE(C196,C197))</f>
        <v/>
      </c>
      <c r="BJ196" s="1354"/>
      <c r="BK196" s="1495" t="str">
        <f>IF(K196= "", "",K196)</f>
        <v/>
      </c>
      <c r="BL196" s="1495" t="str">
        <f>IF(ISNA(VLOOKUP(BI196,'JOURNÉE 2'!$BE$10:$BF$300,2,FALSE)),"",VLOOKUP(BI196,'JOURNÉE 2'!$BE$10:$BF$300,2,FALSE))</f>
        <v/>
      </c>
      <c r="BM196" s="1508" t="str">
        <f>IF(OR(BK196="",BL196=""),"",MIN(BK196:BL196))</f>
        <v/>
      </c>
      <c r="BN196" s="1311" t="str">
        <f>IF(ISBLANK('JOURNÉE 1'!C196),"",'JOURNÉE 1'!C196)</f>
        <v/>
      </c>
      <c r="BO196" s="461" t="str">
        <f t="shared" si="137"/>
        <v/>
      </c>
      <c r="BP196" s="461" t="str">
        <f>IF(ISBLANK('JOURNÉE 2'!C196),"",'JOURNÉE 2'!C196)</f>
        <v/>
      </c>
      <c r="BQ196" s="461" t="str">
        <f>IF(ISBLANK('JOURNÉE 1'!U196),"",'JOURNÉE 1'!U196)</f>
        <v/>
      </c>
      <c r="BR196" s="461" t="str">
        <f>IF(ISNA(VLOOKUP(BN196,'JOURNÉE 2'!$C$10:$AR$300,35,FALSE)),"",VLOOKUP(BN196,'JOURNÉE 2'!$C$10:$AR$300,35,FALSE))</f>
        <v/>
      </c>
      <c r="BS196" s="461" t="str">
        <f t="shared" si="140"/>
        <v/>
      </c>
      <c r="BT196" s="475">
        <f t="shared" si="141"/>
        <v>18</v>
      </c>
      <c r="BU196" s="1304" t="str">
        <f>IF(ISNA(VLOOKUP(BN196,'JOURNÉE 2'!$BV$10:$BX$300,3,FALSE)),"",VLOOKUP(BN196,'JOURNÉE 2'!$BV$10:$BX$300,3,FALSE))</f>
        <v/>
      </c>
      <c r="BV196" s="900" t="str">
        <f>IF(ISNA(VLOOKUP(BN196,'JOURNÉE 2'!$C$10:$AR$300,1,FALSE)),"",VLOOKUP(BN196,'JOURNÉE 2'!$C$10:$AR$300,1,FALSE))</f>
        <v/>
      </c>
      <c r="BW196" s="107"/>
      <c r="BX196" t="str">
        <f>IF(ISEVEN(ROW()),IF($B196&lt;&gt;0,TEXT($B196,"00")&amp;" "&amp;#REF!&amp;" "&amp;1,""),IF($B195&lt;&gt;0,TEXT($B195,"00")&amp;" "&amp;#REF!&amp;" "&amp;2,""))</f>
        <v/>
      </c>
      <c r="BY196" t="str">
        <f t="shared" si="151"/>
        <v/>
      </c>
      <c r="BZ196" t="str">
        <f t="shared" si="152"/>
        <v/>
      </c>
      <c r="CA196" t="str">
        <f t="shared" si="150"/>
        <v/>
      </c>
      <c r="CB196" t="str">
        <f t="shared" si="142"/>
        <v/>
      </c>
      <c r="CC196" t="str">
        <f t="shared" si="143"/>
        <v/>
      </c>
      <c r="CD196" t="str">
        <f t="shared" si="144"/>
        <v/>
      </c>
      <c r="CE196" t="str">
        <f t="shared" si="145"/>
        <v/>
      </c>
      <c r="CF196" t="str">
        <f t="shared" si="146"/>
        <v/>
      </c>
    </row>
    <row r="197" spans="1:84" ht="15.75" customHeight="1" thickBot="1" x14ac:dyDescent="0.45">
      <c r="A197" s="1497"/>
      <c r="B197" s="1458"/>
      <c r="C197" s="97"/>
      <c r="D197" s="98"/>
      <c r="E197" s="98"/>
      <c r="F197" s="87"/>
      <c r="G197" s="1140"/>
      <c r="H197" s="1486"/>
      <c r="I197" s="1105" t="str">
        <f>IF(ISNA(VLOOKUP(C197,'J1&amp;J2'!$CA$9:$CE$466,5,FALSE)),"",VLOOKUP(C197,'J1&amp;J2'!$CA$9:$CE$466,5,FALSE))</f>
        <v/>
      </c>
      <c r="J197" s="1517"/>
      <c r="K197" s="1480"/>
      <c r="L197" s="1463"/>
      <c r="M197" s="1531"/>
      <c r="N197" s="1484"/>
      <c r="O197" s="1510"/>
      <c r="P197" s="1010"/>
      <c r="Q197" s="1350"/>
      <c r="R197" s="88"/>
      <c r="S197" s="1510"/>
      <c r="T197" s="1510"/>
      <c r="U197" s="1510"/>
      <c r="V197" s="1510"/>
      <c r="W197" s="1510"/>
      <c r="X197" s="1510"/>
      <c r="Y197" s="1510"/>
      <c r="Z197" s="1469"/>
      <c r="AA197" s="1425"/>
      <c r="AB197" s="1328" t="str">
        <f>IF(ISNA(VLOOKUP(AA197,SaisieScores!$F$12:$G$103,2,FALSE)),"",VLOOKUP(AA197,SaisieScores!$F$12:$G$103,2,FALSE))</f>
        <v/>
      </c>
      <c r="AC197" s="898" t="str">
        <f t="shared" si="17"/>
        <v/>
      </c>
      <c r="AD197" s="1339" t="str">
        <f t="shared" si="131"/>
        <v/>
      </c>
      <c r="AE197" s="1339" t="str">
        <f t="shared" si="132"/>
        <v/>
      </c>
      <c r="AF197" s="898" t="str">
        <f>IF(OR(ISBLANK(AB197),AB197=""),"",IF(AB197="AB","",RANK(AB197,$AB$184:$AB$213,1)+COUNTIF($AB$184:AB197,AB197)-1))</f>
        <v/>
      </c>
      <c r="AG197" s="1045" t="str">
        <f t="shared" si="138"/>
        <v/>
      </c>
      <c r="AH197" s="88" t="str">
        <f t="shared" si="179"/>
        <v/>
      </c>
      <c r="AI197" s="87" t="str">
        <f t="shared" si="157"/>
        <v/>
      </c>
      <c r="AJ197" s="1010" t="str">
        <f t="shared" si="4"/>
        <v/>
      </c>
      <c r="AK197" s="99"/>
      <c r="AL197" s="950"/>
      <c r="AM197" s="950"/>
      <c r="AN197" s="1339" t="str">
        <f t="shared" si="139"/>
        <v/>
      </c>
      <c r="AO197" s="1352" t="str">
        <f t="shared" si="156"/>
        <v/>
      </c>
      <c r="AP197" s="1241" t="str">
        <f t="shared" si="148"/>
        <v/>
      </c>
      <c r="AQ197" s="1045" t="str">
        <f t="shared" si="133"/>
        <v/>
      </c>
      <c r="AR197" s="1045" t="str">
        <f t="shared" si="180"/>
        <v/>
      </c>
      <c r="AS197" s="1045" t="str">
        <f t="shared" si="7"/>
        <v/>
      </c>
      <c r="AT197" s="1045" t="str">
        <f t="shared" si="134"/>
        <v/>
      </c>
      <c r="AU197" s="1045"/>
      <c r="AV197" s="1045" t="str">
        <f t="shared" si="149"/>
        <v/>
      </c>
      <c r="AW197" s="1045"/>
      <c r="AX197" s="1045" t="str">
        <f t="shared" si="135"/>
        <v/>
      </c>
      <c r="AY197" s="1497"/>
      <c r="AZ197" s="1497"/>
      <c r="BA197" s="900" t="str">
        <f t="shared" si="136"/>
        <v/>
      </c>
      <c r="BB197" s="900" t="str">
        <f>IF(ISBLANK('JOURNÉE 2'!C197),"",'JOURNÉE 2'!C197)</f>
        <v/>
      </c>
      <c r="BC197" s="1511"/>
      <c r="BD197" s="1510"/>
      <c r="BE197" s="1515"/>
      <c r="BF197" s="1311" t="str">
        <f>IF(ISNA(VLOOKUP(BA197,'JOURNÉE 1'!$BJ$10:$BL$298,2,FALSE)),"",VLOOKUP(BA197,'JOURNÉE 1'!$BJ$10:$BL$298,2,FALSE))</f>
        <v/>
      </c>
      <c r="BG197" s="1312" t="str">
        <f t="shared" si="11"/>
        <v/>
      </c>
      <c r="BH197" s="1312" t="str">
        <f t="shared" si="12"/>
        <v/>
      </c>
      <c r="BI197" s="1511"/>
      <c r="BJ197" s="1353"/>
      <c r="BK197" s="1510"/>
      <c r="BL197" s="1510"/>
      <c r="BM197" s="1515"/>
      <c r="BN197" s="1311" t="str">
        <f>IF(ISBLANK('JOURNÉE 1'!C197),"",'JOURNÉE 1'!C197)</f>
        <v/>
      </c>
      <c r="BO197" s="461" t="str">
        <f t="shared" si="137"/>
        <v/>
      </c>
      <c r="BP197" s="461" t="str">
        <f>IF(ISBLANK('JOURNÉE 2'!C197),"",'JOURNÉE 2'!C197)</f>
        <v/>
      </c>
      <c r="BQ197" s="461" t="str">
        <f>IF(ISBLANK('JOURNÉE 1'!U197),"",'JOURNÉE 1'!U197)</f>
        <v/>
      </c>
      <c r="BR197" s="461" t="str">
        <f>IF(ISNA(VLOOKUP(BN197,'JOURNÉE 2'!$C$10:$AR$300,35,FALSE)),"",VLOOKUP(BN197,'JOURNÉE 2'!$C$10:$AR$300,35,FALSE))</f>
        <v/>
      </c>
      <c r="BS197" s="461" t="str">
        <f t="shared" si="140"/>
        <v/>
      </c>
      <c r="BT197" s="475">
        <f t="shared" si="141"/>
        <v>18</v>
      </c>
      <c r="BU197" s="1304" t="str">
        <f>IF(ISNA(VLOOKUP(BN197,'JOURNÉE 2'!$BV$10:$BX$300,3,FALSE)),"",VLOOKUP(BN197,'JOURNÉE 2'!$BV$10:$BX$300,3,FALSE))</f>
        <v/>
      </c>
      <c r="BV197" s="900" t="str">
        <f>IF(ISNA(VLOOKUP(BN197,'JOURNÉE 2'!$C$10:$AR$300,1,FALSE)),"",VLOOKUP(BN197,'JOURNÉE 2'!$C$10:$AR$300,1,FALSE))</f>
        <v/>
      </c>
      <c r="BW197" s="96"/>
      <c r="BX197" t="str">
        <f>IF(ISEVEN(ROW()),IF($B197&lt;&gt;0,TEXT($B197,"00")&amp;" "&amp;#REF!&amp;" "&amp;1,""),IF($B196&lt;&gt;0,TEXT($B196,"00")&amp;" "&amp;#REF!&amp;" "&amp;2,""))</f>
        <v/>
      </c>
      <c r="BY197" t="str">
        <f t="shared" si="151"/>
        <v/>
      </c>
      <c r="BZ197" t="str">
        <f t="shared" si="152"/>
        <v/>
      </c>
      <c r="CA197" t="str">
        <f t="shared" si="150"/>
        <v/>
      </c>
      <c r="CB197" t="str">
        <f t="shared" si="142"/>
        <v/>
      </c>
      <c r="CC197" t="str">
        <f t="shared" si="143"/>
        <v/>
      </c>
      <c r="CD197" t="str">
        <f t="shared" si="144"/>
        <v/>
      </c>
      <c r="CE197" t="str">
        <f t="shared" si="145"/>
        <v/>
      </c>
      <c r="CF197" t="str">
        <f t="shared" si="146"/>
        <v/>
      </c>
    </row>
    <row r="198" spans="1:84" ht="15.75" customHeight="1" thickTop="1" x14ac:dyDescent="0.4">
      <c r="A198" s="1497"/>
      <c r="B198" s="1457"/>
      <c r="C198" s="113"/>
      <c r="D198" s="114"/>
      <c r="E198" s="114"/>
      <c r="F198" s="115"/>
      <c r="G198" s="1139"/>
      <c r="H198" s="1457" t="str">
        <f t="shared" ref="H198" si="186">IF(G199=36,"",IF(G198="","",G198+G199))</f>
        <v/>
      </c>
      <c r="I198" s="1104" t="str">
        <f>IF(ISNA(VLOOKUP(C198,'J1&amp;J2'!$CA$9:$CE$466,5,FALSE)),"",VLOOKUP(C198,'J1&amp;J2'!$CA$9:$CE$466,5,FALSE))</f>
        <v/>
      </c>
      <c r="J198" s="1518"/>
      <c r="K198" s="1479" t="str">
        <f>IF(ISNA(VLOOKUP(J198,SaisieScores!$C$12:$D$103,2,FALSE)),"",VLOOKUP(J198,SaisieScores!$C$12:$D$103,2,FALSE))</f>
        <v/>
      </c>
      <c r="L198" s="1462" t="str">
        <f t="shared" si="154"/>
        <v/>
      </c>
      <c r="M198" s="1520" t="str">
        <f>IF(L198="","",L198-$AS$6)</f>
        <v/>
      </c>
      <c r="N198" s="1460" t="str">
        <f>IF(K198="","",RANK(K198,($K$10:$K$257),1))</f>
        <v/>
      </c>
      <c r="O198" s="1509" t="str">
        <f>IF(S198="","",IF(S198&gt;3,"",IF(S198=1,K198,IF(S198=2,K198,IF(S198=3,K198)))))</f>
        <v/>
      </c>
      <c r="P198" s="1351"/>
      <c r="Q198" s="1351"/>
      <c r="R198" s="83"/>
      <c r="S198" s="1539" t="str">
        <f>IF(OR(ISBLANK(K198),K198=""),"",RANK(K198,$K$184:$K$213,1)+COUNTIF($K$184:K198,K198)-1)</f>
        <v/>
      </c>
      <c r="T198" s="1474" t="str">
        <f>IF(O198="","",IF(O198&gt;3,"",IF(O198=1,K198,IF(O198=2,K198,IF(O198=3,K198)))))</f>
        <v/>
      </c>
      <c r="U198" s="1474" t="str">
        <f>IF(S198="","",IF(S198&gt;3,"",IF(S198=1,K198,IF(S198=2,K198,IF(S198=3,K198)))))</f>
        <v/>
      </c>
      <c r="V198" s="1476"/>
      <c r="W198" s="1474" t="str">
        <f>IF(OR(ISBLANK(V198),V198=""),"",RANK(V198,($V$10:$V$257),1))</f>
        <v/>
      </c>
      <c r="X198" s="1474"/>
      <c r="Y198" s="1474"/>
      <c r="Z198" s="1468"/>
      <c r="AA198" s="1426"/>
      <c r="AB198" s="1328" t="str">
        <f>IF(ISNA(VLOOKUP(AA198,SaisieScores!$F$12:$G$103,2,FALSE)),"",VLOOKUP(AA198,SaisieScores!$F$12:$G$103,2,FALSE))</f>
        <v/>
      </c>
      <c r="AC198" s="1348" t="str">
        <f t="shared" si="17"/>
        <v/>
      </c>
      <c r="AD198" s="1349" t="str">
        <f t="shared" si="131"/>
        <v/>
      </c>
      <c r="AE198" s="1349" t="str">
        <f t="shared" si="132"/>
        <v/>
      </c>
      <c r="AF198" s="1348" t="str">
        <f>IF(OR(ISBLANK(AB198),AB198=""),"",IF(AB198="AB","",RANK(AB198,$AB$184:$AB$213,1)+COUNTIF($AB$184:AB198,AB198)-1))</f>
        <v/>
      </c>
      <c r="AG198" s="1223" t="str">
        <f t="shared" si="138"/>
        <v/>
      </c>
      <c r="AH198" s="103" t="str">
        <f t="shared" si="179"/>
        <v/>
      </c>
      <c r="AI198" s="82" t="str">
        <f t="shared" si="157"/>
        <v/>
      </c>
      <c r="AJ198" s="897" t="str">
        <f t="shared" si="4"/>
        <v/>
      </c>
      <c r="AK198" s="1223"/>
      <c r="AL198" s="1348"/>
      <c r="AM198" s="1348"/>
      <c r="AN198" s="1349" t="str">
        <f t="shared" si="139"/>
        <v/>
      </c>
      <c r="AO198" s="1157" t="str">
        <f t="shared" si="156"/>
        <v/>
      </c>
      <c r="AP198" s="1242" t="str">
        <f t="shared" si="148"/>
        <v/>
      </c>
      <c r="AQ198" s="1223" t="str">
        <f t="shared" si="133"/>
        <v/>
      </c>
      <c r="AR198" s="1223" t="str">
        <f t="shared" si="180"/>
        <v/>
      </c>
      <c r="AS198" s="1223" t="str">
        <f t="shared" si="7"/>
        <v/>
      </c>
      <c r="AT198" s="1223" t="str">
        <f t="shared" si="134"/>
        <v/>
      </c>
      <c r="AU198" s="1223"/>
      <c r="AV198" s="1223" t="str">
        <f t="shared" si="149"/>
        <v/>
      </c>
      <c r="AW198" s="1223"/>
      <c r="AX198" s="1223" t="str">
        <f t="shared" si="135"/>
        <v/>
      </c>
      <c r="AY198" s="1497"/>
      <c r="AZ198" s="1497"/>
      <c r="BA198" s="900" t="str">
        <f t="shared" si="136"/>
        <v/>
      </c>
      <c r="BB198" s="900" t="str">
        <f>IF(ISBLANK('JOURNÉE 2'!C198),"",'JOURNÉE 2'!C198)</f>
        <v/>
      </c>
      <c r="BC198" s="1505" t="str">
        <f>IF(OR(BK198=""),"",IF(OR(BL198=""),"",BK198))</f>
        <v/>
      </c>
      <c r="BD198" s="1495" t="str">
        <f>IF(OR(BK198=""),"",IF(OR(BL198=""),"",BL198))</f>
        <v/>
      </c>
      <c r="BE198" s="1508" t="str">
        <f>IF(OR(BK198="",BL198=""),"",MIN(BK198:BL198))</f>
        <v/>
      </c>
      <c r="BF198" s="1311" t="str">
        <f>IF(ISNA(VLOOKUP(BA198,'JOURNÉE 1'!$BJ$10:$BL$298,2,FALSE)),"",VLOOKUP(BA198,'JOURNÉE 1'!$BJ$10:$BL$298,2,FALSE))</f>
        <v/>
      </c>
      <c r="BG198" s="1312" t="str">
        <f t="shared" si="11"/>
        <v/>
      </c>
      <c r="BH198" s="1312" t="str">
        <f t="shared" si="12"/>
        <v/>
      </c>
      <c r="BI198" s="1505" t="str">
        <f>IF(OR(C198="",C199=""),"",CONCATENATE(C198,C199))</f>
        <v/>
      </c>
      <c r="BJ198" s="1354"/>
      <c r="BK198" s="1495" t="str">
        <f>IF(K198= "", "",K198)</f>
        <v/>
      </c>
      <c r="BL198" s="1495" t="str">
        <f>IF(ISNA(VLOOKUP(BI198,'JOURNÉE 2'!$BE$10:$BF$300,2,FALSE)),"",VLOOKUP(BI198,'JOURNÉE 2'!$BE$10:$BF$300,2,FALSE))</f>
        <v/>
      </c>
      <c r="BM198" s="1508" t="str">
        <f>IF(OR(BK198="",BL198=""),"",MIN(BK198:BL198))</f>
        <v/>
      </c>
      <c r="BN198" s="1311" t="str">
        <f>IF(ISBLANK('JOURNÉE 1'!C198),"",'JOURNÉE 1'!C198)</f>
        <v/>
      </c>
      <c r="BO198" s="461" t="str">
        <f t="shared" si="137"/>
        <v/>
      </c>
      <c r="BP198" s="461" t="str">
        <f>IF(ISBLANK('JOURNÉE 2'!C198),"",'JOURNÉE 2'!C198)</f>
        <v/>
      </c>
      <c r="BQ198" s="461" t="str">
        <f>IF(ISBLANK('JOURNÉE 1'!U198),"",'JOURNÉE 1'!U198)</f>
        <v/>
      </c>
      <c r="BR198" s="461" t="str">
        <f>IF(ISNA(VLOOKUP(BN198,'JOURNÉE 2'!$C$10:$AR$300,35,FALSE)),"",VLOOKUP(BN198,'JOURNÉE 2'!$C$10:$AR$300,35,FALSE))</f>
        <v/>
      </c>
      <c r="BS198" s="461" t="str">
        <f t="shared" si="140"/>
        <v/>
      </c>
      <c r="BT198" s="475">
        <f t="shared" si="141"/>
        <v>18</v>
      </c>
      <c r="BU198" s="1304" t="str">
        <f>IF(ISNA(VLOOKUP(BN198,'JOURNÉE 2'!$BV$10:$BX$300,3,FALSE)),"",VLOOKUP(BN198,'JOURNÉE 2'!$BV$10:$BX$300,3,FALSE))</f>
        <v/>
      </c>
      <c r="BV198" s="900" t="str">
        <f>IF(ISNA(VLOOKUP(BN198,'JOURNÉE 2'!$C$10:$AR$300,1,FALSE)),"",VLOOKUP(BN198,'JOURNÉE 2'!$C$10:$AR$300,1,FALSE))</f>
        <v/>
      </c>
      <c r="BW198" s="107"/>
      <c r="BX198" t="str">
        <f>IF(ISEVEN(ROW()),IF($B198&lt;&gt;0,TEXT($B198,"00")&amp;" "&amp;#REF!&amp;" "&amp;1,""),IF($B197&lt;&gt;0,TEXT($B197,"00")&amp;" "&amp;#REF!&amp;" "&amp;2,""))</f>
        <v/>
      </c>
      <c r="BY198" t="str">
        <f t="shared" si="151"/>
        <v/>
      </c>
      <c r="BZ198" t="str">
        <f t="shared" si="152"/>
        <v/>
      </c>
      <c r="CA198" t="str">
        <f t="shared" si="150"/>
        <v/>
      </c>
      <c r="CB198" t="str">
        <f t="shared" si="142"/>
        <v/>
      </c>
      <c r="CC198" t="str">
        <f t="shared" si="143"/>
        <v/>
      </c>
      <c r="CD198" t="str">
        <f t="shared" si="144"/>
        <v/>
      </c>
      <c r="CE198" t="str">
        <f t="shared" si="145"/>
        <v/>
      </c>
      <c r="CF198" t="str">
        <f t="shared" si="146"/>
        <v/>
      </c>
    </row>
    <row r="199" spans="1:84" ht="15.75" customHeight="1" thickBot="1" x14ac:dyDescent="0.45">
      <c r="A199" s="1497"/>
      <c r="B199" s="1458"/>
      <c r="C199" s="80"/>
      <c r="D199" s="81"/>
      <c r="E199" s="81"/>
      <c r="F199" s="82"/>
      <c r="G199" s="1141"/>
      <c r="H199" s="1494"/>
      <c r="I199" s="1102" t="str">
        <f>IF(ISNA(VLOOKUP(C199,'J1&amp;J2'!$CA$9:$CE$466,5,FALSE)),"",VLOOKUP(C199,'J1&amp;J2'!$CA$9:$CE$466,5,FALSE))</f>
        <v/>
      </c>
      <c r="J199" s="1519"/>
      <c r="K199" s="1480"/>
      <c r="L199" s="1463"/>
      <c r="M199" s="1521"/>
      <c r="N199" s="1461"/>
      <c r="O199" s="1510"/>
      <c r="P199" s="1347"/>
      <c r="Q199" s="1347"/>
      <c r="R199" s="83"/>
      <c r="S199" s="1510"/>
      <c r="T199" s="1510"/>
      <c r="U199" s="1510"/>
      <c r="V199" s="1510"/>
      <c r="W199" s="1510"/>
      <c r="X199" s="1510"/>
      <c r="Y199" s="1510"/>
      <c r="Z199" s="1469"/>
      <c r="AA199" s="1424"/>
      <c r="AB199" s="1328" t="str">
        <f>IF(ISNA(VLOOKUP(AA199,SaisieScores!$F$12:$G$103,2,FALSE)),"",VLOOKUP(AA199,SaisieScores!$F$12:$G$103,2,FALSE))</f>
        <v/>
      </c>
      <c r="AC199" s="898" t="str">
        <f t="shared" si="17"/>
        <v/>
      </c>
      <c r="AD199" s="1339" t="str">
        <f t="shared" si="131"/>
        <v/>
      </c>
      <c r="AE199" s="1339" t="str">
        <f t="shared" si="132"/>
        <v/>
      </c>
      <c r="AF199" s="898" t="str">
        <f>IF(OR(ISBLANK(AB199),AB199=""),"",IF(AB199="AB","",RANK(AB199,$AB$184:$AB$213,1)+COUNTIF($AB$184:AB199,AB199)-1))</f>
        <v/>
      </c>
      <c r="AG199" s="1045" t="str">
        <f t="shared" si="138"/>
        <v/>
      </c>
      <c r="AH199" s="88" t="str">
        <f t="shared" si="179"/>
        <v/>
      </c>
      <c r="AI199" s="87" t="str">
        <f t="shared" si="157"/>
        <v/>
      </c>
      <c r="AJ199" s="1010" t="str">
        <f t="shared" si="4"/>
        <v/>
      </c>
      <c r="AK199" s="99"/>
      <c r="AL199" s="950"/>
      <c r="AM199" s="950"/>
      <c r="AN199" s="1339" t="str">
        <f t="shared" si="139"/>
        <v/>
      </c>
      <c r="AO199" s="1352" t="str">
        <f t="shared" si="156"/>
        <v/>
      </c>
      <c r="AP199" s="1241" t="str">
        <f t="shared" si="148"/>
        <v/>
      </c>
      <c r="AQ199" s="1045" t="str">
        <f t="shared" si="133"/>
        <v/>
      </c>
      <c r="AR199" s="1045" t="str">
        <f t="shared" si="180"/>
        <v/>
      </c>
      <c r="AS199" s="1045" t="str">
        <f t="shared" si="7"/>
        <v/>
      </c>
      <c r="AT199" s="1045" t="str">
        <f t="shared" si="134"/>
        <v/>
      </c>
      <c r="AU199" s="1045"/>
      <c r="AV199" s="1045" t="str">
        <f t="shared" si="149"/>
        <v/>
      </c>
      <c r="AW199" s="1045"/>
      <c r="AX199" s="1045" t="str">
        <f t="shared" si="135"/>
        <v/>
      </c>
      <c r="AY199" s="1497"/>
      <c r="AZ199" s="1497"/>
      <c r="BA199" s="900" t="str">
        <f t="shared" si="136"/>
        <v/>
      </c>
      <c r="BB199" s="900" t="str">
        <f>IF(ISBLANK('JOURNÉE 2'!C199),"",'JOURNÉE 2'!C199)</f>
        <v/>
      </c>
      <c r="BC199" s="1511"/>
      <c r="BD199" s="1510"/>
      <c r="BE199" s="1515"/>
      <c r="BF199" s="1311" t="str">
        <f>IF(ISNA(VLOOKUP(BA199,'JOURNÉE 1'!$BJ$10:$BL$298,2,FALSE)),"",VLOOKUP(BA199,'JOURNÉE 1'!$BJ$10:$BL$298,2,FALSE))</f>
        <v/>
      </c>
      <c r="BG199" s="1312" t="str">
        <f t="shared" si="11"/>
        <v/>
      </c>
      <c r="BH199" s="1312" t="str">
        <f t="shared" si="12"/>
        <v/>
      </c>
      <c r="BI199" s="1511"/>
      <c r="BJ199" s="1353"/>
      <c r="BK199" s="1510"/>
      <c r="BL199" s="1510"/>
      <c r="BM199" s="1515"/>
      <c r="BN199" s="1311" t="str">
        <f>IF(ISBLANK('JOURNÉE 1'!C199),"",'JOURNÉE 1'!C199)</f>
        <v/>
      </c>
      <c r="BO199" s="461" t="str">
        <f t="shared" si="137"/>
        <v/>
      </c>
      <c r="BP199" s="461" t="str">
        <f>IF(ISBLANK('JOURNÉE 2'!C199),"",'JOURNÉE 2'!C199)</f>
        <v/>
      </c>
      <c r="BQ199" s="461" t="str">
        <f>IF(ISBLANK('JOURNÉE 1'!U199),"",'JOURNÉE 1'!U199)</f>
        <v/>
      </c>
      <c r="BR199" s="461" t="str">
        <f>IF(ISNA(VLOOKUP(BN199,'JOURNÉE 2'!$C$10:$AR$300,35,FALSE)),"",VLOOKUP(BN199,'JOURNÉE 2'!$C$10:$AR$300,35,FALSE))</f>
        <v/>
      </c>
      <c r="BS199" s="461" t="str">
        <f t="shared" si="140"/>
        <v/>
      </c>
      <c r="BT199" s="475">
        <f t="shared" si="141"/>
        <v>18</v>
      </c>
      <c r="BU199" s="1304" t="str">
        <f>IF(ISNA(VLOOKUP(BN199,'JOURNÉE 2'!$BV$10:$BX$300,3,FALSE)),"",VLOOKUP(BN199,'JOURNÉE 2'!$BV$10:$BX$300,3,FALSE))</f>
        <v/>
      </c>
      <c r="BV199" s="900" t="str">
        <f>IF(ISNA(VLOOKUP(BN199,'JOURNÉE 2'!$C$10:$AR$300,1,FALSE)),"",VLOOKUP(BN199,'JOURNÉE 2'!$C$10:$AR$300,1,FALSE))</f>
        <v/>
      </c>
      <c r="BW199" s="96"/>
      <c r="BX199" t="str">
        <f>IF(ISEVEN(ROW()),IF($B199&lt;&gt;0,TEXT($B199,"00")&amp;" "&amp;#REF!&amp;" "&amp;1,""),IF($B198&lt;&gt;0,TEXT($B198,"00")&amp;" "&amp;#REF!&amp;" "&amp;2,""))</f>
        <v/>
      </c>
      <c r="BY199" t="str">
        <f t="shared" si="151"/>
        <v/>
      </c>
      <c r="BZ199" t="str">
        <f t="shared" si="152"/>
        <v/>
      </c>
      <c r="CA199" t="str">
        <f t="shared" si="150"/>
        <v/>
      </c>
      <c r="CB199" t="str">
        <f t="shared" si="142"/>
        <v/>
      </c>
      <c r="CC199" t="str">
        <f t="shared" si="143"/>
        <v/>
      </c>
      <c r="CD199" t="str">
        <f t="shared" si="144"/>
        <v/>
      </c>
      <c r="CE199" t="str">
        <f t="shared" si="145"/>
        <v/>
      </c>
      <c r="CF199" t="str">
        <f t="shared" si="146"/>
        <v/>
      </c>
    </row>
    <row r="200" spans="1:84" ht="15.75" customHeight="1" thickTop="1" x14ac:dyDescent="0.4">
      <c r="A200" s="1497"/>
      <c r="B200" s="1459"/>
      <c r="C200" s="97"/>
      <c r="D200" s="98"/>
      <c r="E200" s="98"/>
      <c r="F200" s="87"/>
      <c r="G200" s="1140"/>
      <c r="H200" s="1459" t="str">
        <f t="shared" ref="H200" si="187">IF(G201=36,"",IF(G200="","",G200+G201))</f>
        <v/>
      </c>
      <c r="I200" s="1103" t="str">
        <f>IF(ISNA(VLOOKUP(C200,'J1&amp;J2'!$CA$9:$CE$466,5,FALSE)),"",VLOOKUP(C200,'J1&amp;J2'!$CA$9:$CE$466,5,FALSE))</f>
        <v/>
      </c>
      <c r="J200" s="1516"/>
      <c r="K200" s="1479" t="str">
        <f>IF(ISNA(VLOOKUP(J200,SaisieScores!$C$12:$D$103,2,FALSE)),"",VLOOKUP(J200,SaisieScores!$C$12:$D$103,2,FALSE))</f>
        <v/>
      </c>
      <c r="L200" s="1462" t="str">
        <f t="shared" si="154"/>
        <v/>
      </c>
      <c r="M200" s="1529" t="str">
        <f>IF(L200="","",L200-$AS$6)</f>
        <v/>
      </c>
      <c r="N200" s="1471" t="str">
        <f>IF(K200="","",RANK(K200,($K$10:$K$257),1))</f>
        <v/>
      </c>
      <c r="O200" s="1474" t="str">
        <f>IF(S200="","",IF(S200&gt;3,"",IF(S200=1,K200,IF(S200=2,K200,IF(S200=3,K200)))))</f>
        <v/>
      </c>
      <c r="P200" s="1045"/>
      <c r="Q200" s="942"/>
      <c r="R200" s="87"/>
      <c r="S200" s="1474" t="str">
        <f>IF(OR(ISBLANK(K200),K200=""),"",RANK(K200,$K$184:$K$213,1)+COUNTIF($K$184:K200,K200)-1)</f>
        <v/>
      </c>
      <c r="T200" s="1474" t="str">
        <f>IF(O200="","",IF(O200&gt;3,"",IF(O200=1,K200,IF(O200=2,K200,IF(O200=3,K200)))))</f>
        <v/>
      </c>
      <c r="U200" s="1474" t="str">
        <f>IF(S200="","",IF(S200&gt;3,"",IF(S200=1,K200,IF(S200=2,K200,IF(S200=3,K200)))))</f>
        <v/>
      </c>
      <c r="V200" s="1474"/>
      <c r="W200" s="1474" t="str">
        <f>IF(OR(ISBLANK(V200),V200=""),"",RANK(V200,($V$10:$V$257),1))</f>
        <v/>
      </c>
      <c r="X200" s="1474"/>
      <c r="Y200" s="1474"/>
      <c r="Z200" s="1468"/>
      <c r="AA200" s="1425"/>
      <c r="AB200" s="1328" t="str">
        <f>IF(ISNA(VLOOKUP(AA200,SaisieScores!$F$12:$G$103,2,FALSE)),"",VLOOKUP(AA200,SaisieScores!$F$12:$G$103,2,FALSE))</f>
        <v/>
      </c>
      <c r="AC200" s="1348" t="str">
        <f t="shared" si="17"/>
        <v/>
      </c>
      <c r="AD200" s="1349" t="str">
        <f t="shared" si="131"/>
        <v/>
      </c>
      <c r="AE200" s="1349" t="str">
        <f t="shared" si="132"/>
        <v/>
      </c>
      <c r="AF200" s="1348" t="str">
        <f>IF(OR(ISBLANK(AB200),AB200=""),"",IF(AB200="AB","",RANK(AB200,$AB$184:$AB$213,1)+COUNTIF($AB$184:AB200,AB200)-1))</f>
        <v/>
      </c>
      <c r="AG200" s="1223" t="str">
        <f t="shared" si="138"/>
        <v/>
      </c>
      <c r="AH200" s="103" t="str">
        <f t="shared" si="179"/>
        <v/>
      </c>
      <c r="AI200" s="82" t="str">
        <f t="shared" si="157"/>
        <v/>
      </c>
      <c r="AJ200" s="897" t="str">
        <f t="shared" si="4"/>
        <v/>
      </c>
      <c r="AK200" s="1223"/>
      <c r="AL200" s="1348"/>
      <c r="AM200" s="1348"/>
      <c r="AN200" s="1349" t="str">
        <f t="shared" si="139"/>
        <v/>
      </c>
      <c r="AO200" s="1157" t="str">
        <f t="shared" si="156"/>
        <v/>
      </c>
      <c r="AP200" s="1242" t="str">
        <f t="shared" si="148"/>
        <v/>
      </c>
      <c r="AQ200" s="1223" t="str">
        <f t="shared" si="133"/>
        <v/>
      </c>
      <c r="AR200" s="1223" t="str">
        <f t="shared" si="180"/>
        <v/>
      </c>
      <c r="AS200" s="1223" t="str">
        <f t="shared" si="7"/>
        <v/>
      </c>
      <c r="AT200" s="1223" t="str">
        <f t="shared" si="134"/>
        <v/>
      </c>
      <c r="AU200" s="1223"/>
      <c r="AV200" s="1223" t="str">
        <f t="shared" si="149"/>
        <v/>
      </c>
      <c r="AW200" s="1223"/>
      <c r="AX200" s="1223" t="str">
        <f t="shared" si="135"/>
        <v/>
      </c>
      <c r="AY200" s="1497"/>
      <c r="AZ200" s="1497"/>
      <c r="BA200" s="900" t="str">
        <f t="shared" si="136"/>
        <v/>
      </c>
      <c r="BB200" s="900" t="str">
        <f>IF(ISBLANK('JOURNÉE 2'!C200),"",'JOURNÉE 2'!C200)</f>
        <v/>
      </c>
      <c r="BC200" s="1505" t="str">
        <f>IF(OR(BK200=""),"",IF(OR(BL200=""),"",BK200))</f>
        <v/>
      </c>
      <c r="BD200" s="1495" t="str">
        <f>IF(OR(BK200=""),"",IF(OR(BL200=""),"",BL200))</f>
        <v/>
      </c>
      <c r="BE200" s="1508" t="str">
        <f>IF(OR(BK200="",BL200=""),"",MIN(BK200:BL200))</f>
        <v/>
      </c>
      <c r="BF200" s="1311" t="str">
        <f>IF(ISNA(VLOOKUP(BA200,'JOURNÉE 1'!$BJ$10:$BL$298,2,FALSE)),"",VLOOKUP(BA200,'JOURNÉE 1'!$BJ$10:$BL$298,2,FALSE))</f>
        <v/>
      </c>
      <c r="BG200" s="1312" t="str">
        <f t="shared" si="11"/>
        <v/>
      </c>
      <c r="BH200" s="1312" t="str">
        <f t="shared" si="12"/>
        <v/>
      </c>
      <c r="BI200" s="1505" t="str">
        <f>IF(OR(C200="",C201=""),"",CONCATENATE(C200,C201))</f>
        <v/>
      </c>
      <c r="BJ200" s="1354"/>
      <c r="BK200" s="1495" t="str">
        <f>IF(K200= "", "",K200)</f>
        <v/>
      </c>
      <c r="BL200" s="1495" t="str">
        <f>IF(ISNA(VLOOKUP(BI200,'JOURNÉE 2'!$BE$10:$BF$300,2,FALSE)),"",VLOOKUP(BI200,'JOURNÉE 2'!$BE$10:$BF$300,2,FALSE))</f>
        <v/>
      </c>
      <c r="BM200" s="1508" t="str">
        <f>IF(OR(BK200="",BL200=""),"",MIN(BK200:BL200))</f>
        <v/>
      </c>
      <c r="BN200" s="1311" t="str">
        <f>IF(ISBLANK('JOURNÉE 1'!C200),"",'JOURNÉE 1'!C200)</f>
        <v/>
      </c>
      <c r="BO200" s="461" t="str">
        <f t="shared" si="137"/>
        <v/>
      </c>
      <c r="BP200" s="461" t="str">
        <f>IF(ISBLANK('JOURNÉE 2'!C200),"",'JOURNÉE 2'!C200)</f>
        <v/>
      </c>
      <c r="BQ200" s="461" t="str">
        <f>IF(ISBLANK('JOURNÉE 1'!U200),"",'JOURNÉE 1'!U200)</f>
        <v/>
      </c>
      <c r="BR200" s="461" t="str">
        <f>IF(ISNA(VLOOKUP(BN200,'JOURNÉE 2'!$C$10:$AR$300,35,FALSE)),"",VLOOKUP(BN200,'JOURNÉE 2'!$C$10:$AR$300,35,FALSE))</f>
        <v/>
      </c>
      <c r="BS200" s="461" t="str">
        <f t="shared" si="140"/>
        <v/>
      </c>
      <c r="BT200" s="475">
        <f t="shared" si="141"/>
        <v>18</v>
      </c>
      <c r="BU200" s="1304" t="str">
        <f>IF(ISNA(VLOOKUP(BN200,'JOURNÉE 2'!$BV$10:$BX$300,3,FALSE)),"",VLOOKUP(BN200,'JOURNÉE 2'!$BV$10:$BX$300,3,FALSE))</f>
        <v/>
      </c>
      <c r="BV200" s="900" t="str">
        <f>IF(ISNA(VLOOKUP(BN200,'JOURNÉE 2'!$C$10:$AR$300,1,FALSE)),"",VLOOKUP(BN200,'JOURNÉE 2'!$C$10:$AR$300,1,FALSE))</f>
        <v/>
      </c>
      <c r="BW200" s="107"/>
      <c r="BX200" t="str">
        <f>IF(ISEVEN(ROW()),IF($B200&lt;&gt;0,TEXT($B200,"00")&amp;" "&amp;#REF!&amp;" "&amp;1,""),IF($B199&lt;&gt;0,TEXT($B199,"00")&amp;" "&amp;#REF!&amp;" "&amp;2,""))</f>
        <v/>
      </c>
      <c r="BY200" t="str">
        <f t="shared" si="151"/>
        <v/>
      </c>
      <c r="BZ200" t="str">
        <f t="shared" si="152"/>
        <v/>
      </c>
      <c r="CA200" t="str">
        <f t="shared" si="150"/>
        <v/>
      </c>
      <c r="CB200" t="str">
        <f t="shared" si="142"/>
        <v/>
      </c>
      <c r="CC200" t="str">
        <f t="shared" si="143"/>
        <v/>
      </c>
      <c r="CD200" t="str">
        <f t="shared" si="144"/>
        <v/>
      </c>
      <c r="CE200" t="str">
        <f t="shared" si="145"/>
        <v/>
      </c>
      <c r="CF200" t="str">
        <f t="shared" si="146"/>
        <v/>
      </c>
    </row>
    <row r="201" spans="1:84" ht="15.75" customHeight="1" thickBot="1" x14ac:dyDescent="0.45">
      <c r="A201" s="1497"/>
      <c r="B201" s="1458"/>
      <c r="C201" s="97"/>
      <c r="D201" s="98"/>
      <c r="E201" s="98"/>
      <c r="F201" s="87"/>
      <c r="G201" s="1140"/>
      <c r="H201" s="1486"/>
      <c r="I201" s="1105" t="str">
        <f>IF(ISNA(VLOOKUP(C201,'J1&amp;J2'!$CA$9:$CE$466,5,FALSE)),"",VLOOKUP(C201,'J1&amp;J2'!$CA$9:$CE$466,5,FALSE))</f>
        <v/>
      </c>
      <c r="J201" s="1517"/>
      <c r="K201" s="1480"/>
      <c r="L201" s="1463"/>
      <c r="M201" s="1531"/>
      <c r="N201" s="1484"/>
      <c r="O201" s="1510"/>
      <c r="P201" s="1010"/>
      <c r="Q201" s="1350"/>
      <c r="R201" s="88"/>
      <c r="S201" s="1510"/>
      <c r="T201" s="1510"/>
      <c r="U201" s="1510"/>
      <c r="V201" s="1510"/>
      <c r="W201" s="1510"/>
      <c r="X201" s="1510"/>
      <c r="Y201" s="1510"/>
      <c r="Z201" s="1469"/>
      <c r="AA201" s="1425"/>
      <c r="AB201" s="1328" t="str">
        <f>IF(ISNA(VLOOKUP(AA201,SaisieScores!$F$12:$G$103,2,FALSE)),"",VLOOKUP(AA201,SaisieScores!$F$12:$G$103,2,FALSE))</f>
        <v/>
      </c>
      <c r="AC201" s="898" t="str">
        <f t="shared" si="17"/>
        <v/>
      </c>
      <c r="AD201" s="1339" t="str">
        <f t="shared" si="131"/>
        <v/>
      </c>
      <c r="AE201" s="1339" t="str">
        <f t="shared" si="132"/>
        <v/>
      </c>
      <c r="AF201" s="898" t="str">
        <f>IF(OR(ISBLANK(AB201),AB201=""),"",IF(AB201="AB","",RANK(AB201,$AB$184:$AB$213,1)+COUNTIF($AB$184:AB201,AB201)-1))</f>
        <v/>
      </c>
      <c r="AG201" s="1045" t="str">
        <f t="shared" si="138"/>
        <v/>
      </c>
      <c r="AH201" s="88" t="str">
        <f t="shared" si="179"/>
        <v/>
      </c>
      <c r="AI201" s="87" t="str">
        <f t="shared" si="157"/>
        <v/>
      </c>
      <c r="AJ201" s="1010" t="str">
        <f t="shared" si="4"/>
        <v/>
      </c>
      <c r="AK201" s="99"/>
      <c r="AL201" s="950"/>
      <c r="AM201" s="950"/>
      <c r="AN201" s="1339" t="str">
        <f t="shared" si="139"/>
        <v/>
      </c>
      <c r="AO201" s="1352" t="str">
        <f t="shared" si="156"/>
        <v/>
      </c>
      <c r="AP201" s="1241" t="str">
        <f t="shared" si="148"/>
        <v/>
      </c>
      <c r="AQ201" s="1045" t="str">
        <f t="shared" si="133"/>
        <v/>
      </c>
      <c r="AR201" s="1045" t="str">
        <f t="shared" si="180"/>
        <v/>
      </c>
      <c r="AS201" s="1045" t="str">
        <f t="shared" si="7"/>
        <v/>
      </c>
      <c r="AT201" s="1045" t="str">
        <f t="shared" si="134"/>
        <v/>
      </c>
      <c r="AU201" s="1045"/>
      <c r="AV201" s="1045" t="str">
        <f t="shared" si="149"/>
        <v/>
      </c>
      <c r="AW201" s="1045"/>
      <c r="AX201" s="1045" t="str">
        <f t="shared" si="135"/>
        <v/>
      </c>
      <c r="AY201" s="1497"/>
      <c r="AZ201" s="1497"/>
      <c r="BA201" s="900" t="str">
        <f t="shared" si="136"/>
        <v/>
      </c>
      <c r="BB201" s="900" t="str">
        <f>IF(ISBLANK('JOURNÉE 2'!C201),"",'JOURNÉE 2'!C201)</f>
        <v/>
      </c>
      <c r="BC201" s="1511"/>
      <c r="BD201" s="1510"/>
      <c r="BE201" s="1515"/>
      <c r="BF201" s="1311" t="str">
        <f>IF(ISNA(VLOOKUP(BA201,'JOURNÉE 1'!$BJ$10:$BL$298,2,FALSE)),"",VLOOKUP(BA201,'JOURNÉE 1'!$BJ$10:$BL$298,2,FALSE))</f>
        <v/>
      </c>
      <c r="BG201" s="1312" t="str">
        <f t="shared" si="11"/>
        <v/>
      </c>
      <c r="BH201" s="1312" t="str">
        <f t="shared" si="12"/>
        <v/>
      </c>
      <c r="BI201" s="1511"/>
      <c r="BJ201" s="1353"/>
      <c r="BK201" s="1510"/>
      <c r="BL201" s="1510"/>
      <c r="BM201" s="1515"/>
      <c r="BN201" s="1311" t="str">
        <f>IF(ISBLANK('JOURNÉE 1'!C201),"",'JOURNÉE 1'!C201)</f>
        <v/>
      </c>
      <c r="BO201" s="461" t="str">
        <f t="shared" si="137"/>
        <v/>
      </c>
      <c r="BP201" s="461" t="str">
        <f>IF(ISBLANK('JOURNÉE 2'!C201),"",'JOURNÉE 2'!C201)</f>
        <v/>
      </c>
      <c r="BQ201" s="461" t="str">
        <f>IF(ISBLANK('JOURNÉE 1'!U201),"",'JOURNÉE 1'!U201)</f>
        <v/>
      </c>
      <c r="BR201" s="461" t="str">
        <f>IF(ISNA(VLOOKUP(BN201,'JOURNÉE 2'!$C$10:$AR$300,35,FALSE)),"",VLOOKUP(BN201,'JOURNÉE 2'!$C$10:$AR$300,35,FALSE))</f>
        <v/>
      </c>
      <c r="BS201" s="461" t="str">
        <f t="shared" si="140"/>
        <v/>
      </c>
      <c r="BT201" s="475">
        <f t="shared" si="141"/>
        <v>18</v>
      </c>
      <c r="BU201" s="1304" t="str">
        <f>IF(ISNA(VLOOKUP(BN201,'JOURNÉE 2'!$BV$10:$BX$300,3,FALSE)),"",VLOOKUP(BN201,'JOURNÉE 2'!$BV$10:$BX$300,3,FALSE))</f>
        <v/>
      </c>
      <c r="BV201" s="900" t="str">
        <f>IF(ISNA(VLOOKUP(BN201,'JOURNÉE 2'!$C$10:$AR$300,1,FALSE)),"",VLOOKUP(BN201,'JOURNÉE 2'!$C$10:$AR$300,1,FALSE))</f>
        <v/>
      </c>
      <c r="BW201" s="96"/>
      <c r="BX201" t="str">
        <f>IF(ISEVEN(ROW()),IF($B201&lt;&gt;0,TEXT($B201,"00")&amp;" "&amp;#REF!&amp;" "&amp;1,""),IF($B200&lt;&gt;0,TEXT($B200,"00")&amp;" "&amp;#REF!&amp;" "&amp;2,""))</f>
        <v/>
      </c>
      <c r="BY201" t="str">
        <f t="shared" si="151"/>
        <v/>
      </c>
      <c r="BZ201" t="str">
        <f t="shared" si="152"/>
        <v/>
      </c>
      <c r="CA201" t="str">
        <f t="shared" si="150"/>
        <v/>
      </c>
      <c r="CB201" t="str">
        <f t="shared" si="142"/>
        <v/>
      </c>
      <c r="CC201" t="str">
        <f t="shared" si="143"/>
        <v/>
      </c>
      <c r="CD201" t="str">
        <f t="shared" si="144"/>
        <v/>
      </c>
      <c r="CE201" t="str">
        <f t="shared" si="145"/>
        <v/>
      </c>
      <c r="CF201" t="str">
        <f t="shared" si="146"/>
        <v/>
      </c>
    </row>
    <row r="202" spans="1:84" ht="15.75" customHeight="1" thickTop="1" x14ac:dyDescent="0.4">
      <c r="A202" s="1497"/>
      <c r="B202" s="1457"/>
      <c r="C202" s="113"/>
      <c r="D202" s="114"/>
      <c r="E202" s="114"/>
      <c r="F202" s="115"/>
      <c r="G202" s="1139"/>
      <c r="H202" s="1457" t="str">
        <f t="shared" ref="H202" si="188">IF(G203=36,"",IF(G202="","",G202+G203))</f>
        <v/>
      </c>
      <c r="I202" s="1104" t="str">
        <f>IF(ISNA(VLOOKUP(C202,'J1&amp;J2'!$CA$9:$CE$466,5,FALSE)),"",VLOOKUP(C202,'J1&amp;J2'!$CA$9:$CE$466,5,FALSE))</f>
        <v/>
      </c>
      <c r="J202" s="1518"/>
      <c r="K202" s="1479" t="str">
        <f>IF(ISNA(VLOOKUP(J202,SaisieScores!$C$12:$D$103,2,FALSE)),"",VLOOKUP(J202,SaisieScores!$C$12:$D$103,2,FALSE))</f>
        <v/>
      </c>
      <c r="L202" s="1462" t="str">
        <f t="shared" si="154"/>
        <v/>
      </c>
      <c r="M202" s="1520" t="str">
        <f>IF(L202="","",L202-$AS$6)</f>
        <v/>
      </c>
      <c r="N202" s="1460" t="str">
        <f>IF(K202="","",RANK(K202,($K$10:$K$257),1))</f>
        <v/>
      </c>
      <c r="O202" s="1509" t="str">
        <f>IF(S202="","",IF(S202&gt;3,"",IF(S202=1,K202,IF(S202=2,K202,IF(S202=3,K202)))))</f>
        <v/>
      </c>
      <c r="P202" s="1351"/>
      <c r="Q202" s="1351"/>
      <c r="R202" s="83"/>
      <c r="S202" s="1539" t="str">
        <f>IF(OR(ISBLANK(K202),K202=""),"",RANK(K202,$K$184:$K$213,1)+COUNTIF($K$184:K202,K202)-1)</f>
        <v/>
      </c>
      <c r="T202" s="1476" t="str">
        <f>IF(O202="","",IF(O202&gt;3,"",IF(O202=1,K202,IF(O202=2,K202,IF(O202=3,K202)))))</f>
        <v/>
      </c>
      <c r="U202" s="1474" t="str">
        <f>IF(S202="","",IF(S202&gt;3,"",IF(S202=1,K202,IF(S202=2,K202,IF(S202=3,K202)))))</f>
        <v/>
      </c>
      <c r="V202" s="1476"/>
      <c r="W202" s="1474" t="str">
        <f>IF(OR(ISBLANK(V202),V202=""),"",RANK(V202,($V$10:$V$257),1))</f>
        <v/>
      </c>
      <c r="X202" s="1476"/>
      <c r="Y202" s="1476"/>
      <c r="Z202" s="1477"/>
      <c r="AA202" s="1426"/>
      <c r="AB202" s="1328" t="str">
        <f>IF(ISNA(VLOOKUP(AA202,SaisieScores!$F$12:$G$103,2,FALSE)),"",VLOOKUP(AA202,SaisieScores!$F$12:$G$103,2,FALSE))</f>
        <v/>
      </c>
      <c r="AC202" s="1348" t="str">
        <f t="shared" si="17"/>
        <v/>
      </c>
      <c r="AD202" s="1349" t="str">
        <f t="shared" ref="AD202:AD257" si="189">IF(AC202="","",IF(AC202="AB","",AC202-$AS$6))</f>
        <v/>
      </c>
      <c r="AE202" s="1349" t="str">
        <f t="shared" ref="AE202:AE257" si="190">IF(OR(AB202="",AB202="AB"),"",IF(AB202=999,"",RANK(AB202,($AB$10:$AB$257),1)))</f>
        <v/>
      </c>
      <c r="AF202" s="1348" t="str">
        <f>IF(OR(ISBLANK(AB202),AB202=""),"",IF(AB202="AB","",RANK(AB202,$AB$184:$AB$213,1)+COUNTIF($AB$184:AB202,AB202)-1))</f>
        <v/>
      </c>
      <c r="AG202" s="1223" t="str">
        <f t="shared" si="138"/>
        <v/>
      </c>
      <c r="AH202" s="103" t="str">
        <f t="shared" si="179"/>
        <v/>
      </c>
      <c r="AI202" s="82" t="str">
        <f t="shared" si="157"/>
        <v/>
      </c>
      <c r="AJ202" s="897" t="str">
        <f t="shared" si="4"/>
        <v/>
      </c>
      <c r="AK202" s="1223"/>
      <c r="AL202" s="1348"/>
      <c r="AM202" s="1348"/>
      <c r="AN202" s="1349" t="str">
        <f t="shared" si="139"/>
        <v/>
      </c>
      <c r="AO202" s="1157" t="str">
        <f t="shared" si="156"/>
        <v/>
      </c>
      <c r="AP202" s="1242" t="str">
        <f t="shared" si="148"/>
        <v/>
      </c>
      <c r="AQ202" s="1223" t="str">
        <f t="shared" ref="AQ202:AQ257" si="191">IF(AP202="","",RANK(AP202,($AP$10:$AP$257),1))</f>
        <v/>
      </c>
      <c r="AR202" s="1223" t="str">
        <f t="shared" si="180"/>
        <v/>
      </c>
      <c r="AS202" s="1223" t="str">
        <f t="shared" si="7"/>
        <v/>
      </c>
      <c r="AT202" s="1223" t="str">
        <f t="shared" ref="AT202:AT257" si="192">IF(AF202="","",IF(AF202&gt;4,AP202,""))</f>
        <v/>
      </c>
      <c r="AU202" s="1223"/>
      <c r="AV202" s="1223" t="str">
        <f t="shared" si="149"/>
        <v/>
      </c>
      <c r="AW202" s="1223"/>
      <c r="AX202" s="1223" t="str">
        <f t="shared" ref="AX202:AX241" si="193">IF(OR(ISBLANK(G202),ISBLANK(AC202),ISBLANK($AY$6)),"",IF(AC202="AB",IF(G202+3.6&gt;=36,36,G202+3.6),IF(AND(G202&gt;=18,$AY$6-AC202+G202&gt;0),G202-($AY$6-AC202+G202)*0.4,IF(AND(G202&lt;18,$AY$6-AC202+G202&gt;0),AC202-($AY$6-AC202+G202)*0.2,IF($AY$6-AC202+G202&lt;0,IF(G202-($AY$6-AC202+G202)*0.1&gt;36,36,G202-($AY$6-AC202+G202)*0.1),IF($AY$6-AC202+G202=0,G202))))))</f>
        <v/>
      </c>
      <c r="AY202" s="1497"/>
      <c r="AZ202" s="1497"/>
      <c r="BA202" s="900" t="str">
        <f t="shared" ref="BA202:BA257" si="194">IF(C202= "", "",C202)</f>
        <v/>
      </c>
      <c r="BB202" s="900" t="str">
        <f>IF(ISBLANK('JOURNÉE 2'!C202),"",'JOURNÉE 2'!C202)</f>
        <v/>
      </c>
      <c r="BC202" s="1505" t="str">
        <f>IF(OR(BK202=""),"",IF(OR(BL202=""),"",BK202))</f>
        <v/>
      </c>
      <c r="BD202" s="1495" t="str">
        <f>IF(OR(BK202=""),"",IF(OR(BL202=""),"",BL202))</f>
        <v/>
      </c>
      <c r="BE202" s="1508" t="str">
        <f>IF(OR(BK202="",BL202=""),"",MIN(BK202:BL202))</f>
        <v/>
      </c>
      <c r="BF202" s="1311" t="str">
        <f>IF(ISNA(VLOOKUP(BA202,'JOURNÉE 1'!$BJ$10:$BL$298,2,FALSE)),"",VLOOKUP(BA202,'JOURNÉE 1'!$BJ$10:$BL$298,2,FALSE))</f>
        <v/>
      </c>
      <c r="BG202" s="1312" t="str">
        <f t="shared" si="11"/>
        <v/>
      </c>
      <c r="BH202" s="1312" t="str">
        <f t="shared" si="12"/>
        <v/>
      </c>
      <c r="BI202" s="1505" t="str">
        <f>IF(OR(C202="",C203=""),"",CONCATENATE(C202,C203))</f>
        <v/>
      </c>
      <c r="BJ202" s="94"/>
      <c r="BK202" s="1606" t="str">
        <f>IF(K202= "", "",K202)</f>
        <v/>
      </c>
      <c r="BL202" s="1606" t="str">
        <f>IF(ISNA(VLOOKUP(BI202,'JOURNÉE 2'!$BE$10:$BF$300,2,FALSE)),"",VLOOKUP(BI202,'JOURNÉE 2'!$BE$10:$BF$300,2,FALSE))</f>
        <v/>
      </c>
      <c r="BM202" s="1607" t="str">
        <f>IF(OR(BK202="",BL202=""),"",MIN(BK202:BL202))</f>
        <v/>
      </c>
      <c r="BN202" s="1311" t="str">
        <f>IF(ISBLANK('JOURNÉE 1'!C202),"",'JOURNÉE 1'!C202)</f>
        <v/>
      </c>
      <c r="BO202" s="461" t="str">
        <f t="shared" ref="BO202:BO257" si="195">IF(AC202= "", "",AC202)</f>
        <v/>
      </c>
      <c r="BP202" s="461" t="str">
        <f>IF(ISBLANK('JOURNÉE 2'!C202),"",'JOURNÉE 2'!C202)</f>
        <v/>
      </c>
      <c r="BQ202" s="461" t="str">
        <f>IF(ISBLANK('JOURNÉE 1'!U202),"",'JOURNÉE 1'!U202)</f>
        <v/>
      </c>
      <c r="BR202" s="461" t="str">
        <f>IF(ISNA(VLOOKUP(BN202,'JOURNÉE 2'!$C$10:$AR$300,35,FALSE)),"",VLOOKUP(BN202,'JOURNÉE 2'!$C$10:$AR$300,35,FALSE))</f>
        <v/>
      </c>
      <c r="BS202" s="461" t="str">
        <f t="shared" si="140"/>
        <v/>
      </c>
      <c r="BT202" s="475">
        <f t="shared" si="141"/>
        <v>18</v>
      </c>
      <c r="BU202" s="1304" t="str">
        <f>IF(ISNA(VLOOKUP(BN202,'JOURNÉE 2'!$BV$10:$BX$300,3,FALSE)),"",VLOOKUP(BN202,'JOURNÉE 2'!$BV$10:$BX$300,3,FALSE))</f>
        <v/>
      </c>
      <c r="BV202" s="900" t="str">
        <f>IF(ISNA(VLOOKUP(BN202,'JOURNÉE 2'!$C$10:$AR$300,1,FALSE)),"",VLOOKUP(BN202,'JOURNÉE 2'!$C$10:$AR$300,1,FALSE))</f>
        <v/>
      </c>
      <c r="BW202" s="107"/>
      <c r="BX202" t="str">
        <f>IF(ISEVEN(ROW()),IF($B202&lt;&gt;0,TEXT($B202,"00")&amp;" "&amp;#REF!&amp;" "&amp;1,""),IF($B201&lt;&gt;0,TEXT($B201,"00")&amp;" "&amp;#REF!&amp;" "&amp;2,""))</f>
        <v/>
      </c>
      <c r="BY202" t="str">
        <f t="shared" si="151"/>
        <v/>
      </c>
      <c r="BZ202" t="str">
        <f t="shared" si="152"/>
        <v/>
      </c>
      <c r="CA202" t="str">
        <f t="shared" si="150"/>
        <v/>
      </c>
      <c r="CB202" t="str">
        <f t="shared" si="142"/>
        <v/>
      </c>
      <c r="CC202" t="str">
        <f t="shared" si="143"/>
        <v/>
      </c>
      <c r="CD202" t="str">
        <f t="shared" si="144"/>
        <v/>
      </c>
      <c r="CE202" t="str">
        <f t="shared" si="145"/>
        <v/>
      </c>
      <c r="CF202" t="str">
        <f t="shared" si="146"/>
        <v/>
      </c>
    </row>
    <row r="203" spans="1:84" ht="15.75" customHeight="1" thickBot="1" x14ac:dyDescent="0.45">
      <c r="A203" s="1497"/>
      <c r="B203" s="1458"/>
      <c r="C203" s="80"/>
      <c r="D203" s="81"/>
      <c r="E203" s="81"/>
      <c r="F203" s="82"/>
      <c r="G203" s="1141"/>
      <c r="H203" s="1494"/>
      <c r="I203" s="1102" t="str">
        <f>IF(ISNA(VLOOKUP(C203,'J1&amp;J2'!$CA$9:$CE$466,5,FALSE)),"",VLOOKUP(C203,'J1&amp;J2'!$CA$9:$CE$466,5,FALSE))</f>
        <v/>
      </c>
      <c r="J203" s="1519"/>
      <c r="K203" s="1480"/>
      <c r="L203" s="1463"/>
      <c r="M203" s="1521"/>
      <c r="N203" s="1461"/>
      <c r="O203" s="1510"/>
      <c r="P203" s="1347"/>
      <c r="Q203" s="1347"/>
      <c r="R203" s="83"/>
      <c r="S203" s="1510"/>
      <c r="T203" s="1510"/>
      <c r="U203" s="1510"/>
      <c r="V203" s="1510"/>
      <c r="W203" s="1510"/>
      <c r="X203" s="1510"/>
      <c r="Y203" s="1510"/>
      <c r="Z203" s="1469"/>
      <c r="AA203" s="1424"/>
      <c r="AB203" s="1328" t="str">
        <f>IF(ISNA(VLOOKUP(AA203,SaisieScores!$F$12:$G$103,2,FALSE)),"",VLOOKUP(AA203,SaisieScores!$F$12:$G$103,2,FALSE))</f>
        <v/>
      </c>
      <c r="AC203" s="898" t="str">
        <f t="shared" si="17"/>
        <v/>
      </c>
      <c r="AD203" s="1339" t="str">
        <f t="shared" si="189"/>
        <v/>
      </c>
      <c r="AE203" s="1339" t="str">
        <f t="shared" si="190"/>
        <v/>
      </c>
      <c r="AF203" s="898" t="str">
        <f>IF(OR(ISBLANK(AB203),AB203=""),"",IF(AB203="AB","",RANK(AB203,$AB$184:$AB$213,1)+COUNTIF($AB$184:AB203,AB203)-1))</f>
        <v/>
      </c>
      <c r="AG203" s="1045" t="str">
        <f t="shared" ref="AG203:AG257" si="196">IF(AF203="","",IF(AB203=999,"",IF(AF203&gt;4,"",IF(AF203=1,AB203,IF(AF203=2,AB203,IF(AF203=3,AB203,IF(AF203=4,AB203)))))))</f>
        <v/>
      </c>
      <c r="AH203" s="88" t="str">
        <f t="shared" si="179"/>
        <v/>
      </c>
      <c r="AI203" s="87" t="str">
        <f t="shared" si="157"/>
        <v/>
      </c>
      <c r="AJ203" s="1010" t="str">
        <f t="shared" si="4"/>
        <v/>
      </c>
      <c r="AK203" s="99"/>
      <c r="AL203" s="950"/>
      <c r="AM203" s="950"/>
      <c r="AN203" s="1339" t="str">
        <f t="shared" ref="AN203:AN257" si="197">IF(AB203="","",IF(AB203="AB",IF(G203+3.6&gt;=36,36,G203+3.6),IF(OR(ISBLANK(G203),ISBLANK(AB203),ISBLANK($AS$6)),"",IF(AND(G203&gt;=18,$AS$6-AB203+G203&gt;0),G203-($AS$6-AB203+G203)*0.4,IF(AND(G203&lt;18,$AS$6-AB203+G203&gt;0),G203-($AS$6-AB203+G203)*0.2,IF($AS$6-AB203+G203&lt;0,IF(G203-($AS$6-AB203+G203)*0.1&gt;36,36,G203-($AS$6-AB203+G203)*0.1),IF($AS$6-AB203+G203=0,G203)))))))</f>
        <v/>
      </c>
      <c r="AO203" s="1352" t="str">
        <f t="shared" si="156"/>
        <v/>
      </c>
      <c r="AP203" s="1241" t="str">
        <f t="shared" si="148"/>
        <v/>
      </c>
      <c r="AQ203" s="1045" t="str">
        <f t="shared" si="191"/>
        <v/>
      </c>
      <c r="AR203" s="1045" t="str">
        <f t="shared" si="180"/>
        <v/>
      </c>
      <c r="AS203" s="1045" t="str">
        <f t="shared" si="7"/>
        <v/>
      </c>
      <c r="AT203" s="1045" t="str">
        <f t="shared" si="192"/>
        <v/>
      </c>
      <c r="AU203" s="1045"/>
      <c r="AV203" s="1045" t="str">
        <f t="shared" si="149"/>
        <v/>
      </c>
      <c r="AW203" s="1045"/>
      <c r="AX203" s="1045" t="str">
        <f t="shared" si="193"/>
        <v/>
      </c>
      <c r="AY203" s="1497"/>
      <c r="AZ203" s="1497"/>
      <c r="BA203" s="900" t="str">
        <f t="shared" si="194"/>
        <v/>
      </c>
      <c r="BB203" s="900" t="str">
        <f>IF(ISBLANK('JOURNÉE 2'!C203),"",'JOURNÉE 2'!C203)</f>
        <v/>
      </c>
      <c r="BC203" s="1511"/>
      <c r="BD203" s="1510"/>
      <c r="BE203" s="1515"/>
      <c r="BF203" s="1311" t="str">
        <f>IF(ISNA(VLOOKUP(BA203,'JOURNÉE 1'!$BJ$10:$BL$298,2,FALSE)),"",VLOOKUP(BA203,'JOURNÉE 1'!$BJ$10:$BL$298,2,FALSE))</f>
        <v/>
      </c>
      <c r="BG203" s="1312" t="str">
        <f t="shared" si="11"/>
        <v/>
      </c>
      <c r="BH203" s="1312" t="str">
        <f t="shared" si="12"/>
        <v/>
      </c>
      <c r="BI203" s="1511"/>
      <c r="BJ203" s="1353"/>
      <c r="BK203" s="1510"/>
      <c r="BL203" s="1510"/>
      <c r="BM203" s="1515"/>
      <c r="BN203" s="1311" t="str">
        <f>IF(ISBLANK('JOURNÉE 1'!C203),"",'JOURNÉE 1'!C203)</f>
        <v/>
      </c>
      <c r="BO203" s="461" t="str">
        <f t="shared" si="195"/>
        <v/>
      </c>
      <c r="BP203" s="461" t="str">
        <f>IF(ISBLANK('JOURNÉE 2'!C203),"",'JOURNÉE 2'!C203)</f>
        <v/>
      </c>
      <c r="BQ203" s="461" t="str">
        <f>IF(ISBLANK('JOURNÉE 1'!U203),"",'JOURNÉE 1'!U203)</f>
        <v/>
      </c>
      <c r="BR203" s="461" t="str">
        <f>IF(ISNA(VLOOKUP(BN203,'JOURNÉE 2'!$C$10:$AR$300,35,FALSE)),"",VLOOKUP(BN203,'JOURNÉE 2'!$C$10:$AR$300,35,FALSE))</f>
        <v/>
      </c>
      <c r="BS203" s="461" t="str">
        <f t="shared" ref="BS203:BS257" si="198">IF(OR(BO203="",BR203=""),"",MIN(BO203:BR203))</f>
        <v/>
      </c>
      <c r="BT203" s="475">
        <f t="shared" ref="BT203:BT257" si="199">IF(COUNTIF($BS$10:$BS$45,"&gt;1")&lt;1,"",SMALL($BS$10:$BS$45,1))</f>
        <v>18</v>
      </c>
      <c r="BU203" s="1304" t="str">
        <f>IF(ISNA(VLOOKUP(BN203,'JOURNÉE 2'!$BV$10:$BX$300,3,FALSE)),"",VLOOKUP(BN203,'JOURNÉE 2'!$BV$10:$BX$300,3,FALSE))</f>
        <v/>
      </c>
      <c r="BV203" s="900" t="str">
        <f>IF(ISNA(VLOOKUP(BN203,'JOURNÉE 2'!$C$10:$AR$300,1,FALSE)),"",VLOOKUP(BN203,'JOURNÉE 2'!$C$10:$AR$300,1,FALSE))</f>
        <v/>
      </c>
      <c r="BW203" s="96"/>
      <c r="BX203" t="str">
        <f>IF(ISEVEN(ROW()),IF($B203&lt;&gt;0,TEXT($B203,"00")&amp;" "&amp;#REF!&amp;" "&amp;1,""),IF($B202&lt;&gt;0,TEXT($B202,"00")&amp;" "&amp;#REF!&amp;" "&amp;2,""))</f>
        <v/>
      </c>
      <c r="BY203" t="str">
        <f t="shared" si="151"/>
        <v/>
      </c>
      <c r="BZ203" t="str">
        <f t="shared" si="152"/>
        <v/>
      </c>
      <c r="CA203" t="str">
        <f t="shared" si="150"/>
        <v/>
      </c>
      <c r="CB203" t="str">
        <f t="shared" ref="CB203:CB257" si="200">+IF($BW203&gt;0,BW203,"")</f>
        <v/>
      </c>
      <c r="CC203" t="str">
        <f t="shared" ref="CC203:CC257" si="201">+IF($BW203&gt;0,$AA203,"")</f>
        <v/>
      </c>
      <c r="CD203" t="str">
        <f t="shared" ref="CD203:CD257" si="202">+IF($C203&lt;&gt;"",$D203&amp;" "&amp;$E203,"")</f>
        <v/>
      </c>
      <c r="CE203" t="str">
        <f t="shared" ref="CE203:CE257" si="203">+IF($C203&lt;&gt;"",$F203,"")</f>
        <v/>
      </c>
      <c r="CF203" t="str">
        <f t="shared" ref="CF203:CF257" si="204">+IF($C203&lt;&gt;"",$G203,"")</f>
        <v/>
      </c>
    </row>
    <row r="204" spans="1:84" ht="15.75" customHeight="1" thickTop="1" x14ac:dyDescent="0.4">
      <c r="A204" s="1497"/>
      <c r="B204" s="1459"/>
      <c r="C204" s="97"/>
      <c r="D204" s="98"/>
      <c r="E204" s="98"/>
      <c r="F204" s="87"/>
      <c r="G204" s="1140"/>
      <c r="H204" s="1459" t="str">
        <f t="shared" ref="H204" si="205">IF(G205=36,"",IF(G204="","",G204+G205))</f>
        <v/>
      </c>
      <c r="I204" s="1103" t="str">
        <f>IF(ISNA(VLOOKUP(C204,'J1&amp;J2'!$CA$9:$CE$466,5,FALSE)),"",VLOOKUP(C204,'J1&amp;J2'!$CA$9:$CE$466,5,FALSE))</f>
        <v/>
      </c>
      <c r="J204" s="1516"/>
      <c r="K204" s="1479" t="str">
        <f>IF(ISNA(VLOOKUP(J204,SaisieScores!$C$12:$D$103,2,FALSE)),"",VLOOKUP(J204,SaisieScores!$C$12:$D$103,2,FALSE))</f>
        <v/>
      </c>
      <c r="L204" s="1462" t="str">
        <f t="shared" si="154"/>
        <v/>
      </c>
      <c r="M204" s="1529" t="str">
        <f>IF(L204="","",L204-$AS$6)</f>
        <v/>
      </c>
      <c r="N204" s="1471" t="str">
        <f>IF(K204="","",RANK(K204,($K$10:$K$257),1))</f>
        <v/>
      </c>
      <c r="O204" s="1474" t="str">
        <f>IF(S204="","",IF(S204&gt;3,"",IF(S204=1,K204,IF(S204=2,K204,IF(S204=3,K204)))))</f>
        <v/>
      </c>
      <c r="P204" s="1045"/>
      <c r="Q204" s="942"/>
      <c r="R204" s="87"/>
      <c r="S204" s="1474" t="str">
        <f>IF(OR(ISBLANK(K204),K204=""),"",RANK(K204,$K$184:$K$213,1)+COUNTIF($K$184:K204,K204)-1)</f>
        <v/>
      </c>
      <c r="T204" s="1474" t="str">
        <f>IF(O204="","",IF(O204&gt;3,"",IF(O204=1,K204,IF(O204=2,K204,IF(O204=3,K204)))))</f>
        <v/>
      </c>
      <c r="U204" s="1474" t="str">
        <f>IF(S204="","",IF(S204&gt;3,"",IF(S204=1,K204,IF(S204=2,K204,IF(S204=3,K204)))))</f>
        <v/>
      </c>
      <c r="V204" s="1476"/>
      <c r="W204" s="1474" t="str">
        <f>IF(OR(ISBLANK(V204),V204=""),"",RANK(V204,($V$10:$V$257),1))</f>
        <v/>
      </c>
      <c r="X204" s="1476"/>
      <c r="Y204" s="1474"/>
      <c r="Z204" s="1468"/>
      <c r="AA204" s="1425"/>
      <c r="AB204" s="1328" t="str">
        <f>IF(ISNA(VLOOKUP(AA204,SaisieScores!$F$12:$G$103,2,FALSE)),"",VLOOKUP(AA204,SaisieScores!$F$12:$G$103,2,FALSE))</f>
        <v/>
      </c>
      <c r="AC204" s="1348" t="str">
        <f t="shared" si="17"/>
        <v/>
      </c>
      <c r="AD204" s="1349" t="str">
        <f t="shared" si="189"/>
        <v/>
      </c>
      <c r="AE204" s="1349" t="str">
        <f t="shared" si="190"/>
        <v/>
      </c>
      <c r="AF204" s="1348" t="str">
        <f>IF(OR(ISBLANK(AB204),AB204=""),"",IF(AB204="AB","",RANK(AB204,$AB$184:$AB$213,1)+COUNTIF($AB$184:AB204,AB204)-1))</f>
        <v/>
      </c>
      <c r="AG204" s="1223" t="str">
        <f t="shared" si="196"/>
        <v/>
      </c>
      <c r="AH204" s="103" t="str">
        <f t="shared" si="179"/>
        <v/>
      </c>
      <c r="AI204" s="82" t="str">
        <f t="shared" si="157"/>
        <v/>
      </c>
      <c r="AJ204" s="897" t="str">
        <f t="shared" si="4"/>
        <v/>
      </c>
      <c r="AK204" s="1223"/>
      <c r="AL204" s="1348"/>
      <c r="AM204" s="1348"/>
      <c r="AN204" s="1349" t="str">
        <f t="shared" si="197"/>
        <v/>
      </c>
      <c r="AO204" s="1157" t="str">
        <f t="shared" si="156"/>
        <v/>
      </c>
      <c r="AP204" s="1242" t="str">
        <f t="shared" ref="AP204:AP257" si="206">IF(AC204="","",IF(AC204="AB","",AB204-G204))</f>
        <v/>
      </c>
      <c r="AQ204" s="1223" t="str">
        <f t="shared" si="191"/>
        <v/>
      </c>
      <c r="AR204" s="1223" t="str">
        <f t="shared" si="180"/>
        <v/>
      </c>
      <c r="AS204" s="1223" t="str">
        <f t="shared" si="7"/>
        <v/>
      </c>
      <c r="AT204" s="1223" t="str">
        <f t="shared" si="192"/>
        <v/>
      </c>
      <c r="AU204" s="1223"/>
      <c r="AV204" s="1223" t="str">
        <f t="shared" ref="AV204:AV245" si="207">IF(AU204="","",RANK(AU204,($AU$10:$AU$257),1))</f>
        <v/>
      </c>
      <c r="AW204" s="1223"/>
      <c r="AX204" s="1223" t="str">
        <f t="shared" si="193"/>
        <v/>
      </c>
      <c r="AY204" s="1497"/>
      <c r="AZ204" s="1497"/>
      <c r="BA204" s="900" t="str">
        <f t="shared" si="194"/>
        <v/>
      </c>
      <c r="BB204" s="900" t="str">
        <f>IF(ISBLANK('JOURNÉE 2'!C204),"",'JOURNÉE 2'!C204)</f>
        <v/>
      </c>
      <c r="BC204" s="1505" t="str">
        <f>IF(OR(BK204=""),"",IF(OR(BL204=""),"",BK204))</f>
        <v/>
      </c>
      <c r="BD204" s="1495" t="str">
        <f>IF(OR(BK204=""),"",IF(OR(BL204=""),"",BL204))</f>
        <v/>
      </c>
      <c r="BE204" s="1508" t="str">
        <f>IF(OR(BK204="",BL204=""),"",MIN(BK204:BL204))</f>
        <v/>
      </c>
      <c r="BF204" s="1311" t="str">
        <f>IF(ISNA(VLOOKUP(BA204,'JOURNÉE 1'!$BJ$10:$BL$298,2,FALSE)),"",VLOOKUP(BA204,'JOURNÉE 1'!$BJ$10:$BL$298,2,FALSE))</f>
        <v/>
      </c>
      <c r="BG204" s="1312" t="str">
        <f t="shared" si="11"/>
        <v/>
      </c>
      <c r="BH204" s="1312" t="str">
        <f t="shared" si="12"/>
        <v/>
      </c>
      <c r="BI204" s="1505" t="str">
        <f>IF(OR(C204="",C205=""),"",CONCATENATE(C204,C205))</f>
        <v/>
      </c>
      <c r="BJ204" s="1354"/>
      <c r="BK204" s="1495" t="str">
        <f>IF(K204= "", "",K204)</f>
        <v/>
      </c>
      <c r="BL204" s="1495" t="str">
        <f>IF(ISNA(VLOOKUP(BI204,'JOURNÉE 2'!$BE$10:$BF$300,2,FALSE)),"",VLOOKUP(BI204,'JOURNÉE 2'!$BE$10:$BF$300,2,FALSE))</f>
        <v/>
      </c>
      <c r="BM204" s="1508" t="str">
        <f>IF(OR(BK204="",BL204=""),"",MIN(BK204:BL204))</f>
        <v/>
      </c>
      <c r="BN204" s="1311" t="str">
        <f>IF(ISBLANK('JOURNÉE 1'!C204),"",'JOURNÉE 1'!C204)</f>
        <v/>
      </c>
      <c r="BO204" s="461" t="str">
        <f t="shared" si="195"/>
        <v/>
      </c>
      <c r="BP204" s="461" t="str">
        <f>IF(ISBLANK('JOURNÉE 2'!C204),"",'JOURNÉE 2'!C204)</f>
        <v/>
      </c>
      <c r="BQ204" s="461" t="str">
        <f>IF(ISBLANK('JOURNÉE 1'!U204),"",'JOURNÉE 1'!U204)</f>
        <v/>
      </c>
      <c r="BR204" s="461" t="str">
        <f>IF(ISNA(VLOOKUP(BN204,'JOURNÉE 2'!$C$10:$AR$300,35,FALSE)),"",VLOOKUP(BN204,'JOURNÉE 2'!$C$10:$AR$300,35,FALSE))</f>
        <v/>
      </c>
      <c r="BS204" s="461" t="str">
        <f t="shared" si="198"/>
        <v/>
      </c>
      <c r="BT204" s="475">
        <f t="shared" si="199"/>
        <v>18</v>
      </c>
      <c r="BU204" s="1304" t="str">
        <f>IF(ISNA(VLOOKUP(BN204,'JOURNÉE 2'!$BV$10:$BX$300,3,FALSE)),"",VLOOKUP(BN204,'JOURNÉE 2'!$BV$10:$BX$300,3,FALSE))</f>
        <v/>
      </c>
      <c r="BV204" s="900" t="str">
        <f>IF(ISNA(VLOOKUP(BN204,'JOURNÉE 2'!$C$10:$AR$300,1,FALSE)),"",VLOOKUP(BN204,'JOURNÉE 2'!$C$10:$AR$300,1,FALSE))</f>
        <v/>
      </c>
      <c r="BW204" s="107"/>
      <c r="BX204" t="str">
        <f>IF(ISEVEN(ROW()),IF($B204&lt;&gt;0,TEXT($B204,"00")&amp;" "&amp;#REF!&amp;" "&amp;1,""),IF($B203&lt;&gt;0,TEXT($B203,"00")&amp;" "&amp;#REF!&amp;" "&amp;2,""))</f>
        <v/>
      </c>
      <c r="BY204" t="str">
        <f t="shared" si="151"/>
        <v/>
      </c>
      <c r="BZ204" t="str">
        <f t="shared" si="152"/>
        <v/>
      </c>
      <c r="CA204" t="str">
        <f t="shared" ref="CA204:CA257" si="208">+IF(BW204&gt;0,TEXT(BW204,"00")&amp;" "&amp;AA204,"")</f>
        <v/>
      </c>
      <c r="CB204" t="str">
        <f t="shared" si="200"/>
        <v/>
      </c>
      <c r="CC204" t="str">
        <f t="shared" si="201"/>
        <v/>
      </c>
      <c r="CD204" t="str">
        <f t="shared" si="202"/>
        <v/>
      </c>
      <c r="CE204" t="str">
        <f t="shared" si="203"/>
        <v/>
      </c>
      <c r="CF204" t="str">
        <f t="shared" si="204"/>
        <v/>
      </c>
    </row>
    <row r="205" spans="1:84" ht="15.75" customHeight="1" thickBot="1" x14ac:dyDescent="0.45">
      <c r="A205" s="1497"/>
      <c r="B205" s="1458"/>
      <c r="C205" s="97"/>
      <c r="D205" s="98"/>
      <c r="E205" s="98"/>
      <c r="F205" s="87"/>
      <c r="G205" s="1140"/>
      <c r="H205" s="1486"/>
      <c r="I205" s="1105" t="str">
        <f>IF(ISNA(VLOOKUP(C205,'J1&amp;J2'!$CA$9:$CE$466,5,FALSE)),"",VLOOKUP(C205,'J1&amp;J2'!$CA$9:$CE$466,5,FALSE))</f>
        <v/>
      </c>
      <c r="J205" s="1517"/>
      <c r="K205" s="1480"/>
      <c r="L205" s="1463"/>
      <c r="M205" s="1531"/>
      <c r="N205" s="1484"/>
      <c r="O205" s="1510"/>
      <c r="P205" s="1010"/>
      <c r="Q205" s="1350"/>
      <c r="R205" s="88"/>
      <c r="S205" s="1510"/>
      <c r="T205" s="1510"/>
      <c r="U205" s="1510"/>
      <c r="V205" s="1510"/>
      <c r="W205" s="1510"/>
      <c r="X205" s="1510"/>
      <c r="Y205" s="1510"/>
      <c r="Z205" s="1469"/>
      <c r="AA205" s="1425"/>
      <c r="AB205" s="1328" t="str">
        <f>IF(ISNA(VLOOKUP(AA205,SaisieScores!$F$12:$G$103,2,FALSE)),"",VLOOKUP(AA205,SaisieScores!$F$12:$G$103,2,FALSE))</f>
        <v/>
      </c>
      <c r="AC205" s="898" t="str">
        <f t="shared" si="17"/>
        <v/>
      </c>
      <c r="AD205" s="1339" t="str">
        <f t="shared" si="189"/>
        <v/>
      </c>
      <c r="AE205" s="1339" t="str">
        <f t="shared" si="190"/>
        <v/>
      </c>
      <c r="AF205" s="898" t="str">
        <f>IF(OR(ISBLANK(AB205),AB205=""),"",IF(AB205="AB","",RANK(AB205,$AB$184:$AB$213,1)+COUNTIF($AB$184:AB205,AB205)-1))</f>
        <v/>
      </c>
      <c r="AG205" s="1045" t="str">
        <f t="shared" si="196"/>
        <v/>
      </c>
      <c r="AH205" s="88" t="str">
        <f t="shared" si="179"/>
        <v/>
      </c>
      <c r="AI205" s="87" t="str">
        <f t="shared" si="157"/>
        <v/>
      </c>
      <c r="AJ205" s="1010" t="str">
        <f t="shared" si="4"/>
        <v/>
      </c>
      <c r="AK205" s="99"/>
      <c r="AL205" s="950"/>
      <c r="AM205" s="950"/>
      <c r="AN205" s="1339" t="str">
        <f t="shared" si="197"/>
        <v/>
      </c>
      <c r="AO205" s="1352" t="str">
        <f t="shared" si="156"/>
        <v/>
      </c>
      <c r="AP205" s="1241" t="str">
        <f t="shared" si="206"/>
        <v/>
      </c>
      <c r="AQ205" s="1045" t="str">
        <f t="shared" si="191"/>
        <v/>
      </c>
      <c r="AR205" s="1045" t="str">
        <f t="shared" si="180"/>
        <v/>
      </c>
      <c r="AS205" s="1045" t="str">
        <f t="shared" si="7"/>
        <v/>
      </c>
      <c r="AT205" s="1045" t="str">
        <f t="shared" si="192"/>
        <v/>
      </c>
      <c r="AU205" s="1045"/>
      <c r="AV205" s="1045" t="str">
        <f t="shared" si="207"/>
        <v/>
      </c>
      <c r="AW205" s="1045"/>
      <c r="AX205" s="1045" t="str">
        <f t="shared" si="193"/>
        <v/>
      </c>
      <c r="AY205" s="1497"/>
      <c r="AZ205" s="1497"/>
      <c r="BA205" s="900" t="str">
        <f t="shared" si="194"/>
        <v/>
      </c>
      <c r="BB205" s="900" t="str">
        <f>IF(ISBLANK('JOURNÉE 2'!C205),"",'JOURNÉE 2'!C205)</f>
        <v/>
      </c>
      <c r="BC205" s="1511"/>
      <c r="BD205" s="1510"/>
      <c r="BE205" s="1515"/>
      <c r="BF205" s="1311" t="str">
        <f>IF(ISNA(VLOOKUP(BA205,'JOURNÉE 1'!$BJ$10:$BL$298,2,FALSE)),"",VLOOKUP(BA205,'JOURNÉE 1'!$BJ$10:$BL$298,2,FALSE))</f>
        <v/>
      </c>
      <c r="BG205" s="1312" t="str">
        <f t="shared" si="11"/>
        <v/>
      </c>
      <c r="BH205" s="1312" t="str">
        <f t="shared" si="12"/>
        <v/>
      </c>
      <c r="BI205" s="1511"/>
      <c r="BJ205" s="1353"/>
      <c r="BK205" s="1510"/>
      <c r="BL205" s="1510"/>
      <c r="BM205" s="1515"/>
      <c r="BN205" s="1311" t="str">
        <f>IF(ISBLANK('JOURNÉE 1'!C205),"",'JOURNÉE 1'!C205)</f>
        <v/>
      </c>
      <c r="BO205" s="461" t="str">
        <f t="shared" si="195"/>
        <v/>
      </c>
      <c r="BP205" s="461" t="str">
        <f>IF(ISBLANK('JOURNÉE 2'!C205),"",'JOURNÉE 2'!C205)</f>
        <v/>
      </c>
      <c r="BQ205" s="461" t="str">
        <f>IF(ISBLANK('JOURNÉE 1'!U205),"",'JOURNÉE 1'!U205)</f>
        <v/>
      </c>
      <c r="BR205" s="461" t="str">
        <f>IF(ISNA(VLOOKUP(BN205,'JOURNÉE 2'!$C$10:$AR$300,35,FALSE)),"",VLOOKUP(BN205,'JOURNÉE 2'!$C$10:$AR$300,35,FALSE))</f>
        <v/>
      </c>
      <c r="BS205" s="461" t="str">
        <f t="shared" si="198"/>
        <v/>
      </c>
      <c r="BT205" s="475">
        <f t="shared" si="199"/>
        <v>18</v>
      </c>
      <c r="BU205" s="1304" t="str">
        <f>IF(ISNA(VLOOKUP(BN205,'JOURNÉE 2'!$BV$10:$BX$300,3,FALSE)),"",VLOOKUP(BN205,'JOURNÉE 2'!$BV$10:$BX$300,3,FALSE))</f>
        <v/>
      </c>
      <c r="BV205" s="900" t="str">
        <f>IF(ISNA(VLOOKUP(BN205,'JOURNÉE 2'!$C$10:$AR$300,1,FALSE)),"",VLOOKUP(BN205,'JOURNÉE 2'!$C$10:$AR$300,1,FALSE))</f>
        <v/>
      </c>
      <c r="BW205" s="96"/>
      <c r="BX205" t="str">
        <f>IF(ISEVEN(ROW()),IF($B205&lt;&gt;0,TEXT($B205,"00")&amp;" "&amp;#REF!&amp;" "&amp;1,""),IF($B204&lt;&gt;0,TEXT($B204,"00")&amp;" "&amp;#REF!&amp;" "&amp;2,""))</f>
        <v/>
      </c>
      <c r="BY205" t="str">
        <f t="shared" ref="BY205:BY267" si="209">+IFERROR(VALUE(LEFT(BX205,2)),"")</f>
        <v/>
      </c>
      <c r="BZ205" t="str">
        <f t="shared" ref="BZ205:BZ267" si="210">+IFERROR(MID(BX205,SEARCH(" ",BX205)+1,2),"")</f>
        <v/>
      </c>
      <c r="CA205" t="str">
        <f t="shared" si="208"/>
        <v/>
      </c>
      <c r="CB205" t="str">
        <f t="shared" si="200"/>
        <v/>
      </c>
      <c r="CC205" t="str">
        <f t="shared" si="201"/>
        <v/>
      </c>
      <c r="CD205" t="str">
        <f t="shared" si="202"/>
        <v/>
      </c>
      <c r="CE205" t="str">
        <f t="shared" si="203"/>
        <v/>
      </c>
      <c r="CF205" t="str">
        <f t="shared" si="204"/>
        <v/>
      </c>
    </row>
    <row r="206" spans="1:84" ht="15.75" customHeight="1" thickTop="1" x14ac:dyDescent="0.4">
      <c r="A206" s="1497"/>
      <c r="B206" s="1457"/>
      <c r="C206" s="113"/>
      <c r="D206" s="114"/>
      <c r="E206" s="114"/>
      <c r="F206" s="115"/>
      <c r="G206" s="1139"/>
      <c r="H206" s="1457" t="str">
        <f t="shared" ref="H206" si="211">IF(G207=36,"",IF(G206="","",G206+G207))</f>
        <v/>
      </c>
      <c r="I206" s="1104" t="str">
        <f>IF(ISNA(VLOOKUP(C206,'J1&amp;J2'!$CA$9:$CE$466,5,FALSE)),"",VLOOKUP(C206,'J1&amp;J2'!$CA$9:$CE$466,5,FALSE))</f>
        <v/>
      </c>
      <c r="J206" s="1518"/>
      <c r="K206" s="1479" t="str">
        <f>IF(ISNA(VLOOKUP(J206,SaisieScores!$C$12:$D$103,2,FALSE)),"",VLOOKUP(J206,SaisieScores!$C$12:$D$103,2,FALSE))</f>
        <v/>
      </c>
      <c r="L206" s="1462" t="str">
        <f t="shared" ref="L206:L256" si="212">IF(OR(K206="",K206=0,K206=999),"",K206)</f>
        <v/>
      </c>
      <c r="M206" s="1520" t="str">
        <f>IF(L206="","",L206-$AS$6)</f>
        <v/>
      </c>
      <c r="N206" s="1460" t="str">
        <f>IF(K206="","",RANK(K206,($K$10:$K$257),1))</f>
        <v/>
      </c>
      <c r="O206" s="1509" t="str">
        <f>IF(S206="","",IF(S206&gt;3,"",IF(S206=1,K206,IF(S206=2,K206,IF(S206=3,K206)))))</f>
        <v/>
      </c>
      <c r="P206" s="1351"/>
      <c r="Q206" s="1351"/>
      <c r="R206" s="83"/>
      <c r="S206" s="1539" t="str">
        <f>IF(OR(ISBLANK(K206),K206=""),"",RANK(K206,$K$184:$K$213,1)+COUNTIF($K$184:K206,K206)-1)</f>
        <v/>
      </c>
      <c r="T206" s="1474" t="str">
        <f>IF(O206="","",IF(O206&gt;3,"",IF(O206=1,K206,IF(O206=2,K206,IF(O206=3,K206)))))</f>
        <v/>
      </c>
      <c r="U206" s="1474" t="str">
        <f>IF(S206="","",IF(S206&gt;3,"",IF(S206=1,K206,IF(S206=2,K206,IF(S206=3,K206)))))</f>
        <v/>
      </c>
      <c r="V206" s="1476"/>
      <c r="W206" s="1474" t="str">
        <f>IF(OR(ISBLANK(V206),V206=""),"",RANK(V206,($V$10:$V$257),1))</f>
        <v/>
      </c>
      <c r="X206" s="1476"/>
      <c r="Y206" s="1474"/>
      <c r="Z206" s="1468"/>
      <c r="AA206" s="1426"/>
      <c r="AB206" s="1328" t="str">
        <f>IF(ISNA(VLOOKUP(AA206,SaisieScores!$F$12:$G$103,2,FALSE)),"",VLOOKUP(AA206,SaisieScores!$F$12:$G$103,2,FALSE))</f>
        <v/>
      </c>
      <c r="AC206" s="1348" t="str">
        <f t="shared" si="17"/>
        <v/>
      </c>
      <c r="AD206" s="1349" t="str">
        <f t="shared" si="189"/>
        <v/>
      </c>
      <c r="AE206" s="1349" t="str">
        <f t="shared" si="190"/>
        <v/>
      </c>
      <c r="AF206" s="1348" t="str">
        <f>IF(OR(ISBLANK(AB206),AB206=""),"",IF(AB206="AB","",RANK(AB206,$AB$184:$AB$213,1)+COUNTIF($AB$184:AB206,AB206)-1))</f>
        <v/>
      </c>
      <c r="AG206" s="1223" t="str">
        <f t="shared" si="196"/>
        <v/>
      </c>
      <c r="AH206" s="103" t="str">
        <f t="shared" si="179"/>
        <v/>
      </c>
      <c r="AI206" s="82" t="str">
        <f t="shared" si="157"/>
        <v/>
      </c>
      <c r="AJ206" s="897" t="str">
        <f t="shared" si="4"/>
        <v/>
      </c>
      <c r="AK206" s="1223"/>
      <c r="AL206" s="1348"/>
      <c r="AM206" s="1348"/>
      <c r="AN206" s="1349" t="str">
        <f t="shared" si="197"/>
        <v/>
      </c>
      <c r="AO206" s="1157" t="str">
        <f t="shared" si="156"/>
        <v/>
      </c>
      <c r="AP206" s="1242" t="str">
        <f t="shared" si="206"/>
        <v/>
      </c>
      <c r="AQ206" s="1223" t="str">
        <f t="shared" si="191"/>
        <v/>
      </c>
      <c r="AR206" s="1223" t="str">
        <f t="shared" si="180"/>
        <v/>
      </c>
      <c r="AS206" s="1223" t="str">
        <f t="shared" si="7"/>
        <v/>
      </c>
      <c r="AT206" s="1223" t="str">
        <f t="shared" si="192"/>
        <v/>
      </c>
      <c r="AU206" s="1223"/>
      <c r="AV206" s="1223" t="str">
        <f t="shared" si="207"/>
        <v/>
      </c>
      <c r="AW206" s="1223"/>
      <c r="AX206" s="1223" t="str">
        <f t="shared" si="193"/>
        <v/>
      </c>
      <c r="AY206" s="1497"/>
      <c r="AZ206" s="1497"/>
      <c r="BA206" s="900" t="str">
        <f t="shared" si="194"/>
        <v/>
      </c>
      <c r="BB206" s="900" t="str">
        <f>IF(ISBLANK('JOURNÉE 2'!C206),"",'JOURNÉE 2'!C206)</f>
        <v/>
      </c>
      <c r="BC206" s="1505" t="str">
        <f>IF(OR(BK206=""),"",IF(OR(BL206=""),"",BK206))</f>
        <v/>
      </c>
      <c r="BD206" s="1495" t="str">
        <f>IF(OR(BK206=""),"",IF(OR(BL206=""),"",BL206))</f>
        <v/>
      </c>
      <c r="BE206" s="1508" t="str">
        <f>IF(OR(BK206="",BL206=""),"",MIN(BK206:BL206))</f>
        <v/>
      </c>
      <c r="BF206" s="1311" t="str">
        <f>IF(ISNA(VLOOKUP(BA206,'JOURNÉE 1'!$BJ$10:$BL$298,2,FALSE)),"",VLOOKUP(BA206,'JOURNÉE 1'!$BJ$10:$BL$298,2,FALSE))</f>
        <v/>
      </c>
      <c r="BG206" s="1312" t="str">
        <f t="shared" si="11"/>
        <v/>
      </c>
      <c r="BH206" s="1312" t="str">
        <f t="shared" si="12"/>
        <v/>
      </c>
      <c r="BI206" s="1505" t="str">
        <f>IF(OR(C206="",C207=""),"",CONCATENATE(C206,C207))</f>
        <v/>
      </c>
      <c r="BJ206" s="1354"/>
      <c r="BK206" s="1495" t="str">
        <f>IF(K206= "", "",K206)</f>
        <v/>
      </c>
      <c r="BL206" s="1495" t="str">
        <f>IF(ISNA(VLOOKUP(BI206,'JOURNÉE 2'!$BE$10:$BF$300,2,FALSE)),"",VLOOKUP(BI206,'JOURNÉE 2'!$BE$10:$BF$300,2,FALSE))</f>
        <v/>
      </c>
      <c r="BM206" s="1508" t="str">
        <f>IF(OR(BK206="",BL206=""),"",MIN(BK206:BL206))</f>
        <v/>
      </c>
      <c r="BN206" s="1311" t="str">
        <f>IF(ISBLANK('JOURNÉE 1'!C206),"",'JOURNÉE 1'!C206)</f>
        <v/>
      </c>
      <c r="BO206" s="461" t="str">
        <f t="shared" si="195"/>
        <v/>
      </c>
      <c r="BP206" s="461" t="str">
        <f>IF(ISBLANK('JOURNÉE 2'!C206),"",'JOURNÉE 2'!C206)</f>
        <v/>
      </c>
      <c r="BQ206" s="461" t="str">
        <f>IF(ISBLANK('JOURNÉE 1'!U206),"",'JOURNÉE 1'!U206)</f>
        <v/>
      </c>
      <c r="BR206" s="461" t="str">
        <f>IF(ISNA(VLOOKUP(BN206,'JOURNÉE 2'!$C$10:$AR$300,35,FALSE)),"",VLOOKUP(BN206,'JOURNÉE 2'!$C$10:$AR$300,35,FALSE))</f>
        <v/>
      </c>
      <c r="BS206" s="461" t="str">
        <f t="shared" si="198"/>
        <v/>
      </c>
      <c r="BT206" s="475">
        <f t="shared" si="199"/>
        <v>18</v>
      </c>
      <c r="BU206" s="1304" t="str">
        <f>IF(ISNA(VLOOKUP(BN206,'JOURNÉE 2'!$BV$10:$BX$300,3,FALSE)),"",VLOOKUP(BN206,'JOURNÉE 2'!$BV$10:$BX$300,3,FALSE))</f>
        <v/>
      </c>
      <c r="BV206" s="900" t="str">
        <f>IF(ISNA(VLOOKUP(BN206,'JOURNÉE 2'!$C$10:$AR$300,1,FALSE)),"",VLOOKUP(BN206,'JOURNÉE 2'!$C$10:$AR$300,1,FALSE))</f>
        <v/>
      </c>
      <c r="BW206" s="107"/>
      <c r="BX206" t="str">
        <f>IF(ISEVEN(ROW()),IF($B206&lt;&gt;0,TEXT($B206,"00")&amp;" "&amp;#REF!&amp;" "&amp;1,""),IF($B205&lt;&gt;0,TEXT($B205,"00")&amp;" "&amp;#REF!&amp;" "&amp;2,""))</f>
        <v/>
      </c>
      <c r="BY206" t="str">
        <f t="shared" si="209"/>
        <v/>
      </c>
      <c r="BZ206" t="str">
        <f t="shared" si="210"/>
        <v/>
      </c>
      <c r="CA206" t="str">
        <f t="shared" si="208"/>
        <v/>
      </c>
      <c r="CB206" t="str">
        <f t="shared" si="200"/>
        <v/>
      </c>
      <c r="CC206" t="str">
        <f t="shared" si="201"/>
        <v/>
      </c>
      <c r="CD206" t="str">
        <f t="shared" si="202"/>
        <v/>
      </c>
      <c r="CE206" t="str">
        <f t="shared" si="203"/>
        <v/>
      </c>
      <c r="CF206" t="str">
        <f t="shared" si="204"/>
        <v/>
      </c>
    </row>
    <row r="207" spans="1:84" ht="15.75" customHeight="1" thickBot="1" x14ac:dyDescent="0.45">
      <c r="A207" s="1497"/>
      <c r="B207" s="1458"/>
      <c r="C207" s="80"/>
      <c r="D207" s="81"/>
      <c r="E207" s="81"/>
      <c r="F207" s="82"/>
      <c r="G207" s="1141"/>
      <c r="H207" s="1494"/>
      <c r="I207" s="1102" t="str">
        <f>IF(ISNA(VLOOKUP(C207,'J1&amp;J2'!$CA$9:$CE$466,5,FALSE)),"",VLOOKUP(C207,'J1&amp;J2'!$CA$9:$CE$466,5,FALSE))</f>
        <v/>
      </c>
      <c r="J207" s="1519"/>
      <c r="K207" s="1480"/>
      <c r="L207" s="1463"/>
      <c r="M207" s="1521"/>
      <c r="N207" s="1461"/>
      <c r="O207" s="1510"/>
      <c r="P207" s="1347"/>
      <c r="Q207" s="1347"/>
      <c r="R207" s="83"/>
      <c r="S207" s="1510"/>
      <c r="T207" s="1510"/>
      <c r="U207" s="1510"/>
      <c r="V207" s="1510"/>
      <c r="W207" s="1510"/>
      <c r="X207" s="1510"/>
      <c r="Y207" s="1510"/>
      <c r="Z207" s="1469"/>
      <c r="AA207" s="1424"/>
      <c r="AB207" s="1328" t="str">
        <f>IF(ISNA(VLOOKUP(AA207,SaisieScores!$F$12:$G$103,2,FALSE)),"",VLOOKUP(AA207,SaisieScores!$F$12:$G$103,2,FALSE))</f>
        <v/>
      </c>
      <c r="AC207" s="898" t="str">
        <f t="shared" si="17"/>
        <v/>
      </c>
      <c r="AD207" s="1339" t="str">
        <f t="shared" si="189"/>
        <v/>
      </c>
      <c r="AE207" s="1339" t="str">
        <f t="shared" si="190"/>
        <v/>
      </c>
      <c r="AF207" s="898" t="str">
        <f>IF(OR(ISBLANK(AB207),AB207=""),"",IF(AB207="AB","",RANK(AB207,$AB$184:$AB$213,1)+COUNTIF($AB$184:AB207,AB207)-1))</f>
        <v/>
      </c>
      <c r="AG207" s="1045" t="str">
        <f t="shared" si="196"/>
        <v/>
      </c>
      <c r="AH207" s="88" t="str">
        <f t="shared" si="179"/>
        <v/>
      </c>
      <c r="AI207" s="87" t="str">
        <f t="shared" si="157"/>
        <v/>
      </c>
      <c r="AJ207" s="1010" t="str">
        <f t="shared" si="4"/>
        <v/>
      </c>
      <c r="AK207" s="99"/>
      <c r="AL207" s="950"/>
      <c r="AM207" s="950"/>
      <c r="AN207" s="1339" t="str">
        <f t="shared" si="197"/>
        <v/>
      </c>
      <c r="AO207" s="1352" t="str">
        <f t="shared" si="156"/>
        <v/>
      </c>
      <c r="AP207" s="1241" t="str">
        <f t="shared" si="206"/>
        <v/>
      </c>
      <c r="AQ207" s="1045" t="str">
        <f t="shared" si="191"/>
        <v/>
      </c>
      <c r="AR207" s="1045" t="str">
        <f t="shared" si="180"/>
        <v/>
      </c>
      <c r="AS207" s="1045" t="str">
        <f t="shared" si="7"/>
        <v/>
      </c>
      <c r="AT207" s="1045" t="str">
        <f t="shared" si="192"/>
        <v/>
      </c>
      <c r="AU207" s="1045"/>
      <c r="AV207" s="1045" t="str">
        <f t="shared" si="207"/>
        <v/>
      </c>
      <c r="AW207" s="1045"/>
      <c r="AX207" s="1045" t="str">
        <f t="shared" si="193"/>
        <v/>
      </c>
      <c r="AY207" s="1497"/>
      <c r="AZ207" s="1497"/>
      <c r="BA207" s="900" t="str">
        <f t="shared" si="194"/>
        <v/>
      </c>
      <c r="BB207" s="900" t="str">
        <f>IF(ISBLANK('JOURNÉE 2'!C207),"",'JOURNÉE 2'!C207)</f>
        <v/>
      </c>
      <c r="BC207" s="1511"/>
      <c r="BD207" s="1510"/>
      <c r="BE207" s="1515"/>
      <c r="BF207" s="1311" t="str">
        <f>IF(ISNA(VLOOKUP(BA207,'JOURNÉE 1'!$BJ$10:$BL$298,2,FALSE)),"",VLOOKUP(BA207,'JOURNÉE 1'!$BJ$10:$BL$298,2,FALSE))</f>
        <v/>
      </c>
      <c r="BG207" s="1312" t="str">
        <f t="shared" si="11"/>
        <v/>
      </c>
      <c r="BH207" s="1312" t="str">
        <f t="shared" si="12"/>
        <v/>
      </c>
      <c r="BI207" s="1511"/>
      <c r="BJ207" s="1353"/>
      <c r="BK207" s="1510"/>
      <c r="BL207" s="1510"/>
      <c r="BM207" s="1515"/>
      <c r="BN207" s="1311" t="str">
        <f>IF(ISBLANK('JOURNÉE 1'!C207),"",'JOURNÉE 1'!C207)</f>
        <v/>
      </c>
      <c r="BO207" s="461" t="str">
        <f t="shared" si="195"/>
        <v/>
      </c>
      <c r="BP207" s="461" t="str">
        <f>IF(ISBLANK('JOURNÉE 2'!C207),"",'JOURNÉE 2'!C207)</f>
        <v/>
      </c>
      <c r="BQ207" s="461" t="str">
        <f>IF(ISBLANK('JOURNÉE 1'!U207),"",'JOURNÉE 1'!U207)</f>
        <v/>
      </c>
      <c r="BR207" s="461" t="str">
        <f>IF(ISNA(VLOOKUP(BN207,'JOURNÉE 2'!$C$10:$AR$300,35,FALSE)),"",VLOOKUP(BN207,'JOURNÉE 2'!$C$10:$AR$300,35,FALSE))</f>
        <v/>
      </c>
      <c r="BS207" s="461" t="str">
        <f t="shared" si="198"/>
        <v/>
      </c>
      <c r="BT207" s="475">
        <f t="shared" si="199"/>
        <v>18</v>
      </c>
      <c r="BU207" s="1304" t="str">
        <f>IF(ISNA(VLOOKUP(BN207,'JOURNÉE 2'!$BV$10:$BX$300,3,FALSE)),"",VLOOKUP(BN207,'JOURNÉE 2'!$BV$10:$BX$300,3,FALSE))</f>
        <v/>
      </c>
      <c r="BV207" s="900" t="str">
        <f>IF(ISNA(VLOOKUP(BN207,'JOURNÉE 2'!$C$10:$AR$300,1,FALSE)),"",VLOOKUP(BN207,'JOURNÉE 2'!$C$10:$AR$300,1,FALSE))</f>
        <v/>
      </c>
      <c r="BW207" s="96"/>
      <c r="BX207" t="str">
        <f>IF(ISEVEN(ROW()),IF($B207&lt;&gt;0,TEXT($B207,"00")&amp;" "&amp;#REF!&amp;" "&amp;1,""),IF($B206&lt;&gt;0,TEXT($B206,"00")&amp;" "&amp;#REF!&amp;" "&amp;2,""))</f>
        <v/>
      </c>
      <c r="BY207" t="str">
        <f t="shared" si="209"/>
        <v/>
      </c>
      <c r="BZ207" t="str">
        <f t="shared" si="210"/>
        <v/>
      </c>
      <c r="CA207" t="str">
        <f t="shared" si="208"/>
        <v/>
      </c>
      <c r="CB207" t="str">
        <f t="shared" si="200"/>
        <v/>
      </c>
      <c r="CC207" t="str">
        <f t="shared" si="201"/>
        <v/>
      </c>
      <c r="CD207" t="str">
        <f t="shared" si="202"/>
        <v/>
      </c>
      <c r="CE207" t="str">
        <f t="shared" si="203"/>
        <v/>
      </c>
      <c r="CF207" t="str">
        <f t="shared" si="204"/>
        <v/>
      </c>
    </row>
    <row r="208" spans="1:84" ht="15.75" customHeight="1" thickTop="1" x14ac:dyDescent="0.4">
      <c r="A208" s="1497"/>
      <c r="B208" s="1459"/>
      <c r="C208" s="97"/>
      <c r="D208" s="98"/>
      <c r="E208" s="98"/>
      <c r="F208" s="87"/>
      <c r="G208" s="1140"/>
      <c r="H208" s="1459" t="str">
        <f t="shared" ref="H208" si="213">IF(G209=36,"",IF(G208="","",G208+G209))</f>
        <v/>
      </c>
      <c r="I208" s="1103" t="str">
        <f>IF(ISNA(VLOOKUP(C208,'J1&amp;J2'!$CA$9:$CE$466,5,FALSE)),"",VLOOKUP(C208,'J1&amp;J2'!$CA$9:$CE$466,5,FALSE))</f>
        <v/>
      </c>
      <c r="J208" s="1516"/>
      <c r="K208" s="1479" t="str">
        <f>IF(ISNA(VLOOKUP(J208,SaisieScores!$C$12:$D$103,2,FALSE)),"",VLOOKUP(J208,SaisieScores!$C$12:$D$103,2,FALSE))</f>
        <v/>
      </c>
      <c r="L208" s="1462" t="str">
        <f t="shared" si="212"/>
        <v/>
      </c>
      <c r="M208" s="1529" t="str">
        <f>IF(L208="","",L208-$AS$6)</f>
        <v/>
      </c>
      <c r="N208" s="1471" t="str">
        <f>IF(K208="","",RANK(K208,($K$10:$K$257),1))</f>
        <v/>
      </c>
      <c r="O208" s="1474" t="str">
        <f>IF(S208="","",IF(S208&gt;3,"",IF(S208=1,K208,IF(S208=2,K208,IF(S208=3,K208)))))</f>
        <v/>
      </c>
      <c r="P208" s="1045"/>
      <c r="Q208" s="942"/>
      <c r="R208" s="87"/>
      <c r="S208" s="1474" t="str">
        <f>IF(OR(ISBLANK(K208),K208=""),"",RANK(K208,$K$184:$K$213,1)+COUNTIF($K$184:K208,K208)-1)</f>
        <v/>
      </c>
      <c r="T208" s="1474" t="str">
        <f>IF(O208="","",IF(O208&gt;3,"",IF(O208=1,K208,IF(O208=2,K208,IF(O208=3,K208)))))</f>
        <v/>
      </c>
      <c r="U208" s="1474" t="str">
        <f>IF(S208="","",IF(S208&gt;3,"",IF(S208=1,K208,IF(S208=2,K208,IF(S208=3,K208)))))</f>
        <v/>
      </c>
      <c r="V208" s="1476"/>
      <c r="W208" s="1474" t="str">
        <f>IF(OR(ISBLANK(V208),V208=""),"",RANK(V208,($V$10:$V$257),1))</f>
        <v/>
      </c>
      <c r="X208" s="1476"/>
      <c r="Y208" s="1476"/>
      <c r="Z208" s="1477"/>
      <c r="AA208" s="1425"/>
      <c r="AB208" s="1328" t="str">
        <f>IF(ISNA(VLOOKUP(AA208,SaisieScores!$F$12:$G$103,2,FALSE)),"",VLOOKUP(AA208,SaisieScores!$F$12:$G$103,2,FALSE))</f>
        <v/>
      </c>
      <c r="AC208" s="1348" t="str">
        <f t="shared" si="17"/>
        <v/>
      </c>
      <c r="AD208" s="1349" t="str">
        <f t="shared" si="189"/>
        <v/>
      </c>
      <c r="AE208" s="1349" t="str">
        <f t="shared" si="190"/>
        <v/>
      </c>
      <c r="AF208" s="1348" t="str">
        <f>IF(OR(ISBLANK(AB208),AB208=""),"",IF(AB208="AB","",RANK(AB208,$AB$184:$AB$213,1)+COUNTIF($AB$184:AB208,AB208)-1))</f>
        <v/>
      </c>
      <c r="AG208" s="1223" t="str">
        <f t="shared" si="196"/>
        <v/>
      </c>
      <c r="AH208" s="103" t="str">
        <f t="shared" si="179"/>
        <v/>
      </c>
      <c r="AI208" s="82" t="str">
        <f t="shared" si="157"/>
        <v/>
      </c>
      <c r="AJ208" s="897" t="str">
        <f t="shared" si="4"/>
        <v/>
      </c>
      <c r="AK208" s="1223"/>
      <c r="AL208" s="1348"/>
      <c r="AM208" s="1348"/>
      <c r="AN208" s="1349" t="str">
        <f t="shared" si="197"/>
        <v/>
      </c>
      <c r="AO208" s="1157" t="str">
        <f t="shared" ref="AO208:AO257" si="214">IF(AN208="","",ROUND(AN208-G208,1))</f>
        <v/>
      </c>
      <c r="AP208" s="1242" t="str">
        <f t="shared" si="206"/>
        <v/>
      </c>
      <c r="AQ208" s="1223" t="str">
        <f t="shared" si="191"/>
        <v/>
      </c>
      <c r="AR208" s="1223" t="str">
        <f t="shared" si="180"/>
        <v/>
      </c>
      <c r="AS208" s="1223" t="str">
        <f t="shared" si="7"/>
        <v/>
      </c>
      <c r="AT208" s="1223" t="str">
        <f t="shared" si="192"/>
        <v/>
      </c>
      <c r="AU208" s="1223"/>
      <c r="AV208" s="1223" t="str">
        <f t="shared" si="207"/>
        <v/>
      </c>
      <c r="AW208" s="1223"/>
      <c r="AX208" s="1223" t="str">
        <f t="shared" si="193"/>
        <v/>
      </c>
      <c r="AY208" s="1497"/>
      <c r="AZ208" s="1497"/>
      <c r="BA208" s="900" t="str">
        <f t="shared" si="194"/>
        <v/>
      </c>
      <c r="BB208" s="900" t="str">
        <f>IF(ISBLANK('JOURNÉE 2'!C208),"",'JOURNÉE 2'!C208)</f>
        <v/>
      </c>
      <c r="BC208" s="1505" t="str">
        <f>IF(OR(BK208=""),"",IF(OR(BL208=""),"",BK208))</f>
        <v/>
      </c>
      <c r="BD208" s="1495" t="str">
        <f>IF(OR(BK208=""),"",IF(OR(BL208=""),"",BL208))</f>
        <v/>
      </c>
      <c r="BE208" s="1508" t="str">
        <f>IF(OR(BK208="",BL208=""),"",MIN(BK208:BL208))</f>
        <v/>
      </c>
      <c r="BF208" s="1311" t="str">
        <f>IF(ISNA(VLOOKUP(BA208,'JOURNÉE 1'!$BJ$10:$BL$298,2,FALSE)),"",VLOOKUP(BA208,'JOURNÉE 1'!$BJ$10:$BL$298,2,FALSE))</f>
        <v/>
      </c>
      <c r="BG208" s="1312" t="str">
        <f t="shared" si="11"/>
        <v/>
      </c>
      <c r="BH208" s="1312" t="str">
        <f t="shared" si="12"/>
        <v/>
      </c>
      <c r="BI208" s="1505" t="str">
        <f>IF(OR(C208="",C209=""),"",CONCATENATE(C208,C209))</f>
        <v/>
      </c>
      <c r="BJ208" s="1354"/>
      <c r="BK208" s="1495" t="str">
        <f>IF(K208= "", "",K208)</f>
        <v/>
      </c>
      <c r="BL208" s="1495" t="str">
        <f>IF(ISNA(VLOOKUP(BI208,'JOURNÉE 2'!$BE$10:$BF$300,2,FALSE)),"",VLOOKUP(BI208,'JOURNÉE 2'!$BE$10:$BF$300,2,FALSE))</f>
        <v/>
      </c>
      <c r="BM208" s="1508" t="str">
        <f>IF(OR(BK208="",BL208=""),"",MIN(BK208:BL208))</f>
        <v/>
      </c>
      <c r="BN208" s="1311" t="str">
        <f>IF(ISBLANK('JOURNÉE 1'!C208),"",'JOURNÉE 1'!C208)</f>
        <v/>
      </c>
      <c r="BO208" s="461" t="str">
        <f t="shared" si="195"/>
        <v/>
      </c>
      <c r="BP208" s="461" t="str">
        <f>IF(ISBLANK('JOURNÉE 2'!C208),"",'JOURNÉE 2'!C208)</f>
        <v/>
      </c>
      <c r="BQ208" s="461" t="str">
        <f>IF(ISBLANK('JOURNÉE 1'!U208),"",'JOURNÉE 1'!U208)</f>
        <v/>
      </c>
      <c r="BR208" s="461" t="str">
        <f>IF(ISNA(VLOOKUP(BN208,'JOURNÉE 2'!$C$10:$AR$300,35,FALSE)),"",VLOOKUP(BN208,'JOURNÉE 2'!$C$10:$AR$300,35,FALSE))</f>
        <v/>
      </c>
      <c r="BS208" s="461" t="str">
        <f t="shared" si="198"/>
        <v/>
      </c>
      <c r="BT208" s="475">
        <f t="shared" si="199"/>
        <v>18</v>
      </c>
      <c r="BU208" s="1304" t="str">
        <f>IF(ISNA(VLOOKUP(BN208,'JOURNÉE 2'!$BV$10:$BX$300,3,FALSE)),"",VLOOKUP(BN208,'JOURNÉE 2'!$BV$10:$BX$300,3,FALSE))</f>
        <v/>
      </c>
      <c r="BV208" s="900" t="str">
        <f>IF(ISNA(VLOOKUP(BN208,'JOURNÉE 2'!$C$10:$AR$300,1,FALSE)),"",VLOOKUP(BN208,'JOURNÉE 2'!$C$10:$AR$300,1,FALSE))</f>
        <v/>
      </c>
      <c r="BW208" s="107"/>
      <c r="BX208" t="str">
        <f>IF(ISEVEN(ROW()),IF($B208&lt;&gt;0,TEXT($B208,"00")&amp;" "&amp;#REF!&amp;" "&amp;1,""),IF($B207&lt;&gt;0,TEXT($B207,"00")&amp;" "&amp;#REF!&amp;" "&amp;2,""))</f>
        <v/>
      </c>
      <c r="BY208" t="str">
        <f t="shared" si="209"/>
        <v/>
      </c>
      <c r="BZ208" t="str">
        <f t="shared" si="210"/>
        <v/>
      </c>
      <c r="CA208" t="str">
        <f t="shared" si="208"/>
        <v/>
      </c>
      <c r="CB208" t="str">
        <f t="shared" si="200"/>
        <v/>
      </c>
      <c r="CC208" t="str">
        <f t="shared" si="201"/>
        <v/>
      </c>
      <c r="CD208" t="str">
        <f t="shared" si="202"/>
        <v/>
      </c>
      <c r="CE208" t="str">
        <f t="shared" si="203"/>
        <v/>
      </c>
      <c r="CF208" t="str">
        <f t="shared" si="204"/>
        <v/>
      </c>
    </row>
    <row r="209" spans="1:84" ht="15.75" customHeight="1" thickBot="1" x14ac:dyDescent="0.45">
      <c r="A209" s="1497"/>
      <c r="B209" s="1458"/>
      <c r="C209" s="97"/>
      <c r="D209" s="98"/>
      <c r="E209" s="98"/>
      <c r="F209" s="87"/>
      <c r="G209" s="1140"/>
      <c r="H209" s="1486"/>
      <c r="I209" s="1105" t="str">
        <f>IF(ISNA(VLOOKUP(C209,'J1&amp;J2'!$CA$9:$CE$466,5,FALSE)),"",VLOOKUP(C209,'J1&amp;J2'!$CA$9:$CE$466,5,FALSE))</f>
        <v/>
      </c>
      <c r="J209" s="1517"/>
      <c r="K209" s="1480"/>
      <c r="L209" s="1463"/>
      <c r="M209" s="1531"/>
      <c r="N209" s="1484"/>
      <c r="O209" s="1510"/>
      <c r="P209" s="1010"/>
      <c r="Q209" s="1350"/>
      <c r="R209" s="88"/>
      <c r="S209" s="1510"/>
      <c r="T209" s="1510"/>
      <c r="U209" s="1510"/>
      <c r="V209" s="1510"/>
      <c r="W209" s="1510"/>
      <c r="X209" s="1510"/>
      <c r="Y209" s="1510"/>
      <c r="Z209" s="1469"/>
      <c r="AA209" s="1425"/>
      <c r="AB209" s="1328" t="str">
        <f>IF(ISNA(VLOOKUP(AA209,SaisieScores!$F$12:$G$103,2,FALSE)),"",VLOOKUP(AA209,SaisieScores!$F$12:$G$103,2,FALSE))</f>
        <v/>
      </c>
      <c r="AC209" s="898" t="str">
        <f t="shared" si="17"/>
        <v/>
      </c>
      <c r="AD209" s="1339" t="str">
        <f t="shared" si="189"/>
        <v/>
      </c>
      <c r="AE209" s="1339" t="str">
        <f t="shared" si="190"/>
        <v/>
      </c>
      <c r="AF209" s="898" t="str">
        <f>IF(OR(ISBLANK(AB209),AB209=""),"",IF(AB209="AB","",RANK(AB209,$AB$184:$AB$213,1)+COUNTIF($AB$184:AB209,AB209)-1))</f>
        <v/>
      </c>
      <c r="AG209" s="1045" t="str">
        <f t="shared" si="196"/>
        <v/>
      </c>
      <c r="AH209" s="88" t="str">
        <f t="shared" si="179"/>
        <v/>
      </c>
      <c r="AI209" s="87" t="str">
        <f t="shared" ref="AI209:AI257" si="215">IF(OR(ISBLANK(AG209),AG209=""),"",RANK(AG209,($AG$10:$AG$257),1))</f>
        <v/>
      </c>
      <c r="AJ209" s="1010" t="str">
        <f t="shared" si="4"/>
        <v/>
      </c>
      <c r="AK209" s="99"/>
      <c r="AL209" s="950"/>
      <c r="AM209" s="950"/>
      <c r="AN209" s="1339" t="str">
        <f t="shared" si="197"/>
        <v/>
      </c>
      <c r="AO209" s="1352" t="str">
        <f t="shared" si="214"/>
        <v/>
      </c>
      <c r="AP209" s="1241" t="str">
        <f t="shared" si="206"/>
        <v/>
      </c>
      <c r="AQ209" s="1045" t="str">
        <f t="shared" si="191"/>
        <v/>
      </c>
      <c r="AR209" s="1045" t="str">
        <f t="shared" si="180"/>
        <v/>
      </c>
      <c r="AS209" s="1045" t="str">
        <f t="shared" si="7"/>
        <v/>
      </c>
      <c r="AT209" s="1045" t="str">
        <f t="shared" si="192"/>
        <v/>
      </c>
      <c r="AU209" s="1045"/>
      <c r="AV209" s="1045" t="str">
        <f t="shared" si="207"/>
        <v/>
      </c>
      <c r="AW209" s="1045"/>
      <c r="AX209" s="1045" t="str">
        <f t="shared" si="193"/>
        <v/>
      </c>
      <c r="AY209" s="1497"/>
      <c r="AZ209" s="1497"/>
      <c r="BA209" s="900" t="str">
        <f t="shared" si="194"/>
        <v/>
      </c>
      <c r="BB209" s="900" t="str">
        <f>IF(ISBLANK('JOURNÉE 2'!C209),"",'JOURNÉE 2'!C209)</f>
        <v/>
      </c>
      <c r="BC209" s="1511"/>
      <c r="BD209" s="1510"/>
      <c r="BE209" s="1515"/>
      <c r="BF209" s="1311" t="str">
        <f>IF(ISNA(VLOOKUP(BA209,'JOURNÉE 1'!$BJ$10:$BL$298,2,FALSE)),"",VLOOKUP(BA209,'JOURNÉE 1'!$BJ$10:$BL$298,2,FALSE))</f>
        <v/>
      </c>
      <c r="BG209" s="1312" t="str">
        <f t="shared" si="11"/>
        <v/>
      </c>
      <c r="BH209" s="1312" t="str">
        <f t="shared" si="12"/>
        <v/>
      </c>
      <c r="BI209" s="1511"/>
      <c r="BJ209" s="1353"/>
      <c r="BK209" s="1510"/>
      <c r="BL209" s="1510"/>
      <c r="BM209" s="1515"/>
      <c r="BN209" s="1311" t="str">
        <f>IF(ISBLANK('JOURNÉE 1'!C209),"",'JOURNÉE 1'!C209)</f>
        <v/>
      </c>
      <c r="BO209" s="461" t="str">
        <f t="shared" si="195"/>
        <v/>
      </c>
      <c r="BP209" s="461" t="str">
        <f>IF(ISBLANK('JOURNÉE 2'!C209),"",'JOURNÉE 2'!C209)</f>
        <v/>
      </c>
      <c r="BQ209" s="461" t="str">
        <f>IF(ISBLANK('JOURNÉE 1'!U209),"",'JOURNÉE 1'!U209)</f>
        <v/>
      </c>
      <c r="BR209" s="461" t="str">
        <f>IF(ISNA(VLOOKUP(BN209,'JOURNÉE 2'!$C$10:$AR$300,35,FALSE)),"",VLOOKUP(BN209,'JOURNÉE 2'!$C$10:$AR$300,35,FALSE))</f>
        <v/>
      </c>
      <c r="BS209" s="461" t="str">
        <f t="shared" si="198"/>
        <v/>
      </c>
      <c r="BT209" s="475">
        <f t="shared" si="199"/>
        <v>18</v>
      </c>
      <c r="BU209" s="1304" t="str">
        <f>IF(ISNA(VLOOKUP(BN209,'JOURNÉE 2'!$BV$10:$BX$300,3,FALSE)),"",VLOOKUP(BN209,'JOURNÉE 2'!$BV$10:$BX$300,3,FALSE))</f>
        <v/>
      </c>
      <c r="BV209" s="900" t="str">
        <f>IF(ISNA(VLOOKUP(BN209,'JOURNÉE 2'!$C$10:$AR$300,1,FALSE)),"",VLOOKUP(BN209,'JOURNÉE 2'!$C$10:$AR$300,1,FALSE))</f>
        <v/>
      </c>
      <c r="BW209" s="96"/>
      <c r="BX209" t="str">
        <f>IF(ISEVEN(ROW()),IF($B209&lt;&gt;0,TEXT($B209,"00")&amp;" "&amp;#REF!&amp;" "&amp;1,""),IF($B208&lt;&gt;0,TEXT($B208,"00")&amp;" "&amp;#REF!&amp;" "&amp;2,""))</f>
        <v/>
      </c>
      <c r="BY209" t="str">
        <f t="shared" si="209"/>
        <v/>
      </c>
      <c r="BZ209" t="str">
        <f t="shared" si="210"/>
        <v/>
      </c>
      <c r="CA209" t="str">
        <f t="shared" si="208"/>
        <v/>
      </c>
      <c r="CB209" t="str">
        <f t="shared" si="200"/>
        <v/>
      </c>
      <c r="CC209" t="str">
        <f t="shared" si="201"/>
        <v/>
      </c>
      <c r="CD209" t="str">
        <f t="shared" si="202"/>
        <v/>
      </c>
      <c r="CE209" t="str">
        <f t="shared" si="203"/>
        <v/>
      </c>
      <c r="CF209" t="str">
        <f t="shared" si="204"/>
        <v/>
      </c>
    </row>
    <row r="210" spans="1:84" ht="15.75" customHeight="1" thickTop="1" x14ac:dyDescent="0.4">
      <c r="A210" s="1497"/>
      <c r="B210" s="1457"/>
      <c r="C210" s="113"/>
      <c r="D210" s="114"/>
      <c r="E210" s="114"/>
      <c r="F210" s="115"/>
      <c r="G210" s="1139"/>
      <c r="H210" s="1457" t="str">
        <f t="shared" ref="H210" si="216">IF(G211=36,"",IF(G210="","",G210+G211))</f>
        <v/>
      </c>
      <c r="I210" s="1104" t="str">
        <f>IF(ISNA(VLOOKUP(C210,'J1&amp;J2'!$CA$9:$CE$466,5,FALSE)),"",VLOOKUP(C210,'J1&amp;J2'!$CA$9:$CE$466,5,FALSE))</f>
        <v/>
      </c>
      <c r="J210" s="1518"/>
      <c r="K210" s="1479" t="str">
        <f>IF(ISNA(VLOOKUP(J210,SaisieScores!$C$12:$D$103,2,FALSE)),"",VLOOKUP(J210,SaisieScores!$C$12:$D$103,2,FALSE))</f>
        <v/>
      </c>
      <c r="L210" s="1462" t="str">
        <f t="shared" si="212"/>
        <v/>
      </c>
      <c r="M210" s="1520" t="str">
        <f>IF(L210="","",L210-$AS$6)</f>
        <v/>
      </c>
      <c r="N210" s="1460" t="str">
        <f>IF(K210="","",RANK(K210,($K$10:$K$257),1))</f>
        <v/>
      </c>
      <c r="O210" s="1509" t="str">
        <f>IF(S210="","",IF(S210&gt;3,"",IF(S210=1,K210,IF(S210=2,K210,IF(S210=3,K210)))))</f>
        <v/>
      </c>
      <c r="P210" s="1351"/>
      <c r="Q210" s="1351"/>
      <c r="R210" s="83"/>
      <c r="S210" s="1539" t="str">
        <f>IF(OR(ISBLANK(K210),K210=""),"",RANK(K210,$K$184:$K$213,1)+COUNTIF($K$184:K210,K210)-1)</f>
        <v/>
      </c>
      <c r="T210" s="1474" t="str">
        <f>IF(O210="","",IF(O210&gt;3,"",IF(O210=1,K210,IF(O210=2,K210,IF(O210=3,K210)))))</f>
        <v/>
      </c>
      <c r="U210" s="1474" t="str">
        <f>IF(S210="","",IF(S210&gt;3,"",IF(S210=1,K210,IF(S210=2,K210,IF(S210=3,K210)))))</f>
        <v/>
      </c>
      <c r="V210" s="1476"/>
      <c r="W210" s="1474" t="str">
        <f>IF(OR(ISBLANK(V210),V210=""),"",RANK(V210,($V$10:$V$257),1))</f>
        <v/>
      </c>
      <c r="X210" s="1474"/>
      <c r="Y210" s="1474"/>
      <c r="Z210" s="1468"/>
      <c r="AA210" s="1426"/>
      <c r="AB210" s="1328" t="str">
        <f>IF(ISNA(VLOOKUP(AA210,SaisieScores!$F$12:$G$103,2,FALSE)),"",VLOOKUP(AA210,SaisieScores!$F$12:$G$103,2,FALSE))</f>
        <v/>
      </c>
      <c r="AC210" s="1348" t="str">
        <f t="shared" si="17"/>
        <v/>
      </c>
      <c r="AD210" s="1349" t="str">
        <f t="shared" si="189"/>
        <v/>
      </c>
      <c r="AE210" s="1349" t="str">
        <f t="shared" si="190"/>
        <v/>
      </c>
      <c r="AF210" s="1348" t="str">
        <f>IF(OR(ISBLANK(AB210),AB210=""),"",IF(AB210="AB","",RANK(AB210,$AB$184:$AB$213,1)+COUNTIF($AB$184:AB210,AB210)-1))</f>
        <v/>
      </c>
      <c r="AG210" s="1223" t="str">
        <f t="shared" si="196"/>
        <v/>
      </c>
      <c r="AH210" s="103" t="str">
        <f t="shared" si="179"/>
        <v/>
      </c>
      <c r="AI210" s="82" t="str">
        <f t="shared" si="215"/>
        <v/>
      </c>
      <c r="AJ210" s="897" t="str">
        <f t="shared" si="4"/>
        <v/>
      </c>
      <c r="AK210" s="1223"/>
      <c r="AL210" s="1348"/>
      <c r="AM210" s="1348"/>
      <c r="AN210" s="1349" t="str">
        <f t="shared" si="197"/>
        <v/>
      </c>
      <c r="AO210" s="1157" t="str">
        <f t="shared" si="214"/>
        <v/>
      </c>
      <c r="AP210" s="1242" t="str">
        <f t="shared" si="206"/>
        <v/>
      </c>
      <c r="AQ210" s="1223" t="str">
        <f t="shared" si="191"/>
        <v/>
      </c>
      <c r="AR210" s="1223" t="str">
        <f t="shared" si="180"/>
        <v/>
      </c>
      <c r="AS210" s="1223" t="str">
        <f t="shared" si="7"/>
        <v/>
      </c>
      <c r="AT210" s="1223" t="str">
        <f t="shared" si="192"/>
        <v/>
      </c>
      <c r="AU210" s="1223"/>
      <c r="AV210" s="1223" t="str">
        <f t="shared" si="207"/>
        <v/>
      </c>
      <c r="AW210" s="1223"/>
      <c r="AX210" s="1223" t="str">
        <f t="shared" si="193"/>
        <v/>
      </c>
      <c r="AY210" s="1497"/>
      <c r="AZ210" s="1497"/>
      <c r="BA210" s="900" t="str">
        <f t="shared" si="194"/>
        <v/>
      </c>
      <c r="BB210" s="900" t="str">
        <f>IF(ISBLANK('JOURNÉE 2'!C210),"",'JOURNÉE 2'!C210)</f>
        <v/>
      </c>
      <c r="BC210" s="1505" t="str">
        <f>IF(OR(BK210=""),"",IF(OR(BL210=""),"",BK210))</f>
        <v/>
      </c>
      <c r="BD210" s="1495" t="str">
        <f>IF(OR(BK210=""),"",IF(OR(BL210=""),"",BL210))</f>
        <v/>
      </c>
      <c r="BE210" s="1508" t="str">
        <f>IF(OR(BK210="",BL210=""),"",MIN(BK210:BL210))</f>
        <v/>
      </c>
      <c r="BF210" s="1311" t="str">
        <f>IF(ISNA(VLOOKUP(BA210,'JOURNÉE 1'!$BJ$10:$BL$298,2,FALSE)),"",VLOOKUP(BA210,'JOURNÉE 1'!$BJ$10:$BL$298,2,FALSE))</f>
        <v/>
      </c>
      <c r="BG210" s="1312" t="str">
        <f t="shared" si="11"/>
        <v/>
      </c>
      <c r="BH210" s="1312" t="str">
        <f t="shared" si="12"/>
        <v/>
      </c>
      <c r="BI210" s="1505" t="str">
        <f>IF(OR(C210="",C211=""),"",CONCATENATE(C210,C211))</f>
        <v/>
      </c>
      <c r="BJ210" s="1354"/>
      <c r="BK210" s="1495" t="str">
        <f>IF(K210= "", "",K210)</f>
        <v/>
      </c>
      <c r="BL210" s="1495" t="str">
        <f>IF(ISNA(VLOOKUP(BI210,'JOURNÉE 2'!$BE$10:$BF$300,2,FALSE)),"",VLOOKUP(BI210,'JOURNÉE 2'!$BE$10:$BF$300,2,FALSE))</f>
        <v/>
      </c>
      <c r="BM210" s="1508" t="str">
        <f>IF(OR(BK210="",BL210=""),"",MIN(BK210:BL210))</f>
        <v/>
      </c>
      <c r="BN210" s="1311" t="str">
        <f>IF(ISBLANK('JOURNÉE 1'!C210),"",'JOURNÉE 1'!C210)</f>
        <v/>
      </c>
      <c r="BO210" s="461" t="str">
        <f t="shared" si="195"/>
        <v/>
      </c>
      <c r="BP210" s="461" t="str">
        <f>IF(ISBLANK('JOURNÉE 2'!C210),"",'JOURNÉE 2'!C210)</f>
        <v/>
      </c>
      <c r="BQ210" s="461" t="str">
        <f>IF(ISBLANK('JOURNÉE 1'!U210),"",'JOURNÉE 1'!U210)</f>
        <v/>
      </c>
      <c r="BR210" s="461" t="str">
        <f>IF(ISNA(VLOOKUP(BN210,'JOURNÉE 2'!$C$10:$AR$300,35,FALSE)),"",VLOOKUP(BN210,'JOURNÉE 2'!$C$10:$AR$300,35,FALSE))</f>
        <v/>
      </c>
      <c r="BS210" s="461" t="str">
        <f t="shared" si="198"/>
        <v/>
      </c>
      <c r="BT210" s="475">
        <f t="shared" si="199"/>
        <v>18</v>
      </c>
      <c r="BU210" s="1304" t="str">
        <f>IF(ISNA(VLOOKUP(BN210,'JOURNÉE 2'!$BV$10:$BX$300,3,FALSE)),"",VLOOKUP(BN210,'JOURNÉE 2'!$BV$10:$BX$300,3,FALSE))</f>
        <v/>
      </c>
      <c r="BV210" s="900" t="str">
        <f>IF(ISNA(VLOOKUP(BN210,'JOURNÉE 2'!$C$10:$AR$300,1,FALSE)),"",VLOOKUP(BN210,'JOURNÉE 2'!$C$10:$AR$300,1,FALSE))</f>
        <v/>
      </c>
      <c r="BW210" s="107"/>
      <c r="BX210" t="str">
        <f>IF(ISEVEN(ROW()),IF($B210&lt;&gt;0,TEXT($B210,"00")&amp;" "&amp;#REF!&amp;" "&amp;1,""),IF($B209&lt;&gt;0,TEXT($B209,"00")&amp;" "&amp;#REF!&amp;" "&amp;2,""))</f>
        <v/>
      </c>
      <c r="BY210" t="str">
        <f t="shared" si="209"/>
        <v/>
      </c>
      <c r="BZ210" t="str">
        <f t="shared" si="210"/>
        <v/>
      </c>
      <c r="CA210" t="str">
        <f t="shared" si="208"/>
        <v/>
      </c>
      <c r="CB210" t="str">
        <f t="shared" si="200"/>
        <v/>
      </c>
      <c r="CC210" t="str">
        <f t="shared" si="201"/>
        <v/>
      </c>
      <c r="CD210" t="str">
        <f t="shared" si="202"/>
        <v/>
      </c>
      <c r="CE210" t="str">
        <f t="shared" si="203"/>
        <v/>
      </c>
      <c r="CF210" t="str">
        <f t="shared" si="204"/>
        <v/>
      </c>
    </row>
    <row r="211" spans="1:84" ht="15.75" customHeight="1" thickBot="1" x14ac:dyDescent="0.45">
      <c r="A211" s="1497"/>
      <c r="B211" s="1458"/>
      <c r="C211" s="80"/>
      <c r="D211" s="81"/>
      <c r="E211" s="81"/>
      <c r="F211" s="82"/>
      <c r="G211" s="1141"/>
      <c r="H211" s="1494"/>
      <c r="I211" s="1102" t="str">
        <f>IF(ISNA(VLOOKUP(C211,'J1&amp;J2'!$CA$9:$CE$466,5,FALSE)),"",VLOOKUP(C211,'J1&amp;J2'!$CA$9:$CE$466,5,FALSE))</f>
        <v/>
      </c>
      <c r="J211" s="1519"/>
      <c r="K211" s="1480"/>
      <c r="L211" s="1463"/>
      <c r="M211" s="1521"/>
      <c r="N211" s="1461"/>
      <c r="O211" s="1510"/>
      <c r="P211" s="1347"/>
      <c r="Q211" s="1347"/>
      <c r="R211" s="83"/>
      <c r="S211" s="1510"/>
      <c r="T211" s="1510"/>
      <c r="U211" s="1510"/>
      <c r="V211" s="1510"/>
      <c r="W211" s="1510"/>
      <c r="X211" s="1510"/>
      <c r="Y211" s="1510"/>
      <c r="Z211" s="1469"/>
      <c r="AA211" s="1424"/>
      <c r="AB211" s="1328" t="str">
        <f>IF(ISNA(VLOOKUP(AA211,SaisieScores!$F$12:$G$103,2,FALSE)),"",VLOOKUP(AA211,SaisieScores!$F$12:$G$103,2,FALSE))</f>
        <v/>
      </c>
      <c r="AC211" s="898" t="str">
        <f t="shared" si="17"/>
        <v/>
      </c>
      <c r="AD211" s="1339" t="str">
        <f t="shared" si="189"/>
        <v/>
      </c>
      <c r="AE211" s="1339" t="str">
        <f t="shared" si="190"/>
        <v/>
      </c>
      <c r="AF211" s="898" t="str">
        <f>IF(OR(ISBLANK(AB211),AB211=""),"",IF(AB211="AB","",RANK(AB211,$AB$184:$AB$213,1)+COUNTIF($AB$184:AB211,AB211)-1))</f>
        <v/>
      </c>
      <c r="AG211" s="1045" t="str">
        <f t="shared" si="196"/>
        <v/>
      </c>
      <c r="AH211" s="88" t="str">
        <f t="shared" si="179"/>
        <v/>
      </c>
      <c r="AI211" s="87" t="str">
        <f t="shared" si="215"/>
        <v/>
      </c>
      <c r="AJ211" s="1010" t="str">
        <f t="shared" si="4"/>
        <v/>
      </c>
      <c r="AK211" s="99"/>
      <c r="AL211" s="950"/>
      <c r="AM211" s="950"/>
      <c r="AN211" s="1339" t="str">
        <f t="shared" si="197"/>
        <v/>
      </c>
      <c r="AO211" s="1352" t="str">
        <f t="shared" si="214"/>
        <v/>
      </c>
      <c r="AP211" s="1241" t="str">
        <f t="shared" si="206"/>
        <v/>
      </c>
      <c r="AQ211" s="1045" t="str">
        <f t="shared" si="191"/>
        <v/>
      </c>
      <c r="AR211" s="1045" t="str">
        <f t="shared" si="180"/>
        <v/>
      </c>
      <c r="AS211" s="1045" t="str">
        <f t="shared" si="7"/>
        <v/>
      </c>
      <c r="AT211" s="1045" t="str">
        <f t="shared" si="192"/>
        <v/>
      </c>
      <c r="AU211" s="1045"/>
      <c r="AV211" s="1045" t="str">
        <f t="shared" si="207"/>
        <v/>
      </c>
      <c r="AW211" s="1045"/>
      <c r="AX211" s="1045" t="str">
        <f t="shared" si="193"/>
        <v/>
      </c>
      <c r="AY211" s="1497"/>
      <c r="AZ211" s="1497"/>
      <c r="BA211" s="900" t="str">
        <f t="shared" si="194"/>
        <v/>
      </c>
      <c r="BB211" s="900" t="str">
        <f>IF(ISBLANK('JOURNÉE 2'!C211),"",'JOURNÉE 2'!C211)</f>
        <v/>
      </c>
      <c r="BC211" s="1511"/>
      <c r="BD211" s="1510"/>
      <c r="BE211" s="1515"/>
      <c r="BF211" s="1311" t="str">
        <f>IF(ISNA(VLOOKUP(BA211,'JOURNÉE 1'!$BJ$10:$BL$298,2,FALSE)),"",VLOOKUP(BA211,'JOURNÉE 1'!$BJ$10:$BL$298,2,FALSE))</f>
        <v/>
      </c>
      <c r="BG211" s="1312" t="str">
        <f t="shared" si="11"/>
        <v/>
      </c>
      <c r="BH211" s="1312" t="str">
        <f t="shared" si="12"/>
        <v/>
      </c>
      <c r="BI211" s="1511"/>
      <c r="BJ211" s="1353"/>
      <c r="BK211" s="1510"/>
      <c r="BL211" s="1510"/>
      <c r="BM211" s="1515"/>
      <c r="BN211" s="1311" t="str">
        <f>IF(ISBLANK('JOURNÉE 1'!C211),"",'JOURNÉE 1'!C211)</f>
        <v/>
      </c>
      <c r="BO211" s="461" t="str">
        <f t="shared" si="195"/>
        <v/>
      </c>
      <c r="BP211" s="461" t="str">
        <f>IF(ISBLANK('JOURNÉE 2'!C211),"",'JOURNÉE 2'!C211)</f>
        <v/>
      </c>
      <c r="BQ211" s="461" t="str">
        <f>IF(ISBLANK('JOURNÉE 1'!U211),"",'JOURNÉE 1'!U211)</f>
        <v/>
      </c>
      <c r="BR211" s="461" t="str">
        <f>IF(ISNA(VLOOKUP(BN211,'JOURNÉE 2'!$C$10:$AR$300,35,FALSE)),"",VLOOKUP(BN211,'JOURNÉE 2'!$C$10:$AR$300,35,FALSE))</f>
        <v/>
      </c>
      <c r="BS211" s="461" t="str">
        <f t="shared" si="198"/>
        <v/>
      </c>
      <c r="BT211" s="475">
        <f t="shared" si="199"/>
        <v>18</v>
      </c>
      <c r="BU211" s="1304" t="str">
        <f>IF(ISNA(VLOOKUP(BN211,'JOURNÉE 2'!$BV$10:$BX$300,3,FALSE)),"",VLOOKUP(BN211,'JOURNÉE 2'!$BV$10:$BX$300,3,FALSE))</f>
        <v/>
      </c>
      <c r="BV211" s="900" t="str">
        <f>IF(ISNA(VLOOKUP(BN211,'JOURNÉE 2'!$C$10:$AR$300,1,FALSE)),"",VLOOKUP(BN211,'JOURNÉE 2'!$C$10:$AR$300,1,FALSE))</f>
        <v/>
      </c>
      <c r="BW211" s="96"/>
      <c r="BX211" t="str">
        <f>IF(ISEVEN(ROW()),IF($B211&lt;&gt;0,TEXT($B211,"00")&amp;" "&amp;#REF!&amp;" "&amp;1,""),IF($B210&lt;&gt;0,TEXT($B210,"00")&amp;" "&amp;#REF!&amp;" "&amp;2,""))</f>
        <v/>
      </c>
      <c r="BY211" t="str">
        <f t="shared" si="209"/>
        <v/>
      </c>
      <c r="BZ211" t="str">
        <f t="shared" si="210"/>
        <v/>
      </c>
      <c r="CA211" t="str">
        <f t="shared" si="208"/>
        <v/>
      </c>
      <c r="CB211" t="str">
        <f t="shared" si="200"/>
        <v/>
      </c>
      <c r="CC211" t="str">
        <f t="shared" si="201"/>
        <v/>
      </c>
      <c r="CD211" t="str">
        <f t="shared" si="202"/>
        <v/>
      </c>
      <c r="CE211" t="str">
        <f t="shared" si="203"/>
        <v/>
      </c>
      <c r="CF211" t="str">
        <f t="shared" si="204"/>
        <v/>
      </c>
    </row>
    <row r="212" spans="1:84" ht="15.75" customHeight="1" thickTop="1" x14ac:dyDescent="0.4">
      <c r="A212" s="1497"/>
      <c r="B212" s="1459"/>
      <c r="C212" s="97"/>
      <c r="D212" s="98"/>
      <c r="E212" s="98"/>
      <c r="F212" s="87"/>
      <c r="G212" s="1140"/>
      <c r="H212" s="1459" t="str">
        <f t="shared" ref="H212" si="217">IF(G213=36,"",IF(G212="","",G212+G213))</f>
        <v/>
      </c>
      <c r="I212" s="1103" t="str">
        <f>IF(ISNA(VLOOKUP(C212,'J1&amp;J2'!$CA$9:$CE$466,5,FALSE)),"",VLOOKUP(C212,'J1&amp;J2'!$CA$9:$CE$466,5,FALSE))</f>
        <v/>
      </c>
      <c r="J212" s="1516"/>
      <c r="K212" s="1479" t="str">
        <f>IF(ISNA(VLOOKUP(J212,SaisieScores!$C$12:$D$103,2,FALSE)),"",VLOOKUP(J212,SaisieScores!$C$12:$D$103,2,FALSE))</f>
        <v/>
      </c>
      <c r="L212" s="1462" t="str">
        <f t="shared" si="212"/>
        <v/>
      </c>
      <c r="M212" s="1529" t="str">
        <f>IF(L212="","",L212-$AS$6)</f>
        <v/>
      </c>
      <c r="N212" s="1471" t="str">
        <f>IF(K212="","",RANK(K212,($K$10:$K$257),1))</f>
        <v/>
      </c>
      <c r="O212" s="1474" t="str">
        <f>IF(S212="","",IF(S212&gt;3,"",IF(S212=1,K212,IF(S212=2,K212,IF(S212=3,K212)))))</f>
        <v/>
      </c>
      <c r="P212" s="87"/>
      <c r="Q212" s="942"/>
      <c r="R212" s="87"/>
      <c r="S212" s="1474" t="str">
        <f>IF(OR(ISBLANK(K212),K212=""),"",RANK(K212,$K$184:$K$213,1)+COUNTIF($K$184:K212,K212)-1)</f>
        <v/>
      </c>
      <c r="T212" s="1474" t="str">
        <f>IF(O212="","",IF(O212&gt;3,"",IF(O212=1,K212,IF(O212=2,K212,IF(O212=3,K212)))))</f>
        <v/>
      </c>
      <c r="U212" s="1474" t="str">
        <f>IF(S212="","",IF(S212&gt;3,"",IF(S212=1,K212,IF(S212=2,K212,IF(S212=3,K212)))))</f>
        <v/>
      </c>
      <c r="V212" s="1474"/>
      <c r="W212" s="1474" t="str">
        <f>IF(OR(ISBLANK(V212),V212=""),"",RANK(V212,($V$10:$V$257),1))</f>
        <v/>
      </c>
      <c r="X212" s="1474"/>
      <c r="Y212" s="1474"/>
      <c r="Z212" s="1468"/>
      <c r="AA212" s="1425"/>
      <c r="AB212" s="1328" t="str">
        <f>IF(ISNA(VLOOKUP(AA212,SaisieScores!$F$12:$G$103,2,FALSE)),"",VLOOKUP(AA212,SaisieScores!$F$12:$G$103,2,FALSE))</f>
        <v/>
      </c>
      <c r="AC212" s="1348" t="str">
        <f t="shared" si="17"/>
        <v/>
      </c>
      <c r="AD212" s="1349" t="str">
        <f t="shared" si="189"/>
        <v/>
      </c>
      <c r="AE212" s="1349" t="str">
        <f t="shared" si="190"/>
        <v/>
      </c>
      <c r="AF212" s="1348" t="str">
        <f>IF(OR(ISBLANK(AB212),AB212=""),"",IF(AB212="AB","",RANK(AB212,$AB$184:$AB$213,1)+COUNTIF($AB$184:AB212,AB212)-1))</f>
        <v/>
      </c>
      <c r="AG212" s="1223" t="str">
        <f t="shared" si="196"/>
        <v/>
      </c>
      <c r="AH212" s="103" t="str">
        <f t="shared" si="179"/>
        <v/>
      </c>
      <c r="AI212" s="82" t="str">
        <f t="shared" si="215"/>
        <v/>
      </c>
      <c r="AJ212" s="897" t="str">
        <f t="shared" si="4"/>
        <v/>
      </c>
      <c r="AK212" s="1223"/>
      <c r="AL212" s="1348"/>
      <c r="AM212" s="1348"/>
      <c r="AN212" s="1349" t="str">
        <f t="shared" si="197"/>
        <v/>
      </c>
      <c r="AO212" s="1157" t="str">
        <f t="shared" si="214"/>
        <v/>
      </c>
      <c r="AP212" s="1242" t="str">
        <f t="shared" si="206"/>
        <v/>
      </c>
      <c r="AQ212" s="1223" t="str">
        <f t="shared" si="191"/>
        <v/>
      </c>
      <c r="AR212" s="1223" t="str">
        <f t="shared" si="180"/>
        <v/>
      </c>
      <c r="AS212" s="1223" t="str">
        <f t="shared" si="7"/>
        <v/>
      </c>
      <c r="AT212" s="1223" t="str">
        <f t="shared" si="192"/>
        <v/>
      </c>
      <c r="AU212" s="1223"/>
      <c r="AV212" s="1223" t="str">
        <f t="shared" si="207"/>
        <v/>
      </c>
      <c r="AW212" s="1223"/>
      <c r="AX212" s="1223" t="str">
        <f t="shared" si="193"/>
        <v/>
      </c>
      <c r="AY212" s="1497"/>
      <c r="AZ212" s="1497"/>
      <c r="BA212" s="900" t="str">
        <f t="shared" si="194"/>
        <v/>
      </c>
      <c r="BB212" s="900" t="str">
        <f>IF(ISBLANK('JOURNÉE 2'!C212),"",'JOURNÉE 2'!C212)</f>
        <v/>
      </c>
      <c r="BC212" s="1505" t="str">
        <f>IF(OR(BK212=""),"",IF(OR(BL212=""),"",BK212))</f>
        <v/>
      </c>
      <c r="BD212" s="1495" t="str">
        <f>IF(OR(BK212=""),"",IF(OR(BL212=""),"",BL212))</f>
        <v/>
      </c>
      <c r="BE212" s="1508" t="str">
        <f>IF(OR(BK212="",BL212=""),"",MIN(BK212:BL212))</f>
        <v/>
      </c>
      <c r="BF212" s="1311" t="str">
        <f>IF(ISNA(VLOOKUP(BA212,'JOURNÉE 1'!$BJ$10:$BL$298,2,FALSE)),"",VLOOKUP(BA212,'JOURNÉE 1'!$BJ$10:$BL$298,2,FALSE))</f>
        <v/>
      </c>
      <c r="BG212" s="1312" t="str">
        <f t="shared" si="11"/>
        <v/>
      </c>
      <c r="BH212" s="1312" t="str">
        <f t="shared" si="12"/>
        <v/>
      </c>
      <c r="BI212" s="1505" t="str">
        <f>IF(OR(C212="",C213=""),"",CONCATENATE(C212,C213))</f>
        <v/>
      </c>
      <c r="BJ212" s="1354"/>
      <c r="BK212" s="1495" t="str">
        <f>IF(K212= "", "",K212)</f>
        <v/>
      </c>
      <c r="BL212" s="1495" t="str">
        <f>IF(ISNA(VLOOKUP(BI212,'JOURNÉE 2'!$BE$10:$BF$300,2,FALSE)),"",VLOOKUP(BI212,'JOURNÉE 2'!$BE$10:$BF$300,2,FALSE))</f>
        <v/>
      </c>
      <c r="BM212" s="1508" t="str">
        <f>IF(OR(BK212="",BL212=""),"",MIN(BK212:BL212))</f>
        <v/>
      </c>
      <c r="BN212" s="1311" t="str">
        <f>IF(ISBLANK('JOURNÉE 1'!C212),"",'JOURNÉE 1'!C212)</f>
        <v/>
      </c>
      <c r="BO212" s="461" t="str">
        <f t="shared" si="195"/>
        <v/>
      </c>
      <c r="BP212" s="461" t="str">
        <f>IF(ISBLANK('JOURNÉE 2'!C212),"",'JOURNÉE 2'!C212)</f>
        <v/>
      </c>
      <c r="BQ212" s="461" t="str">
        <f>IF(ISBLANK('JOURNÉE 1'!U212),"",'JOURNÉE 1'!U212)</f>
        <v/>
      </c>
      <c r="BR212" s="461" t="str">
        <f>IF(ISNA(VLOOKUP(BN212,'JOURNÉE 2'!$C$10:$AR$300,35,FALSE)),"",VLOOKUP(BN212,'JOURNÉE 2'!$C$10:$AR$300,35,FALSE))</f>
        <v/>
      </c>
      <c r="BS212" s="461" t="str">
        <f t="shared" si="198"/>
        <v/>
      </c>
      <c r="BT212" s="475">
        <f t="shared" si="199"/>
        <v>18</v>
      </c>
      <c r="BU212" s="1304" t="str">
        <f>IF(ISNA(VLOOKUP(BN212,'JOURNÉE 2'!$BV$10:$BX$300,3,FALSE)),"",VLOOKUP(BN212,'JOURNÉE 2'!$BV$10:$BX$300,3,FALSE))</f>
        <v/>
      </c>
      <c r="BV212" s="900" t="str">
        <f>IF(ISNA(VLOOKUP(BN212,'JOURNÉE 2'!$C$10:$AR$300,1,FALSE)),"",VLOOKUP(BN212,'JOURNÉE 2'!$C$10:$AR$300,1,FALSE))</f>
        <v/>
      </c>
      <c r="BW212" s="107"/>
      <c r="BX212" t="str">
        <f>IF(ISEVEN(ROW()),IF($B212&lt;&gt;0,TEXT($B212,"00")&amp;" "&amp;#REF!&amp;" "&amp;1,""),IF($B211&lt;&gt;0,TEXT($B211,"00")&amp;" "&amp;#REF!&amp;" "&amp;2,""))</f>
        <v/>
      </c>
      <c r="BY212" t="str">
        <f t="shared" si="209"/>
        <v/>
      </c>
      <c r="BZ212" t="str">
        <f t="shared" si="210"/>
        <v/>
      </c>
      <c r="CA212" t="str">
        <f t="shared" si="208"/>
        <v/>
      </c>
      <c r="CB212" t="str">
        <f t="shared" si="200"/>
        <v/>
      </c>
      <c r="CC212" t="str">
        <f t="shared" si="201"/>
        <v/>
      </c>
      <c r="CD212" t="str">
        <f t="shared" si="202"/>
        <v/>
      </c>
      <c r="CE212" t="str">
        <f t="shared" si="203"/>
        <v/>
      </c>
      <c r="CF212" t="str">
        <f t="shared" si="204"/>
        <v/>
      </c>
    </row>
    <row r="213" spans="1:84" ht="15.75" customHeight="1" thickBot="1" x14ac:dyDescent="0.45">
      <c r="A213" s="1470"/>
      <c r="B213" s="1470"/>
      <c r="C213" s="119"/>
      <c r="D213" s="120"/>
      <c r="E213" s="120"/>
      <c r="F213" s="121"/>
      <c r="G213" s="1142"/>
      <c r="H213" s="1618"/>
      <c r="I213" s="1113" t="str">
        <f>IF(ISNA(VLOOKUP(C213,'J1&amp;J2'!$CA$9:$CE$466,5,FALSE)),"",VLOOKUP(C213,'J1&amp;J2'!$CA$9:$CE$466,5,FALSE))</f>
        <v/>
      </c>
      <c r="J213" s="1624"/>
      <c r="K213" s="1544"/>
      <c r="L213" s="1487"/>
      <c r="M213" s="1530"/>
      <c r="N213" s="1472"/>
      <c r="O213" s="1475"/>
      <c r="P213" s="125"/>
      <c r="Q213" s="137"/>
      <c r="R213" s="125"/>
      <c r="S213" s="1475"/>
      <c r="T213" s="1475"/>
      <c r="U213" s="1475"/>
      <c r="V213" s="1475"/>
      <c r="W213" s="1475"/>
      <c r="X213" s="1475"/>
      <c r="Y213" s="1475"/>
      <c r="Z213" s="1478"/>
      <c r="AA213" s="1427"/>
      <c r="AB213" s="1346" t="str">
        <f>IF(ISNA(VLOOKUP(AA213,SaisieScores!$F$12:$G$103,2,FALSE)),"",VLOOKUP(AA213,SaisieScores!$F$12:$G$103,2,FALSE))</f>
        <v/>
      </c>
      <c r="AC213" s="123" t="str">
        <f t="shared" si="17"/>
        <v/>
      </c>
      <c r="AD213" s="859" t="str">
        <f t="shared" si="189"/>
        <v/>
      </c>
      <c r="AE213" s="859" t="str">
        <f t="shared" si="190"/>
        <v/>
      </c>
      <c r="AF213" s="123" t="str">
        <f>IF(OR(ISBLANK(AB213),AB213=""),"",IF(AB213="AB","",RANK(AB213,$AB$184:$AB$213,1)+COUNTIF($AB$184:AB213,AB213)-1))</f>
        <v/>
      </c>
      <c r="AG213" s="127" t="str">
        <f t="shared" si="196"/>
        <v/>
      </c>
      <c r="AH213" s="125" t="str">
        <f t="shared" si="179"/>
        <v/>
      </c>
      <c r="AI213" s="121" t="str">
        <f t="shared" si="215"/>
        <v/>
      </c>
      <c r="AJ213" s="126" t="str">
        <f t="shared" si="4"/>
        <v/>
      </c>
      <c r="AK213" s="121"/>
      <c r="AL213" s="123"/>
      <c r="AM213" s="123"/>
      <c r="AN213" s="859" t="str">
        <f t="shared" si="197"/>
        <v/>
      </c>
      <c r="AO213" s="1138" t="str">
        <f t="shared" si="214"/>
        <v/>
      </c>
      <c r="AP213" s="1243" t="str">
        <f t="shared" si="206"/>
        <v/>
      </c>
      <c r="AQ213" s="127" t="str">
        <f t="shared" si="191"/>
        <v/>
      </c>
      <c r="AR213" s="127" t="str">
        <f t="shared" si="180"/>
        <v/>
      </c>
      <c r="AS213" s="127" t="str">
        <f t="shared" si="7"/>
        <v/>
      </c>
      <c r="AT213" s="127" t="str">
        <f t="shared" si="192"/>
        <v/>
      </c>
      <c r="AU213" s="127"/>
      <c r="AV213" s="127" t="str">
        <f t="shared" si="207"/>
        <v/>
      </c>
      <c r="AW213" s="127"/>
      <c r="AX213" s="127" t="str">
        <f t="shared" si="193"/>
        <v/>
      </c>
      <c r="AY213" s="1470"/>
      <c r="AZ213" s="1470"/>
      <c r="BA213" s="901" t="str">
        <f t="shared" si="194"/>
        <v/>
      </c>
      <c r="BB213" s="901" t="str">
        <f>IF(ISBLANK('JOURNÉE 2'!C213),"",'JOURNÉE 2'!C213)</f>
        <v/>
      </c>
      <c r="BC213" s="1504"/>
      <c r="BD213" s="1475"/>
      <c r="BE213" s="1507"/>
      <c r="BF213" s="1356" t="str">
        <f>IF(ISNA(VLOOKUP(BA213,'JOURNÉE 1'!$BJ$10:$BL$298,2,FALSE)),"",VLOOKUP(BA213,'JOURNÉE 1'!$BJ$10:$BL$298,2,FALSE))</f>
        <v/>
      </c>
      <c r="BG213" s="130" t="str">
        <f t="shared" si="11"/>
        <v/>
      </c>
      <c r="BH213" s="130" t="str">
        <f t="shared" si="12"/>
        <v/>
      </c>
      <c r="BI213" s="1504"/>
      <c r="BJ213" s="132"/>
      <c r="BK213" s="1475"/>
      <c r="BL213" s="1475"/>
      <c r="BM213" s="1507"/>
      <c r="BN213" s="1356" t="str">
        <f>IF(ISBLANK('JOURNÉE 1'!C213),"",'JOURNÉE 1'!C213)</f>
        <v/>
      </c>
      <c r="BO213" s="130" t="str">
        <f t="shared" si="195"/>
        <v/>
      </c>
      <c r="BP213" s="130" t="str">
        <f>IF(ISBLANK('JOURNÉE 2'!C213),"",'JOURNÉE 2'!C213)</f>
        <v/>
      </c>
      <c r="BQ213" s="130" t="str">
        <f>IF(ISBLANK('JOURNÉE 1'!U213),"",'JOURNÉE 1'!U213)</f>
        <v/>
      </c>
      <c r="BR213" s="130" t="str">
        <f>IF(ISNA(VLOOKUP(BN213,'JOURNÉE 2'!$C$10:$AR$300,35,FALSE)),"",VLOOKUP(BN213,'JOURNÉE 2'!$C$10:$AR$300,35,FALSE))</f>
        <v/>
      </c>
      <c r="BS213" s="130" t="str">
        <f t="shared" si="198"/>
        <v/>
      </c>
      <c r="BT213" s="927">
        <f t="shared" si="199"/>
        <v>18</v>
      </c>
      <c r="BU213" s="131" t="str">
        <f>IF(ISNA(VLOOKUP(BN213,'JOURNÉE 2'!$BV$10:$BX$300,3,FALSE)),"",VLOOKUP(BN213,'JOURNÉE 2'!$BV$10:$BX$300,3,FALSE))</f>
        <v/>
      </c>
      <c r="BV213" s="901" t="str">
        <f>IF(ISNA(VLOOKUP(BN213,'JOURNÉE 2'!$C$10:$AR$300,1,FALSE)),"",VLOOKUP(BN213,'JOURNÉE 2'!$C$10:$AR$300,1,FALSE))</f>
        <v/>
      </c>
      <c r="BW213" s="134"/>
      <c r="BX213" t="str">
        <f>IF(ISEVEN(ROW()),IF($B213&lt;&gt;0,TEXT($B213,"00")&amp;" "&amp;#REF!&amp;" "&amp;1,""),IF($B212&lt;&gt;0,TEXT($B212,"00")&amp;" "&amp;#REF!&amp;" "&amp;2,""))</f>
        <v/>
      </c>
      <c r="BY213" t="str">
        <f t="shared" si="209"/>
        <v/>
      </c>
      <c r="BZ213" t="str">
        <f t="shared" si="210"/>
        <v/>
      </c>
      <c r="CA213" t="str">
        <f t="shared" si="208"/>
        <v/>
      </c>
      <c r="CB213" t="str">
        <f t="shared" si="200"/>
        <v/>
      </c>
      <c r="CC213" t="str">
        <f t="shared" si="201"/>
        <v/>
      </c>
      <c r="CD213" t="str">
        <f t="shared" si="202"/>
        <v/>
      </c>
      <c r="CE213" t="str">
        <f t="shared" si="203"/>
        <v/>
      </c>
      <c r="CF213" t="str">
        <f t="shared" si="204"/>
        <v/>
      </c>
    </row>
    <row r="214" spans="1:84" ht="15.75" customHeight="1" thickTop="1" x14ac:dyDescent="0.4">
      <c r="A214" s="1532" t="s">
        <v>176</v>
      </c>
      <c r="B214" s="1457"/>
      <c r="C214" s="68" t="s">
        <v>177</v>
      </c>
      <c r="D214" s="69" t="s">
        <v>1437</v>
      </c>
      <c r="E214" s="69" t="s">
        <v>108</v>
      </c>
      <c r="F214" s="70" t="s">
        <v>66</v>
      </c>
      <c r="G214" s="1143">
        <v>4.4000000000000004</v>
      </c>
      <c r="H214" s="1535">
        <f t="shared" ref="H214" si="218">IF(G215=36,"",IF(G214="","",G214+G215))</f>
        <v>18.600000000000001</v>
      </c>
      <c r="I214" s="1101" t="str">
        <f>IF(ISNA(VLOOKUP(C214,'J1&amp;J2'!$CA$9:$CE$466,5,FALSE)),"",VLOOKUP(C214,'J1&amp;J2'!$CA$9:$CE$466,5,FALSE))</f>
        <v>MAX1</v>
      </c>
      <c r="J214" s="1518">
        <v>118</v>
      </c>
      <c r="K214" s="1481">
        <f>IF(ISNA(VLOOKUP(J214,SaisieScores!$C$12:$D$103,2,FALSE)),"",VLOOKUP(J214,SaisieScores!$C$12:$D$103,2,FALSE))</f>
        <v>67</v>
      </c>
      <c r="L214" s="1473">
        <f t="shared" si="212"/>
        <v>67</v>
      </c>
      <c r="M214" s="1536">
        <f>IF(L214="","",L214-$AS$6)</f>
        <v>-5</v>
      </c>
      <c r="N214" s="1460">
        <f>IF(K214="","",RANK(K214,($K$10:$K$257),1))</f>
        <v>10</v>
      </c>
      <c r="O214" s="1473">
        <f>IF(S214="","",IF(S214&gt;3,"",IF(S214=1,K214,IF(S214=2,K214,IF(S214=3,K214)))))</f>
        <v>67</v>
      </c>
      <c r="P214" s="118">
        <f>IF(COUNTIF($K$214:$K$241,"&gt;1")&lt;1,"",SMALL($K$214:$K$241,1))</f>
        <v>67</v>
      </c>
      <c r="Q214" s="118">
        <f>IF(P214="","",RANK(P214,($P$10:$P$257),1))</f>
        <v>10</v>
      </c>
      <c r="R214" s="118">
        <f>IF(Q214&gt;20,"",IF(Q214&lt;=190,40-((Q214-1)*2),1))</f>
        <v>22</v>
      </c>
      <c r="S214" s="1540">
        <f>IF(OR(ISBLANK(K214),K214=""),"",RANK(K214,$K$214:$K$241,1)+COUNTIF($K$214:K214,K214)-1)</f>
        <v>1</v>
      </c>
      <c r="T214" s="1476" t="str">
        <f>IF(O214="","",IF(O214&gt;3,"",IF(O214=1,K214,IF(O214=2,K214,IF(O214=3,K214)))))</f>
        <v/>
      </c>
      <c r="U214" s="1476">
        <f>IF(S214="","",IF(S214&gt;3,"",IF(S214=1,K214,IF(S214=2,K214,IF(S214=3,K214)))))</f>
        <v>67</v>
      </c>
      <c r="V214" s="1476">
        <f>IF(COUNTIF($K$214:$K$241,"&gt;1")&lt;1,"",SMALL($K$214:$K$241,1))</f>
        <v>67</v>
      </c>
      <c r="W214" s="1476">
        <f>IF(OR(ISBLANK(V214),V214=""),"",RANK(V214,($V$10:$V$257),1))</f>
        <v>10</v>
      </c>
      <c r="X214" s="1476">
        <f>IF(COUNTIF($V$214:$V$241,"&gt;1")&lt;1,"",SMALL($V$214:$V$241,1))</f>
        <v>67</v>
      </c>
      <c r="Y214" s="1476">
        <f>IF(OR(ISBLANK(X214),X214=""),"",RANK(X214,($X$214:$X$241),1))</f>
        <v>1</v>
      </c>
      <c r="Z214" s="1477">
        <f>IF(OR(ISBLANK(X214),X214=""),"",RANK(X214,($X$10:$X$257),1))</f>
        <v>10</v>
      </c>
      <c r="AA214" s="1428">
        <v>138</v>
      </c>
      <c r="AB214" s="1337">
        <f>IF(ISNA(VLOOKUP(AA214,SaisieScores!$F$12:$G$103,2,FALSE)),"",VLOOKUP(AA214,SaisieScores!$F$12:$G$103,2,FALSE))</f>
        <v>75</v>
      </c>
      <c r="AC214" s="72">
        <f t="shared" si="17"/>
        <v>75</v>
      </c>
      <c r="AD214" s="73">
        <f t="shared" si="189"/>
        <v>3</v>
      </c>
      <c r="AE214" s="73">
        <f t="shared" si="190"/>
        <v>13</v>
      </c>
      <c r="AF214" s="72">
        <f>IF(OR(ISBLANK(AB214),AB214=""),"",IF(AB214="AB","",RANK(AB214,$AB$214:$AB$241,1)+COUNTIF($AB$214:AB214,AB214)-1))</f>
        <v>2</v>
      </c>
      <c r="AG214" s="74">
        <f t="shared" si="196"/>
        <v>75</v>
      </c>
      <c r="AH214" s="70">
        <f t="shared" ref="AH214:AH241" si="219">IF(AG214="","",RANK(AG214,($AG$214:$AG$241),1))</f>
        <v>2</v>
      </c>
      <c r="AI214" s="70">
        <f t="shared" si="215"/>
        <v>13</v>
      </c>
      <c r="AJ214" s="74">
        <f t="shared" si="4"/>
        <v>8</v>
      </c>
      <c r="AK214" s="74">
        <f>IF(COUNTIF($AC$214:$AC$241,"&gt;1")&lt;1,"",SMALL($AC$214:$AC$241,1))</f>
        <v>72</v>
      </c>
      <c r="AL214" s="72">
        <f>IF(AK214="","",RANK(AK214,($AK$10:$AK$257),1))</f>
        <v>6</v>
      </c>
      <c r="AM214" s="72">
        <f>IF(AL214&gt;20,"",IF(AL214&lt;=190,20-((AL214-1)*1),1))</f>
        <v>15</v>
      </c>
      <c r="AN214" s="73">
        <f t="shared" si="197"/>
        <v>4.12</v>
      </c>
      <c r="AO214" s="1135">
        <f t="shared" si="214"/>
        <v>-0.3</v>
      </c>
      <c r="AP214" s="1240">
        <f t="shared" si="206"/>
        <v>70.599999999999994</v>
      </c>
      <c r="AQ214" s="74">
        <f t="shared" si="191"/>
        <v>24</v>
      </c>
      <c r="AR214" s="74">
        <f t="shared" ref="AR214:AR241" si="220">IF(OR(ISBLANK(AP214),AP214=""),"",RANK(AP214,$AP$214:$AP$241,1)+COUNTIF($AP$214:AP214,AP214)-1)</f>
        <v>4</v>
      </c>
      <c r="AS214" s="74">
        <f t="shared" si="7"/>
        <v>70.599999999999994</v>
      </c>
      <c r="AT214" s="74" t="str">
        <f t="shared" si="192"/>
        <v/>
      </c>
      <c r="AU214" s="74">
        <f>IF(COUNTIF($AT$214:AT$241,"&gt;1")&lt;1,"",SMALL($AT$214:$AT$241,1))</f>
        <v>59.9</v>
      </c>
      <c r="AV214" s="74">
        <f t="shared" si="207"/>
        <v>1</v>
      </c>
      <c r="AW214" s="74">
        <f>IF(AV214&gt;20,"",IF(AV214&lt;=190,20-((AV214-1)*1),1))</f>
        <v>20</v>
      </c>
      <c r="AX214" s="74" t="e">
        <f t="shared" si="193"/>
        <v>#VALUE!</v>
      </c>
      <c r="AY214" s="1496">
        <f>IF(SUM(R217+AM218+AW218)&lt;&gt;0,SUM(R217+AM218+AW218),0)</f>
        <v>101</v>
      </c>
      <c r="AZ214" s="1502">
        <f>IF(AY214=0,"0",RANK(AY214,$AY$10:$AY$257,0))</f>
        <v>4</v>
      </c>
      <c r="BA214" s="899" t="str">
        <f t="shared" si="194"/>
        <v>44830.16.0005</v>
      </c>
      <c r="BB214" s="899" t="str">
        <f>IF(ISBLANK('JOURNÉE 2'!C214),"",'JOURNÉE 2'!C214)</f>
        <v>44830.19.0011</v>
      </c>
      <c r="BC214" s="1503" t="str">
        <f>IF(OR(BK214=""),"",IF(OR(BL214=""),"",BK214))</f>
        <v/>
      </c>
      <c r="BD214" s="1501" t="str">
        <f>IF(OR(BK214=""),"",IF(OR(BL214=""),"",BL214))</f>
        <v/>
      </c>
      <c r="BE214" s="1506" t="str">
        <f>IF(OR(BK214="",BL214=""),"",MIN(BK214:BL214))</f>
        <v/>
      </c>
      <c r="BF214" s="1302" t="str">
        <f>IF(ISNA(VLOOKUP(BA214,'JOURNÉE 1'!$BJ$10:$BL$298,2,FALSE)),"",VLOOKUP(BA214,'JOURNÉE 1'!$BJ$10:$BL$298,2,FALSE))</f>
        <v/>
      </c>
      <c r="BG214" s="75" t="str">
        <f t="shared" si="11"/>
        <v/>
      </c>
      <c r="BH214" s="76" t="str">
        <f t="shared" si="12"/>
        <v/>
      </c>
      <c r="BI214" s="1503" t="str">
        <f>IF(OR(C214="",C215=""),"",CONCATENATE(C214,C215))</f>
        <v>44830.16.000544830.17.0025</v>
      </c>
      <c r="BJ214" s="77"/>
      <c r="BK214" s="1501">
        <f>IF(K214= "", "",K214)</f>
        <v>67</v>
      </c>
      <c r="BL214" s="1501" t="str">
        <f>IF(ISNA(VLOOKUP(BI214,'JOURNÉE 2'!$BE$10:$BF$300,2,FALSE)),"",VLOOKUP(BI214,'JOURNÉE 2'!$BE$10:$BF$300,2,FALSE))</f>
        <v/>
      </c>
      <c r="BM214" s="1506" t="str">
        <f>IF(OR(BK214="",BL214=""),"",MIN(BK214:BL214))</f>
        <v/>
      </c>
      <c r="BN214" s="1302" t="str">
        <f>IF(ISBLANK('JOURNÉE 1'!C214),"",'JOURNÉE 1'!C214)</f>
        <v>44830.16.0005</v>
      </c>
      <c r="BO214" s="78">
        <f t="shared" si="195"/>
        <v>75</v>
      </c>
      <c r="BP214" s="78" t="str">
        <f>IF(ISBLANK('JOURNÉE 2'!C214),"",'JOURNÉE 2'!C214)</f>
        <v>44830.19.0011</v>
      </c>
      <c r="BQ214" s="78">
        <f>IF(ISBLANK('JOURNÉE 1'!U214),"",'JOURNÉE 1'!U214)</f>
        <v>67</v>
      </c>
      <c r="BR214" s="78" t="str">
        <f>IF(ISNA(VLOOKUP(BN214,'JOURNÉE 2'!$C$10:$AR$300,35,FALSE)),"",VLOOKUP(BN214,'JOURNÉE 2'!$C$10:$AR$300,35,FALSE))</f>
        <v/>
      </c>
      <c r="BS214" s="78" t="str">
        <f t="shared" si="198"/>
        <v/>
      </c>
      <c r="BT214" s="1357">
        <f t="shared" si="199"/>
        <v>18</v>
      </c>
      <c r="BU214" s="1303" t="str">
        <f>IF(ISNA(VLOOKUP(BN214,'JOURNÉE 2'!$BV$10:$BX$300,3,FALSE)),"",VLOOKUP(BN214,'JOURNÉE 2'!$BV$10:$BX$300,3,FALSE))</f>
        <v/>
      </c>
      <c r="BV214" s="899" t="str">
        <f>IF(ISNA(VLOOKUP(BN214,'JOURNÉE 2'!$C$10:$AR$300,1,FALSE)),"",VLOOKUP(BN214,'JOURNÉE 2'!$C$10:$AR$300,1,FALSE))</f>
        <v/>
      </c>
      <c r="BW214" s="79"/>
      <c r="BX214" t="str">
        <f>IF(ISEVEN(ROW()),IF($B214&lt;&gt;0,TEXT($B214,"00")&amp;" "&amp;#REF!&amp;" "&amp;1,""),IF($B213&lt;&gt;0,TEXT($B213,"00")&amp;" "&amp;#REF!&amp;" "&amp;2,""))</f>
        <v/>
      </c>
      <c r="BY214" t="str">
        <f t="shared" si="209"/>
        <v/>
      </c>
      <c r="BZ214" t="str">
        <f t="shared" si="210"/>
        <v/>
      </c>
      <c r="CA214" t="str">
        <f t="shared" si="208"/>
        <v/>
      </c>
      <c r="CB214" t="str">
        <f t="shared" si="200"/>
        <v/>
      </c>
      <c r="CC214" t="str">
        <f t="shared" si="201"/>
        <v/>
      </c>
      <c r="CD214" t="str">
        <f t="shared" si="202"/>
        <v>MARTIN  Thierry</v>
      </c>
      <c r="CE214" t="str">
        <f t="shared" si="203"/>
        <v>S3H</v>
      </c>
      <c r="CF214">
        <f t="shared" si="204"/>
        <v>4.4000000000000004</v>
      </c>
    </row>
    <row r="215" spans="1:84" ht="15.75" customHeight="1" thickBot="1" x14ac:dyDescent="0.45">
      <c r="A215" s="1497"/>
      <c r="B215" s="1458"/>
      <c r="C215" s="80" t="s">
        <v>523</v>
      </c>
      <c r="D215" s="81" t="s">
        <v>1554</v>
      </c>
      <c r="E215" s="81" t="s">
        <v>1482</v>
      </c>
      <c r="F215" s="82" t="s">
        <v>81</v>
      </c>
      <c r="G215" s="1141">
        <v>14.2</v>
      </c>
      <c r="H215" s="1494"/>
      <c r="I215" s="1102" t="str">
        <f>IF(ISNA(VLOOKUP(C215,'J1&amp;J2'!$CA$9:$CE$466,5,FALSE)),"",VLOOKUP(C215,'J1&amp;J2'!$CA$9:$CE$466,5,FALSE))</f>
        <v>MAX2</v>
      </c>
      <c r="J215" s="1519"/>
      <c r="K215" s="1480"/>
      <c r="L215" s="1463"/>
      <c r="M215" s="1521"/>
      <c r="N215" s="1461"/>
      <c r="O215" s="1510"/>
      <c r="P215" s="118">
        <f>IF(COUNTIF($K$214:$K$241,"&gt;1")&lt;2,"",SMALL($K$214:$K$241,2))</f>
        <v>68</v>
      </c>
      <c r="Q215" s="118">
        <f>IF(P215="","",RANK(P215,($P$10:$P$257),1))</f>
        <v>13</v>
      </c>
      <c r="R215" s="83">
        <f>IF(Q215&gt;20,"",IF(Q215&lt;=190,40-((Q215-1)*2),1))</f>
        <v>16</v>
      </c>
      <c r="S215" s="1510"/>
      <c r="T215" s="1510"/>
      <c r="U215" s="1510"/>
      <c r="V215" s="1510"/>
      <c r="W215" s="1510"/>
      <c r="X215" s="1510"/>
      <c r="Y215" s="1510"/>
      <c r="Z215" s="1469"/>
      <c r="AA215" s="1424">
        <v>139</v>
      </c>
      <c r="AB215" s="1328">
        <f>IF(ISNA(VLOOKUP(AA215,SaisieScores!$F$12:$G$103,2,FALSE)),"",VLOOKUP(AA215,SaisieScores!$F$12:$G$103,2,FALSE))</f>
        <v>83</v>
      </c>
      <c r="AC215" s="898">
        <f t="shared" si="17"/>
        <v>83</v>
      </c>
      <c r="AD215" s="1339">
        <f t="shared" si="189"/>
        <v>11</v>
      </c>
      <c r="AE215" s="1339">
        <f t="shared" si="190"/>
        <v>24</v>
      </c>
      <c r="AF215" s="898">
        <f>IF(OR(ISBLANK(AB215),AB215=""),"",IF(AB215="AB","",RANK(AB215,$AB$214:$AB$241,1)+COUNTIF($AB$214:AB215,AB215)-1))</f>
        <v>4</v>
      </c>
      <c r="AG215" s="1045">
        <f t="shared" si="196"/>
        <v>83</v>
      </c>
      <c r="AH215" s="88">
        <f t="shared" si="219"/>
        <v>4</v>
      </c>
      <c r="AI215" s="87">
        <f t="shared" si="215"/>
        <v>22</v>
      </c>
      <c r="AJ215" s="1010" t="str">
        <f t="shared" si="4"/>
        <v/>
      </c>
      <c r="AK215" s="99">
        <f>IF(COUNTIF($AC$214:$AC$241,"&gt;1")&lt;2,"",SMALL($AC$214:$AC$241,2))</f>
        <v>75</v>
      </c>
      <c r="AL215" s="950">
        <f>IF(AK215="","",RANK(AK215,($AK$10:$AK$257),1))</f>
        <v>13</v>
      </c>
      <c r="AM215" s="950">
        <f>IF(AL215&gt;20,"",IF(AL215&lt;=190,20-((AL215-1)*1),1))</f>
        <v>8</v>
      </c>
      <c r="AN215" s="1339">
        <f t="shared" si="197"/>
        <v>13.559999999999999</v>
      </c>
      <c r="AO215" s="1352">
        <f t="shared" si="214"/>
        <v>-0.6</v>
      </c>
      <c r="AP215" s="1241">
        <f t="shared" si="206"/>
        <v>68.8</v>
      </c>
      <c r="AQ215" s="1045">
        <f t="shared" si="191"/>
        <v>18</v>
      </c>
      <c r="AR215" s="1045">
        <f t="shared" si="220"/>
        <v>3</v>
      </c>
      <c r="AS215" s="1045">
        <f t="shared" si="7"/>
        <v>68.8</v>
      </c>
      <c r="AT215" s="1045" t="str">
        <f t="shared" si="192"/>
        <v/>
      </c>
      <c r="AU215" s="1045">
        <f>IF(COUNTIF($AT$214:AT$241,"&gt;1")&lt;2,"",SMALL($AT$214:$AT$241,2))</f>
        <v>83.2</v>
      </c>
      <c r="AV215" s="1045">
        <f t="shared" si="207"/>
        <v>9</v>
      </c>
      <c r="AW215" s="1045">
        <f>IF(AV215&gt;20,"",IF(AV215&lt;=190,20-((AV215-1)*1),1))</f>
        <v>12</v>
      </c>
      <c r="AX215" s="1045" t="e">
        <f t="shared" si="193"/>
        <v>#VALUE!</v>
      </c>
      <c r="AY215" s="1497"/>
      <c r="AZ215" s="1497"/>
      <c r="BA215" s="900" t="str">
        <f t="shared" si="194"/>
        <v>44830.17.0025</v>
      </c>
      <c r="BB215" s="900" t="str">
        <f>IF(ISBLANK('JOURNÉE 2'!C215),"",'JOURNÉE 2'!C215)</f>
        <v>44830.19.0068</v>
      </c>
      <c r="BC215" s="1512"/>
      <c r="BD215" s="1523"/>
      <c r="BE215" s="1608"/>
      <c r="BF215" s="1311" t="str">
        <f>IF(ISNA(VLOOKUP(BA215,'JOURNÉE 1'!$BJ$10:$BL$298,2,FALSE)),"",VLOOKUP(BA215,'JOURNÉE 1'!$BJ$10:$BL$298,2,FALSE))</f>
        <v/>
      </c>
      <c r="BG215" s="161" t="str">
        <f t="shared" si="11"/>
        <v/>
      </c>
      <c r="BH215" s="162" t="str">
        <f t="shared" si="12"/>
        <v/>
      </c>
      <c r="BI215" s="1512"/>
      <c r="BJ215" s="1363"/>
      <c r="BK215" s="1523"/>
      <c r="BL215" s="1523"/>
      <c r="BM215" s="1608"/>
      <c r="BN215" s="1311" t="str">
        <f>IF(ISBLANK('JOURNÉE 1'!C215),"",'JOURNÉE 1'!C215)</f>
        <v>44830.17.0025</v>
      </c>
      <c r="BO215" s="461">
        <f t="shared" si="195"/>
        <v>83</v>
      </c>
      <c r="BP215" s="461" t="str">
        <f>IF(ISBLANK('JOURNÉE 2'!C215),"",'JOURNÉE 2'!C215)</f>
        <v>44830.19.0068</v>
      </c>
      <c r="BQ215" s="461" t="str">
        <f>IF(ISBLANK('JOURNÉE 1'!U215),"",'JOURNÉE 1'!U215)</f>
        <v/>
      </c>
      <c r="BR215" s="461" t="str">
        <f>IF(ISNA(VLOOKUP(BN215,'JOURNÉE 2'!$C$10:$AR$300,35,FALSE)),"",VLOOKUP(BN215,'JOURNÉE 2'!$C$10:$AR$300,35,FALSE))</f>
        <v/>
      </c>
      <c r="BS215" s="461" t="str">
        <f t="shared" si="198"/>
        <v/>
      </c>
      <c r="BT215" s="475">
        <f t="shared" si="199"/>
        <v>18</v>
      </c>
      <c r="BU215" s="1304" t="str">
        <f>IF(ISNA(VLOOKUP(BN215,'JOURNÉE 2'!$BV$10:$BX$300,3,FALSE)),"",VLOOKUP(BN215,'JOURNÉE 2'!$BV$10:$BX$300,3,FALSE))</f>
        <v/>
      </c>
      <c r="BV215" s="900" t="str">
        <f>IF(ISNA(VLOOKUP(BN215,'JOURNÉE 2'!$C$10:$AR$300,1,FALSE)),"",VLOOKUP(BN215,'JOURNÉE 2'!$C$10:$AR$300,1,FALSE))</f>
        <v/>
      </c>
      <c r="BW215" s="96"/>
      <c r="BX215" t="str">
        <f>IF(ISEVEN(ROW()),IF($B215&lt;&gt;0,TEXT($B215,"00")&amp;" "&amp;#REF!&amp;" "&amp;1,""),IF($B214&lt;&gt;0,TEXT($B214,"00")&amp;" "&amp;#REF!&amp;" "&amp;2,""))</f>
        <v/>
      </c>
      <c r="BY215" t="str">
        <f t="shared" si="209"/>
        <v/>
      </c>
      <c r="BZ215" t="str">
        <f t="shared" si="210"/>
        <v/>
      </c>
      <c r="CA215" t="str">
        <f t="shared" si="208"/>
        <v/>
      </c>
      <c r="CB215" t="str">
        <f t="shared" si="200"/>
        <v/>
      </c>
      <c r="CC215" t="str">
        <f t="shared" si="201"/>
        <v/>
      </c>
      <c r="CD215" t="str">
        <f t="shared" si="202"/>
        <v>TENAUD EPERVRIER Yolande</v>
      </c>
      <c r="CE215" t="str">
        <f t="shared" si="203"/>
        <v>S2F</v>
      </c>
      <c r="CF215">
        <f t="shared" si="204"/>
        <v>14.2</v>
      </c>
    </row>
    <row r="216" spans="1:84" ht="15.75" customHeight="1" thickTop="1" thickBot="1" x14ac:dyDescent="0.45">
      <c r="A216" s="1497"/>
      <c r="B216" s="1459"/>
      <c r="C216" s="97" t="s">
        <v>509</v>
      </c>
      <c r="D216" s="98" t="s">
        <v>1436</v>
      </c>
      <c r="E216" s="98" t="s">
        <v>108</v>
      </c>
      <c r="F216" s="87" t="s">
        <v>66</v>
      </c>
      <c r="G216" s="1140">
        <v>11.3</v>
      </c>
      <c r="H216" s="1459">
        <f t="shared" ref="H216" si="221">IF(G217=36,"",IF(G216="","",G216+G217))</f>
        <v>28.1</v>
      </c>
      <c r="I216" s="1103" t="str">
        <f>IF(ISNA(VLOOKUP(C216,'J1&amp;J2'!$CA$9:$CE$466,5,FALSE)),"",VLOOKUP(C216,'J1&amp;J2'!$CA$9:$CE$466,5,FALSE))</f>
        <v>MAX2</v>
      </c>
      <c r="J216" s="1516">
        <v>119</v>
      </c>
      <c r="K216" s="1479">
        <f>IF(ISNA(VLOOKUP(J216,SaisieScores!$C$12:$D$103,2,FALSE)),"",VLOOKUP(J216,SaisieScores!$C$12:$D$103,2,FALSE))</f>
        <v>68</v>
      </c>
      <c r="L216" s="1462">
        <f t="shared" si="212"/>
        <v>68</v>
      </c>
      <c r="M216" s="1529">
        <f>IF(L216="","",L216-$AS$6)</f>
        <v>-4</v>
      </c>
      <c r="N216" s="1471">
        <f>IF(K216="","",RANK(K216,($K$10:$K$257),1))</f>
        <v>13</v>
      </c>
      <c r="O216" s="1474">
        <f>IF(S216="","",IF(S216&gt;3,"",IF(S216=1,K216,IF(S216=2,K216,IF(S216=3,K216)))))</f>
        <v>68</v>
      </c>
      <c r="P216" s="139">
        <f>IF(COUNTIF($K$214:$K$241,"&gt;1")&lt;3,"",SMALL($K$214:$K$241,3))</f>
        <v>73</v>
      </c>
      <c r="Q216" s="139">
        <f>IF(P216="","",RANK(P216,($P$10:$P$257),1))</f>
        <v>18</v>
      </c>
      <c r="R216" s="101">
        <f>IF(Q216&gt;20,"",IF(Q216&lt;=190,40-((Q216-1)*2),1))</f>
        <v>6</v>
      </c>
      <c r="S216" s="1474">
        <f>IF(OR(ISBLANK(K216),K216=""),"",RANK(K216,$K$214:$K$241,1)+COUNTIF($K$214:K216,K216)-1)</f>
        <v>2</v>
      </c>
      <c r="T216" s="1476" t="str">
        <f>IF(O216="","",IF(O216&gt;3,"",IF(O216=1,K216,IF(O216=2,K216,IF(O216=3,K216)))))</f>
        <v/>
      </c>
      <c r="U216" s="1474">
        <f>IF(S216="","",IF(S216&gt;3,"",IF(S216=1,K216,IF(S216=2,K216,IF(S216=3,K216)))))</f>
        <v>68</v>
      </c>
      <c r="V216" s="1476">
        <f>IF(COUNTIF($K$214:$K$241,"&gt;1")&lt;2,"",SMALL($K$214:$K$241,2))</f>
        <v>68</v>
      </c>
      <c r="W216" s="1476">
        <f>IF(OR(ISBLANK(V216),V216=""),"",RANK(V216,($V$10:$V$257),1))</f>
        <v>13</v>
      </c>
      <c r="X216" s="1476">
        <f>IF(COUNTIF($V$214:$V$241,"&gt;1")&lt;2,"",SMALL($V$214:$V$241,2))</f>
        <v>68</v>
      </c>
      <c r="Y216" s="1476">
        <f>IF(OR(ISBLANK(X216),X216=""),"",RANK(X216,($X$214:$X$241),1))</f>
        <v>2</v>
      </c>
      <c r="Z216" s="1477">
        <f>IF(OR(ISBLANK(X216),X216=""),"",RANK(X216,($X$10:$X$257),1))</f>
        <v>15</v>
      </c>
      <c r="AA216" s="1425">
        <v>140</v>
      </c>
      <c r="AB216" s="1328">
        <f>IF(ISNA(VLOOKUP(AA216,SaisieScores!$F$12:$G$103,2,FALSE)),"",VLOOKUP(AA216,SaisieScores!$F$12:$G$103,2,FALSE))</f>
        <v>72</v>
      </c>
      <c r="AC216" s="1348">
        <f t="shared" si="17"/>
        <v>72</v>
      </c>
      <c r="AD216" s="1349">
        <f t="shared" si="189"/>
        <v>0</v>
      </c>
      <c r="AE216" s="1349">
        <f t="shared" si="190"/>
        <v>6</v>
      </c>
      <c r="AF216" s="1348">
        <f>IF(OR(ISBLANK(AB216),AB216=""),"",IF(AB216="AB","",RANK(AB216,$AB$214:$AB$241,1)+COUNTIF($AB$214:AB216,AB216)-1))</f>
        <v>1</v>
      </c>
      <c r="AG216" s="1223">
        <f t="shared" si="196"/>
        <v>72</v>
      </c>
      <c r="AH216" s="103">
        <f t="shared" si="219"/>
        <v>1</v>
      </c>
      <c r="AI216" s="82">
        <f t="shared" si="215"/>
        <v>6</v>
      </c>
      <c r="AJ216" s="897">
        <f t="shared" si="4"/>
        <v>15</v>
      </c>
      <c r="AK216" s="1223">
        <f>IF(COUNTIF($AC$214:$AC$241,"&gt;1")&lt;3,"",SMALL($AC$214:$AC$241,3))</f>
        <v>78</v>
      </c>
      <c r="AL216" s="1348">
        <f>IF(AK216="","",RANK(AK216,($AK$10:$AK$257),1))</f>
        <v>19</v>
      </c>
      <c r="AM216" s="1348">
        <f>IF(AL216&gt;20,"",IF(AL216&lt;=190,20-((AL216-1)*1),1))</f>
        <v>2</v>
      </c>
      <c r="AN216" s="1349">
        <f t="shared" si="197"/>
        <v>9.0400000000000009</v>
      </c>
      <c r="AO216" s="1157">
        <f t="shared" si="214"/>
        <v>-2.2999999999999998</v>
      </c>
      <c r="AP216" s="1242">
        <f t="shared" si="206"/>
        <v>60.7</v>
      </c>
      <c r="AQ216" s="1223">
        <f t="shared" si="191"/>
        <v>5</v>
      </c>
      <c r="AR216" s="1223">
        <f t="shared" si="220"/>
        <v>2</v>
      </c>
      <c r="AS216" s="1223">
        <f t="shared" si="7"/>
        <v>60.7</v>
      </c>
      <c r="AT216" s="1223" t="str">
        <f t="shared" si="192"/>
        <v/>
      </c>
      <c r="AU216" s="1223" t="str">
        <f>IF(COUNTIF($AT$214:AT$241,"&gt;1")&lt;3,"",SMALL($AT$214:$AT$241,3))</f>
        <v/>
      </c>
      <c r="AV216" s="1223" t="str">
        <f t="shared" si="207"/>
        <v/>
      </c>
      <c r="AW216" s="1223" t="str">
        <f>IF(AV216&gt;20,"",IF(AV216&lt;=190,20-((AV216-1)*1),1))</f>
        <v/>
      </c>
      <c r="AX216" s="1223" t="e">
        <f t="shared" si="193"/>
        <v>#VALUE!</v>
      </c>
      <c r="AY216" s="1497"/>
      <c r="AZ216" s="1497"/>
      <c r="BA216" s="900" t="str">
        <f t="shared" si="194"/>
        <v>44830.19.0014</v>
      </c>
      <c r="BB216" s="900" t="str">
        <f>IF(ISBLANK('JOURNÉE 2'!C216),"",'JOURNÉE 2'!C216)</f>
        <v>44310.14.0010</v>
      </c>
      <c r="BC216" s="1612" t="str">
        <f>IF(OR(BK216=""),"",IF(OR(BL216=""),"",BK216))</f>
        <v/>
      </c>
      <c r="BD216" s="1609" t="str">
        <f>IF(OR(BK216=""),"",IF(OR(BL216=""),"",BL216))</f>
        <v/>
      </c>
      <c r="BE216" s="1611" t="str">
        <f>IF(OR(BK216="",BL216=""),"",MIN(BK216:BL216))</f>
        <v/>
      </c>
      <c r="BF216" s="1311" t="str">
        <f>IF(ISNA(VLOOKUP(BA216,'JOURNÉE 1'!$BJ$10:$BL$298,2,FALSE)),"",VLOOKUP(BA216,'JOURNÉE 1'!$BJ$10:$BL$298,2,FALSE))</f>
        <v/>
      </c>
      <c r="BG216" s="1312" t="str">
        <f t="shared" si="11"/>
        <v/>
      </c>
      <c r="BH216" s="1312" t="str">
        <f t="shared" si="12"/>
        <v/>
      </c>
      <c r="BI216" s="1513" t="str">
        <f>IF(OR(C216="",C217=""),"",CONCATENATE(C216,C217))</f>
        <v>44830.19.001444830.22.0081</v>
      </c>
      <c r="BJ216" s="94"/>
      <c r="BK216" s="1606">
        <f>IF(K216= "", "",K216)</f>
        <v>68</v>
      </c>
      <c r="BL216" s="1606" t="str">
        <f>IF(ISNA(VLOOKUP(BI216,'JOURNÉE 2'!$BE$10:$BF$300,2,FALSE)),"",VLOOKUP(BI216,'JOURNÉE 2'!$BE$10:$BF$300,2,FALSE))</f>
        <v/>
      </c>
      <c r="BM216" s="1607" t="str">
        <f>IF(OR(BK216="",BL216=""),"",MIN(BK216:BL216))</f>
        <v/>
      </c>
      <c r="BN216" s="1311" t="str">
        <f>IF(ISBLANK('JOURNÉE 1'!C216),"",'JOURNÉE 1'!C216)</f>
        <v>44830.19.0014</v>
      </c>
      <c r="BO216" s="461">
        <f t="shared" si="195"/>
        <v>72</v>
      </c>
      <c r="BP216" s="461" t="str">
        <f>IF(ISBLANK('JOURNÉE 2'!C216),"",'JOURNÉE 2'!C216)</f>
        <v>44310.14.0010</v>
      </c>
      <c r="BQ216" s="461">
        <f>IF(ISBLANK('JOURNÉE 1'!U216),"",'JOURNÉE 1'!U216)</f>
        <v>68</v>
      </c>
      <c r="BR216" s="461" t="str">
        <f>IF(ISNA(VLOOKUP(BN216,'JOURNÉE 2'!$C$10:$AR$300,35,FALSE)),"",VLOOKUP(BN216,'JOURNÉE 2'!$C$10:$AR$300,35,FALSE))</f>
        <v/>
      </c>
      <c r="BS216" s="461" t="str">
        <f t="shared" si="198"/>
        <v/>
      </c>
      <c r="BT216" s="475">
        <f t="shared" si="199"/>
        <v>18</v>
      </c>
      <c r="BU216" s="1304" t="str">
        <f>IF(ISNA(VLOOKUP(BN216,'JOURNÉE 2'!$BV$10:$BX$300,3,FALSE)),"",VLOOKUP(BN216,'JOURNÉE 2'!$BV$10:$BX$300,3,FALSE))</f>
        <v/>
      </c>
      <c r="BV216" s="900" t="str">
        <f>IF(ISNA(VLOOKUP(BN216,'JOURNÉE 2'!$C$10:$AR$300,1,FALSE)),"",VLOOKUP(BN216,'JOURNÉE 2'!$C$10:$AR$300,1,FALSE))</f>
        <v/>
      </c>
      <c r="BW216" s="107"/>
      <c r="BX216" t="str">
        <f>IF(ISEVEN(ROW()),IF($B216&lt;&gt;0,TEXT($B216,"00")&amp;" "&amp;#REF!&amp;" "&amp;1,""),IF($B215&lt;&gt;0,TEXT($B215,"00")&amp;" "&amp;#REF!&amp;" "&amp;2,""))</f>
        <v/>
      </c>
      <c r="BY216" t="str">
        <f t="shared" si="209"/>
        <v/>
      </c>
      <c r="BZ216" t="str">
        <f t="shared" si="210"/>
        <v/>
      </c>
      <c r="CA216" t="str">
        <f t="shared" si="208"/>
        <v/>
      </c>
      <c r="CB216" t="str">
        <f t="shared" si="200"/>
        <v/>
      </c>
      <c r="CC216" t="str">
        <f t="shared" si="201"/>
        <v/>
      </c>
      <c r="CD216" t="str">
        <f t="shared" si="202"/>
        <v>PAVAGEAU Thierry</v>
      </c>
      <c r="CE216" t="str">
        <f t="shared" si="203"/>
        <v>S3H</v>
      </c>
      <c r="CF216">
        <f t="shared" si="204"/>
        <v>11.3</v>
      </c>
    </row>
    <row r="217" spans="1:84" ht="15.75" customHeight="1" thickBot="1" x14ac:dyDescent="0.45">
      <c r="A217" s="1497"/>
      <c r="B217" s="1458"/>
      <c r="C217" s="97" t="s">
        <v>458</v>
      </c>
      <c r="D217" s="98" t="s">
        <v>1491</v>
      </c>
      <c r="E217" s="98" t="s">
        <v>1493</v>
      </c>
      <c r="F217" s="87" t="s">
        <v>68</v>
      </c>
      <c r="G217" s="1140">
        <v>16.8</v>
      </c>
      <c r="H217" s="1486"/>
      <c r="I217" s="1105" t="str">
        <f>IF(ISNA(VLOOKUP(C217,'J1&amp;J2'!$CA$9:$CE$466,5,FALSE)),"",VLOOKUP(C217,'J1&amp;J2'!$CA$9:$CE$466,5,FALSE))</f>
        <v>MAX2</v>
      </c>
      <c r="J217" s="1517"/>
      <c r="K217" s="1480"/>
      <c r="L217" s="1463"/>
      <c r="M217" s="1531"/>
      <c r="N217" s="1484"/>
      <c r="O217" s="1510"/>
      <c r="P217" s="1010"/>
      <c r="Q217" s="1350" t="s">
        <v>74</v>
      </c>
      <c r="R217" s="88">
        <f>IF(SUM(R214:R216)&lt;&gt;0,SUM(R214:R216),0)</f>
        <v>44</v>
      </c>
      <c r="S217" s="1510"/>
      <c r="T217" s="1510"/>
      <c r="U217" s="1510"/>
      <c r="V217" s="1510"/>
      <c r="W217" s="1510"/>
      <c r="X217" s="1510"/>
      <c r="Y217" s="1510"/>
      <c r="Z217" s="1469"/>
      <c r="AA217" s="1425">
        <v>141</v>
      </c>
      <c r="AB217" s="1328">
        <f>IF(ISNA(VLOOKUP(AA217,SaisieScores!$F$12:$G$103,2,FALSE)),"",VLOOKUP(AA217,SaisieScores!$F$12:$G$103,2,FALSE))</f>
        <v>100</v>
      </c>
      <c r="AC217" s="898">
        <f t="shared" si="17"/>
        <v>100</v>
      </c>
      <c r="AD217" s="1339">
        <f t="shared" si="189"/>
        <v>28</v>
      </c>
      <c r="AE217" s="1339">
        <f t="shared" si="190"/>
        <v>38</v>
      </c>
      <c r="AF217" s="898">
        <f>IF(OR(ISBLANK(AB217),AB217=""),"",IF(AB217="AB","",RANK(AB217,$AB$214:$AB$241,1)+COUNTIF($AB$214:AB217,AB217)-1))</f>
        <v>6</v>
      </c>
      <c r="AG217" s="1045" t="str">
        <f t="shared" si="196"/>
        <v/>
      </c>
      <c r="AH217" s="88" t="str">
        <f t="shared" si="219"/>
        <v/>
      </c>
      <c r="AI217" s="87" t="str">
        <f t="shared" si="215"/>
        <v/>
      </c>
      <c r="AJ217" s="1010" t="str">
        <f t="shared" si="4"/>
        <v/>
      </c>
      <c r="AK217" s="121">
        <f>IF(COUNTIF($AC$214:$AC$241,"&gt;1")&lt;4,"",SMALL($AC$214:$AC$241,4))</f>
        <v>83</v>
      </c>
      <c r="AL217" s="123">
        <f>IF(AK217="","",RANK(AK217,($AK$10:$AK$257),1))</f>
        <v>22</v>
      </c>
      <c r="AM217" s="122" t="str">
        <f>IF(AL217&gt;20,"",IF(AL217&lt;=190,20-((AL217-1)*1),1))</f>
        <v/>
      </c>
      <c r="AN217" s="1339">
        <f t="shared" si="197"/>
        <v>17.920000000000002</v>
      </c>
      <c r="AO217" s="1352">
        <f t="shared" si="214"/>
        <v>1.1000000000000001</v>
      </c>
      <c r="AP217" s="1241">
        <f t="shared" si="206"/>
        <v>83.2</v>
      </c>
      <c r="AQ217" s="1045">
        <f t="shared" si="191"/>
        <v>36</v>
      </c>
      <c r="AR217" s="1045">
        <f t="shared" si="220"/>
        <v>6</v>
      </c>
      <c r="AS217" s="1045" t="str">
        <f t="shared" si="7"/>
        <v/>
      </c>
      <c r="AT217" s="1045">
        <f t="shared" si="192"/>
        <v>83.2</v>
      </c>
      <c r="AU217" s="1045" t="str">
        <f>IF(COUNTIF($AT$214:AT$241,"&gt;1")&lt;4,"",SMALL($AT$214:$AT$241,4))</f>
        <v/>
      </c>
      <c r="AV217" s="1045" t="str">
        <f t="shared" si="207"/>
        <v/>
      </c>
      <c r="AW217" s="1045" t="str">
        <f>IF(AV217&gt;20,"",IF(AV217&lt;=190,20-((AV217-1)*1),1))</f>
        <v/>
      </c>
      <c r="AX217" s="1045" t="e">
        <f t="shared" si="193"/>
        <v>#VALUE!</v>
      </c>
      <c r="AY217" s="1497"/>
      <c r="AZ217" s="1497"/>
      <c r="BA217" s="900" t="str">
        <f t="shared" si="194"/>
        <v>44830.22.0081</v>
      </c>
      <c r="BB217" s="900" t="str">
        <f>IF(ISBLANK('JOURNÉE 2'!C217),"",'JOURNÉE 2'!C217)</f>
        <v>44310.15.0023</v>
      </c>
      <c r="BC217" s="1511"/>
      <c r="BD217" s="1510"/>
      <c r="BE217" s="1515"/>
      <c r="BF217" s="1311" t="str">
        <f>IF(ISNA(VLOOKUP(BA217,'JOURNÉE 1'!$BJ$10:$BL$298,2,FALSE)),"",VLOOKUP(BA217,'JOURNÉE 1'!$BJ$10:$BL$298,2,FALSE))</f>
        <v/>
      </c>
      <c r="BG217" s="1312" t="str">
        <f t="shared" si="11"/>
        <v/>
      </c>
      <c r="BH217" s="1312" t="str">
        <f t="shared" si="12"/>
        <v/>
      </c>
      <c r="BI217" s="1511"/>
      <c r="BJ217" s="1353"/>
      <c r="BK217" s="1510"/>
      <c r="BL217" s="1510"/>
      <c r="BM217" s="1515"/>
      <c r="BN217" s="1311" t="str">
        <f>IF(ISBLANK('JOURNÉE 1'!C217),"",'JOURNÉE 1'!C217)</f>
        <v>44830.22.0081</v>
      </c>
      <c r="BO217" s="461">
        <f t="shared" si="195"/>
        <v>100</v>
      </c>
      <c r="BP217" s="461" t="str">
        <f>IF(ISBLANK('JOURNÉE 2'!C217),"",'JOURNÉE 2'!C217)</f>
        <v>44310.15.0023</v>
      </c>
      <c r="BQ217" s="461" t="str">
        <f>IF(ISBLANK('JOURNÉE 1'!U217),"",'JOURNÉE 1'!U217)</f>
        <v/>
      </c>
      <c r="BR217" s="461" t="str">
        <f>IF(ISNA(VLOOKUP(BN217,'JOURNÉE 2'!$C$10:$AR$300,35,FALSE)),"",VLOOKUP(BN217,'JOURNÉE 2'!$C$10:$AR$300,35,FALSE))</f>
        <v/>
      </c>
      <c r="BS217" s="461" t="str">
        <f t="shared" si="198"/>
        <v/>
      </c>
      <c r="BT217" s="475">
        <f t="shared" si="199"/>
        <v>18</v>
      </c>
      <c r="BU217" s="1304" t="str">
        <f>IF(ISNA(VLOOKUP(BN217,'JOURNÉE 2'!$BV$10:$BX$300,3,FALSE)),"",VLOOKUP(BN217,'JOURNÉE 2'!$BV$10:$BX$300,3,FALSE))</f>
        <v/>
      </c>
      <c r="BV217" s="900" t="str">
        <f>IF(ISNA(VLOOKUP(BN217,'JOURNÉE 2'!$C$10:$AR$300,1,FALSE)),"",VLOOKUP(BN217,'JOURNÉE 2'!$C$10:$AR$300,1,FALSE))</f>
        <v/>
      </c>
      <c r="BW217" s="96"/>
      <c r="BX217" t="str">
        <f>IF(ISEVEN(ROW()),IF($B217&lt;&gt;0,TEXT($B217,"00")&amp;" "&amp;#REF!&amp;" "&amp;1,""),IF($B216&lt;&gt;0,TEXT($B216,"00")&amp;" "&amp;#REF!&amp;" "&amp;2,""))</f>
        <v/>
      </c>
      <c r="BY217" t="str">
        <f t="shared" si="209"/>
        <v/>
      </c>
      <c r="BZ217" t="str">
        <f t="shared" si="210"/>
        <v/>
      </c>
      <c r="CA217" t="str">
        <f t="shared" si="208"/>
        <v/>
      </c>
      <c r="CB217" t="str">
        <f t="shared" si="200"/>
        <v/>
      </c>
      <c r="CC217" t="str">
        <f t="shared" si="201"/>
        <v/>
      </c>
      <c r="CD217" t="str">
        <f t="shared" si="202"/>
        <v>COFFEC Ronan</v>
      </c>
      <c r="CE217" t="str">
        <f t="shared" si="203"/>
        <v>S1H</v>
      </c>
      <c r="CF217">
        <f t="shared" si="204"/>
        <v>16.8</v>
      </c>
    </row>
    <row r="218" spans="1:84" ht="15.75" customHeight="1" thickTop="1" x14ac:dyDescent="0.4">
      <c r="A218" s="1497"/>
      <c r="B218" s="1457"/>
      <c r="C218" s="113" t="s">
        <v>297</v>
      </c>
      <c r="D218" s="114" t="s">
        <v>298</v>
      </c>
      <c r="E218" s="114" t="s">
        <v>94</v>
      </c>
      <c r="F218" s="115" t="s">
        <v>66</v>
      </c>
      <c r="G218" s="1139">
        <v>4.9000000000000004</v>
      </c>
      <c r="H218" s="1457">
        <f t="shared" ref="H218" si="222">IF(G219=36,"",IF(G218="","",G218+G219))</f>
        <v>28</v>
      </c>
      <c r="I218" s="1104" t="str">
        <f>IF(ISNA(VLOOKUP(C218,'J1&amp;J2'!$CA$9:$CE$466,5,FALSE)),"",VLOOKUP(C218,'J1&amp;J2'!$CA$9:$CE$466,5,FALSE))</f>
        <v>MAX1</v>
      </c>
      <c r="J218" s="1518">
        <v>120</v>
      </c>
      <c r="K218" s="1479">
        <f>IF(ISNA(VLOOKUP(J218,SaisieScores!$C$12:$D$103,2,FALSE)),"",VLOOKUP(J218,SaisieScores!$C$12:$D$103,2,FALSE))</f>
        <v>73</v>
      </c>
      <c r="L218" s="1462">
        <f t="shared" si="212"/>
        <v>73</v>
      </c>
      <c r="M218" s="1520">
        <f>IF(L218="","",L218-$AS$6)</f>
        <v>1</v>
      </c>
      <c r="N218" s="1460">
        <f>IF(K218="","",RANK(K218,($K$10:$K$257),1))</f>
        <v>20</v>
      </c>
      <c r="O218" s="1509">
        <f>IF(S218="","",IF(S218&gt;3,"",IF(S218=1,K218,IF(S218=2,K218,IF(S218=3,K218)))))</f>
        <v>73</v>
      </c>
      <c r="P218" s="1351"/>
      <c r="Q218" s="1351"/>
      <c r="R218" s="83"/>
      <c r="S218" s="1539">
        <f>IF(OR(ISBLANK(K218),K218=""),"",RANK(K218,$K$214:$K$241,1)+COUNTIF($K$214:K218,K218)-1)</f>
        <v>3</v>
      </c>
      <c r="T218" s="1476" t="str">
        <f>IF(O218="","",IF(O218&gt;3,"",IF(O218=1,K218,IF(O218=2,K218,IF(O218=3,K218)))))</f>
        <v/>
      </c>
      <c r="U218" s="1474">
        <f>IF(S218="","",IF(S218&gt;3,"",IF(S218=1,K218,IF(S218=2,K218,IF(S218=3,K218)))))</f>
        <v>73</v>
      </c>
      <c r="V218" s="1474">
        <f>IF(COUNTIF($K$214:$K$241,"&gt;1")&lt;3,"",SMALL($K$214:$K$241,3))</f>
        <v>73</v>
      </c>
      <c r="W218" s="1476">
        <f>IF(OR(ISBLANK(V218),V218=""),"",RANK(V218,($V$10:$V$257),1))</f>
        <v>20</v>
      </c>
      <c r="X218" s="1476">
        <f>IF(COUNTIF($V$214:$V$241,"&gt;1")&lt;3,"",SMALL($V$214:$V$241,3))</f>
        <v>73</v>
      </c>
      <c r="Y218" s="1476">
        <f>IF(OR(ISBLANK(X218),X218=""),"",RANK(X218,($X$214:$X$241),1))</f>
        <v>3</v>
      </c>
      <c r="Z218" s="1468">
        <f>IF(OR(ISBLANK(X218),X218=""),"",RANK(X218,($X$10:$X$257),1))</f>
        <v>18</v>
      </c>
      <c r="AA218" s="1426">
        <v>142</v>
      </c>
      <c r="AB218" s="1328">
        <f>IF(ISNA(VLOOKUP(AA218,SaisieScores!$F$12:$G$103,2,FALSE)),"",VLOOKUP(AA218,SaisieScores!$F$12:$G$103,2,FALSE))</f>
        <v>78</v>
      </c>
      <c r="AC218" s="1348">
        <f t="shared" si="17"/>
        <v>78</v>
      </c>
      <c r="AD218" s="1349">
        <f t="shared" si="189"/>
        <v>6</v>
      </c>
      <c r="AE218" s="1349">
        <f t="shared" si="190"/>
        <v>20</v>
      </c>
      <c r="AF218" s="1348">
        <f>IF(OR(ISBLANK(AB218),AB218=""),"",IF(AB218="AB","",RANK(AB218,$AB$214:$AB$241,1)+COUNTIF($AB$214:AB218,AB218)-1))</f>
        <v>3</v>
      </c>
      <c r="AG218" s="1223">
        <f t="shared" si="196"/>
        <v>78</v>
      </c>
      <c r="AH218" s="103">
        <f t="shared" si="219"/>
        <v>3</v>
      </c>
      <c r="AI218" s="82">
        <f t="shared" si="215"/>
        <v>19</v>
      </c>
      <c r="AJ218" s="897">
        <f t="shared" si="4"/>
        <v>2</v>
      </c>
      <c r="AK218" s="897"/>
      <c r="AL218" s="870" t="s">
        <v>74</v>
      </c>
      <c r="AM218" s="870">
        <f>IF(SUM(AM214:AM217)&lt;&gt;0,SUM(AM214:AM217),0)</f>
        <v>25</v>
      </c>
      <c r="AN218" s="1349">
        <f t="shared" si="197"/>
        <v>5.0100000000000007</v>
      </c>
      <c r="AO218" s="1157">
        <f t="shared" si="214"/>
        <v>0.1</v>
      </c>
      <c r="AP218" s="1242">
        <f t="shared" si="206"/>
        <v>73.099999999999994</v>
      </c>
      <c r="AQ218" s="1223">
        <f t="shared" si="191"/>
        <v>28</v>
      </c>
      <c r="AR218" s="1223">
        <f t="shared" si="220"/>
        <v>5</v>
      </c>
      <c r="AS218" s="1223" t="str">
        <f t="shared" si="7"/>
        <v/>
      </c>
      <c r="AT218" s="1223" t="str">
        <f t="shared" si="192"/>
        <v/>
      </c>
      <c r="AU218" s="1223"/>
      <c r="AV218" s="1223" t="str">
        <f t="shared" si="207"/>
        <v/>
      </c>
      <c r="AW218" s="1223">
        <f>IF(SUM(AW214:AW217)&lt;&gt;0,SUM(AW214:AW217),0)</f>
        <v>32</v>
      </c>
      <c r="AX218" s="1223" t="e">
        <f t="shared" si="193"/>
        <v>#VALUE!</v>
      </c>
      <c r="AY218" s="1497"/>
      <c r="AZ218" s="1497"/>
      <c r="BA218" s="900" t="str">
        <f t="shared" si="194"/>
        <v>44400.14.0149</v>
      </c>
      <c r="BB218" s="900" t="str">
        <f>IF(ISBLANK('JOURNÉE 2'!C218),"",'JOURNÉE 2'!C218)</f>
        <v>44830.16.0015</v>
      </c>
      <c r="BC218" s="1505" t="str">
        <f>IF(OR(BK218=""),"",IF(OR(BL218=""),"",BK218))</f>
        <v/>
      </c>
      <c r="BD218" s="1495" t="str">
        <f>IF(OR(BK218=""),"",IF(OR(BL218=""),"",BL218))</f>
        <v/>
      </c>
      <c r="BE218" s="1508" t="str">
        <f>IF(OR(BK218="",BL218=""),"",MIN(BK218:BL218))</f>
        <v/>
      </c>
      <c r="BF218" s="1311" t="str">
        <f>IF(ISNA(VLOOKUP(BA218,'JOURNÉE 1'!$BJ$10:$BL$298,2,FALSE)),"",VLOOKUP(BA218,'JOURNÉE 1'!$BJ$10:$BL$298,2,FALSE))</f>
        <v/>
      </c>
      <c r="BG218" s="1312" t="str">
        <f t="shared" si="11"/>
        <v/>
      </c>
      <c r="BH218" s="1312" t="str">
        <f t="shared" si="12"/>
        <v/>
      </c>
      <c r="BI218" s="1505" t="str">
        <f>IF(OR(C218="",C219=""),"",CONCATENATE(C218,C219))</f>
        <v>44400.14.014944830.16.0080</v>
      </c>
      <c r="BJ218" s="1354"/>
      <c r="BK218" s="1495">
        <f>IF(K218= "", "",K218)</f>
        <v>73</v>
      </c>
      <c r="BL218" s="1495" t="str">
        <f>IF(ISNA(VLOOKUP(BI218,'JOURNÉE 2'!$BE$10:$BF$300,2,FALSE)),"",VLOOKUP(BI218,'JOURNÉE 2'!$BE$10:$BF$300,2,FALSE))</f>
        <v/>
      </c>
      <c r="BM218" s="1508" t="str">
        <f>IF(OR(BK218="",BL218=""),"",MIN(BK218:BL218))</f>
        <v/>
      </c>
      <c r="BN218" s="1311" t="str">
        <f>IF(ISBLANK('JOURNÉE 1'!C218),"",'JOURNÉE 1'!C218)</f>
        <v>44400.14.0149</v>
      </c>
      <c r="BO218" s="461">
        <f t="shared" si="195"/>
        <v>78</v>
      </c>
      <c r="BP218" s="461" t="str">
        <f>IF(ISBLANK('JOURNÉE 2'!C218),"",'JOURNÉE 2'!C218)</f>
        <v>44830.16.0015</v>
      </c>
      <c r="BQ218" s="461">
        <f>IF(ISBLANK('JOURNÉE 1'!U218),"",'JOURNÉE 1'!U218)</f>
        <v>73</v>
      </c>
      <c r="BR218" s="461" t="str">
        <f>IF(ISNA(VLOOKUP(BN218,'JOURNÉE 2'!$C$10:$AR$300,35,FALSE)),"",VLOOKUP(BN218,'JOURNÉE 2'!$C$10:$AR$300,35,FALSE))</f>
        <v/>
      </c>
      <c r="BS218" s="461" t="str">
        <f t="shared" si="198"/>
        <v/>
      </c>
      <c r="BT218" s="475">
        <f t="shared" si="199"/>
        <v>18</v>
      </c>
      <c r="BU218" s="1304" t="str">
        <f>IF(ISNA(VLOOKUP(BN218,'JOURNÉE 2'!$BV$10:$BX$300,3,FALSE)),"",VLOOKUP(BN218,'JOURNÉE 2'!$BV$10:$BX$300,3,FALSE))</f>
        <v/>
      </c>
      <c r="BV218" s="900" t="str">
        <f>IF(ISNA(VLOOKUP(BN218,'JOURNÉE 2'!$C$10:$AR$300,1,FALSE)),"",VLOOKUP(BN218,'JOURNÉE 2'!$C$10:$AR$300,1,FALSE))</f>
        <v/>
      </c>
      <c r="BW218" s="107"/>
      <c r="BX218" t="str">
        <f>IF(ISEVEN(ROW()),IF($B218&lt;&gt;0,TEXT($B218,"00")&amp;" "&amp;#REF!&amp;" "&amp;1,""),IF($B217&lt;&gt;0,TEXT($B217,"00")&amp;" "&amp;#REF!&amp;" "&amp;2,""))</f>
        <v/>
      </c>
      <c r="BY218" t="str">
        <f t="shared" si="209"/>
        <v/>
      </c>
      <c r="BZ218" t="str">
        <f t="shared" si="210"/>
        <v/>
      </c>
      <c r="CA218" t="str">
        <f t="shared" si="208"/>
        <v/>
      </c>
      <c r="CB218" t="str">
        <f t="shared" si="200"/>
        <v/>
      </c>
      <c r="CC218" t="str">
        <f t="shared" si="201"/>
        <v/>
      </c>
      <c r="CD218" t="str">
        <f t="shared" si="202"/>
        <v>SORIN Daniel</v>
      </c>
      <c r="CE218" t="str">
        <f t="shared" si="203"/>
        <v>S3H</v>
      </c>
      <c r="CF218">
        <f t="shared" si="204"/>
        <v>4.9000000000000004</v>
      </c>
    </row>
    <row r="219" spans="1:84" ht="15.75" customHeight="1" thickBot="1" x14ac:dyDescent="0.45">
      <c r="A219" s="1497"/>
      <c r="B219" s="1458"/>
      <c r="C219" s="80" t="s">
        <v>448</v>
      </c>
      <c r="D219" s="81" t="s">
        <v>1486</v>
      </c>
      <c r="E219" s="81" t="s">
        <v>1487</v>
      </c>
      <c r="F219" s="82" t="s">
        <v>66</v>
      </c>
      <c r="G219" s="1141">
        <v>23.1</v>
      </c>
      <c r="H219" s="1494"/>
      <c r="I219" s="1102" t="str">
        <f>IF(ISNA(VLOOKUP(C219,'J1&amp;J2'!$CA$9:$CE$466,5,FALSE)),"",VLOOKUP(C219,'J1&amp;J2'!$CA$9:$CE$466,5,FALSE))</f>
        <v>MAX3</v>
      </c>
      <c r="J219" s="1519"/>
      <c r="K219" s="1480"/>
      <c r="L219" s="1463"/>
      <c r="M219" s="1521"/>
      <c r="N219" s="1461"/>
      <c r="O219" s="1510"/>
      <c r="P219" s="1347"/>
      <c r="Q219" s="1347"/>
      <c r="R219" s="83"/>
      <c r="S219" s="1510"/>
      <c r="T219" s="1510"/>
      <c r="U219" s="1510"/>
      <c r="V219" s="1475"/>
      <c r="W219" s="1510"/>
      <c r="X219" s="1528"/>
      <c r="Y219" s="1528"/>
      <c r="Z219" s="1478"/>
      <c r="AA219" s="1424">
        <v>143</v>
      </c>
      <c r="AB219" s="1328">
        <f>IF(ISNA(VLOOKUP(AA219,SaisieScores!$F$12:$G$103,2,FALSE)),"",VLOOKUP(AA219,SaisieScores!$F$12:$G$103,2,FALSE))</f>
        <v>83</v>
      </c>
      <c r="AC219" s="898">
        <f t="shared" si="17"/>
        <v>83</v>
      </c>
      <c r="AD219" s="1339">
        <f t="shared" si="189"/>
        <v>11</v>
      </c>
      <c r="AE219" s="1339">
        <f t="shared" si="190"/>
        <v>24</v>
      </c>
      <c r="AF219" s="898">
        <f>IF(OR(ISBLANK(AB219),AB219=""),"",IF(AB219="AB","",RANK(AB219,$AB$214:$AB$241,1)+COUNTIF($AB$214:AB219,AB219)-1))</f>
        <v>5</v>
      </c>
      <c r="AG219" s="1045" t="str">
        <f t="shared" si="196"/>
        <v/>
      </c>
      <c r="AH219" s="88" t="str">
        <f t="shared" si="219"/>
        <v/>
      </c>
      <c r="AI219" s="87" t="str">
        <f t="shared" si="215"/>
        <v/>
      </c>
      <c r="AJ219" s="1010" t="str">
        <f t="shared" si="4"/>
        <v/>
      </c>
      <c r="AK219" s="99"/>
      <c r="AL219" s="950"/>
      <c r="AM219" s="950"/>
      <c r="AN219" s="1339">
        <f t="shared" si="197"/>
        <v>18.260000000000002</v>
      </c>
      <c r="AO219" s="1352">
        <f t="shared" si="214"/>
        <v>-4.8</v>
      </c>
      <c r="AP219" s="1241">
        <f t="shared" si="206"/>
        <v>59.9</v>
      </c>
      <c r="AQ219" s="1045">
        <f t="shared" si="191"/>
        <v>3</v>
      </c>
      <c r="AR219" s="1045">
        <f t="shared" si="220"/>
        <v>1</v>
      </c>
      <c r="AS219" s="1045">
        <f t="shared" si="7"/>
        <v>59.9</v>
      </c>
      <c r="AT219" s="1045">
        <f t="shared" si="192"/>
        <v>59.9</v>
      </c>
      <c r="AU219" s="1045"/>
      <c r="AV219" s="1045" t="str">
        <f t="shared" si="207"/>
        <v/>
      </c>
      <c r="AW219" s="1045"/>
      <c r="AX219" s="1045" t="e">
        <f t="shared" si="193"/>
        <v>#VALUE!</v>
      </c>
      <c r="AY219" s="1497"/>
      <c r="AZ219" s="1497"/>
      <c r="BA219" s="900" t="str">
        <f t="shared" si="194"/>
        <v>44830.16.0080</v>
      </c>
      <c r="BB219" s="900" t="str">
        <f>IF(ISBLANK('JOURNÉE 2'!C219),"",'JOURNÉE 2'!C219)</f>
        <v>44830.17.0022</v>
      </c>
      <c r="BC219" s="1511"/>
      <c r="BD219" s="1510"/>
      <c r="BE219" s="1515"/>
      <c r="BF219" s="1311" t="str">
        <f>IF(ISNA(VLOOKUP(BA219,'JOURNÉE 1'!$BJ$10:$BL$298,2,FALSE)),"",VLOOKUP(BA219,'JOURNÉE 1'!$BJ$10:$BL$298,2,FALSE))</f>
        <v/>
      </c>
      <c r="BG219" s="1312" t="str">
        <f t="shared" si="11"/>
        <v/>
      </c>
      <c r="BH219" s="1312" t="str">
        <f t="shared" si="12"/>
        <v/>
      </c>
      <c r="BI219" s="1511"/>
      <c r="BJ219" s="1353"/>
      <c r="BK219" s="1510"/>
      <c r="BL219" s="1510"/>
      <c r="BM219" s="1515"/>
      <c r="BN219" s="1311" t="str">
        <f>IF(ISBLANK('JOURNÉE 1'!C219),"",'JOURNÉE 1'!C219)</f>
        <v>44830.16.0080</v>
      </c>
      <c r="BO219" s="461">
        <f t="shared" si="195"/>
        <v>83</v>
      </c>
      <c r="BP219" s="461" t="str">
        <f>IF(ISBLANK('JOURNÉE 2'!C219),"",'JOURNÉE 2'!C219)</f>
        <v>44830.17.0022</v>
      </c>
      <c r="BQ219" s="461" t="str">
        <f>IF(ISBLANK('JOURNÉE 1'!U219),"",'JOURNÉE 1'!U219)</f>
        <v/>
      </c>
      <c r="BR219" s="461" t="str">
        <f>IF(ISNA(VLOOKUP(BN219,'JOURNÉE 2'!$C$10:$AR$300,35,FALSE)),"",VLOOKUP(BN219,'JOURNÉE 2'!$C$10:$AR$300,35,FALSE))</f>
        <v/>
      </c>
      <c r="BS219" s="461" t="str">
        <f t="shared" si="198"/>
        <v/>
      </c>
      <c r="BT219" s="475">
        <f t="shared" si="199"/>
        <v>18</v>
      </c>
      <c r="BU219" s="1304" t="str">
        <f>IF(ISNA(VLOOKUP(BN219,'JOURNÉE 2'!$BV$10:$BX$300,3,FALSE)),"",VLOOKUP(BN219,'JOURNÉE 2'!$BV$10:$BX$300,3,FALSE))</f>
        <v/>
      </c>
      <c r="BV219" s="900" t="str">
        <f>IF(ISNA(VLOOKUP(BN219,'JOURNÉE 2'!$C$10:$AR$300,1,FALSE)),"",VLOOKUP(BN219,'JOURNÉE 2'!$C$10:$AR$300,1,FALSE))</f>
        <v/>
      </c>
      <c r="BW219" s="96"/>
      <c r="BX219" t="str">
        <f>IF(ISEVEN(ROW()),IF($B219&lt;&gt;0,TEXT($B219,"00")&amp;" "&amp;#REF!&amp;" "&amp;1,""),IF($B218&lt;&gt;0,TEXT($B218,"00")&amp;" "&amp;#REF!&amp;" "&amp;2,""))</f>
        <v/>
      </c>
      <c r="BY219" t="str">
        <f t="shared" si="209"/>
        <v/>
      </c>
      <c r="BZ219" t="str">
        <f t="shared" si="210"/>
        <v/>
      </c>
      <c r="CA219" t="str">
        <f t="shared" si="208"/>
        <v/>
      </c>
      <c r="CB219" t="str">
        <f t="shared" si="200"/>
        <v/>
      </c>
      <c r="CC219" t="str">
        <f t="shared" si="201"/>
        <v/>
      </c>
      <c r="CD219" t="str">
        <f t="shared" si="202"/>
        <v>CHEMINEAU Jean-Yves</v>
      </c>
      <c r="CE219" t="str">
        <f t="shared" si="203"/>
        <v>S3H</v>
      </c>
      <c r="CF219">
        <f t="shared" si="204"/>
        <v>23.1</v>
      </c>
    </row>
    <row r="220" spans="1:84" ht="15.75" customHeight="1" thickTop="1" x14ac:dyDescent="0.4">
      <c r="A220" s="1497"/>
      <c r="B220" s="1459"/>
      <c r="C220" s="97"/>
      <c r="D220" s="98"/>
      <c r="E220" s="98"/>
      <c r="F220" s="87"/>
      <c r="G220" s="1140"/>
      <c r="H220" s="1459" t="str">
        <f t="shared" ref="H220" si="223">IF(G221=36,"",IF(G220="","",G220+G221))</f>
        <v/>
      </c>
      <c r="I220" s="1103" t="str">
        <f>IF(ISNA(VLOOKUP(C220,'J1&amp;J2'!$CA$9:$CE$466,5,FALSE)),"",VLOOKUP(C220,'J1&amp;J2'!$CA$9:$CE$466,5,FALSE))</f>
        <v/>
      </c>
      <c r="J220" s="1516"/>
      <c r="K220" s="1479" t="str">
        <f>IF(ISNA(VLOOKUP(J220,SaisieScores!$C$12:$D$103,2,FALSE)),"",VLOOKUP(J220,SaisieScores!$C$12:$D$103,2,FALSE))</f>
        <v/>
      </c>
      <c r="L220" s="1462" t="str">
        <f t="shared" si="212"/>
        <v/>
      </c>
      <c r="M220" s="1529" t="str">
        <f>IF(L220="","",L220-$AS$6)</f>
        <v/>
      </c>
      <c r="N220" s="1471" t="str">
        <f>IF(K220="","",RANK(K220,($K$10:$K$257),1))</f>
        <v/>
      </c>
      <c r="O220" s="1474" t="str">
        <f>IF(S220="","",IF(S220&gt;3,"",IF(S220=1,K220,IF(S220=2,K220,IF(S220=3,K220)))))</f>
        <v/>
      </c>
      <c r="P220" s="1045"/>
      <c r="Q220" s="942"/>
      <c r="R220" s="87"/>
      <c r="S220" s="1474" t="str">
        <f>IF(OR(ISBLANK(K220),K220=""),"",RANK(K220,$K$214:$K$241,1)+COUNTIF($K$214:K220,K220)-1)</f>
        <v/>
      </c>
      <c r="T220" s="1474" t="str">
        <f>IF(O220="","",IF(O220&gt;3,"",IF(O220=1,K220,IF(O220=2,K220,IF(O220=3,K220)))))</f>
        <v/>
      </c>
      <c r="U220" s="1474" t="str">
        <f>IF(S220="","",IF(S220&gt;3,"",IF(S220=1,K220,IF(S220=2,K220,IF(S220=3,K220)))))</f>
        <v/>
      </c>
      <c r="V220" s="1476" t="str">
        <f>IF(COUNTIF($K$214:$K$241,"&gt;1")&lt;4,"",SMALL($K$214:$K$241,4))</f>
        <v/>
      </c>
      <c r="W220" s="1474" t="str">
        <f>IF(OR(ISBLANK(V220),V220=""),"",RANK(V220,($V$10:$V$257),1))</f>
        <v/>
      </c>
      <c r="X220" s="1522"/>
      <c r="Y220" s="1476"/>
      <c r="Z220" s="1477"/>
      <c r="AA220" s="1425"/>
      <c r="AB220" s="1328" t="str">
        <f>IF(ISNA(VLOOKUP(AA220,SaisieScores!$F$12:$G$103,2,FALSE)),"",VLOOKUP(AA220,SaisieScores!$F$12:$G$103,2,FALSE))</f>
        <v/>
      </c>
      <c r="AC220" s="1348" t="str">
        <f t="shared" si="17"/>
        <v/>
      </c>
      <c r="AD220" s="1349" t="str">
        <f t="shared" si="189"/>
        <v/>
      </c>
      <c r="AE220" s="1349" t="str">
        <f t="shared" si="190"/>
        <v/>
      </c>
      <c r="AF220" s="1348" t="str">
        <f>IF(OR(ISBLANK(AB220),AB220=""),"",IF(AB220="AB","",RANK(AB220,$AB$214:$AB$241,1)+COUNTIF($AB$214:AB220,AB220)-1))</f>
        <v/>
      </c>
      <c r="AG220" s="1223" t="str">
        <f t="shared" si="196"/>
        <v/>
      </c>
      <c r="AH220" s="103" t="str">
        <f t="shared" si="219"/>
        <v/>
      </c>
      <c r="AI220" s="82" t="str">
        <f t="shared" si="215"/>
        <v/>
      </c>
      <c r="AJ220" s="897" t="str">
        <f t="shared" si="4"/>
        <v/>
      </c>
      <c r="AK220" s="1223"/>
      <c r="AL220" s="1348"/>
      <c r="AM220" s="1348"/>
      <c r="AN220" s="1349" t="str">
        <f t="shared" si="197"/>
        <v/>
      </c>
      <c r="AO220" s="1157" t="str">
        <f t="shared" si="214"/>
        <v/>
      </c>
      <c r="AP220" s="1069" t="str">
        <f t="shared" si="206"/>
        <v/>
      </c>
      <c r="AQ220" s="1223" t="str">
        <f t="shared" si="191"/>
        <v/>
      </c>
      <c r="AR220" s="1223" t="str">
        <f t="shared" si="220"/>
        <v/>
      </c>
      <c r="AS220" s="1223" t="str">
        <f t="shared" si="7"/>
        <v/>
      </c>
      <c r="AT220" s="1223" t="str">
        <f t="shared" si="192"/>
        <v/>
      </c>
      <c r="AU220" s="1223"/>
      <c r="AV220" s="1223" t="str">
        <f t="shared" si="207"/>
        <v/>
      </c>
      <c r="AW220" s="1223"/>
      <c r="AX220" s="1223" t="str">
        <f t="shared" si="193"/>
        <v/>
      </c>
      <c r="AY220" s="1497"/>
      <c r="AZ220" s="1497"/>
      <c r="BA220" s="900" t="str">
        <f t="shared" si="194"/>
        <v/>
      </c>
      <c r="BB220" s="900" t="str">
        <f>IF(ISBLANK('JOURNÉE 2'!C220),"",'JOURNÉE 2'!C220)</f>
        <v/>
      </c>
      <c r="BC220" s="1505" t="str">
        <f>IF(OR(BK220=""),"",IF(OR(BL220=""),"",BK220))</f>
        <v/>
      </c>
      <c r="BD220" s="1495" t="str">
        <f>IF(OR(BK220=""),"",IF(OR(BL220=""),"",BL220))</f>
        <v/>
      </c>
      <c r="BE220" s="1508" t="str">
        <f>IF(OR(BK220="",BL220=""),"",MIN(BK220:BL220))</f>
        <v/>
      </c>
      <c r="BF220" s="1311" t="str">
        <f>IF(ISNA(VLOOKUP(BA220,'JOURNÉE 1'!$BJ$10:$BL$298,2,FALSE)),"",VLOOKUP(BA220,'JOURNÉE 1'!$BJ$10:$BL$298,2,FALSE))</f>
        <v/>
      </c>
      <c r="BG220" s="1312" t="str">
        <f t="shared" si="11"/>
        <v/>
      </c>
      <c r="BH220" s="1312" t="str">
        <f t="shared" si="12"/>
        <v/>
      </c>
      <c r="BI220" s="1505" t="str">
        <f>IF(OR(C220="",C221=""),"",CONCATENATE(C220,C221))</f>
        <v/>
      </c>
      <c r="BJ220" s="1354"/>
      <c r="BK220" s="1495" t="str">
        <f>IF(K220= "", "",K220)</f>
        <v/>
      </c>
      <c r="BL220" s="1495" t="str">
        <f>IF(ISNA(VLOOKUP(BI220,'JOURNÉE 2'!$BE$10:$BF$300,2,FALSE)),"",VLOOKUP(BI220,'JOURNÉE 2'!$BE$10:$BF$300,2,FALSE))</f>
        <v/>
      </c>
      <c r="BM220" s="1508" t="str">
        <f>IF(OR(BK220="",BL220=""),"",MIN(BK220:BL220))</f>
        <v/>
      </c>
      <c r="BN220" s="1311" t="str">
        <f>IF(ISBLANK('JOURNÉE 1'!C220),"",'JOURNÉE 1'!C220)</f>
        <v/>
      </c>
      <c r="BO220" s="461" t="str">
        <f t="shared" si="195"/>
        <v/>
      </c>
      <c r="BP220" s="461" t="str">
        <f>IF(ISBLANK('JOURNÉE 2'!C220),"",'JOURNÉE 2'!C220)</f>
        <v/>
      </c>
      <c r="BQ220" s="461" t="str">
        <f>IF(ISBLANK('JOURNÉE 1'!U220),"",'JOURNÉE 1'!U220)</f>
        <v/>
      </c>
      <c r="BR220" s="461" t="str">
        <f>IF(ISNA(VLOOKUP(BN220,'JOURNÉE 2'!$C$10:$AR$300,35,FALSE)),"",VLOOKUP(BN220,'JOURNÉE 2'!$C$10:$AR$300,35,FALSE))</f>
        <v/>
      </c>
      <c r="BS220" s="461" t="str">
        <f t="shared" si="198"/>
        <v/>
      </c>
      <c r="BT220" s="475">
        <f t="shared" si="199"/>
        <v>18</v>
      </c>
      <c r="BU220" s="1304" t="str">
        <f>IF(ISNA(VLOOKUP(BN220,'JOURNÉE 2'!$BV$10:$BX$300,3,FALSE)),"",VLOOKUP(BN220,'JOURNÉE 2'!$BV$10:$BX$300,3,FALSE))</f>
        <v/>
      </c>
      <c r="BV220" s="900" t="str">
        <f>IF(ISNA(VLOOKUP(BN220,'JOURNÉE 2'!$C$10:$AR$300,1,FALSE)),"",VLOOKUP(BN220,'JOURNÉE 2'!$C$10:$AR$300,1,FALSE))</f>
        <v/>
      </c>
      <c r="BW220" s="107"/>
      <c r="BX220" t="str">
        <f>IF(ISEVEN(ROW()),IF($B220&lt;&gt;0,TEXT($B220,"00")&amp;" "&amp;#REF!&amp;" "&amp;1,""),IF($B219&lt;&gt;0,TEXT($B219,"00")&amp;" "&amp;#REF!&amp;" "&amp;2,""))</f>
        <v/>
      </c>
      <c r="BY220" t="str">
        <f t="shared" si="209"/>
        <v/>
      </c>
      <c r="BZ220" t="str">
        <f t="shared" si="210"/>
        <v/>
      </c>
      <c r="CA220" t="str">
        <f t="shared" si="208"/>
        <v/>
      </c>
      <c r="CB220" t="str">
        <f t="shared" si="200"/>
        <v/>
      </c>
      <c r="CC220" t="str">
        <f t="shared" si="201"/>
        <v/>
      </c>
      <c r="CD220" t="str">
        <f t="shared" si="202"/>
        <v/>
      </c>
      <c r="CE220" t="str">
        <f t="shared" si="203"/>
        <v/>
      </c>
      <c r="CF220" t="str">
        <f t="shared" si="204"/>
        <v/>
      </c>
    </row>
    <row r="221" spans="1:84" ht="15.75" customHeight="1" thickBot="1" x14ac:dyDescent="0.45">
      <c r="A221" s="1497"/>
      <c r="B221" s="1458"/>
      <c r="C221" s="97"/>
      <c r="D221" s="98"/>
      <c r="E221" s="98"/>
      <c r="F221" s="87"/>
      <c r="G221" s="1140"/>
      <c r="H221" s="1486"/>
      <c r="I221" s="1105" t="str">
        <f>IF(ISNA(VLOOKUP(C221,'J1&amp;J2'!$CA$9:$CE$466,5,FALSE)),"",VLOOKUP(C221,'J1&amp;J2'!$CA$9:$CE$466,5,FALSE))</f>
        <v/>
      </c>
      <c r="J221" s="1517"/>
      <c r="K221" s="1480"/>
      <c r="L221" s="1463"/>
      <c r="M221" s="1531"/>
      <c r="N221" s="1484"/>
      <c r="O221" s="1510"/>
      <c r="P221" s="1010"/>
      <c r="Q221" s="1350"/>
      <c r="R221" s="88"/>
      <c r="S221" s="1510"/>
      <c r="T221" s="1510"/>
      <c r="U221" s="1510"/>
      <c r="V221" s="1510"/>
      <c r="W221" s="1510"/>
      <c r="X221" s="1510"/>
      <c r="Y221" s="1528"/>
      <c r="Z221" s="1514"/>
      <c r="AA221" s="1425"/>
      <c r="AB221" s="1328" t="str">
        <f>IF(ISNA(VLOOKUP(AA221,SaisieScores!$F$12:$G$103,2,FALSE)),"",VLOOKUP(AA221,SaisieScores!$F$12:$G$103,2,FALSE))</f>
        <v/>
      </c>
      <c r="AC221" s="898" t="str">
        <f t="shared" si="17"/>
        <v/>
      </c>
      <c r="AD221" s="1339" t="str">
        <f t="shared" si="189"/>
        <v/>
      </c>
      <c r="AE221" s="1339" t="str">
        <f t="shared" si="190"/>
        <v/>
      </c>
      <c r="AF221" s="898" t="str">
        <f>IF(OR(ISBLANK(AB221),AB221=""),"",IF(AB221="AB","",RANK(AB221,$AB$214:$AB$241,1)+COUNTIF($AB$214:AB221,AB221)-1))</f>
        <v/>
      </c>
      <c r="AG221" s="1045" t="str">
        <f t="shared" si="196"/>
        <v/>
      </c>
      <c r="AH221" s="88" t="str">
        <f t="shared" si="219"/>
        <v/>
      </c>
      <c r="AI221" s="87" t="str">
        <f t="shared" si="215"/>
        <v/>
      </c>
      <c r="AJ221" s="1010" t="str">
        <f t="shared" si="4"/>
        <v/>
      </c>
      <c r="AK221" s="99"/>
      <c r="AL221" s="950"/>
      <c r="AM221" s="950"/>
      <c r="AN221" s="1339" t="str">
        <f t="shared" si="197"/>
        <v/>
      </c>
      <c r="AO221" s="1352" t="str">
        <f t="shared" si="214"/>
        <v/>
      </c>
      <c r="AP221" s="1230" t="str">
        <f t="shared" si="206"/>
        <v/>
      </c>
      <c r="AQ221" s="1045" t="str">
        <f t="shared" si="191"/>
        <v/>
      </c>
      <c r="AR221" s="1045" t="str">
        <f t="shared" si="220"/>
        <v/>
      </c>
      <c r="AS221" s="1045" t="str">
        <f t="shared" si="7"/>
        <v/>
      </c>
      <c r="AT221" s="1045" t="str">
        <f t="shared" si="192"/>
        <v/>
      </c>
      <c r="AU221" s="1045"/>
      <c r="AV221" s="1045" t="str">
        <f t="shared" si="207"/>
        <v/>
      </c>
      <c r="AW221" s="1045"/>
      <c r="AX221" s="1045" t="str">
        <f t="shared" si="193"/>
        <v/>
      </c>
      <c r="AY221" s="1497"/>
      <c r="AZ221" s="1497"/>
      <c r="BA221" s="900" t="str">
        <f t="shared" si="194"/>
        <v/>
      </c>
      <c r="BB221" s="900" t="str">
        <f>IF(ISBLANK('JOURNÉE 2'!C221),"",'JOURNÉE 2'!C221)</f>
        <v/>
      </c>
      <c r="BC221" s="1511"/>
      <c r="BD221" s="1510"/>
      <c r="BE221" s="1515"/>
      <c r="BF221" s="1311" t="str">
        <f>IF(ISNA(VLOOKUP(BA221,'JOURNÉE 1'!$BJ$10:$BL$298,2,FALSE)),"",VLOOKUP(BA221,'JOURNÉE 1'!$BJ$10:$BL$298,2,FALSE))</f>
        <v/>
      </c>
      <c r="BG221" s="1312" t="str">
        <f t="shared" si="11"/>
        <v/>
      </c>
      <c r="BH221" s="1312" t="str">
        <f t="shared" si="12"/>
        <v/>
      </c>
      <c r="BI221" s="1511"/>
      <c r="BJ221" s="1353"/>
      <c r="BK221" s="1510"/>
      <c r="BL221" s="1510"/>
      <c r="BM221" s="1515"/>
      <c r="BN221" s="1311" t="str">
        <f>IF(ISBLANK('JOURNÉE 1'!C221),"",'JOURNÉE 1'!C221)</f>
        <v/>
      </c>
      <c r="BO221" s="461" t="str">
        <f t="shared" si="195"/>
        <v/>
      </c>
      <c r="BP221" s="461" t="str">
        <f>IF(ISBLANK('JOURNÉE 2'!C221),"",'JOURNÉE 2'!C221)</f>
        <v/>
      </c>
      <c r="BQ221" s="461" t="str">
        <f>IF(ISBLANK('JOURNÉE 1'!U221),"",'JOURNÉE 1'!U221)</f>
        <v/>
      </c>
      <c r="BR221" s="461" t="str">
        <f>IF(ISNA(VLOOKUP(BN221,'JOURNÉE 2'!$C$10:$AR$300,35,FALSE)),"",VLOOKUP(BN221,'JOURNÉE 2'!$C$10:$AR$300,35,FALSE))</f>
        <v/>
      </c>
      <c r="BS221" s="461" t="str">
        <f t="shared" si="198"/>
        <v/>
      </c>
      <c r="BT221" s="475">
        <f t="shared" si="199"/>
        <v>18</v>
      </c>
      <c r="BU221" s="1304" t="str">
        <f>IF(ISNA(VLOOKUP(BN221,'JOURNÉE 2'!$BV$10:$BX$300,3,FALSE)),"",VLOOKUP(BN221,'JOURNÉE 2'!$BV$10:$BX$300,3,FALSE))</f>
        <v/>
      </c>
      <c r="BV221" s="900" t="str">
        <f>IF(ISNA(VLOOKUP(BN221,'JOURNÉE 2'!$C$10:$AR$300,1,FALSE)),"",VLOOKUP(BN221,'JOURNÉE 2'!$C$10:$AR$300,1,FALSE))</f>
        <v/>
      </c>
      <c r="BW221" s="96"/>
      <c r="BX221" t="str">
        <f>IF(ISEVEN(ROW()),IF($B221&lt;&gt;0,TEXT($B221,"00")&amp;" "&amp;#REF!&amp;" "&amp;1,""),IF($B220&lt;&gt;0,TEXT($B220,"00")&amp;" "&amp;#REF!&amp;" "&amp;2,""))</f>
        <v/>
      </c>
      <c r="BY221" t="str">
        <f t="shared" si="209"/>
        <v/>
      </c>
      <c r="BZ221" t="str">
        <f t="shared" si="210"/>
        <v/>
      </c>
      <c r="CA221" t="str">
        <f t="shared" si="208"/>
        <v/>
      </c>
      <c r="CB221" t="str">
        <f t="shared" si="200"/>
        <v/>
      </c>
      <c r="CC221" t="str">
        <f t="shared" si="201"/>
        <v/>
      </c>
      <c r="CD221" t="str">
        <f t="shared" si="202"/>
        <v/>
      </c>
      <c r="CE221" t="str">
        <f t="shared" si="203"/>
        <v/>
      </c>
      <c r="CF221" t="str">
        <f t="shared" si="204"/>
        <v/>
      </c>
    </row>
    <row r="222" spans="1:84" ht="15.75" customHeight="1" thickTop="1" x14ac:dyDescent="0.4">
      <c r="A222" s="1497"/>
      <c r="B222" s="1457"/>
      <c r="C222" s="113"/>
      <c r="D222" s="114"/>
      <c r="E222" s="114"/>
      <c r="F222" s="115"/>
      <c r="G222" s="1139"/>
      <c r="H222" s="1457" t="str">
        <f t="shared" ref="H222" si="224">IF(G223=36,"",IF(G222="","",G222+G223))</f>
        <v/>
      </c>
      <c r="I222" s="1104" t="str">
        <f>IF(ISNA(VLOOKUP(C222,'J1&amp;J2'!$CA$9:$CE$466,5,FALSE)),"",VLOOKUP(C222,'J1&amp;J2'!$CA$9:$CE$466,5,FALSE))</f>
        <v/>
      </c>
      <c r="J222" s="1518"/>
      <c r="K222" s="1479" t="str">
        <f>IF(ISNA(VLOOKUP(J222,SaisieScores!$C$12:$D$103,2,FALSE)),"",VLOOKUP(J222,SaisieScores!$C$12:$D$103,2,FALSE))</f>
        <v/>
      </c>
      <c r="L222" s="1462" t="str">
        <f t="shared" si="212"/>
        <v/>
      </c>
      <c r="M222" s="1520" t="str">
        <f>IF(L222="","",L222-$AS$6)</f>
        <v/>
      </c>
      <c r="N222" s="1460" t="str">
        <f>IF(K222="","",RANK(K222,($K$10:$K$257),1))</f>
        <v/>
      </c>
      <c r="O222" s="1509" t="str">
        <f>IF(S222="","",IF(S222&gt;3,"",IF(S222=1,K222,IF(S222=2,K222,IF(S222=3,K222)))))</f>
        <v/>
      </c>
      <c r="P222" s="1351"/>
      <c r="Q222" s="1351"/>
      <c r="R222" s="83"/>
      <c r="S222" s="1539" t="str">
        <f>IF(OR(ISBLANK(K222),K222=""),"",RANK(K222,$K$214:$K$241,1)+COUNTIF($K$214:K222,K222)-1)</f>
        <v/>
      </c>
      <c r="T222" s="1474" t="str">
        <f>IF(O222="","",IF(O222&gt;3,"",IF(O222=1,K222,IF(O222=2,K222,IF(O222=3,K222)))))</f>
        <v/>
      </c>
      <c r="U222" s="1474" t="str">
        <f>IF(S222="","",IF(S222&gt;3,"",IF(S222=1,K222,IF(S222=2,K222,IF(S222=3,K222)))))</f>
        <v/>
      </c>
      <c r="V222" s="1476" t="str">
        <f>IF(COUNTIF($K$214:$K$241,"&gt;1")&lt;5,"",SMALL($K$214:$K$241,5))</f>
        <v/>
      </c>
      <c r="W222" s="1474" t="str">
        <f>IF(OR(ISBLANK(V222),V222=""),"",RANK(V222,($V$10:$V$257),1))</f>
        <v/>
      </c>
      <c r="X222" s="1476"/>
      <c r="Y222" s="1476"/>
      <c r="Z222" s="1477"/>
      <c r="AA222" s="1426"/>
      <c r="AB222" s="1328" t="str">
        <f>IF(ISNA(VLOOKUP(AA222,SaisieScores!$F$12:$G$103,2,FALSE)),"",VLOOKUP(AA222,SaisieScores!$F$12:$G$103,2,FALSE))</f>
        <v/>
      </c>
      <c r="AC222" s="1348" t="str">
        <f t="shared" si="17"/>
        <v/>
      </c>
      <c r="AD222" s="1349" t="str">
        <f t="shared" si="189"/>
        <v/>
      </c>
      <c r="AE222" s="1349" t="str">
        <f t="shared" si="190"/>
        <v/>
      </c>
      <c r="AF222" s="1348" t="str">
        <f>IF(OR(ISBLANK(AB222),AB222=""),"",IF(AB222="AB","",RANK(AB222,$AB$214:$AB$241,1)+COUNTIF($AB$214:AB222,AB222)-1))</f>
        <v/>
      </c>
      <c r="AG222" s="1223" t="str">
        <f t="shared" si="196"/>
        <v/>
      </c>
      <c r="AH222" s="103" t="str">
        <f t="shared" si="219"/>
        <v/>
      </c>
      <c r="AI222" s="82" t="str">
        <f t="shared" si="215"/>
        <v/>
      </c>
      <c r="AJ222" s="897" t="str">
        <f t="shared" si="4"/>
        <v/>
      </c>
      <c r="AK222" s="1223"/>
      <c r="AL222" s="1348"/>
      <c r="AM222" s="1348"/>
      <c r="AN222" s="1349" t="str">
        <f t="shared" si="197"/>
        <v/>
      </c>
      <c r="AO222" s="1157" t="str">
        <f t="shared" si="214"/>
        <v/>
      </c>
      <c r="AP222" s="1069" t="str">
        <f t="shared" si="206"/>
        <v/>
      </c>
      <c r="AQ222" s="1223" t="str">
        <f t="shared" si="191"/>
        <v/>
      </c>
      <c r="AR222" s="1223" t="str">
        <f t="shared" si="220"/>
        <v/>
      </c>
      <c r="AS222" s="1223" t="str">
        <f t="shared" si="7"/>
        <v/>
      </c>
      <c r="AT222" s="1223" t="str">
        <f t="shared" si="192"/>
        <v/>
      </c>
      <c r="AU222" s="1223"/>
      <c r="AV222" s="1223" t="str">
        <f t="shared" si="207"/>
        <v/>
      </c>
      <c r="AW222" s="1223"/>
      <c r="AX222" s="1223" t="str">
        <f t="shared" si="193"/>
        <v/>
      </c>
      <c r="AY222" s="1497"/>
      <c r="AZ222" s="1497"/>
      <c r="BA222" s="900" t="str">
        <f t="shared" si="194"/>
        <v/>
      </c>
      <c r="BB222" s="900" t="str">
        <f>IF(ISBLANK('JOURNÉE 2'!C222),"",'JOURNÉE 2'!C222)</f>
        <v/>
      </c>
      <c r="BC222" s="1505" t="str">
        <f>IF(OR(BK222=""),"",IF(OR(BL222=""),"",BK222))</f>
        <v/>
      </c>
      <c r="BD222" s="1495" t="str">
        <f>IF(OR(BK222=""),"",IF(OR(BL222=""),"",BL222))</f>
        <v/>
      </c>
      <c r="BE222" s="1508" t="str">
        <f>IF(OR(BK222="",BL222=""),"",MIN(BK222:BL222))</f>
        <v/>
      </c>
      <c r="BF222" s="1311" t="str">
        <f>IF(ISNA(VLOOKUP(BA222,'JOURNÉE 1'!$BJ$10:$BL$298,2,FALSE)),"",VLOOKUP(BA222,'JOURNÉE 1'!$BJ$10:$BL$298,2,FALSE))</f>
        <v/>
      </c>
      <c r="BG222" s="1312" t="str">
        <f t="shared" si="11"/>
        <v/>
      </c>
      <c r="BH222" s="1312" t="str">
        <f t="shared" si="12"/>
        <v/>
      </c>
      <c r="BI222" s="1505" t="str">
        <f>IF(OR(C222="",C223=""),"",CONCATENATE(C222,C223))</f>
        <v/>
      </c>
      <c r="BJ222" s="1354"/>
      <c r="BK222" s="1495" t="str">
        <f>IF(K222= "", "",K222)</f>
        <v/>
      </c>
      <c r="BL222" s="1495" t="str">
        <f>IF(ISNA(VLOOKUP(BI222,'JOURNÉE 2'!$BE$10:$BF$300,2,FALSE)),"",VLOOKUP(BI222,'JOURNÉE 2'!$BE$10:$BF$300,2,FALSE))</f>
        <v/>
      </c>
      <c r="BM222" s="1508" t="str">
        <f>IF(OR(BK222="",BL222=""),"",MIN(BK222:BL222))</f>
        <v/>
      </c>
      <c r="BN222" s="1311" t="str">
        <f>IF(ISBLANK('JOURNÉE 1'!C222),"",'JOURNÉE 1'!C222)</f>
        <v/>
      </c>
      <c r="BO222" s="461" t="str">
        <f t="shared" si="195"/>
        <v/>
      </c>
      <c r="BP222" s="461" t="str">
        <f>IF(ISBLANK('JOURNÉE 2'!C222),"",'JOURNÉE 2'!C222)</f>
        <v/>
      </c>
      <c r="BQ222" s="461" t="str">
        <f>IF(ISBLANK('JOURNÉE 1'!U222),"",'JOURNÉE 1'!U222)</f>
        <v/>
      </c>
      <c r="BR222" s="461" t="str">
        <f>IF(ISNA(VLOOKUP(BN222,'JOURNÉE 2'!$C$10:$AR$300,35,FALSE)),"",VLOOKUP(BN222,'JOURNÉE 2'!$C$10:$AR$300,35,FALSE))</f>
        <v/>
      </c>
      <c r="BS222" s="461" t="str">
        <f t="shared" si="198"/>
        <v/>
      </c>
      <c r="BT222" s="475">
        <f t="shared" si="199"/>
        <v>18</v>
      </c>
      <c r="BU222" s="1304" t="str">
        <f>IF(ISNA(VLOOKUP(BN222,'JOURNÉE 2'!$BV$10:$BX$300,3,FALSE)),"",VLOOKUP(BN222,'JOURNÉE 2'!$BV$10:$BX$300,3,FALSE))</f>
        <v/>
      </c>
      <c r="BV222" s="900" t="str">
        <f>IF(ISNA(VLOOKUP(BN222,'JOURNÉE 2'!$C$10:$AR$300,1,FALSE)),"",VLOOKUP(BN222,'JOURNÉE 2'!$C$10:$AR$300,1,FALSE))</f>
        <v/>
      </c>
      <c r="BW222" s="107"/>
      <c r="BX222" t="str">
        <f>IF(ISEVEN(ROW()),IF($B222&lt;&gt;0,TEXT($B222,"00")&amp;" "&amp;#REF!&amp;" "&amp;1,""),IF($B221&lt;&gt;0,TEXT($B221,"00")&amp;" "&amp;#REF!&amp;" "&amp;2,""))</f>
        <v/>
      </c>
      <c r="BY222" t="str">
        <f t="shared" si="209"/>
        <v/>
      </c>
      <c r="BZ222" t="str">
        <f t="shared" si="210"/>
        <v/>
      </c>
      <c r="CA222" t="str">
        <f t="shared" si="208"/>
        <v/>
      </c>
      <c r="CB222" t="str">
        <f t="shared" si="200"/>
        <v/>
      </c>
      <c r="CC222" t="str">
        <f t="shared" si="201"/>
        <v/>
      </c>
      <c r="CD222" t="str">
        <f t="shared" si="202"/>
        <v/>
      </c>
      <c r="CE222" t="str">
        <f t="shared" si="203"/>
        <v/>
      </c>
      <c r="CF222" t="str">
        <f t="shared" si="204"/>
        <v/>
      </c>
    </row>
    <row r="223" spans="1:84" ht="15.75" customHeight="1" thickBot="1" x14ac:dyDescent="0.45">
      <c r="A223" s="1497"/>
      <c r="B223" s="1458"/>
      <c r="C223" s="80"/>
      <c r="D223" s="81"/>
      <c r="E223" s="81"/>
      <c r="F223" s="82"/>
      <c r="G223" s="1141"/>
      <c r="H223" s="1494"/>
      <c r="I223" s="1102" t="str">
        <f>IF(ISNA(VLOOKUP(C223,'J1&amp;J2'!$CA$9:$CE$466,5,FALSE)),"",VLOOKUP(C223,'J1&amp;J2'!$CA$9:$CE$466,5,FALSE))</f>
        <v/>
      </c>
      <c r="J223" s="1519"/>
      <c r="K223" s="1480"/>
      <c r="L223" s="1463"/>
      <c r="M223" s="1521"/>
      <c r="N223" s="1461"/>
      <c r="O223" s="1510"/>
      <c r="P223" s="1347"/>
      <c r="Q223" s="1347"/>
      <c r="R223" s="83"/>
      <c r="S223" s="1510"/>
      <c r="T223" s="1510"/>
      <c r="U223" s="1510"/>
      <c r="V223" s="1510"/>
      <c r="W223" s="1510"/>
      <c r="X223" s="1510"/>
      <c r="Y223" s="1528"/>
      <c r="Z223" s="1514"/>
      <c r="AA223" s="1424"/>
      <c r="AB223" s="1328" t="str">
        <f>IF(ISNA(VLOOKUP(AA223,SaisieScores!$F$12:$G$103,2,FALSE)),"",VLOOKUP(AA223,SaisieScores!$F$12:$G$103,2,FALSE))</f>
        <v/>
      </c>
      <c r="AC223" s="898" t="str">
        <f t="shared" si="17"/>
        <v/>
      </c>
      <c r="AD223" s="1339" t="str">
        <f t="shared" si="189"/>
        <v/>
      </c>
      <c r="AE223" s="1339" t="str">
        <f t="shared" si="190"/>
        <v/>
      </c>
      <c r="AF223" s="898" t="str">
        <f>IF(OR(ISBLANK(AB223),AB223=""),"",IF(AB223="AB","",RANK(AB223,$AB$214:$AB$241,1)+COUNTIF($AB$214:AB223,AB223)-1))</f>
        <v/>
      </c>
      <c r="AG223" s="1045" t="str">
        <f t="shared" si="196"/>
        <v/>
      </c>
      <c r="AH223" s="88" t="str">
        <f t="shared" si="219"/>
        <v/>
      </c>
      <c r="AI223" s="87" t="str">
        <f t="shared" si="215"/>
        <v/>
      </c>
      <c r="AJ223" s="1010" t="str">
        <f t="shared" si="4"/>
        <v/>
      </c>
      <c r="AK223" s="99"/>
      <c r="AL223" s="950"/>
      <c r="AM223" s="950"/>
      <c r="AN223" s="1339" t="str">
        <f t="shared" si="197"/>
        <v/>
      </c>
      <c r="AO223" s="1352" t="str">
        <f t="shared" si="214"/>
        <v/>
      </c>
      <c r="AP223" s="1068" t="str">
        <f t="shared" si="206"/>
        <v/>
      </c>
      <c r="AQ223" s="1045" t="str">
        <f t="shared" si="191"/>
        <v/>
      </c>
      <c r="AR223" s="1045" t="str">
        <f t="shared" si="220"/>
        <v/>
      </c>
      <c r="AS223" s="1045" t="str">
        <f t="shared" si="7"/>
        <v/>
      </c>
      <c r="AT223" s="1045" t="str">
        <f t="shared" si="192"/>
        <v/>
      </c>
      <c r="AU223" s="1045"/>
      <c r="AV223" s="1045" t="str">
        <f t="shared" si="207"/>
        <v/>
      </c>
      <c r="AW223" s="1045"/>
      <c r="AX223" s="1045" t="str">
        <f t="shared" si="193"/>
        <v/>
      </c>
      <c r="AY223" s="1497"/>
      <c r="AZ223" s="1497"/>
      <c r="BA223" s="900" t="str">
        <f t="shared" si="194"/>
        <v/>
      </c>
      <c r="BB223" s="900" t="str">
        <f>IF(ISBLANK('JOURNÉE 2'!C223),"",'JOURNÉE 2'!C223)</f>
        <v/>
      </c>
      <c r="BC223" s="1511"/>
      <c r="BD223" s="1510"/>
      <c r="BE223" s="1515"/>
      <c r="BF223" s="1311" t="str">
        <f>IF(ISNA(VLOOKUP(BA223,'JOURNÉE 1'!$BJ$10:$BL$298,2,FALSE)),"",VLOOKUP(BA223,'JOURNÉE 1'!$BJ$10:$BL$298,2,FALSE))</f>
        <v/>
      </c>
      <c r="BG223" s="1312" t="str">
        <f t="shared" si="11"/>
        <v/>
      </c>
      <c r="BH223" s="1312" t="str">
        <f t="shared" si="12"/>
        <v/>
      </c>
      <c r="BI223" s="1511"/>
      <c r="BJ223" s="1353"/>
      <c r="BK223" s="1510"/>
      <c r="BL223" s="1510"/>
      <c r="BM223" s="1515"/>
      <c r="BN223" s="1311" t="str">
        <f>IF(ISBLANK('JOURNÉE 1'!C223),"",'JOURNÉE 1'!C223)</f>
        <v/>
      </c>
      <c r="BO223" s="461" t="str">
        <f t="shared" si="195"/>
        <v/>
      </c>
      <c r="BP223" s="461" t="str">
        <f>IF(ISBLANK('JOURNÉE 2'!C223),"",'JOURNÉE 2'!C223)</f>
        <v/>
      </c>
      <c r="BQ223" s="461" t="str">
        <f>IF(ISBLANK('JOURNÉE 1'!U223),"",'JOURNÉE 1'!U223)</f>
        <v/>
      </c>
      <c r="BR223" s="461" t="str">
        <f>IF(ISNA(VLOOKUP(BN223,'JOURNÉE 2'!$C$10:$AR$300,35,FALSE)),"",VLOOKUP(BN223,'JOURNÉE 2'!$C$10:$AR$300,35,FALSE))</f>
        <v/>
      </c>
      <c r="BS223" s="461" t="str">
        <f t="shared" si="198"/>
        <v/>
      </c>
      <c r="BT223" s="475">
        <f t="shared" si="199"/>
        <v>18</v>
      </c>
      <c r="BU223" s="1304" t="str">
        <f>IF(ISNA(VLOOKUP(BN223,'JOURNÉE 2'!$BV$10:$BX$300,3,FALSE)),"",VLOOKUP(BN223,'JOURNÉE 2'!$BV$10:$BX$300,3,FALSE))</f>
        <v/>
      </c>
      <c r="BV223" s="900" t="str">
        <f>IF(ISNA(VLOOKUP(BN223,'JOURNÉE 2'!$C$10:$AR$300,1,FALSE)),"",VLOOKUP(BN223,'JOURNÉE 2'!$C$10:$AR$300,1,FALSE))</f>
        <v/>
      </c>
      <c r="BW223" s="96"/>
      <c r="BX223" t="str">
        <f>IF(ISEVEN(ROW()),IF($B223&lt;&gt;0,TEXT($B223,"00")&amp;" "&amp;#REF!&amp;" "&amp;1,""),IF($B222&lt;&gt;0,TEXT($B222,"00")&amp;" "&amp;#REF!&amp;" "&amp;2,""))</f>
        <v/>
      </c>
      <c r="BY223" t="str">
        <f t="shared" si="209"/>
        <v/>
      </c>
      <c r="BZ223" t="str">
        <f t="shared" si="210"/>
        <v/>
      </c>
      <c r="CA223" t="str">
        <f t="shared" si="208"/>
        <v/>
      </c>
      <c r="CB223" t="str">
        <f t="shared" si="200"/>
        <v/>
      </c>
      <c r="CC223" t="str">
        <f t="shared" si="201"/>
        <v/>
      </c>
      <c r="CD223" t="str">
        <f t="shared" si="202"/>
        <v/>
      </c>
      <c r="CE223" t="str">
        <f t="shared" si="203"/>
        <v/>
      </c>
      <c r="CF223" t="str">
        <f t="shared" si="204"/>
        <v/>
      </c>
    </row>
    <row r="224" spans="1:84" ht="15.75" customHeight="1" thickTop="1" x14ac:dyDescent="0.4">
      <c r="A224" s="1497"/>
      <c r="B224" s="1459"/>
      <c r="C224" s="97"/>
      <c r="D224" s="98"/>
      <c r="E224" s="98"/>
      <c r="F224" s="87"/>
      <c r="G224" s="1140"/>
      <c r="H224" s="1459" t="str">
        <f t="shared" ref="H224" si="225">IF(G225=36,"",IF(G224="","",G224+G225))</f>
        <v/>
      </c>
      <c r="I224" s="1103" t="str">
        <f>IF(ISNA(VLOOKUP(C224,'J1&amp;J2'!$CA$9:$CE$466,5,FALSE)),"",VLOOKUP(C224,'J1&amp;J2'!$CA$9:$CE$466,5,FALSE))</f>
        <v/>
      </c>
      <c r="J224" s="1516"/>
      <c r="K224" s="1479" t="str">
        <f>IF(ISNA(VLOOKUP(J224,SaisieScores!$C$12:$D$103,2,FALSE)),"",VLOOKUP(J224,SaisieScores!$C$12:$D$103,2,FALSE))</f>
        <v/>
      </c>
      <c r="L224" s="1462" t="str">
        <f t="shared" si="212"/>
        <v/>
      </c>
      <c r="M224" s="1529" t="str">
        <f>IF(L224="","",L224-$AS$6)</f>
        <v/>
      </c>
      <c r="N224" s="1471" t="str">
        <f>IF(K224="","",RANK(K224,($K$10:$K$257),1))</f>
        <v/>
      </c>
      <c r="O224" s="1474" t="str">
        <f>IF(S224="","",IF(S224&gt;3,"",IF(S224=1,K224,IF(S224=2,K224,IF(S224=3,K224)))))</f>
        <v/>
      </c>
      <c r="P224" s="1045"/>
      <c r="Q224" s="942"/>
      <c r="R224" s="87"/>
      <c r="S224" s="1474" t="str">
        <f>IF(OR(ISBLANK(K224),K224=""),"",RANK(K224,$K$214:$K$241,1)+COUNTIF($K$214:K224,K224)-1)</f>
        <v/>
      </c>
      <c r="T224" s="1474" t="str">
        <f>IF(O224="","",IF(O224&gt;3,"",IF(O224=1,K224,IF(O224=2,K224,IF(O224=3,K224)))))</f>
        <v/>
      </c>
      <c r="U224" s="1474" t="str">
        <f>IF(S224="","",IF(S224&gt;3,"",IF(S224=1,K224,IF(S224=2,K224,IF(S224=3,K224)))))</f>
        <v/>
      </c>
      <c r="V224" s="1474" t="str">
        <f>IF(COUNTIF($K$214:$K$241,"&gt;1")&lt;6,"",SMALL($K$214:$K$241,6))</f>
        <v/>
      </c>
      <c r="W224" s="1474" t="str">
        <f>IF(OR(ISBLANK(V224),V224=""),"",RANK(V224,($V$10:$V$257),1))</f>
        <v/>
      </c>
      <c r="X224" s="1474"/>
      <c r="Y224" s="1476"/>
      <c r="Z224" s="1477"/>
      <c r="AA224" s="1425"/>
      <c r="AB224" s="1328" t="str">
        <f>IF(ISNA(VLOOKUP(AA224,SaisieScores!$F$12:$G$103,2,FALSE)),"",VLOOKUP(AA224,SaisieScores!$F$12:$G$103,2,FALSE))</f>
        <v/>
      </c>
      <c r="AC224" s="1348" t="str">
        <f t="shared" si="17"/>
        <v/>
      </c>
      <c r="AD224" s="1349" t="str">
        <f t="shared" si="189"/>
        <v/>
      </c>
      <c r="AE224" s="1349" t="str">
        <f t="shared" si="190"/>
        <v/>
      </c>
      <c r="AF224" s="1348" t="str">
        <f>IF(OR(ISBLANK(AB224),AB224=""),"",IF(AB224="AB","",RANK(AB224,$AB$214:$AB$241,1)+COUNTIF($AB$214:AB224,AB224)-1))</f>
        <v/>
      </c>
      <c r="AG224" s="1223" t="str">
        <f t="shared" si="196"/>
        <v/>
      </c>
      <c r="AH224" s="103" t="str">
        <f t="shared" si="219"/>
        <v/>
      </c>
      <c r="AI224" s="82" t="str">
        <f t="shared" si="215"/>
        <v/>
      </c>
      <c r="AJ224" s="897" t="str">
        <f t="shared" si="4"/>
        <v/>
      </c>
      <c r="AK224" s="1223"/>
      <c r="AL224" s="1348"/>
      <c r="AM224" s="1348"/>
      <c r="AN224" s="1349" t="str">
        <f t="shared" si="197"/>
        <v/>
      </c>
      <c r="AO224" s="1157" t="str">
        <f t="shared" si="214"/>
        <v/>
      </c>
      <c r="AP224" s="1069" t="str">
        <f t="shared" si="206"/>
        <v/>
      </c>
      <c r="AQ224" s="1223" t="str">
        <f t="shared" si="191"/>
        <v/>
      </c>
      <c r="AR224" s="1223" t="str">
        <f t="shared" si="220"/>
        <v/>
      </c>
      <c r="AS224" s="1223" t="str">
        <f t="shared" si="7"/>
        <v/>
      </c>
      <c r="AT224" s="1223" t="str">
        <f t="shared" si="192"/>
        <v/>
      </c>
      <c r="AU224" s="1223"/>
      <c r="AV224" s="1223" t="str">
        <f t="shared" si="207"/>
        <v/>
      </c>
      <c r="AW224" s="1223"/>
      <c r="AX224" s="1223" t="str">
        <f t="shared" si="193"/>
        <v/>
      </c>
      <c r="AY224" s="1497"/>
      <c r="AZ224" s="1497"/>
      <c r="BA224" s="900" t="str">
        <f t="shared" si="194"/>
        <v/>
      </c>
      <c r="BB224" s="900" t="str">
        <f>IF(ISBLANK('JOURNÉE 2'!C224),"",'JOURNÉE 2'!C224)</f>
        <v/>
      </c>
      <c r="BC224" s="1505" t="str">
        <f>IF(OR(BK224=""),"",IF(OR(BL224=""),"",BK224))</f>
        <v/>
      </c>
      <c r="BD224" s="1495" t="str">
        <f>IF(OR(BK224=""),"",IF(OR(BL224=""),"",BL224))</f>
        <v/>
      </c>
      <c r="BE224" s="1508" t="str">
        <f>IF(OR(BK224="",BL224=""),"",MIN(BK224:BL224))</f>
        <v/>
      </c>
      <c r="BF224" s="1311" t="str">
        <f>IF(ISNA(VLOOKUP(BA224,'JOURNÉE 1'!$BJ$10:$BL$298,2,FALSE)),"",VLOOKUP(BA224,'JOURNÉE 1'!$BJ$10:$BL$298,2,FALSE))</f>
        <v/>
      </c>
      <c r="BG224" s="1312" t="str">
        <f t="shared" si="11"/>
        <v/>
      </c>
      <c r="BH224" s="1312" t="str">
        <f t="shared" si="12"/>
        <v/>
      </c>
      <c r="BI224" s="1505" t="str">
        <f>IF(OR(C224="",C225=""),"",CONCATENATE(C224,C225))</f>
        <v/>
      </c>
      <c r="BJ224" s="1354"/>
      <c r="BK224" s="1495" t="str">
        <f>IF(K224= "", "",K224)</f>
        <v/>
      </c>
      <c r="BL224" s="1495" t="str">
        <f>IF(ISNA(VLOOKUP(BI224,'JOURNÉE 2'!$BE$10:$BF$300,2,FALSE)),"",VLOOKUP(BI224,'JOURNÉE 2'!$BE$10:$BF$300,2,FALSE))</f>
        <v/>
      </c>
      <c r="BM224" s="1508" t="str">
        <f>IF(OR(BK224="",BL224=""),"",MIN(BK224:BL224))</f>
        <v/>
      </c>
      <c r="BN224" s="1311" t="str">
        <f>IF(ISBLANK('JOURNÉE 1'!C224),"",'JOURNÉE 1'!C224)</f>
        <v/>
      </c>
      <c r="BO224" s="461" t="str">
        <f t="shared" si="195"/>
        <v/>
      </c>
      <c r="BP224" s="461" t="str">
        <f>IF(ISBLANK('JOURNÉE 2'!C224),"",'JOURNÉE 2'!C224)</f>
        <v/>
      </c>
      <c r="BQ224" s="461" t="str">
        <f>IF(ISBLANK('JOURNÉE 1'!U224),"",'JOURNÉE 1'!U224)</f>
        <v/>
      </c>
      <c r="BR224" s="461" t="str">
        <f>IF(ISNA(VLOOKUP(BN224,'JOURNÉE 2'!$C$10:$AR$300,35,FALSE)),"",VLOOKUP(BN224,'JOURNÉE 2'!$C$10:$AR$300,35,FALSE))</f>
        <v/>
      </c>
      <c r="BS224" s="461" t="str">
        <f t="shared" si="198"/>
        <v/>
      </c>
      <c r="BT224" s="475">
        <f t="shared" si="199"/>
        <v>18</v>
      </c>
      <c r="BU224" s="1304" t="str">
        <f>IF(ISNA(VLOOKUP(BN224,'JOURNÉE 2'!$BV$10:$BX$300,3,FALSE)),"",VLOOKUP(BN224,'JOURNÉE 2'!$BV$10:$BX$300,3,FALSE))</f>
        <v/>
      </c>
      <c r="BV224" s="900" t="str">
        <f>IF(ISNA(VLOOKUP(BN224,'JOURNÉE 2'!$C$10:$AR$300,1,FALSE)),"",VLOOKUP(BN224,'JOURNÉE 2'!$C$10:$AR$300,1,FALSE))</f>
        <v/>
      </c>
      <c r="BW224" s="107"/>
      <c r="BX224" t="str">
        <f>IF(ISEVEN(ROW()),IF($B224&lt;&gt;0,TEXT($B224,"00")&amp;" "&amp;#REF!&amp;" "&amp;1,""),IF($B223&lt;&gt;0,TEXT($B223,"00")&amp;" "&amp;#REF!&amp;" "&amp;2,""))</f>
        <v/>
      </c>
      <c r="BY224" t="str">
        <f t="shared" si="209"/>
        <v/>
      </c>
      <c r="BZ224" t="str">
        <f t="shared" si="210"/>
        <v/>
      </c>
      <c r="CA224" t="str">
        <f t="shared" si="208"/>
        <v/>
      </c>
      <c r="CB224" t="str">
        <f t="shared" si="200"/>
        <v/>
      </c>
      <c r="CC224" t="str">
        <f t="shared" si="201"/>
        <v/>
      </c>
      <c r="CD224" t="str">
        <f t="shared" si="202"/>
        <v/>
      </c>
      <c r="CE224" t="str">
        <f t="shared" si="203"/>
        <v/>
      </c>
      <c r="CF224" t="str">
        <f t="shared" si="204"/>
        <v/>
      </c>
    </row>
    <row r="225" spans="1:84" ht="15.75" customHeight="1" thickBot="1" x14ac:dyDescent="0.45">
      <c r="A225" s="1497"/>
      <c r="B225" s="1458"/>
      <c r="C225" s="97"/>
      <c r="D225" s="98"/>
      <c r="E225" s="98"/>
      <c r="F225" s="87"/>
      <c r="G225" s="1140"/>
      <c r="H225" s="1486"/>
      <c r="I225" s="1105" t="str">
        <f>IF(ISNA(VLOOKUP(C225,'J1&amp;J2'!$CA$9:$CE$466,5,FALSE)),"",VLOOKUP(C225,'J1&amp;J2'!$CA$9:$CE$466,5,FALSE))</f>
        <v/>
      </c>
      <c r="J225" s="1517"/>
      <c r="K225" s="1480"/>
      <c r="L225" s="1463"/>
      <c r="M225" s="1531"/>
      <c r="N225" s="1484"/>
      <c r="O225" s="1510"/>
      <c r="P225" s="1010"/>
      <c r="Q225" s="1350"/>
      <c r="R225" s="88"/>
      <c r="S225" s="1510"/>
      <c r="T225" s="1510"/>
      <c r="U225" s="1510"/>
      <c r="V225" s="1523"/>
      <c r="W225" s="1510"/>
      <c r="X225" s="1510"/>
      <c r="Y225" s="1528"/>
      <c r="Z225" s="1514"/>
      <c r="AA225" s="1425"/>
      <c r="AB225" s="1328" t="str">
        <f>IF(ISNA(VLOOKUP(AA225,SaisieScores!$F$12:$G$103,2,FALSE)),"",VLOOKUP(AA225,SaisieScores!$F$12:$G$103,2,FALSE))</f>
        <v/>
      </c>
      <c r="AC225" s="898" t="str">
        <f t="shared" si="17"/>
        <v/>
      </c>
      <c r="AD225" s="1339" t="str">
        <f t="shared" si="189"/>
        <v/>
      </c>
      <c r="AE225" s="1339" t="str">
        <f t="shared" si="190"/>
        <v/>
      </c>
      <c r="AF225" s="898" t="str">
        <f>IF(OR(ISBLANK(AB225),AB225=""),"",IF(AB225="AB","",RANK(AB225,$AB$214:$AB$241,1)+COUNTIF($AB$214:AB225,AB225)-1))</f>
        <v/>
      </c>
      <c r="AG225" s="1045" t="str">
        <f t="shared" si="196"/>
        <v/>
      </c>
      <c r="AH225" s="88" t="str">
        <f t="shared" si="219"/>
        <v/>
      </c>
      <c r="AI225" s="87" t="str">
        <f t="shared" si="215"/>
        <v/>
      </c>
      <c r="AJ225" s="1010" t="str">
        <f t="shared" si="4"/>
        <v/>
      </c>
      <c r="AK225" s="99"/>
      <c r="AL225" s="950"/>
      <c r="AM225" s="950"/>
      <c r="AN225" s="1339" t="str">
        <f t="shared" si="197"/>
        <v/>
      </c>
      <c r="AO225" s="1352" t="str">
        <f t="shared" si="214"/>
        <v/>
      </c>
      <c r="AP225" s="1068" t="str">
        <f t="shared" si="206"/>
        <v/>
      </c>
      <c r="AQ225" s="1045" t="str">
        <f t="shared" si="191"/>
        <v/>
      </c>
      <c r="AR225" s="1045" t="str">
        <f t="shared" si="220"/>
        <v/>
      </c>
      <c r="AS225" s="1045" t="str">
        <f t="shared" si="7"/>
        <v/>
      </c>
      <c r="AT225" s="1045" t="str">
        <f t="shared" si="192"/>
        <v/>
      </c>
      <c r="AU225" s="1045"/>
      <c r="AV225" s="1045" t="str">
        <f t="shared" si="207"/>
        <v/>
      </c>
      <c r="AW225" s="1045"/>
      <c r="AX225" s="1045" t="str">
        <f t="shared" si="193"/>
        <v/>
      </c>
      <c r="AY225" s="1497"/>
      <c r="AZ225" s="1497"/>
      <c r="BA225" s="900" t="str">
        <f t="shared" si="194"/>
        <v/>
      </c>
      <c r="BB225" s="900" t="str">
        <f>IF(ISBLANK('JOURNÉE 2'!C225),"",'JOURNÉE 2'!C225)</f>
        <v/>
      </c>
      <c r="BC225" s="1511"/>
      <c r="BD225" s="1510"/>
      <c r="BE225" s="1515"/>
      <c r="BF225" s="1311" t="str">
        <f>IF(ISNA(VLOOKUP(BA225,'JOURNÉE 1'!$BJ$10:$BL$298,2,FALSE)),"",VLOOKUP(BA225,'JOURNÉE 1'!$BJ$10:$BL$298,2,FALSE))</f>
        <v/>
      </c>
      <c r="BG225" s="1312" t="str">
        <f t="shared" si="11"/>
        <v/>
      </c>
      <c r="BH225" s="1312" t="str">
        <f t="shared" si="12"/>
        <v/>
      </c>
      <c r="BI225" s="1511"/>
      <c r="BJ225" s="1353"/>
      <c r="BK225" s="1510"/>
      <c r="BL225" s="1510"/>
      <c r="BM225" s="1515"/>
      <c r="BN225" s="1311" t="str">
        <f>IF(ISBLANK('JOURNÉE 1'!C225),"",'JOURNÉE 1'!C225)</f>
        <v/>
      </c>
      <c r="BO225" s="461" t="str">
        <f t="shared" si="195"/>
        <v/>
      </c>
      <c r="BP225" s="461" t="str">
        <f>IF(ISBLANK('JOURNÉE 2'!C225),"",'JOURNÉE 2'!C225)</f>
        <v/>
      </c>
      <c r="BQ225" s="461" t="str">
        <f>IF(ISBLANK('JOURNÉE 1'!U225),"",'JOURNÉE 1'!U225)</f>
        <v/>
      </c>
      <c r="BR225" s="461" t="str">
        <f>IF(ISNA(VLOOKUP(BN225,'JOURNÉE 2'!$C$10:$AR$300,35,FALSE)),"",VLOOKUP(BN225,'JOURNÉE 2'!$C$10:$AR$300,35,FALSE))</f>
        <v/>
      </c>
      <c r="BS225" s="461" t="str">
        <f t="shared" si="198"/>
        <v/>
      </c>
      <c r="BT225" s="475">
        <f t="shared" si="199"/>
        <v>18</v>
      </c>
      <c r="BU225" s="1304" t="str">
        <f>IF(ISNA(VLOOKUP(BN225,'JOURNÉE 2'!$BV$10:$BX$300,3,FALSE)),"",VLOOKUP(BN225,'JOURNÉE 2'!$BV$10:$BX$300,3,FALSE))</f>
        <v/>
      </c>
      <c r="BV225" s="900" t="str">
        <f>IF(ISNA(VLOOKUP(BN225,'JOURNÉE 2'!$C$10:$AR$300,1,FALSE)),"",VLOOKUP(BN225,'JOURNÉE 2'!$C$10:$AR$300,1,FALSE))</f>
        <v/>
      </c>
      <c r="BW225" s="96"/>
      <c r="BX225" t="str">
        <f>IF(ISEVEN(ROW()),IF($B225&lt;&gt;0,TEXT($B225,"00")&amp;" "&amp;#REF!&amp;" "&amp;1,""),IF($B224&lt;&gt;0,TEXT($B224,"00")&amp;" "&amp;#REF!&amp;" "&amp;2,""))</f>
        <v/>
      </c>
      <c r="BY225" t="str">
        <f t="shared" si="209"/>
        <v/>
      </c>
      <c r="BZ225" t="str">
        <f t="shared" si="210"/>
        <v/>
      </c>
      <c r="CA225" t="str">
        <f t="shared" si="208"/>
        <v/>
      </c>
      <c r="CB225" t="str">
        <f t="shared" si="200"/>
        <v/>
      </c>
      <c r="CC225" t="str">
        <f t="shared" si="201"/>
        <v/>
      </c>
      <c r="CD225" t="str">
        <f t="shared" si="202"/>
        <v/>
      </c>
      <c r="CE225" t="str">
        <f t="shared" si="203"/>
        <v/>
      </c>
      <c r="CF225" t="str">
        <f t="shared" si="204"/>
        <v/>
      </c>
    </row>
    <row r="226" spans="1:84" ht="15.75" customHeight="1" thickTop="1" x14ac:dyDescent="0.4">
      <c r="A226" s="1497"/>
      <c r="B226" s="1457"/>
      <c r="C226" s="113"/>
      <c r="D226" s="114"/>
      <c r="E226" s="114"/>
      <c r="F226" s="115"/>
      <c r="G226" s="1139"/>
      <c r="H226" s="1457" t="str">
        <f t="shared" ref="H226" si="226">IF(G227=36,"",IF(G226="","",G226+G227))</f>
        <v/>
      </c>
      <c r="I226" s="1104" t="str">
        <f>IF(ISNA(VLOOKUP(C226,'J1&amp;J2'!$CA$9:$CE$466,5,FALSE)),"",VLOOKUP(C226,'J1&amp;J2'!$CA$9:$CE$466,5,FALSE))</f>
        <v/>
      </c>
      <c r="J226" s="1518"/>
      <c r="K226" s="1479" t="str">
        <f>IF(ISNA(VLOOKUP(J226,SaisieScores!$C$12:$D$103,2,FALSE)),"",VLOOKUP(J226,SaisieScores!$C$12:$D$103,2,FALSE))</f>
        <v/>
      </c>
      <c r="L226" s="1462" t="str">
        <f t="shared" si="212"/>
        <v/>
      </c>
      <c r="M226" s="1520" t="str">
        <f>IF(L226="","",L226-$AS$6)</f>
        <v/>
      </c>
      <c r="N226" s="1460" t="str">
        <f>IF(K226="","",RANK(K226,($K$10:$K$257),1))</f>
        <v/>
      </c>
      <c r="O226" s="1509" t="str">
        <f>IF(S226="","",IF(S226&gt;3,"",IF(S226=1,K226,IF(S226=2,K226,IF(S226=3,K226)))))</f>
        <v/>
      </c>
      <c r="P226" s="1351"/>
      <c r="Q226" s="1351"/>
      <c r="R226" s="83"/>
      <c r="S226" s="1539" t="str">
        <f>IF(OR(ISBLANK(K226),K226=""),"",RANK(K226,$K$214:$K$241,1)+COUNTIF($K$214:K226,K226)-1)</f>
        <v/>
      </c>
      <c r="T226" s="1474" t="str">
        <f>IF(O226="","",IF(O226&gt;3,"",IF(O226=1,K226,IF(O226=2,K226,IF(O226=3,K226)))))</f>
        <v/>
      </c>
      <c r="U226" s="1474" t="str">
        <f>IF(S226="","",IF(S226&gt;3,"",IF(S226=1,K226,IF(S226=2,K226,IF(S226=3,K226)))))</f>
        <v/>
      </c>
      <c r="V226" s="1476"/>
      <c r="W226" s="1474" t="str">
        <f>IF(OR(ISBLANK(V226),V226=""),"",RANK(V226,($V$10:$V$257),1))</f>
        <v/>
      </c>
      <c r="X226" s="1474"/>
      <c r="Y226" s="1476"/>
      <c r="Z226" s="1477"/>
      <c r="AA226" s="1426"/>
      <c r="AB226" s="1328" t="str">
        <f>IF(ISNA(VLOOKUP(AA226,SaisieScores!$F$12:$G$103,2,FALSE)),"",VLOOKUP(AA226,SaisieScores!$F$12:$G$103,2,FALSE))</f>
        <v/>
      </c>
      <c r="AC226" s="1348" t="str">
        <f t="shared" si="17"/>
        <v/>
      </c>
      <c r="AD226" s="1349" t="str">
        <f t="shared" si="189"/>
        <v/>
      </c>
      <c r="AE226" s="1349" t="str">
        <f t="shared" si="190"/>
        <v/>
      </c>
      <c r="AF226" s="1348" t="str">
        <f>IF(OR(ISBLANK(AB226),AB226=""),"",IF(AB226="AB","",RANK(AB226,$AB$214:$AB$241,1)+COUNTIF($AB$214:AB226,AB226)-1))</f>
        <v/>
      </c>
      <c r="AG226" s="1223" t="str">
        <f t="shared" si="196"/>
        <v/>
      </c>
      <c r="AH226" s="103" t="str">
        <f t="shared" si="219"/>
        <v/>
      </c>
      <c r="AI226" s="82" t="str">
        <f t="shared" si="215"/>
        <v/>
      </c>
      <c r="AJ226" s="897" t="str">
        <f t="shared" si="4"/>
        <v/>
      </c>
      <c r="AK226" s="1223"/>
      <c r="AL226" s="1348"/>
      <c r="AM226" s="1348"/>
      <c r="AN226" s="1349" t="str">
        <f t="shared" si="197"/>
        <v/>
      </c>
      <c r="AO226" s="1157" t="str">
        <f t="shared" si="214"/>
        <v/>
      </c>
      <c r="AP226" s="1069" t="str">
        <f t="shared" si="206"/>
        <v/>
      </c>
      <c r="AQ226" s="1223" t="str">
        <f t="shared" si="191"/>
        <v/>
      </c>
      <c r="AR226" s="1223" t="str">
        <f t="shared" si="220"/>
        <v/>
      </c>
      <c r="AS226" s="1223" t="str">
        <f t="shared" si="7"/>
        <v/>
      </c>
      <c r="AT226" s="1223" t="str">
        <f t="shared" si="192"/>
        <v/>
      </c>
      <c r="AU226" s="1223"/>
      <c r="AV226" s="1223" t="str">
        <f t="shared" si="207"/>
        <v/>
      </c>
      <c r="AW226" s="1223"/>
      <c r="AX226" s="1223" t="str">
        <f t="shared" si="193"/>
        <v/>
      </c>
      <c r="AY226" s="1497"/>
      <c r="AZ226" s="1497"/>
      <c r="BA226" s="900" t="str">
        <f t="shared" si="194"/>
        <v/>
      </c>
      <c r="BB226" s="900" t="str">
        <f>IF(ISBLANK('JOURNÉE 2'!C226),"",'JOURNÉE 2'!C226)</f>
        <v/>
      </c>
      <c r="BC226" s="1505" t="str">
        <f>IF(OR(BK226=""),"",IF(OR(BL226=""),"",BK226))</f>
        <v/>
      </c>
      <c r="BD226" s="1495" t="str">
        <f>IF(OR(BK226=""),"",IF(OR(BL226=""),"",BL226))</f>
        <v/>
      </c>
      <c r="BE226" s="1508" t="str">
        <f>IF(OR(BK226="",BL226=""),"",MIN(BK226:BL226))</f>
        <v/>
      </c>
      <c r="BF226" s="1311" t="str">
        <f>IF(ISNA(VLOOKUP(BA226,'JOURNÉE 1'!$BJ$10:$BL$298,2,FALSE)),"",VLOOKUP(BA226,'JOURNÉE 1'!$BJ$10:$BL$298,2,FALSE))</f>
        <v/>
      </c>
      <c r="BG226" s="1312" t="str">
        <f t="shared" si="11"/>
        <v/>
      </c>
      <c r="BH226" s="1312" t="str">
        <f t="shared" si="12"/>
        <v/>
      </c>
      <c r="BI226" s="1505" t="str">
        <f>IF(OR(C226="",C227=""),"",CONCATENATE(C226,C227))</f>
        <v/>
      </c>
      <c r="BJ226" s="1354"/>
      <c r="BK226" s="1495" t="str">
        <f>IF(K226= "", "",K226)</f>
        <v/>
      </c>
      <c r="BL226" s="1495" t="str">
        <f>IF(ISNA(VLOOKUP(BI226,'JOURNÉE 2'!$BE$10:$BF$300,2,FALSE)),"",VLOOKUP(BI226,'JOURNÉE 2'!$BE$10:$BF$300,2,FALSE))</f>
        <v/>
      </c>
      <c r="BM226" s="1508" t="str">
        <f>IF(OR(BK226="",BL226=""),"",MIN(BK226:BL226))</f>
        <v/>
      </c>
      <c r="BN226" s="1311" t="str">
        <f>IF(ISBLANK('JOURNÉE 1'!C226),"",'JOURNÉE 1'!C226)</f>
        <v/>
      </c>
      <c r="BO226" s="461" t="str">
        <f t="shared" si="195"/>
        <v/>
      </c>
      <c r="BP226" s="461" t="str">
        <f>IF(ISBLANK('JOURNÉE 2'!C226),"",'JOURNÉE 2'!C226)</f>
        <v/>
      </c>
      <c r="BQ226" s="461" t="str">
        <f>IF(ISBLANK('JOURNÉE 1'!U226),"",'JOURNÉE 1'!U226)</f>
        <v/>
      </c>
      <c r="BR226" s="461" t="str">
        <f>IF(ISNA(VLOOKUP(BN226,'JOURNÉE 2'!$C$10:$AR$300,35,FALSE)),"",VLOOKUP(BN226,'JOURNÉE 2'!$C$10:$AR$300,35,FALSE))</f>
        <v/>
      </c>
      <c r="BS226" s="461" t="str">
        <f t="shared" si="198"/>
        <v/>
      </c>
      <c r="BT226" s="475">
        <f t="shared" si="199"/>
        <v>18</v>
      </c>
      <c r="BU226" s="1304" t="str">
        <f>IF(ISNA(VLOOKUP(BN226,'JOURNÉE 2'!$BV$10:$BX$300,3,FALSE)),"",VLOOKUP(BN226,'JOURNÉE 2'!$BV$10:$BX$300,3,FALSE))</f>
        <v/>
      </c>
      <c r="BV226" s="900" t="str">
        <f>IF(ISNA(VLOOKUP(BN226,'JOURNÉE 2'!$C$10:$AR$300,1,FALSE)),"",VLOOKUP(BN226,'JOURNÉE 2'!$C$10:$AR$300,1,FALSE))</f>
        <v/>
      </c>
      <c r="BW226" s="107"/>
      <c r="BX226" t="str">
        <f>IF(ISEVEN(ROW()),IF($B226&lt;&gt;0,TEXT($B226,"00")&amp;" "&amp;#REF!&amp;" "&amp;1,""),IF($B225&lt;&gt;0,TEXT($B225,"00")&amp;" "&amp;#REF!&amp;" "&amp;2,""))</f>
        <v/>
      </c>
      <c r="BY226" t="str">
        <f t="shared" si="209"/>
        <v/>
      </c>
      <c r="BZ226" t="str">
        <f t="shared" si="210"/>
        <v/>
      </c>
      <c r="CA226" t="str">
        <f t="shared" si="208"/>
        <v/>
      </c>
      <c r="CB226" t="str">
        <f t="shared" si="200"/>
        <v/>
      </c>
      <c r="CC226" t="str">
        <f t="shared" si="201"/>
        <v/>
      </c>
      <c r="CD226" t="str">
        <f t="shared" si="202"/>
        <v/>
      </c>
      <c r="CE226" t="str">
        <f t="shared" si="203"/>
        <v/>
      </c>
      <c r="CF226" t="str">
        <f t="shared" si="204"/>
        <v/>
      </c>
    </row>
    <row r="227" spans="1:84" ht="15.75" customHeight="1" thickBot="1" x14ac:dyDescent="0.45">
      <c r="A227" s="1497"/>
      <c r="B227" s="1458"/>
      <c r="C227" s="80"/>
      <c r="D227" s="81"/>
      <c r="E227" s="81"/>
      <c r="F227" s="82"/>
      <c r="G227" s="1141"/>
      <c r="H227" s="1494"/>
      <c r="I227" s="1102" t="str">
        <f>IF(ISNA(VLOOKUP(C227,'J1&amp;J2'!$CA$9:$CE$466,5,FALSE)),"",VLOOKUP(C227,'J1&amp;J2'!$CA$9:$CE$466,5,FALSE))</f>
        <v/>
      </c>
      <c r="J227" s="1519"/>
      <c r="K227" s="1480"/>
      <c r="L227" s="1463"/>
      <c r="M227" s="1521"/>
      <c r="N227" s="1461"/>
      <c r="O227" s="1510"/>
      <c r="P227" s="1347"/>
      <c r="Q227" s="1347"/>
      <c r="R227" s="83"/>
      <c r="S227" s="1510"/>
      <c r="T227" s="1510"/>
      <c r="U227" s="1510"/>
      <c r="V227" s="1510"/>
      <c r="W227" s="1510"/>
      <c r="X227" s="1510"/>
      <c r="Y227" s="1528"/>
      <c r="Z227" s="1514"/>
      <c r="AA227" s="1424"/>
      <c r="AB227" s="1328" t="str">
        <f>IF(ISNA(VLOOKUP(AA227,SaisieScores!$F$12:$G$103,2,FALSE)),"",VLOOKUP(AA227,SaisieScores!$F$12:$G$103,2,FALSE))</f>
        <v/>
      </c>
      <c r="AC227" s="898" t="str">
        <f t="shared" si="17"/>
        <v/>
      </c>
      <c r="AD227" s="1339" t="str">
        <f t="shared" si="189"/>
        <v/>
      </c>
      <c r="AE227" s="1339" t="str">
        <f t="shared" si="190"/>
        <v/>
      </c>
      <c r="AF227" s="898" t="str">
        <f>IF(OR(ISBLANK(AB227),AB227=""),"",IF(AB227="AB","",RANK(AB227,$AB$214:$AB$241,1)+COUNTIF($AB$214:AB227,AB227)-1))</f>
        <v/>
      </c>
      <c r="AG227" s="1045" t="str">
        <f t="shared" si="196"/>
        <v/>
      </c>
      <c r="AH227" s="88" t="str">
        <f t="shared" si="219"/>
        <v/>
      </c>
      <c r="AI227" s="87" t="str">
        <f t="shared" si="215"/>
        <v/>
      </c>
      <c r="AJ227" s="1010" t="str">
        <f t="shared" si="4"/>
        <v/>
      </c>
      <c r="AK227" s="99"/>
      <c r="AL227" s="950"/>
      <c r="AM227" s="950"/>
      <c r="AN227" s="1339" t="str">
        <f t="shared" si="197"/>
        <v/>
      </c>
      <c r="AO227" s="1352" t="str">
        <f t="shared" si="214"/>
        <v/>
      </c>
      <c r="AP227" s="1068" t="str">
        <f t="shared" si="206"/>
        <v/>
      </c>
      <c r="AQ227" s="1045" t="str">
        <f t="shared" si="191"/>
        <v/>
      </c>
      <c r="AR227" s="1045" t="str">
        <f t="shared" si="220"/>
        <v/>
      </c>
      <c r="AS227" s="1045" t="str">
        <f t="shared" si="7"/>
        <v/>
      </c>
      <c r="AT227" s="1045" t="str">
        <f t="shared" si="192"/>
        <v/>
      </c>
      <c r="AU227" s="1045"/>
      <c r="AV227" s="1045" t="str">
        <f t="shared" si="207"/>
        <v/>
      </c>
      <c r="AW227" s="1045"/>
      <c r="AX227" s="1045" t="str">
        <f t="shared" si="193"/>
        <v/>
      </c>
      <c r="AY227" s="1497"/>
      <c r="AZ227" s="1497"/>
      <c r="BA227" s="900" t="str">
        <f t="shared" si="194"/>
        <v/>
      </c>
      <c r="BB227" s="900" t="str">
        <f>IF(ISBLANK('JOURNÉE 2'!C227),"",'JOURNÉE 2'!C227)</f>
        <v/>
      </c>
      <c r="BC227" s="1511"/>
      <c r="BD227" s="1510"/>
      <c r="BE227" s="1515"/>
      <c r="BF227" s="1311" t="str">
        <f>IF(ISNA(VLOOKUP(BA227,'JOURNÉE 1'!$BJ$10:$BL$298,2,FALSE)),"",VLOOKUP(BA227,'JOURNÉE 1'!$BJ$10:$BL$298,2,FALSE))</f>
        <v/>
      </c>
      <c r="BG227" s="1312" t="str">
        <f t="shared" si="11"/>
        <v/>
      </c>
      <c r="BH227" s="1312" t="str">
        <f t="shared" si="12"/>
        <v/>
      </c>
      <c r="BI227" s="1511"/>
      <c r="BJ227" s="1353"/>
      <c r="BK227" s="1510"/>
      <c r="BL227" s="1510"/>
      <c r="BM227" s="1515"/>
      <c r="BN227" s="1311" t="str">
        <f>IF(ISBLANK('JOURNÉE 1'!C227),"",'JOURNÉE 1'!C227)</f>
        <v/>
      </c>
      <c r="BO227" s="461" t="str">
        <f t="shared" si="195"/>
        <v/>
      </c>
      <c r="BP227" s="461" t="str">
        <f>IF(ISBLANK('JOURNÉE 2'!C227),"",'JOURNÉE 2'!C227)</f>
        <v/>
      </c>
      <c r="BQ227" s="461" t="str">
        <f>IF(ISBLANK('JOURNÉE 1'!U227),"",'JOURNÉE 1'!U227)</f>
        <v/>
      </c>
      <c r="BR227" s="461" t="str">
        <f>IF(ISNA(VLOOKUP(BN227,'JOURNÉE 2'!$C$10:$AR$300,35,FALSE)),"",VLOOKUP(BN227,'JOURNÉE 2'!$C$10:$AR$300,35,FALSE))</f>
        <v/>
      </c>
      <c r="BS227" s="461" t="str">
        <f t="shared" si="198"/>
        <v/>
      </c>
      <c r="BT227" s="475">
        <f t="shared" si="199"/>
        <v>18</v>
      </c>
      <c r="BU227" s="1304" t="str">
        <f>IF(ISNA(VLOOKUP(BN227,'JOURNÉE 2'!$BV$10:$BX$300,3,FALSE)),"",VLOOKUP(BN227,'JOURNÉE 2'!$BV$10:$BX$300,3,FALSE))</f>
        <v/>
      </c>
      <c r="BV227" s="900" t="str">
        <f>IF(ISNA(VLOOKUP(BN227,'JOURNÉE 2'!$C$10:$AR$300,1,FALSE)),"",VLOOKUP(BN227,'JOURNÉE 2'!$C$10:$AR$300,1,FALSE))</f>
        <v/>
      </c>
      <c r="BW227" s="96"/>
      <c r="BX227" t="str">
        <f>IF(ISEVEN(ROW()),IF($B227&lt;&gt;0,TEXT($B227,"00")&amp;" "&amp;#REF!&amp;" "&amp;1,""),IF($B226&lt;&gt;0,TEXT($B226,"00")&amp;" "&amp;#REF!&amp;" "&amp;2,""))</f>
        <v/>
      </c>
      <c r="BY227" t="str">
        <f t="shared" si="209"/>
        <v/>
      </c>
      <c r="BZ227" t="str">
        <f t="shared" si="210"/>
        <v/>
      </c>
      <c r="CA227" t="str">
        <f t="shared" si="208"/>
        <v/>
      </c>
      <c r="CB227" t="str">
        <f t="shared" si="200"/>
        <v/>
      </c>
      <c r="CC227" t="str">
        <f t="shared" si="201"/>
        <v/>
      </c>
      <c r="CD227" t="str">
        <f t="shared" si="202"/>
        <v/>
      </c>
      <c r="CE227" t="str">
        <f t="shared" si="203"/>
        <v/>
      </c>
      <c r="CF227" t="str">
        <f t="shared" si="204"/>
        <v/>
      </c>
    </row>
    <row r="228" spans="1:84" ht="15.75" customHeight="1" thickTop="1" x14ac:dyDescent="0.4">
      <c r="A228" s="1497"/>
      <c r="B228" s="1459"/>
      <c r="C228" s="97"/>
      <c r="D228" s="98"/>
      <c r="E228" s="98"/>
      <c r="F228" s="87"/>
      <c r="G228" s="1140"/>
      <c r="H228" s="1459" t="str">
        <f t="shared" ref="H228" si="227">IF(G229=36,"",IF(G228="","",G228+G229))</f>
        <v/>
      </c>
      <c r="I228" s="1103" t="str">
        <f>IF(ISNA(VLOOKUP(C228,'J1&amp;J2'!$CA$9:$CE$466,5,FALSE)),"",VLOOKUP(C228,'J1&amp;J2'!$CA$9:$CE$466,5,FALSE))</f>
        <v/>
      </c>
      <c r="J228" s="1516"/>
      <c r="K228" s="1479" t="str">
        <f>IF(ISNA(VLOOKUP(J228,SaisieScores!$C$12:$D$103,2,FALSE)),"",VLOOKUP(J228,SaisieScores!$C$12:$D$103,2,FALSE))</f>
        <v/>
      </c>
      <c r="L228" s="1462" t="str">
        <f t="shared" si="212"/>
        <v/>
      </c>
      <c r="M228" s="1529" t="str">
        <f>IF(L228="","",L228-$AS$6)</f>
        <v/>
      </c>
      <c r="N228" s="1471" t="str">
        <f>IF(K228="","",RANK(K228,($K$10:$K$257),1))</f>
        <v/>
      </c>
      <c r="O228" s="1474" t="str">
        <f>IF(S228="","",IF(S228&gt;3,"",IF(S228=1,K228,IF(S228=2,K228,IF(S228=3,K228)))))</f>
        <v/>
      </c>
      <c r="P228" s="1045"/>
      <c r="Q228" s="942"/>
      <c r="R228" s="87"/>
      <c r="S228" s="1474" t="str">
        <f>IF(OR(ISBLANK(K228),K228=""),"",RANK(K228,$K$214:$K$241,1)+COUNTIF($K$214:K228,K228)-1)</f>
        <v/>
      </c>
      <c r="T228" s="1474" t="str">
        <f>IF(O228="","",IF(O228&gt;3,"",IF(O228=1,K228,IF(O228=2,K228,IF(O228=3,K228)))))</f>
        <v/>
      </c>
      <c r="U228" s="1474" t="str">
        <f>IF(S228="","",IF(S228&gt;3,"",IF(S228=1,K228,IF(S228=2,K228,IF(S228=3,K228)))))</f>
        <v/>
      </c>
      <c r="V228" s="1476"/>
      <c r="W228" s="1474" t="str">
        <f>IF(OR(ISBLANK(V228),V228=""),"",RANK(V228,($V$10:$V$257),1))</f>
        <v/>
      </c>
      <c r="X228" s="1474"/>
      <c r="Y228" s="1476"/>
      <c r="Z228" s="1477"/>
      <c r="AA228" s="1425"/>
      <c r="AB228" s="1328" t="str">
        <f>IF(ISNA(VLOOKUP(AA228,SaisieScores!$F$12:$G$103,2,FALSE)),"",VLOOKUP(AA228,SaisieScores!$F$12:$G$103,2,FALSE))</f>
        <v/>
      </c>
      <c r="AC228" s="1348" t="str">
        <f t="shared" si="17"/>
        <v/>
      </c>
      <c r="AD228" s="1349" t="str">
        <f t="shared" si="189"/>
        <v/>
      </c>
      <c r="AE228" s="1349" t="str">
        <f t="shared" si="190"/>
        <v/>
      </c>
      <c r="AF228" s="1348" t="str">
        <f>IF(OR(ISBLANK(AB228),AB228=""),"",IF(AB228="AB","",RANK(AB228,$AB$214:$AB$241,1)+COUNTIF($AB$214:AB228,AB228)-1))</f>
        <v/>
      </c>
      <c r="AG228" s="1223" t="str">
        <f t="shared" si="196"/>
        <v/>
      </c>
      <c r="AH228" s="103" t="str">
        <f t="shared" si="219"/>
        <v/>
      </c>
      <c r="AI228" s="82" t="str">
        <f t="shared" si="215"/>
        <v/>
      </c>
      <c r="AJ228" s="897" t="str">
        <f t="shared" si="4"/>
        <v/>
      </c>
      <c r="AK228" s="1223"/>
      <c r="AL228" s="1348"/>
      <c r="AM228" s="1348"/>
      <c r="AN228" s="1349" t="str">
        <f t="shared" si="197"/>
        <v/>
      </c>
      <c r="AO228" s="1157" t="str">
        <f t="shared" si="214"/>
        <v/>
      </c>
      <c r="AP228" s="1069" t="str">
        <f t="shared" si="206"/>
        <v/>
      </c>
      <c r="AQ228" s="1223" t="str">
        <f t="shared" si="191"/>
        <v/>
      </c>
      <c r="AR228" s="1223" t="str">
        <f t="shared" si="220"/>
        <v/>
      </c>
      <c r="AS228" s="1223" t="str">
        <f t="shared" si="7"/>
        <v/>
      </c>
      <c r="AT228" s="1223" t="str">
        <f t="shared" si="192"/>
        <v/>
      </c>
      <c r="AU228" s="1223"/>
      <c r="AV228" s="1223" t="str">
        <f t="shared" si="207"/>
        <v/>
      </c>
      <c r="AW228" s="1223"/>
      <c r="AX228" s="1223" t="str">
        <f t="shared" si="193"/>
        <v/>
      </c>
      <c r="AY228" s="1497"/>
      <c r="AZ228" s="1497"/>
      <c r="BA228" s="900" t="str">
        <f t="shared" si="194"/>
        <v/>
      </c>
      <c r="BB228" s="900" t="str">
        <f>IF(ISBLANK('JOURNÉE 2'!C228),"",'JOURNÉE 2'!C228)</f>
        <v/>
      </c>
      <c r="BC228" s="1505" t="str">
        <f>IF(OR(BK228=""),"",IF(OR(BL228=""),"",BK228))</f>
        <v/>
      </c>
      <c r="BD228" s="1495" t="str">
        <f>IF(OR(BK228=""),"",IF(OR(BL228=""),"",BL228))</f>
        <v/>
      </c>
      <c r="BE228" s="1508" t="str">
        <f>IF(OR(BK228="",BL228=""),"",MIN(BK228:BL228))</f>
        <v/>
      </c>
      <c r="BF228" s="1311" t="str">
        <f>IF(ISNA(VLOOKUP(BA228,'JOURNÉE 1'!$BJ$10:$BL$298,2,FALSE)),"",VLOOKUP(BA228,'JOURNÉE 1'!$BJ$10:$BL$298,2,FALSE))</f>
        <v/>
      </c>
      <c r="BG228" s="1312" t="str">
        <f t="shared" si="11"/>
        <v/>
      </c>
      <c r="BH228" s="1312" t="str">
        <f t="shared" si="12"/>
        <v/>
      </c>
      <c r="BI228" s="1505" t="str">
        <f>IF(OR(C228="",C229=""),"",CONCATENATE(C228,C229))</f>
        <v/>
      </c>
      <c r="BJ228" s="1354"/>
      <c r="BK228" s="1495" t="str">
        <f>IF(K228= "", "",K228)</f>
        <v/>
      </c>
      <c r="BL228" s="1495" t="str">
        <f>IF(ISNA(VLOOKUP(BI228,'JOURNÉE 2'!$BE$10:$BF$300,2,FALSE)),"",VLOOKUP(BI228,'JOURNÉE 2'!$BE$10:$BF$300,2,FALSE))</f>
        <v/>
      </c>
      <c r="BM228" s="1508" t="str">
        <f>IF(OR(BK228="",BL228=""),"",MIN(BK228:BL228))</f>
        <v/>
      </c>
      <c r="BN228" s="1311" t="str">
        <f>IF(ISBLANK('JOURNÉE 1'!C228),"",'JOURNÉE 1'!C228)</f>
        <v/>
      </c>
      <c r="BO228" s="461" t="str">
        <f t="shared" si="195"/>
        <v/>
      </c>
      <c r="BP228" s="461" t="str">
        <f>IF(ISBLANK('JOURNÉE 2'!C228),"",'JOURNÉE 2'!C228)</f>
        <v/>
      </c>
      <c r="BQ228" s="461" t="str">
        <f>IF(ISBLANK('JOURNÉE 1'!U228),"",'JOURNÉE 1'!U228)</f>
        <v/>
      </c>
      <c r="BR228" s="461" t="str">
        <f>IF(ISNA(VLOOKUP(BN228,'JOURNÉE 2'!$C$10:$AR$300,35,FALSE)),"",VLOOKUP(BN228,'JOURNÉE 2'!$C$10:$AR$300,35,FALSE))</f>
        <v/>
      </c>
      <c r="BS228" s="461" t="str">
        <f t="shared" si="198"/>
        <v/>
      </c>
      <c r="BT228" s="475">
        <f t="shared" si="199"/>
        <v>18</v>
      </c>
      <c r="BU228" s="1304" t="str">
        <f>IF(ISNA(VLOOKUP(BN228,'JOURNÉE 2'!$BV$10:$BX$300,3,FALSE)),"",VLOOKUP(BN228,'JOURNÉE 2'!$BV$10:$BX$300,3,FALSE))</f>
        <v/>
      </c>
      <c r="BV228" s="900" t="str">
        <f>IF(ISNA(VLOOKUP(BN228,'JOURNÉE 2'!$C$10:$AR$300,1,FALSE)),"",VLOOKUP(BN228,'JOURNÉE 2'!$C$10:$AR$300,1,FALSE))</f>
        <v/>
      </c>
      <c r="BW228" s="107"/>
      <c r="BX228" t="str">
        <f>IF(ISEVEN(ROW()),IF($B228&lt;&gt;0,TEXT($B228,"00")&amp;" "&amp;#REF!&amp;" "&amp;1,""),IF($B227&lt;&gt;0,TEXT($B227,"00")&amp;" "&amp;#REF!&amp;" "&amp;2,""))</f>
        <v/>
      </c>
      <c r="BY228" t="str">
        <f t="shared" si="209"/>
        <v/>
      </c>
      <c r="BZ228" t="str">
        <f t="shared" si="210"/>
        <v/>
      </c>
      <c r="CA228" t="str">
        <f t="shared" si="208"/>
        <v/>
      </c>
      <c r="CB228" t="str">
        <f t="shared" si="200"/>
        <v/>
      </c>
      <c r="CC228" t="str">
        <f t="shared" si="201"/>
        <v/>
      </c>
      <c r="CD228" t="str">
        <f t="shared" si="202"/>
        <v/>
      </c>
      <c r="CE228" t="str">
        <f t="shared" si="203"/>
        <v/>
      </c>
      <c r="CF228" t="str">
        <f t="shared" si="204"/>
        <v/>
      </c>
    </row>
    <row r="229" spans="1:84" ht="15.75" customHeight="1" thickBot="1" x14ac:dyDescent="0.45">
      <c r="A229" s="1497"/>
      <c r="B229" s="1458"/>
      <c r="C229" s="97"/>
      <c r="D229" s="98"/>
      <c r="E229" s="98"/>
      <c r="F229" s="87"/>
      <c r="G229" s="1140"/>
      <c r="H229" s="1486"/>
      <c r="I229" s="1105" t="str">
        <f>IF(ISNA(VLOOKUP(C229,'J1&amp;J2'!$CA$9:$CE$466,5,FALSE)),"",VLOOKUP(C229,'J1&amp;J2'!$CA$9:$CE$466,5,FALSE))</f>
        <v/>
      </c>
      <c r="J229" s="1517"/>
      <c r="K229" s="1480"/>
      <c r="L229" s="1463"/>
      <c r="M229" s="1531"/>
      <c r="N229" s="1484"/>
      <c r="O229" s="1510"/>
      <c r="P229" s="1010"/>
      <c r="Q229" s="1350"/>
      <c r="R229" s="88"/>
      <c r="S229" s="1510"/>
      <c r="T229" s="1510"/>
      <c r="U229" s="1510"/>
      <c r="V229" s="1510"/>
      <c r="W229" s="1510"/>
      <c r="X229" s="1510"/>
      <c r="Y229" s="1528"/>
      <c r="Z229" s="1514"/>
      <c r="AA229" s="1425"/>
      <c r="AB229" s="1328" t="str">
        <f>IF(ISNA(VLOOKUP(AA229,SaisieScores!$F$12:$G$103,2,FALSE)),"",VLOOKUP(AA229,SaisieScores!$F$12:$G$103,2,FALSE))</f>
        <v/>
      </c>
      <c r="AC229" s="898" t="str">
        <f t="shared" si="17"/>
        <v/>
      </c>
      <c r="AD229" s="1339" t="str">
        <f t="shared" si="189"/>
        <v/>
      </c>
      <c r="AE229" s="1339" t="str">
        <f t="shared" si="190"/>
        <v/>
      </c>
      <c r="AF229" s="898" t="str">
        <f>IF(OR(ISBLANK(AB229),AB229=""),"",IF(AB229="AB","",RANK(AB229,$AB$214:$AB$241,1)+COUNTIF($AB$214:AB229,AB229)-1))</f>
        <v/>
      </c>
      <c r="AG229" s="1045" t="str">
        <f t="shared" si="196"/>
        <v/>
      </c>
      <c r="AH229" s="88" t="str">
        <f t="shared" si="219"/>
        <v/>
      </c>
      <c r="AI229" s="87" t="str">
        <f t="shared" si="215"/>
        <v/>
      </c>
      <c r="AJ229" s="1010" t="str">
        <f t="shared" si="4"/>
        <v/>
      </c>
      <c r="AK229" s="99"/>
      <c r="AL229" s="950"/>
      <c r="AM229" s="950"/>
      <c r="AN229" s="1339" t="str">
        <f t="shared" si="197"/>
        <v/>
      </c>
      <c r="AO229" s="1352" t="str">
        <f t="shared" si="214"/>
        <v/>
      </c>
      <c r="AP229" s="1068" t="str">
        <f t="shared" si="206"/>
        <v/>
      </c>
      <c r="AQ229" s="1045" t="str">
        <f t="shared" si="191"/>
        <v/>
      </c>
      <c r="AR229" s="1045" t="str">
        <f t="shared" si="220"/>
        <v/>
      </c>
      <c r="AS229" s="1045" t="str">
        <f t="shared" si="7"/>
        <v/>
      </c>
      <c r="AT229" s="1045" t="str">
        <f t="shared" si="192"/>
        <v/>
      </c>
      <c r="AU229" s="1045"/>
      <c r="AV229" s="1045" t="str">
        <f t="shared" si="207"/>
        <v/>
      </c>
      <c r="AW229" s="1045"/>
      <c r="AX229" s="1045" t="str">
        <f t="shared" si="193"/>
        <v/>
      </c>
      <c r="AY229" s="1497"/>
      <c r="AZ229" s="1497"/>
      <c r="BA229" s="900" t="str">
        <f t="shared" si="194"/>
        <v/>
      </c>
      <c r="BB229" s="900" t="str">
        <f>IF(ISBLANK('JOURNÉE 2'!C229),"",'JOURNÉE 2'!C229)</f>
        <v/>
      </c>
      <c r="BC229" s="1511"/>
      <c r="BD229" s="1510"/>
      <c r="BE229" s="1515"/>
      <c r="BF229" s="1311" t="str">
        <f>IF(ISNA(VLOOKUP(BA229,'JOURNÉE 1'!$BJ$10:$BL$298,2,FALSE)),"",VLOOKUP(BA229,'JOURNÉE 1'!$BJ$10:$BL$298,2,FALSE))</f>
        <v/>
      </c>
      <c r="BG229" s="1312" t="str">
        <f t="shared" si="11"/>
        <v/>
      </c>
      <c r="BH229" s="1312" t="str">
        <f t="shared" si="12"/>
        <v/>
      </c>
      <c r="BI229" s="1511"/>
      <c r="BJ229" s="1353"/>
      <c r="BK229" s="1510"/>
      <c r="BL229" s="1510"/>
      <c r="BM229" s="1515"/>
      <c r="BN229" s="1311" t="str">
        <f>IF(ISBLANK('JOURNÉE 1'!C229),"",'JOURNÉE 1'!C229)</f>
        <v/>
      </c>
      <c r="BO229" s="461" t="str">
        <f t="shared" si="195"/>
        <v/>
      </c>
      <c r="BP229" s="461" t="str">
        <f>IF(ISBLANK('JOURNÉE 2'!C229),"",'JOURNÉE 2'!C229)</f>
        <v/>
      </c>
      <c r="BQ229" s="461" t="str">
        <f>IF(ISBLANK('JOURNÉE 1'!U229),"",'JOURNÉE 1'!U229)</f>
        <v/>
      </c>
      <c r="BR229" s="461" t="str">
        <f>IF(ISNA(VLOOKUP(BN229,'JOURNÉE 2'!$C$10:$AR$300,35,FALSE)),"",VLOOKUP(BN229,'JOURNÉE 2'!$C$10:$AR$300,35,FALSE))</f>
        <v/>
      </c>
      <c r="BS229" s="461" t="str">
        <f t="shared" si="198"/>
        <v/>
      </c>
      <c r="BT229" s="475">
        <f t="shared" si="199"/>
        <v>18</v>
      </c>
      <c r="BU229" s="1304" t="str">
        <f>IF(ISNA(VLOOKUP(BN229,'JOURNÉE 2'!$BV$10:$BX$300,3,FALSE)),"",VLOOKUP(BN229,'JOURNÉE 2'!$BV$10:$BX$300,3,FALSE))</f>
        <v/>
      </c>
      <c r="BV229" s="900" t="str">
        <f>IF(ISNA(VLOOKUP(BN229,'JOURNÉE 2'!$C$10:$AR$300,1,FALSE)),"",VLOOKUP(BN229,'JOURNÉE 2'!$C$10:$AR$300,1,FALSE))</f>
        <v/>
      </c>
      <c r="BW229" s="96"/>
      <c r="BX229" t="str">
        <f>IF(ISEVEN(ROW()),IF($B229&lt;&gt;0,TEXT($B229,"00")&amp;" "&amp;#REF!&amp;" "&amp;1,""),IF($B228&lt;&gt;0,TEXT($B228,"00")&amp;" "&amp;#REF!&amp;" "&amp;2,""))</f>
        <v/>
      </c>
      <c r="BY229" t="str">
        <f t="shared" si="209"/>
        <v/>
      </c>
      <c r="BZ229" t="str">
        <f t="shared" si="210"/>
        <v/>
      </c>
      <c r="CA229" t="str">
        <f t="shared" si="208"/>
        <v/>
      </c>
      <c r="CB229" t="str">
        <f t="shared" si="200"/>
        <v/>
      </c>
      <c r="CC229" t="str">
        <f t="shared" si="201"/>
        <v/>
      </c>
      <c r="CD229" t="str">
        <f t="shared" si="202"/>
        <v/>
      </c>
      <c r="CE229" t="str">
        <f t="shared" si="203"/>
        <v/>
      </c>
      <c r="CF229" t="str">
        <f t="shared" si="204"/>
        <v/>
      </c>
    </row>
    <row r="230" spans="1:84" ht="15.75" customHeight="1" thickTop="1" x14ac:dyDescent="0.4">
      <c r="A230" s="1497"/>
      <c r="B230" s="1457"/>
      <c r="C230" s="113"/>
      <c r="D230" s="114"/>
      <c r="E230" s="114"/>
      <c r="F230" s="115"/>
      <c r="G230" s="1139"/>
      <c r="H230" s="1457" t="str">
        <f t="shared" ref="H230" si="228">IF(G231=36,"",IF(G230="","",G230+G231))</f>
        <v/>
      </c>
      <c r="I230" s="1104" t="str">
        <f>IF(ISNA(VLOOKUP(C230,'J1&amp;J2'!$CA$9:$CE$466,5,FALSE)),"",VLOOKUP(C230,'J1&amp;J2'!$CA$9:$CE$466,5,FALSE))</f>
        <v/>
      </c>
      <c r="J230" s="1518"/>
      <c r="K230" s="1479" t="str">
        <f>IF(ISNA(VLOOKUP(J230,SaisieScores!$C$12:$D$103,2,FALSE)),"",VLOOKUP(J230,SaisieScores!$C$12:$D$103,2,FALSE))</f>
        <v/>
      </c>
      <c r="L230" s="1462" t="str">
        <f t="shared" si="212"/>
        <v/>
      </c>
      <c r="M230" s="1520" t="str">
        <f>IF(L230="","",L230-$AS$6)</f>
        <v/>
      </c>
      <c r="N230" s="1460" t="str">
        <f>IF(K230="","",RANK(K230,($K$10:$K$257),1))</f>
        <v/>
      </c>
      <c r="O230" s="1509" t="str">
        <f>IF(S230="","",IF(S230&gt;3,"",IF(S230=1,K230,IF(S230=2,K230,IF(S230=3,K230)))))</f>
        <v/>
      </c>
      <c r="P230" s="1351"/>
      <c r="Q230" s="1351"/>
      <c r="R230" s="83"/>
      <c r="S230" s="1539" t="str">
        <f>IF(OR(ISBLANK(K230),K230=""),"",RANK(K230,$K$214:$K$241,1)+COUNTIF($K$214:K230,K230)-1)</f>
        <v/>
      </c>
      <c r="T230" s="1476" t="str">
        <f>IF(O230="","",IF(O230&gt;3,"",IF(O230=1,K230,IF(O230=2,K230,IF(O230=3,K230)))))</f>
        <v/>
      </c>
      <c r="U230" s="1474" t="str">
        <f>IF(S230="","",IF(S230&gt;3,"",IF(S230=1,K230,IF(S230=2,K230,IF(S230=3,K230)))))</f>
        <v/>
      </c>
      <c r="V230" s="1476"/>
      <c r="W230" s="1474" t="str">
        <f>IF(OR(ISBLANK(V230),V230=""),"",RANK(V230,($V$10:$V$257),1))</f>
        <v/>
      </c>
      <c r="X230" s="1476"/>
      <c r="Y230" s="1476"/>
      <c r="Z230" s="1477"/>
      <c r="AA230" s="1426"/>
      <c r="AB230" s="1328" t="str">
        <f>IF(ISNA(VLOOKUP(AA230,SaisieScores!$F$12:$G$103,2,FALSE)),"",VLOOKUP(AA230,SaisieScores!$F$12:$G$103,2,FALSE))</f>
        <v/>
      </c>
      <c r="AC230" s="1348" t="str">
        <f t="shared" si="17"/>
        <v/>
      </c>
      <c r="AD230" s="1349" t="str">
        <f t="shared" si="189"/>
        <v/>
      </c>
      <c r="AE230" s="1349" t="str">
        <f t="shared" si="190"/>
        <v/>
      </c>
      <c r="AF230" s="1348" t="str">
        <f>IF(OR(ISBLANK(AB230),AB230=""),"",IF(AB230="AB","",RANK(AB230,$AB$214:$AB$241,1)+COUNTIF($AB$214:AB230,AB230)-1))</f>
        <v/>
      </c>
      <c r="AG230" s="1223" t="str">
        <f t="shared" si="196"/>
        <v/>
      </c>
      <c r="AH230" s="103" t="str">
        <f t="shared" si="219"/>
        <v/>
      </c>
      <c r="AI230" s="82" t="str">
        <f t="shared" si="215"/>
        <v/>
      </c>
      <c r="AJ230" s="897" t="str">
        <f t="shared" si="4"/>
        <v/>
      </c>
      <c r="AK230" s="1223"/>
      <c r="AL230" s="1348"/>
      <c r="AM230" s="1348"/>
      <c r="AN230" s="1349" t="str">
        <f t="shared" si="197"/>
        <v/>
      </c>
      <c r="AO230" s="1157" t="str">
        <f t="shared" si="214"/>
        <v/>
      </c>
      <c r="AP230" s="1069" t="str">
        <f t="shared" si="206"/>
        <v/>
      </c>
      <c r="AQ230" s="1223" t="str">
        <f t="shared" si="191"/>
        <v/>
      </c>
      <c r="AR230" s="1223" t="str">
        <f t="shared" si="220"/>
        <v/>
      </c>
      <c r="AS230" s="1223" t="str">
        <f t="shared" si="7"/>
        <v/>
      </c>
      <c r="AT230" s="1223" t="str">
        <f t="shared" si="192"/>
        <v/>
      </c>
      <c r="AU230" s="1223"/>
      <c r="AV230" s="1223" t="str">
        <f t="shared" si="207"/>
        <v/>
      </c>
      <c r="AW230" s="1223"/>
      <c r="AX230" s="1223" t="str">
        <f t="shared" si="193"/>
        <v/>
      </c>
      <c r="AY230" s="1497"/>
      <c r="AZ230" s="1497"/>
      <c r="BA230" s="900" t="str">
        <f t="shared" si="194"/>
        <v/>
      </c>
      <c r="BB230" s="900" t="str">
        <f>IF(ISBLANK('JOURNÉE 2'!C230),"",'JOURNÉE 2'!C230)</f>
        <v/>
      </c>
      <c r="BC230" s="1505" t="str">
        <f>IF(OR(BK230=""),"",IF(OR(BL230=""),"",BK230))</f>
        <v/>
      </c>
      <c r="BD230" s="1495" t="str">
        <f>IF(OR(BK230=""),"",IF(OR(BL230=""),"",BL230))</f>
        <v/>
      </c>
      <c r="BE230" s="1508" t="str">
        <f>IF(OR(BK230="",BL230=""),"",MIN(BK230:BL230))</f>
        <v/>
      </c>
      <c r="BF230" s="1311" t="str">
        <f>IF(ISNA(VLOOKUP(BA230,'JOURNÉE 1'!$BJ$10:$BL$298,2,FALSE)),"",VLOOKUP(BA230,'JOURNÉE 1'!$BJ$10:$BL$298,2,FALSE))</f>
        <v/>
      </c>
      <c r="BG230" s="1312" t="str">
        <f t="shared" si="11"/>
        <v/>
      </c>
      <c r="BH230" s="1312" t="str">
        <f t="shared" si="12"/>
        <v/>
      </c>
      <c r="BI230" s="1505" t="str">
        <f>IF(OR(C230="",C231=""),"",CONCATENATE(C230,C231))</f>
        <v/>
      </c>
      <c r="BJ230" s="1354"/>
      <c r="BK230" s="1495" t="str">
        <f>IF(K230= "", "",K230)</f>
        <v/>
      </c>
      <c r="BL230" s="1495" t="str">
        <f>IF(ISNA(VLOOKUP(BI230,'JOURNÉE 2'!$BE$10:$BF$300,2,FALSE)),"",VLOOKUP(BI230,'JOURNÉE 2'!$BE$10:$BF$300,2,FALSE))</f>
        <v/>
      </c>
      <c r="BM230" s="1508" t="str">
        <f>IF(OR(BK230="",BL230=""),"",MIN(BK230:BL230))</f>
        <v/>
      </c>
      <c r="BN230" s="1311" t="str">
        <f>IF(ISBLANK('JOURNÉE 1'!C230),"",'JOURNÉE 1'!C230)</f>
        <v/>
      </c>
      <c r="BO230" s="461" t="str">
        <f t="shared" si="195"/>
        <v/>
      </c>
      <c r="BP230" s="461" t="str">
        <f>IF(ISBLANK('JOURNÉE 2'!C230),"",'JOURNÉE 2'!C230)</f>
        <v/>
      </c>
      <c r="BQ230" s="461" t="str">
        <f>IF(ISBLANK('JOURNÉE 1'!U230),"",'JOURNÉE 1'!U230)</f>
        <v/>
      </c>
      <c r="BR230" s="461" t="str">
        <f>IF(ISNA(VLOOKUP(BN230,'JOURNÉE 2'!$C$10:$AR$300,35,FALSE)),"",VLOOKUP(BN230,'JOURNÉE 2'!$C$10:$AR$300,35,FALSE))</f>
        <v/>
      </c>
      <c r="BS230" s="461" t="str">
        <f t="shared" si="198"/>
        <v/>
      </c>
      <c r="BT230" s="475">
        <f t="shared" si="199"/>
        <v>18</v>
      </c>
      <c r="BU230" s="1304" t="str">
        <f>IF(ISNA(VLOOKUP(BN230,'JOURNÉE 2'!$BV$10:$BX$300,3,FALSE)),"",VLOOKUP(BN230,'JOURNÉE 2'!$BV$10:$BX$300,3,FALSE))</f>
        <v/>
      </c>
      <c r="BV230" s="900" t="str">
        <f>IF(ISNA(VLOOKUP(BN230,'JOURNÉE 2'!$C$10:$AR$300,1,FALSE)),"",VLOOKUP(BN230,'JOURNÉE 2'!$C$10:$AR$300,1,FALSE))</f>
        <v/>
      </c>
      <c r="BW230" s="107"/>
      <c r="BX230" t="str">
        <f>IF(ISEVEN(ROW()),IF($B230&lt;&gt;0,TEXT($B230,"00")&amp;" "&amp;#REF!&amp;" "&amp;1,""),IF($B229&lt;&gt;0,TEXT($B229,"00")&amp;" "&amp;#REF!&amp;" "&amp;2,""))</f>
        <v/>
      </c>
      <c r="BY230" t="str">
        <f t="shared" si="209"/>
        <v/>
      </c>
      <c r="BZ230" t="str">
        <f t="shared" si="210"/>
        <v/>
      </c>
      <c r="CA230" t="str">
        <f t="shared" si="208"/>
        <v/>
      </c>
      <c r="CB230" t="str">
        <f t="shared" si="200"/>
        <v/>
      </c>
      <c r="CC230" t="str">
        <f t="shared" si="201"/>
        <v/>
      </c>
      <c r="CD230" t="str">
        <f t="shared" si="202"/>
        <v/>
      </c>
      <c r="CE230" t="str">
        <f t="shared" si="203"/>
        <v/>
      </c>
      <c r="CF230" t="str">
        <f t="shared" si="204"/>
        <v/>
      </c>
    </row>
    <row r="231" spans="1:84" ht="15.75" customHeight="1" thickBot="1" x14ac:dyDescent="0.45">
      <c r="A231" s="1497"/>
      <c r="B231" s="1458"/>
      <c r="C231" s="80"/>
      <c r="D231" s="81"/>
      <c r="E231" s="81"/>
      <c r="F231" s="82"/>
      <c r="G231" s="1141"/>
      <c r="H231" s="1494"/>
      <c r="I231" s="1102" t="str">
        <f>IF(ISNA(VLOOKUP(C231,'J1&amp;J2'!$CA$9:$CE$466,5,FALSE)),"",VLOOKUP(C231,'J1&amp;J2'!$CA$9:$CE$466,5,FALSE))</f>
        <v/>
      </c>
      <c r="J231" s="1519"/>
      <c r="K231" s="1480"/>
      <c r="L231" s="1463"/>
      <c r="M231" s="1521"/>
      <c r="N231" s="1461"/>
      <c r="O231" s="1510"/>
      <c r="P231" s="1347"/>
      <c r="Q231" s="1347"/>
      <c r="R231" s="83"/>
      <c r="S231" s="1510"/>
      <c r="T231" s="1510"/>
      <c r="U231" s="1510"/>
      <c r="V231" s="1510"/>
      <c r="W231" s="1510"/>
      <c r="X231" s="1510"/>
      <c r="Y231" s="1528"/>
      <c r="Z231" s="1514"/>
      <c r="AA231" s="1424"/>
      <c r="AB231" s="1328" t="str">
        <f>IF(ISNA(VLOOKUP(AA231,SaisieScores!$F$12:$G$103,2,FALSE)),"",VLOOKUP(AA231,SaisieScores!$F$12:$G$103,2,FALSE))</f>
        <v/>
      </c>
      <c r="AC231" s="898" t="str">
        <f t="shared" si="17"/>
        <v/>
      </c>
      <c r="AD231" s="1339" t="str">
        <f t="shared" si="189"/>
        <v/>
      </c>
      <c r="AE231" s="1339" t="str">
        <f t="shared" si="190"/>
        <v/>
      </c>
      <c r="AF231" s="898" t="str">
        <f>IF(OR(ISBLANK(AB231),AB231=""),"",IF(AB231="AB","",RANK(AB231,$AB$214:$AB$241,1)+COUNTIF($AB$214:AB231,AB231)-1))</f>
        <v/>
      </c>
      <c r="AG231" s="1045" t="str">
        <f t="shared" si="196"/>
        <v/>
      </c>
      <c r="AH231" s="88" t="str">
        <f t="shared" si="219"/>
        <v/>
      </c>
      <c r="AI231" s="87" t="str">
        <f t="shared" si="215"/>
        <v/>
      </c>
      <c r="AJ231" s="1010" t="str">
        <f t="shared" si="4"/>
        <v/>
      </c>
      <c r="AK231" s="99"/>
      <c r="AL231" s="950"/>
      <c r="AM231" s="950"/>
      <c r="AN231" s="1339" t="str">
        <f t="shared" si="197"/>
        <v/>
      </c>
      <c r="AO231" s="1352" t="str">
        <f t="shared" si="214"/>
        <v/>
      </c>
      <c r="AP231" s="1068" t="str">
        <f t="shared" si="206"/>
        <v/>
      </c>
      <c r="AQ231" s="1045" t="str">
        <f t="shared" si="191"/>
        <v/>
      </c>
      <c r="AR231" s="1045" t="str">
        <f t="shared" si="220"/>
        <v/>
      </c>
      <c r="AS231" s="1045" t="str">
        <f t="shared" si="7"/>
        <v/>
      </c>
      <c r="AT231" s="1045" t="str">
        <f t="shared" si="192"/>
        <v/>
      </c>
      <c r="AU231" s="1045"/>
      <c r="AV231" s="1045" t="str">
        <f t="shared" si="207"/>
        <v/>
      </c>
      <c r="AW231" s="1045"/>
      <c r="AX231" s="1045" t="str">
        <f t="shared" si="193"/>
        <v/>
      </c>
      <c r="AY231" s="1497"/>
      <c r="AZ231" s="1497"/>
      <c r="BA231" s="900" t="str">
        <f t="shared" si="194"/>
        <v/>
      </c>
      <c r="BB231" s="900" t="str">
        <f>IF(ISBLANK('JOURNÉE 2'!C231),"",'JOURNÉE 2'!C231)</f>
        <v/>
      </c>
      <c r="BC231" s="1511"/>
      <c r="BD231" s="1510"/>
      <c r="BE231" s="1515"/>
      <c r="BF231" s="1311" t="str">
        <f>IF(ISNA(VLOOKUP(BA231,'JOURNÉE 1'!$BJ$10:$BL$298,2,FALSE)),"",VLOOKUP(BA231,'JOURNÉE 1'!$BJ$10:$BL$298,2,FALSE))</f>
        <v/>
      </c>
      <c r="BG231" s="1312" t="str">
        <f t="shared" si="11"/>
        <v/>
      </c>
      <c r="BH231" s="1312" t="str">
        <f t="shared" si="12"/>
        <v/>
      </c>
      <c r="BI231" s="1511"/>
      <c r="BJ231" s="1353"/>
      <c r="BK231" s="1510"/>
      <c r="BL231" s="1510"/>
      <c r="BM231" s="1515"/>
      <c r="BN231" s="1311" t="str">
        <f>IF(ISBLANK('JOURNÉE 1'!C231),"",'JOURNÉE 1'!C231)</f>
        <v/>
      </c>
      <c r="BO231" s="461" t="str">
        <f t="shared" si="195"/>
        <v/>
      </c>
      <c r="BP231" s="461" t="str">
        <f>IF(ISBLANK('JOURNÉE 2'!C231),"",'JOURNÉE 2'!C231)</f>
        <v/>
      </c>
      <c r="BQ231" s="461" t="str">
        <f>IF(ISBLANK('JOURNÉE 1'!U231),"",'JOURNÉE 1'!U231)</f>
        <v/>
      </c>
      <c r="BR231" s="461" t="str">
        <f>IF(ISNA(VLOOKUP(BN231,'JOURNÉE 2'!$C$10:$AR$300,35,FALSE)),"",VLOOKUP(BN231,'JOURNÉE 2'!$C$10:$AR$300,35,FALSE))</f>
        <v/>
      </c>
      <c r="BS231" s="461" t="str">
        <f t="shared" si="198"/>
        <v/>
      </c>
      <c r="BT231" s="475">
        <f t="shared" si="199"/>
        <v>18</v>
      </c>
      <c r="BU231" s="1304" t="str">
        <f>IF(ISNA(VLOOKUP(BN231,'JOURNÉE 2'!$BV$10:$BX$300,3,FALSE)),"",VLOOKUP(BN231,'JOURNÉE 2'!$BV$10:$BX$300,3,FALSE))</f>
        <v/>
      </c>
      <c r="BV231" s="900" t="str">
        <f>IF(ISNA(VLOOKUP(BN231,'JOURNÉE 2'!$C$10:$AR$300,1,FALSE)),"",VLOOKUP(BN231,'JOURNÉE 2'!$C$10:$AR$300,1,FALSE))</f>
        <v/>
      </c>
      <c r="BW231" s="96"/>
      <c r="BX231" t="str">
        <f>IF(ISEVEN(ROW()),IF($B231&lt;&gt;0,TEXT($B231,"00")&amp;" "&amp;#REF!&amp;" "&amp;1,""),IF($B230&lt;&gt;0,TEXT($B230,"00")&amp;" "&amp;#REF!&amp;" "&amp;2,""))</f>
        <v/>
      </c>
      <c r="BY231" t="str">
        <f t="shared" si="209"/>
        <v/>
      </c>
      <c r="BZ231" t="str">
        <f t="shared" si="210"/>
        <v/>
      </c>
      <c r="CA231" t="str">
        <f t="shared" si="208"/>
        <v/>
      </c>
      <c r="CB231" t="str">
        <f t="shared" si="200"/>
        <v/>
      </c>
      <c r="CC231" t="str">
        <f t="shared" si="201"/>
        <v/>
      </c>
      <c r="CD231" t="str">
        <f t="shared" si="202"/>
        <v/>
      </c>
      <c r="CE231" t="str">
        <f t="shared" si="203"/>
        <v/>
      </c>
      <c r="CF231" t="str">
        <f t="shared" si="204"/>
        <v/>
      </c>
    </row>
    <row r="232" spans="1:84" ht="15.75" customHeight="1" thickTop="1" x14ac:dyDescent="0.4">
      <c r="A232" s="1497"/>
      <c r="B232" s="1459"/>
      <c r="C232" s="97"/>
      <c r="D232" s="98"/>
      <c r="E232" s="98"/>
      <c r="F232" s="87"/>
      <c r="G232" s="1140"/>
      <c r="H232" s="1459" t="str">
        <f t="shared" ref="H232" si="229">IF(G233=36,"",IF(G232="","",G232+G233))</f>
        <v/>
      </c>
      <c r="I232" s="1103" t="str">
        <f>IF(ISNA(VLOOKUP(C232,'J1&amp;J2'!$CA$9:$CE$466,5,FALSE)),"",VLOOKUP(C232,'J1&amp;J2'!$CA$9:$CE$466,5,FALSE))</f>
        <v/>
      </c>
      <c r="J232" s="1516"/>
      <c r="K232" s="1479" t="str">
        <f>IF(ISNA(VLOOKUP(J232,SaisieScores!$C$12:$D$103,2,FALSE)),"",VLOOKUP(J232,SaisieScores!$C$12:$D$103,2,FALSE))</f>
        <v/>
      </c>
      <c r="L232" s="1462" t="str">
        <f t="shared" si="212"/>
        <v/>
      </c>
      <c r="M232" s="1529" t="str">
        <f>IF(L232="","",L232-$AS$6)</f>
        <v/>
      </c>
      <c r="N232" s="1471" t="str">
        <f>IF(K232="","",RANK(K232,($K$10:$K$257),1))</f>
        <v/>
      </c>
      <c r="O232" s="1474" t="str">
        <f>IF(S232="","",IF(S232&gt;3,"",IF(S232=1,K232,IF(S232=2,K232,IF(S232=3,K232)))))</f>
        <v/>
      </c>
      <c r="P232" s="1045"/>
      <c r="Q232" s="942"/>
      <c r="R232" s="87"/>
      <c r="S232" s="1474" t="str">
        <f>IF(OR(ISBLANK(K232),K232=""),"",RANK(K232,$K$214:$K$241,1)+COUNTIF($K$214:K232,K232)-1)</f>
        <v/>
      </c>
      <c r="T232" s="1474" t="str">
        <f>IF(O232="","",IF(O232&gt;3,"",IF(O232=1,K232,IF(O232=2,K232,IF(O232=3,K232)))))</f>
        <v/>
      </c>
      <c r="U232" s="1474" t="str">
        <f>IF(S232="","",IF(S232&gt;3,"",IF(S232=1,K232,IF(S232=2,K232,IF(S232=3,K232)))))</f>
        <v/>
      </c>
      <c r="V232" s="1474"/>
      <c r="W232" s="1474" t="str">
        <f>IF(OR(ISBLANK(V232),V232=""),"",RANK(V232,($V$10:$V$257),1))</f>
        <v/>
      </c>
      <c r="X232" s="1474"/>
      <c r="Y232" s="1476"/>
      <c r="Z232" s="1477"/>
      <c r="AA232" s="1425"/>
      <c r="AB232" s="1328" t="str">
        <f>IF(ISNA(VLOOKUP(AA232,SaisieScores!$F$12:$G$103,2,FALSE)),"",VLOOKUP(AA232,SaisieScores!$F$12:$G$103,2,FALSE))</f>
        <v/>
      </c>
      <c r="AC232" s="1348" t="str">
        <f t="shared" si="17"/>
        <v/>
      </c>
      <c r="AD232" s="1349" t="str">
        <f t="shared" si="189"/>
        <v/>
      </c>
      <c r="AE232" s="1349" t="str">
        <f t="shared" si="190"/>
        <v/>
      </c>
      <c r="AF232" s="1348" t="str">
        <f>IF(OR(ISBLANK(AB232),AB232=""),"",IF(AB232="AB","",RANK(AB232,$AB$214:$AB$241,1)+COUNTIF($AB$214:AB232,AB232)-1))</f>
        <v/>
      </c>
      <c r="AG232" s="1223" t="str">
        <f t="shared" si="196"/>
        <v/>
      </c>
      <c r="AH232" s="103" t="str">
        <f t="shared" si="219"/>
        <v/>
      </c>
      <c r="AI232" s="82" t="str">
        <f t="shared" si="215"/>
        <v/>
      </c>
      <c r="AJ232" s="897" t="str">
        <f t="shared" si="4"/>
        <v/>
      </c>
      <c r="AK232" s="1223"/>
      <c r="AL232" s="1348"/>
      <c r="AM232" s="1348"/>
      <c r="AN232" s="1349" t="str">
        <f t="shared" si="197"/>
        <v/>
      </c>
      <c r="AO232" s="1157" t="str">
        <f t="shared" si="214"/>
        <v/>
      </c>
      <c r="AP232" s="1069" t="str">
        <f t="shared" si="206"/>
        <v/>
      </c>
      <c r="AQ232" s="1223" t="str">
        <f t="shared" si="191"/>
        <v/>
      </c>
      <c r="AR232" s="1223" t="str">
        <f t="shared" si="220"/>
        <v/>
      </c>
      <c r="AS232" s="1223" t="str">
        <f t="shared" si="7"/>
        <v/>
      </c>
      <c r="AT232" s="1223" t="str">
        <f t="shared" si="192"/>
        <v/>
      </c>
      <c r="AU232" s="1223"/>
      <c r="AV232" s="1223" t="str">
        <f t="shared" si="207"/>
        <v/>
      </c>
      <c r="AW232" s="1223"/>
      <c r="AX232" s="1223" t="str">
        <f t="shared" si="193"/>
        <v/>
      </c>
      <c r="AY232" s="1497"/>
      <c r="AZ232" s="1497"/>
      <c r="BA232" s="900" t="str">
        <f t="shared" si="194"/>
        <v/>
      </c>
      <c r="BB232" s="900" t="str">
        <f>IF(ISBLANK('JOURNÉE 2'!C232),"",'JOURNÉE 2'!C232)</f>
        <v/>
      </c>
      <c r="BC232" s="1505" t="str">
        <f>IF(OR(BK232=""),"",IF(OR(BL232=""),"",BK232))</f>
        <v/>
      </c>
      <c r="BD232" s="1495" t="str">
        <f>IF(OR(BK232=""),"",IF(OR(BL232=""),"",BL232))</f>
        <v/>
      </c>
      <c r="BE232" s="1508" t="str">
        <f>IF(OR(BK232="",BL232=""),"",MIN(BK232:BL232))</f>
        <v/>
      </c>
      <c r="BF232" s="1311" t="str">
        <f>IF(ISNA(VLOOKUP(BA232,'JOURNÉE 1'!$BJ$10:$BL$298,2,FALSE)),"",VLOOKUP(BA232,'JOURNÉE 1'!$BJ$10:$BL$298,2,FALSE))</f>
        <v/>
      </c>
      <c r="BG232" s="1312" t="str">
        <f t="shared" si="11"/>
        <v/>
      </c>
      <c r="BH232" s="1312" t="str">
        <f t="shared" si="12"/>
        <v/>
      </c>
      <c r="BI232" s="1505" t="str">
        <f>IF(OR(C232="",C233=""),"",CONCATENATE(C232,C233))</f>
        <v/>
      </c>
      <c r="BJ232" s="1354"/>
      <c r="BK232" s="1495" t="str">
        <f>IF(K232= "", "",K232)</f>
        <v/>
      </c>
      <c r="BL232" s="1495" t="str">
        <f>IF(ISNA(VLOOKUP(BI232,'JOURNÉE 2'!$BE$10:$BF$300,2,FALSE)),"",VLOOKUP(BI232,'JOURNÉE 2'!$BE$10:$BF$300,2,FALSE))</f>
        <v/>
      </c>
      <c r="BM232" s="1508" t="str">
        <f>IF(OR(BK232="",BL232=""),"",MIN(BK232:BL232))</f>
        <v/>
      </c>
      <c r="BN232" s="1311" t="str">
        <f>IF(ISBLANK('JOURNÉE 1'!C232),"",'JOURNÉE 1'!C232)</f>
        <v/>
      </c>
      <c r="BO232" s="461" t="str">
        <f t="shared" si="195"/>
        <v/>
      </c>
      <c r="BP232" s="461" t="str">
        <f>IF(ISBLANK('JOURNÉE 2'!C232),"",'JOURNÉE 2'!C232)</f>
        <v/>
      </c>
      <c r="BQ232" s="461" t="str">
        <f>IF(ISBLANK('JOURNÉE 1'!U232),"",'JOURNÉE 1'!U232)</f>
        <v/>
      </c>
      <c r="BR232" s="461" t="str">
        <f>IF(ISNA(VLOOKUP(BN232,'JOURNÉE 2'!$C$10:$AR$300,35,FALSE)),"",VLOOKUP(BN232,'JOURNÉE 2'!$C$10:$AR$300,35,FALSE))</f>
        <v/>
      </c>
      <c r="BS232" s="461" t="str">
        <f t="shared" si="198"/>
        <v/>
      </c>
      <c r="BT232" s="475">
        <f t="shared" si="199"/>
        <v>18</v>
      </c>
      <c r="BU232" s="1304" t="str">
        <f>IF(ISNA(VLOOKUP(BN232,'JOURNÉE 2'!$BV$10:$BX$300,3,FALSE)),"",VLOOKUP(BN232,'JOURNÉE 2'!$BV$10:$BX$300,3,FALSE))</f>
        <v/>
      </c>
      <c r="BV232" s="900" t="str">
        <f>IF(ISNA(VLOOKUP(BN232,'JOURNÉE 2'!$C$10:$AR$300,1,FALSE)),"",VLOOKUP(BN232,'JOURNÉE 2'!$C$10:$AR$300,1,FALSE))</f>
        <v/>
      </c>
      <c r="BW232" s="107"/>
      <c r="BX232" t="str">
        <f>IF(ISEVEN(ROW()),IF($B232&lt;&gt;0,TEXT($B232,"00")&amp;" "&amp;#REF!&amp;" "&amp;1,""),IF($B231&lt;&gt;0,TEXT($B231,"00")&amp;" "&amp;#REF!&amp;" "&amp;2,""))</f>
        <v/>
      </c>
      <c r="BY232" t="str">
        <f t="shared" si="209"/>
        <v/>
      </c>
      <c r="BZ232" t="str">
        <f t="shared" si="210"/>
        <v/>
      </c>
      <c r="CA232" t="str">
        <f t="shared" si="208"/>
        <v/>
      </c>
      <c r="CB232" t="str">
        <f t="shared" si="200"/>
        <v/>
      </c>
      <c r="CC232" t="str">
        <f t="shared" si="201"/>
        <v/>
      </c>
      <c r="CD232" t="str">
        <f t="shared" si="202"/>
        <v/>
      </c>
      <c r="CE232" t="str">
        <f t="shared" si="203"/>
        <v/>
      </c>
      <c r="CF232" t="str">
        <f t="shared" si="204"/>
        <v/>
      </c>
    </row>
    <row r="233" spans="1:84" ht="15.75" customHeight="1" thickBot="1" x14ac:dyDescent="0.45">
      <c r="A233" s="1497"/>
      <c r="B233" s="1458"/>
      <c r="C233" s="97"/>
      <c r="D233" s="98"/>
      <c r="E233" s="98"/>
      <c r="F233" s="87"/>
      <c r="G233" s="1140"/>
      <c r="H233" s="1486"/>
      <c r="I233" s="1105" t="str">
        <f>IF(ISNA(VLOOKUP(C233,'J1&amp;J2'!$CA$9:$CE$466,5,FALSE)),"",VLOOKUP(C233,'J1&amp;J2'!$CA$9:$CE$466,5,FALSE))</f>
        <v/>
      </c>
      <c r="J233" s="1517"/>
      <c r="K233" s="1480"/>
      <c r="L233" s="1463"/>
      <c r="M233" s="1531"/>
      <c r="N233" s="1484"/>
      <c r="O233" s="1510"/>
      <c r="P233" s="1010"/>
      <c r="Q233" s="1350"/>
      <c r="R233" s="88"/>
      <c r="S233" s="1510"/>
      <c r="T233" s="1510"/>
      <c r="U233" s="1510"/>
      <c r="V233" s="1510"/>
      <c r="W233" s="1510"/>
      <c r="X233" s="1510"/>
      <c r="Y233" s="1528"/>
      <c r="Z233" s="1514"/>
      <c r="AA233" s="1425"/>
      <c r="AB233" s="1328" t="str">
        <f>IF(ISNA(VLOOKUP(AA233,SaisieScores!$F$12:$G$103,2,FALSE)),"",VLOOKUP(AA233,SaisieScores!$F$12:$G$103,2,FALSE))</f>
        <v/>
      </c>
      <c r="AC233" s="898" t="str">
        <f t="shared" si="17"/>
        <v/>
      </c>
      <c r="AD233" s="1339" t="str">
        <f t="shared" si="189"/>
        <v/>
      </c>
      <c r="AE233" s="1339" t="str">
        <f t="shared" si="190"/>
        <v/>
      </c>
      <c r="AF233" s="898" t="str">
        <f>IF(OR(ISBLANK(AB233),AB233=""),"",IF(AB233="AB","",RANK(AB233,$AB$214:$AB$241,1)+COUNTIF($AB$214:AB233,AB233)-1))</f>
        <v/>
      </c>
      <c r="AG233" s="1045" t="str">
        <f t="shared" si="196"/>
        <v/>
      </c>
      <c r="AH233" s="88" t="str">
        <f t="shared" si="219"/>
        <v/>
      </c>
      <c r="AI233" s="87" t="str">
        <f t="shared" si="215"/>
        <v/>
      </c>
      <c r="AJ233" s="1010" t="str">
        <f t="shared" si="4"/>
        <v/>
      </c>
      <c r="AK233" s="99"/>
      <c r="AL233" s="950"/>
      <c r="AM233" s="950"/>
      <c r="AN233" s="1339" t="str">
        <f t="shared" si="197"/>
        <v/>
      </c>
      <c r="AO233" s="1352" t="str">
        <f t="shared" si="214"/>
        <v/>
      </c>
      <c r="AP233" s="1068" t="str">
        <f t="shared" si="206"/>
        <v/>
      </c>
      <c r="AQ233" s="1045" t="str">
        <f t="shared" si="191"/>
        <v/>
      </c>
      <c r="AR233" s="1045" t="str">
        <f t="shared" si="220"/>
        <v/>
      </c>
      <c r="AS233" s="1045" t="str">
        <f t="shared" si="7"/>
        <v/>
      </c>
      <c r="AT233" s="1045" t="str">
        <f t="shared" si="192"/>
        <v/>
      </c>
      <c r="AU233" s="1045"/>
      <c r="AV233" s="1045" t="str">
        <f t="shared" si="207"/>
        <v/>
      </c>
      <c r="AW233" s="1045"/>
      <c r="AX233" s="1045" t="str">
        <f t="shared" si="193"/>
        <v/>
      </c>
      <c r="AY233" s="1497"/>
      <c r="AZ233" s="1497"/>
      <c r="BA233" s="900" t="str">
        <f t="shared" si="194"/>
        <v/>
      </c>
      <c r="BB233" s="900" t="str">
        <f>IF(ISBLANK('JOURNÉE 2'!C233),"",'JOURNÉE 2'!C233)</f>
        <v/>
      </c>
      <c r="BC233" s="1511"/>
      <c r="BD233" s="1510"/>
      <c r="BE233" s="1515"/>
      <c r="BF233" s="1311" t="str">
        <f>IF(ISNA(VLOOKUP(BA233,'JOURNÉE 1'!$BJ$10:$BL$298,2,FALSE)),"",VLOOKUP(BA233,'JOURNÉE 1'!$BJ$10:$BL$298,2,FALSE))</f>
        <v/>
      </c>
      <c r="BG233" s="1312" t="str">
        <f t="shared" si="11"/>
        <v/>
      </c>
      <c r="BH233" s="1312" t="str">
        <f t="shared" si="12"/>
        <v/>
      </c>
      <c r="BI233" s="1511"/>
      <c r="BJ233" s="1353"/>
      <c r="BK233" s="1510"/>
      <c r="BL233" s="1510"/>
      <c r="BM233" s="1515"/>
      <c r="BN233" s="1311" t="str">
        <f>IF(ISBLANK('JOURNÉE 1'!C233),"",'JOURNÉE 1'!C233)</f>
        <v/>
      </c>
      <c r="BO233" s="461" t="str">
        <f t="shared" si="195"/>
        <v/>
      </c>
      <c r="BP233" s="461" t="str">
        <f>IF(ISBLANK('JOURNÉE 2'!C233),"",'JOURNÉE 2'!C233)</f>
        <v/>
      </c>
      <c r="BQ233" s="461" t="str">
        <f>IF(ISBLANK('JOURNÉE 1'!U233),"",'JOURNÉE 1'!U233)</f>
        <v/>
      </c>
      <c r="BR233" s="461" t="str">
        <f>IF(ISNA(VLOOKUP(BN233,'JOURNÉE 2'!$C$10:$AR$300,35,FALSE)),"",VLOOKUP(BN233,'JOURNÉE 2'!$C$10:$AR$300,35,FALSE))</f>
        <v/>
      </c>
      <c r="BS233" s="461" t="str">
        <f t="shared" si="198"/>
        <v/>
      </c>
      <c r="BT233" s="475">
        <f t="shared" si="199"/>
        <v>18</v>
      </c>
      <c r="BU233" s="1304" t="str">
        <f>IF(ISNA(VLOOKUP(BN233,'JOURNÉE 2'!$BV$10:$BX$300,3,FALSE)),"",VLOOKUP(BN233,'JOURNÉE 2'!$BV$10:$BX$300,3,FALSE))</f>
        <v/>
      </c>
      <c r="BV233" s="900" t="str">
        <f>IF(ISNA(VLOOKUP(BN233,'JOURNÉE 2'!$C$10:$AR$300,1,FALSE)),"",VLOOKUP(BN233,'JOURNÉE 2'!$C$10:$AR$300,1,FALSE))</f>
        <v/>
      </c>
      <c r="BW233" s="96"/>
      <c r="BX233" t="str">
        <f>IF(ISEVEN(ROW()),IF($B233&lt;&gt;0,TEXT($B233,"00")&amp;" "&amp;#REF!&amp;" "&amp;1,""),IF($B232&lt;&gt;0,TEXT($B232,"00")&amp;" "&amp;#REF!&amp;" "&amp;2,""))</f>
        <v/>
      </c>
      <c r="BY233" t="str">
        <f t="shared" si="209"/>
        <v/>
      </c>
      <c r="BZ233" t="str">
        <f t="shared" si="210"/>
        <v/>
      </c>
      <c r="CA233" t="str">
        <f t="shared" si="208"/>
        <v/>
      </c>
      <c r="CB233" t="str">
        <f t="shared" si="200"/>
        <v/>
      </c>
      <c r="CC233" t="str">
        <f t="shared" si="201"/>
        <v/>
      </c>
      <c r="CD233" t="str">
        <f t="shared" si="202"/>
        <v/>
      </c>
      <c r="CE233" t="str">
        <f t="shared" si="203"/>
        <v/>
      </c>
      <c r="CF233" t="str">
        <f t="shared" si="204"/>
        <v/>
      </c>
    </row>
    <row r="234" spans="1:84" ht="15.75" customHeight="1" thickTop="1" x14ac:dyDescent="0.4">
      <c r="A234" s="1497"/>
      <c r="B234" s="1457"/>
      <c r="C234" s="113"/>
      <c r="D234" s="114"/>
      <c r="E234" s="114"/>
      <c r="F234" s="115"/>
      <c r="G234" s="1139"/>
      <c r="H234" s="1457" t="str">
        <f t="shared" ref="H234" si="230">IF(G235=36,"",IF(G234="","",G234+G235))</f>
        <v/>
      </c>
      <c r="I234" s="1104" t="str">
        <f>IF(ISNA(VLOOKUP(C234,'J1&amp;J2'!$CA$9:$CE$466,5,FALSE)),"",VLOOKUP(C234,'J1&amp;J2'!$CA$9:$CE$466,5,FALSE))</f>
        <v/>
      </c>
      <c r="J234" s="1518"/>
      <c r="K234" s="1479" t="str">
        <f>IF(ISNA(VLOOKUP(J234,SaisieScores!$C$12:$D$103,2,FALSE)),"",VLOOKUP(J234,SaisieScores!$C$12:$D$103,2,FALSE))</f>
        <v/>
      </c>
      <c r="L234" s="1462" t="str">
        <f t="shared" si="212"/>
        <v/>
      </c>
      <c r="M234" s="1520" t="str">
        <f>IF(L234="","",L234-$AS$6)</f>
        <v/>
      </c>
      <c r="N234" s="1460" t="str">
        <f>IF(K234="","",RANK(K234,($K$10:$K$257),1))</f>
        <v/>
      </c>
      <c r="O234" s="1509" t="str">
        <f>IF(S234="","",IF(S234&gt;3,"",IF(S234=1,K234,IF(S234=2,K234,IF(S234=3,K234)))))</f>
        <v/>
      </c>
      <c r="P234" s="1351"/>
      <c r="Q234" s="1351"/>
      <c r="R234" s="83"/>
      <c r="S234" s="1539" t="str">
        <f>IF(OR(ISBLANK(K234),K234=""),"",RANK(K234,$K$214:$K$241,1)+COUNTIF($K$214:K234,K234)-1)</f>
        <v/>
      </c>
      <c r="T234" s="1474" t="str">
        <f>IF(O234="","",IF(O234&gt;3,"",IF(O234=1,K234,IF(O234=2,K234,IF(O234=3,K234)))))</f>
        <v/>
      </c>
      <c r="U234" s="1474" t="str">
        <f>IF(S234="","",IF(S234&gt;3,"",IF(S234=1,K234,IF(S234=2,K234,IF(S234=3,K234)))))</f>
        <v/>
      </c>
      <c r="V234" s="1474"/>
      <c r="W234" s="1474" t="str">
        <f>IF(OR(ISBLANK(V234),V234=""),"",RANK(V234,($V$10:$V$257),1))</f>
        <v/>
      </c>
      <c r="X234" s="1474"/>
      <c r="Y234" s="1476"/>
      <c r="Z234" s="1477"/>
      <c r="AA234" s="1426"/>
      <c r="AB234" s="1328" t="str">
        <f>IF(ISNA(VLOOKUP(AA234,SaisieScores!$F$12:$G$103,2,FALSE)),"",VLOOKUP(AA234,SaisieScores!$F$12:$G$103,2,FALSE))</f>
        <v/>
      </c>
      <c r="AC234" s="1348" t="str">
        <f t="shared" si="17"/>
        <v/>
      </c>
      <c r="AD234" s="1349" t="str">
        <f t="shared" si="189"/>
        <v/>
      </c>
      <c r="AE234" s="1349" t="str">
        <f t="shared" si="190"/>
        <v/>
      </c>
      <c r="AF234" s="1348" t="str">
        <f>IF(OR(ISBLANK(AB234),AB234=""),"",IF(AB234="AB","",RANK(AB234,$AB$214:$AB$241,1)+COUNTIF($AB$214:AB234,AB234)-1))</f>
        <v/>
      </c>
      <c r="AG234" s="1223" t="str">
        <f t="shared" si="196"/>
        <v/>
      </c>
      <c r="AH234" s="103" t="str">
        <f t="shared" si="219"/>
        <v/>
      </c>
      <c r="AI234" s="82" t="str">
        <f t="shared" si="215"/>
        <v/>
      </c>
      <c r="AJ234" s="897" t="str">
        <f t="shared" si="4"/>
        <v/>
      </c>
      <c r="AK234" s="1223"/>
      <c r="AL234" s="1348"/>
      <c r="AM234" s="1348"/>
      <c r="AN234" s="1349" t="str">
        <f t="shared" si="197"/>
        <v/>
      </c>
      <c r="AO234" s="1157" t="str">
        <f t="shared" si="214"/>
        <v/>
      </c>
      <c r="AP234" s="1069" t="str">
        <f t="shared" si="206"/>
        <v/>
      </c>
      <c r="AQ234" s="1223" t="str">
        <f t="shared" si="191"/>
        <v/>
      </c>
      <c r="AR234" s="1223" t="str">
        <f t="shared" si="220"/>
        <v/>
      </c>
      <c r="AS234" s="1223" t="str">
        <f t="shared" si="7"/>
        <v/>
      </c>
      <c r="AT234" s="1223" t="str">
        <f t="shared" si="192"/>
        <v/>
      </c>
      <c r="AU234" s="1223"/>
      <c r="AV234" s="1223" t="str">
        <f t="shared" si="207"/>
        <v/>
      </c>
      <c r="AW234" s="1223"/>
      <c r="AX234" s="1223" t="str">
        <f t="shared" si="193"/>
        <v/>
      </c>
      <c r="AY234" s="1497"/>
      <c r="AZ234" s="1497"/>
      <c r="BA234" s="900" t="str">
        <f t="shared" si="194"/>
        <v/>
      </c>
      <c r="BB234" s="900" t="str">
        <f>IF(ISBLANK('JOURNÉE 2'!C234),"",'JOURNÉE 2'!C234)</f>
        <v/>
      </c>
      <c r="BC234" s="1505" t="str">
        <f>IF(OR(BK234=""),"",IF(OR(BL234=""),"",BK234))</f>
        <v/>
      </c>
      <c r="BD234" s="1495" t="str">
        <f>IF(OR(BK234=""),"",IF(OR(BL234=""),"",BL234))</f>
        <v/>
      </c>
      <c r="BE234" s="1508" t="str">
        <f>IF(OR(BK234="",BL234=""),"",MIN(BK234:BL234))</f>
        <v/>
      </c>
      <c r="BF234" s="1311" t="str">
        <f>IF(ISNA(VLOOKUP(BA234,'JOURNÉE 1'!$BJ$10:$BL$298,2,FALSE)),"",VLOOKUP(BA234,'JOURNÉE 1'!$BJ$10:$BL$298,2,FALSE))</f>
        <v/>
      </c>
      <c r="BG234" s="1312" t="str">
        <f t="shared" si="11"/>
        <v/>
      </c>
      <c r="BH234" s="1312" t="str">
        <f t="shared" si="12"/>
        <v/>
      </c>
      <c r="BI234" s="1505" t="str">
        <f>IF(OR(C234="",C235=""),"",CONCATENATE(C234,C235))</f>
        <v/>
      </c>
      <c r="BJ234" s="1354"/>
      <c r="BK234" s="1495" t="str">
        <f>IF(K234= "", "",K234)</f>
        <v/>
      </c>
      <c r="BL234" s="1495" t="str">
        <f>IF(ISNA(VLOOKUP(BI234,'JOURNÉE 2'!$BE$10:$BF$300,2,FALSE)),"",VLOOKUP(BI234,'JOURNÉE 2'!$BE$10:$BF$300,2,FALSE))</f>
        <v/>
      </c>
      <c r="BM234" s="1508" t="str">
        <f>IF(OR(BK234="",BL234=""),"",MIN(BK234:BL234))</f>
        <v/>
      </c>
      <c r="BN234" s="1311" t="str">
        <f>IF(ISBLANK('JOURNÉE 1'!C234),"",'JOURNÉE 1'!C234)</f>
        <v/>
      </c>
      <c r="BO234" s="461" t="str">
        <f t="shared" si="195"/>
        <v/>
      </c>
      <c r="BP234" s="461" t="str">
        <f>IF(ISBLANK('JOURNÉE 2'!C234),"",'JOURNÉE 2'!C234)</f>
        <v/>
      </c>
      <c r="BQ234" s="461" t="str">
        <f>IF(ISBLANK('JOURNÉE 1'!U234),"",'JOURNÉE 1'!U234)</f>
        <v/>
      </c>
      <c r="BR234" s="461" t="str">
        <f>IF(ISNA(VLOOKUP(BN234,'JOURNÉE 2'!$C$10:$AR$300,35,FALSE)),"",VLOOKUP(BN234,'JOURNÉE 2'!$C$10:$AR$300,35,FALSE))</f>
        <v/>
      </c>
      <c r="BS234" s="461" t="str">
        <f t="shared" si="198"/>
        <v/>
      </c>
      <c r="BT234" s="475">
        <f t="shared" si="199"/>
        <v>18</v>
      </c>
      <c r="BU234" s="1304" t="str">
        <f>IF(ISNA(VLOOKUP(BN234,'JOURNÉE 2'!$BV$10:$BX$300,3,FALSE)),"",VLOOKUP(BN234,'JOURNÉE 2'!$BV$10:$BX$300,3,FALSE))</f>
        <v/>
      </c>
      <c r="BV234" s="900" t="str">
        <f>IF(ISNA(VLOOKUP(BN234,'JOURNÉE 2'!$C$10:$AR$300,1,FALSE)),"",VLOOKUP(BN234,'JOURNÉE 2'!$C$10:$AR$300,1,FALSE))</f>
        <v/>
      </c>
      <c r="BW234" s="107"/>
      <c r="BX234" t="str">
        <f>IF(ISEVEN(ROW()),IF($B234&lt;&gt;0,TEXT($B234,"00")&amp;" "&amp;#REF!&amp;" "&amp;1,""),IF($B233&lt;&gt;0,TEXT($B233,"00")&amp;" "&amp;#REF!&amp;" "&amp;2,""))</f>
        <v/>
      </c>
      <c r="BY234" t="str">
        <f t="shared" si="209"/>
        <v/>
      </c>
      <c r="BZ234" t="str">
        <f t="shared" si="210"/>
        <v/>
      </c>
      <c r="CA234" t="str">
        <f t="shared" si="208"/>
        <v/>
      </c>
      <c r="CB234" t="str">
        <f t="shared" si="200"/>
        <v/>
      </c>
      <c r="CC234" t="str">
        <f t="shared" si="201"/>
        <v/>
      </c>
      <c r="CD234" t="str">
        <f t="shared" si="202"/>
        <v/>
      </c>
      <c r="CE234" t="str">
        <f t="shared" si="203"/>
        <v/>
      </c>
      <c r="CF234" t="str">
        <f t="shared" si="204"/>
        <v/>
      </c>
    </row>
    <row r="235" spans="1:84" ht="15.75" customHeight="1" thickBot="1" x14ac:dyDescent="0.45">
      <c r="A235" s="1497"/>
      <c r="B235" s="1458"/>
      <c r="C235" s="80"/>
      <c r="D235" s="81"/>
      <c r="E235" s="81"/>
      <c r="F235" s="82"/>
      <c r="G235" s="1141"/>
      <c r="H235" s="1494"/>
      <c r="I235" s="1102" t="str">
        <f>IF(ISNA(VLOOKUP(C235,'J1&amp;J2'!$CA$9:$CE$466,5,FALSE)),"",VLOOKUP(C235,'J1&amp;J2'!$CA$9:$CE$466,5,FALSE))</f>
        <v/>
      </c>
      <c r="J235" s="1519"/>
      <c r="K235" s="1480"/>
      <c r="L235" s="1463"/>
      <c r="M235" s="1521"/>
      <c r="N235" s="1461"/>
      <c r="O235" s="1510"/>
      <c r="P235" s="1347"/>
      <c r="Q235" s="1347"/>
      <c r="R235" s="83"/>
      <c r="S235" s="1510"/>
      <c r="T235" s="1510"/>
      <c r="U235" s="1510"/>
      <c r="V235" s="1510"/>
      <c r="W235" s="1510"/>
      <c r="X235" s="1510"/>
      <c r="Y235" s="1528"/>
      <c r="Z235" s="1514"/>
      <c r="AA235" s="1424"/>
      <c r="AB235" s="1328" t="str">
        <f>IF(ISNA(VLOOKUP(AA235,SaisieScores!$F$12:$G$103,2,FALSE)),"",VLOOKUP(AA235,SaisieScores!$F$12:$G$103,2,FALSE))</f>
        <v/>
      </c>
      <c r="AC235" s="898" t="str">
        <f t="shared" si="17"/>
        <v/>
      </c>
      <c r="AD235" s="1339" t="str">
        <f t="shared" si="189"/>
        <v/>
      </c>
      <c r="AE235" s="1339" t="str">
        <f t="shared" si="190"/>
        <v/>
      </c>
      <c r="AF235" s="898" t="str">
        <f>IF(OR(ISBLANK(AB235),AB235=""),"",IF(AB235="AB","",RANK(AB235,$AB$214:$AB$241,1)+COUNTIF($AB$214:AB235,AB235)-1))</f>
        <v/>
      </c>
      <c r="AG235" s="1045" t="str">
        <f t="shared" si="196"/>
        <v/>
      </c>
      <c r="AH235" s="88" t="str">
        <f t="shared" si="219"/>
        <v/>
      </c>
      <c r="AI235" s="87" t="str">
        <f t="shared" si="215"/>
        <v/>
      </c>
      <c r="AJ235" s="1010" t="str">
        <f t="shared" si="4"/>
        <v/>
      </c>
      <c r="AK235" s="99"/>
      <c r="AL235" s="950"/>
      <c r="AM235" s="950"/>
      <c r="AN235" s="1339" t="str">
        <f t="shared" si="197"/>
        <v/>
      </c>
      <c r="AO235" s="1352" t="str">
        <f t="shared" si="214"/>
        <v/>
      </c>
      <c r="AP235" s="1068" t="str">
        <f t="shared" si="206"/>
        <v/>
      </c>
      <c r="AQ235" s="1045" t="str">
        <f t="shared" si="191"/>
        <v/>
      </c>
      <c r="AR235" s="1045" t="str">
        <f t="shared" si="220"/>
        <v/>
      </c>
      <c r="AS235" s="1045" t="str">
        <f t="shared" si="7"/>
        <v/>
      </c>
      <c r="AT235" s="1045" t="str">
        <f t="shared" si="192"/>
        <v/>
      </c>
      <c r="AU235" s="1045"/>
      <c r="AV235" s="1045" t="str">
        <f t="shared" si="207"/>
        <v/>
      </c>
      <c r="AW235" s="1045"/>
      <c r="AX235" s="1045" t="str">
        <f t="shared" si="193"/>
        <v/>
      </c>
      <c r="AY235" s="1497"/>
      <c r="AZ235" s="1497"/>
      <c r="BA235" s="900" t="str">
        <f t="shared" si="194"/>
        <v/>
      </c>
      <c r="BB235" s="900" t="str">
        <f>IF(ISBLANK('JOURNÉE 2'!C235),"",'JOURNÉE 2'!C235)</f>
        <v/>
      </c>
      <c r="BC235" s="1511"/>
      <c r="BD235" s="1510"/>
      <c r="BE235" s="1515"/>
      <c r="BF235" s="1311" t="str">
        <f>IF(ISNA(VLOOKUP(BA235,'JOURNÉE 1'!$BJ$10:$BL$298,2,FALSE)),"",VLOOKUP(BA235,'JOURNÉE 1'!$BJ$10:$BL$298,2,FALSE))</f>
        <v/>
      </c>
      <c r="BG235" s="1312" t="str">
        <f t="shared" si="11"/>
        <v/>
      </c>
      <c r="BH235" s="1312" t="str">
        <f t="shared" si="12"/>
        <v/>
      </c>
      <c r="BI235" s="1511"/>
      <c r="BJ235" s="1353"/>
      <c r="BK235" s="1510"/>
      <c r="BL235" s="1510"/>
      <c r="BM235" s="1515"/>
      <c r="BN235" s="1311" t="str">
        <f>IF(ISBLANK('JOURNÉE 1'!C235),"",'JOURNÉE 1'!C235)</f>
        <v/>
      </c>
      <c r="BO235" s="461" t="str">
        <f t="shared" si="195"/>
        <v/>
      </c>
      <c r="BP235" s="461" t="str">
        <f>IF(ISBLANK('JOURNÉE 2'!C235),"",'JOURNÉE 2'!C235)</f>
        <v/>
      </c>
      <c r="BQ235" s="461" t="str">
        <f>IF(ISBLANK('JOURNÉE 1'!U235),"",'JOURNÉE 1'!U235)</f>
        <v/>
      </c>
      <c r="BR235" s="461" t="str">
        <f>IF(ISNA(VLOOKUP(BN235,'JOURNÉE 2'!$C$10:$AR$300,35,FALSE)),"",VLOOKUP(BN235,'JOURNÉE 2'!$C$10:$AR$300,35,FALSE))</f>
        <v/>
      </c>
      <c r="BS235" s="461" t="str">
        <f t="shared" si="198"/>
        <v/>
      </c>
      <c r="BT235" s="475">
        <f t="shared" si="199"/>
        <v>18</v>
      </c>
      <c r="BU235" s="1304" t="str">
        <f>IF(ISNA(VLOOKUP(BN235,'JOURNÉE 2'!$BV$10:$BX$300,3,FALSE)),"",VLOOKUP(BN235,'JOURNÉE 2'!$BV$10:$BX$300,3,FALSE))</f>
        <v/>
      </c>
      <c r="BV235" s="900" t="str">
        <f>IF(ISNA(VLOOKUP(BN235,'JOURNÉE 2'!$C$10:$AR$300,1,FALSE)),"",VLOOKUP(BN235,'JOURNÉE 2'!$C$10:$AR$300,1,FALSE))</f>
        <v/>
      </c>
      <c r="BW235" s="96"/>
      <c r="BX235" t="str">
        <f>IF(ISEVEN(ROW()),IF($B235&lt;&gt;0,TEXT($B235,"00")&amp;" "&amp;#REF!&amp;" "&amp;1,""),IF($B234&lt;&gt;0,TEXT($B234,"00")&amp;" "&amp;#REF!&amp;" "&amp;2,""))</f>
        <v/>
      </c>
      <c r="BY235" t="str">
        <f t="shared" si="209"/>
        <v/>
      </c>
      <c r="BZ235" t="str">
        <f t="shared" si="210"/>
        <v/>
      </c>
      <c r="CA235" t="str">
        <f t="shared" si="208"/>
        <v/>
      </c>
      <c r="CB235" t="str">
        <f t="shared" si="200"/>
        <v/>
      </c>
      <c r="CC235" t="str">
        <f t="shared" si="201"/>
        <v/>
      </c>
      <c r="CD235" t="str">
        <f t="shared" si="202"/>
        <v/>
      </c>
      <c r="CE235" t="str">
        <f t="shared" si="203"/>
        <v/>
      </c>
      <c r="CF235" t="str">
        <f t="shared" si="204"/>
        <v/>
      </c>
    </row>
    <row r="236" spans="1:84" ht="15.75" customHeight="1" thickTop="1" x14ac:dyDescent="0.4">
      <c r="A236" s="1497"/>
      <c r="B236" s="1459"/>
      <c r="C236" s="97"/>
      <c r="D236" s="98"/>
      <c r="E236" s="98"/>
      <c r="F236" s="87"/>
      <c r="G236" s="1140"/>
      <c r="H236" s="1459" t="str">
        <f t="shared" ref="H236" si="231">IF(G237=36,"",IF(G236="","",G236+G237))</f>
        <v/>
      </c>
      <c r="I236" s="1103" t="str">
        <f>IF(ISNA(VLOOKUP(C236,'J1&amp;J2'!$CA$9:$CE$466,5,FALSE)),"",VLOOKUP(C236,'J1&amp;J2'!$CA$9:$CE$466,5,FALSE))</f>
        <v/>
      </c>
      <c r="J236" s="1516"/>
      <c r="K236" s="1479" t="str">
        <f>IF(ISNA(VLOOKUP(J236,SaisieScores!$C$12:$D$103,2,FALSE)),"",VLOOKUP(J236,SaisieScores!$C$12:$D$103,2,FALSE))</f>
        <v/>
      </c>
      <c r="L236" s="1462" t="str">
        <f t="shared" si="212"/>
        <v/>
      </c>
      <c r="M236" s="1529" t="str">
        <f>IF(L236="","",L236-$AS$6)</f>
        <v/>
      </c>
      <c r="N236" s="1471" t="str">
        <f>IF(K236="","",RANK(K236,($K$10:$K$257),1))</f>
        <v/>
      </c>
      <c r="O236" s="1474" t="str">
        <f>IF(S236="","",IF(S236&gt;3,"",IF(S236=1,K236,IF(S236=2,K236,IF(S236=3,K236)))))</f>
        <v/>
      </c>
      <c r="P236" s="1045"/>
      <c r="Q236" s="942"/>
      <c r="R236" s="87"/>
      <c r="S236" s="1474" t="str">
        <f>IF(OR(ISBLANK(K236),K236=""),"",RANK(K236,$K$214:$K$241,1)+COUNTIF($K$214:K236,K236)-1)</f>
        <v/>
      </c>
      <c r="T236" s="1474" t="str">
        <f>IF(O236="","",IF(O236&gt;3,"",IF(O236=1,K236,IF(O236=2,K236,IF(O236=3,K236)))))</f>
        <v/>
      </c>
      <c r="U236" s="1474" t="str">
        <f>IF(S236="","",IF(S236&gt;3,"",IF(S236=1,K236,IF(S236=2,K236,IF(S236=3,K236)))))</f>
        <v/>
      </c>
      <c r="V236" s="1474"/>
      <c r="W236" s="1474" t="str">
        <f>IF(OR(ISBLANK(V236),V236=""),"",RANK(V236,($V$10:$V$257),1))</f>
        <v/>
      </c>
      <c r="X236" s="1476"/>
      <c r="Y236" s="1476"/>
      <c r="Z236" s="1477"/>
      <c r="AA236" s="1425"/>
      <c r="AB236" s="1328" t="str">
        <f>IF(ISNA(VLOOKUP(AA236,SaisieScores!$F$12:$G$103,2,FALSE)),"",VLOOKUP(AA236,SaisieScores!$F$12:$G$103,2,FALSE))</f>
        <v/>
      </c>
      <c r="AC236" s="1348" t="str">
        <f t="shared" si="17"/>
        <v/>
      </c>
      <c r="AD236" s="1349" t="str">
        <f t="shared" si="189"/>
        <v/>
      </c>
      <c r="AE236" s="1349" t="str">
        <f t="shared" si="190"/>
        <v/>
      </c>
      <c r="AF236" s="1348" t="str">
        <f>IF(OR(ISBLANK(AB236),AB236=""),"",IF(AB236="AB","",RANK(AB236,$AB$214:$AB$241,1)+COUNTIF($AB$214:AB236,AB236)-1))</f>
        <v/>
      </c>
      <c r="AG236" s="1223" t="str">
        <f t="shared" si="196"/>
        <v/>
      </c>
      <c r="AH236" s="103" t="str">
        <f t="shared" si="219"/>
        <v/>
      </c>
      <c r="AI236" s="82" t="str">
        <f t="shared" si="215"/>
        <v/>
      </c>
      <c r="AJ236" s="897" t="str">
        <f t="shared" si="4"/>
        <v/>
      </c>
      <c r="AK236" s="1223"/>
      <c r="AL236" s="1348"/>
      <c r="AM236" s="1348"/>
      <c r="AN236" s="1349" t="str">
        <f t="shared" si="197"/>
        <v/>
      </c>
      <c r="AO236" s="1157" t="str">
        <f t="shared" si="214"/>
        <v/>
      </c>
      <c r="AP236" s="1069" t="str">
        <f t="shared" si="206"/>
        <v/>
      </c>
      <c r="AQ236" s="1223" t="str">
        <f t="shared" si="191"/>
        <v/>
      </c>
      <c r="AR236" s="1223" t="str">
        <f t="shared" si="220"/>
        <v/>
      </c>
      <c r="AS236" s="1223" t="str">
        <f t="shared" si="7"/>
        <v/>
      </c>
      <c r="AT236" s="1223" t="str">
        <f t="shared" si="192"/>
        <v/>
      </c>
      <c r="AU236" s="1223"/>
      <c r="AV236" s="1223" t="str">
        <f t="shared" si="207"/>
        <v/>
      </c>
      <c r="AW236" s="1223"/>
      <c r="AX236" s="1223" t="str">
        <f t="shared" si="193"/>
        <v/>
      </c>
      <c r="AY236" s="1497"/>
      <c r="AZ236" s="1497"/>
      <c r="BA236" s="900" t="str">
        <f t="shared" si="194"/>
        <v/>
      </c>
      <c r="BB236" s="900" t="str">
        <f>IF(ISBLANK('JOURNÉE 2'!C236),"",'JOURNÉE 2'!C236)</f>
        <v/>
      </c>
      <c r="BC236" s="1505" t="str">
        <f>IF(OR(BK236=""),"",IF(OR(BL236=""),"",BK236))</f>
        <v/>
      </c>
      <c r="BD236" s="1495" t="str">
        <f>IF(OR(BK236=""),"",IF(OR(BL236=""),"",BL236))</f>
        <v/>
      </c>
      <c r="BE236" s="1508" t="str">
        <f>IF(OR(BK236="",BL236=""),"",MIN(BK236:BL236))</f>
        <v/>
      </c>
      <c r="BF236" s="1311" t="str">
        <f>IF(ISNA(VLOOKUP(BA236,'JOURNÉE 1'!$BJ$10:$BL$298,2,FALSE)),"",VLOOKUP(BA236,'JOURNÉE 1'!$BJ$10:$BL$298,2,FALSE))</f>
        <v/>
      </c>
      <c r="BG236" s="1312" t="str">
        <f t="shared" si="11"/>
        <v/>
      </c>
      <c r="BH236" s="1312" t="str">
        <f t="shared" si="12"/>
        <v/>
      </c>
      <c r="BI236" s="1505" t="str">
        <f>IF(OR(C236="",C237=""),"",CONCATENATE(C236,C237))</f>
        <v/>
      </c>
      <c r="BJ236" s="1354"/>
      <c r="BK236" s="1495" t="str">
        <f>IF(K236= "", "",K236)</f>
        <v/>
      </c>
      <c r="BL236" s="1495" t="str">
        <f>IF(ISNA(VLOOKUP(BI236,'JOURNÉE 2'!$BE$10:$BF$300,2,FALSE)),"",VLOOKUP(BI236,'JOURNÉE 2'!$BE$10:$BF$300,2,FALSE))</f>
        <v/>
      </c>
      <c r="BM236" s="1508" t="str">
        <f>IF(OR(BK236="",BL236=""),"",MIN(BK236:BL236))</f>
        <v/>
      </c>
      <c r="BN236" s="1311" t="str">
        <f>IF(ISBLANK('JOURNÉE 1'!C236),"",'JOURNÉE 1'!C236)</f>
        <v/>
      </c>
      <c r="BO236" s="461" t="str">
        <f t="shared" si="195"/>
        <v/>
      </c>
      <c r="BP236" s="461" t="str">
        <f>IF(ISBLANK('JOURNÉE 2'!C236),"",'JOURNÉE 2'!C236)</f>
        <v/>
      </c>
      <c r="BQ236" s="461" t="str">
        <f>IF(ISBLANK('JOURNÉE 1'!U236),"",'JOURNÉE 1'!U236)</f>
        <v/>
      </c>
      <c r="BR236" s="461" t="str">
        <f>IF(ISNA(VLOOKUP(BN236,'JOURNÉE 2'!$C$10:$AR$300,35,FALSE)),"",VLOOKUP(BN236,'JOURNÉE 2'!$C$10:$AR$300,35,FALSE))</f>
        <v/>
      </c>
      <c r="BS236" s="461" t="str">
        <f t="shared" si="198"/>
        <v/>
      </c>
      <c r="BT236" s="475">
        <f t="shared" si="199"/>
        <v>18</v>
      </c>
      <c r="BU236" s="1304" t="str">
        <f>IF(ISNA(VLOOKUP(BN236,'JOURNÉE 2'!$BV$10:$BX$300,3,FALSE)),"",VLOOKUP(BN236,'JOURNÉE 2'!$BV$10:$BX$300,3,FALSE))</f>
        <v/>
      </c>
      <c r="BV236" s="900" t="str">
        <f>IF(ISNA(VLOOKUP(BN236,'JOURNÉE 2'!$C$10:$AR$300,1,FALSE)),"",VLOOKUP(BN236,'JOURNÉE 2'!$C$10:$AR$300,1,FALSE))</f>
        <v/>
      </c>
      <c r="BW236" s="107"/>
      <c r="BX236" t="str">
        <f>IF(ISEVEN(ROW()),IF($B236&lt;&gt;0,TEXT($B236,"00")&amp;" "&amp;#REF!&amp;" "&amp;1,""),IF($B235&lt;&gt;0,TEXT($B235,"00")&amp;" "&amp;#REF!&amp;" "&amp;2,""))</f>
        <v/>
      </c>
      <c r="BY236" t="str">
        <f t="shared" si="209"/>
        <v/>
      </c>
      <c r="BZ236" t="str">
        <f t="shared" si="210"/>
        <v/>
      </c>
      <c r="CA236" t="str">
        <f t="shared" si="208"/>
        <v/>
      </c>
      <c r="CB236" t="str">
        <f t="shared" si="200"/>
        <v/>
      </c>
      <c r="CC236" t="str">
        <f t="shared" si="201"/>
        <v/>
      </c>
      <c r="CD236" t="str">
        <f t="shared" si="202"/>
        <v/>
      </c>
      <c r="CE236" t="str">
        <f t="shared" si="203"/>
        <v/>
      </c>
      <c r="CF236" t="str">
        <f t="shared" si="204"/>
        <v/>
      </c>
    </row>
    <row r="237" spans="1:84" ht="15.75" customHeight="1" thickBot="1" x14ac:dyDescent="0.45">
      <c r="A237" s="1497"/>
      <c r="B237" s="1458"/>
      <c r="C237" s="97"/>
      <c r="D237" s="98"/>
      <c r="E237" s="98"/>
      <c r="F237" s="87"/>
      <c r="G237" s="1140"/>
      <c r="H237" s="1486"/>
      <c r="I237" s="1105" t="str">
        <f>IF(ISNA(VLOOKUP(C237,'J1&amp;J2'!$CA$9:$CE$466,5,FALSE)),"",VLOOKUP(C237,'J1&amp;J2'!$CA$9:$CE$466,5,FALSE))</f>
        <v/>
      </c>
      <c r="J237" s="1517"/>
      <c r="K237" s="1480"/>
      <c r="L237" s="1463"/>
      <c r="M237" s="1531"/>
      <c r="N237" s="1484"/>
      <c r="O237" s="1510"/>
      <c r="P237" s="1010"/>
      <c r="Q237" s="1350"/>
      <c r="R237" s="88"/>
      <c r="S237" s="1510"/>
      <c r="T237" s="1510"/>
      <c r="U237" s="1510"/>
      <c r="V237" s="1510"/>
      <c r="W237" s="1510"/>
      <c r="X237" s="1510"/>
      <c r="Y237" s="1528"/>
      <c r="Z237" s="1514"/>
      <c r="AA237" s="1425"/>
      <c r="AB237" s="1328" t="str">
        <f>IF(ISNA(VLOOKUP(AA237,SaisieScores!$F$12:$G$103,2,FALSE)),"",VLOOKUP(AA237,SaisieScores!$F$12:$G$103,2,FALSE))</f>
        <v/>
      </c>
      <c r="AC237" s="898" t="str">
        <f t="shared" si="17"/>
        <v/>
      </c>
      <c r="AD237" s="1339" t="str">
        <f t="shared" si="189"/>
        <v/>
      </c>
      <c r="AE237" s="1339" t="str">
        <f t="shared" si="190"/>
        <v/>
      </c>
      <c r="AF237" s="898" t="str">
        <f>IF(OR(ISBLANK(AB237),AB237=""),"",IF(AB237="AB","",RANK(AB237,$AB$214:$AB$241,1)+COUNTIF($AB$214:AB237,AB237)-1))</f>
        <v/>
      </c>
      <c r="AG237" s="1045" t="str">
        <f t="shared" si="196"/>
        <v/>
      </c>
      <c r="AH237" s="88" t="str">
        <f t="shared" si="219"/>
        <v/>
      </c>
      <c r="AI237" s="87" t="str">
        <f t="shared" si="215"/>
        <v/>
      </c>
      <c r="AJ237" s="1010" t="str">
        <f t="shared" si="4"/>
        <v/>
      </c>
      <c r="AK237" s="99"/>
      <c r="AL237" s="950"/>
      <c r="AM237" s="950"/>
      <c r="AN237" s="1339" t="str">
        <f t="shared" si="197"/>
        <v/>
      </c>
      <c r="AO237" s="1352" t="str">
        <f t="shared" si="214"/>
        <v/>
      </c>
      <c r="AP237" s="1068" t="str">
        <f t="shared" si="206"/>
        <v/>
      </c>
      <c r="AQ237" s="1045" t="str">
        <f t="shared" si="191"/>
        <v/>
      </c>
      <c r="AR237" s="1045" t="str">
        <f t="shared" si="220"/>
        <v/>
      </c>
      <c r="AS237" s="1045" t="str">
        <f t="shared" si="7"/>
        <v/>
      </c>
      <c r="AT237" s="1045" t="str">
        <f t="shared" si="192"/>
        <v/>
      </c>
      <c r="AU237" s="1045"/>
      <c r="AV237" s="1045" t="str">
        <f t="shared" si="207"/>
        <v/>
      </c>
      <c r="AW237" s="1045"/>
      <c r="AX237" s="1045" t="str">
        <f t="shared" si="193"/>
        <v/>
      </c>
      <c r="AY237" s="1497"/>
      <c r="AZ237" s="1497"/>
      <c r="BA237" s="900" t="str">
        <f t="shared" si="194"/>
        <v/>
      </c>
      <c r="BB237" s="900" t="str">
        <f>IF(ISBLANK('JOURNÉE 2'!C237),"",'JOURNÉE 2'!C237)</f>
        <v/>
      </c>
      <c r="BC237" s="1511"/>
      <c r="BD237" s="1510"/>
      <c r="BE237" s="1515"/>
      <c r="BF237" s="1311" t="str">
        <f>IF(ISNA(VLOOKUP(BA237,'JOURNÉE 1'!$BJ$10:$BL$298,2,FALSE)),"",VLOOKUP(BA237,'JOURNÉE 1'!$BJ$10:$BL$298,2,FALSE))</f>
        <v/>
      </c>
      <c r="BG237" s="1312" t="str">
        <f t="shared" si="11"/>
        <v/>
      </c>
      <c r="BH237" s="1312" t="str">
        <f t="shared" si="12"/>
        <v/>
      </c>
      <c r="BI237" s="1511"/>
      <c r="BJ237" s="1353"/>
      <c r="BK237" s="1510"/>
      <c r="BL237" s="1510"/>
      <c r="BM237" s="1515"/>
      <c r="BN237" s="1311" t="str">
        <f>IF(ISBLANK('JOURNÉE 1'!C237),"",'JOURNÉE 1'!C237)</f>
        <v/>
      </c>
      <c r="BO237" s="461" t="str">
        <f t="shared" si="195"/>
        <v/>
      </c>
      <c r="BP237" s="461" t="str">
        <f>IF(ISBLANK('JOURNÉE 2'!C237),"",'JOURNÉE 2'!C237)</f>
        <v/>
      </c>
      <c r="BQ237" s="461" t="str">
        <f>IF(ISBLANK('JOURNÉE 1'!U237),"",'JOURNÉE 1'!U237)</f>
        <v/>
      </c>
      <c r="BR237" s="461" t="str">
        <f>IF(ISNA(VLOOKUP(BN237,'JOURNÉE 2'!$C$10:$AR$300,35,FALSE)),"",VLOOKUP(BN237,'JOURNÉE 2'!$C$10:$AR$300,35,FALSE))</f>
        <v/>
      </c>
      <c r="BS237" s="461" t="str">
        <f t="shared" si="198"/>
        <v/>
      </c>
      <c r="BT237" s="475">
        <f t="shared" si="199"/>
        <v>18</v>
      </c>
      <c r="BU237" s="1304" t="str">
        <f>IF(ISNA(VLOOKUP(BN237,'JOURNÉE 2'!$BV$10:$BX$300,3,FALSE)),"",VLOOKUP(BN237,'JOURNÉE 2'!$BV$10:$BX$300,3,FALSE))</f>
        <v/>
      </c>
      <c r="BV237" s="900" t="str">
        <f>IF(ISNA(VLOOKUP(BN237,'JOURNÉE 2'!$C$10:$AR$300,1,FALSE)),"",VLOOKUP(BN237,'JOURNÉE 2'!$C$10:$AR$300,1,FALSE))</f>
        <v/>
      </c>
      <c r="BW237" s="96"/>
      <c r="BX237" t="str">
        <f>IF(ISEVEN(ROW()),IF($B237&lt;&gt;0,TEXT($B237,"00")&amp;" "&amp;#REF!&amp;" "&amp;1,""),IF($B236&lt;&gt;0,TEXT($B236,"00")&amp;" "&amp;#REF!&amp;" "&amp;2,""))</f>
        <v/>
      </c>
      <c r="BY237" t="str">
        <f t="shared" si="209"/>
        <v/>
      </c>
      <c r="BZ237" t="str">
        <f t="shared" si="210"/>
        <v/>
      </c>
      <c r="CA237" t="str">
        <f t="shared" si="208"/>
        <v/>
      </c>
      <c r="CB237" t="str">
        <f t="shared" si="200"/>
        <v/>
      </c>
      <c r="CC237" t="str">
        <f t="shared" si="201"/>
        <v/>
      </c>
      <c r="CD237" t="str">
        <f t="shared" si="202"/>
        <v/>
      </c>
      <c r="CE237" t="str">
        <f t="shared" si="203"/>
        <v/>
      </c>
      <c r="CF237" t="str">
        <f t="shared" si="204"/>
        <v/>
      </c>
    </row>
    <row r="238" spans="1:84" ht="15.75" customHeight="1" thickTop="1" x14ac:dyDescent="0.4">
      <c r="A238" s="1497"/>
      <c r="B238" s="1457"/>
      <c r="C238" s="113"/>
      <c r="D238" s="114"/>
      <c r="E238" s="114"/>
      <c r="F238" s="115"/>
      <c r="G238" s="1139"/>
      <c r="H238" s="1457" t="str">
        <f t="shared" ref="H238" si="232">IF(G239=36,"",IF(G238="","",G238+G239))</f>
        <v/>
      </c>
      <c r="I238" s="1104" t="str">
        <f>IF(ISNA(VLOOKUP(C238,'J1&amp;J2'!$CA$9:$CE$466,5,FALSE)),"",VLOOKUP(C238,'J1&amp;J2'!$CA$9:$CE$466,5,FALSE))</f>
        <v/>
      </c>
      <c r="J238" s="1518"/>
      <c r="K238" s="1479" t="str">
        <f>IF(ISNA(VLOOKUP(J238,SaisieScores!$C$12:$D$103,2,FALSE)),"",VLOOKUP(J238,SaisieScores!$C$12:$D$103,2,FALSE))</f>
        <v/>
      </c>
      <c r="L238" s="1462" t="str">
        <f t="shared" si="212"/>
        <v/>
      </c>
      <c r="M238" s="1520" t="str">
        <f>IF(L238="","",L238-$AS$6)</f>
        <v/>
      </c>
      <c r="N238" s="1460" t="str">
        <f>IF(K238="","",RANK(K238,($K$10:$K$257),1))</f>
        <v/>
      </c>
      <c r="O238" s="1509" t="str">
        <f>IF(S238="","",IF(S238&gt;3,"",IF(S238=1,K238,IF(S238=2,K238,IF(S238=3,K238)))))</f>
        <v/>
      </c>
      <c r="P238" s="1351"/>
      <c r="Q238" s="1351"/>
      <c r="R238" s="83"/>
      <c r="S238" s="1539" t="str">
        <f>IF(OR(ISBLANK(K238),K238=""),"",RANK(K238,$K$214:$K$241,1)+COUNTIF($K$214:K238,K238)-1)</f>
        <v/>
      </c>
      <c r="T238" s="1474" t="str">
        <f>IF(O238="","",IF(O238&gt;3,"",IF(O238=1,K238,IF(O238=2,K238,IF(O238=3,K238)))))</f>
        <v/>
      </c>
      <c r="U238" s="1474" t="str">
        <f>IF(S238="","",IF(S238&gt;3,"",IF(S238=1,K238,IF(S238=2,K238,IF(S238=3,K238)))))</f>
        <v/>
      </c>
      <c r="V238" s="1474"/>
      <c r="W238" s="1474" t="str">
        <f>IF(OR(ISBLANK(V238),V238=""),"",RANK(V238,($V$10:$V$257),1))</f>
        <v/>
      </c>
      <c r="X238" s="1474"/>
      <c r="Y238" s="1476"/>
      <c r="Z238" s="1477"/>
      <c r="AA238" s="1426"/>
      <c r="AB238" s="1328" t="str">
        <f>IF(ISNA(VLOOKUP(AA238,SaisieScores!$F$12:$G$103,2,FALSE)),"",VLOOKUP(AA238,SaisieScores!$F$12:$G$103,2,FALSE))</f>
        <v/>
      </c>
      <c r="AC238" s="1348" t="str">
        <f t="shared" si="17"/>
        <v/>
      </c>
      <c r="AD238" s="1349" t="str">
        <f t="shared" si="189"/>
        <v/>
      </c>
      <c r="AE238" s="1349" t="str">
        <f t="shared" si="190"/>
        <v/>
      </c>
      <c r="AF238" s="1348" t="str">
        <f>IF(OR(ISBLANK(AB238),AB238=""),"",IF(AB238="AB","",RANK(AB238,$AB$214:$AB$241,1)+COUNTIF($AB$214:AB238,AB238)-1))</f>
        <v/>
      </c>
      <c r="AG238" s="1223" t="str">
        <f t="shared" si="196"/>
        <v/>
      </c>
      <c r="AH238" s="103" t="str">
        <f t="shared" si="219"/>
        <v/>
      </c>
      <c r="AI238" s="82" t="str">
        <f t="shared" si="215"/>
        <v/>
      </c>
      <c r="AJ238" s="897" t="str">
        <f t="shared" si="4"/>
        <v/>
      </c>
      <c r="AK238" s="1223"/>
      <c r="AL238" s="1348"/>
      <c r="AM238" s="1348"/>
      <c r="AN238" s="1349" t="str">
        <f t="shared" si="197"/>
        <v/>
      </c>
      <c r="AO238" s="1157" t="str">
        <f t="shared" si="214"/>
        <v/>
      </c>
      <c r="AP238" s="1069" t="str">
        <f t="shared" si="206"/>
        <v/>
      </c>
      <c r="AQ238" s="1223" t="str">
        <f t="shared" si="191"/>
        <v/>
      </c>
      <c r="AR238" s="1223" t="str">
        <f t="shared" si="220"/>
        <v/>
      </c>
      <c r="AS238" s="1223" t="str">
        <f t="shared" si="7"/>
        <v/>
      </c>
      <c r="AT238" s="1223" t="str">
        <f t="shared" si="192"/>
        <v/>
      </c>
      <c r="AU238" s="1223"/>
      <c r="AV238" s="1223" t="str">
        <f t="shared" si="207"/>
        <v/>
      </c>
      <c r="AW238" s="1223"/>
      <c r="AX238" s="1223" t="str">
        <f t="shared" si="193"/>
        <v/>
      </c>
      <c r="AY238" s="1497"/>
      <c r="AZ238" s="1497"/>
      <c r="BA238" s="900" t="str">
        <f t="shared" si="194"/>
        <v/>
      </c>
      <c r="BB238" s="900" t="str">
        <f>IF(ISBLANK('JOURNÉE 2'!C238),"",'JOURNÉE 2'!C238)</f>
        <v/>
      </c>
      <c r="BC238" s="1505" t="str">
        <f>IF(OR(BK238=""),"",IF(OR(BL238=""),"",BK238))</f>
        <v/>
      </c>
      <c r="BD238" s="1495" t="str">
        <f>IF(OR(BK238=""),"",IF(OR(BL238=""),"",BL238))</f>
        <v/>
      </c>
      <c r="BE238" s="1508" t="str">
        <f>IF(OR(BK238="",BL238=""),"",MIN(BK238:BL238))</f>
        <v/>
      </c>
      <c r="BF238" s="1311" t="str">
        <f>IF(ISNA(VLOOKUP(BA238,'JOURNÉE 1'!$BJ$10:$BL$298,2,FALSE)),"",VLOOKUP(BA238,'JOURNÉE 1'!$BJ$10:$BL$298,2,FALSE))</f>
        <v/>
      </c>
      <c r="BG238" s="1312" t="str">
        <f t="shared" si="11"/>
        <v/>
      </c>
      <c r="BH238" s="1312" t="str">
        <f t="shared" si="12"/>
        <v/>
      </c>
      <c r="BI238" s="1505" t="str">
        <f>IF(OR(C238="",C239=""),"",CONCATENATE(C238,C239))</f>
        <v/>
      </c>
      <c r="BJ238" s="1354"/>
      <c r="BK238" s="1495" t="str">
        <f>IF(K238= "", "",K238)</f>
        <v/>
      </c>
      <c r="BL238" s="1495" t="str">
        <f>IF(ISNA(VLOOKUP(BI238,'JOURNÉE 2'!$BE$10:$BF$300,2,FALSE)),"",VLOOKUP(BI238,'JOURNÉE 2'!$BE$10:$BF$300,2,FALSE))</f>
        <v/>
      </c>
      <c r="BM238" s="1508" t="str">
        <f>IF(OR(BK238="",BL238=""),"",MIN(BK238:BL238))</f>
        <v/>
      </c>
      <c r="BN238" s="1311" t="str">
        <f>IF(ISBLANK('JOURNÉE 1'!C238),"",'JOURNÉE 1'!C238)</f>
        <v/>
      </c>
      <c r="BO238" s="461" t="str">
        <f t="shared" si="195"/>
        <v/>
      </c>
      <c r="BP238" s="461" t="str">
        <f>IF(ISBLANK('JOURNÉE 2'!C238),"",'JOURNÉE 2'!C238)</f>
        <v/>
      </c>
      <c r="BQ238" s="461" t="str">
        <f>IF(ISBLANK('JOURNÉE 1'!U238),"",'JOURNÉE 1'!U238)</f>
        <v/>
      </c>
      <c r="BR238" s="461" t="str">
        <f>IF(ISNA(VLOOKUP(BN238,'JOURNÉE 2'!$C$10:$AR$300,35,FALSE)),"",VLOOKUP(BN238,'JOURNÉE 2'!$C$10:$AR$300,35,FALSE))</f>
        <v/>
      </c>
      <c r="BS238" s="461" t="str">
        <f t="shared" si="198"/>
        <v/>
      </c>
      <c r="BT238" s="475">
        <f t="shared" si="199"/>
        <v>18</v>
      </c>
      <c r="BU238" s="1304" t="str">
        <f>IF(ISNA(VLOOKUP(BN238,'JOURNÉE 2'!$BV$10:$BX$300,3,FALSE)),"",VLOOKUP(BN238,'JOURNÉE 2'!$BV$10:$BX$300,3,FALSE))</f>
        <v/>
      </c>
      <c r="BV238" s="900" t="str">
        <f>IF(ISNA(VLOOKUP(BN238,'JOURNÉE 2'!$C$10:$AR$300,1,FALSE)),"",VLOOKUP(BN238,'JOURNÉE 2'!$C$10:$AR$300,1,FALSE))</f>
        <v/>
      </c>
      <c r="BW238" s="107"/>
      <c r="BX238" t="str">
        <f>IF(ISEVEN(ROW()),IF($B238&lt;&gt;0,TEXT($B238,"00")&amp;" "&amp;#REF!&amp;" "&amp;1,""),IF($B237&lt;&gt;0,TEXT($B237,"00")&amp;" "&amp;#REF!&amp;" "&amp;2,""))</f>
        <v/>
      </c>
      <c r="BY238" t="str">
        <f t="shared" si="209"/>
        <v/>
      </c>
      <c r="BZ238" t="str">
        <f t="shared" si="210"/>
        <v/>
      </c>
      <c r="CA238" t="str">
        <f t="shared" si="208"/>
        <v/>
      </c>
      <c r="CB238" t="str">
        <f t="shared" si="200"/>
        <v/>
      </c>
      <c r="CC238" t="str">
        <f t="shared" si="201"/>
        <v/>
      </c>
      <c r="CD238" t="str">
        <f t="shared" si="202"/>
        <v/>
      </c>
      <c r="CE238" t="str">
        <f t="shared" si="203"/>
        <v/>
      </c>
      <c r="CF238" t="str">
        <f t="shared" si="204"/>
        <v/>
      </c>
    </row>
    <row r="239" spans="1:84" ht="15.75" customHeight="1" thickBot="1" x14ac:dyDescent="0.45">
      <c r="A239" s="1497"/>
      <c r="B239" s="1458"/>
      <c r="C239" s="80"/>
      <c r="D239" s="81"/>
      <c r="E239" s="81"/>
      <c r="F239" s="82"/>
      <c r="G239" s="1141"/>
      <c r="H239" s="1494"/>
      <c r="I239" s="1102" t="str">
        <f>IF(ISNA(VLOOKUP(C239,'J1&amp;J2'!$CA$9:$CE$466,5,FALSE)),"",VLOOKUP(C239,'J1&amp;J2'!$CA$9:$CE$466,5,FALSE))</f>
        <v/>
      </c>
      <c r="J239" s="1519"/>
      <c r="K239" s="1480"/>
      <c r="L239" s="1463"/>
      <c r="M239" s="1521"/>
      <c r="N239" s="1461"/>
      <c r="O239" s="1510"/>
      <c r="P239" s="1347"/>
      <c r="Q239" s="1347"/>
      <c r="R239" s="83"/>
      <c r="S239" s="1510"/>
      <c r="T239" s="1510"/>
      <c r="U239" s="1510"/>
      <c r="V239" s="1510"/>
      <c r="W239" s="1510"/>
      <c r="X239" s="1510"/>
      <c r="Y239" s="1528"/>
      <c r="Z239" s="1514"/>
      <c r="AA239" s="1424"/>
      <c r="AB239" s="1328" t="str">
        <f>IF(ISNA(VLOOKUP(AA239,SaisieScores!$F$12:$G$103,2,FALSE)),"",VLOOKUP(AA239,SaisieScores!$F$12:$G$103,2,FALSE))</f>
        <v/>
      </c>
      <c r="AC239" s="898" t="str">
        <f t="shared" si="17"/>
        <v/>
      </c>
      <c r="AD239" s="1339" t="str">
        <f t="shared" si="189"/>
        <v/>
      </c>
      <c r="AE239" s="1339" t="str">
        <f t="shared" si="190"/>
        <v/>
      </c>
      <c r="AF239" s="898" t="str">
        <f>IF(OR(ISBLANK(AB239),AB239=""),"",IF(AB239="AB","",RANK(AB239,$AB$214:$AB$241,1)+COUNTIF($AB$214:AB239,AB239)-1))</f>
        <v/>
      </c>
      <c r="AG239" s="1045" t="str">
        <f t="shared" si="196"/>
        <v/>
      </c>
      <c r="AH239" s="88" t="str">
        <f t="shared" si="219"/>
        <v/>
      </c>
      <c r="AI239" s="87" t="str">
        <f t="shared" si="215"/>
        <v/>
      </c>
      <c r="AJ239" s="1010" t="str">
        <f t="shared" si="4"/>
        <v/>
      </c>
      <c r="AK239" s="99"/>
      <c r="AL239" s="950"/>
      <c r="AM239" s="950"/>
      <c r="AN239" s="1339" t="str">
        <f t="shared" si="197"/>
        <v/>
      </c>
      <c r="AO239" s="1352" t="str">
        <f t="shared" si="214"/>
        <v/>
      </c>
      <c r="AP239" s="1068" t="str">
        <f t="shared" si="206"/>
        <v/>
      </c>
      <c r="AQ239" s="1045" t="str">
        <f t="shared" si="191"/>
        <v/>
      </c>
      <c r="AR239" s="1045" t="str">
        <f t="shared" si="220"/>
        <v/>
      </c>
      <c r="AS239" s="1045" t="str">
        <f t="shared" si="7"/>
        <v/>
      </c>
      <c r="AT239" s="1045" t="str">
        <f t="shared" si="192"/>
        <v/>
      </c>
      <c r="AU239" s="1045"/>
      <c r="AV239" s="1045" t="str">
        <f t="shared" si="207"/>
        <v/>
      </c>
      <c r="AW239" s="1045"/>
      <c r="AX239" s="1045" t="str">
        <f t="shared" si="193"/>
        <v/>
      </c>
      <c r="AY239" s="1497"/>
      <c r="AZ239" s="1497"/>
      <c r="BA239" s="900" t="str">
        <f t="shared" si="194"/>
        <v/>
      </c>
      <c r="BB239" s="900" t="str">
        <f>IF(ISBLANK('JOURNÉE 2'!C239),"",'JOURNÉE 2'!C239)</f>
        <v/>
      </c>
      <c r="BC239" s="1511"/>
      <c r="BD239" s="1510"/>
      <c r="BE239" s="1515"/>
      <c r="BF239" s="1311" t="str">
        <f>IF(ISNA(VLOOKUP(BA239,'JOURNÉE 1'!$BJ$10:$BL$298,2,FALSE)),"",VLOOKUP(BA239,'JOURNÉE 1'!$BJ$10:$BL$298,2,FALSE))</f>
        <v/>
      </c>
      <c r="BG239" s="1312" t="str">
        <f t="shared" si="11"/>
        <v/>
      </c>
      <c r="BH239" s="1312" t="str">
        <f t="shared" si="12"/>
        <v/>
      </c>
      <c r="BI239" s="1511"/>
      <c r="BJ239" s="1353"/>
      <c r="BK239" s="1510"/>
      <c r="BL239" s="1510"/>
      <c r="BM239" s="1515"/>
      <c r="BN239" s="1311" t="str">
        <f>IF(ISBLANK('JOURNÉE 1'!C239),"",'JOURNÉE 1'!C239)</f>
        <v/>
      </c>
      <c r="BO239" s="461" t="str">
        <f t="shared" si="195"/>
        <v/>
      </c>
      <c r="BP239" s="461" t="str">
        <f>IF(ISBLANK('JOURNÉE 2'!C239),"",'JOURNÉE 2'!C239)</f>
        <v/>
      </c>
      <c r="BQ239" s="461" t="str">
        <f>IF(ISBLANK('JOURNÉE 1'!U239),"",'JOURNÉE 1'!U239)</f>
        <v/>
      </c>
      <c r="BR239" s="461" t="str">
        <f>IF(ISNA(VLOOKUP(BN239,'JOURNÉE 2'!$C$10:$AR$300,35,FALSE)),"",VLOOKUP(BN239,'JOURNÉE 2'!$C$10:$AR$300,35,FALSE))</f>
        <v/>
      </c>
      <c r="BS239" s="461" t="str">
        <f t="shared" si="198"/>
        <v/>
      </c>
      <c r="BT239" s="475">
        <f t="shared" si="199"/>
        <v>18</v>
      </c>
      <c r="BU239" s="1304" t="str">
        <f>IF(ISNA(VLOOKUP(BN239,'JOURNÉE 2'!$BV$10:$BX$300,3,FALSE)),"",VLOOKUP(BN239,'JOURNÉE 2'!$BV$10:$BX$300,3,FALSE))</f>
        <v/>
      </c>
      <c r="BV239" s="900" t="str">
        <f>IF(ISNA(VLOOKUP(BN239,'JOURNÉE 2'!$C$10:$AR$300,1,FALSE)),"",VLOOKUP(BN239,'JOURNÉE 2'!$C$10:$AR$300,1,FALSE))</f>
        <v/>
      </c>
      <c r="BW239" s="96"/>
      <c r="BX239" t="str">
        <f>IF(ISEVEN(ROW()),IF($B239&lt;&gt;0,TEXT($B239,"00")&amp;" "&amp;#REF!&amp;" "&amp;1,""),IF($B238&lt;&gt;0,TEXT($B238,"00")&amp;" "&amp;#REF!&amp;" "&amp;2,""))</f>
        <v/>
      </c>
      <c r="BY239" t="str">
        <f t="shared" si="209"/>
        <v/>
      </c>
      <c r="BZ239" t="str">
        <f t="shared" si="210"/>
        <v/>
      </c>
      <c r="CA239" t="str">
        <f t="shared" si="208"/>
        <v/>
      </c>
      <c r="CB239" t="str">
        <f t="shared" si="200"/>
        <v/>
      </c>
      <c r="CC239" t="str">
        <f t="shared" si="201"/>
        <v/>
      </c>
      <c r="CD239" t="str">
        <f t="shared" si="202"/>
        <v/>
      </c>
      <c r="CE239" t="str">
        <f t="shared" si="203"/>
        <v/>
      </c>
      <c r="CF239" t="str">
        <f t="shared" si="204"/>
        <v/>
      </c>
    </row>
    <row r="240" spans="1:84" ht="15.75" customHeight="1" thickTop="1" x14ac:dyDescent="0.4">
      <c r="A240" s="1497"/>
      <c r="B240" s="1459"/>
      <c r="C240" s="97"/>
      <c r="D240" s="98"/>
      <c r="E240" s="98"/>
      <c r="F240" s="87"/>
      <c r="G240" s="1140"/>
      <c r="H240" s="1459" t="str">
        <f t="shared" ref="H240" si="233">IF(G241=36,"",IF(G240="","",G240+G241))</f>
        <v/>
      </c>
      <c r="I240" s="1103" t="str">
        <f>IF(ISNA(VLOOKUP(C240,'J1&amp;J2'!$CA$9:$CE$466,5,FALSE)),"",VLOOKUP(C240,'J1&amp;J2'!$CA$9:$CE$466,5,FALSE))</f>
        <v/>
      </c>
      <c r="J240" s="1516"/>
      <c r="K240" s="1479" t="str">
        <f>IF(ISNA(VLOOKUP(J240,SaisieScores!$C$12:$D$103,2,FALSE)),"",VLOOKUP(J240,SaisieScores!$C$12:$D$103,2,FALSE))</f>
        <v/>
      </c>
      <c r="L240" s="1462" t="str">
        <f t="shared" si="212"/>
        <v/>
      </c>
      <c r="M240" s="1529" t="str">
        <f>IF(L240="","",L240-$AS$6)</f>
        <v/>
      </c>
      <c r="N240" s="1471" t="str">
        <f>IF(K240="","",RANK(K240,($K$10:$K$257),1))</f>
        <v/>
      </c>
      <c r="O240" s="1474" t="str">
        <f>IF(S240="","",IF(S240&gt;3,"",IF(S240=1,K240,IF(S240=2,K240,IF(S240=3,K240)))))</f>
        <v/>
      </c>
      <c r="P240" s="1045"/>
      <c r="Q240" s="942"/>
      <c r="R240" s="87"/>
      <c r="S240" s="1474" t="str">
        <f>IF(OR(ISBLANK(K240),K240=""),"",RANK(K240,$K$214:$K$241,1)+COUNTIF($K$214:K240,K240)-1)</f>
        <v/>
      </c>
      <c r="T240" s="1474" t="str">
        <f>IF(O240="","",IF(O240&gt;3,"",IF(O240=1,K240,IF(O240=2,K240,IF(O240=3,K240)))))</f>
        <v/>
      </c>
      <c r="U240" s="1474" t="str">
        <f>IF(S240="","",IF(S240&gt;3,"",IF(S240=1,K240,IF(S240=2,K240,IF(S240=3,K240)))))</f>
        <v/>
      </c>
      <c r="V240" s="1474"/>
      <c r="W240" s="1474" t="str">
        <f>IF(OR(ISBLANK(V240),V240=""),"",RANK(V240,($V$10:$V$257),1))</f>
        <v/>
      </c>
      <c r="X240" s="1474"/>
      <c r="Y240" s="1476"/>
      <c r="Z240" s="1477"/>
      <c r="AA240" s="1425"/>
      <c r="AB240" s="1328" t="str">
        <f>IF(ISNA(VLOOKUP(AA240,SaisieScores!$F$12:$G$103,2,FALSE)),"",VLOOKUP(AA240,SaisieScores!$F$12:$G$103,2,FALSE))</f>
        <v/>
      </c>
      <c r="AC240" s="1348" t="str">
        <f t="shared" si="17"/>
        <v/>
      </c>
      <c r="AD240" s="1349" t="str">
        <f t="shared" si="189"/>
        <v/>
      </c>
      <c r="AE240" s="1349" t="str">
        <f t="shared" si="190"/>
        <v/>
      </c>
      <c r="AF240" s="1348" t="str">
        <f>IF(OR(ISBLANK(AB240),AB240=""),"",IF(AB240="AB","",RANK(AB240,$AB$214:$AB$241,1)+COUNTIF($AB$214:AB240,AB240)-1))</f>
        <v/>
      </c>
      <c r="AG240" s="1223" t="str">
        <f t="shared" si="196"/>
        <v/>
      </c>
      <c r="AH240" s="103" t="str">
        <f t="shared" si="219"/>
        <v/>
      </c>
      <c r="AI240" s="82" t="str">
        <f t="shared" si="215"/>
        <v/>
      </c>
      <c r="AJ240" s="897" t="str">
        <f t="shared" si="4"/>
        <v/>
      </c>
      <c r="AK240" s="1223"/>
      <c r="AL240" s="1348"/>
      <c r="AM240" s="1348"/>
      <c r="AN240" s="1349" t="str">
        <f t="shared" si="197"/>
        <v/>
      </c>
      <c r="AO240" s="1157" t="str">
        <f t="shared" si="214"/>
        <v/>
      </c>
      <c r="AP240" s="1069" t="str">
        <f t="shared" si="206"/>
        <v/>
      </c>
      <c r="AQ240" s="1223" t="str">
        <f t="shared" si="191"/>
        <v/>
      </c>
      <c r="AR240" s="1223" t="str">
        <f t="shared" si="220"/>
        <v/>
      </c>
      <c r="AS240" s="1223" t="str">
        <f t="shared" si="7"/>
        <v/>
      </c>
      <c r="AT240" s="1223" t="str">
        <f t="shared" si="192"/>
        <v/>
      </c>
      <c r="AU240" s="1223"/>
      <c r="AV240" s="1223" t="str">
        <f t="shared" si="207"/>
        <v/>
      </c>
      <c r="AW240" s="1223"/>
      <c r="AX240" s="1223" t="str">
        <f t="shared" si="193"/>
        <v/>
      </c>
      <c r="AY240" s="1497"/>
      <c r="AZ240" s="1497"/>
      <c r="BA240" s="900" t="str">
        <f t="shared" si="194"/>
        <v/>
      </c>
      <c r="BB240" s="900" t="str">
        <f>IF(ISBLANK('JOURNÉE 2'!C240),"",'JOURNÉE 2'!C240)</f>
        <v/>
      </c>
      <c r="BC240" s="1505" t="str">
        <f>IF(OR(BK240=""),"",IF(OR(BL240=""),"",BK240))</f>
        <v/>
      </c>
      <c r="BD240" s="1495" t="str">
        <f>IF(OR(BK240=""),"",IF(OR(BL240=""),"",BL240))</f>
        <v/>
      </c>
      <c r="BE240" s="1508" t="str">
        <f>IF(OR(BK240="",BL240=""),"",MIN(BK240:BL240))</f>
        <v/>
      </c>
      <c r="BF240" s="1311" t="str">
        <f>IF(ISNA(VLOOKUP(BA240,'JOURNÉE 1'!$BJ$10:$BL$298,2,FALSE)),"",VLOOKUP(BA240,'JOURNÉE 1'!$BJ$10:$BL$298,2,FALSE))</f>
        <v/>
      </c>
      <c r="BG240" s="1312" t="str">
        <f t="shared" si="11"/>
        <v/>
      </c>
      <c r="BH240" s="1312" t="str">
        <f t="shared" si="12"/>
        <v/>
      </c>
      <c r="BI240" s="1505" t="str">
        <f>IF(OR(C240="",C241=""),"",CONCATENATE(C240,C241))</f>
        <v/>
      </c>
      <c r="BJ240" s="1354"/>
      <c r="BK240" s="1495" t="str">
        <f>IF(K240= "", "",K240)</f>
        <v/>
      </c>
      <c r="BL240" s="1495" t="str">
        <f>IF(ISNA(VLOOKUP(BI240,'JOURNÉE 2'!$BE$10:$BF$300,2,FALSE)),"",VLOOKUP(BI240,'JOURNÉE 2'!$BE$10:$BF$300,2,FALSE))</f>
        <v/>
      </c>
      <c r="BM240" s="1508" t="str">
        <f>IF(OR(BK240="",BL240=""),"",MIN(BK240:BL240))</f>
        <v/>
      </c>
      <c r="BN240" s="1311" t="str">
        <f>IF(ISBLANK('JOURNÉE 1'!C240),"",'JOURNÉE 1'!C240)</f>
        <v/>
      </c>
      <c r="BO240" s="461" t="str">
        <f t="shared" si="195"/>
        <v/>
      </c>
      <c r="BP240" s="461" t="str">
        <f>IF(ISBLANK('JOURNÉE 2'!C240),"",'JOURNÉE 2'!C240)</f>
        <v/>
      </c>
      <c r="BQ240" s="461" t="str">
        <f>IF(ISBLANK('JOURNÉE 1'!U240),"",'JOURNÉE 1'!U240)</f>
        <v/>
      </c>
      <c r="BR240" s="461" t="str">
        <f>IF(ISNA(VLOOKUP(BN240,'JOURNÉE 2'!$C$10:$AR$300,35,FALSE)),"",VLOOKUP(BN240,'JOURNÉE 2'!$C$10:$AR$300,35,FALSE))</f>
        <v/>
      </c>
      <c r="BS240" s="461" t="str">
        <f t="shared" si="198"/>
        <v/>
      </c>
      <c r="BT240" s="475">
        <f t="shared" si="199"/>
        <v>18</v>
      </c>
      <c r="BU240" s="1304" t="str">
        <f>IF(ISNA(VLOOKUP(BN240,'JOURNÉE 2'!$BV$10:$BX$300,3,FALSE)),"",VLOOKUP(BN240,'JOURNÉE 2'!$BV$10:$BX$300,3,FALSE))</f>
        <v/>
      </c>
      <c r="BV240" s="900" t="str">
        <f>IF(ISNA(VLOOKUP(BN240,'JOURNÉE 2'!$C$10:$AR$300,1,FALSE)),"",VLOOKUP(BN240,'JOURNÉE 2'!$C$10:$AR$300,1,FALSE))</f>
        <v/>
      </c>
      <c r="BW240" s="107"/>
      <c r="BX240" t="str">
        <f>IF(ISEVEN(ROW()),IF($B240&lt;&gt;0,TEXT($B240,"00")&amp;" "&amp;#REF!&amp;" "&amp;1,""),IF($B239&lt;&gt;0,TEXT($B239,"00")&amp;" "&amp;#REF!&amp;" "&amp;2,""))</f>
        <v/>
      </c>
      <c r="BY240" t="str">
        <f t="shared" si="209"/>
        <v/>
      </c>
      <c r="BZ240" t="str">
        <f t="shared" si="210"/>
        <v/>
      </c>
      <c r="CA240" t="str">
        <f t="shared" si="208"/>
        <v/>
      </c>
      <c r="CB240" t="str">
        <f t="shared" si="200"/>
        <v/>
      </c>
      <c r="CC240" t="str">
        <f t="shared" si="201"/>
        <v/>
      </c>
      <c r="CD240" t="str">
        <f t="shared" si="202"/>
        <v/>
      </c>
      <c r="CE240" t="str">
        <f t="shared" si="203"/>
        <v/>
      </c>
      <c r="CF240" t="str">
        <f t="shared" si="204"/>
        <v/>
      </c>
    </row>
    <row r="241" spans="1:84" ht="15.75" customHeight="1" thickBot="1" x14ac:dyDescent="0.45">
      <c r="A241" s="1470"/>
      <c r="B241" s="1470"/>
      <c r="C241" s="119"/>
      <c r="D241" s="120"/>
      <c r="E241" s="120"/>
      <c r="F241" s="121"/>
      <c r="G241" s="1142"/>
      <c r="H241" s="1618"/>
      <c r="I241" s="1113" t="str">
        <f>IF(ISNA(VLOOKUP(C241,'J1&amp;J2'!$CA$9:$CE$466,5,FALSE)),"",VLOOKUP(C241,'J1&amp;J2'!$CA$9:$CE$466,5,FALSE))</f>
        <v/>
      </c>
      <c r="J241" s="1624"/>
      <c r="K241" s="1544"/>
      <c r="L241" s="1487"/>
      <c r="M241" s="1530"/>
      <c r="N241" s="1472"/>
      <c r="O241" s="1475"/>
      <c r="P241" s="126"/>
      <c r="Q241" s="137"/>
      <c r="R241" s="125"/>
      <c r="S241" s="1475"/>
      <c r="T241" s="1475"/>
      <c r="U241" s="1475"/>
      <c r="V241" s="1475"/>
      <c r="W241" s="1475"/>
      <c r="X241" s="1475"/>
      <c r="Y241" s="1475"/>
      <c r="Z241" s="1478"/>
      <c r="AA241" s="1427"/>
      <c r="AB241" s="1346" t="str">
        <f>IF(ISNA(VLOOKUP(AA241,SaisieScores!$F$12:$G$103,2,FALSE)),"",VLOOKUP(AA241,SaisieScores!$F$12:$G$103,2,FALSE))</f>
        <v/>
      </c>
      <c r="AC241" s="123" t="str">
        <f t="shared" si="17"/>
        <v/>
      </c>
      <c r="AD241" s="859" t="str">
        <f t="shared" si="189"/>
        <v/>
      </c>
      <c r="AE241" s="859" t="str">
        <f t="shared" si="190"/>
        <v/>
      </c>
      <c r="AF241" s="123" t="str">
        <f>IF(OR(ISBLANK(AB241),AB241=""),"",IF(AB241="AB","",RANK(AB241,$AB$214:$AB$241,1)+COUNTIF($AB$214:AB241,AB241)-1))</f>
        <v/>
      </c>
      <c r="AG241" s="127" t="str">
        <f t="shared" si="196"/>
        <v/>
      </c>
      <c r="AH241" s="125" t="str">
        <f t="shared" si="219"/>
        <v/>
      </c>
      <c r="AI241" s="121" t="str">
        <f t="shared" si="215"/>
        <v/>
      </c>
      <c r="AJ241" s="126" t="str">
        <f t="shared" si="4"/>
        <v/>
      </c>
      <c r="AK241" s="121"/>
      <c r="AL241" s="123"/>
      <c r="AM241" s="123"/>
      <c r="AN241" s="859" t="str">
        <f t="shared" si="197"/>
        <v/>
      </c>
      <c r="AO241" s="1138" t="str">
        <f t="shared" si="214"/>
        <v/>
      </c>
      <c r="AP241" s="1070" t="str">
        <f t="shared" si="206"/>
        <v/>
      </c>
      <c r="AQ241" s="127" t="str">
        <f t="shared" si="191"/>
        <v/>
      </c>
      <c r="AR241" s="127" t="str">
        <f t="shared" si="220"/>
        <v/>
      </c>
      <c r="AS241" s="127" t="str">
        <f t="shared" si="7"/>
        <v/>
      </c>
      <c r="AT241" s="127" t="str">
        <f t="shared" si="192"/>
        <v/>
      </c>
      <c r="AU241" s="127"/>
      <c r="AV241" s="127" t="str">
        <f t="shared" si="207"/>
        <v/>
      </c>
      <c r="AW241" s="127"/>
      <c r="AX241" s="127" t="str">
        <f t="shared" si="193"/>
        <v/>
      </c>
      <c r="AY241" s="1470"/>
      <c r="AZ241" s="1470"/>
      <c r="BA241" s="901" t="str">
        <f t="shared" si="194"/>
        <v/>
      </c>
      <c r="BB241" s="901" t="str">
        <f>IF(ISBLANK('JOURNÉE 2'!C241),"",'JOURNÉE 2'!C241)</f>
        <v/>
      </c>
      <c r="BC241" s="1504"/>
      <c r="BD241" s="1475"/>
      <c r="BE241" s="1507"/>
      <c r="BF241" s="1356" t="str">
        <f>IF(ISNA(VLOOKUP(BA241,'JOURNÉE 1'!$BJ$10:$BL$298,2,FALSE)),"",VLOOKUP(BA241,'JOURNÉE 1'!$BJ$10:$BL$298,2,FALSE))</f>
        <v/>
      </c>
      <c r="BG241" s="133" t="str">
        <f t="shared" si="11"/>
        <v/>
      </c>
      <c r="BH241" s="133" t="str">
        <f t="shared" si="12"/>
        <v/>
      </c>
      <c r="BI241" s="1504"/>
      <c r="BJ241" s="132"/>
      <c r="BK241" s="1475"/>
      <c r="BL241" s="1475"/>
      <c r="BM241" s="1507"/>
      <c r="BN241" s="1356" t="str">
        <f>IF(ISBLANK('JOURNÉE 1'!C241),"",'JOURNÉE 1'!C241)</f>
        <v/>
      </c>
      <c r="BO241" s="130" t="str">
        <f t="shared" si="195"/>
        <v/>
      </c>
      <c r="BP241" s="130" t="str">
        <f>IF(ISBLANK('JOURNÉE 2'!C241),"",'JOURNÉE 2'!C241)</f>
        <v/>
      </c>
      <c r="BQ241" s="130" t="str">
        <f>IF(ISBLANK('JOURNÉE 1'!U241),"",'JOURNÉE 1'!U241)</f>
        <v/>
      </c>
      <c r="BR241" s="130" t="str">
        <f>IF(ISNA(VLOOKUP(BN241,'JOURNÉE 2'!$C$10:$AR$300,35,FALSE)),"",VLOOKUP(BN241,'JOURNÉE 2'!$C$10:$AR$300,35,FALSE))</f>
        <v/>
      </c>
      <c r="BS241" s="130" t="str">
        <f t="shared" si="198"/>
        <v/>
      </c>
      <c r="BT241" s="927">
        <f t="shared" si="199"/>
        <v>18</v>
      </c>
      <c r="BU241" s="131" t="str">
        <f>IF(ISNA(VLOOKUP(BN241,'JOURNÉE 2'!$BV$10:$BX$300,3,FALSE)),"",VLOOKUP(BN241,'JOURNÉE 2'!$BV$10:$BX$300,3,FALSE))</f>
        <v/>
      </c>
      <c r="BV241" s="901" t="str">
        <f>IF(ISNA(VLOOKUP(BN241,'JOURNÉE 2'!$C$10:$AR$300,1,FALSE)),"",VLOOKUP(BN241,'JOURNÉE 2'!$C$10:$AR$300,1,FALSE))</f>
        <v/>
      </c>
      <c r="BW241" s="134"/>
      <c r="BX241" t="str">
        <f>IF(ISEVEN(ROW()),IF($B241&lt;&gt;0,TEXT($B241,"00")&amp;" "&amp;#REF!&amp;" "&amp;1,""),IF($B240&lt;&gt;0,TEXT($B240,"00")&amp;" "&amp;#REF!&amp;" "&amp;2,""))</f>
        <v/>
      </c>
      <c r="BY241" t="str">
        <f t="shared" si="209"/>
        <v/>
      </c>
      <c r="BZ241" t="str">
        <f t="shared" si="210"/>
        <v/>
      </c>
      <c r="CA241" t="str">
        <f t="shared" si="208"/>
        <v/>
      </c>
      <c r="CB241" t="str">
        <f t="shared" si="200"/>
        <v/>
      </c>
      <c r="CC241" t="str">
        <f t="shared" si="201"/>
        <v/>
      </c>
      <c r="CD241" t="str">
        <f t="shared" si="202"/>
        <v/>
      </c>
      <c r="CE241" t="str">
        <f t="shared" si="203"/>
        <v/>
      </c>
      <c r="CF241" t="str">
        <f t="shared" si="204"/>
        <v/>
      </c>
    </row>
    <row r="242" spans="1:84" ht="15.75" customHeight="1" thickTop="1" thickBot="1" x14ac:dyDescent="0.45">
      <c r="A242" s="1532" t="s">
        <v>323</v>
      </c>
      <c r="B242" s="1535"/>
      <c r="C242" s="68"/>
      <c r="D242" s="69"/>
      <c r="E242" s="69"/>
      <c r="F242" s="70"/>
      <c r="G242" s="1143"/>
      <c r="H242" s="1535" t="str">
        <f t="shared" ref="H242" si="234">IF(G243=36,"",IF(G242="","",G242+G243))</f>
        <v/>
      </c>
      <c r="I242" s="1101" t="str">
        <f>IF(ISNA(VLOOKUP(C242,'J1&amp;J2'!$CA$9:$CE$466,5,FALSE)),"",VLOOKUP(C242,'J1&amp;J2'!$CA$9:$CE$466,5,FALSE))</f>
        <v/>
      </c>
      <c r="J242" s="1518"/>
      <c r="K242" s="1481" t="str">
        <f>IF(ISNA(VLOOKUP(J242,SaisieScores!$C$12:$D$103,2,FALSE)),"",VLOOKUP(J242,SaisieScores!$C$12:$D$103,2,FALSE))</f>
        <v/>
      </c>
      <c r="L242" s="1473" t="str">
        <f t="shared" si="212"/>
        <v/>
      </c>
      <c r="M242" s="1536" t="str">
        <f>IF(L242="","",L242-$AS$6)</f>
        <v/>
      </c>
      <c r="N242" s="1460" t="str">
        <f>IF(K242="","",RANK(K242,($K$10:$K$257),1))</f>
        <v/>
      </c>
      <c r="O242" s="1473" t="str">
        <f>IF(S242="","",IF(S242&gt;3,"",IF(S242=1,K242,IF(S242=2,K242,IF(S242=3,K242)))))</f>
        <v/>
      </c>
      <c r="P242" s="88" t="str">
        <f>IF(COUNTIF($K$242:$K$257,"&gt;1")&lt;1,"",SMALL($K$242:$K$257,1))</f>
        <v/>
      </c>
      <c r="Q242" s="88" t="str">
        <f>IF(P242="","",RANK(P242,($P$10:$P$257),1))</f>
        <v/>
      </c>
      <c r="R242" s="88" t="str">
        <f>IF(Q242&gt;20,"",IF(Q242&lt;=190,40-((Q242-1)*2),1))</f>
        <v/>
      </c>
      <c r="S242" s="1476" t="str">
        <f>IF(OR(ISBLANK(K242),K242=""),"",RANK(K242,$K$242:$K$256,1)+COUNTIF($K$242:K242,K242)-1)</f>
        <v/>
      </c>
      <c r="T242" s="1476" t="str">
        <f>IF(O242="","",IF(O242&gt;3,"",IF(O242=1,K242,IF(O242=2,K242,IF(O242=3,K242)))))</f>
        <v/>
      </c>
      <c r="U242" s="1476" t="str">
        <f>IF(S242="","",IF(S242&gt;3,"",IF(S242=1,K242,IF(S242=2,K242,IF(S242=3,K242)))))</f>
        <v/>
      </c>
      <c r="V242" s="1476" t="str">
        <f>IF(COUNTIF($K$242:$K$245,"&gt;1")&lt;1,"",SMALL($K$242:$K$256,1))</f>
        <v/>
      </c>
      <c r="W242" s="1476" t="str">
        <f>IF(OR(ISBLANK(V242),V242=""),"",RANK(V242,($V$10:$V$257),1))</f>
        <v/>
      </c>
      <c r="X242" s="1476" t="str">
        <f>IF(COUNTIF($V$241:$V$256,"&gt;1")&lt;1,"",SMALL($V$241:$V$256,1))</f>
        <v/>
      </c>
      <c r="Y242" s="1488" t="str">
        <f>IF(OR(ISBLANK(X242),X242=""),"",RANK(X242,($X$242:$X$256),1))</f>
        <v/>
      </c>
      <c r="Z242" s="1537" t="str">
        <f>IF(OR(ISBLANK(X242),X242=""),"",RANK(X242,($X$10:$X$257),1))</f>
        <v/>
      </c>
      <c r="AA242" s="1428"/>
      <c r="AB242" s="1337" t="str">
        <f>IF(ISNA(VLOOKUP(AA242,SaisieScores!$F$12:$G$103,2,FALSE)),"",VLOOKUP(AA242,SaisieScores!$F$12:$G$103,2,FALSE))</f>
        <v/>
      </c>
      <c r="AC242" s="73" t="str">
        <f t="shared" si="17"/>
        <v/>
      </c>
      <c r="AD242" s="73" t="str">
        <f t="shared" si="189"/>
        <v/>
      </c>
      <c r="AE242" s="73" t="str">
        <f t="shared" si="190"/>
        <v/>
      </c>
      <c r="AF242" s="72" t="str">
        <f>IF(OR(ISBLANK(AB242),AB242=""),"",IF(AB242="AB","",RANK(AB242,$AB$242:$AB$257,1)+COUNTIF($AB$242:AB242,AB242)-1))</f>
        <v/>
      </c>
      <c r="AG242" s="74" t="str">
        <f t="shared" si="196"/>
        <v/>
      </c>
      <c r="AH242" s="70" t="str">
        <f>IF(AG242="","",RANK(AG242,($AG$242:$AG$257),1))</f>
        <v/>
      </c>
      <c r="AI242" s="70" t="str">
        <f t="shared" si="215"/>
        <v/>
      </c>
      <c r="AJ242" s="74" t="str">
        <f t="shared" si="4"/>
        <v/>
      </c>
      <c r="AK242" s="74" t="str">
        <f>IF(COUNTIF($AC$242:$AC$257,"&gt;1")&lt;1,"",SMALL($AC$242:$AC$257,1))</f>
        <v/>
      </c>
      <c r="AL242" s="72" t="str">
        <f>IF(AK242="","",RANK(AK242,($AK$10:$AK$257),1))</f>
        <v/>
      </c>
      <c r="AM242" s="72" t="str">
        <f>IF(AL242&gt;20,"",IF(AL242&lt;=190,20-((AL242-1)*1),1))</f>
        <v/>
      </c>
      <c r="AN242" s="73" t="str">
        <f t="shared" si="197"/>
        <v/>
      </c>
      <c r="AO242" s="1135" t="str">
        <f t="shared" si="214"/>
        <v/>
      </c>
      <c r="AP242" s="1067" t="str">
        <f t="shared" si="206"/>
        <v/>
      </c>
      <c r="AQ242" s="74" t="str">
        <f t="shared" si="191"/>
        <v/>
      </c>
      <c r="AR242" s="74" t="str">
        <f>IF(OR(ISBLANK(AP242),AP242=""),"",RANK(AP242,$AP$242:$AP$257,1)+COUNTIF($AP$242:AP242,AP242)-1)</f>
        <v/>
      </c>
      <c r="AS242" s="74" t="str">
        <f t="shared" si="7"/>
        <v/>
      </c>
      <c r="AT242" s="74" t="str">
        <f t="shared" si="192"/>
        <v/>
      </c>
      <c r="AU242" s="74" t="str">
        <f>IF(COUNTIF($AT$242:AT$257,"&gt;1")&lt;1,"",SMALL($AT$242:$AT$257,1))</f>
        <v/>
      </c>
      <c r="AV242" s="74" t="str">
        <f t="shared" si="207"/>
        <v/>
      </c>
      <c r="AW242" s="74" t="str">
        <f>IF(AV242&gt;20,"",IF(AV242&lt;=190,20-((AV242-1)*1),1))</f>
        <v/>
      </c>
      <c r="AX242" s="74"/>
      <c r="AY242" s="1496">
        <f>IF(SUM(R245+AM246+AW246)&lt;&gt;0,SUM(R245+AM246+AW246),0)</f>
        <v>0</v>
      </c>
      <c r="AZ242" s="1502"/>
      <c r="BA242" s="899" t="str">
        <f t="shared" si="194"/>
        <v/>
      </c>
      <c r="BB242" s="899" t="str">
        <f>IF(ISBLANK('JOURNÉE 2'!C242),"",'JOURNÉE 2'!C242)</f>
        <v/>
      </c>
      <c r="BC242" s="1503" t="str">
        <f>IF(OR(BK242=""),"",IF(OR(BL242=""),"",BK242))</f>
        <v/>
      </c>
      <c r="BD242" s="1501" t="str">
        <f>IF(OR(BK242=""),"",IF(OR(BL242=""),"",BL242))</f>
        <v/>
      </c>
      <c r="BE242" s="1506" t="str">
        <f>IF(OR(BK242="",BL242=""),"",MIN(BK242:BL242))</f>
        <v/>
      </c>
      <c r="BF242" s="1302" t="str">
        <f>IF(ISNA(VLOOKUP(BA242,'JOURNÉE 1'!$BJ$10:$BL$298,2,FALSE)),"",VLOOKUP(BA242,'JOURNÉE 1'!$BJ$10:$BL$298,2,FALSE))</f>
        <v/>
      </c>
      <c r="BG242" s="78" t="str">
        <f t="shared" si="11"/>
        <v/>
      </c>
      <c r="BH242" s="78" t="str">
        <f t="shared" si="12"/>
        <v/>
      </c>
      <c r="BI242" s="1503" t="str">
        <f>IF(OR(C242="",C243=""),"",CONCATENATE(C242,C243))</f>
        <v/>
      </c>
      <c r="BJ242" s="1365"/>
      <c r="BK242" s="1501" t="str">
        <f>IF(K242= "", "",K242)</f>
        <v/>
      </c>
      <c r="BL242" s="1501" t="str">
        <f>IF(ISNA(VLOOKUP(BI242,'JOURNÉE 2'!$BE$10:$BF$300,2,FALSE)),"",VLOOKUP(BI242,'JOURNÉE 2'!$BE$10:$BF$300,2,FALSE))</f>
        <v/>
      </c>
      <c r="BM242" s="1506" t="str">
        <f>IF(OR(BK242="",BL242=""),"",MIN(BK242:BL242))</f>
        <v/>
      </c>
      <c r="BN242" s="1302" t="str">
        <f>IF(ISBLANK('JOURNÉE 1'!C242),"",'JOURNÉE 1'!C242)</f>
        <v/>
      </c>
      <c r="BO242" s="78" t="str">
        <f t="shared" si="195"/>
        <v/>
      </c>
      <c r="BP242" s="78" t="str">
        <f>IF(ISBLANK('JOURNÉE 2'!C242),"",'JOURNÉE 2'!C242)</f>
        <v/>
      </c>
      <c r="BQ242" s="78" t="str">
        <f>IF(ISBLANK('JOURNÉE 1'!U242),"",'JOURNÉE 1'!U242)</f>
        <v/>
      </c>
      <c r="BR242" s="78" t="str">
        <f>IF(ISNA(VLOOKUP(BN242,'JOURNÉE 2'!$C$10:$AR$300,35,FALSE)),"",VLOOKUP(BN242,'JOURNÉE 2'!$C$10:$AR$300,35,FALSE))</f>
        <v/>
      </c>
      <c r="BS242" s="78" t="str">
        <f t="shared" si="198"/>
        <v/>
      </c>
      <c r="BT242" s="1357">
        <f t="shared" si="199"/>
        <v>18</v>
      </c>
      <c r="BU242" s="1303" t="str">
        <f>IF(ISNA(VLOOKUP(BN242,'JOURNÉE 2'!$BV$10:$BX$300,3,FALSE)),"",VLOOKUP(BN242,'JOURNÉE 2'!$BV$10:$BX$300,3,FALSE))</f>
        <v/>
      </c>
      <c r="BV242" s="899" t="str">
        <f>IF(ISNA(VLOOKUP(BN242,'JOURNÉE 2'!$C$10:$AR$300,1,FALSE)),"",VLOOKUP(BN242,'JOURNÉE 2'!$C$10:$AR$300,1,FALSE))</f>
        <v/>
      </c>
      <c r="BW242" s="79"/>
      <c r="BX242" t="str">
        <f>IF(ISEVEN(ROW()),IF($B242&lt;&gt;0,TEXT($B242,"00")&amp;" "&amp;#REF!&amp;" "&amp;1,""),IF($B241&lt;&gt;0,TEXT($B241,"00")&amp;" "&amp;#REF!&amp;" "&amp;2,""))</f>
        <v/>
      </c>
      <c r="BY242" t="str">
        <f t="shared" si="209"/>
        <v/>
      </c>
      <c r="BZ242" t="str">
        <f t="shared" si="210"/>
        <v/>
      </c>
      <c r="CA242" t="str">
        <f t="shared" si="208"/>
        <v/>
      </c>
      <c r="CB242" t="str">
        <f t="shared" si="200"/>
        <v/>
      </c>
      <c r="CC242" t="str">
        <f t="shared" si="201"/>
        <v/>
      </c>
      <c r="CD242" t="str">
        <f t="shared" si="202"/>
        <v/>
      </c>
      <c r="CE242" t="str">
        <f t="shared" si="203"/>
        <v/>
      </c>
      <c r="CF242" t="str">
        <f t="shared" si="204"/>
        <v/>
      </c>
    </row>
    <row r="243" spans="1:84" ht="15.75" customHeight="1" thickBot="1" x14ac:dyDescent="0.45">
      <c r="A243" s="1533"/>
      <c r="B243" s="1458"/>
      <c r="C243" s="80"/>
      <c r="D243" s="81"/>
      <c r="E243" s="81"/>
      <c r="F243" s="82"/>
      <c r="G243" s="1141"/>
      <c r="H243" s="1494"/>
      <c r="I243" s="1102" t="str">
        <f>IF(ISNA(VLOOKUP(C243,'J1&amp;J2'!$CA$9:$CE$466,5,FALSE)),"",VLOOKUP(C243,'J1&amp;J2'!$CA$9:$CE$466,5,FALSE))</f>
        <v/>
      </c>
      <c r="J243" s="1519"/>
      <c r="K243" s="1480"/>
      <c r="L243" s="1463"/>
      <c r="M243" s="1521"/>
      <c r="N243" s="1461"/>
      <c r="O243" s="1510"/>
      <c r="P243" s="87" t="str">
        <f>IF(COUNTIF($K$242:$K$257,"&gt;1")&lt;2,"",SMALL($K$242:$K$257,2))</f>
        <v/>
      </c>
      <c r="Q243" s="87" t="str">
        <f>IF(P243="","",RANK(P243,($P$10:$P$257),1))</f>
        <v/>
      </c>
      <c r="R243" s="87" t="str">
        <f>IF(Q243&gt;20,"",IF(Q243&lt;=190,40-((Q243-1)*2),1))</f>
        <v/>
      </c>
      <c r="S243" s="1475"/>
      <c r="T243" s="1475"/>
      <c r="U243" s="1475"/>
      <c r="V243" s="1528"/>
      <c r="W243" s="1528"/>
      <c r="X243" s="1528"/>
      <c r="Y243" s="1525"/>
      <c r="Z243" s="1527"/>
      <c r="AA243" s="1424"/>
      <c r="AB243" s="1328" t="str">
        <f>IF(ISNA(VLOOKUP(AA243,SaisieScores!$F$12:$G$103,2,FALSE)),"",VLOOKUP(AA243,SaisieScores!$F$12:$G$103,2,FALSE))</f>
        <v/>
      </c>
      <c r="AC243" s="1339" t="str">
        <f t="shared" ref="AC243:AC257" si="235">IF(OR(AB243="",AB243=0,AB243=999),"",AB243)</f>
        <v/>
      </c>
      <c r="AD243" s="1339" t="str">
        <f t="shared" si="189"/>
        <v/>
      </c>
      <c r="AE243" s="1339" t="str">
        <f t="shared" si="190"/>
        <v/>
      </c>
      <c r="AF243" s="898" t="str">
        <f>IF(OR(ISBLANK(AB243),AB243=""),"",IF(AB243="AB","",RANK(AB243,$AB$242:$AB$257,1)+COUNTIF($AB$242:AB243,AB243)-1))</f>
        <v/>
      </c>
      <c r="AG243" s="1045" t="str">
        <f t="shared" si="196"/>
        <v/>
      </c>
      <c r="AH243" s="88" t="str">
        <f t="shared" ref="AH243:AH257" si="236">IF(AG243="","",RANK(AG243,($AG$242:$AG$257),1))</f>
        <v/>
      </c>
      <c r="AI243" s="87" t="str">
        <f t="shared" si="215"/>
        <v/>
      </c>
      <c r="AJ243" s="1010" t="str">
        <f t="shared" ref="AJ243:AJ257" si="237">IF(AI243&gt;20,"",IF(AI243&lt;=190,20-((AI243-1)*1),1))</f>
        <v/>
      </c>
      <c r="AK243" s="99" t="str">
        <f t="shared" ref="AK243:AK257" si="238">IF(COUNTIF($AC$242:$AC$257,"&gt;1")&lt;1,"",SMALL($AC$242:$AC$257,1))</f>
        <v/>
      </c>
      <c r="AL243" s="950" t="str">
        <f>IF(AK243="","",RANK(AK243,($AK$10:$AK$257),1))</f>
        <v/>
      </c>
      <c r="AM243" s="950" t="str">
        <f>IF(AL243&gt;20,"",IF(AL243&lt;=190,20-((AL243-1)*1),1))</f>
        <v/>
      </c>
      <c r="AN243" s="1339" t="str">
        <f t="shared" si="197"/>
        <v/>
      </c>
      <c r="AO243" s="1352" t="str">
        <f t="shared" si="214"/>
        <v/>
      </c>
      <c r="AP243" s="1148" t="str">
        <f t="shared" si="206"/>
        <v/>
      </c>
      <c r="AQ243" s="1045" t="str">
        <f t="shared" si="191"/>
        <v/>
      </c>
      <c r="AR243" s="1045" t="str">
        <f>IF(OR(ISBLANK(AP243),AP243=""),"",RANK(AP243,$AP$242:$AP$257,1)+COUNTIF($AP$242:AP243,AP243)-1)</f>
        <v/>
      </c>
      <c r="AS243" s="1045" t="str">
        <f t="shared" ref="AS243:AS257" si="239">IF(AR243="","",IF(AR243&gt;4,"",IF(AR243=1,AP243,IF(AR243=2,AP243,IF(AR243=3,AP243,IF(AR243=4,AP243))))))</f>
        <v/>
      </c>
      <c r="AT243" s="1045" t="str">
        <f t="shared" si="192"/>
        <v/>
      </c>
      <c r="AU243" s="1045" t="str">
        <f>IF(COUNTIF($AT$242:AT$257,"&gt;1")&lt;2,"",SMALL($AT$242:$AT$257,2))</f>
        <v/>
      </c>
      <c r="AV243" s="1045" t="str">
        <f t="shared" si="207"/>
        <v/>
      </c>
      <c r="AW243" s="1045" t="str">
        <f>IF(AV243&gt;20,"",IF(AV243&lt;=190,20-((AV243-1)*1),1))</f>
        <v/>
      </c>
      <c r="AX243" s="1045"/>
      <c r="AY243" s="1497"/>
      <c r="AZ243" s="1497"/>
      <c r="BA243" s="900" t="str">
        <f t="shared" si="194"/>
        <v/>
      </c>
      <c r="BB243" s="900" t="str">
        <f>IF(ISBLANK('JOURNÉE 2'!C243),"",'JOURNÉE 2'!C243)</f>
        <v/>
      </c>
      <c r="BC243" s="1504"/>
      <c r="BD243" s="1475"/>
      <c r="BE243" s="1507"/>
      <c r="BF243" s="1311" t="str">
        <f>IF(ISNA(VLOOKUP(BA243,'JOURNÉE 1'!$BJ$10:$BL$298,2,FALSE)),"",VLOOKUP(BA243,'JOURNÉE 1'!$BJ$10:$BL$298,2,FALSE))</f>
        <v/>
      </c>
      <c r="BG243" s="461" t="str">
        <f t="shared" ref="BG243:BG257" si="240">IF(BS243= "", "",BS243)</f>
        <v/>
      </c>
      <c r="BH243" s="461" t="str">
        <f t="shared" ref="BH243:BH257" si="241">IF(OR(BQ243="",BS243=""),"",MIN(BQ243:BS243))</f>
        <v/>
      </c>
      <c r="BI243" s="1504"/>
      <c r="BJ243" s="882"/>
      <c r="BK243" s="1475"/>
      <c r="BL243" s="1475"/>
      <c r="BM243" s="1507"/>
      <c r="BN243" s="1311" t="str">
        <f>IF(ISBLANK('JOURNÉE 1'!C243),"",'JOURNÉE 1'!C243)</f>
        <v/>
      </c>
      <c r="BO243" s="461" t="str">
        <f t="shared" si="195"/>
        <v/>
      </c>
      <c r="BP243" s="461" t="str">
        <f>IF(ISBLANK('JOURNÉE 2'!C243),"",'JOURNÉE 2'!C243)</f>
        <v/>
      </c>
      <c r="BQ243" s="461" t="str">
        <f>IF(ISBLANK('JOURNÉE 1'!U243),"",'JOURNÉE 1'!U243)</f>
        <v/>
      </c>
      <c r="BR243" s="461" t="str">
        <f>IF(ISNA(VLOOKUP(BN243,'JOURNÉE 2'!$C$10:$AR$300,35,FALSE)),"",VLOOKUP(BN243,'JOURNÉE 2'!$C$10:$AR$300,35,FALSE))</f>
        <v/>
      </c>
      <c r="BS243" s="461" t="str">
        <f t="shared" si="198"/>
        <v/>
      </c>
      <c r="BT243" s="475">
        <f t="shared" si="199"/>
        <v>18</v>
      </c>
      <c r="BU243" s="1304" t="str">
        <f>IF(ISNA(VLOOKUP(BN243,'JOURNÉE 2'!$BV$10:$BX$300,3,FALSE)),"",VLOOKUP(BN243,'JOURNÉE 2'!$BV$10:$BX$300,3,FALSE))</f>
        <v/>
      </c>
      <c r="BV243" s="900" t="str">
        <f>IF(ISNA(VLOOKUP(BN243,'JOURNÉE 2'!$C$10:$AR$300,1,FALSE)),"",VLOOKUP(BN243,'JOURNÉE 2'!$C$10:$AR$300,1,FALSE))</f>
        <v/>
      </c>
      <c r="BW243" s="96"/>
      <c r="BX243" t="str">
        <f>IF(ISEVEN(ROW()),IF($B243&lt;&gt;0,TEXT($B243,"00")&amp;" "&amp;#REF!&amp;" "&amp;1,""),IF($B242&lt;&gt;0,TEXT($B242,"00")&amp;" "&amp;#REF!&amp;" "&amp;2,""))</f>
        <v/>
      </c>
      <c r="BY243" t="str">
        <f t="shared" si="209"/>
        <v/>
      </c>
      <c r="BZ243" t="str">
        <f t="shared" si="210"/>
        <v/>
      </c>
      <c r="CA243" t="str">
        <f t="shared" si="208"/>
        <v/>
      </c>
      <c r="CB243" t="str">
        <f t="shared" si="200"/>
        <v/>
      </c>
      <c r="CC243" t="str">
        <f t="shared" si="201"/>
        <v/>
      </c>
      <c r="CD243" t="str">
        <f t="shared" si="202"/>
        <v/>
      </c>
      <c r="CE243" t="str">
        <f t="shared" si="203"/>
        <v/>
      </c>
      <c r="CF243" t="str">
        <f t="shared" si="204"/>
        <v/>
      </c>
    </row>
    <row r="244" spans="1:84" ht="15.75" customHeight="1" thickTop="1" thickBot="1" x14ac:dyDescent="0.45">
      <c r="A244" s="1533"/>
      <c r="B244" s="1459"/>
      <c r="C244" s="97"/>
      <c r="D244" s="98"/>
      <c r="E244" s="98"/>
      <c r="F244" s="87"/>
      <c r="G244" s="1140"/>
      <c r="H244" s="1459" t="str">
        <f t="shared" ref="H244" si="242">IF(G245=36,"",IF(G244="","",G244+G245))</f>
        <v/>
      </c>
      <c r="I244" s="1103" t="str">
        <f>IF(ISNA(VLOOKUP(C244,'J1&amp;J2'!$CA$9:$CE$466,5,FALSE)),"",VLOOKUP(C244,'J1&amp;J2'!$CA$9:$CE$466,5,FALSE))</f>
        <v/>
      </c>
      <c r="J244" s="1516"/>
      <c r="K244" s="1479" t="str">
        <f>IF(ISNA(VLOOKUP(J244,SaisieScores!$C$12:$D$103,2,FALSE)),"",VLOOKUP(J244,SaisieScores!$C$12:$D$103,2,FALSE))</f>
        <v/>
      </c>
      <c r="L244" s="1462" t="str">
        <f t="shared" si="212"/>
        <v/>
      </c>
      <c r="M244" s="1529" t="str">
        <f>IF(L244="","",L244-$AS$6)</f>
        <v/>
      </c>
      <c r="N244" s="1471" t="str">
        <f>IF(K244="","",RANK(K244,($K$10:$K$257),1))</f>
        <v/>
      </c>
      <c r="O244" s="1474" t="str">
        <f>IF(S244="","",IF(S244&gt;3,"",IF(S244=1,K244,IF(S244=2,K244,IF(S244=3,K244)))))</f>
        <v/>
      </c>
      <c r="P244" s="121" t="str">
        <f>IF(COUNTIF($K$242:$K$257,"&gt;1")&lt;3,"",SMALL($K$242:$K$257,3))</f>
        <v/>
      </c>
      <c r="Q244" s="121" t="str">
        <f>IF(P244="","",RANK(P244,($P$10:$P$257),1))</f>
        <v/>
      </c>
      <c r="R244" s="121" t="str">
        <f>IF(Q244&gt;20,"",IF(Q244&lt;=190,40-((Q244-1)*2),1))</f>
        <v/>
      </c>
      <c r="S244" s="1474" t="str">
        <f>IF(OR(ISBLANK(K244),K244=""),"",RANK(K244,$K$242:$K$256,1)+COUNTIF($K$242:K244,K244)-1)</f>
        <v/>
      </c>
      <c r="T244" s="1474" t="str">
        <f>IF(O244="","",IF(O244&gt;3,"",IF(O244=1,K244,IF(O244=2,K244,IF(O244=3,K244)))))</f>
        <v/>
      </c>
      <c r="U244" s="1474" t="str">
        <f>IF(S244="","",IF(S244&gt;3,"",IF(S244=1,K244,IF(S244=2,K244,IF(S244=3,K244)))))</f>
        <v/>
      </c>
      <c r="V244" s="1522" t="str">
        <f>IF(COUNTIF($K$242:$K$245,"&gt;1")&lt;2,"",SMALL($K$242:$K$256,2))</f>
        <v/>
      </c>
      <c r="W244" s="1522" t="str">
        <f>IF(OR(ISBLANK(V244),V244=""),"",RANK(V244,($V$10:$V$257),1))</f>
        <v/>
      </c>
      <c r="X244" s="1522" t="str">
        <f>IF(COUNTIF($V$241:$V$256,"&gt;1")&lt;2,"",SMALL($V$241:$V$256,2))</f>
        <v/>
      </c>
      <c r="Y244" s="1524" t="str">
        <f>IF(OR(ISBLANK(X244),X244=""),"",RANK(X244,($X$242:$X$256),1))</f>
        <v/>
      </c>
      <c r="Z244" s="1526" t="str">
        <f>IF(OR(ISBLANK(X244),X244=""),"",RANK(X244,($X$10:$X$257),1))</f>
        <v/>
      </c>
      <c r="AA244" s="1425"/>
      <c r="AB244" s="1328" t="str">
        <f>IF(ISNA(VLOOKUP(AA244,SaisieScores!$F$12:$G$103,2,FALSE)),"",VLOOKUP(AA244,SaisieScores!$F$12:$G$103,2,FALSE))</f>
        <v/>
      </c>
      <c r="AC244" s="1349" t="str">
        <f t="shared" si="235"/>
        <v/>
      </c>
      <c r="AD244" s="1349" t="str">
        <f t="shared" si="189"/>
        <v/>
      </c>
      <c r="AE244" s="1349" t="str">
        <f t="shared" si="190"/>
        <v/>
      </c>
      <c r="AF244" s="1348" t="str">
        <f>IF(OR(ISBLANK(AB244),AB244=""),"",IF(AB244="AB","",RANK(AB244,$AB$242:$AB$257,1)+COUNTIF($AB$242:AB244,AB244)-1))</f>
        <v/>
      </c>
      <c r="AG244" s="1223" t="str">
        <f t="shared" si="196"/>
        <v/>
      </c>
      <c r="AH244" s="103" t="str">
        <f t="shared" si="236"/>
        <v/>
      </c>
      <c r="AI244" s="82" t="str">
        <f t="shared" si="215"/>
        <v/>
      </c>
      <c r="AJ244" s="897" t="str">
        <f t="shared" si="237"/>
        <v/>
      </c>
      <c r="AK244" s="1223" t="str">
        <f t="shared" si="238"/>
        <v/>
      </c>
      <c r="AL244" s="1348" t="str">
        <f>IF(AK244="","",RANK(AK244,($AK$10:$AK$257),1))</f>
        <v/>
      </c>
      <c r="AM244" s="1348" t="str">
        <f>IF(AL244&gt;20,"",IF(AL244&lt;=190,20-((AL244-1)*1),1))</f>
        <v/>
      </c>
      <c r="AN244" s="1349" t="str">
        <f t="shared" si="197"/>
        <v/>
      </c>
      <c r="AO244" s="1157" t="str">
        <f t="shared" si="214"/>
        <v/>
      </c>
      <c r="AP244" s="1069" t="str">
        <f t="shared" si="206"/>
        <v/>
      </c>
      <c r="AQ244" s="1223" t="str">
        <f t="shared" si="191"/>
        <v/>
      </c>
      <c r="AR244" s="1223" t="str">
        <f>IF(OR(ISBLANK(AP244),AP244=""),"",RANK(AP244,$AP$242:$AP$257,1)+COUNTIF($AP$242:AP244,AP244)-1)</f>
        <v/>
      </c>
      <c r="AS244" s="1223" t="str">
        <f t="shared" si="239"/>
        <v/>
      </c>
      <c r="AT244" s="1223" t="str">
        <f t="shared" si="192"/>
        <v/>
      </c>
      <c r="AU244" s="1223" t="str">
        <f>IF(COUNTIF($AT$242:AT$257,"&gt;1")&lt;3,"",SMALL($AT$242:$AT$257,3))</f>
        <v/>
      </c>
      <c r="AV244" s="1223" t="str">
        <f t="shared" si="207"/>
        <v/>
      </c>
      <c r="AW244" s="1223" t="str">
        <f>IF(AV244&gt;20,"",IF(AV244&lt;=190,20-((AV244-1)*1),1))</f>
        <v/>
      </c>
      <c r="AX244" s="1223"/>
      <c r="AY244" s="1497"/>
      <c r="AZ244" s="1497"/>
      <c r="BA244" s="900" t="str">
        <f t="shared" si="194"/>
        <v/>
      </c>
      <c r="BB244" s="900" t="str">
        <f>IF(ISBLANK('JOURNÉE 2'!C244),"",'JOURNÉE 2'!C244)</f>
        <v/>
      </c>
      <c r="BC244" s="1505" t="str">
        <f>IF(OR(BK244=""),"",IF(OR(BL244=""),"",BK244))</f>
        <v/>
      </c>
      <c r="BD244" s="1495" t="str">
        <f>IF(OR(BK244=""),"",IF(OR(BL244=""),"",BL244))</f>
        <v/>
      </c>
      <c r="BE244" s="1508" t="str">
        <f>IF(OR(BK244="",BL244=""),"",MIN(BK244:BL244))</f>
        <v/>
      </c>
      <c r="BF244" s="1311" t="str">
        <f>IF(ISNA(VLOOKUP(BA244,'JOURNÉE 1'!$BJ$10:$BL$298,2,FALSE)),"",VLOOKUP(BA244,'JOURNÉE 1'!$BJ$10:$BL$298,2,FALSE))</f>
        <v/>
      </c>
      <c r="BG244" s="461" t="str">
        <f t="shared" si="240"/>
        <v/>
      </c>
      <c r="BH244" s="461" t="str">
        <f t="shared" si="241"/>
        <v/>
      </c>
      <c r="BI244" s="1505" t="str">
        <f>IF(OR(C244="",C245=""),"",CONCATENATE(C244,C245))</f>
        <v/>
      </c>
      <c r="BJ244" s="882"/>
      <c r="BK244" s="1495" t="str">
        <f>IF(K244= "", "",K244)</f>
        <v/>
      </c>
      <c r="BL244" s="1495" t="str">
        <f>IF(ISNA(VLOOKUP(BI244,'JOURNÉE 2'!$BE$10:$BF$300,2,FALSE)),"",VLOOKUP(BI244,'JOURNÉE 2'!$BE$10:$BF$300,2,FALSE))</f>
        <v/>
      </c>
      <c r="BM244" s="1508" t="str">
        <f>IF(OR(BK244="",BL244=""),"",MIN(BK244:BL244))</f>
        <v/>
      </c>
      <c r="BN244" s="1311" t="str">
        <f>IF(ISBLANK('JOURNÉE 1'!C244),"",'JOURNÉE 1'!C244)</f>
        <v/>
      </c>
      <c r="BO244" s="461" t="str">
        <f t="shared" si="195"/>
        <v/>
      </c>
      <c r="BP244" s="461" t="str">
        <f>IF(ISBLANK('JOURNÉE 2'!C244),"",'JOURNÉE 2'!C244)</f>
        <v/>
      </c>
      <c r="BQ244" s="461" t="str">
        <f>IF(ISBLANK('JOURNÉE 1'!U244),"",'JOURNÉE 1'!U244)</f>
        <v/>
      </c>
      <c r="BR244" s="461" t="str">
        <f>IF(ISNA(VLOOKUP(BN244,'JOURNÉE 2'!$C$10:$AR$300,35,FALSE)),"",VLOOKUP(BN244,'JOURNÉE 2'!$C$10:$AR$300,35,FALSE))</f>
        <v/>
      </c>
      <c r="BS244" s="461" t="str">
        <f t="shared" si="198"/>
        <v/>
      </c>
      <c r="BT244" s="475">
        <f t="shared" si="199"/>
        <v>18</v>
      </c>
      <c r="BU244" s="1304" t="str">
        <f>IF(ISNA(VLOOKUP(BN244,'JOURNÉE 2'!$BV$10:$BX$300,3,FALSE)),"",VLOOKUP(BN244,'JOURNÉE 2'!$BV$10:$BX$300,3,FALSE))</f>
        <v/>
      </c>
      <c r="BV244" s="900" t="str">
        <f>IF(ISNA(VLOOKUP(BN244,'JOURNÉE 2'!$C$10:$AR$300,1,FALSE)),"",VLOOKUP(BN244,'JOURNÉE 2'!$C$10:$AR$300,1,FALSE))</f>
        <v/>
      </c>
      <c r="BW244" s="107"/>
      <c r="BX244" t="str">
        <f>IF(ISEVEN(ROW()),IF($B244&lt;&gt;0,TEXT($B244,"00")&amp;" "&amp;#REF!&amp;" "&amp;1,""),IF($B243&lt;&gt;0,TEXT($B243,"00")&amp;" "&amp;#REF!&amp;" "&amp;2,""))</f>
        <v/>
      </c>
      <c r="BY244" t="str">
        <f t="shared" si="209"/>
        <v/>
      </c>
      <c r="BZ244" t="str">
        <f t="shared" si="210"/>
        <v/>
      </c>
      <c r="CA244" t="str">
        <f t="shared" si="208"/>
        <v/>
      </c>
      <c r="CB244" t="str">
        <f t="shared" si="200"/>
        <v/>
      </c>
      <c r="CC244" t="str">
        <f t="shared" si="201"/>
        <v/>
      </c>
      <c r="CD244" t="str">
        <f t="shared" si="202"/>
        <v/>
      </c>
      <c r="CE244" t="str">
        <f t="shared" si="203"/>
        <v/>
      </c>
      <c r="CF244" t="str">
        <f t="shared" si="204"/>
        <v/>
      </c>
    </row>
    <row r="245" spans="1:84" ht="15.75" customHeight="1" thickTop="1" thickBot="1" x14ac:dyDescent="0.45">
      <c r="A245" s="1533"/>
      <c r="B245" s="1458"/>
      <c r="C245" s="97"/>
      <c r="D245" s="98"/>
      <c r="E245" s="98"/>
      <c r="F245" s="87"/>
      <c r="G245" s="1140"/>
      <c r="H245" s="1486"/>
      <c r="I245" s="1105" t="str">
        <f>IF(ISNA(VLOOKUP(C245,'J1&amp;J2'!$CA$9:$CE$466,5,FALSE)),"",VLOOKUP(C245,'J1&amp;J2'!$CA$9:$CE$466,5,FALSE))</f>
        <v/>
      </c>
      <c r="J245" s="1517"/>
      <c r="K245" s="1480"/>
      <c r="L245" s="1463"/>
      <c r="M245" s="1531"/>
      <c r="N245" s="1484"/>
      <c r="O245" s="1510"/>
      <c r="P245" s="1010"/>
      <c r="Q245" s="1350" t="s">
        <v>74</v>
      </c>
      <c r="R245" s="88">
        <f>IF(SUM(R242:R244)&lt;&gt;0,SUM(R242:R244),0)</f>
        <v>0</v>
      </c>
      <c r="S245" s="1475"/>
      <c r="T245" s="1475"/>
      <c r="U245" s="1475"/>
      <c r="V245" s="1523"/>
      <c r="W245" s="1523"/>
      <c r="X245" s="1523"/>
      <c r="Y245" s="1525"/>
      <c r="Z245" s="1527"/>
      <c r="AA245" s="1425"/>
      <c r="AB245" s="1328" t="str">
        <f>IF(ISNA(VLOOKUP(AA245,SaisieScores!$F$12:$G$103,2,FALSE)),"",VLOOKUP(AA245,SaisieScores!$F$12:$G$103,2,FALSE))</f>
        <v/>
      </c>
      <c r="AC245" s="1339" t="str">
        <f t="shared" si="235"/>
        <v/>
      </c>
      <c r="AD245" s="1339" t="str">
        <f t="shared" si="189"/>
        <v/>
      </c>
      <c r="AE245" s="1339" t="str">
        <f t="shared" si="190"/>
        <v/>
      </c>
      <c r="AF245" s="898" t="str">
        <f>IF(OR(ISBLANK(AB245),AB245=""),"",IF(AB245="AB","",RANK(AB245,$AB$242:$AB$257,1)+COUNTIF($AB$242:AB245,AB245)-1))</f>
        <v/>
      </c>
      <c r="AG245" s="1045" t="str">
        <f t="shared" si="196"/>
        <v/>
      </c>
      <c r="AH245" s="88" t="str">
        <f t="shared" si="236"/>
        <v/>
      </c>
      <c r="AI245" s="87" t="str">
        <f t="shared" si="215"/>
        <v/>
      </c>
      <c r="AJ245" s="1010" t="str">
        <f t="shared" si="237"/>
        <v/>
      </c>
      <c r="AK245" s="99" t="str">
        <f t="shared" si="238"/>
        <v/>
      </c>
      <c r="AL245" s="950" t="str">
        <f>IF(AK245="","",RANK(AK245,($AK$10:$AK$257),1))</f>
        <v/>
      </c>
      <c r="AM245" s="950" t="str">
        <f>IF(AL245&gt;20,"",IF(AL245&lt;=190,20-((AL245-1)*1),1))</f>
        <v/>
      </c>
      <c r="AN245" s="1339" t="str">
        <f t="shared" si="197"/>
        <v/>
      </c>
      <c r="AO245" s="1352" t="str">
        <f t="shared" si="214"/>
        <v/>
      </c>
      <c r="AP245" s="1068" t="str">
        <f t="shared" si="206"/>
        <v/>
      </c>
      <c r="AQ245" s="1045" t="str">
        <f t="shared" si="191"/>
        <v/>
      </c>
      <c r="AR245" s="1045" t="str">
        <f>IF(OR(ISBLANK(AP245),AP245=""),"",RANK(AP245,$AP$242:$AP$257,1)+COUNTIF($AP$242:AP245,AP245)-1)</f>
        <v/>
      </c>
      <c r="AS245" s="1045" t="str">
        <f t="shared" si="239"/>
        <v/>
      </c>
      <c r="AT245" s="1045" t="str">
        <f t="shared" si="192"/>
        <v/>
      </c>
      <c r="AU245" s="1045" t="str">
        <f>IF(COUNTIF($AT$242:AT$257,"&gt;1")&lt;4,"",SMALL($AT$242:$AT$257,4))</f>
        <v/>
      </c>
      <c r="AV245" s="1045" t="str">
        <f t="shared" si="207"/>
        <v/>
      </c>
      <c r="AW245" s="1045" t="str">
        <f>IF(AV245&gt;20,"",IF(AV245&lt;=190,20-((AV245-1)*1),1))</f>
        <v/>
      </c>
      <c r="AX245" s="1045"/>
      <c r="AY245" s="1497"/>
      <c r="AZ245" s="1497"/>
      <c r="BA245" s="900" t="str">
        <f t="shared" si="194"/>
        <v/>
      </c>
      <c r="BB245" s="900" t="str">
        <f>IF(ISBLANK('JOURNÉE 2'!C245),"",'JOURNÉE 2'!C245)</f>
        <v/>
      </c>
      <c r="BC245" s="1504"/>
      <c r="BD245" s="1475"/>
      <c r="BE245" s="1507"/>
      <c r="BF245" s="1311" t="str">
        <f>IF(ISNA(VLOOKUP(BA245,'JOURNÉE 1'!$BJ$10:$BL$298,2,FALSE)),"",VLOOKUP(BA245,'JOURNÉE 1'!$BJ$10:$BL$298,2,FALSE))</f>
        <v/>
      </c>
      <c r="BG245" s="461" t="str">
        <f t="shared" si="240"/>
        <v/>
      </c>
      <c r="BH245" s="461" t="str">
        <f t="shared" si="241"/>
        <v/>
      </c>
      <c r="BI245" s="1504"/>
      <c r="BJ245" s="882"/>
      <c r="BK245" s="1475"/>
      <c r="BL245" s="1475"/>
      <c r="BM245" s="1507"/>
      <c r="BN245" s="1311" t="str">
        <f>IF(ISBLANK('JOURNÉE 1'!C245),"",'JOURNÉE 1'!C245)</f>
        <v/>
      </c>
      <c r="BO245" s="461" t="str">
        <f t="shared" si="195"/>
        <v/>
      </c>
      <c r="BP245" s="461" t="str">
        <f>IF(ISBLANK('JOURNÉE 2'!C245),"",'JOURNÉE 2'!C245)</f>
        <v/>
      </c>
      <c r="BQ245" s="461" t="str">
        <f>IF(ISBLANK('JOURNÉE 1'!U245),"",'JOURNÉE 1'!U245)</f>
        <v/>
      </c>
      <c r="BR245" s="461" t="str">
        <f>IF(ISNA(VLOOKUP(BN245,'JOURNÉE 2'!$C$10:$AR$300,35,FALSE)),"",VLOOKUP(BN245,'JOURNÉE 2'!$C$10:$AR$300,35,FALSE))</f>
        <v/>
      </c>
      <c r="BS245" s="461" t="str">
        <f t="shared" si="198"/>
        <v/>
      </c>
      <c r="BT245" s="475">
        <f t="shared" si="199"/>
        <v>18</v>
      </c>
      <c r="BU245" s="1304" t="str">
        <f>IF(ISNA(VLOOKUP(BN245,'JOURNÉE 2'!$BV$10:$BX$300,3,FALSE)),"",VLOOKUP(BN245,'JOURNÉE 2'!$BV$10:$BX$300,3,FALSE))</f>
        <v/>
      </c>
      <c r="BV245" s="900" t="str">
        <f>IF(ISNA(VLOOKUP(BN245,'JOURNÉE 2'!$C$10:$AR$300,1,FALSE)),"",VLOOKUP(BN245,'JOURNÉE 2'!$C$10:$AR$300,1,FALSE))</f>
        <v/>
      </c>
      <c r="BW245" s="96"/>
      <c r="BX245" t="str">
        <f>IF(ISEVEN(ROW()),IF($B245&lt;&gt;0,TEXT($B245,"00")&amp;" "&amp;#REF!&amp;" "&amp;1,""),IF($B244&lt;&gt;0,TEXT($B244,"00")&amp;" "&amp;#REF!&amp;" "&amp;2,""))</f>
        <v/>
      </c>
      <c r="BY245" t="str">
        <f t="shared" si="209"/>
        <v/>
      </c>
      <c r="BZ245" t="str">
        <f t="shared" si="210"/>
        <v/>
      </c>
      <c r="CA245" t="str">
        <f t="shared" si="208"/>
        <v/>
      </c>
      <c r="CB245" t="str">
        <f t="shared" si="200"/>
        <v/>
      </c>
      <c r="CC245" t="str">
        <f t="shared" si="201"/>
        <v/>
      </c>
      <c r="CD245" t="str">
        <f t="shared" si="202"/>
        <v/>
      </c>
      <c r="CE245" t="str">
        <f t="shared" si="203"/>
        <v/>
      </c>
      <c r="CF245" t="str">
        <f t="shared" si="204"/>
        <v/>
      </c>
    </row>
    <row r="246" spans="1:84" ht="15.75" customHeight="1" thickTop="1" thickBot="1" x14ac:dyDescent="0.45">
      <c r="A246" s="1533"/>
      <c r="B246" s="1457"/>
      <c r="C246" s="113"/>
      <c r="D246" s="114"/>
      <c r="E246" s="114"/>
      <c r="F246" s="115"/>
      <c r="G246" s="1139"/>
      <c r="H246" s="1457" t="str">
        <f t="shared" ref="H246" si="243">IF(G247=36,"",IF(G246="","",G246+G247))</f>
        <v/>
      </c>
      <c r="I246" s="1104" t="str">
        <f>IF(ISNA(VLOOKUP(C246,'J1&amp;J2'!$CA$9:$CE$466,5,FALSE)),"",VLOOKUP(C246,'J1&amp;J2'!$CA$9:$CE$466,5,FALSE))</f>
        <v/>
      </c>
      <c r="J246" s="1518"/>
      <c r="K246" s="1479" t="str">
        <f>IF(ISNA(VLOOKUP(J246,SaisieScores!$C$12:$D$103,2,FALSE)),"",VLOOKUP(J246,SaisieScores!$C$12:$D$103,2,FALSE))</f>
        <v/>
      </c>
      <c r="L246" s="1462" t="str">
        <f t="shared" si="212"/>
        <v/>
      </c>
      <c r="M246" s="1520" t="str">
        <f>IF(L246="","",L246-$AS$6)</f>
        <v/>
      </c>
      <c r="N246" s="1460" t="str">
        <f>IF(K246="","",RANK(K246,($K$10:$K$257),1))</f>
        <v/>
      </c>
      <c r="O246" s="1509" t="str">
        <f>IF(S246="","",IF(S246&gt;3,"",IF(S246=1,K246,IF(S246=2,K246,IF(S246=3,K246)))))</f>
        <v/>
      </c>
      <c r="P246" s="1351"/>
      <c r="Q246" s="1351"/>
      <c r="R246" s="83"/>
      <c r="S246" s="1474" t="str">
        <f>IF(OR(ISBLANK(K246),K246=""),"",RANK(K246,$K$242:$K$256,1)+COUNTIF($K$242:K246,K246)-1)</f>
        <v/>
      </c>
      <c r="T246" s="1474" t="str">
        <f>IF(O246="","",IF(O246&gt;3,"",IF(O246=1,K246,IF(O246=2,K246,IF(O246=3,K246)))))</f>
        <v/>
      </c>
      <c r="U246" s="1474" t="str">
        <f>IF(S246="","",IF(S246&gt;3,"",IF(S246=1,K246,IF(S246=2,K246,IF(S246=3,K246)))))</f>
        <v/>
      </c>
      <c r="V246" s="1476" t="str">
        <f>IF(COUNTIF($K$242:$K$245,"&gt;1")&lt;3,"",SMALL($K$242:$K$256,3))</f>
        <v/>
      </c>
      <c r="W246" s="1476" t="str">
        <f>IF(OR(ISBLANK(V246),V246=""),"",RANK(V246,($V$10:$V$257),1))</f>
        <v/>
      </c>
      <c r="X246" s="1476" t="str">
        <f>IF(COUNTIF($V$241:$V$256,"&gt;1")&lt;3,"",SMALL($V$241:$V$256,3))</f>
        <v/>
      </c>
      <c r="Y246" s="1476" t="str">
        <f>IF(OR(ISBLANK(X246),X246=""),"",RANK(X246,($X$242:$X$256),1))</f>
        <v/>
      </c>
      <c r="Z246" s="1526" t="str">
        <f>IF(OR(ISBLANK(X246),X246=""),"",RANK(X246,($X$10:$X$257),1))</f>
        <v/>
      </c>
      <c r="AA246" s="1426"/>
      <c r="AB246" s="1328" t="str">
        <f>IF(ISNA(VLOOKUP(AA246,SaisieScores!$F$12:$G$103,2,FALSE)),"",VLOOKUP(AA246,SaisieScores!$F$12:$G$103,2,FALSE))</f>
        <v/>
      </c>
      <c r="AC246" s="1349" t="str">
        <f t="shared" si="235"/>
        <v/>
      </c>
      <c r="AD246" s="1349" t="str">
        <f t="shared" si="189"/>
        <v/>
      </c>
      <c r="AE246" s="1349" t="str">
        <f t="shared" si="190"/>
        <v/>
      </c>
      <c r="AF246" s="1348" t="str">
        <f>IF(OR(ISBLANK(AB246),AB246=""),"",IF(AB246="AB","",RANK(AB246,$AB$242:$AB$257,1)+COUNTIF($AB$242:AB246,AB246)-1))</f>
        <v/>
      </c>
      <c r="AG246" s="1223" t="str">
        <f t="shared" si="196"/>
        <v/>
      </c>
      <c r="AH246" s="103" t="str">
        <f t="shared" si="236"/>
        <v/>
      </c>
      <c r="AI246" s="82" t="str">
        <f t="shared" si="215"/>
        <v/>
      </c>
      <c r="AJ246" s="897" t="str">
        <f t="shared" si="237"/>
        <v/>
      </c>
      <c r="AK246" s="1223" t="str">
        <f t="shared" si="238"/>
        <v/>
      </c>
      <c r="AL246" s="1348" t="s">
        <v>74</v>
      </c>
      <c r="AM246" s="1348">
        <f>IF(SUM(AM242:AM245)&lt;&gt;0,SUM(AM242:AM245),0)</f>
        <v>0</v>
      </c>
      <c r="AN246" s="1349" t="str">
        <f t="shared" si="197"/>
        <v/>
      </c>
      <c r="AO246" s="1157" t="str">
        <f t="shared" si="214"/>
        <v/>
      </c>
      <c r="AP246" s="1069" t="str">
        <f t="shared" si="206"/>
        <v/>
      </c>
      <c r="AQ246" s="1223" t="str">
        <f t="shared" si="191"/>
        <v/>
      </c>
      <c r="AR246" s="1223" t="str">
        <f>IF(OR(ISBLANK(AP246),AP246=""),"",RANK(AP246,$AP$242:$AP$257,1)+COUNTIF($AP$242:AP246,AP246)-1)</f>
        <v/>
      </c>
      <c r="AS246" s="1223" t="str">
        <f t="shared" si="239"/>
        <v/>
      </c>
      <c r="AT246" s="1223" t="str">
        <f t="shared" si="192"/>
        <v/>
      </c>
      <c r="AU246" s="1223"/>
      <c r="AV246" s="1223" t="s">
        <v>74</v>
      </c>
      <c r="AW246" s="1223">
        <f>IF(SUM(AW242:AW245)&lt;&gt;0,SUM(AW242:AW245),0)</f>
        <v>0</v>
      </c>
      <c r="AX246" s="1223"/>
      <c r="AY246" s="1497"/>
      <c r="AZ246" s="1497"/>
      <c r="BA246" s="900" t="str">
        <f t="shared" si="194"/>
        <v/>
      </c>
      <c r="BB246" s="900" t="str">
        <f>IF(ISBLANK('JOURNÉE 2'!C246),"",'JOURNÉE 2'!C246)</f>
        <v/>
      </c>
      <c r="BC246" s="1505" t="str">
        <f>IF(OR(BK246=""),"",IF(OR(BL246=""),"",BK246))</f>
        <v/>
      </c>
      <c r="BD246" s="1495" t="str">
        <f>IF(OR(BK246=""),"",IF(OR(BL246=""),"",BL246))</f>
        <v/>
      </c>
      <c r="BE246" s="1508" t="str">
        <f>IF(OR(BK246="",BL246=""),"",MIN(BK246:BL246))</f>
        <v/>
      </c>
      <c r="BF246" s="1311" t="str">
        <f>IF(ISNA(VLOOKUP(BA246,'JOURNÉE 1'!$BJ$10:$BL$298,2,FALSE)),"",VLOOKUP(BA246,'JOURNÉE 1'!$BJ$10:$BL$298,2,FALSE))</f>
        <v/>
      </c>
      <c r="BG246" s="461" t="str">
        <f t="shared" si="240"/>
        <v/>
      </c>
      <c r="BH246" s="461" t="str">
        <f t="shared" si="241"/>
        <v/>
      </c>
      <c r="BI246" s="1505" t="str">
        <f>IF(OR(C246="",C247=""),"",CONCATENATE(C246,C247))</f>
        <v/>
      </c>
      <c r="BJ246" s="882"/>
      <c r="BK246" s="1495" t="str">
        <f>IF(K246= "", "",K246)</f>
        <v/>
      </c>
      <c r="BL246" s="1495" t="str">
        <f>IF(ISNA(VLOOKUP(BI246,'JOURNÉE 2'!$BE$10:$BF$300,2,FALSE)),"",VLOOKUP(BI246,'JOURNÉE 2'!$BE$10:$BF$300,2,FALSE))</f>
        <v/>
      </c>
      <c r="BM246" s="1508" t="str">
        <f>IF(OR(BK246="",BL246=""),"",MIN(BK246:BL246))</f>
        <v/>
      </c>
      <c r="BN246" s="1311" t="str">
        <f>IF(ISBLANK('JOURNÉE 1'!C246),"",'JOURNÉE 1'!C246)</f>
        <v/>
      </c>
      <c r="BO246" s="461" t="str">
        <f t="shared" si="195"/>
        <v/>
      </c>
      <c r="BP246" s="461" t="str">
        <f>IF(ISBLANK('JOURNÉE 2'!C246),"",'JOURNÉE 2'!C246)</f>
        <v/>
      </c>
      <c r="BQ246" s="461" t="str">
        <f>IF(ISBLANK('JOURNÉE 1'!U246),"",'JOURNÉE 1'!U246)</f>
        <v/>
      </c>
      <c r="BR246" s="461" t="str">
        <f>IF(ISNA(VLOOKUP(BN246,'JOURNÉE 2'!$C$10:$AR$300,35,FALSE)),"",VLOOKUP(BN246,'JOURNÉE 2'!$C$10:$AR$300,35,FALSE))</f>
        <v/>
      </c>
      <c r="BS246" s="461" t="str">
        <f t="shared" si="198"/>
        <v/>
      </c>
      <c r="BT246" s="475">
        <f t="shared" si="199"/>
        <v>18</v>
      </c>
      <c r="BU246" s="1304" t="str">
        <f>IF(ISNA(VLOOKUP(BN246,'JOURNÉE 2'!$BV$10:$BX$300,3,FALSE)),"",VLOOKUP(BN246,'JOURNÉE 2'!$BV$10:$BX$300,3,FALSE))</f>
        <v/>
      </c>
      <c r="BV246" s="900" t="str">
        <f>IF(ISNA(VLOOKUP(BN246,'JOURNÉE 2'!$C$10:$AR$300,1,FALSE)),"",VLOOKUP(BN246,'JOURNÉE 2'!$C$10:$AR$300,1,FALSE))</f>
        <v/>
      </c>
      <c r="BW246" s="107"/>
      <c r="BX246" t="str">
        <f>IF(ISEVEN(ROW()),IF($B246&lt;&gt;0,TEXT($B246,"00")&amp;" "&amp;#REF!&amp;" "&amp;1,""),IF($B245&lt;&gt;0,TEXT($B245,"00")&amp;" "&amp;#REF!&amp;" "&amp;2,""))</f>
        <v/>
      </c>
      <c r="BY246" t="str">
        <f t="shared" si="209"/>
        <v/>
      </c>
      <c r="BZ246" t="str">
        <f t="shared" si="210"/>
        <v/>
      </c>
      <c r="CA246" t="str">
        <f t="shared" si="208"/>
        <v/>
      </c>
      <c r="CB246" t="str">
        <f t="shared" si="200"/>
        <v/>
      </c>
      <c r="CC246" t="str">
        <f t="shared" si="201"/>
        <v/>
      </c>
      <c r="CD246" t="str">
        <f t="shared" si="202"/>
        <v/>
      </c>
      <c r="CE246" t="str">
        <f t="shared" si="203"/>
        <v/>
      </c>
      <c r="CF246" t="str">
        <f t="shared" si="204"/>
        <v/>
      </c>
    </row>
    <row r="247" spans="1:84" ht="15.75" customHeight="1" thickBot="1" x14ac:dyDescent="0.45">
      <c r="A247" s="1533"/>
      <c r="B247" s="1458"/>
      <c r="C247" s="80"/>
      <c r="D247" s="81"/>
      <c r="E247" s="81"/>
      <c r="F247" s="82"/>
      <c r="G247" s="1141"/>
      <c r="H247" s="1494"/>
      <c r="I247" s="1102" t="str">
        <f>IF(ISNA(VLOOKUP(C247,'J1&amp;J2'!$CA$9:$CE$466,5,FALSE)),"",VLOOKUP(C247,'J1&amp;J2'!$CA$9:$CE$466,5,FALSE))</f>
        <v/>
      </c>
      <c r="J247" s="1519"/>
      <c r="K247" s="1480"/>
      <c r="L247" s="1463"/>
      <c r="M247" s="1521"/>
      <c r="N247" s="1461"/>
      <c r="O247" s="1510"/>
      <c r="P247" s="1347"/>
      <c r="Q247" s="1347"/>
      <c r="R247" s="83"/>
      <c r="S247" s="1475"/>
      <c r="T247" s="1475"/>
      <c r="U247" s="1475"/>
      <c r="V247" s="1475"/>
      <c r="W247" s="1475"/>
      <c r="X247" s="1475"/>
      <c r="Y247" s="1475"/>
      <c r="Z247" s="1538"/>
      <c r="AA247" s="1424"/>
      <c r="AB247" s="1328" t="str">
        <f>IF(ISNA(VLOOKUP(AA247,SaisieScores!$F$12:$G$103,2,FALSE)),"",VLOOKUP(AA247,SaisieScores!$F$12:$G$103,2,FALSE))</f>
        <v/>
      </c>
      <c r="AC247" s="1339" t="str">
        <f t="shared" si="235"/>
        <v/>
      </c>
      <c r="AD247" s="1339" t="str">
        <f t="shared" si="189"/>
        <v/>
      </c>
      <c r="AE247" s="1339" t="str">
        <f t="shared" si="190"/>
        <v/>
      </c>
      <c r="AF247" s="898" t="str">
        <f>IF(OR(ISBLANK(AB247),AB247=""),"",IF(AB247="AB","",RANK(AB247,$AB$242:$AB$257,1)+COUNTIF($AB$242:AB247,AB247)-1))</f>
        <v/>
      </c>
      <c r="AG247" s="1045" t="str">
        <f t="shared" si="196"/>
        <v/>
      </c>
      <c r="AH247" s="88" t="str">
        <f t="shared" si="236"/>
        <v/>
      </c>
      <c r="AI247" s="87" t="str">
        <f t="shared" si="215"/>
        <v/>
      </c>
      <c r="AJ247" s="1010" t="str">
        <f t="shared" si="237"/>
        <v/>
      </c>
      <c r="AK247" s="99" t="str">
        <f t="shared" si="238"/>
        <v/>
      </c>
      <c r="AL247" s="950" t="str">
        <f t="shared" ref="AL247:AL257" si="244">IF(AK247="","",RANK(AK247,($AK$10:$AK$257),1))</f>
        <v/>
      </c>
      <c r="AM247" s="950"/>
      <c r="AN247" s="1339" t="str">
        <f t="shared" si="197"/>
        <v/>
      </c>
      <c r="AO247" s="1352" t="str">
        <f t="shared" si="214"/>
        <v/>
      </c>
      <c r="AP247" s="1068" t="str">
        <f t="shared" si="206"/>
        <v/>
      </c>
      <c r="AQ247" s="1045" t="str">
        <f t="shared" si="191"/>
        <v/>
      </c>
      <c r="AR247" s="1045" t="str">
        <f>IF(OR(ISBLANK(AP247),AP247=""),"",RANK(AP247,$AP$242:$AP$257,1)+COUNTIF($AP$242:AP247,AP247)-1)</f>
        <v/>
      </c>
      <c r="AS247" s="1045" t="str">
        <f t="shared" si="239"/>
        <v/>
      </c>
      <c r="AT247" s="1045" t="str">
        <f t="shared" si="192"/>
        <v/>
      </c>
      <c r="AU247" s="1045"/>
      <c r="AV247" s="1045"/>
      <c r="AW247" s="1045"/>
      <c r="AX247" s="1045"/>
      <c r="AY247" s="1497"/>
      <c r="AZ247" s="1497"/>
      <c r="BA247" s="900" t="str">
        <f t="shared" si="194"/>
        <v/>
      </c>
      <c r="BB247" s="900" t="str">
        <f>IF(ISBLANK('JOURNÉE 2'!C247),"",'JOURNÉE 2'!C247)</f>
        <v/>
      </c>
      <c r="BC247" s="1504"/>
      <c r="BD247" s="1475"/>
      <c r="BE247" s="1507"/>
      <c r="BF247" s="1311" t="str">
        <f>IF(ISNA(VLOOKUP(BA247,'JOURNÉE 1'!$BJ$10:$BL$298,2,FALSE)),"",VLOOKUP(BA247,'JOURNÉE 1'!$BJ$10:$BL$298,2,FALSE))</f>
        <v/>
      </c>
      <c r="BG247" s="461" t="str">
        <f t="shared" si="240"/>
        <v/>
      </c>
      <c r="BH247" s="461" t="str">
        <f t="shared" si="241"/>
        <v/>
      </c>
      <c r="BI247" s="1504"/>
      <c r="BJ247" s="882"/>
      <c r="BK247" s="1475"/>
      <c r="BL247" s="1475"/>
      <c r="BM247" s="1507"/>
      <c r="BN247" s="1311" t="str">
        <f>IF(ISBLANK('JOURNÉE 1'!C247),"",'JOURNÉE 1'!C247)</f>
        <v/>
      </c>
      <c r="BO247" s="461" t="str">
        <f t="shared" si="195"/>
        <v/>
      </c>
      <c r="BP247" s="461" t="str">
        <f>IF(ISBLANK('JOURNÉE 2'!C247),"",'JOURNÉE 2'!C247)</f>
        <v/>
      </c>
      <c r="BQ247" s="461" t="str">
        <f>IF(ISBLANK('JOURNÉE 1'!U247),"",'JOURNÉE 1'!U247)</f>
        <v/>
      </c>
      <c r="BR247" s="461" t="str">
        <f>IF(ISNA(VLOOKUP(BN247,'JOURNÉE 2'!$C$10:$AR$300,35,FALSE)),"",VLOOKUP(BN247,'JOURNÉE 2'!$C$10:$AR$300,35,FALSE))</f>
        <v/>
      </c>
      <c r="BS247" s="461" t="str">
        <f t="shared" si="198"/>
        <v/>
      </c>
      <c r="BT247" s="475">
        <f t="shared" si="199"/>
        <v>18</v>
      </c>
      <c r="BU247" s="1304" t="str">
        <f>IF(ISNA(VLOOKUP(BN247,'JOURNÉE 2'!$BV$10:$BX$300,3,FALSE)),"",VLOOKUP(BN247,'JOURNÉE 2'!$BV$10:$BX$300,3,FALSE))</f>
        <v/>
      </c>
      <c r="BV247" s="900" t="str">
        <f>IF(ISNA(VLOOKUP(BN247,'JOURNÉE 2'!$C$10:$AR$300,1,FALSE)),"",VLOOKUP(BN247,'JOURNÉE 2'!$C$10:$AR$300,1,FALSE))</f>
        <v/>
      </c>
      <c r="BW247" s="96"/>
      <c r="BX247" t="str">
        <f>IF(ISEVEN(ROW()),IF($B247&lt;&gt;0,TEXT($B247,"00")&amp;" "&amp;#REF!&amp;" "&amp;1,""),IF($B246&lt;&gt;0,TEXT($B246,"00")&amp;" "&amp;#REF!&amp;" "&amp;2,""))</f>
        <v/>
      </c>
      <c r="BY247" t="str">
        <f t="shared" si="209"/>
        <v/>
      </c>
      <c r="BZ247" t="str">
        <f t="shared" si="210"/>
        <v/>
      </c>
      <c r="CA247" t="str">
        <f t="shared" si="208"/>
        <v/>
      </c>
      <c r="CB247" t="str">
        <f t="shared" si="200"/>
        <v/>
      </c>
      <c r="CC247" t="str">
        <f t="shared" si="201"/>
        <v/>
      </c>
      <c r="CD247" t="str">
        <f t="shared" si="202"/>
        <v/>
      </c>
      <c r="CE247" t="str">
        <f t="shared" si="203"/>
        <v/>
      </c>
      <c r="CF247" t="str">
        <f t="shared" si="204"/>
        <v/>
      </c>
    </row>
    <row r="248" spans="1:84" ht="15.75" customHeight="1" thickTop="1" x14ac:dyDescent="0.4">
      <c r="A248" s="1533"/>
      <c r="B248" s="1459"/>
      <c r="C248" s="97"/>
      <c r="D248" s="98"/>
      <c r="E248" s="98"/>
      <c r="F248" s="87"/>
      <c r="G248" s="1140"/>
      <c r="H248" s="1459" t="str">
        <f t="shared" ref="H248" si="245">IF(G249=36,"",IF(G248="","",G248+G249))</f>
        <v/>
      </c>
      <c r="I248" s="1103" t="str">
        <f>IF(ISNA(VLOOKUP(C248,'J1&amp;J2'!$CA$9:$CE$466,5,FALSE)),"",VLOOKUP(C248,'J1&amp;J2'!$CA$9:$CE$466,5,FALSE))</f>
        <v/>
      </c>
      <c r="J248" s="1516"/>
      <c r="K248" s="1479" t="str">
        <f>IF(ISNA(VLOOKUP(J248,SaisieScores!$C$12:$D$103,2,FALSE)),"",VLOOKUP(J248,SaisieScores!$C$12:$D$103,2,FALSE))</f>
        <v/>
      </c>
      <c r="L248" s="1462" t="str">
        <f t="shared" si="212"/>
        <v/>
      </c>
      <c r="M248" s="1529" t="str">
        <f>IF(L248="","",L248-$AS$6)</f>
        <v/>
      </c>
      <c r="N248" s="1471" t="str">
        <f>IF(K248="","",RANK(K248,($K$10:$K$257),1))</f>
        <v/>
      </c>
      <c r="O248" s="1474" t="str">
        <f>IF(S248="","",IF(S248&gt;3,"",IF(S248=1,K248,IF(S248=2,K248,IF(S248=3,K248)))))</f>
        <v/>
      </c>
      <c r="P248" s="1045"/>
      <c r="Q248" s="942"/>
      <c r="R248" s="87"/>
      <c r="S248" s="1474" t="str">
        <f>IF(OR(ISBLANK(K248),K248=""),"",RANK(K248,$K$242:$K$256,1)+COUNTIF($K$242:K248,K248)-1)</f>
        <v/>
      </c>
      <c r="T248" s="1474" t="str">
        <f>IF(O248="","",IF(O248&gt;3,"",IF(O248=1,K248,IF(O248=2,K248,IF(O248=3,K248)))))</f>
        <v/>
      </c>
      <c r="U248" s="1474" t="str">
        <f>IF(S248="","",IF(S248&gt;3,"",IF(S248=1,K248,IF(S248=2,K248,IF(S248=3,K248)))))</f>
        <v/>
      </c>
      <c r="V248" s="1476"/>
      <c r="W248" s="1474" t="str">
        <f>IF(OR(ISBLANK(V248),V248=""),"",RANK(V248,($V$10:$V$257),1))</f>
        <v/>
      </c>
      <c r="X248" s="1476"/>
      <c r="Y248" s="1476"/>
      <c r="Z248" s="1477"/>
      <c r="AA248" s="1425"/>
      <c r="AB248" s="1328" t="str">
        <f>IF(ISNA(VLOOKUP(AA248,SaisieScores!$F$12:$G$103,2,FALSE)),"",VLOOKUP(AA248,SaisieScores!$F$12:$G$103,2,FALSE))</f>
        <v/>
      </c>
      <c r="AC248" s="1349" t="str">
        <f t="shared" si="235"/>
        <v/>
      </c>
      <c r="AD248" s="1349" t="str">
        <f t="shared" si="189"/>
        <v/>
      </c>
      <c r="AE248" s="1349" t="str">
        <f t="shared" si="190"/>
        <v/>
      </c>
      <c r="AF248" s="1348" t="str">
        <f>IF(OR(ISBLANK(AB248),AB248=""),"",IF(AB248="AB","",RANK(AB248,$AB$242:$AB$257,1)+COUNTIF($AB$242:AB248,AB248)-1))</f>
        <v/>
      </c>
      <c r="AG248" s="1223" t="str">
        <f t="shared" si="196"/>
        <v/>
      </c>
      <c r="AH248" s="103" t="str">
        <f t="shared" si="236"/>
        <v/>
      </c>
      <c r="AI248" s="82" t="str">
        <f t="shared" si="215"/>
        <v/>
      </c>
      <c r="AJ248" s="897" t="str">
        <f t="shared" si="237"/>
        <v/>
      </c>
      <c r="AK248" s="1223" t="str">
        <f t="shared" si="238"/>
        <v/>
      </c>
      <c r="AL248" s="1348" t="str">
        <f t="shared" si="244"/>
        <v/>
      </c>
      <c r="AM248" s="1348"/>
      <c r="AN248" s="1349" t="str">
        <f t="shared" si="197"/>
        <v/>
      </c>
      <c r="AO248" s="1157" t="str">
        <f t="shared" si="214"/>
        <v/>
      </c>
      <c r="AP248" s="1069" t="str">
        <f t="shared" si="206"/>
        <v/>
      </c>
      <c r="AQ248" s="1223" t="str">
        <f t="shared" si="191"/>
        <v/>
      </c>
      <c r="AR248" s="1223" t="str">
        <f>IF(OR(ISBLANK(AP248),AP248=""),"",RANK(AP248,$AP$242:$AP$257,1)+COUNTIF($AP$242:AP248,AP248)-1)</f>
        <v/>
      </c>
      <c r="AS248" s="1223" t="str">
        <f t="shared" si="239"/>
        <v/>
      </c>
      <c r="AT248" s="1223" t="str">
        <f t="shared" si="192"/>
        <v/>
      </c>
      <c r="AU248" s="1223"/>
      <c r="AV248" s="1223"/>
      <c r="AW248" s="1223"/>
      <c r="AX248" s="1223"/>
      <c r="AY248" s="1497"/>
      <c r="AZ248" s="1497"/>
      <c r="BA248" s="900" t="str">
        <f t="shared" si="194"/>
        <v/>
      </c>
      <c r="BB248" s="900" t="str">
        <f>IF(ISBLANK('JOURNÉE 2'!C248),"",'JOURNÉE 2'!C248)</f>
        <v/>
      </c>
      <c r="BC248" s="1505" t="str">
        <f>IF(OR(BK248=""),"",IF(OR(BL248=""),"",BK248))</f>
        <v/>
      </c>
      <c r="BD248" s="1495" t="str">
        <f>IF(OR(BK248=""),"",IF(OR(BL248=""),"",BL248))</f>
        <v/>
      </c>
      <c r="BE248" s="1508" t="str">
        <f>IF(OR(BK248="",BL248=""),"",MIN(BK248:BL248))</f>
        <v/>
      </c>
      <c r="BF248" s="1311" t="str">
        <f>IF(ISNA(VLOOKUP(BA248,'JOURNÉE 1'!$BJ$10:$BL$298,2,FALSE)),"",VLOOKUP(BA248,'JOURNÉE 1'!$BJ$10:$BL$298,2,FALSE))</f>
        <v/>
      </c>
      <c r="BG248" s="461" t="str">
        <f t="shared" si="240"/>
        <v/>
      </c>
      <c r="BH248" s="461" t="str">
        <f t="shared" si="241"/>
        <v/>
      </c>
      <c r="BI248" s="1505" t="str">
        <f>IF(OR(C248="",C249=""),"",CONCATENATE(C248,C249))</f>
        <v/>
      </c>
      <c r="BJ248" s="882"/>
      <c r="BK248" s="1495" t="str">
        <f>IF(K248= "", "",K248)</f>
        <v/>
      </c>
      <c r="BL248" s="1495" t="str">
        <f>IF(ISNA(VLOOKUP(BI248,'JOURNÉE 2'!$BE$10:$BF$300,2,FALSE)),"",VLOOKUP(BI248,'JOURNÉE 2'!$BE$10:$BF$300,2,FALSE))</f>
        <v/>
      </c>
      <c r="BM248" s="1508" t="str">
        <f>IF(OR(BK248="",BL248=""),"",MIN(BK248:BL248))</f>
        <v/>
      </c>
      <c r="BN248" s="1311" t="str">
        <f>IF(ISBLANK('JOURNÉE 1'!C248),"",'JOURNÉE 1'!C248)</f>
        <v/>
      </c>
      <c r="BO248" s="461" t="str">
        <f t="shared" si="195"/>
        <v/>
      </c>
      <c r="BP248" s="461" t="str">
        <f>IF(ISBLANK('JOURNÉE 2'!C248),"",'JOURNÉE 2'!C248)</f>
        <v/>
      </c>
      <c r="BQ248" s="461" t="str">
        <f>IF(ISBLANK('JOURNÉE 1'!U248),"",'JOURNÉE 1'!U248)</f>
        <v/>
      </c>
      <c r="BR248" s="461" t="str">
        <f>IF(ISNA(VLOOKUP(BN248,'JOURNÉE 2'!$C$10:$AR$300,35,FALSE)),"",VLOOKUP(BN248,'JOURNÉE 2'!$C$10:$AR$300,35,FALSE))</f>
        <v/>
      </c>
      <c r="BS248" s="461" t="str">
        <f t="shared" si="198"/>
        <v/>
      </c>
      <c r="BT248" s="475">
        <f t="shared" si="199"/>
        <v>18</v>
      </c>
      <c r="BU248" s="1304" t="str">
        <f>IF(ISNA(VLOOKUP(BN248,'JOURNÉE 2'!$BV$10:$BX$300,3,FALSE)),"",VLOOKUP(BN248,'JOURNÉE 2'!$BV$10:$BX$300,3,FALSE))</f>
        <v/>
      </c>
      <c r="BV248" s="900" t="str">
        <f>IF(ISNA(VLOOKUP(BN248,'JOURNÉE 2'!$C$10:$AR$300,1,FALSE)),"",VLOOKUP(BN248,'JOURNÉE 2'!$C$10:$AR$300,1,FALSE))</f>
        <v/>
      </c>
      <c r="BW248" s="107"/>
      <c r="BX248" t="str">
        <f>IF(ISEVEN(ROW()),IF($B248&lt;&gt;0,TEXT($B248,"00")&amp;" "&amp;#REF!&amp;" "&amp;1,""),IF($B247&lt;&gt;0,TEXT($B247,"00")&amp;" "&amp;#REF!&amp;" "&amp;2,""))</f>
        <v/>
      </c>
      <c r="BY248" t="str">
        <f t="shared" si="209"/>
        <v/>
      </c>
      <c r="BZ248" t="str">
        <f t="shared" si="210"/>
        <v/>
      </c>
      <c r="CA248" t="str">
        <f t="shared" si="208"/>
        <v/>
      </c>
      <c r="CB248" t="str">
        <f t="shared" si="200"/>
        <v/>
      </c>
      <c r="CC248" t="str">
        <f t="shared" si="201"/>
        <v/>
      </c>
      <c r="CD248" t="str">
        <f t="shared" si="202"/>
        <v/>
      </c>
      <c r="CE248" t="str">
        <f t="shared" si="203"/>
        <v/>
      </c>
      <c r="CF248" t="str">
        <f t="shared" si="204"/>
        <v/>
      </c>
    </row>
    <row r="249" spans="1:84" ht="15.75" customHeight="1" thickBot="1" x14ac:dyDescent="0.45">
      <c r="A249" s="1533"/>
      <c r="B249" s="1458"/>
      <c r="C249" s="97"/>
      <c r="D249" s="98"/>
      <c r="E249" s="98"/>
      <c r="F249" s="87"/>
      <c r="G249" s="1140"/>
      <c r="H249" s="1486"/>
      <c r="I249" s="1105" t="str">
        <f>IF(ISNA(VLOOKUP(C249,'J1&amp;J2'!$CA$9:$CE$466,5,FALSE)),"",VLOOKUP(C249,'J1&amp;J2'!$CA$9:$CE$466,5,FALSE))</f>
        <v/>
      </c>
      <c r="J249" s="1517"/>
      <c r="K249" s="1480"/>
      <c r="L249" s="1463"/>
      <c r="M249" s="1531"/>
      <c r="N249" s="1484"/>
      <c r="O249" s="1510"/>
      <c r="P249" s="1010"/>
      <c r="Q249" s="1350"/>
      <c r="R249" s="88"/>
      <c r="S249" s="1475"/>
      <c r="T249" s="1475"/>
      <c r="U249" s="1475"/>
      <c r="V249" s="1510"/>
      <c r="W249" s="1475"/>
      <c r="X249" s="1510"/>
      <c r="Y249" s="1510"/>
      <c r="Z249" s="1469"/>
      <c r="AA249" s="1425"/>
      <c r="AB249" s="1328" t="str">
        <f>IF(ISNA(VLOOKUP(AA249,SaisieScores!$F$12:$G$103,2,FALSE)),"",VLOOKUP(AA249,SaisieScores!$F$12:$G$103,2,FALSE))</f>
        <v/>
      </c>
      <c r="AC249" s="1339" t="str">
        <f t="shared" si="235"/>
        <v/>
      </c>
      <c r="AD249" s="1339" t="str">
        <f t="shared" si="189"/>
        <v/>
      </c>
      <c r="AE249" s="1339" t="str">
        <f t="shared" si="190"/>
        <v/>
      </c>
      <c r="AF249" s="898" t="str">
        <f>IF(OR(ISBLANK(AB249),AB249=""),"",IF(AB249="AB","",RANK(AB249,$AB$242:$AB$257,1)+COUNTIF($AB$242:AB249,AB249)-1))</f>
        <v/>
      </c>
      <c r="AG249" s="1045" t="str">
        <f t="shared" si="196"/>
        <v/>
      </c>
      <c r="AH249" s="88" t="str">
        <f t="shared" si="236"/>
        <v/>
      </c>
      <c r="AI249" s="87" t="str">
        <f t="shared" si="215"/>
        <v/>
      </c>
      <c r="AJ249" s="1010" t="str">
        <f t="shared" si="237"/>
        <v/>
      </c>
      <c r="AK249" s="99" t="str">
        <f t="shared" si="238"/>
        <v/>
      </c>
      <c r="AL249" s="950" t="str">
        <f t="shared" si="244"/>
        <v/>
      </c>
      <c r="AM249" s="950"/>
      <c r="AN249" s="1339" t="str">
        <f t="shared" si="197"/>
        <v/>
      </c>
      <c r="AO249" s="1352" t="str">
        <f t="shared" si="214"/>
        <v/>
      </c>
      <c r="AP249" s="1068" t="str">
        <f t="shared" si="206"/>
        <v/>
      </c>
      <c r="AQ249" s="1045" t="str">
        <f t="shared" si="191"/>
        <v/>
      </c>
      <c r="AR249" s="1045" t="str">
        <f>IF(OR(ISBLANK(AP249),AP249=""),"",RANK(AP249,$AP$242:$AP$257,1)+COUNTIF($AP$242:AP249,AP249)-1)</f>
        <v/>
      </c>
      <c r="AS249" s="1045" t="str">
        <f t="shared" si="239"/>
        <v/>
      </c>
      <c r="AT249" s="1045" t="str">
        <f t="shared" si="192"/>
        <v/>
      </c>
      <c r="AU249" s="1045"/>
      <c r="AV249" s="1045"/>
      <c r="AW249" s="1045"/>
      <c r="AX249" s="1045"/>
      <c r="AY249" s="1497"/>
      <c r="AZ249" s="1497"/>
      <c r="BA249" s="900" t="str">
        <f t="shared" si="194"/>
        <v/>
      </c>
      <c r="BB249" s="900" t="str">
        <f>IF(ISBLANK('JOURNÉE 2'!C249),"",'JOURNÉE 2'!C249)</f>
        <v/>
      </c>
      <c r="BC249" s="1504"/>
      <c r="BD249" s="1475"/>
      <c r="BE249" s="1507"/>
      <c r="BF249" s="1311" t="str">
        <f>IF(ISNA(VLOOKUP(BA249,'JOURNÉE 1'!$BJ$10:$BL$298,2,FALSE)),"",VLOOKUP(BA249,'JOURNÉE 1'!$BJ$10:$BL$298,2,FALSE))</f>
        <v/>
      </c>
      <c r="BG249" s="461" t="str">
        <f t="shared" si="240"/>
        <v/>
      </c>
      <c r="BH249" s="461" t="str">
        <f t="shared" si="241"/>
        <v/>
      </c>
      <c r="BI249" s="1504"/>
      <c r="BJ249" s="882"/>
      <c r="BK249" s="1475"/>
      <c r="BL249" s="1475"/>
      <c r="BM249" s="1507"/>
      <c r="BN249" s="1311" t="str">
        <f>IF(ISBLANK('JOURNÉE 1'!C249),"",'JOURNÉE 1'!C249)</f>
        <v/>
      </c>
      <c r="BO249" s="461" t="str">
        <f t="shared" si="195"/>
        <v/>
      </c>
      <c r="BP249" s="461" t="str">
        <f>IF(ISBLANK('JOURNÉE 2'!C249),"",'JOURNÉE 2'!C249)</f>
        <v/>
      </c>
      <c r="BQ249" s="461" t="str">
        <f>IF(ISBLANK('JOURNÉE 1'!U249),"",'JOURNÉE 1'!U249)</f>
        <v/>
      </c>
      <c r="BR249" s="461" t="str">
        <f>IF(ISNA(VLOOKUP(BN249,'JOURNÉE 2'!$C$10:$AR$300,35,FALSE)),"",VLOOKUP(BN249,'JOURNÉE 2'!$C$10:$AR$300,35,FALSE))</f>
        <v/>
      </c>
      <c r="BS249" s="461" t="str">
        <f t="shared" si="198"/>
        <v/>
      </c>
      <c r="BT249" s="475">
        <f t="shared" si="199"/>
        <v>18</v>
      </c>
      <c r="BU249" s="1304" t="str">
        <f>IF(ISNA(VLOOKUP(BN249,'JOURNÉE 2'!$BV$10:$BX$300,3,FALSE)),"",VLOOKUP(BN249,'JOURNÉE 2'!$BV$10:$BX$300,3,FALSE))</f>
        <v/>
      </c>
      <c r="BV249" s="900" t="str">
        <f>IF(ISNA(VLOOKUP(BN249,'JOURNÉE 2'!$C$10:$AR$300,1,FALSE)),"",VLOOKUP(BN249,'JOURNÉE 2'!$C$10:$AR$300,1,FALSE))</f>
        <v/>
      </c>
      <c r="BW249" s="96"/>
      <c r="BX249" t="str">
        <f>IF(ISEVEN(ROW()),IF($B249&lt;&gt;0,TEXT($B249,"00")&amp;" "&amp;#REF!&amp;" "&amp;1,""),IF($B248&lt;&gt;0,TEXT($B248,"00")&amp;" "&amp;#REF!&amp;" "&amp;2,""))</f>
        <v/>
      </c>
      <c r="BY249" t="str">
        <f t="shared" si="209"/>
        <v/>
      </c>
      <c r="BZ249" t="str">
        <f t="shared" si="210"/>
        <v/>
      </c>
      <c r="CA249" t="str">
        <f t="shared" si="208"/>
        <v/>
      </c>
      <c r="CB249" t="str">
        <f t="shared" si="200"/>
        <v/>
      </c>
      <c r="CC249" t="str">
        <f t="shared" si="201"/>
        <v/>
      </c>
      <c r="CD249" t="str">
        <f t="shared" si="202"/>
        <v/>
      </c>
      <c r="CE249" t="str">
        <f t="shared" si="203"/>
        <v/>
      </c>
      <c r="CF249" t="str">
        <f t="shared" si="204"/>
        <v/>
      </c>
    </row>
    <row r="250" spans="1:84" ht="15.75" customHeight="1" thickTop="1" x14ac:dyDescent="0.4">
      <c r="A250" s="1533"/>
      <c r="B250" s="1457"/>
      <c r="C250" s="113"/>
      <c r="D250" s="114"/>
      <c r="E250" s="114"/>
      <c r="F250" s="115"/>
      <c r="G250" s="1139"/>
      <c r="H250" s="1457" t="str">
        <f t="shared" ref="H250" si="246">IF(G251=36,"",IF(G250="","",G250+G251))</f>
        <v/>
      </c>
      <c r="I250" s="1104" t="str">
        <f>IF(ISNA(VLOOKUP(C250,'J1&amp;J2'!$CA$9:$CE$466,5,FALSE)),"",VLOOKUP(C250,'J1&amp;J2'!$CA$9:$CE$466,5,FALSE))</f>
        <v/>
      </c>
      <c r="J250" s="1518"/>
      <c r="K250" s="1479" t="str">
        <f>IF(ISNA(VLOOKUP(J250,SaisieScores!$C$12:$D$103,2,FALSE)),"",VLOOKUP(J250,SaisieScores!$C$12:$D$103,2,FALSE))</f>
        <v/>
      </c>
      <c r="L250" s="1462" t="str">
        <f t="shared" si="212"/>
        <v/>
      </c>
      <c r="M250" s="1520" t="str">
        <f>IF(L250="","",L250-$AS$6)</f>
        <v/>
      </c>
      <c r="N250" s="1460" t="str">
        <f>IF(K250="","",RANK(K250,($K$10:$K$257),1))</f>
        <v/>
      </c>
      <c r="O250" s="1509" t="str">
        <f>IF(S250="","",IF(S250&gt;3,"",IF(S250=1,K250,IF(S250=2,K250,IF(S250=3,K250)))))</f>
        <v/>
      </c>
      <c r="P250" s="1351"/>
      <c r="Q250" s="1351"/>
      <c r="R250" s="83"/>
      <c r="S250" s="1474" t="str">
        <f>IF(OR(ISBLANK(K250),K250=""),"",RANK(K250,$K$242:$K$256,1)+COUNTIF($K$242:K250,K250)-1)</f>
        <v/>
      </c>
      <c r="T250" s="1474" t="str">
        <f>IF(O250="","",IF(O250&gt;3,"",IF(O250=1,K250,IF(O250=2,K250,IF(O250=3,K250)))))</f>
        <v/>
      </c>
      <c r="U250" s="1474" t="str">
        <f>IF(S250="","",IF(S250&gt;3,"",IF(S250=1,K250,IF(S250=2,K250,IF(S250=3,K250)))))</f>
        <v/>
      </c>
      <c r="V250" s="1474"/>
      <c r="W250" s="1474" t="str">
        <f>IF(OR(ISBLANK(V250),V250=""),"",RANK(V250,($V$10:$V$257),1))</f>
        <v/>
      </c>
      <c r="X250" s="1474"/>
      <c r="Y250" s="1474"/>
      <c r="Z250" s="1468"/>
      <c r="AA250" s="1426"/>
      <c r="AB250" s="1328" t="str">
        <f>IF(ISNA(VLOOKUP(AA250,SaisieScores!$F$12:$G$103,2,FALSE)),"",VLOOKUP(AA250,SaisieScores!$F$12:$G$103,2,FALSE))</f>
        <v/>
      </c>
      <c r="AC250" s="1349" t="str">
        <f t="shared" si="235"/>
        <v/>
      </c>
      <c r="AD250" s="1349" t="str">
        <f t="shared" si="189"/>
        <v/>
      </c>
      <c r="AE250" s="1349" t="str">
        <f t="shared" si="190"/>
        <v/>
      </c>
      <c r="AF250" s="1348" t="str">
        <f>IF(OR(ISBLANK(AB250),AB250=""),"",IF(AB250="AB","",RANK(AB250,$AB$242:$AB$257,1)+COUNTIF($AB$242:AB250,AB250)-1))</f>
        <v/>
      </c>
      <c r="AG250" s="1223" t="str">
        <f t="shared" si="196"/>
        <v/>
      </c>
      <c r="AH250" s="103" t="str">
        <f t="shared" si="236"/>
        <v/>
      </c>
      <c r="AI250" s="82" t="str">
        <f t="shared" si="215"/>
        <v/>
      </c>
      <c r="AJ250" s="897" t="str">
        <f t="shared" si="237"/>
        <v/>
      </c>
      <c r="AK250" s="1223" t="str">
        <f t="shared" si="238"/>
        <v/>
      </c>
      <c r="AL250" s="1348" t="str">
        <f t="shared" si="244"/>
        <v/>
      </c>
      <c r="AM250" s="1348"/>
      <c r="AN250" s="1349" t="str">
        <f t="shared" si="197"/>
        <v/>
      </c>
      <c r="AO250" s="1157" t="str">
        <f t="shared" si="214"/>
        <v/>
      </c>
      <c r="AP250" s="1069" t="str">
        <f t="shared" si="206"/>
        <v/>
      </c>
      <c r="AQ250" s="1223" t="str">
        <f t="shared" si="191"/>
        <v/>
      </c>
      <c r="AR250" s="1223" t="str">
        <f>IF(OR(ISBLANK(AP250),AP250=""),"",RANK(AP250,$AP$242:$AP$257,1)+COUNTIF($AP$242:AP250,AP250)-1)</f>
        <v/>
      </c>
      <c r="AS250" s="1223" t="str">
        <f t="shared" si="239"/>
        <v/>
      </c>
      <c r="AT250" s="1223" t="str">
        <f t="shared" si="192"/>
        <v/>
      </c>
      <c r="AU250" s="1223"/>
      <c r="AV250" s="1223"/>
      <c r="AW250" s="1223"/>
      <c r="AX250" s="1223"/>
      <c r="AY250" s="1497"/>
      <c r="AZ250" s="1497"/>
      <c r="BA250" s="900" t="str">
        <f t="shared" si="194"/>
        <v/>
      </c>
      <c r="BB250" s="900" t="str">
        <f>IF(ISBLANK('JOURNÉE 2'!C250),"",'JOURNÉE 2'!C250)</f>
        <v/>
      </c>
      <c r="BC250" s="1505" t="str">
        <f>IF(OR(BK250=""),"",IF(OR(BL250=""),"",BK250))</f>
        <v/>
      </c>
      <c r="BD250" s="1495" t="str">
        <f>IF(OR(BK250=""),"",IF(OR(BL250=""),"",BL250))</f>
        <v/>
      </c>
      <c r="BE250" s="1508" t="str">
        <f>IF(OR(BK250="",BL250=""),"",MIN(BK250:BL250))</f>
        <v/>
      </c>
      <c r="BF250" s="1311" t="str">
        <f>IF(ISNA(VLOOKUP(BA250,'JOURNÉE 1'!$BJ$10:$BL$298,2,FALSE)),"",VLOOKUP(BA250,'JOURNÉE 1'!$BJ$10:$BL$298,2,FALSE))</f>
        <v/>
      </c>
      <c r="BG250" s="461" t="str">
        <f t="shared" si="240"/>
        <v/>
      </c>
      <c r="BH250" s="461" t="str">
        <f t="shared" si="241"/>
        <v/>
      </c>
      <c r="BI250" s="1505" t="str">
        <f>IF(OR(C250="",C251=""),"",CONCATENATE(C250,C251))</f>
        <v/>
      </c>
      <c r="BJ250" s="882"/>
      <c r="BK250" s="1495" t="str">
        <f>IF(K250= "", "",K250)</f>
        <v/>
      </c>
      <c r="BL250" s="1495" t="str">
        <f>IF(ISNA(VLOOKUP(BI250,'JOURNÉE 2'!$BE$10:$BF$300,2,FALSE)),"",VLOOKUP(BI250,'JOURNÉE 2'!$BE$10:$BF$300,2,FALSE))</f>
        <v/>
      </c>
      <c r="BM250" s="1508" t="str">
        <f>IF(OR(BK250="",BL250=""),"",MIN(BK250:BL250))</f>
        <v/>
      </c>
      <c r="BN250" s="1311" t="str">
        <f>IF(ISBLANK('JOURNÉE 1'!C250),"",'JOURNÉE 1'!C250)</f>
        <v/>
      </c>
      <c r="BO250" s="461" t="str">
        <f t="shared" si="195"/>
        <v/>
      </c>
      <c r="BP250" s="461" t="str">
        <f>IF(ISBLANK('JOURNÉE 2'!C250),"",'JOURNÉE 2'!C250)</f>
        <v/>
      </c>
      <c r="BQ250" s="461" t="str">
        <f>IF(ISBLANK('JOURNÉE 1'!U250),"",'JOURNÉE 1'!U250)</f>
        <v/>
      </c>
      <c r="BR250" s="461" t="str">
        <f>IF(ISNA(VLOOKUP(BN250,'JOURNÉE 2'!$C$10:$AR$300,35,FALSE)),"",VLOOKUP(BN250,'JOURNÉE 2'!$C$10:$AR$300,35,FALSE))</f>
        <v/>
      </c>
      <c r="BS250" s="461" t="str">
        <f t="shared" si="198"/>
        <v/>
      </c>
      <c r="BT250" s="475">
        <f t="shared" si="199"/>
        <v>18</v>
      </c>
      <c r="BU250" s="1304" t="str">
        <f>IF(ISNA(VLOOKUP(BN250,'JOURNÉE 2'!$BV$10:$BX$300,3,FALSE)),"",VLOOKUP(BN250,'JOURNÉE 2'!$BV$10:$BX$300,3,FALSE))</f>
        <v/>
      </c>
      <c r="BV250" s="900" t="str">
        <f>IF(ISNA(VLOOKUP(BN250,'JOURNÉE 2'!$C$10:$AR$300,1,FALSE)),"",VLOOKUP(BN250,'JOURNÉE 2'!$C$10:$AR$300,1,FALSE))</f>
        <v/>
      </c>
      <c r="BW250" s="107"/>
      <c r="BX250" t="str">
        <f>IF(ISEVEN(ROW()),IF($B250&lt;&gt;0,TEXT($B250,"00")&amp;" "&amp;#REF!&amp;" "&amp;1,""),IF($B249&lt;&gt;0,TEXT($B249,"00")&amp;" "&amp;#REF!&amp;" "&amp;2,""))</f>
        <v/>
      </c>
      <c r="BY250" t="str">
        <f t="shared" si="209"/>
        <v/>
      </c>
      <c r="BZ250" t="str">
        <f t="shared" si="210"/>
        <v/>
      </c>
      <c r="CA250" t="str">
        <f t="shared" si="208"/>
        <v/>
      </c>
      <c r="CB250" t="str">
        <f t="shared" si="200"/>
        <v/>
      </c>
      <c r="CC250" t="str">
        <f t="shared" si="201"/>
        <v/>
      </c>
      <c r="CD250" t="str">
        <f t="shared" si="202"/>
        <v/>
      </c>
      <c r="CE250" t="str">
        <f t="shared" si="203"/>
        <v/>
      </c>
      <c r="CF250" t="str">
        <f t="shared" si="204"/>
        <v/>
      </c>
    </row>
    <row r="251" spans="1:84" ht="15.75" customHeight="1" thickBot="1" x14ac:dyDescent="0.45">
      <c r="A251" s="1533"/>
      <c r="B251" s="1458"/>
      <c r="C251" s="80"/>
      <c r="D251" s="81"/>
      <c r="E251" s="81"/>
      <c r="F251" s="82"/>
      <c r="G251" s="1141"/>
      <c r="H251" s="1494"/>
      <c r="I251" s="1102" t="str">
        <f>IF(ISNA(VLOOKUP(C251,'J1&amp;J2'!$CA$9:$CE$466,5,FALSE)),"",VLOOKUP(C251,'J1&amp;J2'!$CA$9:$CE$466,5,FALSE))</f>
        <v/>
      </c>
      <c r="J251" s="1519"/>
      <c r="K251" s="1480"/>
      <c r="L251" s="1463"/>
      <c r="M251" s="1521"/>
      <c r="N251" s="1461"/>
      <c r="O251" s="1510"/>
      <c r="P251" s="1347"/>
      <c r="Q251" s="1347"/>
      <c r="R251" s="83"/>
      <c r="S251" s="1475"/>
      <c r="T251" s="1475"/>
      <c r="U251" s="1475"/>
      <c r="V251" s="1510"/>
      <c r="W251" s="1475"/>
      <c r="X251" s="1510"/>
      <c r="Y251" s="1510"/>
      <c r="Z251" s="1469"/>
      <c r="AA251" s="1424"/>
      <c r="AB251" s="1328" t="str">
        <f>IF(ISNA(VLOOKUP(AA251,SaisieScores!$F$12:$G$103,2,FALSE)),"",VLOOKUP(AA251,SaisieScores!$F$12:$G$103,2,FALSE))</f>
        <v/>
      </c>
      <c r="AC251" s="1339" t="str">
        <f t="shared" si="235"/>
        <v/>
      </c>
      <c r="AD251" s="1339" t="str">
        <f t="shared" si="189"/>
        <v/>
      </c>
      <c r="AE251" s="1339" t="str">
        <f t="shared" si="190"/>
        <v/>
      </c>
      <c r="AF251" s="898" t="str">
        <f>IF(OR(ISBLANK(AB251),AB251=""),"",IF(AB251="AB","",RANK(AB251,$AB$242:$AB$257,1)+COUNTIF($AB$242:AB251,AB251)-1))</f>
        <v/>
      </c>
      <c r="AG251" s="1045" t="str">
        <f t="shared" si="196"/>
        <v/>
      </c>
      <c r="AH251" s="88" t="str">
        <f t="shared" si="236"/>
        <v/>
      </c>
      <c r="AI251" s="87" t="str">
        <f t="shared" si="215"/>
        <v/>
      </c>
      <c r="AJ251" s="1010" t="str">
        <f t="shared" si="237"/>
        <v/>
      </c>
      <c r="AK251" s="99" t="str">
        <f t="shared" si="238"/>
        <v/>
      </c>
      <c r="AL251" s="950" t="str">
        <f t="shared" si="244"/>
        <v/>
      </c>
      <c r="AM251" s="950"/>
      <c r="AN251" s="1339" t="str">
        <f t="shared" si="197"/>
        <v/>
      </c>
      <c r="AO251" s="1352" t="str">
        <f t="shared" si="214"/>
        <v/>
      </c>
      <c r="AP251" s="1068" t="str">
        <f t="shared" si="206"/>
        <v/>
      </c>
      <c r="AQ251" s="1045" t="str">
        <f t="shared" si="191"/>
        <v/>
      </c>
      <c r="AR251" s="1045" t="str">
        <f>IF(OR(ISBLANK(AP251),AP251=""),"",RANK(AP251,$AP$242:$AP$257,1)+COUNTIF($AP$242:AP251,AP251)-1)</f>
        <v/>
      </c>
      <c r="AS251" s="1045" t="str">
        <f t="shared" si="239"/>
        <v/>
      </c>
      <c r="AT251" s="1045" t="str">
        <f t="shared" si="192"/>
        <v/>
      </c>
      <c r="AU251" s="1045"/>
      <c r="AV251" s="1045"/>
      <c r="AW251" s="1045"/>
      <c r="AX251" s="1045"/>
      <c r="AY251" s="1497"/>
      <c r="AZ251" s="1497"/>
      <c r="BA251" s="900" t="str">
        <f t="shared" si="194"/>
        <v/>
      </c>
      <c r="BB251" s="900" t="str">
        <f>IF(ISBLANK('JOURNÉE 2'!C251),"",'JOURNÉE 2'!C251)</f>
        <v/>
      </c>
      <c r="BC251" s="1504"/>
      <c r="BD251" s="1475"/>
      <c r="BE251" s="1507"/>
      <c r="BF251" s="1311" t="str">
        <f>IF(ISNA(VLOOKUP(BA251,'JOURNÉE 1'!$BJ$10:$BL$298,2,FALSE)),"",VLOOKUP(BA251,'JOURNÉE 1'!$BJ$10:$BL$298,2,FALSE))</f>
        <v/>
      </c>
      <c r="BG251" s="461" t="str">
        <f t="shared" si="240"/>
        <v/>
      </c>
      <c r="BH251" s="461" t="str">
        <f t="shared" si="241"/>
        <v/>
      </c>
      <c r="BI251" s="1504"/>
      <c r="BJ251" s="882"/>
      <c r="BK251" s="1475"/>
      <c r="BL251" s="1475"/>
      <c r="BM251" s="1507"/>
      <c r="BN251" s="1311" t="str">
        <f>IF(ISBLANK('JOURNÉE 1'!C251),"",'JOURNÉE 1'!C251)</f>
        <v/>
      </c>
      <c r="BO251" s="461" t="str">
        <f t="shared" si="195"/>
        <v/>
      </c>
      <c r="BP251" s="461" t="str">
        <f>IF(ISBLANK('JOURNÉE 2'!C251),"",'JOURNÉE 2'!C251)</f>
        <v/>
      </c>
      <c r="BQ251" s="461" t="str">
        <f>IF(ISBLANK('JOURNÉE 1'!U251),"",'JOURNÉE 1'!U251)</f>
        <v/>
      </c>
      <c r="BR251" s="461" t="str">
        <f>IF(ISNA(VLOOKUP(BN251,'JOURNÉE 2'!$C$10:$AR$300,35,FALSE)),"",VLOOKUP(BN251,'JOURNÉE 2'!$C$10:$AR$300,35,FALSE))</f>
        <v/>
      </c>
      <c r="BS251" s="461" t="str">
        <f t="shared" si="198"/>
        <v/>
      </c>
      <c r="BT251" s="475">
        <f t="shared" si="199"/>
        <v>18</v>
      </c>
      <c r="BU251" s="1304" t="str">
        <f>IF(ISNA(VLOOKUP(BN251,'JOURNÉE 2'!$BV$10:$BX$300,3,FALSE)),"",VLOOKUP(BN251,'JOURNÉE 2'!$BV$10:$BX$300,3,FALSE))</f>
        <v/>
      </c>
      <c r="BV251" s="900" t="str">
        <f>IF(ISNA(VLOOKUP(BN251,'JOURNÉE 2'!$C$10:$AR$300,1,FALSE)),"",VLOOKUP(BN251,'JOURNÉE 2'!$C$10:$AR$300,1,FALSE))</f>
        <v/>
      </c>
      <c r="BW251" s="96"/>
      <c r="BX251" t="str">
        <f>IF(ISEVEN(ROW()),IF($B251&lt;&gt;0,TEXT($B251,"00")&amp;" "&amp;#REF!&amp;" "&amp;1,""),IF($B250&lt;&gt;0,TEXT($B250,"00")&amp;" "&amp;#REF!&amp;" "&amp;2,""))</f>
        <v/>
      </c>
      <c r="BY251" t="str">
        <f t="shared" si="209"/>
        <v/>
      </c>
      <c r="BZ251" t="str">
        <f t="shared" si="210"/>
        <v/>
      </c>
      <c r="CA251" t="str">
        <f t="shared" si="208"/>
        <v/>
      </c>
      <c r="CB251" t="str">
        <f t="shared" si="200"/>
        <v/>
      </c>
      <c r="CC251" t="str">
        <f t="shared" si="201"/>
        <v/>
      </c>
      <c r="CD251" t="str">
        <f t="shared" si="202"/>
        <v/>
      </c>
      <c r="CE251" t="str">
        <f t="shared" si="203"/>
        <v/>
      </c>
      <c r="CF251" t="str">
        <f t="shared" si="204"/>
        <v/>
      </c>
    </row>
    <row r="252" spans="1:84" ht="15.75" customHeight="1" thickTop="1" x14ac:dyDescent="0.4">
      <c r="A252" s="1533"/>
      <c r="B252" s="1459"/>
      <c r="C252" s="1459"/>
      <c r="D252" s="97"/>
      <c r="E252" s="98"/>
      <c r="F252" s="87"/>
      <c r="G252" s="1140"/>
      <c r="H252" s="1459" t="str">
        <f t="shared" ref="H252" si="247">IF(G253=36,"",IF(G252="","",G252+G253))</f>
        <v/>
      </c>
      <c r="I252" s="1103" t="str">
        <f>IF(ISNA(VLOOKUP(C252,'J1&amp;J2'!$CA$9:$CE$466,5,FALSE)),"",VLOOKUP(C252,'J1&amp;J2'!$CA$9:$CE$466,5,FALSE))</f>
        <v/>
      </c>
      <c r="J252" s="1516"/>
      <c r="K252" s="1479" t="str">
        <f>IF(ISNA(VLOOKUP(J252,SaisieScores!$C$12:$D$103,2,FALSE)),"",VLOOKUP(J252,SaisieScores!$C$12:$D$103,2,FALSE))</f>
        <v/>
      </c>
      <c r="L252" s="1462" t="str">
        <f t="shared" si="212"/>
        <v/>
      </c>
      <c r="M252" s="1529" t="str">
        <f>IF(L252="","",L252-$AS$6)</f>
        <v/>
      </c>
      <c r="N252" s="1471" t="str">
        <f>IF(K252="","",RANK(K252,($K$10:$K$257),1))</f>
        <v/>
      </c>
      <c r="O252" s="1474" t="str">
        <f>IF(S252="","",IF(S252&gt;3,"",IF(S252=1,K252,IF(S252=2,K252,IF(S252=3,K252)))))</f>
        <v/>
      </c>
      <c r="P252" s="1045"/>
      <c r="Q252" s="942"/>
      <c r="R252" s="87"/>
      <c r="S252" s="1474" t="str">
        <f>IF(OR(ISBLANK(K252),K252=""),"",RANK(K252,$K$242:$K$256,1)+COUNTIF($K$242:K252,K252)-1)</f>
        <v/>
      </c>
      <c r="T252" s="1474" t="str">
        <f>IF(O252="","",IF(O252&gt;3,"",IF(O252=1,K252,IF(O252=2,K252,IF(O252=3,K252)))))</f>
        <v/>
      </c>
      <c r="U252" s="1474" t="str">
        <f>IF(S252="","",IF(S252&gt;3,"",IF(S252=1,K252,IF(S252=2,K252,IF(S252=3,K252)))))</f>
        <v/>
      </c>
      <c r="V252" s="1474"/>
      <c r="W252" s="1474" t="str">
        <f>IF(OR(ISBLANK(V252),V252=""),"",RANK(V252,($V$10:$V$257),1))</f>
        <v/>
      </c>
      <c r="X252" s="1476"/>
      <c r="Y252" s="1476"/>
      <c r="Z252" s="1477"/>
      <c r="AA252" s="1425"/>
      <c r="AB252" s="1328" t="str">
        <f>IF(ISNA(VLOOKUP(AA252,SaisieScores!$F$12:$G$103,2,FALSE)),"",VLOOKUP(AA252,SaisieScores!$F$12:$G$103,2,FALSE))</f>
        <v/>
      </c>
      <c r="AC252" s="1349" t="str">
        <f t="shared" si="235"/>
        <v/>
      </c>
      <c r="AD252" s="1349" t="str">
        <f t="shared" si="189"/>
        <v/>
      </c>
      <c r="AE252" s="1349" t="str">
        <f t="shared" si="190"/>
        <v/>
      </c>
      <c r="AF252" s="1348" t="str">
        <f>IF(OR(ISBLANK(AB252),AB252=""),"",IF(AB252="AB","",RANK(AB252,$AB$242:$AB$257,1)+COUNTIF($AB$242:AB252,AB252)-1))</f>
        <v/>
      </c>
      <c r="AG252" s="1223" t="str">
        <f t="shared" si="196"/>
        <v/>
      </c>
      <c r="AH252" s="103" t="str">
        <f t="shared" si="236"/>
        <v/>
      </c>
      <c r="AI252" s="82" t="str">
        <f t="shared" si="215"/>
        <v/>
      </c>
      <c r="AJ252" s="897" t="str">
        <f t="shared" si="237"/>
        <v/>
      </c>
      <c r="AK252" s="1223" t="str">
        <f t="shared" si="238"/>
        <v/>
      </c>
      <c r="AL252" s="1348" t="str">
        <f t="shared" si="244"/>
        <v/>
      </c>
      <c r="AM252" s="1348"/>
      <c r="AN252" s="1349" t="str">
        <f t="shared" si="197"/>
        <v/>
      </c>
      <c r="AO252" s="1157" t="str">
        <f t="shared" si="214"/>
        <v/>
      </c>
      <c r="AP252" s="1069" t="str">
        <f t="shared" si="206"/>
        <v/>
      </c>
      <c r="AQ252" s="1223" t="str">
        <f t="shared" si="191"/>
        <v/>
      </c>
      <c r="AR252" s="1223" t="str">
        <f>IF(OR(ISBLANK(AP252),AP252=""),"",RANK(AP252,$AP$242:$AP$257,1)+COUNTIF($AP$242:AP252,AP252)-1)</f>
        <v/>
      </c>
      <c r="AS252" s="1223" t="str">
        <f t="shared" si="239"/>
        <v/>
      </c>
      <c r="AT252" s="1223" t="str">
        <f t="shared" si="192"/>
        <v/>
      </c>
      <c r="AU252" s="1223"/>
      <c r="AV252" s="1223"/>
      <c r="AW252" s="1223"/>
      <c r="AX252" s="1223"/>
      <c r="AY252" s="1497"/>
      <c r="AZ252" s="1497"/>
      <c r="BA252" s="900" t="str">
        <f t="shared" si="194"/>
        <v/>
      </c>
      <c r="BB252" s="900" t="str">
        <f>IF(ISBLANK('JOURNÉE 2'!C252),"",'JOURNÉE 2'!C252)</f>
        <v/>
      </c>
      <c r="BC252" s="1505" t="str">
        <f>IF(OR(BK252=""),"",IF(OR(BL252=""),"",BK252))</f>
        <v/>
      </c>
      <c r="BD252" s="1495" t="str">
        <f>IF(OR(BK252=""),"",IF(OR(BL252=""),"",BL252))</f>
        <v/>
      </c>
      <c r="BE252" s="1508" t="str">
        <f>IF(OR(BK252="",BL252=""),"",MIN(BK252:BL252))</f>
        <v/>
      </c>
      <c r="BF252" s="1311" t="str">
        <f>IF(ISNA(VLOOKUP(BA252,'JOURNÉE 1'!$BJ$10:$BL$298,2,FALSE)),"",VLOOKUP(BA252,'JOURNÉE 1'!$BJ$10:$BL$298,2,FALSE))</f>
        <v/>
      </c>
      <c r="BG252" s="461" t="str">
        <f t="shared" si="240"/>
        <v/>
      </c>
      <c r="BH252" s="461" t="str">
        <f t="shared" si="241"/>
        <v/>
      </c>
      <c r="BI252" s="1505" t="str">
        <f>IF(OR(C252="",C253=""),"",CONCATENATE(C252,C253))</f>
        <v/>
      </c>
      <c r="BJ252" s="882"/>
      <c r="BK252" s="1495" t="str">
        <f>IF(K252= "", "",K252)</f>
        <v/>
      </c>
      <c r="BL252" s="1495" t="str">
        <f>IF(ISNA(VLOOKUP(BI252,'JOURNÉE 2'!$BE$10:$BF$300,2,FALSE)),"",VLOOKUP(BI252,'JOURNÉE 2'!$BE$10:$BF$300,2,FALSE))</f>
        <v/>
      </c>
      <c r="BM252" s="1508" t="str">
        <f>IF(OR(BK252="",BL252=""),"",MIN(BK252:BL252))</f>
        <v/>
      </c>
      <c r="BN252" s="1311" t="str">
        <f>IF(ISBLANK('JOURNÉE 1'!C252),"",'JOURNÉE 1'!C252)</f>
        <v/>
      </c>
      <c r="BO252" s="461" t="str">
        <f t="shared" si="195"/>
        <v/>
      </c>
      <c r="BP252" s="461" t="str">
        <f>IF(ISBLANK('JOURNÉE 2'!C252),"",'JOURNÉE 2'!C252)</f>
        <v/>
      </c>
      <c r="BQ252" s="461" t="str">
        <f>IF(ISBLANK('JOURNÉE 1'!U252),"",'JOURNÉE 1'!U252)</f>
        <v/>
      </c>
      <c r="BR252" s="461" t="str">
        <f>IF(ISNA(VLOOKUP(BN252,'JOURNÉE 2'!$C$10:$AR$300,35,FALSE)),"",VLOOKUP(BN252,'JOURNÉE 2'!$C$10:$AR$300,35,FALSE))</f>
        <v/>
      </c>
      <c r="BS252" s="461" t="str">
        <f t="shared" si="198"/>
        <v/>
      </c>
      <c r="BT252" s="475">
        <f t="shared" si="199"/>
        <v>18</v>
      </c>
      <c r="BU252" s="1304" t="str">
        <f>IF(ISNA(VLOOKUP(BN252,'JOURNÉE 2'!$BV$10:$BX$300,3,FALSE)),"",VLOOKUP(BN252,'JOURNÉE 2'!$BV$10:$BX$300,3,FALSE))</f>
        <v/>
      </c>
      <c r="BV252" s="900" t="str">
        <f>IF(ISNA(VLOOKUP(BN252,'JOURNÉE 2'!$C$10:$AR$300,1,FALSE)),"",VLOOKUP(BN252,'JOURNÉE 2'!$C$10:$AR$300,1,FALSE))</f>
        <v/>
      </c>
      <c r="BW252" s="107"/>
      <c r="BX252" t="str">
        <f>IF(ISEVEN(ROW()),IF($B252&lt;&gt;0,TEXT($B252,"00")&amp;" "&amp;#REF!&amp;" "&amp;1,""),IF($B251&lt;&gt;0,TEXT($B251,"00")&amp;" "&amp;#REF!&amp;" "&amp;2,""))</f>
        <v/>
      </c>
      <c r="BY252" t="str">
        <f t="shared" si="209"/>
        <v/>
      </c>
      <c r="BZ252" t="str">
        <f t="shared" si="210"/>
        <v/>
      </c>
      <c r="CA252" t="str">
        <f t="shared" si="208"/>
        <v/>
      </c>
      <c r="CB252" t="str">
        <f t="shared" si="200"/>
        <v/>
      </c>
      <c r="CC252" t="str">
        <f t="shared" si="201"/>
        <v/>
      </c>
      <c r="CD252" t="str">
        <f t="shared" si="202"/>
        <v/>
      </c>
      <c r="CE252" t="str">
        <f t="shared" si="203"/>
        <v/>
      </c>
      <c r="CF252" t="str">
        <f t="shared" si="204"/>
        <v/>
      </c>
    </row>
    <row r="253" spans="1:84" ht="15.75" customHeight="1" thickBot="1" x14ac:dyDescent="0.45">
      <c r="A253" s="1533"/>
      <c r="B253" s="1458"/>
      <c r="C253" s="1458"/>
      <c r="D253" s="97"/>
      <c r="E253" s="98"/>
      <c r="F253" s="87"/>
      <c r="G253" s="1140"/>
      <c r="H253" s="1486"/>
      <c r="I253" s="1105" t="str">
        <f>IF(ISNA(VLOOKUP(C253,'J1&amp;J2'!$CA$9:$CE$466,5,FALSE)),"",VLOOKUP(C253,'J1&amp;J2'!$CA$9:$CE$466,5,FALSE))</f>
        <v/>
      </c>
      <c r="J253" s="1517"/>
      <c r="K253" s="1480"/>
      <c r="L253" s="1463"/>
      <c r="M253" s="1531"/>
      <c r="N253" s="1484"/>
      <c r="O253" s="1510"/>
      <c r="P253" s="1010"/>
      <c r="Q253" s="1350"/>
      <c r="R253" s="88"/>
      <c r="S253" s="1475"/>
      <c r="T253" s="1475"/>
      <c r="U253" s="1475"/>
      <c r="V253" s="1510"/>
      <c r="W253" s="1475"/>
      <c r="X253" s="1510"/>
      <c r="Y253" s="1510"/>
      <c r="Z253" s="1469"/>
      <c r="AA253" s="1425"/>
      <c r="AB253" s="1328" t="str">
        <f>IF(ISNA(VLOOKUP(AA253,SaisieScores!$F$12:$G$103,2,FALSE)),"",VLOOKUP(AA253,SaisieScores!$F$12:$G$103,2,FALSE))</f>
        <v/>
      </c>
      <c r="AC253" s="1339" t="str">
        <f t="shared" si="235"/>
        <v/>
      </c>
      <c r="AD253" s="1339" t="str">
        <f t="shared" si="189"/>
        <v/>
      </c>
      <c r="AE253" s="1339" t="str">
        <f t="shared" si="190"/>
        <v/>
      </c>
      <c r="AF253" s="898" t="str">
        <f>IF(OR(ISBLANK(AB253),AB253=""),"",IF(AB253="AB","",RANK(AB253,$AB$242:$AB$257,1)+COUNTIF($AB$242:AB253,AB253)-1))</f>
        <v/>
      </c>
      <c r="AG253" s="1045" t="str">
        <f t="shared" si="196"/>
        <v/>
      </c>
      <c r="AH253" s="88" t="str">
        <f t="shared" si="236"/>
        <v/>
      </c>
      <c r="AI253" s="87" t="str">
        <f t="shared" si="215"/>
        <v/>
      </c>
      <c r="AJ253" s="1010" t="str">
        <f t="shared" si="237"/>
        <v/>
      </c>
      <c r="AK253" s="99" t="str">
        <f t="shared" si="238"/>
        <v/>
      </c>
      <c r="AL253" s="950" t="str">
        <f t="shared" si="244"/>
        <v/>
      </c>
      <c r="AM253" s="950"/>
      <c r="AN253" s="1339" t="str">
        <f t="shared" si="197"/>
        <v/>
      </c>
      <c r="AO253" s="1352" t="str">
        <f t="shared" si="214"/>
        <v/>
      </c>
      <c r="AP253" s="1068" t="str">
        <f t="shared" si="206"/>
        <v/>
      </c>
      <c r="AQ253" s="1045" t="str">
        <f t="shared" si="191"/>
        <v/>
      </c>
      <c r="AR253" s="1045" t="str">
        <f>IF(OR(ISBLANK(AP253),AP253=""),"",RANK(AP253,$AP$242:$AP$257,1)+COUNTIF($AP$242:AP253,AP253)-1)</f>
        <v/>
      </c>
      <c r="AS253" s="1045" t="str">
        <f t="shared" si="239"/>
        <v/>
      </c>
      <c r="AT253" s="1045" t="str">
        <f t="shared" si="192"/>
        <v/>
      </c>
      <c r="AU253" s="1045"/>
      <c r="AV253" s="1045"/>
      <c r="AW253" s="1045"/>
      <c r="AX253" s="1045"/>
      <c r="AY253" s="1497"/>
      <c r="AZ253" s="1497"/>
      <c r="BA253" s="900" t="str">
        <f t="shared" si="194"/>
        <v/>
      </c>
      <c r="BB253" s="900" t="str">
        <f>IF(ISBLANK('JOURNÉE 2'!C253),"",'JOURNÉE 2'!C253)</f>
        <v/>
      </c>
      <c r="BC253" s="1504"/>
      <c r="BD253" s="1475"/>
      <c r="BE253" s="1507"/>
      <c r="BF253" s="1311" t="str">
        <f>IF(ISNA(VLOOKUP(BA253,'JOURNÉE 1'!$BJ$10:$BL$298,2,FALSE)),"",VLOOKUP(BA253,'JOURNÉE 1'!$BJ$10:$BL$298,2,FALSE))</f>
        <v/>
      </c>
      <c r="BG253" s="461" t="str">
        <f t="shared" si="240"/>
        <v/>
      </c>
      <c r="BH253" s="461" t="str">
        <f t="shared" si="241"/>
        <v/>
      </c>
      <c r="BI253" s="1504"/>
      <c r="BJ253" s="882"/>
      <c r="BK253" s="1475"/>
      <c r="BL253" s="1475"/>
      <c r="BM253" s="1507"/>
      <c r="BN253" s="1311" t="str">
        <f>IF(ISBLANK('JOURNÉE 1'!C253),"",'JOURNÉE 1'!C253)</f>
        <v/>
      </c>
      <c r="BO253" s="461" t="str">
        <f t="shared" si="195"/>
        <v/>
      </c>
      <c r="BP253" s="461" t="str">
        <f>IF(ISBLANK('JOURNÉE 2'!C253),"",'JOURNÉE 2'!C253)</f>
        <v/>
      </c>
      <c r="BQ253" s="461" t="str">
        <f>IF(ISBLANK('JOURNÉE 1'!U253),"",'JOURNÉE 1'!U253)</f>
        <v/>
      </c>
      <c r="BR253" s="461" t="str">
        <f>IF(ISNA(VLOOKUP(BN253,'JOURNÉE 2'!$C$10:$AR$300,35,FALSE)),"",VLOOKUP(BN253,'JOURNÉE 2'!$C$10:$AR$300,35,FALSE))</f>
        <v/>
      </c>
      <c r="BS253" s="461" t="str">
        <f t="shared" si="198"/>
        <v/>
      </c>
      <c r="BT253" s="475">
        <f t="shared" si="199"/>
        <v>18</v>
      </c>
      <c r="BU253" s="1304" t="str">
        <f>IF(ISNA(VLOOKUP(BN253,'JOURNÉE 2'!$BV$10:$BX$300,3,FALSE)),"",VLOOKUP(BN253,'JOURNÉE 2'!$BV$10:$BX$300,3,FALSE))</f>
        <v/>
      </c>
      <c r="BV253" s="900" t="str">
        <f>IF(ISNA(VLOOKUP(BN253,'JOURNÉE 2'!$C$10:$AR$300,1,FALSE)),"",VLOOKUP(BN253,'JOURNÉE 2'!$C$10:$AR$300,1,FALSE))</f>
        <v/>
      </c>
      <c r="BW253" s="96"/>
      <c r="BX253" t="str">
        <f>IF(ISEVEN(ROW()),IF($B253&lt;&gt;0,TEXT($B253,"00")&amp;" "&amp;#REF!&amp;" "&amp;1,""),IF($B252&lt;&gt;0,TEXT($B252,"00")&amp;" "&amp;#REF!&amp;" "&amp;2,""))</f>
        <v/>
      </c>
      <c r="BY253" t="str">
        <f t="shared" si="209"/>
        <v/>
      </c>
      <c r="BZ253" t="str">
        <f t="shared" si="210"/>
        <v/>
      </c>
      <c r="CA253" t="str">
        <f t="shared" si="208"/>
        <v/>
      </c>
      <c r="CB253" t="str">
        <f t="shared" si="200"/>
        <v/>
      </c>
      <c r="CC253" t="str">
        <f t="shared" si="201"/>
        <v/>
      </c>
      <c r="CD253" t="str">
        <f t="shared" si="202"/>
        <v/>
      </c>
      <c r="CE253" t="str">
        <f t="shared" si="203"/>
        <v/>
      </c>
      <c r="CF253" t="str">
        <f t="shared" si="204"/>
        <v/>
      </c>
    </row>
    <row r="254" spans="1:84" ht="15.75" customHeight="1" thickTop="1" x14ac:dyDescent="0.4">
      <c r="A254" s="1533"/>
      <c r="B254" s="1457"/>
      <c r="C254" s="113"/>
      <c r="D254" s="114"/>
      <c r="E254" s="114"/>
      <c r="F254" s="115"/>
      <c r="G254" s="1139"/>
      <c r="H254" s="1457" t="str">
        <f t="shared" ref="H254" si="248">IF(G255=36,"",IF(G254="","",G254+G255))</f>
        <v/>
      </c>
      <c r="I254" s="1104" t="str">
        <f>IF(ISNA(VLOOKUP(C254,'J1&amp;J2'!$CA$9:$CE$466,5,FALSE)),"",VLOOKUP(C254,'J1&amp;J2'!$CA$9:$CE$466,5,FALSE))</f>
        <v/>
      </c>
      <c r="J254" s="1518"/>
      <c r="K254" s="1479" t="str">
        <f>IF(ISNA(VLOOKUP(J254,SaisieScores!$C$12:$D$103,2,FALSE)),"",VLOOKUP(J254,SaisieScores!$C$12:$D$103,2,FALSE))</f>
        <v/>
      </c>
      <c r="L254" s="1462" t="str">
        <f t="shared" si="212"/>
        <v/>
      </c>
      <c r="M254" s="1520" t="str">
        <f>IF(L254="","",L254-$AS$6)</f>
        <v/>
      </c>
      <c r="N254" s="1460" t="str">
        <f>IF(K254="","",RANK(K254,($K$10:$K$257),1))</f>
        <v/>
      </c>
      <c r="O254" s="1509" t="str">
        <f>IF(S254="","",IF(S254&gt;3,"",IF(S254=1,K254,IF(S254=2,K254,IF(S254=3,K254)))))</f>
        <v/>
      </c>
      <c r="P254" s="1351"/>
      <c r="Q254" s="1351"/>
      <c r="R254" s="83"/>
      <c r="S254" s="1474" t="str">
        <f>IF(OR(ISBLANK(K254),K254=""),"",RANK(K254,$K$242:$K$256,1)+COUNTIF($K$242:K254,K254)-1)</f>
        <v/>
      </c>
      <c r="T254" s="1474" t="str">
        <f>IF(O254="","",IF(O254&gt;3,"",IF(O254=1,K254,IF(O254=2,K254,IF(O254=3,K254)))))</f>
        <v/>
      </c>
      <c r="U254" s="1474" t="str">
        <f>IF(S254="","",IF(S254&gt;3,"",IF(S254=1,K254,IF(S254=2,K254,IF(S254=3,K254)))))</f>
        <v/>
      </c>
      <c r="V254" s="1474"/>
      <c r="W254" s="1474" t="str">
        <f>IF(OR(ISBLANK(V254),V254=""),"",RANK(V254,($V$10:$V$257),1))</f>
        <v/>
      </c>
      <c r="X254" s="1474"/>
      <c r="Y254" s="1474"/>
      <c r="Z254" s="1468"/>
      <c r="AA254" s="1426"/>
      <c r="AB254" s="1328" t="str">
        <f>IF(ISNA(VLOOKUP(AA254,SaisieScores!$F$12:$G$103,2,FALSE)),"",VLOOKUP(AA254,SaisieScores!$F$12:$G$103,2,FALSE))</f>
        <v/>
      </c>
      <c r="AC254" s="1349" t="str">
        <f t="shared" si="235"/>
        <v/>
      </c>
      <c r="AD254" s="1349" t="str">
        <f t="shared" si="189"/>
        <v/>
      </c>
      <c r="AE254" s="1349" t="str">
        <f t="shared" si="190"/>
        <v/>
      </c>
      <c r="AF254" s="1348" t="str">
        <f>IF(OR(ISBLANK(AB254),AB254=""),"",IF(AB254="AB","",RANK(AB254,$AB$242:$AB$257,1)+COUNTIF($AB$242:AB254,AB254)-1))</f>
        <v/>
      </c>
      <c r="AG254" s="1223" t="str">
        <f t="shared" si="196"/>
        <v/>
      </c>
      <c r="AH254" s="103" t="str">
        <f t="shared" si="236"/>
        <v/>
      </c>
      <c r="AI254" s="82" t="str">
        <f t="shared" si="215"/>
        <v/>
      </c>
      <c r="AJ254" s="897" t="str">
        <f t="shared" si="237"/>
        <v/>
      </c>
      <c r="AK254" s="1223" t="str">
        <f t="shared" si="238"/>
        <v/>
      </c>
      <c r="AL254" s="1348" t="str">
        <f t="shared" si="244"/>
        <v/>
      </c>
      <c r="AM254" s="1348"/>
      <c r="AN254" s="1349" t="str">
        <f t="shared" si="197"/>
        <v/>
      </c>
      <c r="AO254" s="1157" t="str">
        <f t="shared" si="214"/>
        <v/>
      </c>
      <c r="AP254" s="1069" t="str">
        <f t="shared" si="206"/>
        <v/>
      </c>
      <c r="AQ254" s="1223" t="str">
        <f t="shared" si="191"/>
        <v/>
      </c>
      <c r="AR254" s="1223" t="str">
        <f>IF(OR(ISBLANK(AP254),AP254=""),"",RANK(AP254,$AP$242:$AP$257,1)+COUNTIF($AP$242:AP254,AP254)-1)</f>
        <v/>
      </c>
      <c r="AS254" s="1223" t="str">
        <f t="shared" si="239"/>
        <v/>
      </c>
      <c r="AT254" s="1223" t="str">
        <f t="shared" si="192"/>
        <v/>
      </c>
      <c r="AU254" s="1223"/>
      <c r="AV254" s="1223"/>
      <c r="AW254" s="1223"/>
      <c r="AX254" s="1223"/>
      <c r="AY254" s="1497"/>
      <c r="AZ254" s="1497"/>
      <c r="BA254" s="900" t="str">
        <f t="shared" si="194"/>
        <v/>
      </c>
      <c r="BB254" s="900" t="str">
        <f>IF(ISBLANK('JOURNÉE 2'!C254),"",'JOURNÉE 2'!C254)</f>
        <v/>
      </c>
      <c r="BC254" s="1505" t="str">
        <f>IF(OR(BK254=""),"",IF(OR(BL254=""),"",BK254))</f>
        <v/>
      </c>
      <c r="BD254" s="1495" t="str">
        <f>IF(OR(BK254=""),"",IF(OR(BL254=""),"",BL254))</f>
        <v/>
      </c>
      <c r="BE254" s="1508" t="str">
        <f>IF(OR(BK254="",BL254=""),"",MIN(BK254:BL254))</f>
        <v/>
      </c>
      <c r="BF254" s="1311" t="str">
        <f>IF(ISNA(VLOOKUP(BA254,'JOURNÉE 1'!$BJ$10:$BL$298,2,FALSE)),"",VLOOKUP(BA254,'JOURNÉE 1'!$BJ$10:$BL$298,2,FALSE))</f>
        <v/>
      </c>
      <c r="BG254" s="461" t="str">
        <f t="shared" si="240"/>
        <v/>
      </c>
      <c r="BH254" s="461" t="str">
        <f t="shared" si="241"/>
        <v/>
      </c>
      <c r="BI254" s="1505" t="str">
        <f>IF(OR(C254="",C255=""),"",CONCATENATE(C254,C255))</f>
        <v/>
      </c>
      <c r="BJ254" s="882"/>
      <c r="BK254" s="1495" t="str">
        <f>IF(K254= "", "",K254)</f>
        <v/>
      </c>
      <c r="BL254" s="1495" t="str">
        <f>IF(ISNA(VLOOKUP(BI254,'JOURNÉE 2'!$BE$10:$BF$300,2,FALSE)),"",VLOOKUP(BI254,'JOURNÉE 2'!$BE$10:$BF$300,2,FALSE))</f>
        <v/>
      </c>
      <c r="BM254" s="1508" t="str">
        <f>IF(OR(BK254="",BL254=""),"",MIN(BK254:BL254))</f>
        <v/>
      </c>
      <c r="BN254" s="1311" t="str">
        <f>IF(ISBLANK('JOURNÉE 1'!C254),"",'JOURNÉE 1'!C254)</f>
        <v/>
      </c>
      <c r="BO254" s="461" t="str">
        <f t="shared" si="195"/>
        <v/>
      </c>
      <c r="BP254" s="461" t="str">
        <f>IF(ISBLANK('JOURNÉE 2'!C254),"",'JOURNÉE 2'!C254)</f>
        <v/>
      </c>
      <c r="BQ254" s="461" t="str">
        <f>IF(ISBLANK('JOURNÉE 1'!U254),"",'JOURNÉE 1'!U254)</f>
        <v/>
      </c>
      <c r="BR254" s="461" t="str">
        <f>IF(ISNA(VLOOKUP(BN254,'JOURNÉE 2'!$C$10:$AR$300,35,FALSE)),"",VLOOKUP(BN254,'JOURNÉE 2'!$C$10:$AR$300,35,FALSE))</f>
        <v/>
      </c>
      <c r="BS254" s="461" t="str">
        <f t="shared" si="198"/>
        <v/>
      </c>
      <c r="BT254" s="475">
        <f t="shared" si="199"/>
        <v>18</v>
      </c>
      <c r="BU254" s="1304" t="str">
        <f>IF(ISNA(VLOOKUP(BN254,'JOURNÉE 2'!$BV$10:$BX$300,3,FALSE)),"",VLOOKUP(BN254,'JOURNÉE 2'!$BV$10:$BX$300,3,FALSE))</f>
        <v/>
      </c>
      <c r="BV254" s="900" t="str">
        <f>IF(ISNA(VLOOKUP(BN254,'JOURNÉE 2'!$C$10:$AR$300,1,FALSE)),"",VLOOKUP(BN254,'JOURNÉE 2'!$C$10:$AR$300,1,FALSE))</f>
        <v/>
      </c>
      <c r="BW254" s="107"/>
      <c r="BX254" t="str">
        <f>IF(ISEVEN(ROW()),IF($B254&lt;&gt;0,TEXT($B254,"00")&amp;" "&amp;#REF!&amp;" "&amp;1,""),IF($B253&lt;&gt;0,TEXT($B253,"00")&amp;" "&amp;#REF!&amp;" "&amp;2,""))</f>
        <v/>
      </c>
      <c r="BY254" t="str">
        <f t="shared" si="209"/>
        <v/>
      </c>
      <c r="BZ254" t="str">
        <f t="shared" si="210"/>
        <v/>
      </c>
      <c r="CA254" t="str">
        <f t="shared" si="208"/>
        <v/>
      </c>
      <c r="CB254" t="str">
        <f t="shared" si="200"/>
        <v/>
      </c>
      <c r="CC254" t="str">
        <f t="shared" si="201"/>
        <v/>
      </c>
      <c r="CD254" t="str">
        <f t="shared" si="202"/>
        <v/>
      </c>
      <c r="CE254" t="str">
        <f t="shared" si="203"/>
        <v/>
      </c>
      <c r="CF254" t="str">
        <f t="shared" si="204"/>
        <v/>
      </c>
    </row>
    <row r="255" spans="1:84" ht="15.75" customHeight="1" thickBot="1" x14ac:dyDescent="0.45">
      <c r="A255" s="1533"/>
      <c r="B255" s="1458"/>
      <c r="C255" s="80"/>
      <c r="D255" s="81"/>
      <c r="E255" s="81"/>
      <c r="F255" s="82"/>
      <c r="G255" s="1141"/>
      <c r="H255" s="1494"/>
      <c r="I255" s="1102" t="str">
        <f>IF(ISNA(VLOOKUP(C255,'J1&amp;J2'!$CA$9:$CE$466,5,FALSE)),"",VLOOKUP(C255,'J1&amp;J2'!$CA$9:$CE$466,5,FALSE))</f>
        <v/>
      </c>
      <c r="J255" s="1519"/>
      <c r="K255" s="1480"/>
      <c r="L255" s="1463"/>
      <c r="M255" s="1521"/>
      <c r="N255" s="1461"/>
      <c r="O255" s="1510"/>
      <c r="P255" s="1347"/>
      <c r="Q255" s="1347"/>
      <c r="R255" s="83"/>
      <c r="S255" s="1475"/>
      <c r="T255" s="1475"/>
      <c r="U255" s="1475"/>
      <c r="V255" s="1510"/>
      <c r="W255" s="1475"/>
      <c r="X255" s="1510"/>
      <c r="Y255" s="1510"/>
      <c r="Z255" s="1469"/>
      <c r="AA255" s="1424"/>
      <c r="AB255" s="1328" t="str">
        <f>IF(ISNA(VLOOKUP(AA255,SaisieScores!$F$12:$G$103,2,FALSE)),"",VLOOKUP(AA255,SaisieScores!$F$12:$G$103,2,FALSE))</f>
        <v/>
      </c>
      <c r="AC255" s="1339" t="str">
        <f t="shared" si="235"/>
        <v/>
      </c>
      <c r="AD255" s="1339" t="str">
        <f t="shared" si="189"/>
        <v/>
      </c>
      <c r="AE255" s="1339" t="str">
        <f t="shared" si="190"/>
        <v/>
      </c>
      <c r="AF255" s="898" t="str">
        <f>IF(OR(ISBLANK(AB255),AB255=""),"",IF(AB255="AB","",RANK(AB255,$AB$242:$AB$257,1)+COUNTIF($AB$242:AB255,AB255)-1))</f>
        <v/>
      </c>
      <c r="AG255" s="1045" t="str">
        <f t="shared" si="196"/>
        <v/>
      </c>
      <c r="AH255" s="88" t="str">
        <f t="shared" si="236"/>
        <v/>
      </c>
      <c r="AI255" s="87" t="str">
        <f t="shared" si="215"/>
        <v/>
      </c>
      <c r="AJ255" s="1010" t="str">
        <f t="shared" si="237"/>
        <v/>
      </c>
      <c r="AK255" s="99" t="str">
        <f t="shared" si="238"/>
        <v/>
      </c>
      <c r="AL255" s="950" t="str">
        <f t="shared" si="244"/>
        <v/>
      </c>
      <c r="AM255" s="950"/>
      <c r="AN255" s="1339" t="str">
        <f t="shared" si="197"/>
        <v/>
      </c>
      <c r="AO255" s="1352" t="str">
        <f t="shared" si="214"/>
        <v/>
      </c>
      <c r="AP255" s="1068" t="str">
        <f t="shared" si="206"/>
        <v/>
      </c>
      <c r="AQ255" s="1045" t="str">
        <f t="shared" si="191"/>
        <v/>
      </c>
      <c r="AR255" s="1045" t="str">
        <f>IF(OR(ISBLANK(AP255),AP255=""),"",RANK(AP255,$AP$242:$AP$257,1)+COUNTIF($AP$242:AP255,AP255)-1)</f>
        <v/>
      </c>
      <c r="AS255" s="1045" t="str">
        <f t="shared" si="239"/>
        <v/>
      </c>
      <c r="AT255" s="1045" t="str">
        <f t="shared" si="192"/>
        <v/>
      </c>
      <c r="AU255" s="1045"/>
      <c r="AV255" s="1045"/>
      <c r="AW255" s="1045"/>
      <c r="AX255" s="1045"/>
      <c r="AY255" s="1497"/>
      <c r="AZ255" s="1497"/>
      <c r="BA255" s="900" t="str">
        <f t="shared" si="194"/>
        <v/>
      </c>
      <c r="BB255" s="900" t="str">
        <f>IF(ISBLANK('JOURNÉE 2'!C255),"",'JOURNÉE 2'!C255)</f>
        <v/>
      </c>
      <c r="BC255" s="1504"/>
      <c r="BD255" s="1475"/>
      <c r="BE255" s="1507"/>
      <c r="BF255" s="1311" t="str">
        <f>IF(ISNA(VLOOKUP(BA255,'JOURNÉE 1'!$BJ$10:$BL$298,2,FALSE)),"",VLOOKUP(BA255,'JOURNÉE 1'!$BJ$10:$BL$298,2,FALSE))</f>
        <v/>
      </c>
      <c r="BG255" s="461" t="str">
        <f t="shared" si="240"/>
        <v/>
      </c>
      <c r="BH255" s="461" t="str">
        <f t="shared" si="241"/>
        <v/>
      </c>
      <c r="BI255" s="1504"/>
      <c r="BJ255" s="882"/>
      <c r="BK255" s="1475"/>
      <c r="BL255" s="1475"/>
      <c r="BM255" s="1507"/>
      <c r="BN255" s="1311" t="str">
        <f>IF(ISBLANK('JOURNÉE 1'!C255),"",'JOURNÉE 1'!C255)</f>
        <v/>
      </c>
      <c r="BO255" s="461" t="str">
        <f t="shared" si="195"/>
        <v/>
      </c>
      <c r="BP255" s="461" t="str">
        <f>IF(ISBLANK('JOURNÉE 2'!C255),"",'JOURNÉE 2'!C255)</f>
        <v/>
      </c>
      <c r="BQ255" s="461" t="str">
        <f>IF(ISBLANK('JOURNÉE 1'!U255),"",'JOURNÉE 1'!U255)</f>
        <v/>
      </c>
      <c r="BR255" s="461" t="str">
        <f>IF(ISNA(VLOOKUP(BN255,'JOURNÉE 2'!$C$10:$AR$300,35,FALSE)),"",VLOOKUP(BN255,'JOURNÉE 2'!$C$10:$AR$300,35,FALSE))</f>
        <v/>
      </c>
      <c r="BS255" s="461" t="str">
        <f t="shared" si="198"/>
        <v/>
      </c>
      <c r="BT255" s="475">
        <f t="shared" si="199"/>
        <v>18</v>
      </c>
      <c r="BU255" s="1304" t="str">
        <f>IF(ISNA(VLOOKUP(BN255,'JOURNÉE 2'!$BV$10:$BX$300,3,FALSE)),"",VLOOKUP(BN255,'JOURNÉE 2'!$BV$10:$BX$300,3,FALSE))</f>
        <v/>
      </c>
      <c r="BV255" s="900" t="str">
        <f>IF(ISNA(VLOOKUP(BN255,'JOURNÉE 2'!$C$10:$AR$300,1,FALSE)),"",VLOOKUP(BN255,'JOURNÉE 2'!$C$10:$AR$300,1,FALSE))</f>
        <v/>
      </c>
      <c r="BW255" s="96"/>
      <c r="BX255" t="str">
        <f>IF(ISEVEN(ROW()),IF($B255&lt;&gt;0,TEXT($B255,"00")&amp;" "&amp;#REF!&amp;" "&amp;1,""),IF($B254&lt;&gt;0,TEXT($B254,"00")&amp;" "&amp;#REF!&amp;" "&amp;2,""))</f>
        <v/>
      </c>
      <c r="BY255" t="str">
        <f t="shared" si="209"/>
        <v/>
      </c>
      <c r="BZ255" t="str">
        <f t="shared" si="210"/>
        <v/>
      </c>
      <c r="CA255" t="str">
        <f t="shared" si="208"/>
        <v/>
      </c>
      <c r="CB255" t="str">
        <f t="shared" si="200"/>
        <v/>
      </c>
      <c r="CC255" t="str">
        <f t="shared" si="201"/>
        <v/>
      </c>
      <c r="CD255" t="str">
        <f t="shared" si="202"/>
        <v/>
      </c>
      <c r="CE255" t="str">
        <f t="shared" si="203"/>
        <v/>
      </c>
      <c r="CF255" t="str">
        <f t="shared" si="204"/>
        <v/>
      </c>
    </row>
    <row r="256" spans="1:84" ht="15.75" customHeight="1" thickTop="1" x14ac:dyDescent="0.4">
      <c r="A256" s="1533"/>
      <c r="B256" s="1459"/>
      <c r="C256" s="97"/>
      <c r="D256" s="98"/>
      <c r="E256" s="98"/>
      <c r="F256" s="87"/>
      <c r="G256" s="1140"/>
      <c r="H256" s="1459" t="str">
        <f t="shared" ref="H256" si="249">IF(G257=36,"",IF(G256="","",G256+G257))</f>
        <v/>
      </c>
      <c r="I256" s="1103" t="str">
        <f>IF(ISNA(VLOOKUP(C256,'J1&amp;J2'!$CA$9:$CE$466,5,FALSE)),"",VLOOKUP(C256,'J1&amp;J2'!$CA$9:$CE$466,5,FALSE))</f>
        <v/>
      </c>
      <c r="J256" s="1516"/>
      <c r="K256" s="1479" t="str">
        <f>IF(ISNA(VLOOKUP(J256,SaisieScores!$C$12:$D$103,2,FALSE)),"",VLOOKUP(J256,SaisieScores!$C$12:$D$103,2,FALSE))</f>
        <v/>
      </c>
      <c r="L256" s="1462" t="str">
        <f t="shared" si="212"/>
        <v/>
      </c>
      <c r="M256" s="1529" t="str">
        <f>IF(L256="","",L256-$AS$6)</f>
        <v/>
      </c>
      <c r="N256" s="1471" t="str">
        <f>IF(K256="","",RANK(K256,($K$10:$K$257),1))</f>
        <v/>
      </c>
      <c r="O256" s="1474" t="str">
        <f>IF(S256="","",IF(S256&gt;3,"",IF(S256=1,K256,IF(S256=2,K256,IF(S256=3,K256)))))</f>
        <v/>
      </c>
      <c r="P256" s="1045"/>
      <c r="Q256" s="942"/>
      <c r="R256" s="87"/>
      <c r="S256" s="1474" t="str">
        <f>IF(OR(ISBLANK(K256),K256=""),"",RANK(K256,$K$242:$K$256,1)+COUNTIF($K$242:K256,K256)-1)</f>
        <v/>
      </c>
      <c r="T256" s="1474" t="str">
        <f>IF(O256="","",IF(O256&gt;3,"",IF(O256=1,K256,IF(O256=2,K256,IF(O256=3,K256)))))</f>
        <v/>
      </c>
      <c r="U256" s="1474" t="str">
        <f>IF(S256="","",IF(S256&gt;3,"",IF(S256=1,K256,IF(S256=2,K256,IF(S256=3,K256)))))</f>
        <v/>
      </c>
      <c r="V256" s="1474"/>
      <c r="W256" s="1474" t="str">
        <f>IF(OR(ISBLANK(V256),V256=""),"",RANK(V256,($V$10:$V$257),1))</f>
        <v/>
      </c>
      <c r="X256" s="1474"/>
      <c r="Y256" s="1474"/>
      <c r="Z256" s="1468"/>
      <c r="AA256" s="1425"/>
      <c r="AB256" s="1328" t="str">
        <f>IF(ISNA(VLOOKUP(AA256,SaisieScores!$F$12:$G$103,2,FALSE)),"",VLOOKUP(AA256,SaisieScores!$F$12:$G$103,2,FALSE))</f>
        <v/>
      </c>
      <c r="AC256" s="1349" t="str">
        <f t="shared" si="235"/>
        <v/>
      </c>
      <c r="AD256" s="1349" t="str">
        <f t="shared" si="189"/>
        <v/>
      </c>
      <c r="AE256" s="1349" t="str">
        <f t="shared" si="190"/>
        <v/>
      </c>
      <c r="AF256" s="1348" t="str">
        <f>IF(OR(ISBLANK(AB256),AB256=""),"",IF(AB256="AB","",RANK(AB256,$AB$242:$AB$257,1)+COUNTIF($AB$242:AB256,AB256)-1))</f>
        <v/>
      </c>
      <c r="AG256" s="1223" t="str">
        <f t="shared" si="196"/>
        <v/>
      </c>
      <c r="AH256" s="103" t="str">
        <f t="shared" si="236"/>
        <v/>
      </c>
      <c r="AI256" s="82" t="str">
        <f t="shared" si="215"/>
        <v/>
      </c>
      <c r="AJ256" s="897" t="str">
        <f t="shared" si="237"/>
        <v/>
      </c>
      <c r="AK256" s="1223" t="str">
        <f t="shared" si="238"/>
        <v/>
      </c>
      <c r="AL256" s="1348" t="str">
        <f t="shared" si="244"/>
        <v/>
      </c>
      <c r="AM256" s="1348"/>
      <c r="AN256" s="1349" t="str">
        <f t="shared" si="197"/>
        <v/>
      </c>
      <c r="AO256" s="1157" t="str">
        <f t="shared" si="214"/>
        <v/>
      </c>
      <c r="AP256" s="1069" t="str">
        <f t="shared" si="206"/>
        <v/>
      </c>
      <c r="AQ256" s="1223" t="str">
        <f t="shared" si="191"/>
        <v/>
      </c>
      <c r="AR256" s="1223" t="str">
        <f>IF(OR(ISBLANK(AP256),AP256=""),"",RANK(AP256,$AP$242:$AP$257,1)+COUNTIF($AP$242:AP256,AP256)-1)</f>
        <v/>
      </c>
      <c r="AS256" s="1223" t="str">
        <f t="shared" si="239"/>
        <v/>
      </c>
      <c r="AT256" s="1223" t="str">
        <f t="shared" si="192"/>
        <v/>
      </c>
      <c r="AU256" s="1223"/>
      <c r="AV256" s="1223"/>
      <c r="AW256" s="1223"/>
      <c r="AX256" s="1223"/>
      <c r="AY256" s="1497"/>
      <c r="AZ256" s="1497"/>
      <c r="BA256" s="900" t="str">
        <f t="shared" si="194"/>
        <v/>
      </c>
      <c r="BB256" s="900" t="str">
        <f>IF(ISBLANK('JOURNÉE 2'!C256),"",'JOURNÉE 2'!C256)</f>
        <v/>
      </c>
      <c r="BC256" s="1505" t="str">
        <f>IF(OR(BK256=""),"",IF(OR(BL256=""),"",BK256))</f>
        <v/>
      </c>
      <c r="BD256" s="1495" t="str">
        <f>IF(OR(BK256=""),"",IF(OR(BL256=""),"",BL256))</f>
        <v/>
      </c>
      <c r="BE256" s="1508" t="str">
        <f>IF(OR(BK256="",BL256=""),"",MIN(BK256:BL256))</f>
        <v/>
      </c>
      <c r="BF256" s="1311" t="str">
        <f>IF(ISNA(VLOOKUP(BA256,'JOURNÉE 1'!$BJ$10:$BL$298,2,FALSE)),"",VLOOKUP(BA256,'JOURNÉE 1'!$BJ$10:$BL$298,2,FALSE))</f>
        <v/>
      </c>
      <c r="BG256" s="461" t="str">
        <f t="shared" si="240"/>
        <v/>
      </c>
      <c r="BH256" s="461" t="str">
        <f t="shared" si="241"/>
        <v/>
      </c>
      <c r="BI256" s="1505" t="str">
        <f>IF(OR(C256="",C257=""),"",CONCATENATE(C256,C257))</f>
        <v/>
      </c>
      <c r="BJ256" s="882"/>
      <c r="BK256" s="1495" t="str">
        <f>IF(K256= "", "",K256)</f>
        <v/>
      </c>
      <c r="BL256" s="1495" t="str">
        <f>IF(ISNA(VLOOKUP(BI256,'JOURNÉE 2'!$BE$10:$BF$300,2,FALSE)),"",VLOOKUP(BI256,'JOURNÉE 2'!$BE$10:$BF$300,2,FALSE))</f>
        <v/>
      </c>
      <c r="BM256" s="1508" t="str">
        <f>IF(OR(BK256="",BL256=""),"",MIN(BK256:BL256))</f>
        <v/>
      </c>
      <c r="BN256" s="1311" t="str">
        <f>IF(ISBLANK('JOURNÉE 1'!C256),"",'JOURNÉE 1'!C256)</f>
        <v/>
      </c>
      <c r="BO256" s="461" t="str">
        <f t="shared" si="195"/>
        <v/>
      </c>
      <c r="BP256" s="461" t="str">
        <f>IF(ISBLANK('JOURNÉE 2'!C256),"",'JOURNÉE 2'!C256)</f>
        <v/>
      </c>
      <c r="BQ256" s="461" t="str">
        <f>IF(ISBLANK('JOURNÉE 1'!U256),"",'JOURNÉE 1'!U256)</f>
        <v/>
      </c>
      <c r="BR256" s="461" t="str">
        <f>IF(ISNA(VLOOKUP(BN256,'JOURNÉE 2'!$C$10:$AR$300,35,FALSE)),"",VLOOKUP(BN256,'JOURNÉE 2'!$C$10:$AR$300,35,FALSE))</f>
        <v/>
      </c>
      <c r="BS256" s="461" t="str">
        <f t="shared" si="198"/>
        <v/>
      </c>
      <c r="BT256" s="475">
        <f t="shared" si="199"/>
        <v>18</v>
      </c>
      <c r="BU256" s="1304" t="str">
        <f>IF(ISNA(VLOOKUP(BN256,'JOURNÉE 2'!$BV$10:$BX$300,3,FALSE)),"",VLOOKUP(BN256,'JOURNÉE 2'!$BV$10:$BX$300,3,FALSE))</f>
        <v/>
      </c>
      <c r="BV256" s="900" t="str">
        <f>IF(ISNA(VLOOKUP(BN256,'JOURNÉE 2'!$C$10:$AR$300,1,FALSE)),"",VLOOKUP(BN256,'JOURNÉE 2'!$C$10:$AR$300,1,FALSE))</f>
        <v/>
      </c>
      <c r="BW256" s="107"/>
      <c r="BX256" t="str">
        <f>IF(ISEVEN(ROW()),IF($B256&lt;&gt;0,TEXT($B256,"00")&amp;" "&amp;#REF!&amp;" "&amp;1,""),IF($B255&lt;&gt;0,TEXT($B255,"00")&amp;" "&amp;#REF!&amp;" "&amp;2,""))</f>
        <v/>
      </c>
      <c r="BY256" t="str">
        <f t="shared" si="209"/>
        <v/>
      </c>
      <c r="BZ256" t="str">
        <f t="shared" si="210"/>
        <v/>
      </c>
      <c r="CA256" t="str">
        <f t="shared" si="208"/>
        <v/>
      </c>
      <c r="CB256" t="str">
        <f t="shared" si="200"/>
        <v/>
      </c>
      <c r="CC256" t="str">
        <f t="shared" si="201"/>
        <v/>
      </c>
      <c r="CD256" t="str">
        <f t="shared" si="202"/>
        <v/>
      </c>
      <c r="CE256" t="str">
        <f t="shared" si="203"/>
        <v/>
      </c>
      <c r="CF256" t="str">
        <f t="shared" si="204"/>
        <v/>
      </c>
    </row>
    <row r="257" spans="1:84" ht="15.75" customHeight="1" thickBot="1" x14ac:dyDescent="0.45">
      <c r="A257" s="1534"/>
      <c r="B257" s="1470"/>
      <c r="C257" s="119"/>
      <c r="D257" s="120"/>
      <c r="E257" s="120"/>
      <c r="F257" s="121"/>
      <c r="G257" s="1142"/>
      <c r="H257" s="1618"/>
      <c r="I257" s="1108" t="str">
        <f>IF(ISNA(VLOOKUP(C257,'J1&amp;J2'!$CA$9:$CE$466,5,FALSE)),"",VLOOKUP(C257,'J1&amp;J2'!$CA$9:$CE$466,5,FALSE))</f>
        <v/>
      </c>
      <c r="J257" s="1517"/>
      <c r="K257" s="1480"/>
      <c r="L257" s="1487"/>
      <c r="M257" s="1530"/>
      <c r="N257" s="1472"/>
      <c r="O257" s="1475"/>
      <c r="P257" s="126"/>
      <c r="Q257" s="137"/>
      <c r="R257" s="125"/>
      <c r="S257" s="1475"/>
      <c r="T257" s="1475"/>
      <c r="U257" s="1475"/>
      <c r="V257" s="1475"/>
      <c r="W257" s="1475"/>
      <c r="X257" s="1475"/>
      <c r="Y257" s="1475"/>
      <c r="Z257" s="1478"/>
      <c r="AA257" s="1427"/>
      <c r="AB257" s="1346" t="str">
        <f>IF(ISNA(VLOOKUP(AA257,SaisieScores!$F$12:$G$103,2,FALSE)),"",VLOOKUP(AA257,SaisieScores!$F$12:$G$103,2,FALSE))</f>
        <v/>
      </c>
      <c r="AC257" s="859" t="str">
        <f t="shared" si="235"/>
        <v/>
      </c>
      <c r="AD257" s="859" t="str">
        <f t="shared" si="189"/>
        <v/>
      </c>
      <c r="AE257" s="859" t="str">
        <f t="shared" si="190"/>
        <v/>
      </c>
      <c r="AF257" s="123" t="str">
        <f>IF(OR(ISBLANK(AB257),AB257=""),"",IF(AB257="AB","",RANK(AB257,$AB$242:$AB$257,1)+COUNTIF($AB$242:AB257,AB257)-1))</f>
        <v/>
      </c>
      <c r="AG257" s="127" t="str">
        <f t="shared" si="196"/>
        <v/>
      </c>
      <c r="AH257" s="125" t="str">
        <f t="shared" si="236"/>
        <v/>
      </c>
      <c r="AI257" s="121" t="str">
        <f t="shared" si="215"/>
        <v/>
      </c>
      <c r="AJ257" s="126" t="str">
        <f t="shared" si="237"/>
        <v/>
      </c>
      <c r="AK257" s="121" t="str">
        <f t="shared" si="238"/>
        <v/>
      </c>
      <c r="AL257" s="123" t="str">
        <f t="shared" si="244"/>
        <v/>
      </c>
      <c r="AM257" s="123"/>
      <c r="AN257" s="859" t="str">
        <f t="shared" si="197"/>
        <v/>
      </c>
      <c r="AO257" s="1138" t="str">
        <f t="shared" si="214"/>
        <v/>
      </c>
      <c r="AP257" s="1070" t="str">
        <f t="shared" si="206"/>
        <v/>
      </c>
      <c r="AQ257" s="127" t="str">
        <f t="shared" si="191"/>
        <v/>
      </c>
      <c r="AR257" s="127" t="str">
        <f>IF(OR(ISBLANK(AP257),AP257=""),"",RANK(AP257,$AP$242:$AP$257,1)+COUNTIF($AP$242:AP257,AP257)-1)</f>
        <v/>
      </c>
      <c r="AS257" s="127" t="str">
        <f t="shared" si="239"/>
        <v/>
      </c>
      <c r="AT257" s="127" t="str">
        <f t="shared" si="192"/>
        <v/>
      </c>
      <c r="AU257" s="127"/>
      <c r="AV257" s="127"/>
      <c r="AW257" s="127"/>
      <c r="AX257" s="127"/>
      <c r="AY257" s="1470"/>
      <c r="AZ257" s="1470"/>
      <c r="BA257" s="901" t="str">
        <f t="shared" si="194"/>
        <v/>
      </c>
      <c r="BB257" s="901" t="str">
        <f>IF(ISBLANK('JOURNÉE 2'!C257),"",'JOURNÉE 2'!C257)</f>
        <v/>
      </c>
      <c r="BC257" s="1504"/>
      <c r="BD257" s="1475"/>
      <c r="BE257" s="1507"/>
      <c r="BF257" s="1356" t="str">
        <f>IF(ISNA(VLOOKUP(BA257,'JOURNÉE 1'!$BJ$10:$BL$298,2,FALSE)),"",VLOOKUP(BA257,'JOURNÉE 1'!$BJ$10:$BL$298,2,FALSE))</f>
        <v/>
      </c>
      <c r="BG257" s="130" t="str">
        <f t="shared" si="240"/>
        <v/>
      </c>
      <c r="BH257" s="130" t="str">
        <f t="shared" si="241"/>
        <v/>
      </c>
      <c r="BI257" s="1504"/>
      <c r="BJ257" s="951"/>
      <c r="BK257" s="1475"/>
      <c r="BL257" s="1475"/>
      <c r="BM257" s="1507"/>
      <c r="BN257" s="1356" t="str">
        <f>IF(ISBLANK('JOURNÉE 1'!C257),"",'JOURNÉE 1'!C257)</f>
        <v/>
      </c>
      <c r="BO257" s="130" t="str">
        <f t="shared" si="195"/>
        <v/>
      </c>
      <c r="BP257" s="130" t="str">
        <f>IF(ISBLANK('JOURNÉE 2'!C257),"",'JOURNÉE 2'!C257)</f>
        <v/>
      </c>
      <c r="BQ257" s="130" t="str">
        <f>IF(ISBLANK('JOURNÉE 1'!U257),"",'JOURNÉE 1'!U257)</f>
        <v/>
      </c>
      <c r="BR257" s="130" t="str">
        <f>IF(ISNA(VLOOKUP(BN257,'JOURNÉE 2'!$C$10:$AR$300,35,FALSE)),"",VLOOKUP(BN257,'JOURNÉE 2'!$C$10:$AR$300,35,FALSE))</f>
        <v/>
      </c>
      <c r="BS257" s="130" t="str">
        <f t="shared" si="198"/>
        <v/>
      </c>
      <c r="BT257" s="927">
        <f t="shared" si="199"/>
        <v>18</v>
      </c>
      <c r="BU257" s="131" t="str">
        <f>IF(ISNA(VLOOKUP(BN257,'JOURNÉE 2'!$BV$10:$BX$300,3,FALSE)),"",VLOOKUP(BN257,'JOURNÉE 2'!$BV$10:$BX$300,3,FALSE))</f>
        <v/>
      </c>
      <c r="BV257" s="901" t="str">
        <f>IF(ISNA(VLOOKUP(BN257,'JOURNÉE 2'!$C$10:$AR$300,1,FALSE)),"",VLOOKUP(BN257,'JOURNÉE 2'!$C$10:$AR$300,1,FALSE))</f>
        <v/>
      </c>
      <c r="BW257" s="134"/>
      <c r="BX257" t="str">
        <f>IF(ISEVEN(ROW()),IF($B257&lt;&gt;0,TEXT($B257,"00")&amp;" "&amp;#REF!&amp;" "&amp;1,""),IF($B256&lt;&gt;0,TEXT($B256,"00")&amp;" "&amp;#REF!&amp;" "&amp;2,""))</f>
        <v/>
      </c>
      <c r="BY257" t="str">
        <f t="shared" si="209"/>
        <v/>
      </c>
      <c r="BZ257" t="str">
        <f t="shared" si="210"/>
        <v/>
      </c>
      <c r="CA257" t="str">
        <f t="shared" si="208"/>
        <v/>
      </c>
      <c r="CB257" t="str">
        <f t="shared" si="200"/>
        <v/>
      </c>
      <c r="CC257" t="str">
        <f t="shared" si="201"/>
        <v/>
      </c>
      <c r="CD257" t="str">
        <f t="shared" si="202"/>
        <v/>
      </c>
      <c r="CE257" t="str">
        <f t="shared" si="203"/>
        <v/>
      </c>
      <c r="CF257" t="str">
        <f t="shared" si="204"/>
        <v/>
      </c>
    </row>
    <row r="258" spans="1:84" ht="15.75" customHeight="1" thickTop="1" x14ac:dyDescent="0.5">
      <c r="A258" s="1"/>
      <c r="B258" s="7"/>
      <c r="C258" s="17"/>
      <c r="D258" s="9"/>
      <c r="E258" s="9"/>
      <c r="F258" s="9"/>
      <c r="G258" s="1212"/>
      <c r="H258" s="9"/>
      <c r="I258" s="166"/>
      <c r="J258" s="166"/>
      <c r="K258" s="7"/>
      <c r="L258" s="7"/>
      <c r="M258" s="7"/>
      <c r="N258" s="7"/>
      <c r="O258" s="7"/>
      <c r="P258" s="7"/>
      <c r="Q258" s="7"/>
      <c r="R258" s="7"/>
      <c r="S258" s="7"/>
      <c r="T258" s="168"/>
      <c r="U258" s="168"/>
      <c r="V258" s="168"/>
      <c r="W258" s="168"/>
      <c r="X258" s="168"/>
      <c r="Y258" s="168"/>
      <c r="Z258" s="168"/>
      <c r="AA258" s="1313"/>
      <c r="AB258" s="7"/>
      <c r="AC258" s="7"/>
      <c r="AD258" s="7"/>
      <c r="AE258" s="7"/>
      <c r="AF258" s="7"/>
      <c r="AG258" s="7"/>
      <c r="AH258" s="7"/>
      <c r="AI258" s="7"/>
      <c r="AJ258" s="7"/>
      <c r="AK258" s="168"/>
      <c r="AL258" s="168"/>
      <c r="AM258" s="168"/>
      <c r="AN258" s="1203"/>
      <c r="AO258" s="1201"/>
      <c r="AP258" s="7"/>
      <c r="AQ258" s="7"/>
      <c r="AR258" s="7"/>
      <c r="AS258" s="7"/>
      <c r="AT258" s="7"/>
      <c r="AU258" s="7"/>
      <c r="AV258" s="7"/>
      <c r="AW258" s="7"/>
      <c r="AX258" s="166"/>
      <c r="AY258" s="7"/>
      <c r="AZ258" s="882"/>
      <c r="BA258" s="882"/>
      <c r="BB258" s="882"/>
      <c r="BC258" s="1043"/>
      <c r="BD258" s="1043"/>
      <c r="BE258" s="1043"/>
      <c r="BF258" s="1050"/>
      <c r="BG258" s="1050"/>
      <c r="BH258" s="1050"/>
      <c r="BI258" s="1050"/>
      <c r="BJ258" s="1050"/>
      <c r="BK258" s="1050"/>
      <c r="BL258" s="1050"/>
      <c r="BM258" s="1050"/>
      <c r="BN258" s="1050"/>
      <c r="BO258" s="1050"/>
      <c r="BP258" s="1050"/>
      <c r="BQ258" s="1050"/>
      <c r="BR258" s="1050"/>
      <c r="BS258" s="1050"/>
      <c r="BT258" s="1050"/>
      <c r="BU258" s="1050"/>
      <c r="BV258" s="1050"/>
      <c r="BW258" s="1043"/>
      <c r="BX258" t="str">
        <f>IF(ISEVEN(ROW()),IF(B258&lt;&gt;0,TEXT(B258,"00")&amp;" "&amp;#REF!&amp;" "&amp;1,""),IF(#REF!&lt;&gt;0,TEXT(#REF!,"00")&amp;" "&amp;#REF!&amp;" "&amp;2,""))</f>
        <v/>
      </c>
      <c r="BY258" t="str">
        <f t="shared" si="209"/>
        <v/>
      </c>
      <c r="BZ258" t="str">
        <f t="shared" si="210"/>
        <v/>
      </c>
      <c r="CA258" t="str">
        <f t="shared" ref="CA258:CA277" si="250">+IF(BW258&gt;0,TEXT(BW258,"00")&amp;" "&amp;AA258,"")</f>
        <v/>
      </c>
      <c r="CB258" t="str">
        <f t="shared" ref="CB258:CB277" si="251">+IF($BW258&gt;0,BW258,"")</f>
        <v/>
      </c>
      <c r="CC258" t="str">
        <f t="shared" ref="CC258:CC277" si="252">+IF($BW258&gt;0,AA258,"")</f>
        <v/>
      </c>
      <c r="CD258" t="str">
        <f t="shared" ref="CD258:CD277" si="253">+IF($C258&lt;&gt;"",D258&amp;" "&amp;E258,"")</f>
        <v/>
      </c>
      <c r="CE258" t="str">
        <f t="shared" ref="CE258:CE277" si="254">+IF($C258&lt;&gt;"",F258,"")</f>
        <v/>
      </c>
      <c r="CF258" t="str">
        <f t="shared" ref="CF258:CF277" si="255">+IF($C258&lt;&gt;"",G258,"")</f>
        <v/>
      </c>
    </row>
    <row r="259" spans="1:84" ht="15.75" customHeight="1" thickBot="1" x14ac:dyDescent="0.5">
      <c r="A259" s="1"/>
      <c r="B259" s="169" t="s">
        <v>1</v>
      </c>
      <c r="C259" s="170"/>
      <c r="D259" s="1546" t="s">
        <v>183</v>
      </c>
      <c r="E259" s="1547"/>
      <c r="F259" s="1547"/>
      <c r="G259" s="1547"/>
      <c r="H259" s="1548"/>
      <c r="I259" s="1547"/>
      <c r="J259" s="1548"/>
      <c r="K259" s="1547"/>
      <c r="L259" s="1547"/>
      <c r="M259" s="1547"/>
      <c r="N259" s="1547"/>
      <c r="O259" s="1547"/>
      <c r="P259" s="1547"/>
      <c r="Q259" s="1547"/>
      <c r="R259" s="1547"/>
      <c r="S259" s="1547"/>
      <c r="T259" s="1547"/>
      <c r="U259" s="1547"/>
      <c r="V259" s="1547"/>
      <c r="W259" s="1547"/>
      <c r="X259" s="1547"/>
      <c r="Y259" s="1547"/>
      <c r="Z259" s="1547"/>
      <c r="AA259" s="1548"/>
      <c r="AB259" s="1547"/>
      <c r="AC259" s="1547"/>
      <c r="AD259" s="1547"/>
      <c r="AE259" s="1547"/>
      <c r="AF259" s="1547"/>
      <c r="AG259" s="1547"/>
      <c r="AH259" s="1547"/>
      <c r="AI259" s="1547"/>
      <c r="AJ259" s="1547"/>
      <c r="AK259" s="1547"/>
      <c r="AL259" s="1547"/>
      <c r="AM259" s="1547"/>
      <c r="AN259" s="1548"/>
      <c r="AO259" s="1548"/>
      <c r="AP259" s="1547"/>
      <c r="AQ259" s="1547"/>
      <c r="AR259" s="1547"/>
      <c r="AS259" s="1547"/>
      <c r="AT259" s="1549"/>
      <c r="AU259" s="171"/>
      <c r="AV259" s="171"/>
      <c r="AW259" s="171"/>
      <c r="AX259" s="172"/>
      <c r="AY259" s="173"/>
      <c r="AZ259" s="888"/>
      <c r="BA259" s="888"/>
      <c r="BB259" s="888"/>
      <c r="BC259" s="1051"/>
      <c r="BD259" s="1051"/>
      <c r="BE259" s="1051"/>
      <c r="BF259" s="1051"/>
      <c r="BG259" s="1052"/>
      <c r="BH259" s="1052"/>
      <c r="BI259" s="1052"/>
      <c r="BJ259" s="1052"/>
      <c r="BK259" s="1052"/>
      <c r="BL259" s="1052"/>
      <c r="BM259" s="1052"/>
      <c r="BN259" s="1052"/>
      <c r="BO259" s="1052"/>
      <c r="BP259" s="1052"/>
      <c r="BQ259" s="1052"/>
      <c r="BR259" s="1052"/>
      <c r="BS259" s="1052"/>
      <c r="BT259" s="1052"/>
      <c r="BU259" s="1052"/>
      <c r="BV259" s="1052"/>
      <c r="BW259" s="1052"/>
      <c r="BX259" t="str">
        <f>IF(ISEVEN(ROW()),IF(B259&lt;&gt;0,TEXT(B259,"00")&amp;" "&amp;#REF!&amp;" "&amp;1,""),IF(B258&lt;&gt;0,TEXT(B258,"00")&amp;" "&amp;#REF!&amp;" "&amp;2,""))</f>
        <v/>
      </c>
      <c r="BY259" t="str">
        <f t="shared" si="209"/>
        <v/>
      </c>
      <c r="BZ259" t="str">
        <f t="shared" si="210"/>
        <v/>
      </c>
      <c r="CA259" t="str">
        <f t="shared" si="250"/>
        <v/>
      </c>
      <c r="CB259" t="str">
        <f t="shared" si="251"/>
        <v/>
      </c>
      <c r="CC259" t="str">
        <f t="shared" si="252"/>
        <v/>
      </c>
      <c r="CD259" t="str">
        <f t="shared" si="253"/>
        <v/>
      </c>
      <c r="CE259" t="str">
        <f t="shared" si="254"/>
        <v/>
      </c>
      <c r="CF259" t="str">
        <f t="shared" si="255"/>
        <v/>
      </c>
    </row>
    <row r="260" spans="1:84" ht="15.75" customHeight="1" thickTop="1" x14ac:dyDescent="0.4">
      <c r="A260" s="1564"/>
      <c r="B260" s="1231"/>
      <c r="C260" s="1482"/>
      <c r="D260" s="97"/>
      <c r="E260" s="98"/>
      <c r="F260" s="87"/>
      <c r="G260" s="1140"/>
      <c r="H260" s="1471" t="str">
        <f t="shared" ref="H260" si="256">IF(G261=36,"",IF(G260="","",G260+G261))</f>
        <v/>
      </c>
      <c r="I260" s="1103" t="str">
        <f>IF(ISNA(VLOOKUP(C260,'J1&amp;J2'!$CA$9:$CE$466,5,FALSE)),"",VLOOKUP(C260,'J1&amp;J2'!$CA$9:$CE$466,5,FALSE))</f>
        <v/>
      </c>
      <c r="J260" s="1629"/>
      <c r="K260" s="1479" t="str">
        <f>IF(ISNA(VLOOKUP(J260,SaisieScores!$C$12:$D$103,3,FALSE)),"",VLOOKUP(J260,SaisieScores!$C$12:$D$103,3,FALSE))</f>
        <v/>
      </c>
      <c r="L260" s="1462" t="str">
        <f t="shared" ref="L260" si="257">IF(OR(K260="",K260=0,K260=999),"",K260)</f>
        <v/>
      </c>
      <c r="M260" s="1520" t="str">
        <f>IF(L260="","",L260-$AS$6)</f>
        <v/>
      </c>
      <c r="N260" s="1471" t="str">
        <f>IF(K260="","",RANK(K260,($K$10:$K$257),1))</f>
        <v/>
      </c>
      <c r="O260" s="1466" t="str">
        <f>IF(S260="","",IF(S260&gt;3,"",IF(S260=1,K260,IF(S260=2,K260,IF(S260=3,K260)))))</f>
        <v/>
      </c>
      <c r="P260" s="90"/>
      <c r="Q260" s="136"/>
      <c r="R260" s="87"/>
      <c r="S260" s="1466" t="str">
        <f>IF(OR(ISBLANK(K260),K260=""),"",RANK(K260,$K$184:$K$213,1)+COUNTIF($K$184:K260,K260)-1)</f>
        <v/>
      </c>
      <c r="T260" s="1466" t="str">
        <f>IF(O260="","",IF(O260&gt;3,"",IF(O260=1,K260,IF(O260=2,K260,IF(O260=3,K260)))))</f>
        <v/>
      </c>
      <c r="U260" s="1466" t="str">
        <f>IF(S260="","",IF(S260&gt;3,"",IF(S260=1,K260,IF(S260=2,K260,IF(S260=3,K260)))))</f>
        <v/>
      </c>
      <c r="V260" s="1466">
        <f>IF(COUNTIF($K$184:$K$213,"&gt;1")&lt;4,"",SMALL($K$184:$K$213,4))</f>
        <v>71</v>
      </c>
      <c r="W260" s="1466">
        <f>IF(OR(ISBLANK(V260),V260=""),"",RANK(V260,($V$10:$V$257),1))</f>
        <v>16</v>
      </c>
      <c r="X260" s="1485"/>
      <c r="Y260" s="1485"/>
      <c r="Z260" s="1477"/>
      <c r="AA260" s="470"/>
      <c r="AB260" s="1069"/>
      <c r="AC260" s="858"/>
      <c r="AD260" s="858"/>
      <c r="AE260" s="858"/>
      <c r="AF260" s="102"/>
      <c r="AG260" s="105"/>
      <c r="AH260" s="103"/>
      <c r="AI260" s="82"/>
      <c r="AJ260" s="104"/>
      <c r="AK260" s="105"/>
      <c r="AL260" s="102"/>
      <c r="AM260" s="102"/>
      <c r="AN260" s="858"/>
      <c r="AO260" s="1137"/>
      <c r="AP260" s="180"/>
      <c r="AQ260" s="176"/>
      <c r="AR260" s="176"/>
      <c r="AS260" s="176"/>
      <c r="AT260" s="179"/>
      <c r="AU260" s="108"/>
      <c r="AV260" s="177"/>
      <c r="AW260" s="176"/>
      <c r="AX260" s="181" t="str">
        <f>IF(OR(ISBLANK('JOURNÉE 2'!I262),ISBLANK(AB260),ISBLANK($AX$6)),"",IF(AB260="AB",IF('JOURNÉE 2'!I262+3.6&gt;=36,36,'JOURNÉE 2'!I262+3.6),IF(AND('JOURNÉE 2'!I262&gt;=18,$AX$6-AB260+'JOURNÉE 2'!I262&gt;0),'JOURNÉE 2'!I262-($AX$6-AB260+#REF!)*0.4,IF(AND('JOURNÉE 2'!I262&lt;18,$AX$6-AB260+'JOURNÉE 2'!I262&gt;0),'JOURNÉE 2'!I262-($AX$6-AB260+'JOURNÉE 2'!I262)*0.2,IF($AX$6-AB260+'JOURNÉE 2'!I262&lt;0,IF('JOURNÉE 2'!I262-($AX$6-AB260+'JOURNÉE 2'!I262)*0.1&gt;36,36,'JOURNÉE 2'!I262-($AX$6-AB260+'JOURNÉE 2'!I262)*0.1),IF($AX$6-AB260+'JOURNÉE 2'!I262=0,'JOURNÉE 2'!I262))))))</f>
        <v/>
      </c>
      <c r="AY260" s="182"/>
      <c r="AZ260" s="888"/>
      <c r="BA260" s="888"/>
      <c r="BB260" s="888"/>
      <c r="BC260" s="1053"/>
      <c r="BD260" s="1054"/>
      <c r="BE260" s="1054"/>
      <c r="BF260" s="1054"/>
      <c r="BG260" s="1054"/>
      <c r="BH260" s="1054"/>
      <c r="BI260" s="1054"/>
      <c r="BJ260" s="1054"/>
      <c r="BK260" s="1054"/>
      <c r="BL260" s="1054"/>
      <c r="BM260" s="1054"/>
      <c r="BN260" s="1054"/>
      <c r="BO260" s="1054"/>
      <c r="BP260" s="1054"/>
      <c r="BQ260" s="1054"/>
      <c r="BR260" s="1054"/>
      <c r="BS260" s="1054"/>
      <c r="BT260" s="1054"/>
      <c r="BU260" s="1054"/>
      <c r="BV260" s="1054"/>
      <c r="BW260" s="1404"/>
      <c r="BX260" t="str">
        <f>IF(ISEVEN(ROW()),IF(B260&lt;&gt;0,TEXT(B260,"00")&amp;" "&amp;#REF!&amp;" "&amp;1,""),IF(B259&lt;&gt;0,TEXT(B259,"00")&amp;" "&amp;#REF!&amp;" "&amp;2,""))</f>
        <v/>
      </c>
      <c r="BY260" t="str">
        <f t="shared" si="209"/>
        <v/>
      </c>
      <c r="BZ260" t="str">
        <f t="shared" si="210"/>
        <v/>
      </c>
      <c r="CA260" t="str">
        <f t="shared" si="250"/>
        <v/>
      </c>
      <c r="CB260" t="str">
        <f t="shared" si="251"/>
        <v/>
      </c>
      <c r="CC260" t="str">
        <f t="shared" si="252"/>
        <v/>
      </c>
      <c r="CD260" t="str">
        <f t="shared" si="253"/>
        <v/>
      </c>
      <c r="CE260" t="str">
        <f t="shared" si="254"/>
        <v/>
      </c>
      <c r="CF260" t="str">
        <f t="shared" si="255"/>
        <v/>
      </c>
    </row>
    <row r="261" spans="1:84" ht="15.75" customHeight="1" thickBot="1" x14ac:dyDescent="0.45">
      <c r="A261" s="1564"/>
      <c r="B261" s="97"/>
      <c r="C261" s="1483"/>
      <c r="D261" s="97"/>
      <c r="E261" s="98"/>
      <c r="F261" s="87"/>
      <c r="G261" s="1140"/>
      <c r="H261" s="1484"/>
      <c r="I261" s="1105" t="str">
        <f>IF(ISNA(VLOOKUP(C261,'J1&amp;J2'!$CA$9:$CE$466,5,FALSE)),"",VLOOKUP(C261,'J1&amp;J2'!$CA$9:$CE$466,5,FALSE))</f>
        <v/>
      </c>
      <c r="J261" s="1630"/>
      <c r="K261" s="1480"/>
      <c r="L261" s="1463"/>
      <c r="M261" s="1521"/>
      <c r="N261" s="1484"/>
      <c r="O261" s="1465"/>
      <c r="P261" s="89"/>
      <c r="Q261" s="135"/>
      <c r="R261" s="88"/>
      <c r="S261" s="1467"/>
      <c r="T261" s="1467"/>
      <c r="U261" s="1467"/>
      <c r="V261" s="1465"/>
      <c r="W261" s="1467"/>
      <c r="X261" s="1465"/>
      <c r="Y261" s="1465"/>
      <c r="Z261" s="1469"/>
      <c r="AA261" s="992"/>
      <c r="AB261" s="1068"/>
      <c r="AC261" s="857"/>
      <c r="AD261" s="857"/>
      <c r="AE261" s="857"/>
      <c r="AF261" s="85"/>
      <c r="AG261" s="90"/>
      <c r="AH261" s="88"/>
      <c r="AI261" s="87"/>
      <c r="AJ261" s="89"/>
      <c r="AK261" s="99"/>
      <c r="AL261" s="110"/>
      <c r="AM261" s="110"/>
      <c r="AN261" s="857"/>
      <c r="AO261" s="1136"/>
      <c r="AP261" s="189"/>
      <c r="AQ261" s="100"/>
      <c r="AR261" s="100"/>
      <c r="AS261" s="100"/>
      <c r="AT261" s="186"/>
      <c r="AU261" s="187"/>
      <c r="AV261" s="111"/>
      <c r="AW261" s="100"/>
      <c r="AX261" s="190" t="str">
        <f>IF(OR(ISBLANK(I261),ISBLANK(AB261),ISBLANK($AX$6)),"",IF(AB261="AB",IF(I261+3.6&gt;=36,36,I261+3.6),IF(AND(I261&gt;=18,$AX$6-AB261+I261&gt;0),I261-($AX$6-AB261+#REF!)*0.4,IF(AND(I261&lt;18,$AX$6-AB261+I261&gt;0),I261-($AX$6-AB261+I261)*0.2,IF($AX$6-AB261+I261&lt;0,IF(I261-($AX$6-AB261+I261)*0.1&gt;36,36,I261-($AX$6-AB261+I261)*0.1),IF($AX$6-AB261+I261=0,I261))))))</f>
        <v/>
      </c>
      <c r="AY261" s="182"/>
      <c r="AZ261" s="888"/>
      <c r="BA261" s="888"/>
      <c r="BB261" s="888"/>
      <c r="BC261" s="1053"/>
      <c r="BD261" s="1054"/>
      <c r="BE261" s="1054"/>
      <c r="BF261" s="1054"/>
      <c r="BG261" s="1054"/>
      <c r="BH261" s="1054"/>
      <c r="BI261" s="1054"/>
      <c r="BJ261" s="1054"/>
      <c r="BK261" s="1054"/>
      <c r="BL261" s="1054"/>
      <c r="BM261" s="1054"/>
      <c r="BN261" s="1054"/>
      <c r="BO261" s="1054"/>
      <c r="BP261" s="1054"/>
      <c r="BQ261" s="1054"/>
      <c r="BR261" s="1054"/>
      <c r="BS261" s="1054"/>
      <c r="BT261" s="1054"/>
      <c r="BU261" s="1054"/>
      <c r="BV261" s="1054"/>
      <c r="BW261" s="1055"/>
      <c r="BX261" t="str">
        <f>IF(ISEVEN(ROW()),IF(B261&lt;&gt;0,TEXT(B261,"00")&amp;" "&amp;#REF!&amp;" "&amp;1,""),IF(B260&lt;&gt;0,TEXT(B260,"00")&amp;" "&amp;#REF!&amp;" "&amp;2,""))</f>
        <v/>
      </c>
      <c r="BY261" t="str">
        <f t="shared" si="209"/>
        <v/>
      </c>
      <c r="BZ261" t="str">
        <f t="shared" si="210"/>
        <v/>
      </c>
      <c r="CA261" t="str">
        <f t="shared" si="250"/>
        <v/>
      </c>
      <c r="CB261" t="str">
        <f t="shared" si="251"/>
        <v/>
      </c>
      <c r="CC261" t="str">
        <f t="shared" si="252"/>
        <v/>
      </c>
      <c r="CD261" t="str">
        <f t="shared" si="253"/>
        <v/>
      </c>
      <c r="CE261" t="str">
        <f t="shared" si="254"/>
        <v/>
      </c>
      <c r="CF261" t="str">
        <f t="shared" si="255"/>
        <v/>
      </c>
    </row>
    <row r="262" spans="1:84" ht="15.75" customHeight="1" thickTop="1" x14ac:dyDescent="0.45">
      <c r="A262" s="1"/>
      <c r="B262" s="1232"/>
      <c r="C262" s="113"/>
      <c r="D262" s="114"/>
      <c r="E262" s="114"/>
      <c r="F262" s="115"/>
      <c r="G262" s="1139"/>
      <c r="H262" s="1460" t="str">
        <f>IF(G262="","",G262+G263)</f>
        <v/>
      </c>
      <c r="I262" s="1104" t="str">
        <f>IF(ISNA(VLOOKUP(C262,'J1&amp;J2'!$CA$9:$CE$466,5,FALSE)),"",VLOOKUP(C262,'J1&amp;J2'!$CA$9:$CE$466,5,FALSE))</f>
        <v/>
      </c>
      <c r="J262" s="1464"/>
      <c r="K262" s="1479" t="str">
        <f>IF(ISNA(VLOOKUP(J262,SaisieScores!$C$12:$D$103,3,FALSE)),"",VLOOKUP(J262,SaisieScores!$C$12:$D$103,3,FALSE))</f>
        <v/>
      </c>
      <c r="L262" s="1462"/>
      <c r="M262" s="1520" t="str">
        <f>IF(L262="","",L262-$AS$6)</f>
        <v/>
      </c>
      <c r="N262" s="1460"/>
      <c r="O262" s="1464"/>
      <c r="P262" s="117"/>
      <c r="Q262" s="117"/>
      <c r="R262" s="83"/>
      <c r="S262" s="1466"/>
      <c r="T262" s="1466"/>
      <c r="U262" s="1466"/>
      <c r="V262" s="1466"/>
      <c r="W262" s="1466"/>
      <c r="X262" s="1466"/>
      <c r="Y262" s="1466"/>
      <c r="Z262" s="1468"/>
      <c r="AA262" s="115"/>
      <c r="AB262" s="1069"/>
      <c r="AC262" s="858"/>
      <c r="AD262" s="858"/>
      <c r="AE262" s="858"/>
      <c r="AF262" s="102"/>
      <c r="AG262" s="105"/>
      <c r="AH262" s="103"/>
      <c r="AI262" s="82"/>
      <c r="AJ262" s="104"/>
      <c r="AK262" s="105"/>
      <c r="AL262" s="102"/>
      <c r="AM262" s="102"/>
      <c r="AN262" s="858"/>
      <c r="AO262" s="1137"/>
      <c r="AP262" s="195"/>
      <c r="AQ262" s="193"/>
      <c r="AR262" s="193"/>
      <c r="AS262" s="193"/>
      <c r="AT262" s="196"/>
      <c r="AU262" s="197"/>
      <c r="AV262" s="198"/>
      <c r="AW262" s="199"/>
      <c r="AX262" s="200" t="str">
        <f>IF(OR(ISBLANK(I262),ISBLANK(AB262),ISBLANK($AX$6)),"",IF(AB262="AB",IF(I262+3.6&gt;=36,36,I262+3.6),IF(AND(I262&gt;=18,$AX$6-AB262+I262&gt;0),I262-($AX$6-AB262+I258)*0.4,IF(AND(I262&lt;18,$AX$6-AB262+I262&gt;0),I262-($AX$6-AB262+I262)*0.2,IF($AX$6-AB262+I262&lt;0,IF(I262-($AX$6-AB262+I262)*0.1&gt;36,36,I262-($AX$6-AB262+I262)*0.1),IF($AX$6-AB262+I262=0,I262))))))</f>
        <v/>
      </c>
      <c r="AY262" s="182"/>
      <c r="AZ262" s="888"/>
      <c r="BA262" s="888"/>
      <c r="BB262" s="888"/>
      <c r="BC262" s="891"/>
      <c r="BD262" s="891"/>
      <c r="BE262" s="891"/>
      <c r="BF262" s="895"/>
      <c r="BG262" s="895"/>
      <c r="BH262" s="895"/>
      <c r="BI262" s="895"/>
      <c r="BJ262" s="895"/>
      <c r="BK262" s="895"/>
      <c r="BL262" s="895"/>
      <c r="BM262" s="895"/>
      <c r="BN262" s="895"/>
      <c r="BO262" s="895"/>
      <c r="BP262" s="895"/>
      <c r="BQ262" s="895"/>
      <c r="BR262" s="895"/>
      <c r="BS262" s="895"/>
      <c r="BT262" s="895"/>
      <c r="BU262" s="895"/>
      <c r="BV262" s="895"/>
      <c r="BW262" s="1044"/>
      <c r="BX262" t="str">
        <f>IF(ISEVEN(ROW()),IF(B262&lt;&gt;0,TEXT(B262,"00")&amp;" "&amp;#REF!&amp;" "&amp;1,""),IF(B261&lt;&gt;0,TEXT(B261,"00")&amp;" "&amp;#REF!&amp;" "&amp;2,""))</f>
        <v/>
      </c>
      <c r="BY262" t="str">
        <f t="shared" si="209"/>
        <v/>
      </c>
      <c r="BZ262" t="str">
        <f t="shared" si="210"/>
        <v/>
      </c>
      <c r="CA262" t="str">
        <f t="shared" si="250"/>
        <v/>
      </c>
      <c r="CB262" t="str">
        <f t="shared" si="251"/>
        <v/>
      </c>
      <c r="CC262" t="str">
        <f t="shared" si="252"/>
        <v/>
      </c>
      <c r="CD262" t="str">
        <f t="shared" si="253"/>
        <v/>
      </c>
      <c r="CE262" t="str">
        <f t="shared" si="254"/>
        <v/>
      </c>
      <c r="CF262" t="str">
        <f t="shared" si="255"/>
        <v/>
      </c>
    </row>
    <row r="263" spans="1:84" ht="15.75" customHeight="1" thickBot="1" x14ac:dyDescent="0.5">
      <c r="A263" s="1"/>
      <c r="B263" s="81"/>
      <c r="C263" s="80"/>
      <c r="D263" s="81"/>
      <c r="E263" s="81"/>
      <c r="F263" s="82"/>
      <c r="G263" s="1141"/>
      <c r="H263" s="1461" t="str">
        <f>IF(G263="","",G263+G262)</f>
        <v/>
      </c>
      <c r="I263" s="1102" t="str">
        <f>IF(ISNA(VLOOKUP(C263,'J1&amp;J2'!$CA$9:$CE$466,5,FALSE)),"",VLOOKUP(C263,'J1&amp;J2'!$CA$9:$CE$466,5,FALSE))</f>
        <v/>
      </c>
      <c r="J263" s="1465"/>
      <c r="K263" s="1480"/>
      <c r="L263" s="1463"/>
      <c r="M263" s="1521"/>
      <c r="N263" s="1461"/>
      <c r="O263" s="1465"/>
      <c r="P263" s="84"/>
      <c r="Q263" s="84"/>
      <c r="R263" s="83"/>
      <c r="S263" s="1467"/>
      <c r="T263" s="1467"/>
      <c r="U263" s="1467"/>
      <c r="V263" s="1465"/>
      <c r="W263" s="1467"/>
      <c r="X263" s="1465"/>
      <c r="Y263" s="1465"/>
      <c r="Z263" s="1469"/>
      <c r="AA263" s="82"/>
      <c r="AB263" s="1068"/>
      <c r="AC263" s="857"/>
      <c r="AD263" s="857"/>
      <c r="AE263" s="857"/>
      <c r="AF263" s="85"/>
      <c r="AG263" s="90"/>
      <c r="AH263" s="88"/>
      <c r="AI263" s="87"/>
      <c r="AJ263" s="89"/>
      <c r="AK263" s="99"/>
      <c r="AL263" s="110"/>
      <c r="AM263" s="110"/>
      <c r="AN263" s="857"/>
      <c r="AO263" s="1136"/>
      <c r="AP263" s="206"/>
      <c r="AQ263" s="204"/>
      <c r="AR263" s="204"/>
      <c r="AS263" s="204"/>
      <c r="AT263" s="207"/>
      <c r="AU263" s="208"/>
      <c r="AV263" s="148"/>
      <c r="AW263" s="209"/>
      <c r="AX263" s="210" t="str">
        <f>IF(OR(ISBLANK(I263),ISBLANK(AB263),ISBLANK($AX$6)),"",IF(AB263="AB",IF(I263+3.6&gt;=36,36,I263+3.6),IF(AND(I263&gt;=18,$AX$6-AB263+I263&gt;0),I263-($AX$6-AB263+I259)*0.4,IF(AND(I263&lt;18,$AX$6-AB263+I263&gt;0),I263-($AX$6-AB263+I263)*0.2,IF($AX$6-AB263+I263&lt;0,IF(I263-($AX$6-AB263+I263)*0.1&gt;36,36,I263-($AX$6-AB263+I263)*0.1),IF($AX$6-AB263+I263=0,I263))))))</f>
        <v/>
      </c>
      <c r="AY263" s="182"/>
      <c r="AZ263" s="11"/>
      <c r="BA263" s="11"/>
      <c r="BB263" s="11"/>
      <c r="BC263" s="4"/>
      <c r="BD263" s="4"/>
      <c r="BE263" s="4"/>
      <c r="BF263" s="183"/>
      <c r="BG263" s="183"/>
      <c r="BH263" s="183"/>
      <c r="BI263" s="183"/>
      <c r="BJ263" s="183"/>
      <c r="BK263" s="183"/>
      <c r="BL263" s="183"/>
      <c r="BM263" s="183"/>
      <c r="BN263" s="183"/>
      <c r="BO263" s="183"/>
      <c r="BP263" s="183"/>
      <c r="BQ263" s="183"/>
      <c r="BR263" s="183"/>
      <c r="BS263" s="183"/>
      <c r="BT263" s="183"/>
      <c r="BU263" s="183"/>
      <c r="BV263" s="183"/>
      <c r="BW263" s="183"/>
      <c r="BX263" t="str">
        <f>IF(ISEVEN(ROW()),IF(B263&lt;&gt;0,TEXT(B263,"00")&amp;" "&amp;#REF!&amp;" "&amp;1,""),IF(B262&lt;&gt;0,TEXT(B262,"00")&amp;" "&amp;#REF!&amp;" "&amp;2,""))</f>
        <v/>
      </c>
      <c r="BY263" t="str">
        <f t="shared" si="209"/>
        <v/>
      </c>
      <c r="BZ263" t="str">
        <f t="shared" si="210"/>
        <v/>
      </c>
      <c r="CA263" t="str">
        <f t="shared" si="250"/>
        <v/>
      </c>
      <c r="CB263" t="str">
        <f t="shared" si="251"/>
        <v/>
      </c>
      <c r="CC263" t="str">
        <f t="shared" si="252"/>
        <v/>
      </c>
      <c r="CD263" t="str">
        <f t="shared" si="253"/>
        <v/>
      </c>
      <c r="CE263" t="str">
        <f t="shared" si="254"/>
        <v/>
      </c>
      <c r="CF263" t="str">
        <f t="shared" si="255"/>
        <v/>
      </c>
    </row>
    <row r="264" spans="1:84" ht="15.75" customHeight="1" thickTop="1" x14ac:dyDescent="0.45">
      <c r="A264" s="1"/>
      <c r="B264" s="1231"/>
      <c r="C264" s="1459"/>
      <c r="D264" s="97"/>
      <c r="E264" s="98"/>
      <c r="F264" s="87"/>
      <c r="G264" s="1140"/>
      <c r="H264" s="1471" t="str">
        <f>IF(G264="","",G264+G265)</f>
        <v/>
      </c>
      <c r="I264" s="1103" t="str">
        <f>IF(ISNA(VLOOKUP(C264,'J1&amp;J2'!$CA$9:$CE$466,5,FALSE)),"",VLOOKUP(C264,'J1&amp;J2'!$CA$9:$CE$466,5,FALSE))</f>
        <v/>
      </c>
      <c r="J264" s="1474"/>
      <c r="K264" s="1479" t="str">
        <f>IF(ISNA(VLOOKUP(J264,SaisieScores!$C$12:$D$103,3,FALSE)),"",VLOOKUP(J264,SaisieScores!$C$12:$D$103,3,FALSE))</f>
        <v/>
      </c>
      <c r="L264" s="1462"/>
      <c r="M264" s="1520" t="str">
        <f t="shared" ref="M264" si="258">IF(L264="","",L264-$AS$6)</f>
        <v/>
      </c>
      <c r="N264" s="1471"/>
      <c r="O264" s="1474"/>
      <c r="P264" s="90"/>
      <c r="Q264" s="136"/>
      <c r="R264" s="87"/>
      <c r="S264" s="1489"/>
      <c r="T264" s="1489"/>
      <c r="U264" s="1489"/>
      <c r="V264" s="1474"/>
      <c r="W264" s="1489"/>
      <c r="X264" s="1474"/>
      <c r="Y264" s="1474"/>
      <c r="Z264" s="1468"/>
      <c r="AA264" s="470"/>
      <c r="AB264" s="1069"/>
      <c r="AC264" s="858"/>
      <c r="AD264" s="858" t="str">
        <f t="shared" ref="AD264:AD277" si="259">IF(OR(ISBLANK(AB264),AB260="AB"),"",AB264-$AY$6)</f>
        <v/>
      </c>
      <c r="AE264" s="858"/>
      <c r="AF264" s="102"/>
      <c r="AG264" s="105"/>
      <c r="AH264" s="103"/>
      <c r="AI264" s="82"/>
      <c r="AJ264" s="104"/>
      <c r="AK264" s="105"/>
      <c r="AL264" s="102"/>
      <c r="AM264" s="102"/>
      <c r="AN264" s="858"/>
      <c r="AO264" s="1137"/>
      <c r="AP264" s="180"/>
      <c r="AQ264" s="176"/>
      <c r="AR264" s="176"/>
      <c r="AS264" s="176"/>
      <c r="AT264" s="179"/>
      <c r="AU264" s="108"/>
      <c r="AV264" s="177"/>
      <c r="AW264" s="176"/>
      <c r="AX264" s="213" t="str">
        <f>IF(OR(ISBLANK(I264),ISBLANK(AB264),ISBLANK($AX$6)),"",IF(AB264="AB",IF(I264+3.6&gt;=36,36,I264+3.6),IF(AND(I264&gt;=18,$AX$6-AB264+I264&gt;0),I264-($AX$6-AB264+'JOURNÉE 2'!I262)*0.4,IF(AND(I264&lt;18,$AX$6-AB264+I264&gt;0),I264-($AX$6-AB264+I264)*0.2,IF($AX$6-AB264+I264&lt;0,IF(I264-($AX$6-AB264+I264)*0.1&gt;36,36,I264-($AX$6-AB264+I264)*0.1),IF($AX$6-AB264+I264=0,I264))))))</f>
        <v/>
      </c>
      <c r="AY264" s="182"/>
      <c r="AZ264" s="11"/>
      <c r="BA264" s="11"/>
      <c r="BB264" s="11"/>
      <c r="BC264" s="4"/>
      <c r="BD264" s="4"/>
      <c r="BE264" s="4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183"/>
      <c r="BX264" t="str">
        <f>IF(ISEVEN(ROW()),IF(B264&lt;&gt;0,TEXT(B264,"00")&amp;" "&amp;#REF!&amp;" "&amp;1,""),IF(B263&lt;&gt;0,TEXT(B263,"00")&amp;" "&amp;#REF!&amp;" "&amp;2,""))</f>
        <v/>
      </c>
      <c r="BY264" t="str">
        <f t="shared" si="209"/>
        <v/>
      </c>
      <c r="BZ264" t="str">
        <f t="shared" si="210"/>
        <v/>
      </c>
      <c r="CA264" t="str">
        <f t="shared" si="250"/>
        <v/>
      </c>
      <c r="CB264" t="str">
        <f t="shared" si="251"/>
        <v/>
      </c>
      <c r="CC264" t="str">
        <f t="shared" si="252"/>
        <v/>
      </c>
      <c r="CD264" t="str">
        <f t="shared" si="253"/>
        <v/>
      </c>
      <c r="CE264" t="str">
        <f t="shared" si="254"/>
        <v/>
      </c>
      <c r="CF264" t="str">
        <f t="shared" si="255"/>
        <v/>
      </c>
    </row>
    <row r="265" spans="1:84" ht="15.75" customHeight="1" thickBot="1" x14ac:dyDescent="0.5">
      <c r="A265" s="1"/>
      <c r="B265" s="97"/>
      <c r="C265" s="1486"/>
      <c r="D265" s="97"/>
      <c r="E265" s="98"/>
      <c r="F265" s="87"/>
      <c r="G265" s="1140"/>
      <c r="H265" s="1484" t="str">
        <f>IF(G265="","",G265+G264)</f>
        <v/>
      </c>
      <c r="I265" s="1105" t="str">
        <f>IF(ISNA(VLOOKUP(C265,'J1&amp;J2'!$CA$9:$CE$466,5,FALSE)),"",VLOOKUP(C265,'J1&amp;J2'!$CA$9:$CE$466,5,FALSE))</f>
        <v/>
      </c>
      <c r="J265" s="1488"/>
      <c r="K265" s="1493"/>
      <c r="L265" s="1487"/>
      <c r="M265" s="1563"/>
      <c r="N265" s="1484"/>
      <c r="O265" s="1488"/>
      <c r="P265" s="89"/>
      <c r="Q265" s="135"/>
      <c r="R265" s="88"/>
      <c r="S265" s="1490"/>
      <c r="T265" s="1490"/>
      <c r="U265" s="1490"/>
      <c r="V265" s="1491"/>
      <c r="W265" s="1490"/>
      <c r="X265" s="1491"/>
      <c r="Y265" s="1491"/>
      <c r="Z265" s="1492"/>
      <c r="AA265" s="992"/>
      <c r="AB265" s="1068"/>
      <c r="AC265" s="857"/>
      <c r="AD265" s="857" t="str">
        <f t="shared" si="259"/>
        <v/>
      </c>
      <c r="AE265" s="857"/>
      <c r="AF265" s="85"/>
      <c r="AG265" s="90"/>
      <c r="AH265" s="88"/>
      <c r="AI265" s="87"/>
      <c r="AJ265" s="89"/>
      <c r="AK265" s="99"/>
      <c r="AL265" s="110"/>
      <c r="AM265" s="110"/>
      <c r="AN265" s="857"/>
      <c r="AO265" s="1136"/>
      <c r="AP265" s="189"/>
      <c r="AQ265" s="100"/>
      <c r="AR265" s="100"/>
      <c r="AS265" s="100"/>
      <c r="AT265" s="186"/>
      <c r="AU265" s="187"/>
      <c r="AV265" s="111"/>
      <c r="AW265" s="100"/>
      <c r="AX265" s="216" t="str">
        <f>IF(OR(ISBLANK(I265),ISBLANK(AB265),ISBLANK($AX$6)),"",IF(AB265="AB",IF(I265+3.6&gt;=36,36,I265+3.6),IF(AND(I265&gt;=18,$AX$6-AB265+I265&gt;0),I265-($AX$6-AB265+I261)*0.4,IF(AND(I265&lt;18,$AX$6-AB265+I265&gt;0),I265-($AX$6-AB265+I265)*0.2,IF($AX$6-AB265+I265&lt;0,IF(I265-($AX$6-AB265+I265)*0.1&gt;36,36,I265-($AX$6-AB265+I265)*0.1),IF($AX$6-AB265+I265=0,I265))))))</f>
        <v/>
      </c>
      <c r="AY265" s="182"/>
      <c r="AZ265" s="11"/>
      <c r="BA265" s="11"/>
      <c r="BB265" s="11"/>
      <c r="BC265" s="4"/>
      <c r="BD265" s="4"/>
      <c r="BE265" s="4"/>
      <c r="BF265" s="183"/>
      <c r="BG265" s="183"/>
      <c r="BH265" s="183"/>
      <c r="BI265" s="183"/>
      <c r="BJ265" s="183"/>
      <c r="BK265" s="183"/>
      <c r="BL265" s="183"/>
      <c r="BM265" s="183"/>
      <c r="BN265" s="183"/>
      <c r="BO265" s="183"/>
      <c r="BP265" s="183"/>
      <c r="BQ265" s="183"/>
      <c r="BR265" s="183"/>
      <c r="BS265" s="183"/>
      <c r="BT265" s="183"/>
      <c r="BU265" s="183"/>
      <c r="BV265" s="183"/>
      <c r="BW265" s="183"/>
      <c r="BX265" t="str">
        <f>IF(ISEVEN(ROW()),IF(B265&lt;&gt;0,TEXT(B265,"00")&amp;" "&amp;#REF!&amp;" "&amp;1,""),IF(B264&lt;&gt;0,TEXT(B264,"00")&amp;" "&amp;#REF!&amp;" "&amp;2,""))</f>
        <v/>
      </c>
      <c r="BY265" t="str">
        <f t="shared" si="209"/>
        <v/>
      </c>
      <c r="BZ265" t="str">
        <f t="shared" si="210"/>
        <v/>
      </c>
      <c r="CA265" t="str">
        <f t="shared" si="250"/>
        <v/>
      </c>
      <c r="CB265" t="str">
        <f t="shared" si="251"/>
        <v/>
      </c>
      <c r="CC265" t="str">
        <f t="shared" si="252"/>
        <v/>
      </c>
      <c r="CD265" t="str">
        <f t="shared" si="253"/>
        <v/>
      </c>
      <c r="CE265" t="str">
        <f t="shared" si="254"/>
        <v/>
      </c>
      <c r="CF265" t="str">
        <f t="shared" si="255"/>
        <v/>
      </c>
    </row>
    <row r="266" spans="1:84" ht="15.75" customHeight="1" thickTop="1" x14ac:dyDescent="0.45">
      <c r="A266" s="1"/>
      <c r="B266" s="1232"/>
      <c r="C266" s="113"/>
      <c r="D266" s="114"/>
      <c r="E266" s="114"/>
      <c r="F266" s="115"/>
      <c r="G266" s="1139"/>
      <c r="H266" s="1460">
        <f t="shared" ref="H266" si="260">G266+G267</f>
        <v>0</v>
      </c>
      <c r="I266" s="1104" t="str">
        <f>IF(ISNA(VLOOKUP(C266,'J1&amp;J2'!$CA$9:$CE$466,5,FALSE)),"",VLOOKUP(C266,'J1&amp;J2'!$CA$9:$CE$466,5,FALSE))</f>
        <v/>
      </c>
      <c r="J266" s="1464"/>
      <c r="K266" s="1479" t="str">
        <f>IF(ISNA(VLOOKUP(J266,SaisieScores!$C$12:$D$103,3,FALSE)),"",VLOOKUP(J266,SaisieScores!$C$12:$D$103,3,FALSE))</f>
        <v/>
      </c>
      <c r="L266" s="1462"/>
      <c r="M266" s="1520" t="str">
        <f t="shared" ref="M266" si="261">IF(L266="","",L266-$AS$6)</f>
        <v/>
      </c>
      <c r="N266" s="1460"/>
      <c r="O266" s="1464"/>
      <c r="P266" s="117"/>
      <c r="Q266" s="117"/>
      <c r="R266" s="83"/>
      <c r="S266" s="1466"/>
      <c r="T266" s="1466"/>
      <c r="U266" s="1466"/>
      <c r="V266" s="1466"/>
      <c r="W266" s="1466"/>
      <c r="X266" s="1466"/>
      <c r="Y266" s="1466"/>
      <c r="Z266" s="1468"/>
      <c r="AA266" s="115"/>
      <c r="AB266" s="1069"/>
      <c r="AC266" s="858"/>
      <c r="AD266" s="858" t="str">
        <f t="shared" si="259"/>
        <v/>
      </c>
      <c r="AE266" s="858"/>
      <c r="AF266" s="102"/>
      <c r="AG266" s="105"/>
      <c r="AH266" s="103"/>
      <c r="AI266" s="82"/>
      <c r="AJ266" s="104"/>
      <c r="AK266" s="105"/>
      <c r="AL266" s="102"/>
      <c r="AM266" s="102"/>
      <c r="AN266" s="858"/>
      <c r="AO266" s="1137"/>
      <c r="AP266" s="195"/>
      <c r="AQ266" s="193"/>
      <c r="AR266" s="193"/>
      <c r="AS266" s="193"/>
      <c r="AT266" s="196"/>
      <c r="AU266" s="197"/>
      <c r="AV266" s="198"/>
      <c r="AW266" s="199"/>
      <c r="AX266" s="200" t="str">
        <f t="shared" ref="AX266:AX277" si="262">IF(OR(ISBLANK(I266),ISBLANK(AB266),ISBLANK($AX$6)),"",IF(AB266="AB",IF(I266+3.6&gt;=36,36,I266+3.6),IF(AND(I266&gt;=18,$AX$6-AB266+I266&gt;0),I266-($AX$6-AB266+I262)*0.4,IF(AND(I266&lt;18,$AX$6-AB266+I266&gt;0),I266-($AX$6-AB266+I266)*0.2,IF($AX$6-AB266+I266&lt;0,IF(I266-($AX$6-AB266+I266)*0.1&gt;36,36,I266-($AX$6-AB266+I266)*0.1),IF($AX$6-AB266+I266=0,I266))))))</f>
        <v/>
      </c>
      <c r="AY266" s="182"/>
      <c r="AZ266" s="11"/>
      <c r="BA266" s="11"/>
      <c r="BB266" s="11"/>
      <c r="BC266" s="4"/>
      <c r="BD266" s="4"/>
      <c r="BE266" s="4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183"/>
      <c r="BX266" t="str">
        <f>IF(ISEVEN(ROW()),IF(B266&lt;&gt;0,TEXT(B266,"00")&amp;" "&amp;#REF!&amp;" "&amp;1,""),IF(B265&lt;&gt;0,TEXT(B265,"00")&amp;" "&amp;#REF!&amp;" "&amp;2,""))</f>
        <v/>
      </c>
      <c r="BY266" t="str">
        <f t="shared" si="209"/>
        <v/>
      </c>
      <c r="BZ266" t="str">
        <f t="shared" si="210"/>
        <v/>
      </c>
      <c r="CA266" t="str">
        <f t="shared" si="250"/>
        <v/>
      </c>
      <c r="CB266" t="str">
        <f t="shared" si="251"/>
        <v/>
      </c>
      <c r="CC266" t="str">
        <f t="shared" si="252"/>
        <v/>
      </c>
      <c r="CD266" t="str">
        <f t="shared" si="253"/>
        <v/>
      </c>
      <c r="CE266" t="str">
        <f t="shared" si="254"/>
        <v/>
      </c>
      <c r="CF266" t="str">
        <f t="shared" si="255"/>
        <v/>
      </c>
    </row>
    <row r="267" spans="1:84" ht="15.75" customHeight="1" thickBot="1" x14ac:dyDescent="0.5">
      <c r="A267" s="1"/>
      <c r="B267" s="81"/>
      <c r="C267" s="80"/>
      <c r="D267" s="81"/>
      <c r="E267" s="81"/>
      <c r="F267" s="82"/>
      <c r="G267" s="1141"/>
      <c r="H267" s="1461">
        <f t="shared" ref="H267" si="263">G267+G266</f>
        <v>0</v>
      </c>
      <c r="I267" s="1102" t="str">
        <f>IF(ISNA(VLOOKUP(C267,'J1&amp;J2'!$CA$9:$CE$466,5,FALSE)),"",VLOOKUP(C267,'J1&amp;J2'!$CA$9:$CE$466,5,FALSE))</f>
        <v/>
      </c>
      <c r="J267" s="1465"/>
      <c r="K267" s="1480"/>
      <c r="L267" s="1463"/>
      <c r="M267" s="1521"/>
      <c r="N267" s="1461"/>
      <c r="O267" s="1465"/>
      <c r="P267" s="84"/>
      <c r="Q267" s="84"/>
      <c r="R267" s="83"/>
      <c r="S267" s="1467"/>
      <c r="T267" s="1467"/>
      <c r="U267" s="1467"/>
      <c r="V267" s="1465"/>
      <c r="W267" s="1467"/>
      <c r="X267" s="1465"/>
      <c r="Y267" s="1465"/>
      <c r="Z267" s="1469"/>
      <c r="AA267" s="82"/>
      <c r="AB267" s="1068"/>
      <c r="AC267" s="857"/>
      <c r="AD267" s="857" t="str">
        <f t="shared" si="259"/>
        <v/>
      </c>
      <c r="AE267" s="857"/>
      <c r="AF267" s="85"/>
      <c r="AG267" s="90"/>
      <c r="AH267" s="88"/>
      <c r="AI267" s="87"/>
      <c r="AJ267" s="89"/>
      <c r="AK267" s="99"/>
      <c r="AL267" s="110"/>
      <c r="AM267" s="110"/>
      <c r="AN267" s="857"/>
      <c r="AO267" s="1136"/>
      <c r="AP267" s="206"/>
      <c r="AQ267" s="204"/>
      <c r="AR267" s="204"/>
      <c r="AS267" s="204"/>
      <c r="AT267" s="207"/>
      <c r="AU267" s="208"/>
      <c r="AV267" s="148"/>
      <c r="AW267" s="209"/>
      <c r="AX267" s="210" t="str">
        <f t="shared" si="262"/>
        <v/>
      </c>
      <c r="AY267" s="182"/>
      <c r="AZ267" s="11"/>
      <c r="BA267" s="11"/>
      <c r="BB267" s="11"/>
      <c r="BC267" s="4"/>
      <c r="BD267" s="4"/>
      <c r="BE267" s="4"/>
      <c r="BF267" s="183"/>
      <c r="BG267" s="183"/>
      <c r="BH267" s="183"/>
      <c r="BI267" s="183"/>
      <c r="BJ267" s="183"/>
      <c r="BK267" s="183"/>
      <c r="BL267" s="183"/>
      <c r="BM267" s="183"/>
      <c r="BN267" s="183"/>
      <c r="BO267" s="183"/>
      <c r="BP267" s="183"/>
      <c r="BQ267" s="183"/>
      <c r="BR267" s="183"/>
      <c r="BS267" s="183"/>
      <c r="BT267" s="183"/>
      <c r="BU267" s="183"/>
      <c r="BV267" s="183"/>
      <c r="BW267" s="183"/>
      <c r="BX267" t="str">
        <f>IF(ISEVEN(ROW()),IF(B267&lt;&gt;0,TEXT(B267,"00")&amp;" "&amp;#REF!&amp;" "&amp;1,""),IF(B266&lt;&gt;0,TEXT(B266,"00")&amp;" "&amp;#REF!&amp;" "&amp;2,""))</f>
        <v/>
      </c>
      <c r="BY267" t="str">
        <f t="shared" si="209"/>
        <v/>
      </c>
      <c r="BZ267" t="str">
        <f t="shared" si="210"/>
        <v/>
      </c>
      <c r="CA267" t="str">
        <f t="shared" si="250"/>
        <v/>
      </c>
      <c r="CB267" t="str">
        <f t="shared" si="251"/>
        <v/>
      </c>
      <c r="CC267" t="str">
        <f t="shared" si="252"/>
        <v/>
      </c>
      <c r="CD267" t="str">
        <f t="shared" si="253"/>
        <v/>
      </c>
      <c r="CE267" t="str">
        <f t="shared" si="254"/>
        <v/>
      </c>
      <c r="CF267" t="str">
        <f t="shared" si="255"/>
        <v/>
      </c>
    </row>
    <row r="268" spans="1:84" ht="15.75" customHeight="1" thickTop="1" x14ac:dyDescent="0.45">
      <c r="A268" s="1"/>
      <c r="B268" s="1231"/>
      <c r="C268" s="1482"/>
      <c r="D268" s="97"/>
      <c r="E268" s="98"/>
      <c r="F268" s="87"/>
      <c r="G268" s="1140"/>
      <c r="H268" s="1471">
        <f t="shared" ref="H268" si="264">G268+G269</f>
        <v>0</v>
      </c>
      <c r="I268" s="1103" t="str">
        <f>IF(ISNA(VLOOKUP(C268,'J1&amp;J2'!$CA$9:$CE$466,5,FALSE)),"",VLOOKUP(C268,'J1&amp;J2'!$CA$9:$CE$466,5,FALSE))</f>
        <v/>
      </c>
      <c r="J268" s="1466"/>
      <c r="K268" s="1479" t="str">
        <f>IF(ISNA(VLOOKUP(J268,SaisieScores!$C$12:$D$103,3,FALSE)),"",VLOOKUP(J268,SaisieScores!$C$12:$D$103,3,FALSE))</f>
        <v/>
      </c>
      <c r="L268" s="1462"/>
      <c r="M268" s="1520" t="str">
        <f t="shared" ref="M268" si="265">IF(L268="","",L268-$AS$6)</f>
        <v/>
      </c>
      <c r="N268" s="1471"/>
      <c r="O268" s="1466"/>
      <c r="P268" s="90"/>
      <c r="Q268" s="136"/>
      <c r="R268" s="87"/>
      <c r="S268" s="1466"/>
      <c r="T268" s="1466"/>
      <c r="U268" s="1466"/>
      <c r="V268" s="1466"/>
      <c r="W268" s="1466"/>
      <c r="X268" s="1485"/>
      <c r="Y268" s="1485"/>
      <c r="Z268" s="1477"/>
      <c r="AA268" s="470"/>
      <c r="AB268" s="1069"/>
      <c r="AC268" s="858"/>
      <c r="AD268" s="858" t="str">
        <f t="shared" si="259"/>
        <v/>
      </c>
      <c r="AE268" s="858"/>
      <c r="AF268" s="102"/>
      <c r="AG268" s="105"/>
      <c r="AH268" s="103"/>
      <c r="AI268" s="82"/>
      <c r="AJ268" s="104"/>
      <c r="AK268" s="105"/>
      <c r="AL268" s="102"/>
      <c r="AM268" s="102"/>
      <c r="AN268" s="858"/>
      <c r="AO268" s="1137"/>
      <c r="AP268" s="180"/>
      <c r="AQ268" s="176"/>
      <c r="AR268" s="176"/>
      <c r="AS268" s="176"/>
      <c r="AT268" s="179"/>
      <c r="AU268" s="108"/>
      <c r="AV268" s="177"/>
      <c r="AW268" s="176"/>
      <c r="AX268" s="213" t="str">
        <f t="shared" si="262"/>
        <v/>
      </c>
      <c r="AY268" s="182"/>
      <c r="AZ268" s="11"/>
      <c r="BA268" s="11"/>
      <c r="BB268" s="11"/>
      <c r="BC268" s="4"/>
      <c r="BD268" s="4"/>
      <c r="BE268" s="4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183"/>
      <c r="BX268" t="str">
        <f>IF(ISEVEN(ROW()),IF(B268&lt;&gt;0,TEXT(B268,"00")&amp;" "&amp;#REF!&amp;" "&amp;1,""),IF(B267&lt;&gt;0,TEXT(B267,"00")&amp;" "&amp;#REF!&amp;" "&amp;2,""))</f>
        <v/>
      </c>
      <c r="BY268" t="str">
        <f t="shared" ref="BY268:BY277" si="266">+IFERROR(VALUE(LEFT(BX268,2)),"")</f>
        <v/>
      </c>
      <c r="BZ268" t="str">
        <f t="shared" ref="BZ268:BZ277" si="267">+IFERROR(MID(BX268,SEARCH(" ",BX268)+1,2),"")</f>
        <v/>
      </c>
      <c r="CA268" t="str">
        <f t="shared" si="250"/>
        <v/>
      </c>
      <c r="CB268" t="str">
        <f t="shared" si="251"/>
        <v/>
      </c>
      <c r="CC268" t="str">
        <f t="shared" si="252"/>
        <v/>
      </c>
      <c r="CD268" t="str">
        <f t="shared" si="253"/>
        <v/>
      </c>
      <c r="CE268" t="str">
        <f t="shared" si="254"/>
        <v/>
      </c>
      <c r="CF268" t="str">
        <f t="shared" si="255"/>
        <v/>
      </c>
    </row>
    <row r="269" spans="1:84" ht="15.75" customHeight="1" thickBot="1" x14ac:dyDescent="0.5">
      <c r="A269" s="1"/>
      <c r="B269" s="97"/>
      <c r="C269" s="1483"/>
      <c r="D269" s="97"/>
      <c r="E269" s="98"/>
      <c r="F269" s="87"/>
      <c r="G269" s="1140"/>
      <c r="H269" s="1484">
        <f t="shared" ref="H269" si="268">G269+G268</f>
        <v>0</v>
      </c>
      <c r="I269" s="1105" t="str">
        <f>IF(ISNA(VLOOKUP(C269,'J1&amp;J2'!$CA$9:$CE$466,5,FALSE)),"",VLOOKUP(C269,'J1&amp;J2'!$CA$9:$CE$466,5,FALSE))</f>
        <v/>
      </c>
      <c r="J269" s="1465"/>
      <c r="K269" s="1480"/>
      <c r="L269" s="1463"/>
      <c r="M269" s="1521"/>
      <c r="N269" s="1484"/>
      <c r="O269" s="1465"/>
      <c r="P269" s="89"/>
      <c r="Q269" s="135"/>
      <c r="R269" s="88"/>
      <c r="S269" s="1467"/>
      <c r="T269" s="1467"/>
      <c r="U269" s="1467"/>
      <c r="V269" s="1465"/>
      <c r="W269" s="1467"/>
      <c r="X269" s="1465"/>
      <c r="Y269" s="1465"/>
      <c r="Z269" s="1469"/>
      <c r="AA269" s="992"/>
      <c r="AB269" s="1068"/>
      <c r="AC269" s="857"/>
      <c r="AD269" s="857" t="str">
        <f t="shared" si="259"/>
        <v/>
      </c>
      <c r="AE269" s="857"/>
      <c r="AF269" s="85"/>
      <c r="AG269" s="90"/>
      <c r="AH269" s="88"/>
      <c r="AI269" s="87"/>
      <c r="AJ269" s="89"/>
      <c r="AK269" s="99"/>
      <c r="AL269" s="110"/>
      <c r="AM269" s="110"/>
      <c r="AN269" s="857"/>
      <c r="AO269" s="1136"/>
      <c r="AP269" s="189"/>
      <c r="AQ269" s="100"/>
      <c r="AR269" s="100"/>
      <c r="AS269" s="100"/>
      <c r="AT269" s="186"/>
      <c r="AU269" s="187"/>
      <c r="AV269" s="111"/>
      <c r="AW269" s="100"/>
      <c r="AX269" s="216" t="str">
        <f t="shared" si="262"/>
        <v/>
      </c>
      <c r="AY269" s="182"/>
      <c r="AZ269" s="11"/>
      <c r="BA269" s="11"/>
      <c r="BB269" s="11"/>
      <c r="BC269" s="4"/>
      <c r="BD269" s="4"/>
      <c r="BE269" s="4"/>
      <c r="BF269" s="183"/>
      <c r="BG269" s="183"/>
      <c r="BH269" s="183"/>
      <c r="BI269" s="183"/>
      <c r="BJ269" s="183"/>
      <c r="BK269" s="183"/>
      <c r="BL269" s="183"/>
      <c r="BM269" s="183"/>
      <c r="BN269" s="183"/>
      <c r="BO269" s="183"/>
      <c r="BP269" s="183"/>
      <c r="BQ269" s="183"/>
      <c r="BR269" s="183"/>
      <c r="BS269" s="183"/>
      <c r="BT269" s="183"/>
      <c r="BU269" s="183"/>
      <c r="BV269" s="183"/>
      <c r="BW269" s="183"/>
      <c r="BX269" t="str">
        <f>IF(ISEVEN(ROW()),IF(B269&lt;&gt;0,TEXT(B269,"00")&amp;" "&amp;#REF!&amp;" "&amp;1,""),IF(B268&lt;&gt;0,TEXT(B268,"00")&amp;" "&amp;#REF!&amp;" "&amp;2,""))</f>
        <v/>
      </c>
      <c r="BY269" t="str">
        <f t="shared" si="266"/>
        <v/>
      </c>
      <c r="BZ269" t="str">
        <f t="shared" si="267"/>
        <v/>
      </c>
      <c r="CA269" t="str">
        <f t="shared" si="250"/>
        <v/>
      </c>
      <c r="CB269" t="str">
        <f t="shared" si="251"/>
        <v/>
      </c>
      <c r="CC269" t="str">
        <f t="shared" si="252"/>
        <v/>
      </c>
      <c r="CD269" t="str">
        <f t="shared" si="253"/>
        <v/>
      </c>
      <c r="CE269" t="str">
        <f t="shared" si="254"/>
        <v/>
      </c>
      <c r="CF269" t="str">
        <f t="shared" si="255"/>
        <v/>
      </c>
    </row>
    <row r="270" spans="1:84" ht="15.75" customHeight="1" thickTop="1" x14ac:dyDescent="0.45">
      <c r="A270" s="1"/>
      <c r="B270" s="1232"/>
      <c r="C270" s="113"/>
      <c r="D270" s="114"/>
      <c r="E270" s="114"/>
      <c r="F270" s="115"/>
      <c r="G270" s="1139"/>
      <c r="H270" s="1460">
        <f t="shared" ref="H270" si="269">G270+G271</f>
        <v>0</v>
      </c>
      <c r="I270" s="1104" t="str">
        <f>IF(ISNA(VLOOKUP(C270,'J1&amp;J2'!$CA$9:$CE$466,5,FALSE)),"",VLOOKUP(C270,'J1&amp;J2'!$CA$9:$CE$466,5,FALSE))</f>
        <v/>
      </c>
      <c r="J270" s="1464"/>
      <c r="K270" s="1479" t="str">
        <f>IF(ISNA(VLOOKUP(J270,SaisieScores!$C$12:$D$103,3,FALSE)),"",VLOOKUP(J270,SaisieScores!$C$12:$D$103,3,FALSE))</f>
        <v/>
      </c>
      <c r="L270" s="1462"/>
      <c r="M270" s="1520" t="str">
        <f t="shared" ref="M270" si="270">IF(L270="","",L270-$AS$6)</f>
        <v/>
      </c>
      <c r="N270" s="1460"/>
      <c r="O270" s="1464"/>
      <c r="P270" s="117"/>
      <c r="Q270" s="117"/>
      <c r="R270" s="83"/>
      <c r="S270" s="1466"/>
      <c r="T270" s="1466"/>
      <c r="U270" s="1466"/>
      <c r="V270" s="1466"/>
      <c r="W270" s="1466"/>
      <c r="X270" s="1466"/>
      <c r="Y270" s="1466"/>
      <c r="Z270" s="1468"/>
      <c r="AA270" s="115"/>
      <c r="AB270" s="1069"/>
      <c r="AC270" s="858"/>
      <c r="AD270" s="858" t="str">
        <f t="shared" si="259"/>
        <v/>
      </c>
      <c r="AE270" s="858"/>
      <c r="AF270" s="102"/>
      <c r="AG270" s="105"/>
      <c r="AH270" s="103"/>
      <c r="AI270" s="82"/>
      <c r="AJ270" s="104"/>
      <c r="AK270" s="105"/>
      <c r="AL270" s="102"/>
      <c r="AM270" s="102"/>
      <c r="AN270" s="858"/>
      <c r="AO270" s="1137"/>
      <c r="AP270" s="195"/>
      <c r="AQ270" s="193"/>
      <c r="AR270" s="193"/>
      <c r="AS270" s="193"/>
      <c r="AT270" s="196"/>
      <c r="AU270" s="197"/>
      <c r="AV270" s="198"/>
      <c r="AW270" s="199"/>
      <c r="AX270" s="200" t="str">
        <f t="shared" si="262"/>
        <v/>
      </c>
      <c r="AY270" s="182"/>
      <c r="AZ270" s="11"/>
      <c r="BA270" s="11"/>
      <c r="BB270" s="11"/>
      <c r="BC270" s="4"/>
      <c r="BD270" s="4"/>
      <c r="BE270" s="4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183"/>
      <c r="BX270" t="str">
        <f>IF(ISEVEN(ROW()),IF(B270&lt;&gt;0,TEXT(B270,"00")&amp;" "&amp;#REF!&amp;" "&amp;1,""),IF(B269&lt;&gt;0,TEXT(B269,"00")&amp;" "&amp;#REF!&amp;" "&amp;2,""))</f>
        <v/>
      </c>
      <c r="BY270" t="str">
        <f t="shared" si="266"/>
        <v/>
      </c>
      <c r="BZ270" t="str">
        <f t="shared" si="267"/>
        <v/>
      </c>
      <c r="CA270" t="str">
        <f t="shared" si="250"/>
        <v/>
      </c>
      <c r="CB270" t="str">
        <f t="shared" si="251"/>
        <v/>
      </c>
      <c r="CC270" t="str">
        <f t="shared" si="252"/>
        <v/>
      </c>
      <c r="CD270" t="str">
        <f t="shared" si="253"/>
        <v/>
      </c>
      <c r="CE270" t="str">
        <f t="shared" si="254"/>
        <v/>
      </c>
      <c r="CF270" t="str">
        <f t="shared" si="255"/>
        <v/>
      </c>
    </row>
    <row r="271" spans="1:84" ht="15.75" customHeight="1" thickBot="1" x14ac:dyDescent="0.5">
      <c r="A271" s="1"/>
      <c r="B271" s="81"/>
      <c r="C271" s="80"/>
      <c r="D271" s="81"/>
      <c r="E271" s="81"/>
      <c r="F271" s="82"/>
      <c r="G271" s="1141"/>
      <c r="H271" s="1461">
        <f t="shared" ref="H271" si="271">G271+G270</f>
        <v>0</v>
      </c>
      <c r="I271" s="1102" t="str">
        <f>IF(ISNA(VLOOKUP(C271,'J1&amp;J2'!$CA$9:$CE$466,5,FALSE)),"",VLOOKUP(C271,'J1&amp;J2'!$CA$9:$CE$466,5,FALSE))</f>
        <v/>
      </c>
      <c r="J271" s="1465"/>
      <c r="K271" s="1480"/>
      <c r="L271" s="1463"/>
      <c r="M271" s="1521"/>
      <c r="N271" s="1461"/>
      <c r="O271" s="1465"/>
      <c r="P271" s="84"/>
      <c r="Q271" s="84"/>
      <c r="R271" s="83"/>
      <c r="S271" s="1467"/>
      <c r="T271" s="1467"/>
      <c r="U271" s="1467"/>
      <c r="V271" s="1465"/>
      <c r="W271" s="1467"/>
      <c r="X271" s="1465"/>
      <c r="Y271" s="1465"/>
      <c r="Z271" s="1469"/>
      <c r="AA271" s="82"/>
      <c r="AB271" s="1068"/>
      <c r="AC271" s="857"/>
      <c r="AD271" s="857" t="str">
        <f t="shared" si="259"/>
        <v/>
      </c>
      <c r="AE271" s="857"/>
      <c r="AF271" s="85"/>
      <c r="AG271" s="90"/>
      <c r="AH271" s="88"/>
      <c r="AI271" s="87"/>
      <c r="AJ271" s="89"/>
      <c r="AK271" s="99"/>
      <c r="AL271" s="110"/>
      <c r="AM271" s="110"/>
      <c r="AN271" s="857"/>
      <c r="AO271" s="1136"/>
      <c r="AP271" s="206"/>
      <c r="AQ271" s="204"/>
      <c r="AR271" s="204"/>
      <c r="AS271" s="204"/>
      <c r="AT271" s="207"/>
      <c r="AU271" s="208"/>
      <c r="AV271" s="148"/>
      <c r="AW271" s="209"/>
      <c r="AX271" s="210" t="str">
        <f t="shared" si="262"/>
        <v/>
      </c>
      <c r="AY271" s="182"/>
      <c r="AZ271" s="11"/>
      <c r="BA271" s="11"/>
      <c r="BB271" s="11"/>
      <c r="BC271" s="4"/>
      <c r="BD271" s="4"/>
      <c r="BE271" s="4"/>
      <c r="BF271" s="183"/>
      <c r="BG271" s="183"/>
      <c r="BH271" s="183"/>
      <c r="BI271" s="183"/>
      <c r="BJ271" s="183"/>
      <c r="BK271" s="183"/>
      <c r="BL271" s="183"/>
      <c r="BM271" s="183"/>
      <c r="BN271" s="183"/>
      <c r="BO271" s="183"/>
      <c r="BP271" s="183"/>
      <c r="BQ271" s="183"/>
      <c r="BR271" s="183"/>
      <c r="BS271" s="183"/>
      <c r="BT271" s="183"/>
      <c r="BU271" s="183"/>
      <c r="BV271" s="183"/>
      <c r="BW271" s="183"/>
      <c r="BX271" t="str">
        <f>IF(ISEVEN(ROW()),IF(B271&lt;&gt;0,TEXT(B271,"00")&amp;" "&amp;#REF!&amp;" "&amp;1,""),IF(B270&lt;&gt;0,TEXT(B270,"00")&amp;" "&amp;#REF!&amp;" "&amp;2,""))</f>
        <v/>
      </c>
      <c r="BY271" t="str">
        <f t="shared" si="266"/>
        <v/>
      </c>
      <c r="BZ271" t="str">
        <f t="shared" si="267"/>
        <v/>
      </c>
      <c r="CA271" t="str">
        <f t="shared" si="250"/>
        <v/>
      </c>
      <c r="CB271" t="str">
        <f t="shared" si="251"/>
        <v/>
      </c>
      <c r="CC271" t="str">
        <f t="shared" si="252"/>
        <v/>
      </c>
      <c r="CD271" t="str">
        <f t="shared" si="253"/>
        <v/>
      </c>
      <c r="CE271" t="str">
        <f t="shared" si="254"/>
        <v/>
      </c>
      <c r="CF271" t="str">
        <f t="shared" si="255"/>
        <v/>
      </c>
    </row>
    <row r="272" spans="1:84" ht="15.75" customHeight="1" thickTop="1" x14ac:dyDescent="0.45">
      <c r="A272" s="1"/>
      <c r="B272" s="1231"/>
      <c r="C272" s="1482"/>
      <c r="D272" s="97"/>
      <c r="E272" s="98"/>
      <c r="F272" s="87"/>
      <c r="G272" s="1140"/>
      <c r="H272" s="1471">
        <f t="shared" ref="H272" si="272">G272+G273</f>
        <v>0</v>
      </c>
      <c r="I272" s="1103" t="str">
        <f>IF(ISNA(VLOOKUP(C272,'J1&amp;J2'!$CA$9:$CE$466,5,FALSE)),"",VLOOKUP(C272,'J1&amp;J2'!$CA$9:$CE$466,5,FALSE))</f>
        <v/>
      </c>
      <c r="J272" s="1466"/>
      <c r="K272" s="1479" t="str">
        <f>IF(ISNA(VLOOKUP(J272,SaisieScores!$C$12:$D$103,3,FALSE)),"",VLOOKUP(J272,SaisieScores!$C$12:$D$103,3,FALSE))</f>
        <v/>
      </c>
      <c r="L272" s="1462"/>
      <c r="M272" s="1520" t="str">
        <f t="shared" ref="M272" si="273">IF(L272="","",L272-$AS$6)</f>
        <v/>
      </c>
      <c r="N272" s="1471"/>
      <c r="O272" s="1466"/>
      <c r="P272" s="90"/>
      <c r="Q272" s="136"/>
      <c r="R272" s="87"/>
      <c r="S272" s="1466"/>
      <c r="T272" s="1466"/>
      <c r="U272" s="1466"/>
      <c r="V272" s="1466"/>
      <c r="W272" s="1466"/>
      <c r="X272" s="1485"/>
      <c r="Y272" s="1485"/>
      <c r="Z272" s="1477"/>
      <c r="AA272" s="470"/>
      <c r="AB272" s="1069"/>
      <c r="AC272" s="858"/>
      <c r="AD272" s="858" t="str">
        <f t="shared" si="259"/>
        <v/>
      </c>
      <c r="AE272" s="858"/>
      <c r="AF272" s="102"/>
      <c r="AG272" s="105"/>
      <c r="AH272" s="103"/>
      <c r="AI272" s="82"/>
      <c r="AJ272" s="104"/>
      <c r="AK272" s="105"/>
      <c r="AL272" s="102"/>
      <c r="AM272" s="102"/>
      <c r="AN272" s="858"/>
      <c r="AO272" s="1137"/>
      <c r="AP272" s="180"/>
      <c r="AQ272" s="176"/>
      <c r="AR272" s="176"/>
      <c r="AS272" s="176"/>
      <c r="AT272" s="179"/>
      <c r="AU272" s="108"/>
      <c r="AV272" s="177"/>
      <c r="AW272" s="176"/>
      <c r="AX272" s="213" t="str">
        <f t="shared" si="262"/>
        <v/>
      </c>
      <c r="AY272" s="182"/>
      <c r="AZ272" s="11"/>
      <c r="BA272" s="11"/>
      <c r="BB272" s="11"/>
      <c r="BC272" s="4"/>
      <c r="BD272" s="4"/>
      <c r="BE272" s="4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183"/>
      <c r="BX272" t="str">
        <f>IF(ISEVEN(ROW()),IF(B272&lt;&gt;0,TEXT(B272,"00")&amp;" "&amp;#REF!&amp;" "&amp;1,""),IF(B271&lt;&gt;0,TEXT(B271,"00")&amp;" "&amp;#REF!&amp;" "&amp;2,""))</f>
        <v/>
      </c>
      <c r="BY272" t="str">
        <f t="shared" si="266"/>
        <v/>
      </c>
      <c r="BZ272" t="str">
        <f t="shared" si="267"/>
        <v/>
      </c>
      <c r="CA272" t="str">
        <f t="shared" si="250"/>
        <v/>
      </c>
      <c r="CB272" t="str">
        <f t="shared" si="251"/>
        <v/>
      </c>
      <c r="CC272" t="str">
        <f t="shared" si="252"/>
        <v/>
      </c>
      <c r="CD272" t="str">
        <f t="shared" si="253"/>
        <v/>
      </c>
      <c r="CE272" t="str">
        <f t="shared" si="254"/>
        <v/>
      </c>
      <c r="CF272" t="str">
        <f t="shared" si="255"/>
        <v/>
      </c>
    </row>
    <row r="273" spans="1:84" ht="15.75" customHeight="1" thickBot="1" x14ac:dyDescent="0.5">
      <c r="A273" s="1"/>
      <c r="B273" s="97"/>
      <c r="C273" s="1483"/>
      <c r="D273" s="97"/>
      <c r="E273" s="98"/>
      <c r="F273" s="87"/>
      <c r="G273" s="1140"/>
      <c r="H273" s="1484">
        <f t="shared" ref="H273" si="274">G273+G272</f>
        <v>0</v>
      </c>
      <c r="I273" s="1105" t="str">
        <f>IF(ISNA(VLOOKUP(C273,'J1&amp;J2'!$CA$9:$CE$466,5,FALSE)),"",VLOOKUP(C273,'J1&amp;J2'!$CA$9:$CE$466,5,FALSE))</f>
        <v/>
      </c>
      <c r="J273" s="1465"/>
      <c r="K273" s="1480"/>
      <c r="L273" s="1463"/>
      <c r="M273" s="1521"/>
      <c r="N273" s="1484"/>
      <c r="O273" s="1465"/>
      <c r="P273" s="89"/>
      <c r="Q273" s="135"/>
      <c r="R273" s="88"/>
      <c r="S273" s="1467"/>
      <c r="T273" s="1467"/>
      <c r="U273" s="1467"/>
      <c r="V273" s="1465"/>
      <c r="W273" s="1467"/>
      <c r="X273" s="1465"/>
      <c r="Y273" s="1465"/>
      <c r="Z273" s="1469"/>
      <c r="AA273" s="992"/>
      <c r="AB273" s="1068"/>
      <c r="AC273" s="857"/>
      <c r="AD273" s="857" t="str">
        <f t="shared" si="259"/>
        <v/>
      </c>
      <c r="AE273" s="857"/>
      <c r="AF273" s="85"/>
      <c r="AG273" s="90"/>
      <c r="AH273" s="88"/>
      <c r="AI273" s="87"/>
      <c r="AJ273" s="89"/>
      <c r="AK273" s="99"/>
      <c r="AL273" s="110"/>
      <c r="AM273" s="110"/>
      <c r="AN273" s="857"/>
      <c r="AO273" s="1136"/>
      <c r="AP273" s="189"/>
      <c r="AQ273" s="100"/>
      <c r="AR273" s="100"/>
      <c r="AS273" s="100"/>
      <c r="AT273" s="186"/>
      <c r="AU273" s="187"/>
      <c r="AV273" s="111"/>
      <c r="AW273" s="100"/>
      <c r="AX273" s="216" t="str">
        <f t="shared" si="262"/>
        <v/>
      </c>
      <c r="AY273" s="182"/>
      <c r="AZ273" s="11"/>
      <c r="BA273" s="11"/>
      <c r="BB273" s="11"/>
      <c r="BC273" s="4"/>
      <c r="BD273" s="4"/>
      <c r="BE273" s="4"/>
      <c r="BF273" s="183"/>
      <c r="BG273" s="183"/>
      <c r="BH273" s="183"/>
      <c r="BI273" s="183"/>
      <c r="BJ273" s="183"/>
      <c r="BK273" s="183"/>
      <c r="BL273" s="183"/>
      <c r="BM273" s="183"/>
      <c r="BN273" s="183"/>
      <c r="BO273" s="183"/>
      <c r="BP273" s="183"/>
      <c r="BQ273" s="183"/>
      <c r="BR273" s="183"/>
      <c r="BS273" s="183"/>
      <c r="BT273" s="183"/>
      <c r="BU273" s="183"/>
      <c r="BV273" s="183"/>
      <c r="BW273" s="183"/>
      <c r="BX273" t="str">
        <f>IF(ISEVEN(ROW()),IF(B273&lt;&gt;0,TEXT(B273,"00")&amp;" "&amp;#REF!&amp;" "&amp;1,""),IF(B272&lt;&gt;0,TEXT(B272,"00")&amp;" "&amp;#REF!&amp;" "&amp;2,""))</f>
        <v/>
      </c>
      <c r="BY273" t="str">
        <f t="shared" si="266"/>
        <v/>
      </c>
      <c r="BZ273" t="str">
        <f t="shared" si="267"/>
        <v/>
      </c>
      <c r="CA273" t="str">
        <f t="shared" si="250"/>
        <v/>
      </c>
      <c r="CB273" t="str">
        <f t="shared" si="251"/>
        <v/>
      </c>
      <c r="CC273" t="str">
        <f t="shared" si="252"/>
        <v/>
      </c>
      <c r="CD273" t="str">
        <f t="shared" si="253"/>
        <v/>
      </c>
      <c r="CE273" t="str">
        <f t="shared" si="254"/>
        <v/>
      </c>
      <c r="CF273" t="str">
        <f t="shared" si="255"/>
        <v/>
      </c>
    </row>
    <row r="274" spans="1:84" ht="15.75" customHeight="1" thickTop="1" x14ac:dyDescent="0.45">
      <c r="A274" s="1"/>
      <c r="B274" s="1232"/>
      <c r="C274" s="113"/>
      <c r="D274" s="114"/>
      <c r="E274" s="114"/>
      <c r="F274" s="115"/>
      <c r="G274" s="1139"/>
      <c r="H274" s="1460">
        <f t="shared" ref="H274" si="275">G274+G275</f>
        <v>0</v>
      </c>
      <c r="I274" s="1104" t="str">
        <f>IF(ISNA(VLOOKUP(C274,'J1&amp;J2'!$CA$9:$CE$466,5,FALSE)),"",VLOOKUP(C274,'J1&amp;J2'!$CA$9:$CE$466,5,FALSE))</f>
        <v/>
      </c>
      <c r="J274" s="1464"/>
      <c r="K274" s="1479" t="str">
        <f>IF(ISNA(VLOOKUP(J274,SaisieScores!$C$12:$D$103,3,FALSE)),"",VLOOKUP(J274,SaisieScores!$C$12:$D$103,3,FALSE))</f>
        <v/>
      </c>
      <c r="L274" s="1462"/>
      <c r="M274" s="1520" t="str">
        <f t="shared" ref="M274" si="276">IF(L274="","",L274-$AS$6)</f>
        <v/>
      </c>
      <c r="N274" s="1460"/>
      <c r="O274" s="1464"/>
      <c r="P274" s="117"/>
      <c r="Q274" s="117"/>
      <c r="R274" s="83"/>
      <c r="S274" s="1466"/>
      <c r="T274" s="1466"/>
      <c r="U274" s="1466"/>
      <c r="V274" s="1466"/>
      <c r="W274" s="1466"/>
      <c r="X274" s="1466"/>
      <c r="Y274" s="1466"/>
      <c r="Z274" s="1468"/>
      <c r="AA274" s="115"/>
      <c r="AB274" s="1069"/>
      <c r="AC274" s="858"/>
      <c r="AD274" s="858" t="str">
        <f t="shared" si="259"/>
        <v/>
      </c>
      <c r="AE274" s="858"/>
      <c r="AF274" s="102"/>
      <c r="AG274" s="105"/>
      <c r="AH274" s="103"/>
      <c r="AI274" s="82"/>
      <c r="AJ274" s="104"/>
      <c r="AK274" s="105"/>
      <c r="AL274" s="102"/>
      <c r="AM274" s="102"/>
      <c r="AN274" s="858"/>
      <c r="AO274" s="1137"/>
      <c r="AP274" s="195"/>
      <c r="AQ274" s="193"/>
      <c r="AR274" s="193"/>
      <c r="AS274" s="193"/>
      <c r="AT274" s="196"/>
      <c r="AU274" s="197"/>
      <c r="AV274" s="198"/>
      <c r="AW274" s="199"/>
      <c r="AX274" s="200" t="str">
        <f t="shared" si="262"/>
        <v/>
      </c>
      <c r="AY274" s="182"/>
      <c r="AZ274" s="11"/>
      <c r="BA274" s="11"/>
      <c r="BB274" s="11"/>
      <c r="BC274" s="1610"/>
      <c r="BD274" s="4"/>
      <c r="BE274" s="4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183"/>
      <c r="BX274" t="str">
        <f>IF(ISEVEN(ROW()),IF(B274&lt;&gt;0,TEXT(B274,"00")&amp;" "&amp;#REF!&amp;" "&amp;1,""),IF(B273&lt;&gt;0,TEXT(B273,"00")&amp;" "&amp;#REF!&amp;" "&amp;2,""))</f>
        <v/>
      </c>
      <c r="BY274" t="str">
        <f t="shared" si="266"/>
        <v/>
      </c>
      <c r="BZ274" t="str">
        <f t="shared" si="267"/>
        <v/>
      </c>
      <c r="CA274" t="str">
        <f t="shared" si="250"/>
        <v/>
      </c>
      <c r="CB274" t="str">
        <f t="shared" si="251"/>
        <v/>
      </c>
      <c r="CC274" t="str">
        <f t="shared" si="252"/>
        <v/>
      </c>
      <c r="CD274" t="str">
        <f t="shared" si="253"/>
        <v/>
      </c>
      <c r="CE274" t="str">
        <f t="shared" si="254"/>
        <v/>
      </c>
      <c r="CF274" t="str">
        <f t="shared" si="255"/>
        <v/>
      </c>
    </row>
    <row r="275" spans="1:84" ht="15.75" customHeight="1" thickBot="1" x14ac:dyDescent="0.5">
      <c r="A275" s="1"/>
      <c r="B275" s="81"/>
      <c r="C275" s="80"/>
      <c r="D275" s="81"/>
      <c r="E275" s="81"/>
      <c r="F275" s="82"/>
      <c r="G275" s="1141"/>
      <c r="H275" s="1461">
        <f t="shared" ref="H275" si="277">G275+G274</f>
        <v>0</v>
      </c>
      <c r="I275" s="1102" t="str">
        <f>IF(ISNA(VLOOKUP(C275,'J1&amp;J2'!$CA$9:$CE$466,5,FALSE)),"",VLOOKUP(C275,'J1&amp;J2'!$CA$9:$CE$466,5,FALSE))</f>
        <v/>
      </c>
      <c r="J275" s="1465"/>
      <c r="K275" s="1480"/>
      <c r="L275" s="1463"/>
      <c r="M275" s="1521"/>
      <c r="N275" s="1461"/>
      <c r="O275" s="1465"/>
      <c r="P275" s="84"/>
      <c r="Q275" s="84"/>
      <c r="R275" s="83"/>
      <c r="S275" s="1467"/>
      <c r="T275" s="1467"/>
      <c r="U275" s="1467"/>
      <c r="V275" s="1465"/>
      <c r="W275" s="1467"/>
      <c r="X275" s="1465"/>
      <c r="Y275" s="1465"/>
      <c r="Z275" s="1469"/>
      <c r="AA275" s="82"/>
      <c r="AB275" s="1068"/>
      <c r="AC275" s="857"/>
      <c r="AD275" s="857" t="str">
        <f t="shared" si="259"/>
        <v/>
      </c>
      <c r="AE275" s="857"/>
      <c r="AF275" s="85"/>
      <c r="AG275" s="90"/>
      <c r="AH275" s="88"/>
      <c r="AI275" s="87"/>
      <c r="AJ275" s="89"/>
      <c r="AK275" s="99"/>
      <c r="AL275" s="110"/>
      <c r="AM275" s="110"/>
      <c r="AN275" s="857"/>
      <c r="AO275" s="1136"/>
      <c r="AP275" s="206"/>
      <c r="AQ275" s="204"/>
      <c r="AR275" s="204"/>
      <c r="AS275" s="204"/>
      <c r="AT275" s="207"/>
      <c r="AU275" s="208"/>
      <c r="AV275" s="148"/>
      <c r="AW275" s="209"/>
      <c r="AX275" s="210" t="str">
        <f t="shared" si="262"/>
        <v/>
      </c>
      <c r="AY275" s="182"/>
      <c r="AZ275" s="11"/>
      <c r="BA275" s="11"/>
      <c r="BB275" s="11"/>
      <c r="BC275" s="1551"/>
      <c r="BD275" s="4"/>
      <c r="BE275" s="4"/>
      <c r="BF275" s="183"/>
      <c r="BG275" s="183"/>
      <c r="BH275" s="183"/>
      <c r="BI275" s="183"/>
      <c r="BJ275" s="183"/>
      <c r="BK275" s="183"/>
      <c r="BL275" s="183"/>
      <c r="BM275" s="183"/>
      <c r="BN275" s="183"/>
      <c r="BO275" s="183"/>
      <c r="BP275" s="183"/>
      <c r="BQ275" s="183"/>
      <c r="BR275" s="183"/>
      <c r="BS275" s="183"/>
      <c r="BT275" s="183"/>
      <c r="BU275" s="183"/>
      <c r="BV275" s="183"/>
      <c r="BW275" s="183"/>
      <c r="BX275" t="str">
        <f>IF(ISEVEN(ROW()),IF(B275&lt;&gt;0,TEXT(B275,"00")&amp;" "&amp;#REF!&amp;" "&amp;1,""),IF(B274&lt;&gt;0,TEXT(B274,"00")&amp;" "&amp;#REF!&amp;" "&amp;2,""))</f>
        <v/>
      </c>
      <c r="BY275" t="str">
        <f t="shared" si="266"/>
        <v/>
      </c>
      <c r="BZ275" t="str">
        <f t="shared" si="267"/>
        <v/>
      </c>
      <c r="CA275" t="str">
        <f t="shared" si="250"/>
        <v/>
      </c>
      <c r="CB275" t="str">
        <f t="shared" si="251"/>
        <v/>
      </c>
      <c r="CC275" t="str">
        <f t="shared" si="252"/>
        <v/>
      </c>
      <c r="CD275" t="str">
        <f t="shared" si="253"/>
        <v/>
      </c>
      <c r="CE275" t="str">
        <f t="shared" si="254"/>
        <v/>
      </c>
      <c r="CF275" t="str">
        <f t="shared" si="255"/>
        <v/>
      </c>
    </row>
    <row r="276" spans="1:84" ht="15.75" customHeight="1" thickTop="1" x14ac:dyDescent="0.45">
      <c r="A276" s="1"/>
      <c r="B276" s="1364"/>
      <c r="C276" s="1459"/>
      <c r="D276" s="97"/>
      <c r="E276" s="98"/>
      <c r="F276" s="87"/>
      <c r="G276" s="1140"/>
      <c r="H276" s="1471">
        <f t="shared" ref="H276" si="278">G276+G277</f>
        <v>0</v>
      </c>
      <c r="I276" s="1103" t="str">
        <f>IF(ISNA(VLOOKUP(C276,'J1&amp;J2'!$CA$9:$CE$466,5,FALSE)),"",VLOOKUP(C276,'J1&amp;J2'!$CA$9:$CE$466,5,FALSE))</f>
        <v/>
      </c>
      <c r="J276" s="1474"/>
      <c r="K276" s="1479" t="str">
        <f>IF(ISNA(VLOOKUP(J276,SaisieScores!$C$12:$D$103,3,FALSE)),"",VLOOKUP(J276,SaisieScores!$C$12:$D$103,3,FALSE))</f>
        <v/>
      </c>
      <c r="L276" s="1462"/>
      <c r="M276" s="1520" t="str">
        <f t="shared" ref="M276" si="279">IF(L276="","",L276-$AS$6)</f>
        <v/>
      </c>
      <c r="N276" s="1471"/>
      <c r="O276" s="1474"/>
      <c r="P276" s="1045"/>
      <c r="Q276" s="942"/>
      <c r="R276" s="87"/>
      <c r="S276" s="1474"/>
      <c r="T276" s="1474"/>
      <c r="U276" s="1474"/>
      <c r="V276" s="1474"/>
      <c r="W276" s="1474"/>
      <c r="X276" s="1476"/>
      <c r="Y276" s="1476"/>
      <c r="Z276" s="1477"/>
      <c r="AA276" s="470"/>
      <c r="AB276" s="1069"/>
      <c r="AC276" s="1349"/>
      <c r="AD276" s="1349" t="str">
        <f t="shared" si="259"/>
        <v/>
      </c>
      <c r="AE276" s="1349"/>
      <c r="AF276" s="1348"/>
      <c r="AG276" s="1223"/>
      <c r="AH276" s="103"/>
      <c r="AI276" s="82"/>
      <c r="AJ276" s="897"/>
      <c r="AK276" s="1223"/>
      <c r="AL276" s="1348"/>
      <c r="AM276" s="1348"/>
      <c r="AN276" s="1349"/>
      <c r="AO276" s="1157"/>
      <c r="AP276" s="180"/>
      <c r="AQ276" s="1392"/>
      <c r="AR276" s="1392"/>
      <c r="AS276" s="1366"/>
      <c r="AT276" s="179"/>
      <c r="AU276" s="108"/>
      <c r="AV276" s="177"/>
      <c r="AW276" s="176"/>
      <c r="AX276" s="213" t="str">
        <f t="shared" si="262"/>
        <v/>
      </c>
      <c r="AY276" s="182"/>
      <c r="AZ276" s="11"/>
      <c r="BA276" s="11"/>
      <c r="BB276" s="11"/>
      <c r="BC276" s="4"/>
      <c r="BD276" s="4"/>
      <c r="BE276" s="4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183"/>
      <c r="BX276" t="str">
        <f>IF(ISEVEN(ROW()),IF(B276&lt;&gt;0,TEXT(B276,"00")&amp;" "&amp;#REF!&amp;" "&amp;1,""),IF(B275&lt;&gt;0,TEXT(B275,"00")&amp;" "&amp;#REF!&amp;" "&amp;2,""))</f>
        <v/>
      </c>
      <c r="BY276" t="str">
        <f t="shared" si="266"/>
        <v/>
      </c>
      <c r="BZ276" t="str">
        <f t="shared" si="267"/>
        <v/>
      </c>
      <c r="CA276" t="str">
        <f t="shared" si="250"/>
        <v/>
      </c>
      <c r="CB276" t="str">
        <f t="shared" si="251"/>
        <v/>
      </c>
      <c r="CC276" t="str">
        <f t="shared" si="252"/>
        <v/>
      </c>
      <c r="CD276" t="str">
        <f t="shared" si="253"/>
        <v/>
      </c>
      <c r="CE276" t="str">
        <f t="shared" si="254"/>
        <v/>
      </c>
      <c r="CF276" t="str">
        <f t="shared" si="255"/>
        <v/>
      </c>
    </row>
    <row r="277" spans="1:84" ht="15.75" customHeight="1" thickBot="1" x14ac:dyDescent="0.5">
      <c r="A277" s="1"/>
      <c r="B277" s="119"/>
      <c r="C277" s="1470"/>
      <c r="D277" s="119"/>
      <c r="E277" s="120"/>
      <c r="F277" s="121"/>
      <c r="G277" s="1142"/>
      <c r="H277" s="1472">
        <f t="shared" ref="H277" si="280">G277+G276</f>
        <v>0</v>
      </c>
      <c r="I277" s="1108" t="str">
        <f>IF(ISNA(VLOOKUP(C277,'J1&amp;J2'!$CA$9:$CE$466,5,FALSE)),"",VLOOKUP(C277,'J1&amp;J2'!$CA$9:$CE$466,5,FALSE))</f>
        <v/>
      </c>
      <c r="J277" s="1475"/>
      <c r="K277" s="1481"/>
      <c r="L277" s="1473"/>
      <c r="M277" s="1552"/>
      <c r="N277" s="1472"/>
      <c r="O277" s="1475"/>
      <c r="P277" s="126"/>
      <c r="Q277" s="137"/>
      <c r="R277" s="125"/>
      <c r="S277" s="1475"/>
      <c r="T277" s="1475"/>
      <c r="U277" s="1475"/>
      <c r="V277" s="1475"/>
      <c r="W277" s="1475"/>
      <c r="X277" s="1475"/>
      <c r="Y277" s="1475"/>
      <c r="Z277" s="1478"/>
      <c r="AA277" s="1376"/>
      <c r="AB277" s="1070"/>
      <c r="AC277" s="859"/>
      <c r="AD277" s="859" t="str">
        <f t="shared" si="259"/>
        <v/>
      </c>
      <c r="AE277" s="859"/>
      <c r="AF277" s="123"/>
      <c r="AG277" s="127"/>
      <c r="AH277" s="125"/>
      <c r="AI277" s="121"/>
      <c r="AJ277" s="126"/>
      <c r="AK277" s="121"/>
      <c r="AL277" s="123"/>
      <c r="AM277" s="123"/>
      <c r="AN277" s="859"/>
      <c r="AO277" s="1138"/>
      <c r="AP277" s="218"/>
      <c r="AQ277" s="143"/>
      <c r="AR277" s="143"/>
      <c r="AS277" s="127"/>
      <c r="AT277" s="186"/>
      <c r="AU277" s="187"/>
      <c r="AV277" s="111"/>
      <c r="AW277" s="100"/>
      <c r="AX277" s="216" t="str">
        <f t="shared" si="262"/>
        <v/>
      </c>
      <c r="AY277" s="182"/>
      <c r="AZ277" s="11"/>
      <c r="BA277" s="11"/>
      <c r="BB277" s="11"/>
      <c r="BC277" s="4"/>
      <c r="BD277" s="4"/>
      <c r="BE277" s="4"/>
      <c r="BF277" s="183"/>
      <c r="BG277" s="183"/>
      <c r="BH277" s="183"/>
      <c r="BI277" s="183"/>
      <c r="BJ277" s="183"/>
      <c r="BK277" s="183"/>
      <c r="BL277" s="183"/>
      <c r="BM277" s="183"/>
      <c r="BN277" s="183"/>
      <c r="BO277" s="183"/>
      <c r="BP277" s="183"/>
      <c r="BQ277" s="183"/>
      <c r="BR277" s="183"/>
      <c r="BS277" s="183"/>
      <c r="BT277" s="183"/>
      <c r="BU277" s="183"/>
      <c r="BV277" s="183"/>
      <c r="BW277" s="183"/>
      <c r="BX277" t="str">
        <f>IF(ISEVEN(ROW()),IF(B277&lt;&gt;0,TEXT(B277,"00")&amp;" "&amp;#REF!&amp;" "&amp;1,""),IF(B276&lt;&gt;0,TEXT(B276,"00")&amp;" "&amp;#REF!&amp;" "&amp;2,""))</f>
        <v/>
      </c>
      <c r="BY277" t="str">
        <f t="shared" si="266"/>
        <v/>
      </c>
      <c r="BZ277" t="str">
        <f t="shared" si="267"/>
        <v/>
      </c>
      <c r="CA277" t="str">
        <f t="shared" si="250"/>
        <v/>
      </c>
      <c r="CB277" t="str">
        <f t="shared" si="251"/>
        <v/>
      </c>
      <c r="CC277" t="str">
        <f t="shared" si="252"/>
        <v/>
      </c>
      <c r="CD277" t="str">
        <f t="shared" si="253"/>
        <v/>
      </c>
      <c r="CE277" t="str">
        <f t="shared" si="254"/>
        <v/>
      </c>
      <c r="CF277" t="str">
        <f t="shared" si="255"/>
        <v/>
      </c>
    </row>
    <row r="278" spans="1:84" ht="25" customHeight="1" thickTop="1" x14ac:dyDescent="0.45">
      <c r="A278" s="1"/>
      <c r="B278" s="882"/>
      <c r="C278" s="878"/>
      <c r="D278" s="921"/>
      <c r="E278" s="921"/>
      <c r="F278" s="882"/>
      <c r="G278" s="890"/>
      <c r="H278" s="882"/>
      <c r="I278" s="882"/>
      <c r="J278" s="1561" t="s">
        <v>2066</v>
      </c>
      <c r="K278" s="1432"/>
      <c r="L278" s="1433"/>
      <c r="M278" s="1553"/>
      <c r="N278" s="1556"/>
      <c r="O278" s="1100"/>
      <c r="P278" s="882"/>
      <c r="Q278" s="882"/>
      <c r="R278" s="882"/>
      <c r="S278" s="882"/>
      <c r="T278" s="882"/>
      <c r="U278" s="882"/>
      <c r="V278" s="882"/>
      <c r="W278" s="882"/>
      <c r="X278" s="882"/>
      <c r="Y278" s="882"/>
      <c r="Z278" s="882"/>
      <c r="AA278" s="1561" t="s">
        <v>2048</v>
      </c>
      <c r="AB278" s="882"/>
      <c r="AC278" s="882"/>
      <c r="AD278" s="889" t="str">
        <f t="shared" ref="AD278:AD295" si="281">IF(OR(ISBLANK(AB278),AB277="AB"),"",AB278-$AX$6)</f>
        <v/>
      </c>
      <c r="AE278" s="882"/>
      <c r="AF278" s="882"/>
      <c r="AG278" s="882"/>
      <c r="AH278" s="882"/>
      <c r="AI278" s="882"/>
      <c r="AJ278" s="882"/>
      <c r="AK278" s="882"/>
      <c r="AL278" s="882"/>
      <c r="AM278" s="882"/>
      <c r="AN278" s="890"/>
      <c r="AO278" s="889"/>
      <c r="AP278" s="882"/>
      <c r="AQ278" s="882"/>
      <c r="AR278" s="882"/>
      <c r="AS278" s="882"/>
      <c r="AT278" s="219"/>
      <c r="AU278" s="219"/>
      <c r="AV278" s="219"/>
      <c r="AW278" s="219"/>
      <c r="AX278" s="220"/>
      <c r="AY278" s="30"/>
      <c r="AZ278" s="11"/>
      <c r="BA278" s="11"/>
      <c r="BB278" s="11"/>
      <c r="BC278" s="4"/>
      <c r="BD278" s="4"/>
      <c r="BE278" s="4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183"/>
    </row>
    <row r="279" spans="1:84" ht="15.75" customHeight="1" x14ac:dyDescent="0.45">
      <c r="A279" s="1"/>
      <c r="B279" s="7"/>
      <c r="C279" s="10"/>
      <c r="D279" s="11"/>
      <c r="E279" s="11"/>
      <c r="F279" s="7"/>
      <c r="G279" s="166"/>
      <c r="H279" s="7"/>
      <c r="I279" s="7"/>
      <c r="J279" s="1562"/>
      <c r="K279" s="1417"/>
      <c r="L279" s="1100"/>
      <c r="M279" s="1554"/>
      <c r="N279" s="1551"/>
      <c r="O279" s="9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1561"/>
      <c r="AB279" s="7"/>
      <c r="AC279" s="7"/>
      <c r="AD279" s="165" t="str">
        <f t="shared" si="281"/>
        <v/>
      </c>
      <c r="AE279" s="7"/>
      <c r="AF279" s="7"/>
      <c r="AG279" s="7"/>
      <c r="AH279" s="7"/>
      <c r="AI279" s="7"/>
      <c r="AJ279" s="7"/>
      <c r="AK279" s="7"/>
      <c r="AL279" s="7"/>
      <c r="AM279" s="7"/>
      <c r="AN279" s="166"/>
      <c r="AO279" s="165"/>
      <c r="AP279" s="7"/>
      <c r="AQ279" s="7"/>
      <c r="AR279" s="7"/>
      <c r="AS279" s="7"/>
      <c r="AT279" s="7"/>
      <c r="AU279" s="7"/>
      <c r="AV279" s="7"/>
      <c r="AW279" s="7"/>
      <c r="AX279" s="166"/>
      <c r="AY279" s="30"/>
      <c r="AZ279" s="11"/>
      <c r="BA279" s="11"/>
      <c r="BB279" s="11"/>
      <c r="BC279" s="4"/>
      <c r="BD279" s="4"/>
      <c r="BE279" s="4"/>
      <c r="BF279" s="183"/>
      <c r="BG279" s="183"/>
      <c r="BH279" s="183"/>
      <c r="BI279" s="183"/>
      <c r="BJ279" s="183"/>
      <c r="BK279" s="183"/>
      <c r="BL279" s="183"/>
      <c r="BM279" s="183"/>
      <c r="BN279" s="183"/>
      <c r="BO279" s="183"/>
      <c r="BP279" s="183"/>
      <c r="BQ279" s="183"/>
      <c r="BR279" s="183"/>
      <c r="BS279" s="183"/>
      <c r="BT279" s="183"/>
      <c r="BU279" s="183"/>
      <c r="BV279" s="183"/>
      <c r="BW279" s="183"/>
    </row>
    <row r="280" spans="1:84" ht="15.75" customHeight="1" x14ac:dyDescent="0.45">
      <c r="A280" s="1"/>
      <c r="B280" s="7"/>
      <c r="C280" s="17"/>
      <c r="D280" s="13"/>
      <c r="E280" s="13"/>
      <c r="F280" s="7"/>
      <c r="G280" s="166"/>
      <c r="H280" s="7"/>
      <c r="I280" s="7"/>
      <c r="J280" s="1395" cm="1">
        <f t="array" ref="J280">SUMPRODUCT(--(ISLOGICAL(J10:J276)+ISNUMBER(J10:J276)+ISERROR(J10:J276)))</f>
        <v>23</v>
      </c>
      <c r="L280" s="7"/>
      <c r="M280" s="1550"/>
      <c r="N280" s="1555"/>
      <c r="O280" s="9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1395" cm="1">
        <f t="array" ref="AA280">SUMPRODUCT(--(ISLOGICAL(AA10:AA276)+ISNUMBER(AA10:AA276)+ISERROR(AA10:AA276)))</f>
        <v>45</v>
      </c>
      <c r="AB280" s="7"/>
      <c r="AC280" s="7"/>
      <c r="AD280" s="165" t="str">
        <f t="shared" si="281"/>
        <v/>
      </c>
      <c r="AE280" s="7"/>
      <c r="AF280" s="7"/>
      <c r="AG280" s="7"/>
      <c r="AH280" s="7"/>
      <c r="AI280" s="7"/>
      <c r="AJ280" s="7"/>
      <c r="AK280" s="7"/>
      <c r="AL280" s="7"/>
      <c r="AM280" s="7"/>
      <c r="AN280" s="166"/>
      <c r="AO280" s="165"/>
      <c r="AP280" s="7"/>
      <c r="AQ280" s="7"/>
      <c r="AR280" s="7"/>
      <c r="AS280" s="7"/>
      <c r="AT280" s="7"/>
      <c r="AU280" s="7"/>
      <c r="AV280" s="7"/>
      <c r="AW280" s="7"/>
      <c r="AX280" s="166"/>
      <c r="AY280" s="30"/>
      <c r="AZ280" s="11"/>
      <c r="BA280" s="11"/>
      <c r="BB280" s="11"/>
      <c r="BC280" s="1610"/>
      <c r="BD280" s="4"/>
      <c r="BE280" s="4"/>
      <c r="BF280" s="183"/>
      <c r="BG280" s="183"/>
      <c r="BH280" s="183"/>
      <c r="BI280" s="183"/>
      <c r="BJ280" s="183"/>
      <c r="BK280" s="183"/>
      <c r="BL280" s="183"/>
      <c r="BM280" s="183"/>
      <c r="BN280" s="183"/>
      <c r="BO280" s="183"/>
      <c r="BP280" s="183"/>
      <c r="BQ280" s="183"/>
      <c r="BR280" s="183"/>
      <c r="BS280" s="183"/>
      <c r="BT280" s="183"/>
      <c r="BU280" s="183"/>
      <c r="BV280" s="183"/>
      <c r="BW280" s="183"/>
    </row>
    <row r="281" spans="1:84" ht="15.75" customHeight="1" x14ac:dyDescent="0.45">
      <c r="A281" s="1"/>
      <c r="B281" s="7"/>
      <c r="C281" s="17"/>
      <c r="D281" s="13"/>
      <c r="E281" s="13"/>
      <c r="F281" s="7"/>
      <c r="G281" s="166"/>
      <c r="H281" s="7"/>
      <c r="I281" s="7"/>
      <c r="J281" s="7"/>
      <c r="K281"/>
      <c r="L281" s="7"/>
      <c r="M281" s="1551"/>
      <c r="N281" s="1551"/>
      <c r="O281" s="9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165" t="str">
        <f t="shared" si="281"/>
        <v/>
      </c>
      <c r="AE281" s="7"/>
      <c r="AF281" s="7"/>
      <c r="AG281" s="7"/>
      <c r="AH281" s="7"/>
      <c r="AI281" s="7"/>
      <c r="AJ281" s="7"/>
      <c r="AK281" s="7"/>
      <c r="AL281" s="7"/>
      <c r="AM281" s="7"/>
      <c r="AN281" s="166"/>
      <c r="AO281" s="165"/>
      <c r="AP281" s="7"/>
      <c r="AQ281" s="7"/>
      <c r="AR281" s="7"/>
      <c r="AS281" s="7"/>
      <c r="AT281" s="7"/>
      <c r="AU281" s="7"/>
      <c r="AV281" s="7"/>
      <c r="AW281" s="7"/>
      <c r="AX281" s="166"/>
      <c r="AY281" s="30"/>
      <c r="AZ281" s="11"/>
      <c r="BA281" s="11"/>
      <c r="BB281" s="11"/>
      <c r="BC281" s="1551"/>
      <c r="BD281" s="4"/>
      <c r="BE281" s="4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183"/>
    </row>
    <row r="282" spans="1:84" ht="15.75" customHeight="1" x14ac:dyDescent="0.45">
      <c r="A282" s="1"/>
      <c r="B282" s="7"/>
      <c r="C282" s="17"/>
      <c r="D282" s="13"/>
      <c r="E282" s="13"/>
      <c r="F282" s="7"/>
      <c r="G282" s="166"/>
      <c r="H282" s="7"/>
      <c r="I282" s="7"/>
      <c r="J282" s="7"/>
      <c r="K282" s="1555"/>
      <c r="L282" s="9"/>
      <c r="M282" s="1550"/>
      <c r="N282" s="1555"/>
      <c r="O282" s="9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165" t="str">
        <f t="shared" si="281"/>
        <v/>
      </c>
      <c r="AE282" s="7"/>
      <c r="AF282" s="7"/>
      <c r="AG282" s="7"/>
      <c r="AH282" s="7"/>
      <c r="AI282" s="7"/>
      <c r="AJ282" s="7"/>
      <c r="AK282" s="7"/>
      <c r="AL282" s="7"/>
      <c r="AM282" s="7"/>
      <c r="AN282" s="166"/>
      <c r="AO282" s="165"/>
      <c r="AP282" s="7"/>
      <c r="AQ282" s="7"/>
      <c r="AR282" s="7"/>
      <c r="AS282" s="7"/>
      <c r="AT282" s="7"/>
      <c r="AU282" s="7"/>
      <c r="AV282" s="7"/>
      <c r="AW282" s="7"/>
      <c r="AX282" s="166"/>
      <c r="AY282" s="30"/>
      <c r="AZ282" s="11"/>
      <c r="BA282" s="11"/>
      <c r="BB282" s="11"/>
      <c r="BC282" s="1610"/>
      <c r="BD282" s="4"/>
      <c r="BE282" s="4"/>
      <c r="BF282" s="183"/>
      <c r="BG282" s="183"/>
      <c r="BH282" s="183"/>
      <c r="BI282" s="183"/>
      <c r="BJ282" s="183"/>
      <c r="BK282" s="183"/>
      <c r="BL282" s="183"/>
      <c r="BM282" s="183"/>
      <c r="BN282" s="183"/>
      <c r="BO282" s="183"/>
      <c r="BP282" s="183"/>
      <c r="BQ282" s="183"/>
      <c r="BR282" s="183"/>
      <c r="BS282" s="183"/>
      <c r="BT282" s="183"/>
      <c r="BU282" s="183"/>
      <c r="BV282" s="183"/>
      <c r="BW282" s="183"/>
    </row>
    <row r="283" spans="1:84" ht="15.75" customHeight="1" x14ac:dyDescent="0.45">
      <c r="A283" s="1"/>
      <c r="B283" s="7"/>
      <c r="C283" s="10"/>
      <c r="D283" s="11"/>
      <c r="E283" s="11"/>
      <c r="F283" s="7"/>
      <c r="G283" s="166"/>
      <c r="H283" s="7"/>
      <c r="I283" s="7"/>
      <c r="J283" s="7"/>
      <c r="K283" s="1560"/>
      <c r="L283" s="9"/>
      <c r="M283" s="1551"/>
      <c r="N283" s="1551"/>
      <c r="O283" s="9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165" t="str">
        <f t="shared" si="281"/>
        <v/>
      </c>
      <c r="AE283" s="7"/>
      <c r="AF283" s="7"/>
      <c r="AG283" s="7"/>
      <c r="AH283" s="7"/>
      <c r="AI283" s="7"/>
      <c r="AJ283" s="7"/>
      <c r="AK283" s="7"/>
      <c r="AL283" s="7"/>
      <c r="AM283" s="7"/>
      <c r="AN283" s="166"/>
      <c r="AO283" s="165"/>
      <c r="AP283" s="7"/>
      <c r="AQ283" s="7"/>
      <c r="AR283" s="7"/>
      <c r="AS283" s="7"/>
      <c r="AT283" s="7"/>
      <c r="AU283" s="7"/>
      <c r="AV283" s="7"/>
      <c r="AW283" s="7"/>
      <c r="AX283" s="166"/>
      <c r="AY283" s="30"/>
      <c r="AZ283" s="11"/>
      <c r="BA283" s="11"/>
      <c r="BB283" s="11"/>
      <c r="BC283" s="1551"/>
      <c r="BD283" s="4"/>
      <c r="BE283" s="4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183"/>
    </row>
    <row r="284" spans="1:84" ht="15.75" customHeight="1" x14ac:dyDescent="0.45">
      <c r="A284" s="1"/>
      <c r="B284" s="7"/>
      <c r="C284" s="17"/>
      <c r="D284" s="13"/>
      <c r="E284" s="13"/>
      <c r="F284" s="7"/>
      <c r="G284" s="166"/>
      <c r="H284" s="7"/>
      <c r="I284" s="7"/>
      <c r="J284" s="7"/>
      <c r="K284" s="1559"/>
      <c r="L284" s="7"/>
      <c r="M284" s="1550"/>
      <c r="N284" s="1555"/>
      <c r="O284" s="9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165" t="str">
        <f t="shared" si="281"/>
        <v/>
      </c>
      <c r="AE284" s="7"/>
      <c r="AF284" s="7"/>
      <c r="AG284" s="7"/>
      <c r="AH284" s="7"/>
      <c r="AI284" s="7"/>
      <c r="AJ284" s="7"/>
      <c r="AK284" s="7"/>
      <c r="AL284" s="7"/>
      <c r="AM284" s="7"/>
      <c r="AN284" s="166"/>
      <c r="AO284" s="165"/>
      <c r="AP284" s="7"/>
      <c r="AQ284" s="7"/>
      <c r="AR284" s="7"/>
      <c r="AS284" s="7"/>
      <c r="AT284" s="7"/>
      <c r="AU284" s="7"/>
      <c r="AV284" s="7"/>
      <c r="AW284" s="7"/>
      <c r="AX284" s="166"/>
      <c r="AY284" s="30"/>
      <c r="AZ284" s="11"/>
      <c r="BA284" s="11"/>
      <c r="BB284" s="11"/>
      <c r="BC284" s="1610"/>
      <c r="BD284" s="4"/>
      <c r="BE284" s="4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4"/>
    </row>
    <row r="285" spans="1:84" ht="15.75" customHeight="1" x14ac:dyDescent="0.45">
      <c r="A285" s="1"/>
      <c r="B285" s="7"/>
      <c r="C285" s="17"/>
      <c r="D285" s="13"/>
      <c r="E285" s="13"/>
      <c r="F285" s="7"/>
      <c r="G285" s="166"/>
      <c r="H285" s="7"/>
      <c r="I285" s="7"/>
      <c r="J285" s="7"/>
      <c r="K285" s="1560"/>
      <c r="L285" s="7"/>
      <c r="M285" s="1551"/>
      <c r="N285" s="1551"/>
      <c r="O285" s="9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165" t="str">
        <f t="shared" si="281"/>
        <v/>
      </c>
      <c r="AE285" s="7"/>
      <c r="AF285" s="7"/>
      <c r="AG285" s="7"/>
      <c r="AH285" s="7"/>
      <c r="AI285" s="7"/>
      <c r="AJ285" s="7"/>
      <c r="AK285" s="7"/>
      <c r="AL285" s="7"/>
      <c r="AM285" s="7"/>
      <c r="AN285" s="166"/>
      <c r="AO285" s="165"/>
      <c r="AP285" s="7"/>
      <c r="AQ285" s="7"/>
      <c r="AR285" s="7"/>
      <c r="AS285" s="7"/>
      <c r="AT285" s="7"/>
      <c r="AU285" s="7"/>
      <c r="AV285" s="7"/>
      <c r="AW285" s="7"/>
      <c r="AX285" s="166"/>
      <c r="AY285" s="30"/>
      <c r="AZ285" s="11"/>
      <c r="BA285" s="11"/>
      <c r="BB285" s="11"/>
      <c r="BC285" s="1551"/>
      <c r="BD285" s="4"/>
      <c r="BE285" s="4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4"/>
    </row>
    <row r="286" spans="1:84" ht="15.75" customHeight="1" x14ac:dyDescent="0.45">
      <c r="A286" s="1"/>
      <c r="B286" s="7"/>
      <c r="C286" s="17"/>
      <c r="D286" s="13"/>
      <c r="E286" s="13"/>
      <c r="F286" s="7"/>
      <c r="G286" s="166"/>
      <c r="H286" s="7"/>
      <c r="I286" s="7"/>
      <c r="J286" s="7"/>
      <c r="K286" s="1555"/>
      <c r="L286" s="9"/>
      <c r="M286" s="1550"/>
      <c r="N286" s="1555"/>
      <c r="O286" s="9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165" t="str">
        <f t="shared" si="281"/>
        <v/>
      </c>
      <c r="AE286" s="7"/>
      <c r="AF286" s="7"/>
      <c r="AG286" s="7"/>
      <c r="AH286" s="7"/>
      <c r="AI286" s="7"/>
      <c r="AJ286" s="7"/>
      <c r="AK286" s="7"/>
      <c r="AL286" s="7"/>
      <c r="AM286" s="7"/>
      <c r="AN286" s="166"/>
      <c r="AO286" s="165"/>
      <c r="AP286" s="7"/>
      <c r="AQ286" s="7"/>
      <c r="AR286" s="7"/>
      <c r="AS286" s="7"/>
      <c r="AT286" s="7"/>
      <c r="AU286" s="7"/>
      <c r="AV286" s="7"/>
      <c r="AW286" s="7"/>
      <c r="AX286" s="166"/>
      <c r="AY286" s="30"/>
      <c r="AZ286" s="11"/>
      <c r="BA286" s="11"/>
      <c r="BB286" s="11"/>
      <c r="BC286" s="1610"/>
      <c r="BD286" s="4"/>
      <c r="BE286" s="4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4"/>
    </row>
    <row r="287" spans="1:84" ht="15.75" customHeight="1" x14ac:dyDescent="0.45">
      <c r="A287" s="1"/>
      <c r="B287" s="7"/>
      <c r="C287" s="10"/>
      <c r="D287" s="11"/>
      <c r="E287" s="11"/>
      <c r="F287" s="7"/>
      <c r="G287" s="166"/>
      <c r="H287" s="7"/>
      <c r="I287" s="7"/>
      <c r="J287" s="7"/>
      <c r="K287" s="1560"/>
      <c r="L287" s="9"/>
      <c r="M287" s="1551"/>
      <c r="N287" s="1551"/>
      <c r="O287" s="9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165" t="str">
        <f t="shared" si="281"/>
        <v/>
      </c>
      <c r="AE287" s="7"/>
      <c r="AF287" s="7"/>
      <c r="AG287" s="7"/>
      <c r="AH287" s="7"/>
      <c r="AI287" s="7"/>
      <c r="AJ287" s="7"/>
      <c r="AK287" s="7"/>
      <c r="AL287" s="7"/>
      <c r="AM287" s="7"/>
      <c r="AN287" s="166"/>
      <c r="AO287" s="165"/>
      <c r="AP287" s="7"/>
      <c r="AQ287" s="7"/>
      <c r="AR287" s="7"/>
      <c r="AS287" s="7"/>
      <c r="AT287" s="7"/>
      <c r="AU287" s="7"/>
      <c r="AV287" s="7"/>
      <c r="AW287" s="7"/>
      <c r="AX287" s="166"/>
      <c r="AY287" s="30"/>
      <c r="AZ287" s="11"/>
      <c r="BA287" s="11"/>
      <c r="BB287" s="11"/>
      <c r="BC287" s="1551"/>
      <c r="BD287" s="4"/>
      <c r="BE287" s="4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4"/>
    </row>
    <row r="288" spans="1:84" ht="15.75" customHeight="1" x14ac:dyDescent="0.4">
      <c r="K288" s="1559"/>
      <c r="L288" s="7"/>
      <c r="M288" s="1550"/>
      <c r="N288" s="1555"/>
      <c r="O288" s="9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165" t="str">
        <f t="shared" si="281"/>
        <v/>
      </c>
      <c r="AE288" s="7"/>
      <c r="AF288" s="7"/>
      <c r="AG288" s="7"/>
      <c r="AH288" s="7"/>
      <c r="AI288" s="7"/>
      <c r="AJ288" s="7"/>
      <c r="AK288" s="7"/>
      <c r="AL288" s="7"/>
      <c r="AM288" s="7"/>
      <c r="AN288" s="166"/>
      <c r="AO288" s="165"/>
      <c r="AP288" s="7"/>
      <c r="AQ288" s="7"/>
      <c r="AR288" s="7"/>
      <c r="AS288" s="7"/>
      <c r="AT288" s="7"/>
      <c r="AU288" s="7"/>
      <c r="AV288" s="7"/>
      <c r="AW288" s="7"/>
      <c r="AX288" s="166"/>
      <c r="AY288" s="30"/>
      <c r="AZ288" s="11"/>
      <c r="BA288" s="11"/>
      <c r="BB288" s="11"/>
      <c r="BC288" s="1610"/>
    </row>
    <row r="289" spans="11:55" ht="15.75" customHeight="1" x14ac:dyDescent="0.4">
      <c r="K289" s="1560"/>
      <c r="L289" s="7"/>
      <c r="M289" s="1551"/>
      <c r="N289" s="1551"/>
      <c r="O289" s="9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165" t="str">
        <f t="shared" si="281"/>
        <v/>
      </c>
      <c r="AE289" s="7"/>
      <c r="AF289" s="7"/>
      <c r="AG289" s="7"/>
      <c r="AH289" s="7"/>
      <c r="AI289" s="7"/>
      <c r="AJ289" s="7"/>
      <c r="AK289" s="7"/>
      <c r="AL289" s="7"/>
      <c r="AM289" s="7"/>
      <c r="AN289" s="166"/>
      <c r="AO289" s="165"/>
      <c r="AP289" s="7"/>
      <c r="AQ289" s="7"/>
      <c r="AR289" s="7"/>
      <c r="AS289" s="7"/>
      <c r="AT289" s="7"/>
      <c r="AU289" s="7"/>
      <c r="AV289" s="7"/>
      <c r="AW289" s="7"/>
      <c r="AX289" s="166"/>
      <c r="AY289" s="30"/>
      <c r="AZ289" s="11"/>
      <c r="BA289" s="11"/>
      <c r="BB289" s="11"/>
      <c r="BC289" s="1551"/>
    </row>
    <row r="290" spans="11:55" ht="15.75" customHeight="1" x14ac:dyDescent="0.4">
      <c r="K290" s="1555"/>
      <c r="L290" s="9"/>
      <c r="M290" s="1550"/>
      <c r="N290" s="1555"/>
      <c r="O290" s="9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165" t="str">
        <f t="shared" si="281"/>
        <v/>
      </c>
      <c r="AE290" s="7"/>
      <c r="AF290" s="7"/>
      <c r="AG290" s="7"/>
      <c r="AH290" s="7"/>
      <c r="AI290" s="7"/>
      <c r="AJ290" s="7"/>
      <c r="AK290" s="7"/>
      <c r="AL290" s="7"/>
      <c r="AM290" s="7"/>
      <c r="AN290" s="166"/>
      <c r="AO290" s="165"/>
      <c r="AP290" s="7"/>
      <c r="AQ290" s="7"/>
      <c r="AR290" s="7"/>
      <c r="AS290" s="7"/>
      <c r="AT290" s="7"/>
      <c r="AU290" s="7"/>
      <c r="AV290" s="7"/>
      <c r="AW290" s="7"/>
      <c r="AX290" s="166"/>
      <c r="AY290" s="30"/>
      <c r="AZ290" s="11"/>
      <c r="BA290" s="11"/>
      <c r="BB290" s="11"/>
      <c r="BC290" s="1610"/>
    </row>
    <row r="291" spans="11:55" ht="15.75" customHeight="1" x14ac:dyDescent="0.4">
      <c r="K291" s="1560"/>
      <c r="L291" s="9"/>
      <c r="M291" s="1551"/>
      <c r="N291" s="1551"/>
      <c r="O291" s="9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165" t="str">
        <f t="shared" si="281"/>
        <v/>
      </c>
      <c r="AE291" s="7"/>
      <c r="AF291" s="7"/>
      <c r="AG291" s="7"/>
      <c r="AH291" s="7"/>
      <c r="AI291" s="7"/>
      <c r="AJ291" s="7"/>
      <c r="AK291" s="7"/>
      <c r="AL291" s="7"/>
      <c r="AM291" s="7"/>
      <c r="AN291" s="166"/>
      <c r="AO291" s="165"/>
      <c r="AP291" s="7"/>
      <c r="AQ291" s="7"/>
      <c r="AR291" s="7"/>
      <c r="AS291" s="7"/>
      <c r="AT291" s="7"/>
      <c r="AU291" s="7"/>
      <c r="AV291" s="7"/>
      <c r="AW291" s="7"/>
      <c r="AX291" s="166"/>
      <c r="AY291" s="30"/>
      <c r="AZ291" s="11"/>
      <c r="BA291" s="11"/>
      <c r="BB291" s="11"/>
      <c r="BC291" s="1551"/>
    </row>
    <row r="292" spans="11:55" ht="15.75" customHeight="1" x14ac:dyDescent="0.4">
      <c r="K292" s="1559"/>
      <c r="L292" s="7"/>
      <c r="M292" s="1550"/>
      <c r="N292" s="1555"/>
      <c r="O292" s="9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165" t="str">
        <f t="shared" si="281"/>
        <v/>
      </c>
      <c r="AE292" s="7"/>
      <c r="AF292" s="7"/>
      <c r="AG292" s="7"/>
      <c r="AH292" s="7"/>
      <c r="AI292" s="7"/>
      <c r="AJ292" s="7"/>
      <c r="AK292" s="7"/>
      <c r="AL292" s="7"/>
      <c r="AM292" s="7"/>
      <c r="AN292" s="166"/>
      <c r="AO292" s="165"/>
      <c r="AP292" s="7"/>
      <c r="AQ292" s="7"/>
      <c r="AR292" s="7"/>
      <c r="AS292" s="7"/>
      <c r="AT292" s="7"/>
      <c r="AU292" s="7"/>
      <c r="AV292" s="7"/>
      <c r="AW292" s="7"/>
      <c r="AX292" s="166"/>
      <c r="AY292" s="30"/>
      <c r="AZ292" s="11"/>
      <c r="BA292" s="11"/>
      <c r="BB292" s="11"/>
      <c r="BC292" s="1610"/>
    </row>
    <row r="293" spans="11:55" ht="15.75" customHeight="1" x14ac:dyDescent="0.4">
      <c r="K293" s="1560"/>
      <c r="L293" s="7"/>
      <c r="M293" s="1551"/>
      <c r="N293" s="1551"/>
      <c r="O293" s="9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165" t="str">
        <f t="shared" si="281"/>
        <v/>
      </c>
      <c r="AE293" s="7"/>
      <c r="AF293" s="7"/>
      <c r="AG293" s="7"/>
      <c r="AH293" s="7"/>
      <c r="AI293" s="7"/>
      <c r="AJ293" s="7"/>
      <c r="AK293" s="7"/>
      <c r="AL293" s="7"/>
      <c r="AM293" s="7"/>
      <c r="AN293" s="166"/>
      <c r="AO293" s="165"/>
      <c r="AP293" s="7"/>
      <c r="AQ293" s="7"/>
      <c r="AR293" s="7"/>
      <c r="AS293" s="7"/>
      <c r="AT293" s="7"/>
      <c r="AU293" s="7"/>
      <c r="AV293" s="7"/>
      <c r="AW293" s="7"/>
      <c r="AX293" s="166"/>
      <c r="AY293" s="30"/>
      <c r="AZ293" s="11"/>
      <c r="BA293" s="11"/>
      <c r="BB293" s="11"/>
      <c r="BC293" s="1551"/>
    </row>
    <row r="294" spans="11:55" ht="15.75" customHeight="1" x14ac:dyDescent="0.4">
      <c r="K294" s="1559"/>
      <c r="L294" s="7"/>
      <c r="M294" s="1550"/>
      <c r="N294" s="1555"/>
      <c r="O294" s="9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165" t="str">
        <f t="shared" si="281"/>
        <v/>
      </c>
      <c r="AE294" s="7"/>
      <c r="AF294" s="7"/>
      <c r="AG294" s="7"/>
      <c r="AH294" s="7"/>
      <c r="AI294" s="7"/>
      <c r="AJ294" s="7"/>
      <c r="AK294" s="7"/>
      <c r="AL294" s="7"/>
      <c r="AM294" s="7"/>
      <c r="AN294" s="166"/>
      <c r="AO294" s="165"/>
      <c r="AP294" s="7"/>
      <c r="AQ294" s="7"/>
      <c r="AR294" s="7"/>
      <c r="AS294" s="7"/>
      <c r="AT294" s="7"/>
      <c r="AU294" s="7"/>
      <c r="AV294" s="7"/>
      <c r="AW294" s="7"/>
      <c r="AX294" s="166"/>
      <c r="AY294" s="30"/>
      <c r="AZ294" s="11"/>
      <c r="BA294" s="11"/>
      <c r="BB294" s="11"/>
      <c r="BC294" s="1610"/>
    </row>
    <row r="295" spans="11:55" ht="15.75" customHeight="1" x14ac:dyDescent="0.4">
      <c r="K295" s="1560"/>
      <c r="L295" s="7"/>
      <c r="M295" s="1551"/>
      <c r="N295" s="1551"/>
      <c r="O295" s="9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165" t="str">
        <f t="shared" si="281"/>
        <v/>
      </c>
      <c r="AE295" s="7"/>
      <c r="AF295" s="7"/>
      <c r="AG295" s="7"/>
      <c r="AH295" s="7"/>
      <c r="AI295" s="7"/>
      <c r="AJ295" s="7"/>
      <c r="AK295" s="7"/>
      <c r="AL295" s="7"/>
      <c r="AM295" s="7"/>
      <c r="AN295" s="166"/>
      <c r="AO295" s="165"/>
      <c r="AP295" s="7"/>
      <c r="AQ295" s="7"/>
      <c r="AR295" s="7"/>
      <c r="AS295" s="7"/>
      <c r="AT295" s="7"/>
      <c r="AU295" s="7"/>
      <c r="AV295" s="7"/>
      <c r="AW295" s="7"/>
      <c r="AX295" s="166"/>
      <c r="AY295" s="30"/>
      <c r="AZ295" s="11"/>
      <c r="BA295" s="11"/>
      <c r="BB295" s="11"/>
      <c r="BC295" s="1551"/>
    </row>
  </sheetData>
  <mergeCells count="3113">
    <mergeCell ref="C260:C261"/>
    <mergeCell ref="J266:J267"/>
    <mergeCell ref="J268:J269"/>
    <mergeCell ref="J270:J271"/>
    <mergeCell ref="J272:J273"/>
    <mergeCell ref="J274:J275"/>
    <mergeCell ref="J276:J277"/>
    <mergeCell ref="J260:J261"/>
    <mergeCell ref="J262:J263"/>
    <mergeCell ref="J264:J265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  <mergeCell ref="J248:J249"/>
    <mergeCell ref="J250:J251"/>
    <mergeCell ref="H262:H263"/>
    <mergeCell ref="H266:H267"/>
    <mergeCell ref="J184:J185"/>
    <mergeCell ref="J186:J187"/>
    <mergeCell ref="J188:J189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J256:J257"/>
    <mergeCell ref="J148:J149"/>
    <mergeCell ref="J150:J151"/>
    <mergeCell ref="J152:J153"/>
    <mergeCell ref="J154:J155"/>
    <mergeCell ref="J156:J157"/>
    <mergeCell ref="J158:J159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2:J18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140:J141"/>
    <mergeCell ref="J142:J143"/>
    <mergeCell ref="J144:J145"/>
    <mergeCell ref="J146:J147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B12:B13"/>
    <mergeCell ref="AA278:AA279"/>
    <mergeCell ref="AA8:AO8"/>
    <mergeCell ref="B30:B31"/>
    <mergeCell ref="H256:H257"/>
    <mergeCell ref="H216:H217"/>
    <mergeCell ref="H218:H219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238:H239"/>
    <mergeCell ref="H240:H241"/>
    <mergeCell ref="H242:H243"/>
    <mergeCell ref="H244:H245"/>
    <mergeCell ref="H246:H247"/>
    <mergeCell ref="H248:H249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J10:J11"/>
    <mergeCell ref="H200:H201"/>
    <mergeCell ref="H202:H203"/>
    <mergeCell ref="H204:H205"/>
    <mergeCell ref="H206:H207"/>
    <mergeCell ref="H208:H209"/>
    <mergeCell ref="H210:H211"/>
    <mergeCell ref="H212:H213"/>
    <mergeCell ref="H214:H215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168:H169"/>
    <mergeCell ref="H170:H171"/>
    <mergeCell ref="H172:H173"/>
    <mergeCell ref="H174:H175"/>
    <mergeCell ref="H176:H177"/>
    <mergeCell ref="H178:H179"/>
    <mergeCell ref="H180:H181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80:H81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BV8:BV9"/>
    <mergeCell ref="AG6:AQ6"/>
    <mergeCell ref="BD26:BD27"/>
    <mergeCell ref="BE26:BE27"/>
    <mergeCell ref="BI26:BI27"/>
    <mergeCell ref="BK26:BK27"/>
    <mergeCell ref="BL26:BL27"/>
    <mergeCell ref="BM26:BM27"/>
    <mergeCell ref="BC28:BC29"/>
    <mergeCell ref="BD28:BD29"/>
    <mergeCell ref="BE28:BE29"/>
    <mergeCell ref="BI28:BI29"/>
    <mergeCell ref="BK28:BK29"/>
    <mergeCell ref="BL28:BL29"/>
    <mergeCell ref="BM28:BM29"/>
    <mergeCell ref="BC30:BC31"/>
    <mergeCell ref="BD30:BD31"/>
    <mergeCell ref="BE30:BE31"/>
    <mergeCell ref="BI30:BI31"/>
    <mergeCell ref="BK30:BK31"/>
    <mergeCell ref="BL30:BL31"/>
    <mergeCell ref="BM30:BM31"/>
    <mergeCell ref="BI10:BI11"/>
    <mergeCell ref="BC22:BC23"/>
    <mergeCell ref="BD22:BD23"/>
    <mergeCell ref="BE22:BE23"/>
    <mergeCell ref="BC24:BC25"/>
    <mergeCell ref="BD24:BD25"/>
    <mergeCell ref="BE24:BE25"/>
    <mergeCell ref="BC26:BC27"/>
    <mergeCell ref="BL14:BL15"/>
    <mergeCell ref="BM14:BM15"/>
    <mergeCell ref="BL16:BL17"/>
    <mergeCell ref="BE32:BE33"/>
    <mergeCell ref="BI32:BI33"/>
    <mergeCell ref="BK32:BK33"/>
    <mergeCell ref="BL32:BL33"/>
    <mergeCell ref="BI18:BI19"/>
    <mergeCell ref="BI20:BI21"/>
    <mergeCell ref="BI22:BI23"/>
    <mergeCell ref="BD20:BD21"/>
    <mergeCell ref="BE20:BE21"/>
    <mergeCell ref="BL18:BL19"/>
    <mergeCell ref="BL20:BL21"/>
    <mergeCell ref="BM32:BM33"/>
    <mergeCell ref="BC34:BC35"/>
    <mergeCell ref="BD34:BD35"/>
    <mergeCell ref="BE34:BE35"/>
    <mergeCell ref="BI34:BI35"/>
    <mergeCell ref="BK34:BK35"/>
    <mergeCell ref="BL34:BL35"/>
    <mergeCell ref="BM34:BM35"/>
    <mergeCell ref="BM16:BM17"/>
    <mergeCell ref="BM18:BM19"/>
    <mergeCell ref="BC16:BC17"/>
    <mergeCell ref="BD16:BD17"/>
    <mergeCell ref="BE16:BE17"/>
    <mergeCell ref="BC18:BC19"/>
    <mergeCell ref="BD18:BD19"/>
    <mergeCell ref="BE18:BE19"/>
    <mergeCell ref="BC20:BC21"/>
    <mergeCell ref="BK20:BK21"/>
    <mergeCell ref="BK22:BK23"/>
    <mergeCell ref="BI24:BI25"/>
    <mergeCell ref="BI36:BI37"/>
    <mergeCell ref="BK36:BK37"/>
    <mergeCell ref="BL36:BL37"/>
    <mergeCell ref="BM36:BM37"/>
    <mergeCell ref="BC46:BC47"/>
    <mergeCell ref="BC54:BC55"/>
    <mergeCell ref="BM42:BM43"/>
    <mergeCell ref="BK44:BK45"/>
    <mergeCell ref="BI42:BI43"/>
    <mergeCell ref="BK42:BK43"/>
    <mergeCell ref="BL44:BL45"/>
    <mergeCell ref="BM44:BM45"/>
    <mergeCell ref="BC40:BC41"/>
    <mergeCell ref="BD40:BD41"/>
    <mergeCell ref="BE40:BE41"/>
    <mergeCell ref="BI40:BI41"/>
    <mergeCell ref="BK40:BK41"/>
    <mergeCell ref="BL40:BL41"/>
    <mergeCell ref="BM40:BM41"/>
    <mergeCell ref="BD48:BD49"/>
    <mergeCell ref="BC38:BC39"/>
    <mergeCell ref="BD38:BD39"/>
    <mergeCell ref="BE38:BE39"/>
    <mergeCell ref="BI38:BI39"/>
    <mergeCell ref="BK38:BK39"/>
    <mergeCell ref="BL38:BL39"/>
    <mergeCell ref="BM38:BM39"/>
    <mergeCell ref="BI46:BI47"/>
    <mergeCell ref="BK46:BK47"/>
    <mergeCell ref="BL46:BL47"/>
    <mergeCell ref="BM46:BM47"/>
    <mergeCell ref="BC48:BC49"/>
    <mergeCell ref="BI50:BI51"/>
    <mergeCell ref="BK50:BK51"/>
    <mergeCell ref="BL50:BL51"/>
    <mergeCell ref="BM50:BM51"/>
    <mergeCell ref="BL42:BL43"/>
    <mergeCell ref="BC44:BC45"/>
    <mergeCell ref="BD44:BD45"/>
    <mergeCell ref="BE44:BE45"/>
    <mergeCell ref="BI44:BI45"/>
    <mergeCell ref="BM62:BM63"/>
    <mergeCell ref="BC52:BC53"/>
    <mergeCell ref="BD52:BD53"/>
    <mergeCell ref="BI52:BI53"/>
    <mergeCell ref="BK52:BK53"/>
    <mergeCell ref="BL52:BL53"/>
    <mergeCell ref="BM52:BM53"/>
    <mergeCell ref="BD54:BD55"/>
    <mergeCell ref="BE54:BE55"/>
    <mergeCell ref="BI54:BI55"/>
    <mergeCell ref="BK54:BK55"/>
    <mergeCell ref="BL54:BL55"/>
    <mergeCell ref="BM54:BM55"/>
    <mergeCell ref="BI56:BI57"/>
    <mergeCell ref="BM56:BM57"/>
    <mergeCell ref="BD60:BD61"/>
    <mergeCell ref="BE60:BE61"/>
    <mergeCell ref="BC62:BC63"/>
    <mergeCell ref="BD62:BD63"/>
    <mergeCell ref="BE62:BE63"/>
    <mergeCell ref="BC56:BC57"/>
    <mergeCell ref="BD56:BD57"/>
    <mergeCell ref="BE56:BE57"/>
    <mergeCell ref="BK56:BK57"/>
    <mergeCell ref="BL56:BL57"/>
    <mergeCell ref="BI48:BI49"/>
    <mergeCell ref="BK48:BK49"/>
    <mergeCell ref="AY46:AY81"/>
    <mergeCell ref="AZ46:AZ81"/>
    <mergeCell ref="BD46:BD47"/>
    <mergeCell ref="BE46:BE47"/>
    <mergeCell ref="BC58:BC59"/>
    <mergeCell ref="BD58:BD59"/>
    <mergeCell ref="BE58:BE59"/>
    <mergeCell ref="BK66:BK67"/>
    <mergeCell ref="BL66:BL67"/>
    <mergeCell ref="BL48:BL49"/>
    <mergeCell ref="BC64:BC65"/>
    <mergeCell ref="BD64:BD65"/>
    <mergeCell ref="BD66:BD67"/>
    <mergeCell ref="BC70:BC71"/>
    <mergeCell ref="BD70:BD71"/>
    <mergeCell ref="BC72:BC73"/>
    <mergeCell ref="BD72:BD73"/>
    <mergeCell ref="BC74:BC75"/>
    <mergeCell ref="BD74:BD75"/>
    <mergeCell ref="BC60:BC61"/>
    <mergeCell ref="BE64:BE65"/>
    <mergeCell ref="BC66:BC67"/>
    <mergeCell ref="BC50:BC51"/>
    <mergeCell ref="BD50:BD51"/>
    <mergeCell ref="BE50:BE51"/>
    <mergeCell ref="BK62:BK63"/>
    <mergeCell ref="BL62:BL63"/>
    <mergeCell ref="BI58:BI59"/>
    <mergeCell ref="BK58:BK59"/>
    <mergeCell ref="BL58:BL59"/>
    <mergeCell ref="BM58:BM59"/>
    <mergeCell ref="BM60:BM61"/>
    <mergeCell ref="BK60:BK61"/>
    <mergeCell ref="BL60:BL61"/>
    <mergeCell ref="BM64:BM65"/>
    <mergeCell ref="BK64:BK65"/>
    <mergeCell ref="BI62:BI63"/>
    <mergeCell ref="BI64:BI65"/>
    <mergeCell ref="BI66:BI67"/>
    <mergeCell ref="BI68:BI69"/>
    <mergeCell ref="BI70:BI71"/>
    <mergeCell ref="BI72:BI73"/>
    <mergeCell ref="BI60:BI61"/>
    <mergeCell ref="BE66:BE67"/>
    <mergeCell ref="BE68:BE69"/>
    <mergeCell ref="BE70:BE71"/>
    <mergeCell ref="BE72:BE73"/>
    <mergeCell ref="BL68:BL69"/>
    <mergeCell ref="BM68:BM69"/>
    <mergeCell ref="BL74:BL75"/>
    <mergeCell ref="BM74:BM75"/>
    <mergeCell ref="BK70:BK71"/>
    <mergeCell ref="BL70:BL71"/>
    <mergeCell ref="BM70:BM71"/>
    <mergeCell ref="BK72:BK73"/>
    <mergeCell ref="BK94:BK95"/>
    <mergeCell ref="BK96:BK97"/>
    <mergeCell ref="BK102:BK103"/>
    <mergeCell ref="BK104:BK105"/>
    <mergeCell ref="BL96:BL97"/>
    <mergeCell ref="BM96:BM97"/>
    <mergeCell ref="BI90:BI91"/>
    <mergeCell ref="BI92:BI93"/>
    <mergeCell ref="BK92:BK93"/>
    <mergeCell ref="BM48:BM49"/>
    <mergeCell ref="BE48:BE49"/>
    <mergeCell ref="BE52:BE53"/>
    <mergeCell ref="BI94:BI95"/>
    <mergeCell ref="BI96:BI97"/>
    <mergeCell ref="BI100:BI101"/>
    <mergeCell ref="BI102:BI103"/>
    <mergeCell ref="BI104:BI105"/>
    <mergeCell ref="BL102:BL103"/>
    <mergeCell ref="BM102:BM103"/>
    <mergeCell ref="BL104:BL105"/>
    <mergeCell ref="BM104:BM105"/>
    <mergeCell ref="BI98:BI99"/>
    <mergeCell ref="BK98:BK99"/>
    <mergeCell ref="BL98:BL99"/>
    <mergeCell ref="BM80:BM81"/>
    <mergeCell ref="BK76:BK77"/>
    <mergeCell ref="BL76:BL77"/>
    <mergeCell ref="BM76:BM77"/>
    <mergeCell ref="BK78:BK79"/>
    <mergeCell ref="BL78:BL79"/>
    <mergeCell ref="BM78:BM79"/>
    <mergeCell ref="BK80:BK81"/>
    <mergeCell ref="BL94:BL95"/>
    <mergeCell ref="BM94:BM95"/>
    <mergeCell ref="BM98:BM99"/>
    <mergeCell ref="BK100:BK101"/>
    <mergeCell ref="BE74:BE75"/>
    <mergeCell ref="BE104:BE105"/>
    <mergeCell ref="BL64:BL65"/>
    <mergeCell ref="BM66:BM67"/>
    <mergeCell ref="BK68:BK69"/>
    <mergeCell ref="BD86:BD87"/>
    <mergeCell ref="BC88:BC89"/>
    <mergeCell ref="BD88:BD89"/>
    <mergeCell ref="BE88:BE89"/>
    <mergeCell ref="BC90:BC91"/>
    <mergeCell ref="BD90:BD91"/>
    <mergeCell ref="BE90:BE91"/>
    <mergeCell ref="BC92:BC93"/>
    <mergeCell ref="BD92:BD93"/>
    <mergeCell ref="BE92:BE93"/>
    <mergeCell ref="BC94:BC95"/>
    <mergeCell ref="BD94:BD95"/>
    <mergeCell ref="BE94:BE95"/>
    <mergeCell ref="BC96:BC97"/>
    <mergeCell ref="BE84:BE85"/>
    <mergeCell ref="BE86:BE87"/>
    <mergeCell ref="BD102:BD103"/>
    <mergeCell ref="BC162:BC163"/>
    <mergeCell ref="BD162:BD163"/>
    <mergeCell ref="BE162:BE163"/>
    <mergeCell ref="BC140:BC141"/>
    <mergeCell ref="BD140:BD141"/>
    <mergeCell ref="BE140:BE141"/>
    <mergeCell ref="BC142:BC143"/>
    <mergeCell ref="BD142:BD143"/>
    <mergeCell ref="BE142:BE143"/>
    <mergeCell ref="BC144:BC145"/>
    <mergeCell ref="BD144:BD145"/>
    <mergeCell ref="BE144:BE145"/>
    <mergeCell ref="BC146:BC147"/>
    <mergeCell ref="BD146:BD147"/>
    <mergeCell ref="BD154:BD155"/>
    <mergeCell ref="BE154:BE155"/>
    <mergeCell ref="BC156:BC157"/>
    <mergeCell ref="BC154:BC155"/>
    <mergeCell ref="BD152:BD153"/>
    <mergeCell ref="BE152:BE153"/>
    <mergeCell ref="BC158:BC159"/>
    <mergeCell ref="BD158:BD159"/>
    <mergeCell ref="BE158:BE159"/>
    <mergeCell ref="BC160:BC161"/>
    <mergeCell ref="BD160:BD161"/>
    <mergeCell ref="BE160:BE161"/>
    <mergeCell ref="BC150:BC151"/>
    <mergeCell ref="BD150:BD151"/>
    <mergeCell ref="BE150:BE151"/>
    <mergeCell ref="BD156:BD157"/>
    <mergeCell ref="BE156:BE157"/>
    <mergeCell ref="BM150:BM151"/>
    <mergeCell ref="BL152:BL153"/>
    <mergeCell ref="BM152:BM153"/>
    <mergeCell ref="BM154:BM155"/>
    <mergeCell ref="BL154:BL155"/>
    <mergeCell ref="BL156:BL157"/>
    <mergeCell ref="BK150:BK151"/>
    <mergeCell ref="BK152:BK153"/>
    <mergeCell ref="BK154:BK155"/>
    <mergeCell ref="BK156:BK157"/>
    <mergeCell ref="BI130:BI131"/>
    <mergeCell ref="BL130:BL131"/>
    <mergeCell ref="BM130:BM131"/>
    <mergeCell ref="BI132:BI133"/>
    <mergeCell ref="BK136:BK137"/>
    <mergeCell ref="BL136:BL137"/>
    <mergeCell ref="BK130:BK131"/>
    <mergeCell ref="BK132:BK133"/>
    <mergeCell ref="BI134:BI135"/>
    <mergeCell ref="BK134:BK135"/>
    <mergeCell ref="BL134:BL135"/>
    <mergeCell ref="BM134:BM135"/>
    <mergeCell ref="BI136:BI137"/>
    <mergeCell ref="BI138:BI139"/>
    <mergeCell ref="BK138:BK139"/>
    <mergeCell ref="BL138:BL139"/>
    <mergeCell ref="BK148:BK149"/>
    <mergeCell ref="BM140:BM141"/>
    <mergeCell ref="BI142:BI143"/>
    <mergeCell ref="AY82:AY105"/>
    <mergeCell ref="AZ82:AZ105"/>
    <mergeCell ref="BC82:BC83"/>
    <mergeCell ref="BD82:BD83"/>
    <mergeCell ref="BD84:BD85"/>
    <mergeCell ref="BC112:BC113"/>
    <mergeCell ref="BD112:BD113"/>
    <mergeCell ref="BE100:BE101"/>
    <mergeCell ref="BE102:BE103"/>
    <mergeCell ref="BD104:BD105"/>
    <mergeCell ref="BC104:BC105"/>
    <mergeCell ref="BC120:BC121"/>
    <mergeCell ref="BD120:BD121"/>
    <mergeCell ref="BD96:BD97"/>
    <mergeCell ref="BE96:BE97"/>
    <mergeCell ref="BC98:BC99"/>
    <mergeCell ref="BC126:BC127"/>
    <mergeCell ref="BC124:BC125"/>
    <mergeCell ref="BE106:BE107"/>
    <mergeCell ref="BC108:BC109"/>
    <mergeCell ref="AY124:AY149"/>
    <mergeCell ref="AZ124:AZ149"/>
    <mergeCell ref="BD124:BD125"/>
    <mergeCell ref="BE124:BE125"/>
    <mergeCell ref="BD126:BD127"/>
    <mergeCell ref="BE126:BE127"/>
    <mergeCell ref="BE130:BE131"/>
    <mergeCell ref="BE146:BE147"/>
    <mergeCell ref="BC148:BC149"/>
    <mergeCell ref="BD148:BD149"/>
    <mergeCell ref="BE148:BE149"/>
    <mergeCell ref="AY106:AY123"/>
    <mergeCell ref="BD76:BD77"/>
    <mergeCell ref="BE80:BE81"/>
    <mergeCell ref="BE82:BE83"/>
    <mergeCell ref="BD98:BD99"/>
    <mergeCell ref="BE98:BE99"/>
    <mergeCell ref="BC100:BC101"/>
    <mergeCell ref="BD100:BD101"/>
    <mergeCell ref="BC84:BC85"/>
    <mergeCell ref="BC86:BC87"/>
    <mergeCell ref="BE76:BE77"/>
    <mergeCell ref="BE118:BE119"/>
    <mergeCell ref="BC78:BC79"/>
    <mergeCell ref="BD78:BD79"/>
    <mergeCell ref="BE78:BE79"/>
    <mergeCell ref="BD138:BD139"/>
    <mergeCell ref="BC132:BC133"/>
    <mergeCell ref="BE134:BE135"/>
    <mergeCell ref="BC136:BC137"/>
    <mergeCell ref="BC130:BC131"/>
    <mergeCell ref="BD130:BD131"/>
    <mergeCell ref="BD132:BD133"/>
    <mergeCell ref="BD136:BD137"/>
    <mergeCell ref="BE136:BE137"/>
    <mergeCell ref="BC138:BC139"/>
    <mergeCell ref="BC128:BC129"/>
    <mergeCell ref="BD128:BD129"/>
    <mergeCell ref="BE128:BE129"/>
    <mergeCell ref="BD196:BD197"/>
    <mergeCell ref="BD198:BD199"/>
    <mergeCell ref="BD200:BD201"/>
    <mergeCell ref="BD202:BD203"/>
    <mergeCell ref="BD218:BD219"/>
    <mergeCell ref="BE200:BE201"/>
    <mergeCell ref="BE202:BE203"/>
    <mergeCell ref="BE204:BE205"/>
    <mergeCell ref="BD180:BD181"/>
    <mergeCell ref="BD182:BD183"/>
    <mergeCell ref="BD184:BD185"/>
    <mergeCell ref="BC182:BC183"/>
    <mergeCell ref="BC184:BC185"/>
    <mergeCell ref="BE182:BE183"/>
    <mergeCell ref="BE184:BE185"/>
    <mergeCell ref="BD176:BD177"/>
    <mergeCell ref="BE176:BE177"/>
    <mergeCell ref="BD178:BD179"/>
    <mergeCell ref="BE178:BE179"/>
    <mergeCell ref="BE180:BE181"/>
    <mergeCell ref="BC68:BC69"/>
    <mergeCell ref="BD68:BD69"/>
    <mergeCell ref="BC166:BC167"/>
    <mergeCell ref="BD166:BD167"/>
    <mergeCell ref="BE166:BE167"/>
    <mergeCell ref="BC168:BC169"/>
    <mergeCell ref="BD174:BD175"/>
    <mergeCell ref="BE174:BE175"/>
    <mergeCell ref="BC170:BC171"/>
    <mergeCell ref="BD170:BD171"/>
    <mergeCell ref="BE170:BE171"/>
    <mergeCell ref="BC172:BC173"/>
    <mergeCell ref="BD172:BD173"/>
    <mergeCell ref="BE172:BE173"/>
    <mergeCell ref="BC174:BC175"/>
    <mergeCell ref="BE108:BE109"/>
    <mergeCell ref="BC76:BC77"/>
    <mergeCell ref="BD168:BD169"/>
    <mergeCell ref="BE168:BE169"/>
    <mergeCell ref="BC164:BC165"/>
    <mergeCell ref="BD164:BD165"/>
    <mergeCell ref="BE164:BE165"/>
    <mergeCell ref="BC102:BC103"/>
    <mergeCell ref="BC122:BC123"/>
    <mergeCell ref="BD122:BD123"/>
    <mergeCell ref="BE122:BE123"/>
    <mergeCell ref="BC80:BC81"/>
    <mergeCell ref="BD80:BD81"/>
    <mergeCell ref="BE138:BE139"/>
    <mergeCell ref="BE132:BE133"/>
    <mergeCell ref="BC134:BC135"/>
    <mergeCell ref="BD134:BD135"/>
    <mergeCell ref="AZ214:AZ241"/>
    <mergeCell ref="AY150:AY183"/>
    <mergeCell ref="AZ150:AZ183"/>
    <mergeCell ref="BC176:BC177"/>
    <mergeCell ref="BC178:BC179"/>
    <mergeCell ref="BC180:BC181"/>
    <mergeCell ref="AY184:AY213"/>
    <mergeCell ref="AZ184:AZ213"/>
    <mergeCell ref="BC210:BC211"/>
    <mergeCell ref="BC212:BC213"/>
    <mergeCell ref="BC214:BC215"/>
    <mergeCell ref="BC216:BC217"/>
    <mergeCell ref="BC218:BC219"/>
    <mergeCell ref="BC220:BC221"/>
    <mergeCell ref="BC222:BC223"/>
    <mergeCell ref="BC224:BC225"/>
    <mergeCell ref="BC226:BC227"/>
    <mergeCell ref="BC228:BC229"/>
    <mergeCell ref="BC230:BC231"/>
    <mergeCell ref="BC232:BC233"/>
    <mergeCell ref="BC234:BC235"/>
    <mergeCell ref="BC236:BC237"/>
    <mergeCell ref="BC186:BC187"/>
    <mergeCell ref="BC188:BC189"/>
    <mergeCell ref="BC152:BC153"/>
    <mergeCell ref="BC196:BC197"/>
    <mergeCell ref="BC198:BC199"/>
    <mergeCell ref="BC200:BC201"/>
    <mergeCell ref="BC202:BC203"/>
    <mergeCell ref="BC204:BC205"/>
    <mergeCell ref="BC206:BC207"/>
    <mergeCell ref="BC208:BC209"/>
    <mergeCell ref="BC290:BC291"/>
    <mergeCell ref="BC292:BC293"/>
    <mergeCell ref="BC294:BC295"/>
    <mergeCell ref="BC238:BC239"/>
    <mergeCell ref="BC240:BC241"/>
    <mergeCell ref="BC274:BC275"/>
    <mergeCell ref="BC280:BC281"/>
    <mergeCell ref="BC282:BC283"/>
    <mergeCell ref="BC284:BC285"/>
    <mergeCell ref="BC286:BC287"/>
    <mergeCell ref="BD204:BD205"/>
    <mergeCell ref="BD206:BD207"/>
    <mergeCell ref="BD208:BD209"/>
    <mergeCell ref="BD210:BD211"/>
    <mergeCell ref="BD186:BD187"/>
    <mergeCell ref="BD188:BD189"/>
    <mergeCell ref="BD190:BD191"/>
    <mergeCell ref="BD192:BD193"/>
    <mergeCell ref="BD194:BD195"/>
    <mergeCell ref="BD228:BD229"/>
    <mergeCell ref="BC252:BC253"/>
    <mergeCell ref="BC254:BC255"/>
    <mergeCell ref="BC256:BC257"/>
    <mergeCell ref="BD242:BD243"/>
    <mergeCell ref="BD244:BD245"/>
    <mergeCell ref="BD246:BD247"/>
    <mergeCell ref="BD248:BD249"/>
    <mergeCell ref="BD250:BD251"/>
    <mergeCell ref="BD252:BD253"/>
    <mergeCell ref="BD254:BD255"/>
    <mergeCell ref="BD256:BD257"/>
    <mergeCell ref="BD238:BD239"/>
    <mergeCell ref="BK84:BK85"/>
    <mergeCell ref="BL84:BL85"/>
    <mergeCell ref="BI86:BI87"/>
    <mergeCell ref="BK86:BK87"/>
    <mergeCell ref="BK126:BK127"/>
    <mergeCell ref="BK128:BK129"/>
    <mergeCell ref="BL128:BL129"/>
    <mergeCell ref="BI144:BI145"/>
    <mergeCell ref="BK144:BK145"/>
    <mergeCell ref="BL144:BL145"/>
    <mergeCell ref="BK146:BK147"/>
    <mergeCell ref="BL146:BL147"/>
    <mergeCell ref="BI118:BI119"/>
    <mergeCell ref="BK120:BK121"/>
    <mergeCell ref="BL120:BL121"/>
    <mergeCell ref="BC288:BC289"/>
    <mergeCell ref="BD240:BD241"/>
    <mergeCell ref="BC190:BC191"/>
    <mergeCell ref="BC192:BC193"/>
    <mergeCell ref="BC194:BC195"/>
    <mergeCell ref="BD212:BD213"/>
    <mergeCell ref="BE212:BE213"/>
    <mergeCell ref="BD214:BD215"/>
    <mergeCell ref="BE214:BE215"/>
    <mergeCell ref="BE216:BE217"/>
    <mergeCell ref="BD230:BD231"/>
    <mergeCell ref="BD232:BD233"/>
    <mergeCell ref="BD234:BD235"/>
    <mergeCell ref="BD236:BD237"/>
    <mergeCell ref="BE196:BE197"/>
    <mergeCell ref="BE198:BE199"/>
    <mergeCell ref="BE194:BE195"/>
    <mergeCell ref="BM232:BM233"/>
    <mergeCell ref="BD220:BD221"/>
    <mergeCell ref="BD222:BD223"/>
    <mergeCell ref="BL180:BL181"/>
    <mergeCell ref="BM180:BM181"/>
    <mergeCell ref="BL186:BL187"/>
    <mergeCell ref="BM186:BM187"/>
    <mergeCell ref="BK182:BK183"/>
    <mergeCell ref="BL182:BL183"/>
    <mergeCell ref="BL164:BL165"/>
    <mergeCell ref="BL166:BL167"/>
    <mergeCell ref="BI166:BI167"/>
    <mergeCell ref="BL148:BL149"/>
    <mergeCell ref="BL216:BL217"/>
    <mergeCell ref="BM216:BM217"/>
    <mergeCell ref="BK212:BK213"/>
    <mergeCell ref="BL212:BL213"/>
    <mergeCell ref="BM212:BM213"/>
    <mergeCell ref="BK214:BK215"/>
    <mergeCell ref="BL214:BL215"/>
    <mergeCell ref="BM214:BM215"/>
    <mergeCell ref="BK216:BK217"/>
    <mergeCell ref="BL224:BL225"/>
    <mergeCell ref="BM224:BM225"/>
    <mergeCell ref="BK220:BK221"/>
    <mergeCell ref="BL220:BL221"/>
    <mergeCell ref="BM220:BM221"/>
    <mergeCell ref="BI152:BI153"/>
    <mergeCell ref="BD224:BD225"/>
    <mergeCell ref="BD226:BD227"/>
    <mergeCell ref="BE210:BE211"/>
    <mergeCell ref="BD216:BD217"/>
    <mergeCell ref="BL192:BL193"/>
    <mergeCell ref="BM192:BM193"/>
    <mergeCell ref="BL174:BL175"/>
    <mergeCell ref="BM174:BM175"/>
    <mergeCell ref="BL176:BL177"/>
    <mergeCell ref="BM132:BM133"/>
    <mergeCell ref="BL142:BL143"/>
    <mergeCell ref="BM142:BM143"/>
    <mergeCell ref="BM144:BM145"/>
    <mergeCell ref="BM146:BM147"/>
    <mergeCell ref="BM148:BM149"/>
    <mergeCell ref="BK172:BK173"/>
    <mergeCell ref="BK140:BK141"/>
    <mergeCell ref="BM176:BM177"/>
    <mergeCell ref="BM166:BM167"/>
    <mergeCell ref="BK162:BK163"/>
    <mergeCell ref="BM138:BM139"/>
    <mergeCell ref="BM172:BM173"/>
    <mergeCell ref="BL140:BL141"/>
    <mergeCell ref="BL168:BL169"/>
    <mergeCell ref="BL158:BL159"/>
    <mergeCell ref="BL160:BL161"/>
    <mergeCell ref="BL162:BL163"/>
    <mergeCell ref="BM136:BM137"/>
    <mergeCell ref="BL132:BL133"/>
    <mergeCell ref="BK142:BK143"/>
    <mergeCell ref="BK188:BK189"/>
    <mergeCell ref="BL188:BL189"/>
    <mergeCell ref="BK158:BK159"/>
    <mergeCell ref="BK160:BK161"/>
    <mergeCell ref="BK164:BK165"/>
    <mergeCell ref="BL150:BL151"/>
    <mergeCell ref="BM238:BM239"/>
    <mergeCell ref="BK240:BK241"/>
    <mergeCell ref="BI178:BI179"/>
    <mergeCell ref="BI180:BI181"/>
    <mergeCell ref="BI182:BI183"/>
    <mergeCell ref="BI184:BI185"/>
    <mergeCell ref="BL230:BL231"/>
    <mergeCell ref="BK218:BK219"/>
    <mergeCell ref="BL218:BL219"/>
    <mergeCell ref="BM218:BM219"/>
    <mergeCell ref="BI174:BI175"/>
    <mergeCell ref="BI176:BI177"/>
    <mergeCell ref="BM198:BM199"/>
    <mergeCell ref="BK194:BK195"/>
    <mergeCell ref="BL194:BL195"/>
    <mergeCell ref="BM194:BM195"/>
    <mergeCell ref="BK196:BK197"/>
    <mergeCell ref="BL196:BL197"/>
    <mergeCell ref="BM202:BM203"/>
    <mergeCell ref="BK204:BK205"/>
    <mergeCell ref="BK222:BK223"/>
    <mergeCell ref="BL222:BL223"/>
    <mergeCell ref="BM222:BM223"/>
    <mergeCell ref="BL200:BL201"/>
    <mergeCell ref="BM200:BM201"/>
    <mergeCell ref="BK202:BK203"/>
    <mergeCell ref="BL202:BL203"/>
    <mergeCell ref="BK198:BK199"/>
    <mergeCell ref="BM196:BM197"/>
    <mergeCell ref="BL198:BL199"/>
    <mergeCell ref="BI198:BI199"/>
    <mergeCell ref="BI200:BI201"/>
    <mergeCell ref="BM188:BM189"/>
    <mergeCell ref="BK190:BK191"/>
    <mergeCell ref="BL190:BL191"/>
    <mergeCell ref="BM190:BM191"/>
    <mergeCell ref="BK166:BK167"/>
    <mergeCell ref="BK168:BK169"/>
    <mergeCell ref="BK170:BK171"/>
    <mergeCell ref="BK174:BK175"/>
    <mergeCell ref="BM168:BM169"/>
    <mergeCell ref="BM170:BM171"/>
    <mergeCell ref="BM164:BM165"/>
    <mergeCell ref="BK176:BK177"/>
    <mergeCell ref="BK178:BK179"/>
    <mergeCell ref="BL178:BL179"/>
    <mergeCell ref="BI154:BI155"/>
    <mergeCell ref="BI160:BI161"/>
    <mergeCell ref="BI162:BI163"/>
    <mergeCell ref="BM156:BM157"/>
    <mergeCell ref="BM158:BM159"/>
    <mergeCell ref="BM160:BM161"/>
    <mergeCell ref="BM162:BM163"/>
    <mergeCell ref="BM178:BM179"/>
    <mergeCell ref="BK180:BK181"/>
    <mergeCell ref="BI156:BI157"/>
    <mergeCell ref="BI158:BI159"/>
    <mergeCell ref="BI164:BI165"/>
    <mergeCell ref="BK184:BK185"/>
    <mergeCell ref="BL184:BL185"/>
    <mergeCell ref="BM184:BM185"/>
    <mergeCell ref="BK186:BK187"/>
    <mergeCell ref="BM240:BM241"/>
    <mergeCell ref="BK232:BK233"/>
    <mergeCell ref="BK234:BK235"/>
    <mergeCell ref="BL234:BL235"/>
    <mergeCell ref="BM234:BM235"/>
    <mergeCell ref="BK236:BK237"/>
    <mergeCell ref="BM230:BM231"/>
    <mergeCell ref="BL226:BL227"/>
    <mergeCell ref="BM226:BM227"/>
    <mergeCell ref="BK228:BK229"/>
    <mergeCell ref="BL228:BL229"/>
    <mergeCell ref="BM228:BM229"/>
    <mergeCell ref="BK230:BK231"/>
    <mergeCell ref="BL236:BL237"/>
    <mergeCell ref="BM236:BM237"/>
    <mergeCell ref="BL170:BL171"/>
    <mergeCell ref="BL172:BL173"/>
    <mergeCell ref="BK192:BK193"/>
    <mergeCell ref="BK208:BK209"/>
    <mergeCell ref="BL208:BL209"/>
    <mergeCell ref="BM208:BM209"/>
    <mergeCell ref="BK210:BK211"/>
    <mergeCell ref="BL204:BL205"/>
    <mergeCell ref="BM204:BM205"/>
    <mergeCell ref="BK200:BK201"/>
    <mergeCell ref="BL210:BL211"/>
    <mergeCell ref="BM210:BM211"/>
    <mergeCell ref="BK206:BK207"/>
    <mergeCell ref="BL206:BL207"/>
    <mergeCell ref="BM206:BM207"/>
    <mergeCell ref="BK226:BK227"/>
    <mergeCell ref="BL232:BL233"/>
    <mergeCell ref="BM20:BM21"/>
    <mergeCell ref="BM22:BM23"/>
    <mergeCell ref="BM24:BM25"/>
    <mergeCell ref="BI110:BI111"/>
    <mergeCell ref="BK110:BK111"/>
    <mergeCell ref="BI88:BI89"/>
    <mergeCell ref="BK88:BK89"/>
    <mergeCell ref="BL88:BL89"/>
    <mergeCell ref="BM182:BM183"/>
    <mergeCell ref="BI14:BI15"/>
    <mergeCell ref="BK14:BK15"/>
    <mergeCell ref="BI16:BI17"/>
    <mergeCell ref="BK16:BK17"/>
    <mergeCell ref="BK18:BK19"/>
    <mergeCell ref="BK24:BK25"/>
    <mergeCell ref="BL22:BL23"/>
    <mergeCell ref="BL24:BL25"/>
    <mergeCell ref="BK108:BK109"/>
    <mergeCell ref="BL108:BL109"/>
    <mergeCell ref="BM108:BM109"/>
    <mergeCell ref="BM86:BM87"/>
    <mergeCell ref="BM106:BM107"/>
    <mergeCell ref="BI74:BI75"/>
    <mergeCell ref="BI76:BI77"/>
    <mergeCell ref="BM72:BM73"/>
    <mergeCell ref="BK74:BK75"/>
    <mergeCell ref="BL100:BL101"/>
    <mergeCell ref="BM100:BM101"/>
    <mergeCell ref="BK90:BK91"/>
    <mergeCell ref="BL90:BL91"/>
    <mergeCell ref="BL86:BL87"/>
    <mergeCell ref="BM82:BM83"/>
    <mergeCell ref="AZ106:AZ123"/>
    <mergeCell ref="BC106:BC107"/>
    <mergeCell ref="BD106:BD107"/>
    <mergeCell ref="BE112:BE113"/>
    <mergeCell ref="BI112:BI113"/>
    <mergeCell ref="BC114:BC115"/>
    <mergeCell ref="BD114:BD115"/>
    <mergeCell ref="BE114:BE115"/>
    <mergeCell ref="BI114:BI115"/>
    <mergeCell ref="BC116:BC117"/>
    <mergeCell ref="BD116:BD117"/>
    <mergeCell ref="BE116:BE117"/>
    <mergeCell ref="BI116:BI117"/>
    <mergeCell ref="BC118:BC119"/>
    <mergeCell ref="BD118:BD119"/>
    <mergeCell ref="BM122:BM123"/>
    <mergeCell ref="BC110:BC111"/>
    <mergeCell ref="BD110:BD111"/>
    <mergeCell ref="BE110:BE111"/>
    <mergeCell ref="BE120:BE121"/>
    <mergeCell ref="BI108:BI109"/>
    <mergeCell ref="BI106:BI107"/>
    <mergeCell ref="BK106:BK107"/>
    <mergeCell ref="BL106:BL107"/>
    <mergeCell ref="BL110:BL111"/>
    <mergeCell ref="BM110:BM111"/>
    <mergeCell ref="BK114:BK115"/>
    <mergeCell ref="BK116:BK117"/>
    <mergeCell ref="BL116:BL117"/>
    <mergeCell ref="BM116:BM117"/>
    <mergeCell ref="BK118:BK119"/>
    <mergeCell ref="BM120:BM121"/>
    <mergeCell ref="BK122:BK123"/>
    <mergeCell ref="BL122:BL123"/>
    <mergeCell ref="BI120:BI121"/>
    <mergeCell ref="BM84:BM85"/>
    <mergeCell ref="BL72:BL73"/>
    <mergeCell ref="BD108:BD109"/>
    <mergeCell ref="BI124:BI125"/>
    <mergeCell ref="BI126:BI127"/>
    <mergeCell ref="BM128:BM129"/>
    <mergeCell ref="BM124:BM125"/>
    <mergeCell ref="BL126:BL127"/>
    <mergeCell ref="BL80:BL81"/>
    <mergeCell ref="BM88:BM89"/>
    <mergeCell ref="BM90:BM91"/>
    <mergeCell ref="BL92:BL93"/>
    <mergeCell ref="BM92:BM93"/>
    <mergeCell ref="BL118:BL119"/>
    <mergeCell ref="BM118:BM119"/>
    <mergeCell ref="BK112:BK113"/>
    <mergeCell ref="BL112:BL113"/>
    <mergeCell ref="BM112:BM113"/>
    <mergeCell ref="BK124:BK125"/>
    <mergeCell ref="BL124:BL125"/>
    <mergeCell ref="BL114:BL115"/>
    <mergeCell ref="BM114:BM115"/>
    <mergeCell ref="BM126:BM127"/>
    <mergeCell ref="BI78:BI79"/>
    <mergeCell ref="BI80:BI81"/>
    <mergeCell ref="BK82:BK83"/>
    <mergeCell ref="BL82:BL83"/>
    <mergeCell ref="BI82:BI83"/>
    <mergeCell ref="BI84:BI85"/>
    <mergeCell ref="AY10:AY45"/>
    <mergeCell ref="W24:W25"/>
    <mergeCell ref="X24:X25"/>
    <mergeCell ref="Y24:Y25"/>
    <mergeCell ref="Z24:Z25"/>
    <mergeCell ref="X28:X29"/>
    <mergeCell ref="Y28:Y29"/>
    <mergeCell ref="Z28:Z29"/>
    <mergeCell ref="X32:X33"/>
    <mergeCell ref="Y32:Y33"/>
    <mergeCell ref="Z32:Z33"/>
    <mergeCell ref="AZ10:AZ45"/>
    <mergeCell ref="BC14:BC15"/>
    <mergeCell ref="BD14:BD15"/>
    <mergeCell ref="BE14:BE15"/>
    <mergeCell ref="BC42:BC43"/>
    <mergeCell ref="BD42:BD43"/>
    <mergeCell ref="BE42:BE43"/>
    <mergeCell ref="X20:X21"/>
    <mergeCell ref="Y20:Y21"/>
    <mergeCell ref="W36:W37"/>
    <mergeCell ref="X36:X37"/>
    <mergeCell ref="Y36:Y37"/>
    <mergeCell ref="Z36:Z37"/>
    <mergeCell ref="BC10:BC11"/>
    <mergeCell ref="BD10:BD11"/>
    <mergeCell ref="BE10:BE11"/>
    <mergeCell ref="BC36:BC37"/>
    <mergeCell ref="BD36:BD37"/>
    <mergeCell ref="BE36:BE37"/>
    <mergeCell ref="BC32:BC33"/>
    <mergeCell ref="BD32:BD33"/>
    <mergeCell ref="Q44:Q45"/>
    <mergeCell ref="R44:R45"/>
    <mergeCell ref="S44:S45"/>
    <mergeCell ref="T44:T45"/>
    <mergeCell ref="U44:U45"/>
    <mergeCell ref="Z34:Z35"/>
    <mergeCell ref="W42:W43"/>
    <mergeCell ref="X42:X43"/>
    <mergeCell ref="Y42:Y43"/>
    <mergeCell ref="Z42:Z43"/>
    <mergeCell ref="X40:X41"/>
    <mergeCell ref="Y40:Y41"/>
    <mergeCell ref="V34:V35"/>
    <mergeCell ref="W34:W35"/>
    <mergeCell ref="X34:X35"/>
    <mergeCell ref="Y34:Y35"/>
    <mergeCell ref="Q36:Q37"/>
    <mergeCell ref="R36:R37"/>
    <mergeCell ref="T36:T37"/>
    <mergeCell ref="T40:T41"/>
    <mergeCell ref="U40:U41"/>
    <mergeCell ref="V40:V41"/>
    <mergeCell ref="W40:W41"/>
    <mergeCell ref="Y38:Y39"/>
    <mergeCell ref="Z38:Z39"/>
    <mergeCell ref="AY5:AZ5"/>
    <mergeCell ref="AY6:AZ6"/>
    <mergeCell ref="BI7:BM7"/>
    <mergeCell ref="C2:AX2"/>
    <mergeCell ref="AY2:AZ2"/>
    <mergeCell ref="F3:AM3"/>
    <mergeCell ref="AY3:AZ3"/>
    <mergeCell ref="C4:AX4"/>
    <mergeCell ref="AY4:AZ4"/>
    <mergeCell ref="BO8:BO9"/>
    <mergeCell ref="BQ8:BQ9"/>
    <mergeCell ref="BR8:BR9"/>
    <mergeCell ref="BS8:BS9"/>
    <mergeCell ref="BU8:BU9"/>
    <mergeCell ref="L44:L45"/>
    <mergeCell ref="M44:M45"/>
    <mergeCell ref="N44:N45"/>
    <mergeCell ref="O44:O45"/>
    <mergeCell ref="P44:P45"/>
    <mergeCell ref="K8:Z8"/>
    <mergeCell ref="AP8:AW8"/>
    <mergeCell ref="AX8:AX9"/>
    <mergeCell ref="Z10:Z11"/>
    <mergeCell ref="Z12:Z13"/>
    <mergeCell ref="K38:K39"/>
    <mergeCell ref="L38:L39"/>
    <mergeCell ref="M38:M39"/>
    <mergeCell ref="N38:N39"/>
    <mergeCell ref="O38:O39"/>
    <mergeCell ref="K14:K15"/>
    <mergeCell ref="V32:V33"/>
    <mergeCell ref="W32:W33"/>
    <mergeCell ref="B10:B11"/>
    <mergeCell ref="K10:K11"/>
    <mergeCell ref="L10:L11"/>
    <mergeCell ref="M10:M11"/>
    <mergeCell ref="N10:N11"/>
    <mergeCell ref="BC8:BH8"/>
    <mergeCell ref="BI8:BI9"/>
    <mergeCell ref="BJ8:BJ9"/>
    <mergeCell ref="BK8:BK9"/>
    <mergeCell ref="BL8:BL9"/>
    <mergeCell ref="BM8:BM9"/>
    <mergeCell ref="BN8:BN9"/>
    <mergeCell ref="O12:O13"/>
    <mergeCell ref="S12:S13"/>
    <mergeCell ref="T12:T13"/>
    <mergeCell ref="U12:U13"/>
    <mergeCell ref="V12:V13"/>
    <mergeCell ref="W12:W13"/>
    <mergeCell ref="X12:X13"/>
    <mergeCell ref="Y12:Y13"/>
    <mergeCell ref="BC12:BC13"/>
    <mergeCell ref="BD12:BD13"/>
    <mergeCell ref="BE12:BE13"/>
    <mergeCell ref="BK10:BK11"/>
    <mergeCell ref="BK12:BK13"/>
    <mergeCell ref="BA8:BA9"/>
    <mergeCell ref="BB8:BB9"/>
    <mergeCell ref="BL12:BL13"/>
    <mergeCell ref="BM12:BM13"/>
    <mergeCell ref="BL10:BL11"/>
    <mergeCell ref="BM10:BM11"/>
    <mergeCell ref="BI12:BI13"/>
    <mergeCell ref="L14:L15"/>
    <mergeCell ref="M14:M15"/>
    <mergeCell ref="N14:N15"/>
    <mergeCell ref="K12:K13"/>
    <mergeCell ref="L12:L13"/>
    <mergeCell ref="K16:K17"/>
    <mergeCell ref="L16:L17"/>
    <mergeCell ref="M12:M13"/>
    <mergeCell ref="N12:N13"/>
    <mergeCell ref="O14:O15"/>
    <mergeCell ref="M16:M17"/>
    <mergeCell ref="N16:N17"/>
    <mergeCell ref="O16:O17"/>
    <mergeCell ref="P16:P17"/>
    <mergeCell ref="Y16:Y17"/>
    <mergeCell ref="Z16:Z17"/>
    <mergeCell ref="Z14:Z15"/>
    <mergeCell ref="S16:S17"/>
    <mergeCell ref="T16:T17"/>
    <mergeCell ref="U16:U17"/>
    <mergeCell ref="V16:V17"/>
    <mergeCell ref="W16:W17"/>
    <mergeCell ref="X16:X17"/>
    <mergeCell ref="N18:N19"/>
    <mergeCell ref="O18:O19"/>
    <mergeCell ref="S18:S19"/>
    <mergeCell ref="T18:T19"/>
    <mergeCell ref="U18:U19"/>
    <mergeCell ref="V18:V19"/>
    <mergeCell ref="W18:W19"/>
    <mergeCell ref="B28:B29"/>
    <mergeCell ref="B34:B35"/>
    <mergeCell ref="B36:B37"/>
    <mergeCell ref="B38:B39"/>
    <mergeCell ref="B40:B41"/>
    <mergeCell ref="O20:O21"/>
    <mergeCell ref="R20:R21"/>
    <mergeCell ref="B24:B25"/>
    <mergeCell ref="B26:B27"/>
    <mergeCell ref="P20:P21"/>
    <mergeCell ref="Q20:Q21"/>
    <mergeCell ref="S20:S21"/>
    <mergeCell ref="T20:T21"/>
    <mergeCell ref="U20:U21"/>
    <mergeCell ref="V20:V21"/>
    <mergeCell ref="W20:W21"/>
    <mergeCell ref="K40:K41"/>
    <mergeCell ref="L40:L41"/>
    <mergeCell ref="M40:M41"/>
    <mergeCell ref="N40:N41"/>
    <mergeCell ref="K36:K37"/>
    <mergeCell ref="P40:P41"/>
    <mergeCell ref="Q40:Q41"/>
    <mergeCell ref="R40:R41"/>
    <mergeCell ref="S40:S41"/>
    <mergeCell ref="A10:A45"/>
    <mergeCell ref="B16:B17"/>
    <mergeCell ref="B18:B19"/>
    <mergeCell ref="B20:B21"/>
    <mergeCell ref="B22:B23"/>
    <mergeCell ref="B44:B45"/>
    <mergeCell ref="O10:O11"/>
    <mergeCell ref="S10:S11"/>
    <mergeCell ref="V10:V11"/>
    <mergeCell ref="W10:W11"/>
    <mergeCell ref="X10:X11"/>
    <mergeCell ref="Y10:Y11"/>
    <mergeCell ref="X14:X15"/>
    <mergeCell ref="Y14:Y15"/>
    <mergeCell ref="X18:X19"/>
    <mergeCell ref="Y18:Y19"/>
    <mergeCell ref="T10:T11"/>
    <mergeCell ref="U10:U11"/>
    <mergeCell ref="S14:S15"/>
    <mergeCell ref="T14:T15"/>
    <mergeCell ref="U14:U15"/>
    <mergeCell ref="V14:V15"/>
    <mergeCell ref="W14:W15"/>
    <mergeCell ref="Q16:Q17"/>
    <mergeCell ref="R16:R17"/>
    <mergeCell ref="K20:K21"/>
    <mergeCell ref="L20:L21"/>
    <mergeCell ref="M20:M21"/>
    <mergeCell ref="N20:N21"/>
    <mergeCell ref="K18:K19"/>
    <mergeCell ref="L18:L19"/>
    <mergeCell ref="M18:M19"/>
    <mergeCell ref="R32:R33"/>
    <mergeCell ref="Z26:Z27"/>
    <mergeCell ref="P36:P37"/>
    <mergeCell ref="Z40:Z41"/>
    <mergeCell ref="U30:U31"/>
    <mergeCell ref="V30:V31"/>
    <mergeCell ref="W30:W31"/>
    <mergeCell ref="X30:X31"/>
    <mergeCell ref="Y30:Y31"/>
    <mergeCell ref="Z30:Z31"/>
    <mergeCell ref="P32:P33"/>
    <mergeCell ref="Q32:Q33"/>
    <mergeCell ref="S34:S35"/>
    <mergeCell ref="T34:T35"/>
    <mergeCell ref="U34:U35"/>
    <mergeCell ref="U36:U37"/>
    <mergeCell ref="V36:V37"/>
    <mergeCell ref="S30:S31"/>
    <mergeCell ref="T30:T31"/>
    <mergeCell ref="S32:S33"/>
    <mergeCell ref="T32:T33"/>
    <mergeCell ref="U32:U33"/>
    <mergeCell ref="X46:X47"/>
    <mergeCell ref="Y46:Y47"/>
    <mergeCell ref="Z46:Z47"/>
    <mergeCell ref="S36:S37"/>
    <mergeCell ref="S38:S39"/>
    <mergeCell ref="S46:S47"/>
    <mergeCell ref="T46:T47"/>
    <mergeCell ref="U46:U47"/>
    <mergeCell ref="V46:V47"/>
    <mergeCell ref="V44:V45"/>
    <mergeCell ref="W46:W47"/>
    <mergeCell ref="S42:S43"/>
    <mergeCell ref="T42:T43"/>
    <mergeCell ref="U42:U43"/>
    <mergeCell ref="V42:V43"/>
    <mergeCell ref="T48:T49"/>
    <mergeCell ref="U48:U49"/>
    <mergeCell ref="V48:V49"/>
    <mergeCell ref="W48:W49"/>
    <mergeCell ref="X48:X49"/>
    <mergeCell ref="Y48:Y49"/>
    <mergeCell ref="Z48:Z49"/>
    <mergeCell ref="T38:T39"/>
    <mergeCell ref="U38:U39"/>
    <mergeCell ref="V38:V39"/>
    <mergeCell ref="W38:W39"/>
    <mergeCell ref="X38:X39"/>
    <mergeCell ref="W44:W45"/>
    <mergeCell ref="X44:X45"/>
    <mergeCell ref="Y44:Y45"/>
    <mergeCell ref="Z44:Z45"/>
    <mergeCell ref="Y50:Y51"/>
    <mergeCell ref="Z50:Z51"/>
    <mergeCell ref="S48:S49"/>
    <mergeCell ref="S50:S51"/>
    <mergeCell ref="T50:T51"/>
    <mergeCell ref="U50:U51"/>
    <mergeCell ref="V50:V51"/>
    <mergeCell ref="W50:W51"/>
    <mergeCell ref="X50:X51"/>
    <mergeCell ref="Y54:Y55"/>
    <mergeCell ref="Z54:Z55"/>
    <mergeCell ref="T52:T53"/>
    <mergeCell ref="U52:U53"/>
    <mergeCell ref="V52:V53"/>
    <mergeCell ref="W52:W53"/>
    <mergeCell ref="X52:X53"/>
    <mergeCell ref="Y52:Y53"/>
    <mergeCell ref="Z52:Z53"/>
    <mergeCell ref="S52:S53"/>
    <mergeCell ref="S54:S55"/>
    <mergeCell ref="T54:T55"/>
    <mergeCell ref="U54:U55"/>
    <mergeCell ref="V54:V55"/>
    <mergeCell ref="W54:W55"/>
    <mergeCell ref="X54:X55"/>
    <mergeCell ref="K26:K27"/>
    <mergeCell ref="L26:L27"/>
    <mergeCell ref="K30:K31"/>
    <mergeCell ref="L30:L31"/>
    <mergeCell ref="M30:M31"/>
    <mergeCell ref="N30:N31"/>
    <mergeCell ref="O30:O31"/>
    <mergeCell ref="N46:N47"/>
    <mergeCell ref="O46:O47"/>
    <mergeCell ref="K46:K47"/>
    <mergeCell ref="K48:K49"/>
    <mergeCell ref="L48:L49"/>
    <mergeCell ref="M48:M49"/>
    <mergeCell ref="N48:N49"/>
    <mergeCell ref="O48:O49"/>
    <mergeCell ref="N50:N51"/>
    <mergeCell ref="O50:O51"/>
    <mergeCell ref="K32:K33"/>
    <mergeCell ref="L32:L33"/>
    <mergeCell ref="M32:M33"/>
    <mergeCell ref="N32:N33"/>
    <mergeCell ref="O32:O33"/>
    <mergeCell ref="K28:K29"/>
    <mergeCell ref="L28:L29"/>
    <mergeCell ref="M34:M35"/>
    <mergeCell ref="N34:N35"/>
    <mergeCell ref="O34:O35"/>
    <mergeCell ref="K42:K43"/>
    <mergeCell ref="L42:L43"/>
    <mergeCell ref="M42:M43"/>
    <mergeCell ref="N42:N43"/>
    <mergeCell ref="O42:O43"/>
    <mergeCell ref="B50:B51"/>
    <mergeCell ref="B52:B53"/>
    <mergeCell ref="B48:B49"/>
    <mergeCell ref="B54:B55"/>
    <mergeCell ref="K52:K53"/>
    <mergeCell ref="L52:L53"/>
    <mergeCell ref="N52:N53"/>
    <mergeCell ref="O52:O53"/>
    <mergeCell ref="N54:N55"/>
    <mergeCell ref="O54:O55"/>
    <mergeCell ref="N56:N57"/>
    <mergeCell ref="L46:L47"/>
    <mergeCell ref="K50:K51"/>
    <mergeCell ref="L50:L51"/>
    <mergeCell ref="K54:K55"/>
    <mergeCell ref="L54:L55"/>
    <mergeCell ref="K34:K35"/>
    <mergeCell ref="L34:L35"/>
    <mergeCell ref="M46:M47"/>
    <mergeCell ref="M50:M51"/>
    <mergeCell ref="M52:M53"/>
    <mergeCell ref="M54:M55"/>
    <mergeCell ref="M56:M57"/>
    <mergeCell ref="K56:K57"/>
    <mergeCell ref="L56:L57"/>
    <mergeCell ref="O40:O41"/>
    <mergeCell ref="B42:B43"/>
    <mergeCell ref="L36:L37"/>
    <mergeCell ref="M36:M37"/>
    <mergeCell ref="N36:N37"/>
    <mergeCell ref="O36:O37"/>
    <mergeCell ref="K44:K45"/>
    <mergeCell ref="K58:K59"/>
    <mergeCell ref="L58:L59"/>
    <mergeCell ref="M58:M59"/>
    <mergeCell ref="L60:L61"/>
    <mergeCell ref="M60:M61"/>
    <mergeCell ref="K70:K71"/>
    <mergeCell ref="L70:L71"/>
    <mergeCell ref="M70:M71"/>
    <mergeCell ref="K72:K73"/>
    <mergeCell ref="L72:L73"/>
    <mergeCell ref="M72:M73"/>
    <mergeCell ref="K60:K61"/>
    <mergeCell ref="K62:K63"/>
    <mergeCell ref="L62:L63"/>
    <mergeCell ref="M62:M63"/>
    <mergeCell ref="K64:K65"/>
    <mergeCell ref="L64:L65"/>
    <mergeCell ref="M64:M65"/>
    <mergeCell ref="B70:B71"/>
    <mergeCell ref="B72:B73"/>
    <mergeCell ref="K66:K67"/>
    <mergeCell ref="L66:L67"/>
    <mergeCell ref="M66:M67"/>
    <mergeCell ref="O66:O67"/>
    <mergeCell ref="K68:K69"/>
    <mergeCell ref="L68:L69"/>
    <mergeCell ref="M68:M69"/>
    <mergeCell ref="N74:N75"/>
    <mergeCell ref="O74:O75"/>
    <mergeCell ref="N76:N77"/>
    <mergeCell ref="O76:O77"/>
    <mergeCell ref="N78:N79"/>
    <mergeCell ref="O78:O79"/>
    <mergeCell ref="N68:N69"/>
    <mergeCell ref="O68:O69"/>
    <mergeCell ref="N70:N71"/>
    <mergeCell ref="O70:O71"/>
    <mergeCell ref="N72:N73"/>
    <mergeCell ref="O72:O73"/>
    <mergeCell ref="K74:K75"/>
    <mergeCell ref="L74:L75"/>
    <mergeCell ref="M74:M75"/>
    <mergeCell ref="K76:K77"/>
    <mergeCell ref="L76:L77"/>
    <mergeCell ref="M76:M77"/>
    <mergeCell ref="L78:L79"/>
    <mergeCell ref="M78:M79"/>
    <mergeCell ref="B68:B69"/>
    <mergeCell ref="H78:H79"/>
    <mergeCell ref="N82:N83"/>
    <mergeCell ref="O82:O83"/>
    <mergeCell ref="N84:N85"/>
    <mergeCell ref="O84:O85"/>
    <mergeCell ref="N86:N87"/>
    <mergeCell ref="O86:O87"/>
    <mergeCell ref="K78:K79"/>
    <mergeCell ref="K80:K81"/>
    <mergeCell ref="L80:L81"/>
    <mergeCell ref="M80:M81"/>
    <mergeCell ref="N80:N81"/>
    <mergeCell ref="O80:O81"/>
    <mergeCell ref="K82:K83"/>
    <mergeCell ref="L82:L83"/>
    <mergeCell ref="M82:M83"/>
    <mergeCell ref="K84:K85"/>
    <mergeCell ref="L84:L85"/>
    <mergeCell ref="M84:M85"/>
    <mergeCell ref="L86:L87"/>
    <mergeCell ref="M86:M87"/>
    <mergeCell ref="B82:B83"/>
    <mergeCell ref="B100:B101"/>
    <mergeCell ref="B102:B103"/>
    <mergeCell ref="A82:A105"/>
    <mergeCell ref="A106:A123"/>
    <mergeCell ref="A46:A81"/>
    <mergeCell ref="B58:B59"/>
    <mergeCell ref="B60:B61"/>
    <mergeCell ref="B62:B63"/>
    <mergeCell ref="B64:B65"/>
    <mergeCell ref="B66:B67"/>
    <mergeCell ref="B104:B105"/>
    <mergeCell ref="B120:B121"/>
    <mergeCell ref="B122:B123"/>
    <mergeCell ref="B106:B107"/>
    <mergeCell ref="B108:B109"/>
    <mergeCell ref="B110:B111"/>
    <mergeCell ref="B112:B113"/>
    <mergeCell ref="B114:B115"/>
    <mergeCell ref="B116:B117"/>
    <mergeCell ref="B118:B119"/>
    <mergeCell ref="B46:B47"/>
    <mergeCell ref="B56:B57"/>
    <mergeCell ref="B74:B75"/>
    <mergeCell ref="B76:B77"/>
    <mergeCell ref="B78:B79"/>
    <mergeCell ref="B80:B81"/>
    <mergeCell ref="B84:B85"/>
    <mergeCell ref="B86:B87"/>
    <mergeCell ref="B88:B89"/>
    <mergeCell ref="B90:B91"/>
    <mergeCell ref="B92:B93"/>
    <mergeCell ref="B94:B95"/>
    <mergeCell ref="B96:B97"/>
    <mergeCell ref="B98:B99"/>
    <mergeCell ref="N106:N107"/>
    <mergeCell ref="O106:O107"/>
    <mergeCell ref="K102:K103"/>
    <mergeCell ref="K104:K105"/>
    <mergeCell ref="L104:L105"/>
    <mergeCell ref="M104:M105"/>
    <mergeCell ref="N104:N105"/>
    <mergeCell ref="O104:O105"/>
    <mergeCell ref="K106:K107"/>
    <mergeCell ref="M112:M113"/>
    <mergeCell ref="N112:N113"/>
    <mergeCell ref="K110:K111"/>
    <mergeCell ref="L110:L111"/>
    <mergeCell ref="M110:M111"/>
    <mergeCell ref="N110:N111"/>
    <mergeCell ref="O110:O111"/>
    <mergeCell ref="L112:L113"/>
    <mergeCell ref="O112:O113"/>
    <mergeCell ref="N98:N99"/>
    <mergeCell ref="O98:O99"/>
    <mergeCell ref="N100:N101"/>
    <mergeCell ref="O100:O101"/>
    <mergeCell ref="N102:N103"/>
    <mergeCell ref="O102:O103"/>
    <mergeCell ref="K96:K97"/>
    <mergeCell ref="L96:L97"/>
    <mergeCell ref="M96:M97"/>
    <mergeCell ref="N96:N97"/>
    <mergeCell ref="O96:O97"/>
    <mergeCell ref="N116:N117"/>
    <mergeCell ref="O116:O117"/>
    <mergeCell ref="N118:N119"/>
    <mergeCell ref="O118:O119"/>
    <mergeCell ref="N120:N121"/>
    <mergeCell ref="O120:O121"/>
    <mergeCell ref="K112:K113"/>
    <mergeCell ref="K114:K115"/>
    <mergeCell ref="L114:L115"/>
    <mergeCell ref="M114:M115"/>
    <mergeCell ref="N114:N115"/>
    <mergeCell ref="O114:O115"/>
    <mergeCell ref="K116:K117"/>
    <mergeCell ref="K120:K121"/>
    <mergeCell ref="K122:K123"/>
    <mergeCell ref="L122:L123"/>
    <mergeCell ref="M122:M123"/>
    <mergeCell ref="N122:N123"/>
    <mergeCell ref="O122:O123"/>
    <mergeCell ref="L116:L117"/>
    <mergeCell ref="M116:M117"/>
    <mergeCell ref="K118:K119"/>
    <mergeCell ref="L118:L119"/>
    <mergeCell ref="M118:M119"/>
    <mergeCell ref="L120:L121"/>
    <mergeCell ref="M120:M121"/>
    <mergeCell ref="N90:N91"/>
    <mergeCell ref="O90:O91"/>
    <mergeCell ref="N92:N93"/>
    <mergeCell ref="O92:O93"/>
    <mergeCell ref="N94:N95"/>
    <mergeCell ref="O94:O95"/>
    <mergeCell ref="K86:K87"/>
    <mergeCell ref="K88:K89"/>
    <mergeCell ref="L88:L89"/>
    <mergeCell ref="M88:M89"/>
    <mergeCell ref="N88:N89"/>
    <mergeCell ref="O88:O89"/>
    <mergeCell ref="K90:K91"/>
    <mergeCell ref="L90:L91"/>
    <mergeCell ref="M90:M91"/>
    <mergeCell ref="K92:K93"/>
    <mergeCell ref="L92:L93"/>
    <mergeCell ref="M92:M93"/>
    <mergeCell ref="L94:L95"/>
    <mergeCell ref="M94:M95"/>
    <mergeCell ref="K94:K95"/>
    <mergeCell ref="K98:K99"/>
    <mergeCell ref="L98:L99"/>
    <mergeCell ref="M98:M99"/>
    <mergeCell ref="K100:K101"/>
    <mergeCell ref="L100:L101"/>
    <mergeCell ref="M100:M101"/>
    <mergeCell ref="L102:L103"/>
    <mergeCell ref="M102:M103"/>
    <mergeCell ref="L106:L107"/>
    <mergeCell ref="M106:M107"/>
    <mergeCell ref="K108:K109"/>
    <mergeCell ref="L108:L109"/>
    <mergeCell ref="M108:M109"/>
    <mergeCell ref="N108:N109"/>
    <mergeCell ref="O108:O109"/>
    <mergeCell ref="Z18:Z19"/>
    <mergeCell ref="Z20:Z21"/>
    <mergeCell ref="K22:K23"/>
    <mergeCell ref="L22:L23"/>
    <mergeCell ref="M22:M23"/>
    <mergeCell ref="N22:N23"/>
    <mergeCell ref="O22:O23"/>
    <mergeCell ref="S22:S23"/>
    <mergeCell ref="T22:T23"/>
    <mergeCell ref="U22:U23"/>
    <mergeCell ref="V22:V23"/>
    <mergeCell ref="W22:W23"/>
    <mergeCell ref="X22:X23"/>
    <mergeCell ref="Y22:Y23"/>
    <mergeCell ref="Z22:Z23"/>
    <mergeCell ref="K24:K25"/>
    <mergeCell ref="L24:L25"/>
    <mergeCell ref="M24:M25"/>
    <mergeCell ref="N24:N25"/>
    <mergeCell ref="O24:O25"/>
    <mergeCell ref="P24:P25"/>
    <mergeCell ref="M26:M27"/>
    <mergeCell ref="N26:N27"/>
    <mergeCell ref="O26:O27"/>
    <mergeCell ref="S26:S27"/>
    <mergeCell ref="T26:T27"/>
    <mergeCell ref="U26:U27"/>
    <mergeCell ref="V26:V27"/>
    <mergeCell ref="W26:W27"/>
    <mergeCell ref="X26:X27"/>
    <mergeCell ref="Y26:Y27"/>
    <mergeCell ref="Q28:Q29"/>
    <mergeCell ref="R28:R29"/>
    <mergeCell ref="U24:U25"/>
    <mergeCell ref="V24:V25"/>
    <mergeCell ref="S24:S25"/>
    <mergeCell ref="T24:T25"/>
    <mergeCell ref="S28:S29"/>
    <mergeCell ref="T28:T29"/>
    <mergeCell ref="U28:U29"/>
    <mergeCell ref="V28:V29"/>
    <mergeCell ref="W28:W29"/>
    <mergeCell ref="M28:M29"/>
    <mergeCell ref="N28:N29"/>
    <mergeCell ref="O28:O29"/>
    <mergeCell ref="P28:P29"/>
    <mergeCell ref="Q24:Q25"/>
    <mergeCell ref="R24:R25"/>
    <mergeCell ref="N64:N65"/>
    <mergeCell ref="N66:N67"/>
    <mergeCell ref="N58:N59"/>
    <mergeCell ref="O58:O59"/>
    <mergeCell ref="N60:N61"/>
    <mergeCell ref="O60:O61"/>
    <mergeCell ref="N62:N63"/>
    <mergeCell ref="O62:O63"/>
    <mergeCell ref="O64:O65"/>
    <mergeCell ref="T62:T63"/>
    <mergeCell ref="U62:U63"/>
    <mergeCell ref="V62:V63"/>
    <mergeCell ref="W62:W63"/>
    <mergeCell ref="X62:X63"/>
    <mergeCell ref="Y62:Y63"/>
    <mergeCell ref="Z62:Z63"/>
    <mergeCell ref="S62:S63"/>
    <mergeCell ref="S64:S65"/>
    <mergeCell ref="T64:T65"/>
    <mergeCell ref="U64:U65"/>
    <mergeCell ref="V64:V65"/>
    <mergeCell ref="W64:W65"/>
    <mergeCell ref="X64:X65"/>
    <mergeCell ref="Y64:Y65"/>
    <mergeCell ref="Z64:Z65"/>
    <mergeCell ref="T66:T67"/>
    <mergeCell ref="U66:U67"/>
    <mergeCell ref="V66:V67"/>
    <mergeCell ref="W66:W67"/>
    <mergeCell ref="X66:X67"/>
    <mergeCell ref="Y66:Y67"/>
    <mergeCell ref="Z66:Z67"/>
    <mergeCell ref="Y56:Y57"/>
    <mergeCell ref="Z56:Z57"/>
    <mergeCell ref="O56:O57"/>
    <mergeCell ref="S56:S57"/>
    <mergeCell ref="T56:T57"/>
    <mergeCell ref="U56:U57"/>
    <mergeCell ref="V56:V57"/>
    <mergeCell ref="W56:W57"/>
    <mergeCell ref="X56:X57"/>
    <mergeCell ref="T58:T59"/>
    <mergeCell ref="U58:U59"/>
    <mergeCell ref="V58:V59"/>
    <mergeCell ref="W58:W59"/>
    <mergeCell ref="X58:X59"/>
    <mergeCell ref="Y58:Y59"/>
    <mergeCell ref="Z58:Z59"/>
    <mergeCell ref="Y60:Y61"/>
    <mergeCell ref="Z60:Z61"/>
    <mergeCell ref="S58:S59"/>
    <mergeCell ref="S60:S61"/>
    <mergeCell ref="T60:T61"/>
    <mergeCell ref="U60:U61"/>
    <mergeCell ref="V60:V61"/>
    <mergeCell ref="W60:W61"/>
    <mergeCell ref="X60:X61"/>
    <mergeCell ref="T74:T75"/>
    <mergeCell ref="U74:U75"/>
    <mergeCell ref="V74:V75"/>
    <mergeCell ref="W74:W75"/>
    <mergeCell ref="X74:X75"/>
    <mergeCell ref="Y74:Y75"/>
    <mergeCell ref="Z74:Z75"/>
    <mergeCell ref="S74:S75"/>
    <mergeCell ref="S76:S77"/>
    <mergeCell ref="T76:T77"/>
    <mergeCell ref="U76:U77"/>
    <mergeCell ref="V76:V77"/>
    <mergeCell ref="W76:W77"/>
    <mergeCell ref="X76:X77"/>
    <mergeCell ref="T78:T79"/>
    <mergeCell ref="U78:U79"/>
    <mergeCell ref="V78:V79"/>
    <mergeCell ref="W78:W79"/>
    <mergeCell ref="X78:X79"/>
    <mergeCell ref="Y78:Y79"/>
    <mergeCell ref="Z78:Z79"/>
    <mergeCell ref="S78:S79"/>
    <mergeCell ref="Y76:Y77"/>
    <mergeCell ref="Z76:Z77"/>
    <mergeCell ref="S80:S81"/>
    <mergeCell ref="T80:T81"/>
    <mergeCell ref="U80:U81"/>
    <mergeCell ref="V80:V81"/>
    <mergeCell ref="W80:W81"/>
    <mergeCell ref="X80:X81"/>
    <mergeCell ref="X82:X83"/>
    <mergeCell ref="Y82:Y83"/>
    <mergeCell ref="Y80:Y81"/>
    <mergeCell ref="Z80:Z81"/>
    <mergeCell ref="T82:T83"/>
    <mergeCell ref="U82:U83"/>
    <mergeCell ref="V82:V83"/>
    <mergeCell ref="W82:W83"/>
    <mergeCell ref="Z82:Z83"/>
    <mergeCell ref="Y84:Y85"/>
    <mergeCell ref="Z84:Z85"/>
    <mergeCell ref="S82:S83"/>
    <mergeCell ref="S84:S85"/>
    <mergeCell ref="T84:T85"/>
    <mergeCell ref="U84:U85"/>
    <mergeCell ref="V84:V85"/>
    <mergeCell ref="W84:W85"/>
    <mergeCell ref="X84:X85"/>
    <mergeCell ref="Y118:Y119"/>
    <mergeCell ref="Z118:Z119"/>
    <mergeCell ref="T86:T87"/>
    <mergeCell ref="U86:U87"/>
    <mergeCell ref="V86:V87"/>
    <mergeCell ref="W86:W87"/>
    <mergeCell ref="X86:X87"/>
    <mergeCell ref="Y86:Y87"/>
    <mergeCell ref="Z86:Z87"/>
    <mergeCell ref="S86:S87"/>
    <mergeCell ref="S88:S89"/>
    <mergeCell ref="T88:T89"/>
    <mergeCell ref="U88:U89"/>
    <mergeCell ref="V88:V89"/>
    <mergeCell ref="W88:W89"/>
    <mergeCell ref="X88:X89"/>
    <mergeCell ref="T120:T121"/>
    <mergeCell ref="U120:U121"/>
    <mergeCell ref="V120:V121"/>
    <mergeCell ref="W120:W121"/>
    <mergeCell ref="X120:X121"/>
    <mergeCell ref="Y120:Y121"/>
    <mergeCell ref="Z120:Z121"/>
    <mergeCell ref="S120:S121"/>
    <mergeCell ref="S116:S117"/>
    <mergeCell ref="S118:S119"/>
    <mergeCell ref="T118:T119"/>
    <mergeCell ref="U118:U119"/>
    <mergeCell ref="V118:V119"/>
    <mergeCell ref="W118:W119"/>
    <mergeCell ref="X118:X119"/>
    <mergeCell ref="Y92:Y93"/>
    <mergeCell ref="X114:X115"/>
    <mergeCell ref="Y114:Y115"/>
    <mergeCell ref="Z114:Z115"/>
    <mergeCell ref="X90:X91"/>
    <mergeCell ref="Y90:Y91"/>
    <mergeCell ref="S114:S115"/>
    <mergeCell ref="T114:T115"/>
    <mergeCell ref="U114:U115"/>
    <mergeCell ref="V114:V115"/>
    <mergeCell ref="W114:W115"/>
    <mergeCell ref="Z92:Z93"/>
    <mergeCell ref="S90:S91"/>
    <mergeCell ref="T110:T111"/>
    <mergeCell ref="U110:U111"/>
    <mergeCell ref="V110:V111"/>
    <mergeCell ref="W110:W111"/>
    <mergeCell ref="X110:X111"/>
    <mergeCell ref="Y110:Y111"/>
    <mergeCell ref="Z110:Z111"/>
    <mergeCell ref="S110:S111"/>
    <mergeCell ref="S112:S113"/>
    <mergeCell ref="T112:T113"/>
    <mergeCell ref="U112:U113"/>
    <mergeCell ref="V112:V113"/>
    <mergeCell ref="W112:W113"/>
    <mergeCell ref="Z112:Z113"/>
    <mergeCell ref="T92:T93"/>
    <mergeCell ref="U92:U93"/>
    <mergeCell ref="V92:V93"/>
    <mergeCell ref="W92:W93"/>
    <mergeCell ref="X92:X93"/>
    <mergeCell ref="T94:T95"/>
    <mergeCell ref="Y176:Y177"/>
    <mergeCell ref="Y174:Y175"/>
    <mergeCell ref="Z174:Z175"/>
    <mergeCell ref="T176:T177"/>
    <mergeCell ref="Z176:Z177"/>
    <mergeCell ref="Y178:Y179"/>
    <mergeCell ref="Z178:Z179"/>
    <mergeCell ref="T160:T161"/>
    <mergeCell ref="U160:U161"/>
    <mergeCell ref="V160:V161"/>
    <mergeCell ref="W160:W161"/>
    <mergeCell ref="X160:X161"/>
    <mergeCell ref="Y160:Y161"/>
    <mergeCell ref="Z160:Z161"/>
    <mergeCell ref="S160:S161"/>
    <mergeCell ref="S162:S163"/>
    <mergeCell ref="T162:T163"/>
    <mergeCell ref="U162:U163"/>
    <mergeCell ref="V162:V163"/>
    <mergeCell ref="W162:W163"/>
    <mergeCell ref="X162:X163"/>
    <mergeCell ref="T164:T165"/>
    <mergeCell ref="U164:U165"/>
    <mergeCell ref="V164:V165"/>
    <mergeCell ref="W164:W165"/>
    <mergeCell ref="X164:X165"/>
    <mergeCell ref="Y164:Y165"/>
    <mergeCell ref="Z164:Z165"/>
    <mergeCell ref="T178:T179"/>
    <mergeCell ref="U178:U179"/>
    <mergeCell ref="V178:V179"/>
    <mergeCell ref="W178:W179"/>
    <mergeCell ref="V132:V133"/>
    <mergeCell ref="W132:W133"/>
    <mergeCell ref="L142:L143"/>
    <mergeCell ref="L144:L145"/>
    <mergeCell ref="M144:M145"/>
    <mergeCell ref="N144:N145"/>
    <mergeCell ref="O144:O145"/>
    <mergeCell ref="T142:T143"/>
    <mergeCell ref="T144:T145"/>
    <mergeCell ref="Y170:Y171"/>
    <mergeCell ref="Z170:Z171"/>
    <mergeCell ref="Y190:Y191"/>
    <mergeCell ref="Z190:Z191"/>
    <mergeCell ref="T168:T169"/>
    <mergeCell ref="U168:U169"/>
    <mergeCell ref="V168:V169"/>
    <mergeCell ref="W168:W169"/>
    <mergeCell ref="X168:X169"/>
    <mergeCell ref="Y168:Y169"/>
    <mergeCell ref="Z168:Z169"/>
    <mergeCell ref="S168:S169"/>
    <mergeCell ref="S170:S171"/>
    <mergeCell ref="T170:T171"/>
    <mergeCell ref="U170:U171"/>
    <mergeCell ref="V170:V171"/>
    <mergeCell ref="W170:W171"/>
    <mergeCell ref="X170:X171"/>
    <mergeCell ref="U180:U181"/>
    <mergeCell ref="V180:V181"/>
    <mergeCell ref="X172:X173"/>
    <mergeCell ref="Y172:Y173"/>
    <mergeCell ref="Z172:Z173"/>
    <mergeCell ref="B126:B127"/>
    <mergeCell ref="B132:B133"/>
    <mergeCell ref="K132:K133"/>
    <mergeCell ref="L132:L133"/>
    <mergeCell ref="Y136:Y137"/>
    <mergeCell ref="Z136:Z137"/>
    <mergeCell ref="K140:K141"/>
    <mergeCell ref="K142:K143"/>
    <mergeCell ref="K144:K145"/>
    <mergeCell ref="K134:K135"/>
    <mergeCell ref="L134:L135"/>
    <mergeCell ref="K136:K137"/>
    <mergeCell ref="L136:L137"/>
    <mergeCell ref="K138:K139"/>
    <mergeCell ref="L138:L139"/>
    <mergeCell ref="L140:L141"/>
    <mergeCell ref="O132:O133"/>
    <mergeCell ref="O134:O135"/>
    <mergeCell ref="B128:B129"/>
    <mergeCell ref="B130:B131"/>
    <mergeCell ref="K130:K131"/>
    <mergeCell ref="L130:L131"/>
    <mergeCell ref="M130:M131"/>
    <mergeCell ref="N130:N131"/>
    <mergeCell ref="U142:U143"/>
    <mergeCell ref="V142:V143"/>
    <mergeCell ref="N138:N139"/>
    <mergeCell ref="O138:O139"/>
    <mergeCell ref="N132:N133"/>
    <mergeCell ref="S132:S133"/>
    <mergeCell ref="T132:T133"/>
    <mergeCell ref="U132:U133"/>
    <mergeCell ref="M186:M187"/>
    <mergeCell ref="N186:N187"/>
    <mergeCell ref="S192:S193"/>
    <mergeCell ref="T192:T193"/>
    <mergeCell ref="U192:U193"/>
    <mergeCell ref="V192:V193"/>
    <mergeCell ref="W192:W193"/>
    <mergeCell ref="L188:L189"/>
    <mergeCell ref="M188:M189"/>
    <mergeCell ref="Z166:Z167"/>
    <mergeCell ref="S164:S165"/>
    <mergeCell ref="S166:S167"/>
    <mergeCell ref="T166:T167"/>
    <mergeCell ref="U166:U167"/>
    <mergeCell ref="W142:W143"/>
    <mergeCell ref="X142:X143"/>
    <mergeCell ref="Y142:Y143"/>
    <mergeCell ref="Z142:Z143"/>
    <mergeCell ref="S142:S143"/>
    <mergeCell ref="S144:S145"/>
    <mergeCell ref="V166:V167"/>
    <mergeCell ref="W166:W167"/>
    <mergeCell ref="X166:X167"/>
    <mergeCell ref="M146:M147"/>
    <mergeCell ref="N146:N147"/>
    <mergeCell ref="L146:L147"/>
    <mergeCell ref="O146:O147"/>
    <mergeCell ref="U148:U149"/>
    <mergeCell ref="V148:V149"/>
    <mergeCell ref="W148:W149"/>
    <mergeCell ref="X148:X149"/>
    <mergeCell ref="Y166:Y167"/>
    <mergeCell ref="S184:S185"/>
    <mergeCell ref="S186:S187"/>
    <mergeCell ref="T186:T187"/>
    <mergeCell ref="U186:U187"/>
    <mergeCell ref="V186:V187"/>
    <mergeCell ref="W186:W187"/>
    <mergeCell ref="X186:X187"/>
    <mergeCell ref="S182:S183"/>
    <mergeCell ref="T182:T183"/>
    <mergeCell ref="U182:U183"/>
    <mergeCell ref="V182:V183"/>
    <mergeCell ref="W182:W183"/>
    <mergeCell ref="X182:X183"/>
    <mergeCell ref="X184:X185"/>
    <mergeCell ref="Y184:Y185"/>
    <mergeCell ref="Y182:Y183"/>
    <mergeCell ref="Z182:Z183"/>
    <mergeCell ref="T184:T185"/>
    <mergeCell ref="U184:U185"/>
    <mergeCell ref="V184:V185"/>
    <mergeCell ref="W184:W185"/>
    <mergeCell ref="Z184:Z185"/>
    <mergeCell ref="U144:U145"/>
    <mergeCell ref="V144:V145"/>
    <mergeCell ref="W144:W145"/>
    <mergeCell ref="X144:X145"/>
    <mergeCell ref="T146:T147"/>
    <mergeCell ref="U146:U147"/>
    <mergeCell ref="V146:V147"/>
    <mergeCell ref="W146:W147"/>
    <mergeCell ref="X146:X147"/>
    <mergeCell ref="Y146:Y147"/>
    <mergeCell ref="Z146:Z147"/>
    <mergeCell ref="S146:S147"/>
    <mergeCell ref="Y144:Y145"/>
    <mergeCell ref="Z144:Z145"/>
    <mergeCell ref="T154:T155"/>
    <mergeCell ref="Y152:Y153"/>
    <mergeCell ref="Z152:Z153"/>
    <mergeCell ref="S150:S151"/>
    <mergeCell ref="S152:S153"/>
    <mergeCell ref="T152:T153"/>
    <mergeCell ref="U152:U153"/>
    <mergeCell ref="V152:V153"/>
    <mergeCell ref="W152:W153"/>
    <mergeCell ref="X152:X153"/>
    <mergeCell ref="L150:L151"/>
    <mergeCell ref="M150:M151"/>
    <mergeCell ref="N150:N151"/>
    <mergeCell ref="O150:O151"/>
    <mergeCell ref="K146:K147"/>
    <mergeCell ref="K148:K149"/>
    <mergeCell ref="L148:L149"/>
    <mergeCell ref="M148:M149"/>
    <mergeCell ref="N148:N149"/>
    <mergeCell ref="O148:O149"/>
    <mergeCell ref="K150:K151"/>
    <mergeCell ref="X150:X151"/>
    <mergeCell ref="Y150:Y151"/>
    <mergeCell ref="Y148:Y149"/>
    <mergeCell ref="Z148:Z149"/>
    <mergeCell ref="T150:T151"/>
    <mergeCell ref="U150:U151"/>
    <mergeCell ref="V150:V151"/>
    <mergeCell ref="W150:W151"/>
    <mergeCell ref="Z150:Z151"/>
    <mergeCell ref="S148:S149"/>
    <mergeCell ref="T148:T149"/>
    <mergeCell ref="V156:V157"/>
    <mergeCell ref="W156:W157"/>
    <mergeCell ref="X156:X157"/>
    <mergeCell ref="Y156:Y157"/>
    <mergeCell ref="Z156:Z157"/>
    <mergeCell ref="Y158:Y159"/>
    <mergeCell ref="Z158:Z159"/>
    <mergeCell ref="S156:S157"/>
    <mergeCell ref="S158:S159"/>
    <mergeCell ref="T158:T159"/>
    <mergeCell ref="U158:U159"/>
    <mergeCell ref="V158:V159"/>
    <mergeCell ref="W158:W159"/>
    <mergeCell ref="X158:X159"/>
    <mergeCell ref="Y162:Y163"/>
    <mergeCell ref="Z162:Z163"/>
    <mergeCell ref="B150:B151"/>
    <mergeCell ref="B152:B153"/>
    <mergeCell ref="K152:K153"/>
    <mergeCell ref="L152:L153"/>
    <mergeCell ref="M152:M153"/>
    <mergeCell ref="N152:N153"/>
    <mergeCell ref="O152:O153"/>
    <mergeCell ref="U154:U155"/>
    <mergeCell ref="V154:V155"/>
    <mergeCell ref="W154:W155"/>
    <mergeCell ref="X154:X155"/>
    <mergeCell ref="Y154:Y155"/>
    <mergeCell ref="Z154:Z155"/>
    <mergeCell ref="K154:K155"/>
    <mergeCell ref="L154:L155"/>
    <mergeCell ref="M154:M155"/>
    <mergeCell ref="M162:M163"/>
    <mergeCell ref="N162:N163"/>
    <mergeCell ref="O162:O163"/>
    <mergeCell ref="B158:B159"/>
    <mergeCell ref="B160:B161"/>
    <mergeCell ref="K160:K161"/>
    <mergeCell ref="L160:L161"/>
    <mergeCell ref="M160:M161"/>
    <mergeCell ref="N160:N161"/>
    <mergeCell ref="O160:O161"/>
    <mergeCell ref="N154:N155"/>
    <mergeCell ref="O154:O155"/>
    <mergeCell ref="B162:B163"/>
    <mergeCell ref="L158:L159"/>
    <mergeCell ref="M158:M159"/>
    <mergeCell ref="N158:N159"/>
    <mergeCell ref="O158:O159"/>
    <mergeCell ref="X178:X179"/>
    <mergeCell ref="T180:T181"/>
    <mergeCell ref="N178:N179"/>
    <mergeCell ref="O178:O179"/>
    <mergeCell ref="K180:K181"/>
    <mergeCell ref="L180:L181"/>
    <mergeCell ref="M180:M181"/>
    <mergeCell ref="B164:B165"/>
    <mergeCell ref="K164:K165"/>
    <mergeCell ref="L164:L165"/>
    <mergeCell ref="M164:M165"/>
    <mergeCell ref="N164:N165"/>
    <mergeCell ref="O164:O165"/>
    <mergeCell ref="K170:K171"/>
    <mergeCell ref="L170:L171"/>
    <mergeCell ref="M170:M171"/>
    <mergeCell ref="N170:N171"/>
    <mergeCell ref="O170:O171"/>
    <mergeCell ref="B166:B167"/>
    <mergeCell ref="B168:B169"/>
    <mergeCell ref="K168:K169"/>
    <mergeCell ref="L168:L169"/>
    <mergeCell ref="M168:M169"/>
    <mergeCell ref="N168:N169"/>
    <mergeCell ref="X174:X175"/>
    <mergeCell ref="X176:X177"/>
    <mergeCell ref="J180:J181"/>
    <mergeCell ref="N188:N189"/>
    <mergeCell ref="O188:O189"/>
    <mergeCell ref="K172:K173"/>
    <mergeCell ref="K174:K175"/>
    <mergeCell ref="L174:L175"/>
    <mergeCell ref="M174:M175"/>
    <mergeCell ref="N174:N175"/>
    <mergeCell ref="O174:O175"/>
    <mergeCell ref="N176:N177"/>
    <mergeCell ref="O176:O177"/>
    <mergeCell ref="W180:W181"/>
    <mergeCell ref="S180:S181"/>
    <mergeCell ref="T172:T173"/>
    <mergeCell ref="U172:U173"/>
    <mergeCell ref="V172:V173"/>
    <mergeCell ref="W172:W173"/>
    <mergeCell ref="T188:T189"/>
    <mergeCell ref="U188:U189"/>
    <mergeCell ref="V188:V189"/>
    <mergeCell ref="W188:W189"/>
    <mergeCell ref="S188:S189"/>
    <mergeCell ref="S172:S173"/>
    <mergeCell ref="S174:S175"/>
    <mergeCell ref="T174:T175"/>
    <mergeCell ref="U174:U175"/>
    <mergeCell ref="V174:V175"/>
    <mergeCell ref="W174:W175"/>
    <mergeCell ref="U176:U177"/>
    <mergeCell ref="V176:V177"/>
    <mergeCell ref="W176:W177"/>
    <mergeCell ref="S176:S177"/>
    <mergeCell ref="S178:S179"/>
    <mergeCell ref="S190:S191"/>
    <mergeCell ref="T190:T191"/>
    <mergeCell ref="Y200:Y201"/>
    <mergeCell ref="Z200:Z201"/>
    <mergeCell ref="T198:T199"/>
    <mergeCell ref="U198:U199"/>
    <mergeCell ref="V198:V199"/>
    <mergeCell ref="W198:W199"/>
    <mergeCell ref="X198:X199"/>
    <mergeCell ref="Y198:Y199"/>
    <mergeCell ref="Z198:Z199"/>
    <mergeCell ref="S198:S199"/>
    <mergeCell ref="S200:S201"/>
    <mergeCell ref="T200:T201"/>
    <mergeCell ref="U200:U201"/>
    <mergeCell ref="V200:V201"/>
    <mergeCell ref="W200:W201"/>
    <mergeCell ref="X200:X201"/>
    <mergeCell ref="X192:X193"/>
    <mergeCell ref="Y192:Y193"/>
    <mergeCell ref="Z192:Z193"/>
    <mergeCell ref="N194:N195"/>
    <mergeCell ref="O194:O195"/>
    <mergeCell ref="N180:N181"/>
    <mergeCell ref="O180:O181"/>
    <mergeCell ref="T194:T195"/>
    <mergeCell ref="U194:U195"/>
    <mergeCell ref="V194:V195"/>
    <mergeCell ref="W194:W195"/>
    <mergeCell ref="X194:X195"/>
    <mergeCell ref="Y194:Y195"/>
    <mergeCell ref="Z194:Z195"/>
    <mergeCell ref="Y196:Y197"/>
    <mergeCell ref="Z196:Z197"/>
    <mergeCell ref="S194:S195"/>
    <mergeCell ref="S196:S197"/>
    <mergeCell ref="T196:T197"/>
    <mergeCell ref="U196:U197"/>
    <mergeCell ref="V196:V197"/>
    <mergeCell ref="W196:W197"/>
    <mergeCell ref="X196:X197"/>
    <mergeCell ref="Y186:Y187"/>
    <mergeCell ref="Z186:Z187"/>
    <mergeCell ref="X180:X181"/>
    <mergeCell ref="Y180:Y181"/>
    <mergeCell ref="Z180:Z181"/>
    <mergeCell ref="X188:X189"/>
    <mergeCell ref="Y188:Y189"/>
    <mergeCell ref="Z188:Z189"/>
    <mergeCell ref="U190:U191"/>
    <mergeCell ref="V190:V191"/>
    <mergeCell ref="W190:W191"/>
    <mergeCell ref="X190:X191"/>
    <mergeCell ref="B124:B125"/>
    <mergeCell ref="B134:B135"/>
    <mergeCell ref="M138:M139"/>
    <mergeCell ref="M140:M141"/>
    <mergeCell ref="N140:N141"/>
    <mergeCell ref="O140:O141"/>
    <mergeCell ref="M142:M143"/>
    <mergeCell ref="N142:N143"/>
    <mergeCell ref="O142:O143"/>
    <mergeCell ref="K184:K185"/>
    <mergeCell ref="L184:L185"/>
    <mergeCell ref="M184:M185"/>
    <mergeCell ref="N184:N185"/>
    <mergeCell ref="O184:O185"/>
    <mergeCell ref="N136:N137"/>
    <mergeCell ref="O136:O137"/>
    <mergeCell ref="B172:B173"/>
    <mergeCell ref="L172:L173"/>
    <mergeCell ref="M172:M173"/>
    <mergeCell ref="N172:N173"/>
    <mergeCell ref="O172:O173"/>
    <mergeCell ref="O168:O169"/>
    <mergeCell ref="B170:B171"/>
    <mergeCell ref="B154:B155"/>
    <mergeCell ref="B156:B157"/>
    <mergeCell ref="K156:K157"/>
    <mergeCell ref="L156:L157"/>
    <mergeCell ref="M156:M157"/>
    <mergeCell ref="N156:N157"/>
    <mergeCell ref="O156:O157"/>
    <mergeCell ref="K162:K163"/>
    <mergeCell ref="L162:L163"/>
    <mergeCell ref="A124:A149"/>
    <mergeCell ref="A150:A183"/>
    <mergeCell ref="A184:A213"/>
    <mergeCell ref="A214:A241"/>
    <mergeCell ref="A260:A261"/>
    <mergeCell ref="B136:B137"/>
    <mergeCell ref="B138:B139"/>
    <mergeCell ref="B140:B141"/>
    <mergeCell ref="B142:B143"/>
    <mergeCell ref="B144:B145"/>
    <mergeCell ref="B146:B147"/>
    <mergeCell ref="B148:B149"/>
    <mergeCell ref="B190:B191"/>
    <mergeCell ref="B192:B193"/>
    <mergeCell ref="B194:B195"/>
    <mergeCell ref="L194:L195"/>
    <mergeCell ref="M194:M195"/>
    <mergeCell ref="K232:K233"/>
    <mergeCell ref="L232:L233"/>
    <mergeCell ref="M232:M233"/>
    <mergeCell ref="M132:M133"/>
    <mergeCell ref="L198:L199"/>
    <mergeCell ref="M198:M199"/>
    <mergeCell ref="K200:K201"/>
    <mergeCell ref="L200:L201"/>
    <mergeCell ref="M200:M201"/>
    <mergeCell ref="L124:L125"/>
    <mergeCell ref="K128:K129"/>
    <mergeCell ref="L128:L129"/>
    <mergeCell ref="L176:L177"/>
    <mergeCell ref="M176:M177"/>
    <mergeCell ref="B174:B175"/>
    <mergeCell ref="M124:M125"/>
    <mergeCell ref="N124:N125"/>
    <mergeCell ref="O124:O125"/>
    <mergeCell ref="O240:O241"/>
    <mergeCell ref="K292:K293"/>
    <mergeCell ref="K294:K295"/>
    <mergeCell ref="J278:J279"/>
    <mergeCell ref="K282:K283"/>
    <mergeCell ref="K284:K285"/>
    <mergeCell ref="K286:K287"/>
    <mergeCell ref="K288:K289"/>
    <mergeCell ref="K290:K291"/>
    <mergeCell ref="K240:K241"/>
    <mergeCell ref="K260:K261"/>
    <mergeCell ref="M260:M261"/>
    <mergeCell ref="N260:N261"/>
    <mergeCell ref="K262:K263"/>
    <mergeCell ref="N262:N263"/>
    <mergeCell ref="N264:N265"/>
    <mergeCell ref="M262:M263"/>
    <mergeCell ref="M264:M265"/>
    <mergeCell ref="M266:M267"/>
    <mergeCell ref="N266:N267"/>
    <mergeCell ref="M284:M285"/>
    <mergeCell ref="M286:M287"/>
    <mergeCell ref="N238:N239"/>
    <mergeCell ref="O238:O239"/>
    <mergeCell ref="K176:K177"/>
    <mergeCell ref="K178:K179"/>
    <mergeCell ref="L178:L179"/>
    <mergeCell ref="M178:M179"/>
    <mergeCell ref="M288:M289"/>
    <mergeCell ref="M290:M291"/>
    <mergeCell ref="M292:M293"/>
    <mergeCell ref="M294:M295"/>
    <mergeCell ref="M270:M271"/>
    <mergeCell ref="M272:M273"/>
    <mergeCell ref="M274:M275"/>
    <mergeCell ref="M276:M277"/>
    <mergeCell ref="M278:M279"/>
    <mergeCell ref="M280:M281"/>
    <mergeCell ref="M282:M283"/>
    <mergeCell ref="N286:N287"/>
    <mergeCell ref="N288:N289"/>
    <mergeCell ref="N290:N291"/>
    <mergeCell ref="N292:N293"/>
    <mergeCell ref="N294:N295"/>
    <mergeCell ref="N272:N273"/>
    <mergeCell ref="N274:N275"/>
    <mergeCell ref="N276:N277"/>
    <mergeCell ref="N278:N279"/>
    <mergeCell ref="N282:N283"/>
    <mergeCell ref="N284:N285"/>
    <mergeCell ref="N280:N281"/>
    <mergeCell ref="O260:O261"/>
    <mergeCell ref="L244:L245"/>
    <mergeCell ref="M244:M245"/>
    <mergeCell ref="N212:N213"/>
    <mergeCell ref="O212:O213"/>
    <mergeCell ref="B208:B209"/>
    <mergeCell ref="B210:B211"/>
    <mergeCell ref="M210:M211"/>
    <mergeCell ref="N210:N211"/>
    <mergeCell ref="O210:O211"/>
    <mergeCell ref="B212:B213"/>
    <mergeCell ref="K212:K213"/>
    <mergeCell ref="K216:K217"/>
    <mergeCell ref="L216:L217"/>
    <mergeCell ref="M216:M217"/>
    <mergeCell ref="N216:N217"/>
    <mergeCell ref="O216:O217"/>
    <mergeCell ref="L212:L213"/>
    <mergeCell ref="M212:M213"/>
    <mergeCell ref="K214:K215"/>
    <mergeCell ref="L214:L215"/>
    <mergeCell ref="B234:B235"/>
    <mergeCell ref="B236:B237"/>
    <mergeCell ref="M236:M237"/>
    <mergeCell ref="N236:N237"/>
    <mergeCell ref="O236:O237"/>
    <mergeCell ref="B238:B239"/>
    <mergeCell ref="K238:K239"/>
    <mergeCell ref="H250:H251"/>
    <mergeCell ref="H252:H253"/>
    <mergeCell ref="D259:AT259"/>
    <mergeCell ref="J216:J217"/>
    <mergeCell ref="N232:N233"/>
    <mergeCell ref="O232:O233"/>
    <mergeCell ref="B226:B227"/>
    <mergeCell ref="B228:B229"/>
    <mergeCell ref="K230:K231"/>
    <mergeCell ref="L230:L231"/>
    <mergeCell ref="M230:M231"/>
    <mergeCell ref="N230:N231"/>
    <mergeCell ref="O230:O231"/>
    <mergeCell ref="K236:K237"/>
    <mergeCell ref="L236:L237"/>
    <mergeCell ref="B230:B231"/>
    <mergeCell ref="B232:B233"/>
    <mergeCell ref="K234:K235"/>
    <mergeCell ref="L234:L235"/>
    <mergeCell ref="B240:B241"/>
    <mergeCell ref="M268:M269"/>
    <mergeCell ref="K228:K229"/>
    <mergeCell ref="L228:L229"/>
    <mergeCell ref="M228:M229"/>
    <mergeCell ref="N228:N229"/>
    <mergeCell ref="O228:O229"/>
    <mergeCell ref="N244:N245"/>
    <mergeCell ref="M234:M235"/>
    <mergeCell ref="N234:N235"/>
    <mergeCell ref="O234:O235"/>
    <mergeCell ref="L238:L239"/>
    <mergeCell ref="M238:M239"/>
    <mergeCell ref="L240:L241"/>
    <mergeCell ref="M240:M241"/>
    <mergeCell ref="N240:N241"/>
    <mergeCell ref="M246:M247"/>
    <mergeCell ref="V128:V129"/>
    <mergeCell ref="W128:W129"/>
    <mergeCell ref="S66:S67"/>
    <mergeCell ref="S68:S69"/>
    <mergeCell ref="T68:T69"/>
    <mergeCell ref="U68:U69"/>
    <mergeCell ref="V68:V69"/>
    <mergeCell ref="W68:W69"/>
    <mergeCell ref="X68:X69"/>
    <mergeCell ref="T70:T71"/>
    <mergeCell ref="U70:U71"/>
    <mergeCell ref="V70:V71"/>
    <mergeCell ref="W70:W71"/>
    <mergeCell ref="X70:X71"/>
    <mergeCell ref="Y70:Y71"/>
    <mergeCell ref="Z70:Z71"/>
    <mergeCell ref="Y72:Y73"/>
    <mergeCell ref="Z72:Z73"/>
    <mergeCell ref="S70:S71"/>
    <mergeCell ref="S72:S73"/>
    <mergeCell ref="T72:T73"/>
    <mergeCell ref="U72:U73"/>
    <mergeCell ref="V72:V73"/>
    <mergeCell ref="W72:W73"/>
    <mergeCell ref="Y88:Y89"/>
    <mergeCell ref="Z88:Z89"/>
    <mergeCell ref="X72:X73"/>
    <mergeCell ref="T90:T91"/>
    <mergeCell ref="U90:U91"/>
    <mergeCell ref="V90:V91"/>
    <mergeCell ref="W90:W91"/>
    <mergeCell ref="Z90:Z91"/>
    <mergeCell ref="Y68:Y69"/>
    <mergeCell ref="Z68:Z69"/>
    <mergeCell ref="Y108:Y109"/>
    <mergeCell ref="Z108:Z109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S106:S107"/>
    <mergeCell ref="S108:S109"/>
    <mergeCell ref="T108:T109"/>
    <mergeCell ref="U108:U109"/>
    <mergeCell ref="V108:V109"/>
    <mergeCell ref="W108:W109"/>
    <mergeCell ref="X108:X109"/>
    <mergeCell ref="Y122:Y123"/>
    <mergeCell ref="Z122:Z123"/>
    <mergeCell ref="S122:S123"/>
    <mergeCell ref="T122:T123"/>
    <mergeCell ref="U122:U123"/>
    <mergeCell ref="V122:V123"/>
    <mergeCell ref="W122:W123"/>
    <mergeCell ref="X122:X123"/>
    <mergeCell ref="T116:T117"/>
    <mergeCell ref="U116:U117"/>
    <mergeCell ref="V116:V117"/>
    <mergeCell ref="W116:W117"/>
    <mergeCell ref="S92:S93"/>
    <mergeCell ref="K124:K125"/>
    <mergeCell ref="K126:K127"/>
    <mergeCell ref="L126:L127"/>
    <mergeCell ref="M126:M127"/>
    <mergeCell ref="N126:N127"/>
    <mergeCell ref="O126:O127"/>
    <mergeCell ref="S126:S127"/>
    <mergeCell ref="T126:T127"/>
    <mergeCell ref="U126:U127"/>
    <mergeCell ref="V126:V127"/>
    <mergeCell ref="W126:W127"/>
    <mergeCell ref="Y130:Y131"/>
    <mergeCell ref="Z130:Z131"/>
    <mergeCell ref="S128:S129"/>
    <mergeCell ref="S130:S131"/>
    <mergeCell ref="T130:T131"/>
    <mergeCell ref="U130:U131"/>
    <mergeCell ref="V130:V131"/>
    <mergeCell ref="W130:W131"/>
    <mergeCell ref="X130:X131"/>
    <mergeCell ref="X128:X129"/>
    <mergeCell ref="Y128:Y129"/>
    <mergeCell ref="Z128:Z129"/>
    <mergeCell ref="O128:O129"/>
    <mergeCell ref="O130:O131"/>
    <mergeCell ref="M128:M129"/>
    <mergeCell ref="N128:N129"/>
    <mergeCell ref="X126:X127"/>
    <mergeCell ref="Y126:Y127"/>
    <mergeCell ref="Z126:Z127"/>
    <mergeCell ref="T128:T129"/>
    <mergeCell ref="U128:U129"/>
    <mergeCell ref="U94:U95"/>
    <mergeCell ref="V94:V95"/>
    <mergeCell ref="W94:W95"/>
    <mergeCell ref="X94:X95"/>
    <mergeCell ref="Y94:Y95"/>
    <mergeCell ref="Z94:Z95"/>
    <mergeCell ref="S94:S95"/>
    <mergeCell ref="S96:S97"/>
    <mergeCell ref="T96:T97"/>
    <mergeCell ref="U96:U97"/>
    <mergeCell ref="V96:V97"/>
    <mergeCell ref="W96:W97"/>
    <mergeCell ref="X96:X97"/>
    <mergeCell ref="X98:X99"/>
    <mergeCell ref="Y98:Y99"/>
    <mergeCell ref="Y96:Y97"/>
    <mergeCell ref="Z96:Z97"/>
    <mergeCell ref="T98:T99"/>
    <mergeCell ref="U98:U99"/>
    <mergeCell ref="V98:V99"/>
    <mergeCell ref="W98:W99"/>
    <mergeCell ref="Z98:Z99"/>
    <mergeCell ref="Y100:Y101"/>
    <mergeCell ref="Z100:Z101"/>
    <mergeCell ref="S98:S99"/>
    <mergeCell ref="S100:S101"/>
    <mergeCell ref="T100:T101"/>
    <mergeCell ref="U100:U101"/>
    <mergeCell ref="V100:V101"/>
    <mergeCell ref="W100:W101"/>
    <mergeCell ref="X100:X101"/>
    <mergeCell ref="X136:X137"/>
    <mergeCell ref="M134:M135"/>
    <mergeCell ref="N134:N135"/>
    <mergeCell ref="M136:M137"/>
    <mergeCell ref="T102:T103"/>
    <mergeCell ref="U102:U103"/>
    <mergeCell ref="V102:V103"/>
    <mergeCell ref="W102:W103"/>
    <mergeCell ref="X102:X103"/>
    <mergeCell ref="Y102:Y103"/>
    <mergeCell ref="Z102:Z103"/>
    <mergeCell ref="S102:S103"/>
    <mergeCell ref="S104:S105"/>
    <mergeCell ref="T104:T105"/>
    <mergeCell ref="U104:U105"/>
    <mergeCell ref="V104:V105"/>
    <mergeCell ref="W104:W105"/>
    <mergeCell ref="X104:X105"/>
    <mergeCell ref="X106:X107"/>
    <mergeCell ref="Y106:Y107"/>
    <mergeCell ref="Y104:Y105"/>
    <mergeCell ref="Z104:Z105"/>
    <mergeCell ref="T106:T107"/>
    <mergeCell ref="U106:U107"/>
    <mergeCell ref="V106:V107"/>
    <mergeCell ref="W106:W107"/>
    <mergeCell ref="Z106:Z107"/>
    <mergeCell ref="X116:X117"/>
    <mergeCell ref="Y116:Y117"/>
    <mergeCell ref="Z116:Z117"/>
    <mergeCell ref="X112:X113"/>
    <mergeCell ref="Y112:Y113"/>
    <mergeCell ref="V138:V139"/>
    <mergeCell ref="W138:W139"/>
    <mergeCell ref="X138:X139"/>
    <mergeCell ref="Y138:Y139"/>
    <mergeCell ref="Z138:Z139"/>
    <mergeCell ref="Y140:Y141"/>
    <mergeCell ref="Z140:Z141"/>
    <mergeCell ref="S138:S139"/>
    <mergeCell ref="S140:S141"/>
    <mergeCell ref="T140:T141"/>
    <mergeCell ref="U140:U141"/>
    <mergeCell ref="V140:V141"/>
    <mergeCell ref="W140:W141"/>
    <mergeCell ref="X140:X141"/>
    <mergeCell ref="X132:X133"/>
    <mergeCell ref="Y132:Y133"/>
    <mergeCell ref="Z132:Z133"/>
    <mergeCell ref="T134:T135"/>
    <mergeCell ref="U134:U135"/>
    <mergeCell ref="V134:V135"/>
    <mergeCell ref="W134:W135"/>
    <mergeCell ref="X134:X135"/>
    <mergeCell ref="Y134:Y135"/>
    <mergeCell ref="Z134:Z135"/>
    <mergeCell ref="S134:S135"/>
    <mergeCell ref="S136:S137"/>
    <mergeCell ref="T136:T137"/>
    <mergeCell ref="U136:U137"/>
    <mergeCell ref="V136:V137"/>
    <mergeCell ref="W136:W137"/>
    <mergeCell ref="N182:N183"/>
    <mergeCell ref="O182:O183"/>
    <mergeCell ref="O186:O187"/>
    <mergeCell ref="K192:K193"/>
    <mergeCell ref="L192:L193"/>
    <mergeCell ref="M192:M193"/>
    <mergeCell ref="N192:N193"/>
    <mergeCell ref="O192:O193"/>
    <mergeCell ref="K182:K183"/>
    <mergeCell ref="K188:K189"/>
    <mergeCell ref="K190:K191"/>
    <mergeCell ref="L190:L191"/>
    <mergeCell ref="M190:M191"/>
    <mergeCell ref="N190:N191"/>
    <mergeCell ref="O190:O191"/>
    <mergeCell ref="T138:T139"/>
    <mergeCell ref="U138:U139"/>
    <mergeCell ref="K186:K187"/>
    <mergeCell ref="L186:L187"/>
    <mergeCell ref="K166:K167"/>
    <mergeCell ref="L166:L167"/>
    <mergeCell ref="M166:M167"/>
    <mergeCell ref="N166:N167"/>
    <mergeCell ref="O166:O167"/>
    <mergeCell ref="K158:K159"/>
    <mergeCell ref="T156:T157"/>
    <mergeCell ref="U156:U157"/>
    <mergeCell ref="S154:S155"/>
    <mergeCell ref="N200:N201"/>
    <mergeCell ref="O200:O201"/>
    <mergeCell ref="K206:K207"/>
    <mergeCell ref="L206:L207"/>
    <mergeCell ref="M206:M207"/>
    <mergeCell ref="N206:N207"/>
    <mergeCell ref="O206:O207"/>
    <mergeCell ref="B196:B197"/>
    <mergeCell ref="B198:B199"/>
    <mergeCell ref="B176:B177"/>
    <mergeCell ref="B178:B179"/>
    <mergeCell ref="B180:B181"/>
    <mergeCell ref="B182:B183"/>
    <mergeCell ref="B184:B185"/>
    <mergeCell ref="B186:B187"/>
    <mergeCell ref="B188:B189"/>
    <mergeCell ref="N198:N199"/>
    <mergeCell ref="O198:O199"/>
    <mergeCell ref="K194:K195"/>
    <mergeCell ref="K196:K197"/>
    <mergeCell ref="L196:L197"/>
    <mergeCell ref="M196:M197"/>
    <mergeCell ref="N196:N197"/>
    <mergeCell ref="O196:O197"/>
    <mergeCell ref="K198:K199"/>
    <mergeCell ref="L182:L183"/>
    <mergeCell ref="M182:M183"/>
    <mergeCell ref="B200:B201"/>
    <mergeCell ref="B202:B203"/>
    <mergeCell ref="T202:T203"/>
    <mergeCell ref="U202:U203"/>
    <mergeCell ref="V202:V203"/>
    <mergeCell ref="W202:W203"/>
    <mergeCell ref="N224:N225"/>
    <mergeCell ref="O224:O225"/>
    <mergeCell ref="B218:B219"/>
    <mergeCell ref="B220:B221"/>
    <mergeCell ref="K222:K223"/>
    <mergeCell ref="K204:K205"/>
    <mergeCell ref="L204:L205"/>
    <mergeCell ref="M204:M205"/>
    <mergeCell ref="N204:N205"/>
    <mergeCell ref="O204:O205"/>
    <mergeCell ref="K210:K211"/>
    <mergeCell ref="L210:L211"/>
    <mergeCell ref="B204:B205"/>
    <mergeCell ref="B206:B207"/>
    <mergeCell ref="K208:K209"/>
    <mergeCell ref="L208:L209"/>
    <mergeCell ref="M208:M209"/>
    <mergeCell ref="N208:N209"/>
    <mergeCell ref="O208:O209"/>
    <mergeCell ref="B222:B223"/>
    <mergeCell ref="B224:B225"/>
    <mergeCell ref="K218:K219"/>
    <mergeCell ref="L218:L219"/>
    <mergeCell ref="M218:M219"/>
    <mergeCell ref="N218:N219"/>
    <mergeCell ref="O218:O219"/>
    <mergeCell ref="K202:K203"/>
    <mergeCell ref="L202:L203"/>
    <mergeCell ref="M202:M203"/>
    <mergeCell ref="N202:N203"/>
    <mergeCell ref="O202:O203"/>
    <mergeCell ref="K220:K221"/>
    <mergeCell ref="L220:L221"/>
    <mergeCell ref="M220:M221"/>
    <mergeCell ref="N220:N221"/>
    <mergeCell ref="O220:O221"/>
    <mergeCell ref="K226:K227"/>
    <mergeCell ref="L226:L227"/>
    <mergeCell ref="M226:M227"/>
    <mergeCell ref="N226:N227"/>
    <mergeCell ref="O226:O227"/>
    <mergeCell ref="M222:M223"/>
    <mergeCell ref="N222:N223"/>
    <mergeCell ref="O222:O223"/>
    <mergeCell ref="M214:M215"/>
    <mergeCell ref="N214:N215"/>
    <mergeCell ref="O214:O215"/>
    <mergeCell ref="K224:K225"/>
    <mergeCell ref="L224:L225"/>
    <mergeCell ref="M224:M225"/>
    <mergeCell ref="L222:L223"/>
    <mergeCell ref="U226:U227"/>
    <mergeCell ref="V226:V227"/>
    <mergeCell ref="W226:W227"/>
    <mergeCell ref="X226:X227"/>
    <mergeCell ref="Y226:Y227"/>
    <mergeCell ref="Z226:Z227"/>
    <mergeCell ref="S226:S227"/>
    <mergeCell ref="S228:S229"/>
    <mergeCell ref="T228:T229"/>
    <mergeCell ref="U228:U229"/>
    <mergeCell ref="V228:V229"/>
    <mergeCell ref="W228:W229"/>
    <mergeCell ref="X228:X229"/>
    <mergeCell ref="X230:X231"/>
    <mergeCell ref="Y230:Y231"/>
    <mergeCell ref="Y228:Y229"/>
    <mergeCell ref="Z228:Z229"/>
    <mergeCell ref="T230:T231"/>
    <mergeCell ref="U230:U231"/>
    <mergeCell ref="V230:V231"/>
    <mergeCell ref="W230:W231"/>
    <mergeCell ref="Z230:Z231"/>
    <mergeCell ref="T226:T227"/>
    <mergeCell ref="X202:X203"/>
    <mergeCell ref="Y202:Y203"/>
    <mergeCell ref="Z202:Z203"/>
    <mergeCell ref="Y204:Y205"/>
    <mergeCell ref="Z204:Z205"/>
    <mergeCell ref="S202:S203"/>
    <mergeCell ref="S204:S205"/>
    <mergeCell ref="T204:T205"/>
    <mergeCell ref="U204:U205"/>
    <mergeCell ref="V204:V205"/>
    <mergeCell ref="W204:W205"/>
    <mergeCell ref="X204:X205"/>
    <mergeCell ref="Y208:Y209"/>
    <mergeCell ref="Z208:Z209"/>
    <mergeCell ref="Z240:Z241"/>
    <mergeCell ref="S238:S239"/>
    <mergeCell ref="S240:S241"/>
    <mergeCell ref="T240:T241"/>
    <mergeCell ref="U240:U241"/>
    <mergeCell ref="V240:V241"/>
    <mergeCell ref="W240:W241"/>
    <mergeCell ref="X240:X241"/>
    <mergeCell ref="T206:T207"/>
    <mergeCell ref="U206:U207"/>
    <mergeCell ref="V206:V207"/>
    <mergeCell ref="W206:W207"/>
    <mergeCell ref="X206:X207"/>
    <mergeCell ref="Y206:Y207"/>
    <mergeCell ref="Z206:Z207"/>
    <mergeCell ref="S206:S207"/>
    <mergeCell ref="U208:U209"/>
    <mergeCell ref="V208:V209"/>
    <mergeCell ref="W208:W209"/>
    <mergeCell ref="X208:X209"/>
    <mergeCell ref="T210:T211"/>
    <mergeCell ref="U210:U211"/>
    <mergeCell ref="V210:V211"/>
    <mergeCell ref="W210:W211"/>
    <mergeCell ref="X210:X211"/>
    <mergeCell ref="Y210:Y211"/>
    <mergeCell ref="Z210:Z211"/>
    <mergeCell ref="S210:S211"/>
    <mergeCell ref="S212:S213"/>
    <mergeCell ref="T212:T213"/>
    <mergeCell ref="U212:U213"/>
    <mergeCell ref="Y232:Y233"/>
    <mergeCell ref="V212:V213"/>
    <mergeCell ref="W212:W213"/>
    <mergeCell ref="X212:X213"/>
    <mergeCell ref="S208:S209"/>
    <mergeCell ref="T208:T209"/>
    <mergeCell ref="X214:X215"/>
    <mergeCell ref="Y214:Y215"/>
    <mergeCell ref="Y212:Y213"/>
    <mergeCell ref="Z212:Z213"/>
    <mergeCell ref="T214:T215"/>
    <mergeCell ref="U214:U215"/>
    <mergeCell ref="V214:V215"/>
    <mergeCell ref="W214:W215"/>
    <mergeCell ref="Z214:Z215"/>
    <mergeCell ref="Y216:Y217"/>
    <mergeCell ref="Z216:Z217"/>
    <mergeCell ref="S214:S215"/>
    <mergeCell ref="S216:S217"/>
    <mergeCell ref="T216:T217"/>
    <mergeCell ref="U216:U217"/>
    <mergeCell ref="V216:V217"/>
    <mergeCell ref="W216:W217"/>
    <mergeCell ref="X216:X217"/>
    <mergeCell ref="S222:S223"/>
    <mergeCell ref="S224:S225"/>
    <mergeCell ref="T224:T225"/>
    <mergeCell ref="U224:U225"/>
    <mergeCell ref="V224:V225"/>
    <mergeCell ref="W224:W225"/>
    <mergeCell ref="X224:X225"/>
    <mergeCell ref="U218:U219"/>
    <mergeCell ref="V218:V219"/>
    <mergeCell ref="W218:W219"/>
    <mergeCell ref="X218:X219"/>
    <mergeCell ref="Y218:Y219"/>
    <mergeCell ref="S218:S219"/>
    <mergeCell ref="S220:S221"/>
    <mergeCell ref="T220:T221"/>
    <mergeCell ref="U220:U221"/>
    <mergeCell ref="V220:V221"/>
    <mergeCell ref="W220:W221"/>
    <mergeCell ref="X220:X221"/>
    <mergeCell ref="X222:X223"/>
    <mergeCell ref="Y222:Y223"/>
    <mergeCell ref="Y220:Y221"/>
    <mergeCell ref="T222:T223"/>
    <mergeCell ref="U222:U223"/>
    <mergeCell ref="V222:V223"/>
    <mergeCell ref="W222:W223"/>
    <mergeCell ref="X238:X239"/>
    <mergeCell ref="Y238:Y239"/>
    <mergeCell ref="Y236:Y237"/>
    <mergeCell ref="Z236:Z237"/>
    <mergeCell ref="T238:T239"/>
    <mergeCell ref="U238:U239"/>
    <mergeCell ref="V238:V239"/>
    <mergeCell ref="W238:W239"/>
    <mergeCell ref="Z238:Z239"/>
    <mergeCell ref="Z246:Z247"/>
    <mergeCell ref="Y240:Y241"/>
    <mergeCell ref="Z232:Z233"/>
    <mergeCell ref="S230:S231"/>
    <mergeCell ref="S232:S233"/>
    <mergeCell ref="T232:T233"/>
    <mergeCell ref="W234:W235"/>
    <mergeCell ref="T234:T235"/>
    <mergeCell ref="U234:U235"/>
    <mergeCell ref="V234:V235"/>
    <mergeCell ref="X234:X235"/>
    <mergeCell ref="Y234:Y235"/>
    <mergeCell ref="Z234:Z235"/>
    <mergeCell ref="S234:S235"/>
    <mergeCell ref="U232:U233"/>
    <mergeCell ref="V232:V233"/>
    <mergeCell ref="W232:W233"/>
    <mergeCell ref="X232:X233"/>
    <mergeCell ref="A242:A257"/>
    <mergeCell ref="B242:B243"/>
    <mergeCell ref="K242:K243"/>
    <mergeCell ref="L242:L243"/>
    <mergeCell ref="M242:M243"/>
    <mergeCell ref="N242:N243"/>
    <mergeCell ref="O242:O243"/>
    <mergeCell ref="S242:S243"/>
    <mergeCell ref="T242:T243"/>
    <mergeCell ref="U242:U243"/>
    <mergeCell ref="V242:V243"/>
    <mergeCell ref="W242:W243"/>
    <mergeCell ref="X242:X243"/>
    <mergeCell ref="Y242:Y243"/>
    <mergeCell ref="Z242:Z243"/>
    <mergeCell ref="B244:B245"/>
    <mergeCell ref="K244:K245"/>
    <mergeCell ref="B250:B251"/>
    <mergeCell ref="B246:B247"/>
    <mergeCell ref="K246:K247"/>
    <mergeCell ref="L246:L247"/>
    <mergeCell ref="N246:N247"/>
    <mergeCell ref="W250:W251"/>
    <mergeCell ref="X250:X251"/>
    <mergeCell ref="Y250:Y251"/>
    <mergeCell ref="Z250:Z251"/>
    <mergeCell ref="B252:B253"/>
    <mergeCell ref="L252:L253"/>
    <mergeCell ref="B254:B255"/>
    <mergeCell ref="K254:K255"/>
    <mergeCell ref="L254:L255"/>
    <mergeCell ref="W252:W253"/>
    <mergeCell ref="X252:X253"/>
    <mergeCell ref="Y252:Y253"/>
    <mergeCell ref="Z252:Z253"/>
    <mergeCell ref="M252:M253"/>
    <mergeCell ref="N252:N253"/>
    <mergeCell ref="O252:O253"/>
    <mergeCell ref="K248:K249"/>
    <mergeCell ref="L248:L249"/>
    <mergeCell ref="M248:M249"/>
    <mergeCell ref="N248:N249"/>
    <mergeCell ref="O248:O249"/>
    <mergeCell ref="S248:S249"/>
    <mergeCell ref="T248:T249"/>
    <mergeCell ref="U248:U249"/>
    <mergeCell ref="V248:V249"/>
    <mergeCell ref="W248:W249"/>
    <mergeCell ref="X248:X249"/>
    <mergeCell ref="Y248:Y249"/>
    <mergeCell ref="Z248:Z249"/>
    <mergeCell ref="B256:B257"/>
    <mergeCell ref="K256:K257"/>
    <mergeCell ref="L256:L257"/>
    <mergeCell ref="M256:M257"/>
    <mergeCell ref="N256:N257"/>
    <mergeCell ref="O256:O257"/>
    <mergeCell ref="S256:S257"/>
    <mergeCell ref="T256:T257"/>
    <mergeCell ref="U256:U257"/>
    <mergeCell ref="V256:V257"/>
    <mergeCell ref="W256:W257"/>
    <mergeCell ref="X256:X257"/>
    <mergeCell ref="Y256:Y257"/>
    <mergeCell ref="Z256:Z257"/>
    <mergeCell ref="BI128:BI129"/>
    <mergeCell ref="BI146:BI147"/>
    <mergeCell ref="BI148:BI149"/>
    <mergeCell ref="BI150:BI151"/>
    <mergeCell ref="BI186:BI187"/>
    <mergeCell ref="BI188:BI189"/>
    <mergeCell ref="BI190:BI191"/>
    <mergeCell ref="BI192:BI193"/>
    <mergeCell ref="BI194:BI195"/>
    <mergeCell ref="BI196:BI197"/>
    <mergeCell ref="BI168:BI169"/>
    <mergeCell ref="BI170:BI171"/>
    <mergeCell ref="BI172:BI173"/>
    <mergeCell ref="BE242:BE243"/>
    <mergeCell ref="BE244:BE245"/>
    <mergeCell ref="BE246:BE247"/>
    <mergeCell ref="BE248:BE249"/>
    <mergeCell ref="BI140:BI141"/>
    <mergeCell ref="BE232:BE233"/>
    <mergeCell ref="BE234:BE235"/>
    <mergeCell ref="BE236:BE237"/>
    <mergeCell ref="BE238:BE239"/>
    <mergeCell ref="BE240:BE241"/>
    <mergeCell ref="BE218:BE219"/>
    <mergeCell ref="BE220:BE221"/>
    <mergeCell ref="BE206:BE207"/>
    <mergeCell ref="BE208:BE209"/>
    <mergeCell ref="BE186:BE187"/>
    <mergeCell ref="BE188:BE189"/>
    <mergeCell ref="BE190:BE191"/>
    <mergeCell ref="BE192:BE193"/>
    <mergeCell ref="O244:O245"/>
    <mergeCell ref="S244:S245"/>
    <mergeCell ref="T244:T245"/>
    <mergeCell ref="U244:U245"/>
    <mergeCell ref="V244:V245"/>
    <mergeCell ref="W244:W245"/>
    <mergeCell ref="X244:X245"/>
    <mergeCell ref="Y244:Y245"/>
    <mergeCell ref="Z244:Z245"/>
    <mergeCell ref="Z222:Z223"/>
    <mergeCell ref="T218:T219"/>
    <mergeCell ref="Y224:Y225"/>
    <mergeCell ref="Z224:Z225"/>
    <mergeCell ref="S236:S237"/>
    <mergeCell ref="T236:T237"/>
    <mergeCell ref="U236:U237"/>
    <mergeCell ref="V236:V237"/>
    <mergeCell ref="W236:W237"/>
    <mergeCell ref="X236:X237"/>
    <mergeCell ref="BC250:BC251"/>
    <mergeCell ref="BE250:BE251"/>
    <mergeCell ref="C252:C253"/>
    <mergeCell ref="K252:K253"/>
    <mergeCell ref="H254:H255"/>
    <mergeCell ref="J252:J253"/>
    <mergeCell ref="J254:J255"/>
    <mergeCell ref="B248:B249"/>
    <mergeCell ref="M254:M255"/>
    <mergeCell ref="N254:N255"/>
    <mergeCell ref="O254:O255"/>
    <mergeCell ref="S254:S255"/>
    <mergeCell ref="T254:T255"/>
    <mergeCell ref="U254:U255"/>
    <mergeCell ref="V254:V255"/>
    <mergeCell ref="W254:W255"/>
    <mergeCell ref="X254:X255"/>
    <mergeCell ref="Y254:Y255"/>
    <mergeCell ref="Z254:Z255"/>
    <mergeCell ref="S252:S253"/>
    <mergeCell ref="T252:T253"/>
    <mergeCell ref="U252:U253"/>
    <mergeCell ref="V252:V253"/>
    <mergeCell ref="K250:K251"/>
    <mergeCell ref="L250:L251"/>
    <mergeCell ref="M250:M251"/>
    <mergeCell ref="N250:N251"/>
    <mergeCell ref="O250:O251"/>
    <mergeCell ref="S250:S251"/>
    <mergeCell ref="T250:T251"/>
    <mergeCell ref="U250:U251"/>
    <mergeCell ref="V250:V251"/>
    <mergeCell ref="BI226:BI227"/>
    <mergeCell ref="BI228:BI229"/>
    <mergeCell ref="BI230:BI231"/>
    <mergeCell ref="BI232:BI233"/>
    <mergeCell ref="BK238:BK239"/>
    <mergeCell ref="BL238:BL239"/>
    <mergeCell ref="BL240:BL241"/>
    <mergeCell ref="BE252:BE253"/>
    <mergeCell ref="BE254:BE255"/>
    <mergeCell ref="BE256:BE257"/>
    <mergeCell ref="Z220:Z221"/>
    <mergeCell ref="BE222:BE223"/>
    <mergeCell ref="BE224:BE225"/>
    <mergeCell ref="BE226:BE227"/>
    <mergeCell ref="BE228:BE229"/>
    <mergeCell ref="BE230:BE231"/>
    <mergeCell ref="L260:L261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S246:S247"/>
    <mergeCell ref="T246:T247"/>
    <mergeCell ref="U246:U247"/>
    <mergeCell ref="V246:V247"/>
    <mergeCell ref="W246:W247"/>
    <mergeCell ref="X246:X247"/>
    <mergeCell ref="Y246:Y247"/>
    <mergeCell ref="BM250:BM251"/>
    <mergeCell ref="BM252:BM253"/>
    <mergeCell ref="BM254:BM255"/>
    <mergeCell ref="BM256:BM257"/>
    <mergeCell ref="BK254:BK255"/>
    <mergeCell ref="BK256:BK257"/>
    <mergeCell ref="BL242:BL243"/>
    <mergeCell ref="BL244:BL245"/>
    <mergeCell ref="BL246:BL247"/>
    <mergeCell ref="BL248:BL249"/>
    <mergeCell ref="BL250:BL251"/>
    <mergeCell ref="O246:O247"/>
    <mergeCell ref="Z218:Z219"/>
    <mergeCell ref="BL254:BL255"/>
    <mergeCell ref="BL256:BL257"/>
    <mergeCell ref="BI202:BI203"/>
    <mergeCell ref="BI204:BI205"/>
    <mergeCell ref="BI206:BI207"/>
    <mergeCell ref="BI208:BI209"/>
    <mergeCell ref="BI210:BI211"/>
    <mergeCell ref="BI212:BI213"/>
    <mergeCell ref="BI214:BI215"/>
    <mergeCell ref="BI216:BI217"/>
    <mergeCell ref="BK224:BK225"/>
    <mergeCell ref="BI218:BI219"/>
    <mergeCell ref="BI234:BI235"/>
    <mergeCell ref="BI236:BI237"/>
    <mergeCell ref="BI238:BI239"/>
    <mergeCell ref="BI240:BI241"/>
    <mergeCell ref="BI220:BI221"/>
    <mergeCell ref="BI222:BI223"/>
    <mergeCell ref="BI224:BI225"/>
    <mergeCell ref="B14:B15"/>
    <mergeCell ref="H260:H261"/>
    <mergeCell ref="S260:S261"/>
    <mergeCell ref="T260:T261"/>
    <mergeCell ref="U260:U261"/>
    <mergeCell ref="V260:V261"/>
    <mergeCell ref="W260:W261"/>
    <mergeCell ref="X260:X261"/>
    <mergeCell ref="Y260:Y261"/>
    <mergeCell ref="Z260:Z261"/>
    <mergeCell ref="BL252:BL253"/>
    <mergeCell ref="AY214:AY241"/>
    <mergeCell ref="BT8:BT9"/>
    <mergeCell ref="BP8:BP9"/>
    <mergeCell ref="AY1:AZ1"/>
    <mergeCell ref="BK242:BK243"/>
    <mergeCell ref="BK244:BK245"/>
    <mergeCell ref="BK246:BK247"/>
    <mergeCell ref="BK248:BK249"/>
    <mergeCell ref="BK250:BK251"/>
    <mergeCell ref="BK252:BK253"/>
    <mergeCell ref="AY242:AY257"/>
    <mergeCell ref="AZ242:AZ257"/>
    <mergeCell ref="BC242:BC243"/>
    <mergeCell ref="BC244:BC245"/>
    <mergeCell ref="BC246:BC247"/>
    <mergeCell ref="BC248:BC249"/>
    <mergeCell ref="BI122:BI123"/>
    <mergeCell ref="BM242:BM243"/>
    <mergeCell ref="BM244:BM245"/>
    <mergeCell ref="BM246:BM247"/>
    <mergeCell ref="BM248:BM249"/>
    <mergeCell ref="L262:L263"/>
    <mergeCell ref="O262:O263"/>
    <mergeCell ref="S262:S263"/>
    <mergeCell ref="T262:T263"/>
    <mergeCell ref="U262:U263"/>
    <mergeCell ref="V262:V263"/>
    <mergeCell ref="W262:W263"/>
    <mergeCell ref="X262:X263"/>
    <mergeCell ref="Y262:Y263"/>
    <mergeCell ref="Z262:Z263"/>
    <mergeCell ref="C264:C265"/>
    <mergeCell ref="H264:H265"/>
    <mergeCell ref="L264:L265"/>
    <mergeCell ref="O264:O265"/>
    <mergeCell ref="S264:S265"/>
    <mergeCell ref="T264:T265"/>
    <mergeCell ref="U264:U265"/>
    <mergeCell ref="V264:V265"/>
    <mergeCell ref="W264:W265"/>
    <mergeCell ref="X264:X265"/>
    <mergeCell ref="Y264:Y265"/>
    <mergeCell ref="Z264:Z265"/>
    <mergeCell ref="K264:K265"/>
    <mergeCell ref="L266:L267"/>
    <mergeCell ref="O266:O267"/>
    <mergeCell ref="S266:S267"/>
    <mergeCell ref="T266:T267"/>
    <mergeCell ref="U266:U267"/>
    <mergeCell ref="V266:V267"/>
    <mergeCell ref="W266:W267"/>
    <mergeCell ref="X266:X267"/>
    <mergeCell ref="Y266:Y267"/>
    <mergeCell ref="Z266:Z267"/>
    <mergeCell ref="C268:C269"/>
    <mergeCell ref="H268:H269"/>
    <mergeCell ref="L268:L269"/>
    <mergeCell ref="O268:O269"/>
    <mergeCell ref="S268:S269"/>
    <mergeCell ref="T268:T269"/>
    <mergeCell ref="U268:U269"/>
    <mergeCell ref="V268:V269"/>
    <mergeCell ref="W268:W269"/>
    <mergeCell ref="X268:X269"/>
    <mergeCell ref="Y268:Y269"/>
    <mergeCell ref="Z268:Z269"/>
    <mergeCell ref="N268:N269"/>
    <mergeCell ref="K266:K267"/>
    <mergeCell ref="K268:K269"/>
    <mergeCell ref="U270:U271"/>
    <mergeCell ref="V270:V271"/>
    <mergeCell ref="W270:W271"/>
    <mergeCell ref="X270:X271"/>
    <mergeCell ref="Y270:Y271"/>
    <mergeCell ref="Z270:Z271"/>
    <mergeCell ref="C272:C273"/>
    <mergeCell ref="H272:H273"/>
    <mergeCell ref="L272:L273"/>
    <mergeCell ref="O272:O273"/>
    <mergeCell ref="S272:S273"/>
    <mergeCell ref="T272:T273"/>
    <mergeCell ref="U272:U273"/>
    <mergeCell ref="V272:V273"/>
    <mergeCell ref="W272:W273"/>
    <mergeCell ref="X272:X273"/>
    <mergeCell ref="Y272:Y273"/>
    <mergeCell ref="Z272:Z273"/>
    <mergeCell ref="N270:N271"/>
    <mergeCell ref="K270:K271"/>
    <mergeCell ref="K272:K273"/>
    <mergeCell ref="B214:B215"/>
    <mergeCell ref="B216:B217"/>
    <mergeCell ref="H274:H275"/>
    <mergeCell ref="L274:L275"/>
    <mergeCell ref="O274:O275"/>
    <mergeCell ref="S274:S275"/>
    <mergeCell ref="T274:T275"/>
    <mergeCell ref="U274:U275"/>
    <mergeCell ref="V274:V275"/>
    <mergeCell ref="W274:W275"/>
    <mergeCell ref="X274:X275"/>
    <mergeCell ref="Y274:Y275"/>
    <mergeCell ref="Z274:Z275"/>
    <mergeCell ref="C276:C277"/>
    <mergeCell ref="H276:H277"/>
    <mergeCell ref="L276:L277"/>
    <mergeCell ref="O276:O277"/>
    <mergeCell ref="S276:S277"/>
    <mergeCell ref="T276:T277"/>
    <mergeCell ref="U276:U277"/>
    <mergeCell ref="V276:V277"/>
    <mergeCell ref="W276:W277"/>
    <mergeCell ref="X276:X277"/>
    <mergeCell ref="Y276:Y277"/>
    <mergeCell ref="Z276:Z277"/>
    <mergeCell ref="K274:K275"/>
    <mergeCell ref="K276:K277"/>
    <mergeCell ref="H270:H271"/>
    <mergeCell ref="L270:L271"/>
    <mergeCell ref="O270:O271"/>
    <mergeCell ref="S270:S271"/>
    <mergeCell ref="T270:T271"/>
  </mergeCells>
  <phoneticPr fontId="46" type="noConversion"/>
  <conditionalFormatting sqref="J10:J276">
    <cfRule type="expression" dxfId="27" priority="110">
      <formula>AND(J10&lt;&gt;"",COUNTIF(J$10:J$276,J10)&gt;1)</formula>
    </cfRule>
  </conditionalFormatting>
  <conditionalFormatting sqref="J251:J257">
    <cfRule type="expression" dxfId="26" priority="123">
      <formula>AND(J258&lt;&gt;"",COUNTIF(J$10:J$276,J258)&gt;1)</formula>
    </cfRule>
  </conditionalFormatting>
  <conditionalFormatting sqref="J1048566:J1048576">
    <cfRule type="expression" dxfId="25" priority="121">
      <formula>AND(J1&lt;&gt;"",COUNTIF(J$10:J$276,J1)&gt;1)</formula>
    </cfRule>
  </conditionalFormatting>
  <conditionalFormatting sqref="T10:T241">
    <cfRule type="expression" dxfId="24" priority="31">
      <formula>BL19&lt;&gt;""</formula>
    </cfRule>
  </conditionalFormatting>
  <conditionalFormatting sqref="AA10:AA257">
    <cfRule type="expression" dxfId="23" priority="124">
      <formula>AND(AA10&lt;&gt;"",COUNTIF(AA$10:AA$276,AA10)&gt;1)</formula>
    </cfRule>
  </conditionalFormatting>
  <conditionalFormatting sqref="AB10:AB257">
    <cfRule type="expression" dxfId="22" priority="6">
      <formula>BV10&lt;&gt;""</formula>
    </cfRule>
  </conditionalFormatting>
  <conditionalFormatting sqref="AB260:AB277">
    <cfRule type="expression" dxfId="21" priority="10">
      <formula>BV260&lt;&gt;""</formula>
    </cfRule>
  </conditionalFormatting>
  <conditionalFormatting sqref="AO1:AO7 AO9:AO257">
    <cfRule type="iconSet" priority="15">
      <iconSet iconSet="3Arrows" showValue="0" reverse="1">
        <cfvo type="percent" val="0"/>
        <cfvo type="num" val="0"/>
        <cfvo type="num" val="0" gte="0"/>
      </iconSet>
    </cfRule>
  </conditionalFormatting>
  <conditionalFormatting sqref="AO260:AO277">
    <cfRule type="iconSet" priority="11">
      <iconSet iconSet="3Arrows" showValue="0" reverse="1">
        <cfvo type="percent" val="0"/>
        <cfvo type="num" val="0"/>
        <cfvo type="num" val="0" gte="0"/>
      </iconSet>
    </cfRule>
  </conditionalFormatting>
  <conditionalFormatting sqref="AP10:AP257">
    <cfRule type="expression" dxfId="20" priority="13">
      <formula>CM10&lt;&gt;""</formula>
    </cfRule>
  </conditionalFormatting>
  <conditionalFormatting sqref="BG10:BG233">
    <cfRule type="expression" dxfId="19" priority="129">
      <formula>BG18&lt;&gt;""</formula>
    </cfRule>
    <cfRule type="expression" dxfId="18" priority="130">
      <formula>BG18:BG264&lt;&gt;""</formula>
    </cfRule>
  </conditionalFormatting>
  <conditionalFormatting sqref="BG10:BG257">
    <cfRule type="expression" dxfId="17" priority="77">
      <formula>Y&lt;&gt;""</formula>
    </cfRule>
  </conditionalFormatting>
  <conditionalFormatting sqref="BG234">
    <cfRule type="expression" dxfId="16" priority="106">
      <formula>#REF!&lt;&gt;""</formula>
    </cfRule>
    <cfRule type="expression" dxfId="15" priority="107">
      <formula>BG258:BG488&lt;&gt;""</formula>
    </cfRule>
  </conditionalFormatting>
  <conditionalFormatting sqref="BG235:BG257">
    <cfRule type="expression" dxfId="14" priority="108">
      <formula>BG258&lt;&gt;""</formula>
    </cfRule>
    <cfRule type="expression" dxfId="13" priority="109">
      <formula>BG258:BG489&lt;&gt;""</formula>
    </cfRule>
  </conditionalFormatting>
  <conditionalFormatting sqref="BV10:BV240">
    <cfRule type="expression" dxfId="12" priority="29">
      <formula>DN19&lt;&gt;""</formula>
    </cfRule>
  </conditionalFormatting>
  <conditionalFormatting sqref="BV10:BV250">
    <cfRule type="expression" dxfId="11" priority="30">
      <formula>DN10&lt;&gt;""</formula>
    </cfRule>
  </conditionalFormatting>
  <dataValidations count="8">
    <dataValidation allowBlank="1" showErrorMessage="1" sqref="B14:B30 AA1:AA9 B1:B12 J258:J259 K258:K277 A1:A1048576 AP1:XFD1048576 AB7 AC1:AO7 AB1:AB5 L280:AA280 J278:J1048576 K281:AA1048576 AA278 AB258:AB1048576 B32:B1048576 AA259 AC9:AO1048576 AB9 L1:Z279 J1:K9 C1:I1048576" xr:uid="{D83E94AF-A502-4298-BBB7-5AF31A87B457}"/>
    <dataValidation type="whole" allowBlank="1" showInputMessage="1" showErrorMessage="1" promptTitle="Erreur" prompt="Dossard entre 100 et 150" sqref="AB6" xr:uid="{E2A5C799-9BE1-4526-8E42-E43F5F9A8439}">
      <formula1>100</formula1>
      <formula2>150</formula2>
    </dataValidation>
    <dataValidation type="whole" operator="greaterThanOrEqual" allowBlank="1" showErrorMessage="1" error="Le N° de dossard doit être = ou sup. à 100" sqref="J10:J257" xr:uid="{4ADC744D-2596-40C8-BFAC-6ACA914F721E}">
      <formula1>100</formula1>
    </dataValidation>
    <dataValidation type="decimal" operator="greaterThanOrEqual" allowBlank="1" showInputMessage="1" showErrorMessage="1" error="Le N° de dossard doit être = ou sup. à 100" sqref="AA10:AA257" xr:uid="{F49B4D69-7C55-488B-B37E-A5732BD9C6F5}">
      <formula1>100</formula1>
    </dataValidation>
    <dataValidation type="whole" operator="greaterThanOrEqual" allowBlank="1" showErrorMessage="1" error="Le N° de dossard doit être = ou sup. 0 100." sqref="J260:J277" xr:uid="{DFBFFAC6-8D43-425E-8F53-463E3984D05D}">
      <formula1>100</formula1>
    </dataValidation>
    <dataValidation type="whole" operator="greaterThanOrEqual" allowBlank="1" showErrorMessage="1" error="Le N° de dossard doit être = ou sup. à 100." sqref="AA260:AA277" xr:uid="{4EC38691-1716-42BD-9F50-EC7081D960A4}">
      <formula1>100</formula1>
    </dataValidation>
    <dataValidation type="whole" operator="greaterThanOrEqual" allowBlank="1" showInputMessage="1" showErrorMessage="1" error="Erreur de score !" sqref="AB10:AB257" xr:uid="{8BF9EC0A-CAF7-4707-B677-617B8D25AE6F}">
      <formula1>50</formula1>
    </dataValidation>
    <dataValidation type="whole" operator="greaterThanOrEqual" showErrorMessage="1" error="Erreur de score !" sqref="K10:K257" xr:uid="{1019A6F6-1234-4EC7-B15F-6244F148153A}">
      <formula1>50</formula1>
    </dataValidation>
  </dataValidations>
  <printOptions horizontalCentered="1"/>
  <pageMargins left="0" right="3.9583333333333331E-2" top="0.19652777777777777" bottom="0.15763888888888888" header="0" footer="0"/>
  <pageSetup paperSize="9" scale="69" fitToHeight="0" orientation="landscape" r:id="rId1"/>
  <rowBreaks count="6" manualBreakCount="6">
    <brk id="45" max="73" man="1"/>
    <brk id="81" max="16383" man="1"/>
    <brk id="105" max="73" man="1"/>
    <brk id="149" max="73" man="1"/>
    <brk id="183" max="16383" man="1"/>
    <brk id="213" max="7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B1:BY20"/>
  <sheetViews>
    <sheetView zoomScaleNormal="100" workbookViewId="0"/>
  </sheetViews>
  <sheetFormatPr baseColWidth="10" defaultColWidth="12.5546875" defaultRowHeight="15" customHeight="1" x14ac:dyDescent="0.4"/>
  <cols>
    <col min="1" max="1" width="3.71875" customWidth="1"/>
    <col min="2" max="2" width="9.71875" customWidth="1"/>
    <col min="3" max="29" width="5.5546875" customWidth="1"/>
  </cols>
  <sheetData>
    <row r="1" spans="2:77" ht="18" customHeight="1" x14ac:dyDescent="0.6">
      <c r="B1" s="1642" t="s">
        <v>1862</v>
      </c>
      <c r="C1" s="1551"/>
      <c r="D1" s="1551"/>
      <c r="E1" s="1551"/>
      <c r="F1" s="1551"/>
      <c r="G1" s="1551"/>
      <c r="H1" s="1551"/>
      <c r="I1" s="1551"/>
      <c r="J1" s="1551"/>
      <c r="K1" s="1551"/>
      <c r="L1" s="1551"/>
      <c r="M1" s="1551"/>
      <c r="N1" s="1551"/>
      <c r="O1" s="1551"/>
      <c r="P1" s="1551"/>
      <c r="Q1" s="1551"/>
      <c r="R1" s="1551"/>
      <c r="S1" s="1551"/>
      <c r="T1" s="1551"/>
      <c r="U1" s="1551"/>
      <c r="V1" s="1551"/>
      <c r="W1" s="1551"/>
      <c r="X1" s="1551"/>
      <c r="Y1" s="1551"/>
      <c r="Z1" s="1551"/>
      <c r="AA1" s="1551"/>
      <c r="AB1" s="1551"/>
      <c r="AC1" s="1551"/>
    </row>
    <row r="2" spans="2:77" ht="18" customHeight="1" x14ac:dyDescent="0.6">
      <c r="B2" s="1642" t="s">
        <v>2068</v>
      </c>
      <c r="C2" s="1551"/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  <c r="T2" s="1551"/>
      <c r="U2" s="1551"/>
      <c r="V2" s="1551"/>
      <c r="W2" s="1551"/>
      <c r="X2" s="1551"/>
      <c r="Y2" s="1551"/>
      <c r="Z2" s="1551"/>
      <c r="AA2" s="1551"/>
      <c r="AB2" s="1551"/>
      <c r="AC2" s="1551"/>
    </row>
    <row r="3" spans="2:77" ht="18" customHeight="1" x14ac:dyDescent="0.4">
      <c r="B3" s="26"/>
      <c r="C3" s="222" t="s">
        <v>184</v>
      </c>
      <c r="D3" s="26"/>
      <c r="E3" s="26"/>
      <c r="F3" s="26"/>
      <c r="G3" s="26"/>
      <c r="H3" s="16"/>
      <c r="I3" s="16"/>
      <c r="J3" s="16"/>
      <c r="K3" s="1643"/>
      <c r="L3" s="1551"/>
      <c r="M3" s="1551"/>
      <c r="N3" s="1551"/>
      <c r="O3" s="1551"/>
      <c r="P3" s="1551"/>
      <c r="Q3" s="1551"/>
      <c r="R3" s="1551"/>
      <c r="S3" s="1551"/>
      <c r="T3" s="16"/>
      <c r="U3" s="16"/>
      <c r="AA3" s="11"/>
      <c r="AB3" s="1110"/>
      <c r="AC3" s="1110"/>
    </row>
    <row r="4" spans="2:77" ht="18" customHeight="1" thickBot="1" x14ac:dyDescent="0.45">
      <c r="B4" s="1634"/>
      <c r="C4" s="1551"/>
      <c r="D4" s="1551"/>
      <c r="E4" s="1551"/>
      <c r="F4" s="223"/>
      <c r="G4" s="223"/>
      <c r="H4" s="1644"/>
      <c r="I4" s="1551"/>
      <c r="J4" s="1551"/>
      <c r="K4" s="1551"/>
      <c r="L4" s="26"/>
      <c r="W4" s="1645" t="s">
        <v>185</v>
      </c>
      <c r="X4" s="1646"/>
      <c r="Y4" s="1646"/>
      <c r="Z4" s="1646"/>
      <c r="AA4" s="1646"/>
      <c r="AB4" s="1646"/>
      <c r="AC4" s="26">
        <v>72</v>
      </c>
    </row>
    <row r="5" spans="2:77" ht="18" customHeight="1" x14ac:dyDescent="0.4">
      <c r="B5" s="1647"/>
      <c r="C5" s="1635" t="s">
        <v>64</v>
      </c>
      <c r="D5" s="1636"/>
      <c r="E5" s="1637"/>
      <c r="F5" s="1641" t="s">
        <v>318</v>
      </c>
      <c r="G5" s="1636"/>
      <c r="H5" s="1637"/>
      <c r="I5" s="1635" t="s">
        <v>137</v>
      </c>
      <c r="J5" s="1636"/>
      <c r="K5" s="1637"/>
      <c r="L5" s="1641" t="s">
        <v>186</v>
      </c>
      <c r="M5" s="1636"/>
      <c r="N5" s="1637"/>
      <c r="O5" s="1635" t="s">
        <v>154</v>
      </c>
      <c r="P5" s="1636"/>
      <c r="Q5" s="1637"/>
      <c r="R5" s="1641" t="s">
        <v>165</v>
      </c>
      <c r="S5" s="1636"/>
      <c r="T5" s="1637"/>
      <c r="U5" s="1635" t="s">
        <v>173</v>
      </c>
      <c r="V5" s="1636"/>
      <c r="W5" s="1637"/>
      <c r="X5" s="1641" t="s">
        <v>323</v>
      </c>
      <c r="Y5" s="1636"/>
      <c r="Z5" s="1637"/>
      <c r="AA5" s="1635" t="s">
        <v>176</v>
      </c>
      <c r="AB5" s="1636"/>
      <c r="AC5" s="1637"/>
    </row>
    <row r="6" spans="2:77" ht="18" customHeight="1" thickBot="1" x14ac:dyDescent="0.45">
      <c r="B6" s="1640"/>
      <c r="C6" s="224" t="s">
        <v>188</v>
      </c>
      <c r="D6" s="225" t="s">
        <v>189</v>
      </c>
      <c r="E6" s="226" t="s">
        <v>49</v>
      </c>
      <c r="F6" s="227" t="s">
        <v>188</v>
      </c>
      <c r="G6" s="228" t="s">
        <v>190</v>
      </c>
      <c r="H6" s="229" t="s">
        <v>49</v>
      </c>
      <c r="I6" s="224" t="s">
        <v>188</v>
      </c>
      <c r="J6" s="225" t="s">
        <v>191</v>
      </c>
      <c r="K6" s="226" t="s">
        <v>49</v>
      </c>
      <c r="L6" s="227" t="s">
        <v>188</v>
      </c>
      <c r="M6" s="228" t="s">
        <v>192</v>
      </c>
      <c r="N6" s="229" t="s">
        <v>49</v>
      </c>
      <c r="O6" s="224" t="s">
        <v>188</v>
      </c>
      <c r="P6" s="225" t="s">
        <v>193</v>
      </c>
      <c r="Q6" s="226" t="s">
        <v>49</v>
      </c>
      <c r="R6" s="227" t="s">
        <v>188</v>
      </c>
      <c r="S6" s="228" t="s">
        <v>194</v>
      </c>
      <c r="T6" s="229" t="s">
        <v>49</v>
      </c>
      <c r="U6" s="224" t="s">
        <v>188</v>
      </c>
      <c r="V6" s="225" t="s">
        <v>195</v>
      </c>
      <c r="W6" s="226" t="s">
        <v>49</v>
      </c>
      <c r="X6" s="227" t="s">
        <v>188</v>
      </c>
      <c r="Y6" s="228" t="s">
        <v>196</v>
      </c>
      <c r="Z6" s="229" t="s">
        <v>49</v>
      </c>
      <c r="AA6" s="224" t="s">
        <v>188</v>
      </c>
      <c r="AB6" s="225" t="s">
        <v>197</v>
      </c>
      <c r="AC6" s="226" t="s">
        <v>49</v>
      </c>
    </row>
    <row r="7" spans="2:77" ht="18" customHeight="1" x14ac:dyDescent="0.4">
      <c r="B7" s="1638" t="s">
        <v>198</v>
      </c>
      <c r="C7" s="180">
        <f>IF(ISBLANK('JOURNÉE 1'!P10),"",'JOURNÉE 1'!P10)</f>
        <v>63</v>
      </c>
      <c r="D7" s="87">
        <f>IF(C7="","",IF(C7=999,"",RANK(C7,($C$7:$C$9,$F$7:$F$9,$I$7:$I$9,$L$7:$L$9,$O$7:$O$9,$R$7:$R$9,$U$7:$U$9,$X$7:$X$9,$AA$7:$AA$9),1)))</f>
        <v>3</v>
      </c>
      <c r="E7" s="230">
        <f>IF(D7&gt;20,"",IF(D7&lt;=190,40-((D7-1)*2),1))</f>
        <v>36</v>
      </c>
      <c r="F7" s="195">
        <f>IF(ISBLANK('JOURNÉE 1'!P46),"",'JOURNÉE 1'!P46)</f>
        <v>56</v>
      </c>
      <c r="G7" s="115">
        <f>IF(F7="","",IF(F7=999,"",RANK(F7,($C$7:$C$9,$F$7:$F$9,$I$7:$I$9,$L$7:$L$9,$O$7:$O$9,$R$7:$R$9,$U$7:$U$9,$X$7:$X$9,$AA$7:$AA$9),1)))</f>
        <v>1</v>
      </c>
      <c r="H7" s="231">
        <f>IF(G7&gt;20,"",IF(G7&lt;=190,40-((G7-1)*2),1))</f>
        <v>40</v>
      </c>
      <c r="I7" s="180">
        <f>IF(ISBLANK('JOURNÉE 1'!P82),"",'JOURNÉE 1'!P82)</f>
        <v>60</v>
      </c>
      <c r="J7" s="87">
        <f>IF(I7="","",IF(I7=999,"",RANK(I7,($C$7:$C$9,$F$7:$F$9,$I$7:$I$9,$L$7:$L$9,$O$7:$O$9,$R$7:$R$9,$U$7:$U$9,$X$7:$X$9,$AA$7:$AA$9),1)))</f>
        <v>2</v>
      </c>
      <c r="K7" s="230">
        <f>IF(J7&gt;20,"",IF(J7&lt;=190,40-((J7-1)*2),1))</f>
        <v>38</v>
      </c>
      <c r="L7" s="195">
        <f>IF(ISBLANK('JOURNÉE 1'!P106),"",'JOURNÉE 1'!P106)</f>
        <v>63</v>
      </c>
      <c r="M7" s="115">
        <f>IF(L7="","",IF(L7=999,"",RANK(L7,($C$7:$C$9,$F$7:$F$9,$I$7:$I$9,$L$7:$L$9,$O$7:$O$9,$R$7:$R$9,$U$7:$U$9,$X$7:$X$9,$AA$7:$AA$9),1)))</f>
        <v>3</v>
      </c>
      <c r="N7" s="231">
        <f>IF(M7&gt;20,"",IF(M7&lt;=190,40-((M7-1)*2),1))</f>
        <v>36</v>
      </c>
      <c r="O7" s="180">
        <f>IF(ISBLANK('JOURNÉE 1'!P124),"",'JOURNÉE 1'!P124)</f>
        <v>72</v>
      </c>
      <c r="P7" s="87">
        <f>IF(O7="","",IF(O7=999,"",RANK(O7,($C$7:$C$9,$F$7:$F$9,$I$7:$I$9,$L$7:$L$9,$O$7:$O$9,$R$7:$R$9,$U$7:$U$9,$X$7:$X$9,$AA$7:$AA$9),1)))</f>
        <v>17</v>
      </c>
      <c r="Q7" s="230">
        <f>IF(P7&gt;20,"",IF(P7&lt;=190,40-((P7-1)*2),1))</f>
        <v>8</v>
      </c>
      <c r="R7" s="195">
        <f>IF(ISBLANK('JOURNÉE 1'!P150),"",'JOURNÉE 1'!P150)</f>
        <v>67</v>
      </c>
      <c r="S7" s="115">
        <f>IF(R7="","",IF(R7=999,"",RANK(R7,($C$7:$C$9,$F$7:$F$9,$I$7:$I$9,$L$7:$L$9,$O$7:$O$9,$R$7:$R$9,$U$7:$U$9,$X$7:$X$9,$AA$7:$AA$9),1)))</f>
        <v>10</v>
      </c>
      <c r="T7" s="231">
        <f>IF(S7&gt;20,"",IF(S7&lt;=190,40-((S7-1)*2),1))</f>
        <v>22</v>
      </c>
      <c r="U7" s="180">
        <f>IF(ISBLANK('JOURNÉE 1'!P184),"",'JOURNÉE 1'!P184)</f>
        <v>64</v>
      </c>
      <c r="V7" s="87">
        <f>IF(U7="","",IF(U7=999,"",RANK(U7,($C$7:$C$9,$F$7:$F$9,$I$7:$I$9,$L$7:$L$9,$O$7:$O$9,$R$7:$R$9,$U$7:$U$9,$X$7:$X$9,$AA$7:$AA$9),1)))</f>
        <v>5</v>
      </c>
      <c r="W7" s="230">
        <f>IF(V7&gt;20,"",IF(V7&lt;=190,40-((V7-1)*2),1))</f>
        <v>32</v>
      </c>
      <c r="X7" s="195" t="str">
        <f>IF(ISBLANK('JOURNÉE 1'!P242),"",'JOURNÉE 1'!P242)</f>
        <v/>
      </c>
      <c r="Y7" s="115" t="str">
        <f>IF(X7="","",IF(X7=999,"",RANK(X7,($C$7:$C$9,$F$7:$F$9,$I$7:$I$9,$L$7:$L$9,$O$7:$O$9,$R$7:$R$9,$U$7:$U$9,$X$7:$X$9,$AA$7:$AA$9),1)))</f>
        <v/>
      </c>
      <c r="Z7" s="231" t="str">
        <f>IF(Y7&gt;20,"",IF(Y7&lt;=190,40-((Y7-1)*2),1))</f>
        <v/>
      </c>
      <c r="AA7" s="180">
        <f>IF(ISBLANK('JOURNÉE 1'!P214),"",'JOURNÉE 1'!P214)</f>
        <v>67</v>
      </c>
      <c r="AB7" s="87">
        <f>IF(AA7="","",IF(AA7=999,"",RANK(AA7,($C$7:$C$9,$F$7:$F$9,$I$7:$I$9,$L$7:$L$9,$O$7:$O$9,$R$7:$R$9,$U$7:$U$9,$X$7:$X$9,$AA$7:$AA$9),1)))</f>
        <v>10</v>
      </c>
      <c r="AC7" s="230">
        <f>IF(AB7&gt;20,"",IF(AB7&lt;=190,40-((AB7-1)*2),1))</f>
        <v>22</v>
      </c>
    </row>
    <row r="8" spans="2:77" ht="18" customHeight="1" x14ac:dyDescent="0.4">
      <c r="B8" s="1639"/>
      <c r="C8" s="232">
        <f>IF(ISBLANK('JOURNÉE 1'!P11),"",'JOURNÉE 1'!P11)</f>
        <v>66</v>
      </c>
      <c r="D8" s="87">
        <f>IF(C8="","",IF(C8=999,"",RANK(C8,($C$7:$C$9,$F$7:$F$9,$I$7:$I$9,$L$7:$L$9,$O$7:$O$9,$R$7:$R$9,$U$7:$U$9,$X$7:$X$9,$AA$7:$AA$9),1)))</f>
        <v>8</v>
      </c>
      <c r="E8" s="233">
        <f>IF(D8&gt;20,"",IF(D8&lt;=190,40-((D8-1)*2),1))</f>
        <v>26</v>
      </c>
      <c r="F8" s="234">
        <f>IF(ISBLANK('JOURNÉE 1'!P47),"",'JOURNÉE 1'!P47)</f>
        <v>68</v>
      </c>
      <c r="G8" s="82">
        <f>IF(F8="","",IF(F8=999,"",RANK(F8,($C$7:$C$9,$F$7:$F$9,$I$7:$I$9,$L$7:$L$9,$O$7:$O$9,$R$7:$R$9,$U$7:$U$9,$X$7:$X$9,$AA$7:$AA$9),1)))</f>
        <v>13</v>
      </c>
      <c r="H8" s="235">
        <f>IF(G8&gt;20,"",IF(G8&lt;=190,40-((G8-1)*2),1))</f>
        <v>16</v>
      </c>
      <c r="I8" s="232">
        <f>IF(ISBLANK('JOURNÉE 1'!P83),"",'JOURNÉE 1'!P83)</f>
        <v>64</v>
      </c>
      <c r="J8" s="87">
        <f>IF(I8="","",IF(I8=999,"",RANK(I8,($C$7:$C$9,$F$7:$F$9,$I$7:$I$9,$L$7:$L$9,$O$7:$O$9,$R$7:$R$9,$U$7:$U$9,$X$7:$X$9,$AA$7:$AA$9),1)))</f>
        <v>5</v>
      </c>
      <c r="K8" s="233">
        <f>IF(J8&gt;20,"",IF(J8&lt;=190,40-((J8-1)*2),1))</f>
        <v>32</v>
      </c>
      <c r="L8" s="234">
        <f>IF(ISBLANK('JOURNÉE 1'!P107),"",'JOURNÉE 1'!P107)</f>
        <v>74</v>
      </c>
      <c r="M8" s="82">
        <f>IF(L8="","",IF(L8=999,"",RANK(L8,($C$7:$C$9,$F$7:$F$9,$I$7:$I$9,$L$7:$L$9,$O$7:$O$9,$R$7:$R$9,$U$7:$U$9,$X$7:$X$9,$AA$7:$AA$9),1)))</f>
        <v>19</v>
      </c>
      <c r="N8" s="235">
        <f>IF(M8&gt;20,"",IF(M8&lt;=190,40-((M8-1)*2),1))</f>
        <v>4</v>
      </c>
      <c r="O8" s="232" t="str">
        <f>IF(ISBLANK('JOURNÉE 1'!P125),"",'JOURNÉE 1'!P125)</f>
        <v/>
      </c>
      <c r="P8" s="87" t="str">
        <f>IF(O8="","",IF(O8=999,"",RANK(O8,($C$7:$C$9,$F$7:$F$9,$I$7:$I$9,$L$7:$L$9,$O$7:$O$9,$R$7:$R$9,$U$7:$U$9,$X$7:$X$9,$AA$7:$AA$9),1)))</f>
        <v/>
      </c>
      <c r="Q8" s="233" t="str">
        <f>IF(P8&gt;20,"",IF(P8&lt;=190,40-((P8-1)*2),1))</f>
        <v/>
      </c>
      <c r="R8" s="234">
        <f>IF(ISBLANK('JOURNÉE 1'!P151),"",'JOURNÉE 1'!P151)</f>
        <v>68</v>
      </c>
      <c r="S8" s="82">
        <f>IF(R8="","",IF(R8=999,"",RANK(R8,($C$7:$C$9,$F$7:$F$9,$I$7:$I$9,$L$7:$L$9,$O$7:$O$9,$R$7:$R$9,$U$7:$U$9,$X$7:$X$9,$AA$7:$AA$9),1)))</f>
        <v>13</v>
      </c>
      <c r="T8" s="235">
        <f>IF(S8&gt;20,"",IF(S8&lt;=190,40-((S8-1)*2),1))</f>
        <v>16</v>
      </c>
      <c r="U8" s="232">
        <f>IF(ISBLANK('JOURNÉE 1'!P185),"",'JOURNÉE 1'!P185)</f>
        <v>65</v>
      </c>
      <c r="V8" s="87">
        <f>IF(U8="","",IF(U8=999,"",RANK(U8,($C$7:$C$9,$F$7:$F$9,$I$7:$I$9,$L$7:$L$9,$O$7:$O$9,$R$7:$R$9,$U$7:$U$9,$X$7:$X$9,$AA$7:$AA$9),1)))</f>
        <v>7</v>
      </c>
      <c r="W8" s="233">
        <f>IF(V8&gt;20,"",IF(V8&lt;=190,40-((V8-1)*2),1))</f>
        <v>28</v>
      </c>
      <c r="X8" s="234" t="str">
        <f>IF(ISBLANK('JOURNÉE 1'!P243),"",'JOURNÉE 1'!P243)</f>
        <v/>
      </c>
      <c r="Y8" s="82" t="str">
        <f>IF(X8="","",IF(X8=999,"",RANK(X8,($C$7:$C$9,$F$7:$F$9,$I$7:$I$9,$L$7:$L$9,$O$7:$O$9,$R$7:$R$9,$U$7:$U$9,$X$7:$X$9,$AA$7:$AA$9),1)))</f>
        <v/>
      </c>
      <c r="Z8" s="235" t="str">
        <f>IF(Y8&gt;20,"",IF(Y8&lt;=190,40-((Y8-1)*2),1))</f>
        <v/>
      </c>
      <c r="AA8" s="232">
        <f>IF(ISBLANK('JOURNÉE 1'!P215),"",'JOURNÉE 1'!P215)</f>
        <v>68</v>
      </c>
      <c r="AB8" s="87">
        <f>IF(AA8="","",IF(AA8=999,"",RANK(AA8,($C$7:$C$9,$F$7:$F$9,$I$7:$I$9,$L$7:$L$9,$O$7:$O$9,$R$7:$R$9,$U$7:$U$9,$X$7:$X$9,$AA$7:$AA$9),1)))</f>
        <v>13</v>
      </c>
      <c r="AC8" s="233">
        <f>IF(AB8&gt;20,"",IF(AB8&lt;=190,40-((AB8-1)*2),1))</f>
        <v>16</v>
      </c>
      <c r="BY8" s="235"/>
    </row>
    <row r="9" spans="2:77" ht="18" customHeight="1" thickBot="1" x14ac:dyDescent="0.45">
      <c r="B9" s="1640"/>
      <c r="C9" s="189">
        <f>IF(ISBLANK('JOURNÉE 1'!P12),"",'JOURNÉE 1'!P12)</f>
        <v>67</v>
      </c>
      <c r="D9" s="87">
        <f>IF(C9="","",IF(C9=999,"",RANK(C9,($C$7:$C$9,$F$7:$F$9,$I$7:$I$9,$L$7:$L$9,$O$7:$O$9,$R$7:$R$9,$U$7:$U$9,$X$7:$X$9,$AA$7:$AA$9),1)))</f>
        <v>10</v>
      </c>
      <c r="E9" s="236">
        <f>IF(D9&gt;20,"",IF(D9&lt;=190,40-((D9-1)*2),1))</f>
        <v>22</v>
      </c>
      <c r="F9" s="206">
        <f>IF(ISBLANK('JOURNÉE 1'!P48),"",'JOURNÉE 1'!P48)</f>
        <v>78</v>
      </c>
      <c r="G9" s="205">
        <f>IF(F9="","",IF(F9=999,"",RANK(F9,($C$7:$C$9,$F$7:$F$9,$I$7:$I$9,$L$7:$L$9,$O$7:$O$9,$R$7:$R$9,$U$7:$U$9,$X$7:$X$9,$AA$7:$AA$9),1)))</f>
        <v>21</v>
      </c>
      <c r="H9" s="237" t="str">
        <f>IF(G9&gt;20,"",IF(G9&lt;=190,40-((G9-1)*2),1))</f>
        <v/>
      </c>
      <c r="I9" s="189" t="str">
        <f>IF(ISBLANK('JOURNÉE 1'!P84),"",'JOURNÉE 1'!P84)</f>
        <v/>
      </c>
      <c r="J9" s="87" t="str">
        <f>IF(I9="","",IF(I9=999,"",RANK(I9,($C$7:$C$9,$F$7:$F$9,$I$7:$I$9,$L$7:$L$9,$O$7:$O$9,$R$7:$R$9,$U$7:$U$9,$X$7:$X$9,$AA$7:$AA$9),1)))</f>
        <v/>
      </c>
      <c r="K9" s="236" t="str">
        <f>IF(J9&gt;20,"",IF(J9&lt;=190,40-((J9-1)*2),1))</f>
        <v/>
      </c>
      <c r="L9" s="206">
        <f>IF(ISBLANK('JOURNÉE 1'!P108),"",'JOURNÉE 1'!P108)</f>
        <v>74</v>
      </c>
      <c r="M9" s="205">
        <f>IF(L9="","",IF(L9=999,"",RANK(L9,($C$7:$C$9,$F$7:$F$9,$I$7:$I$9,$L$7:$L$9,$O$7:$O$9,$R$7:$R$9,$U$7:$U$9,$X$7:$X$9,$AA$7:$AA$9),1)))</f>
        <v>19</v>
      </c>
      <c r="N9" s="237">
        <f>IF(M9&gt;20,"",IF(M9&lt;=190,40-((M9-1)*2),1))</f>
        <v>4</v>
      </c>
      <c r="O9" s="189" t="str">
        <f>IF(ISBLANK('JOURNÉE 1'!P126),"",'JOURNÉE 1'!P126)</f>
        <v/>
      </c>
      <c r="P9" s="87" t="str">
        <f>IF(O9="","",IF(O9=999,"",RANK(O9,($C$7:$C$9,$F$7:$F$9,$I$7:$I$9,$L$7:$L$9,$O$7:$O$9,$R$7:$R$9,$U$7:$U$9,$X$7:$X$9,$AA$7:$AA$9),1)))</f>
        <v/>
      </c>
      <c r="Q9" s="236" t="str">
        <f>IF(P9&gt;20,"",IF(P9&lt;=190,40-((P9-1)*2),1))</f>
        <v/>
      </c>
      <c r="R9" s="206">
        <f>IF(ISBLANK('JOURNÉE 1'!P152),"",'JOURNÉE 1'!P152)</f>
        <v>71</v>
      </c>
      <c r="S9" s="205">
        <f>IF(R9="","",IF(R9=999,"",RANK(R9,($C$7:$C$9,$F$7:$F$9,$I$7:$I$9,$L$7:$L$9,$O$7:$O$9,$R$7:$R$9,$U$7:$U$9,$X$7:$X$9,$AA$7:$AA$9),1)))</f>
        <v>16</v>
      </c>
      <c r="T9" s="237">
        <f>IF(S9&gt;20,"",IF(S9&lt;=190,40-((S9-1)*2),1))</f>
        <v>10</v>
      </c>
      <c r="U9" s="189">
        <f>IF(ISBLANK('JOURNÉE 1'!P186),"",'JOURNÉE 1'!P186)</f>
        <v>66</v>
      </c>
      <c r="V9" s="87">
        <f>IF(U9="","",IF(U9=999,"",RANK(U9,($C$7:$C$9,$F$7:$F$9,$I$7:$I$9,$L$7:$L$9,$O$7:$O$9,$R$7:$R$9,$U$7:$U$9,$X$7:$X$9,$AA$7:$AA$9),1)))</f>
        <v>8</v>
      </c>
      <c r="W9" s="236">
        <f>IF(V9&gt;20,"",IF(V9&lt;=190,40-((V9-1)*2),1))</f>
        <v>26</v>
      </c>
      <c r="X9" s="206" t="str">
        <f>IF(ISBLANK('JOURNÉE 1'!P244),"",'JOURNÉE 1'!P244)</f>
        <v/>
      </c>
      <c r="Y9" s="205" t="str">
        <f>IF(X9="","",IF(X9=999,"",RANK(X9,($C$7:$C$9,$F$7:$F$9,$I$7:$I$9,$L$7:$L$9,$O$7:$O$9,$R$7:$R$9,$U$7:$U$9,$X$7:$X$9,$AA$7:$AA$9),1)))</f>
        <v/>
      </c>
      <c r="Z9" s="237" t="str">
        <f>IF(Y9&gt;20,"",IF(Y9&lt;=190,40-((Y9-1)*2),1))</f>
        <v/>
      </c>
      <c r="AA9" s="189">
        <f>IF(ISBLANK('JOURNÉE 1'!P216),"",'JOURNÉE 1'!P216)</f>
        <v>73</v>
      </c>
      <c r="AB9" s="87">
        <f>IF(AA9="","",IF(AA9=999,"",RANK(AA9,($C$7:$C$9,$F$7:$F$9,$I$7:$I$9,$L$7:$L$9,$O$7:$O$9,$R$7:$R$9,$U$7:$U$9,$X$7:$X$9,$AA$7:$AA$9),1)))</f>
        <v>18</v>
      </c>
      <c r="AC9" s="236">
        <f>IF(AB9&gt;20,"",IF(AB9&lt;=190,40-((AB9-1)*2),1))</f>
        <v>6</v>
      </c>
      <c r="BY9" s="1398"/>
    </row>
    <row r="10" spans="2:77" ht="18" customHeight="1" x14ac:dyDescent="0.4">
      <c r="B10" s="1638" t="s">
        <v>199</v>
      </c>
      <c r="C10" s="108">
        <f>IF(ISBLANK('JOURNÉE 1'!AK10),"",'JOURNÉE 1'!AK10)</f>
        <v>72</v>
      </c>
      <c r="D10" s="109">
        <f>IF(C10="","",IF(C10=999,"",RANK(C10,($C$10:$C$13,$F$10:$F$13,$I$10:$I$13,$L$10:$L$13,$O$10:$O$13,$R$10:$R$13,$U$10:$U$13,$X$10:$X$13,$AA$10:$AA$13),1)))</f>
        <v>6</v>
      </c>
      <c r="E10" s="230">
        <f t="shared" ref="E10:E17" si="0">IF(D10="","",IF(21-D10&lt;0,0,21-D10))</f>
        <v>15</v>
      </c>
      <c r="F10" s="195">
        <f>IF(ISBLANK('JOURNÉE 1'!AK46),"",'JOURNÉE 1'!AK46)</f>
        <v>68</v>
      </c>
      <c r="G10" s="115">
        <f>IF(F10="","",IF(F10=999,"",RANK(F10,($C$10:$C$13,$F$10:$F$13,$I$10:$I$13,$L$10:$L$13,$O$10:$O$13,$R$10:$R$13,$U$10:$U$13,$X$10:$X$13,$AA$10:$AA$13),1)))</f>
        <v>1</v>
      </c>
      <c r="H10" s="231">
        <f t="shared" ref="H10:H17" si="1">IF(G10="","",IF(21-G10&lt;0,0,21-G10))</f>
        <v>20</v>
      </c>
      <c r="I10" s="108">
        <f>IF(ISBLANK('JOURNÉE 1'!AK82),"",'JOURNÉE 1'!AK82)</f>
        <v>71</v>
      </c>
      <c r="J10" s="109">
        <f>IF(I10="","",IF(I10=999,"",RANK(I10,($C$10:$C$13,$F$10:$F$13,$I$10:$I$13,$L$10:$L$13,$O$10:$O$13,$R$10:$R$13,$U$10:$U$13,$X$10:$X$13,$AA$10:$AA$13),1)))</f>
        <v>3</v>
      </c>
      <c r="K10" s="230">
        <f t="shared" ref="K10:K17" si="2">IF(J10="","",IF(21-J10&lt;0,0,21-J10))</f>
        <v>18</v>
      </c>
      <c r="L10" s="115">
        <f>IF(ISBLANK('JOURNÉE 1'!AK106),"",'JOURNÉE 1'!AK106)</f>
        <v>71</v>
      </c>
      <c r="M10" s="115">
        <f>IF(L10="","",IF(L10=999,"",RANK(L10,($C$10:$C$13,$F$10:$F$13,$I$10:$I$13,$L$10:$L$13,$O$10:$O$13,$R$10:$R$13,$U$10:$U$13,$X$10:$X$13,$AA$10:$AA$13),1)))</f>
        <v>3</v>
      </c>
      <c r="N10" s="231">
        <f t="shared" ref="N10:N17" si="3">IF(M10="","",IF(21-M10&lt;0,0,21-M10))</f>
        <v>18</v>
      </c>
      <c r="O10" s="108">
        <f>IF(ISBLANK('JOURNÉE 1'!AK124),"",'JOURNÉE 1'!AK124)</f>
        <v>75</v>
      </c>
      <c r="P10" s="109">
        <f>IF(O10="","",IF(O10=999,"",RANK(O10,($C$10:$C$13,$F$10:$F$13,$I$10:$I$13,$L$10:$L$13,$O$10:$O$13,$R$10:$R$13,$U$10:$U$13,$X$10:$X$13,$AA$10:$AA$13),1)))</f>
        <v>13</v>
      </c>
      <c r="Q10" s="230">
        <f t="shared" ref="Q10:Q17" si="4">IF(P10="","",IF(21-P10&lt;0,0,21-P10))</f>
        <v>8</v>
      </c>
      <c r="R10" s="195">
        <f>IF(ISBLANK('JOURNÉE 1'!AK150),"",'JOURNÉE 1'!AK150)</f>
        <v>74</v>
      </c>
      <c r="S10" s="115">
        <f>IF(R10="","",IF(R10=999,"",RANK(R10,($C$10:$C$13,$F$10:$F$13,$I$10:$I$13,$L$10:$L$13,$O$10:$O$13,$R$10:$R$13,$U$10:$U$13,$X$10:$X$13,$AA$10:$AA$13),1)))</f>
        <v>11</v>
      </c>
      <c r="T10" s="231">
        <f t="shared" ref="T10:T17" si="5">IF(S10="","",IF(21-S10&lt;0,0,21-S10))</f>
        <v>10</v>
      </c>
      <c r="U10" s="108">
        <f>IF(ISBLANK('JOURNÉE 1'!AK184),"",'JOURNÉE 1'!AK184)</f>
        <v>70</v>
      </c>
      <c r="V10" s="109">
        <f>IF(U10="","",IF(U10=999,"",RANK(U10,($C$10:$C$13,$F$10:$F$13,$I$10:$I$13,$L$10:$L$13,$O$10:$O$13,$R$10:$R$13,$U$10:$U$13,$X$10:$X$13,$AA$10:$AA$13),1)))</f>
        <v>2</v>
      </c>
      <c r="W10" s="230">
        <f t="shared" ref="W10:W17" si="6">IF(V10="","",IF(21-V10&lt;0,0,21-V10))</f>
        <v>19</v>
      </c>
      <c r="X10" s="195" t="str">
        <f>IF(ISBLANK('JOURNÉE 1'!AK242),"",'JOURNÉE 1'!AK242)</f>
        <v/>
      </c>
      <c r="Y10" s="115" t="str">
        <f>IF(X10="","",IF(X10=999,"",RANK(X10,($C$10:$C$13,$F$10:$F$13,$I$10:$I$13,$L$10:$L$13,$O$10:$O$13,$R$10:$R$13,$U$10:$U$13,$X$10:$X$13,$AA$10:$AA$13),1)))</f>
        <v/>
      </c>
      <c r="Z10" s="231" t="str">
        <f t="shared" ref="Z10:Z17" si="7">IF(Y10="","",IF(21-Y10&lt;0,0,21-Y10))</f>
        <v/>
      </c>
      <c r="AA10" s="108">
        <f>IF(ISBLANK('JOURNÉE 1'!AK214),"",'JOURNÉE 1'!AK214)</f>
        <v>72</v>
      </c>
      <c r="AB10" s="109">
        <f>IF(AA10="","",IF(AA10=999,"",RANK(AA10,($C$10:$C$13,$F$10:$F$13,$I$10:$I$13,$L$10:$L$13,$O$10:$O$13,$R$10:$R$13,$U$10:$U$13,$X$10:$X$13,$AA$10:$AA$13),1)))</f>
        <v>6</v>
      </c>
      <c r="AC10" s="230">
        <f t="shared" ref="AC10:AC17" si="8">IF(AB10="","",IF(21-AB10&lt;0,0,21-AB10))</f>
        <v>15</v>
      </c>
      <c r="BY10" s="231"/>
    </row>
    <row r="11" spans="2:77" ht="18" customHeight="1" x14ac:dyDescent="0.4">
      <c r="B11" s="1639"/>
      <c r="C11" s="90">
        <f>IF(ISBLANK('JOURNÉE 1'!AK11),"",'JOURNÉE 1'!AK11)</f>
        <v>73</v>
      </c>
      <c r="D11" s="87">
        <f>IF(C11="","",IF(C11=999,"",RANK(C11,($C$10:$C$13,$F$10:$F$13,$I$10:$I$13,$L$10:$L$13,$O$10:$O$13,$R$10:$R$13,$U$10:$U$13,$X$10:$X$13,$AA$10:$AA$13),1)))</f>
        <v>8</v>
      </c>
      <c r="E11" s="233">
        <f t="shared" si="0"/>
        <v>13</v>
      </c>
      <c r="F11" s="234">
        <f>IF(ISBLANK('JOURNÉE 1'!AK47),"",'JOURNÉE 1'!AK47)</f>
        <v>75</v>
      </c>
      <c r="G11" s="82">
        <f>IF(F11="","",IF(F11=999,"",RANK(F11,($C$10:$C$13,$F$10:$F$13,$I$10:$I$13,$L$10:$L$13,$O$10:$O$13,$R$10:$R$13,$U$10:$U$13,$X$10:$X$13,$AA$10:$AA$13),1)))</f>
        <v>13</v>
      </c>
      <c r="H11" s="235">
        <f t="shared" si="1"/>
        <v>8</v>
      </c>
      <c r="I11" s="90">
        <f>IF(ISBLANK('JOURNÉE 1'!AK83),"",'JOURNÉE 1'!AK83)</f>
        <v>95</v>
      </c>
      <c r="J11" s="87">
        <f>IF(I11="","",IF(I11=999,"",RANK(I11,($C$10:$C$13,$F$10:$F$13,$I$10:$I$13,$L$10:$L$13,$O$10:$O$13,$R$10:$R$13,$U$10:$U$13,$X$10:$X$13,$AA$10:$AA$13),1)))</f>
        <v>28</v>
      </c>
      <c r="K11" s="233">
        <f t="shared" si="2"/>
        <v>0</v>
      </c>
      <c r="L11" s="82">
        <f>IF(ISBLANK('JOURNÉE 1'!AK107),"",'JOURNÉE 1'!AK107)</f>
        <v>80</v>
      </c>
      <c r="M11" s="82">
        <f>IF(L11="","",IF(L11=999,"",RANK(L11,($C$10:$C$13,$F$10:$F$13,$I$10:$I$13,$L$10:$L$13,$O$10:$O$13,$R$10:$R$13,$U$10:$U$13,$X$10:$X$13,$AA$10:$AA$13),1)))</f>
        <v>20</v>
      </c>
      <c r="N11" s="235">
        <f t="shared" si="3"/>
        <v>1</v>
      </c>
      <c r="O11" s="90">
        <f>IF(ISBLANK('JOURNÉE 1'!AK125),"",'JOURNÉE 1'!AK125)</f>
        <v>90</v>
      </c>
      <c r="P11" s="87">
        <f>IF(O11="","",IF(O11=999,"",RANK(O11,($C$10:$C$13,$F$10:$F$13,$I$10:$I$13,$L$10:$L$13,$O$10:$O$13,$R$10:$R$13,$U$10:$U$13,$X$10:$X$13,$AA$10:$AA$13),1)))</f>
        <v>27</v>
      </c>
      <c r="Q11" s="233">
        <f t="shared" si="4"/>
        <v>0</v>
      </c>
      <c r="R11" s="234">
        <f>IF(ISBLANK('JOURNÉE 1'!AK151),"",'JOURNÉE 1'!AK151)</f>
        <v>77</v>
      </c>
      <c r="S11" s="82">
        <f>IF(R11="","",IF(R11=999,"",RANK(R11,($C$10:$C$13,$F$10:$F$13,$I$10:$I$13,$L$10:$L$13,$O$10:$O$13,$R$10:$R$13,$U$10:$U$13,$X$10:$X$13,$AA$10:$AA$13),1)))</f>
        <v>17</v>
      </c>
      <c r="T11" s="235">
        <f t="shared" si="5"/>
        <v>4</v>
      </c>
      <c r="U11" s="90">
        <f>IF(ISBLANK('JOURNÉE 1'!AK185),"",'JOURNÉE 1'!AK185)</f>
        <v>71</v>
      </c>
      <c r="V11" s="87">
        <f>IF(U11="","",IF(U11=999,"",RANK(U11,($C$10:$C$13,$F$10:$F$13,$I$10:$I$13,$L$10:$L$13,$O$10:$O$13,$R$10:$R$13,$U$10:$U$13,$X$10:$X$13,$AA$10:$AA$13),1)))</f>
        <v>3</v>
      </c>
      <c r="W11" s="233">
        <f t="shared" si="6"/>
        <v>18</v>
      </c>
      <c r="X11" s="234" t="str">
        <f>IF(ISBLANK('JOURNÉE 1'!AK243),"",'JOURNÉE 1'!AK243)</f>
        <v/>
      </c>
      <c r="Y11" s="82" t="str">
        <f>IF(X11="","",IF(X11=999,"",RANK(X11,($C$10:$C$13,$F$10:$F$13,$I$10:$I$13,$L$10:$L$13,$O$10:$O$13,$R$10:$R$13,$U$10:$U$13,$X$10:$X$13,$AA$10:$AA$13),1)))</f>
        <v/>
      </c>
      <c r="Z11" s="235" t="str">
        <f t="shared" si="7"/>
        <v/>
      </c>
      <c r="AA11" s="90">
        <f>IF(ISBLANK('JOURNÉE 1'!AK215),"",'JOURNÉE 1'!AK215)</f>
        <v>75</v>
      </c>
      <c r="AB11" s="87">
        <f>IF(AA11="","",IF(AA11=999,"",RANK(AA11,($C$10:$C$13,$F$10:$F$13,$I$10:$I$13,$L$10:$L$13,$O$10:$O$13,$R$10:$R$13,$U$10:$U$13,$X$10:$X$13,$AA$10:$AA$13),1)))</f>
        <v>13</v>
      </c>
      <c r="AC11" s="233">
        <f t="shared" si="8"/>
        <v>8</v>
      </c>
      <c r="BY11" s="235"/>
    </row>
    <row r="12" spans="2:77" ht="18" customHeight="1" x14ac:dyDescent="0.4">
      <c r="B12" s="1639"/>
      <c r="C12" s="90">
        <f>IF(ISBLANK('JOURNÉE 1'!AK12),"",'JOURNÉE 1'!AK12)</f>
        <v>73</v>
      </c>
      <c r="D12" s="87">
        <f>IF(C12="","",IF(C12=999,"",RANK(C12,($C$10:$C$13,$F$10:$F$13,$I$10:$I$13,$L$10:$L$13,$O$10:$O$13,$R$10:$R$13,$U$10:$U$13,$X$10:$X$13,$AA$10:$AA$13),1)))</f>
        <v>8</v>
      </c>
      <c r="E12" s="233">
        <f t="shared" si="0"/>
        <v>13</v>
      </c>
      <c r="F12" s="234">
        <f>IF(ISBLANK('JOURNÉE 1'!AK48),"",'JOURNÉE 1'!AK48)</f>
        <v>76</v>
      </c>
      <c r="G12" s="82">
        <f>IF(F12="","",IF(F12=999,"",RANK(F12,($C$10:$C$13,$F$10:$F$13,$I$10:$I$13,$L$10:$L$13,$O$10:$O$13,$R$10:$R$13,$U$10:$U$13,$X$10:$X$13,$AA$10:$AA$13),1)))</f>
        <v>16</v>
      </c>
      <c r="H12" s="235">
        <f t="shared" si="1"/>
        <v>5</v>
      </c>
      <c r="I12" s="90" t="str">
        <f>IF(ISBLANK('JOURNÉE 1'!AK84),"",'JOURNÉE 1'!AK84)</f>
        <v/>
      </c>
      <c r="J12" s="87" t="str">
        <f>IF(I12="","",IF(I12=999,"",RANK(I12,($C$10:$C$13,$F$10:$F$13,$I$10:$I$13,$L$10:$L$13,$O$10:$O$13,$R$10:$R$13,$U$10:$U$13,$X$10:$X$13,$AA$10:$AA$13),1)))</f>
        <v/>
      </c>
      <c r="K12" s="233" t="str">
        <f t="shared" si="2"/>
        <v/>
      </c>
      <c r="L12" s="82">
        <f>IF(ISBLANK('JOURNÉE 1'!AK108),"",'JOURNÉE 1'!AK108)</f>
        <v>83</v>
      </c>
      <c r="M12" s="82">
        <f>IF(L12="","",IF(L12=999,"",RANK(L12,($C$10:$C$13,$F$10:$F$13,$I$10:$I$13,$L$10:$L$13,$O$10:$O$13,$R$10:$R$13,$U$10:$U$13,$X$10:$X$13,$AA$10:$AA$13),1)))</f>
        <v>22</v>
      </c>
      <c r="N12" s="235">
        <f t="shared" si="3"/>
        <v>0</v>
      </c>
      <c r="O12" s="90" t="str">
        <f>IF(ISBLANK('JOURNÉE 1'!AK126),"",'JOURNÉE 1'!AK126)</f>
        <v/>
      </c>
      <c r="P12" s="87" t="str">
        <f>IF(O12="","",IF(O12=999,"",RANK(O12,($C$10:$C$13,$F$10:$F$13,$I$10:$I$13,$L$10:$L$13,$O$10:$O$13,$R$10:$R$13,$U$10:$U$13,$X$10:$X$13,$AA$10:$AA$13),1)))</f>
        <v/>
      </c>
      <c r="Q12" s="233" t="str">
        <f t="shared" si="4"/>
        <v/>
      </c>
      <c r="R12" s="234">
        <f>IF(ISBLANK('JOURNÉE 1'!AK152),"",'JOURNÉE 1'!AK152)</f>
        <v>83</v>
      </c>
      <c r="S12" s="82">
        <f>IF(R12="","",IF(R12=999,"",RANK(R12,($C$10:$C$13,$F$10:$F$13,$I$10:$I$13,$L$10:$L$13,$O$10:$O$13,$R$10:$R$13,$U$10:$U$13,$X$10:$X$13,$AA$10:$AA$13),1)))</f>
        <v>22</v>
      </c>
      <c r="T12" s="235">
        <f t="shared" si="5"/>
        <v>0</v>
      </c>
      <c r="U12" s="90">
        <f>IF(ISBLANK('JOURNÉE 1'!AK186),"",'JOURNÉE 1'!AK186)</f>
        <v>73</v>
      </c>
      <c r="V12" s="87">
        <f>IF(U12="","",IF(U12=999,"",RANK(U12,($C$10:$C$13,$F$10:$F$13,$I$10:$I$13,$L$10:$L$13,$O$10:$O$13,$R$10:$R$13,$U$10:$U$13,$X$10:$X$13,$AA$10:$AA$13),1)))</f>
        <v>8</v>
      </c>
      <c r="W12" s="233">
        <f t="shared" si="6"/>
        <v>13</v>
      </c>
      <c r="X12" s="234" t="str">
        <f>IF(ISBLANK('JOURNÉE 1'!AK244),"",'JOURNÉE 1'!AK244)</f>
        <v/>
      </c>
      <c r="Y12" s="82" t="str">
        <f>IF(X12="","",IF(X12=999,"",RANK(X12,($C$10:$C$13,$F$10:$F$13,$I$10:$I$13,$L$10:$L$13,$O$10:$O$13,$R$10:$R$13,$U$10:$U$13,$X$10:$X$13,$AA$10:$AA$13),1)))</f>
        <v/>
      </c>
      <c r="Z12" s="235" t="str">
        <f t="shared" si="7"/>
        <v/>
      </c>
      <c r="AA12" s="90">
        <f>IF(ISBLANK('JOURNÉE 1'!AK216),"",'JOURNÉE 1'!AK216)</f>
        <v>78</v>
      </c>
      <c r="AB12" s="87">
        <f>IF(AA12="","",IF(AA12=999,"",RANK(AA12,($C$10:$C$13,$F$10:$F$13,$I$10:$I$13,$L$10:$L$13,$O$10:$O$13,$R$10:$R$13,$U$10:$U$13,$X$10:$X$13,$AA$10:$AA$13),1)))</f>
        <v>19</v>
      </c>
      <c r="AC12" s="233">
        <f t="shared" si="8"/>
        <v>2</v>
      </c>
      <c r="BY12" s="235"/>
    </row>
    <row r="13" spans="2:77" ht="18" customHeight="1" thickBot="1" x14ac:dyDescent="0.45">
      <c r="B13" s="1640"/>
      <c r="C13" s="187">
        <f>IF(ISBLANK('JOURNÉE 1'!AK13),"",'JOURNÉE 1'!AK13)</f>
        <v>74</v>
      </c>
      <c r="D13" s="99">
        <f>IF(C13="","",IF(C13=999,"",RANK(C13,($C$10:$C$13,$F$10:$F$13,$I$10:$I$13,$L$10:$L$13,$O$10:$O$13,$R$10:$R$13,$U$10:$U$13,$X$10:$X$13,$AA$10:$AA$13),1)))</f>
        <v>11</v>
      </c>
      <c r="E13" s="236">
        <f t="shared" si="0"/>
        <v>10</v>
      </c>
      <c r="F13" s="206">
        <f>IF(ISBLANK('JOURNÉE 1'!AK49),"",'JOURNÉE 1'!AK49)</f>
        <v>80</v>
      </c>
      <c r="G13" s="205">
        <f>IF(F13="","",IF(F13=999,"",RANK(F13,($C$10:$C$13,$F$10:$F$13,$I$10:$I$13,$L$10:$L$13,$O$10:$O$13,$R$10:$R$13,$U$10:$U$13,$X$10:$X$13,$AA$10:$AA$13),1)))</f>
        <v>20</v>
      </c>
      <c r="H13" s="237">
        <f t="shared" si="1"/>
        <v>1</v>
      </c>
      <c r="I13" s="187" t="str">
        <f>IF(ISBLANK('JOURNÉE 1'!AK85),"",'JOURNÉE 1'!AK85)</f>
        <v/>
      </c>
      <c r="J13" s="99" t="str">
        <f>IF(I13="","",IF(I13=999,"",RANK(I13,($C$10:$C$13,$F$10:$F$13,$I$10:$I$13,$L$10:$L$13,$O$10:$O$13,$R$10:$R$13,$U$10:$U$13,$X$10:$X$13,$AA$10:$AA$13),1)))</f>
        <v/>
      </c>
      <c r="K13" s="236" t="str">
        <f t="shared" si="2"/>
        <v/>
      </c>
      <c r="L13" s="205">
        <f>IF(ISBLANK('JOURNÉE 1'!AK109),"",'JOURNÉE 1'!AK109)</f>
        <v>86</v>
      </c>
      <c r="M13" s="205">
        <f>IF(L13="","",IF(L13=999,"",RANK(L13,($C$10:$C$13,$F$10:$F$13,$I$10:$I$13,$L$10:$L$13,$O$10:$O$13,$R$10:$R$13,$U$10:$U$13,$X$10:$X$13,$AA$10:$AA$13),1)))</f>
        <v>25</v>
      </c>
      <c r="N13" s="237">
        <f t="shared" si="3"/>
        <v>0</v>
      </c>
      <c r="O13" s="187" t="str">
        <f>IF(ISBLANK('JOURNÉE 1'!AK127),"",'JOURNÉE 1'!AK127)</f>
        <v/>
      </c>
      <c r="P13" s="99" t="str">
        <f>IF(O13="","",IF(O13=999,"",RANK(O13,($C$10:$C$13,$F$10:$F$13,$I$10:$I$13,$L$10:$L$13,$O$10:$O$13,$R$10:$R$13,$U$10:$U$13,$X$10:$X$13,$AA$10:$AA$13),1)))</f>
        <v/>
      </c>
      <c r="Q13" s="236" t="str">
        <f t="shared" si="4"/>
        <v/>
      </c>
      <c r="R13" s="206">
        <f>IF(ISBLANK('JOURNÉE 1'!AK153),"",'JOURNÉE 1'!AK153)</f>
        <v>86</v>
      </c>
      <c r="S13" s="205">
        <f>IF(R13="","",IF(R13=999,"",RANK(R13,($C$10:$C$13,$F$10:$F$13,$I$10:$I$13,$L$10:$L$13,$O$10:$O$13,$R$10:$R$13,$U$10:$U$13,$X$10:$X$13,$AA$10:$AA$13),1)))</f>
        <v>25</v>
      </c>
      <c r="T13" s="237">
        <f t="shared" si="5"/>
        <v>0</v>
      </c>
      <c r="U13" s="187">
        <f>IF(ISBLANK('JOURNÉE 1'!AK187),"",'JOURNÉE 1'!AK187)</f>
        <v>77</v>
      </c>
      <c r="V13" s="99">
        <f>IF(U13="","",IF(U13=999,"",RANK(U13,($C$10:$C$13,$F$10:$F$13,$I$10:$I$13,$L$10:$L$13,$O$10:$O$13,$R$10:$R$13,$U$10:$U$13,$X$10:$X$13,$AA$10:$AA$13),1)))</f>
        <v>17</v>
      </c>
      <c r="W13" s="236">
        <f t="shared" si="6"/>
        <v>4</v>
      </c>
      <c r="X13" s="206" t="str">
        <f>IF(ISBLANK('JOURNÉE 1'!AK245),"",'JOURNÉE 1'!AK245)</f>
        <v/>
      </c>
      <c r="Y13" s="205" t="str">
        <f>IF(X13="","",IF(X13=999,"",RANK(X13,($C$10:$C$13,$F$10:$F$13,$I$10:$I$13,$L$10:$L$13,$O$10:$O$13,$R$10:$R$13,$U$10:$U$13,$X$10:$X$13,$AA$10:$AA$13),1)))</f>
        <v/>
      </c>
      <c r="Z13" s="237" t="str">
        <f t="shared" si="7"/>
        <v/>
      </c>
      <c r="AA13" s="187">
        <f>IF(ISBLANK('JOURNÉE 1'!AK217),"",'JOURNÉE 1'!AK217)</f>
        <v>83</v>
      </c>
      <c r="AB13" s="99">
        <f>IF(AA13="","",IF(AA13=999,"",RANK(AA13,($C$10:$C$13,$F$10:$F$13,$I$10:$I$13,$L$10:$L$13,$O$10:$O$13,$R$10:$R$13,$U$10:$U$13,$X$10:$X$13,$AA$10:$AA$13),1)))</f>
        <v>22</v>
      </c>
      <c r="AC13" s="236">
        <f t="shared" si="8"/>
        <v>0</v>
      </c>
      <c r="BY13" s="237"/>
    </row>
    <row r="14" spans="2:77" ht="18" customHeight="1" x14ac:dyDescent="0.4">
      <c r="B14" s="1638" t="s">
        <v>200</v>
      </c>
      <c r="C14" s="238">
        <f>IF(ISBLANK('JOURNÉE 1'!AU10),"",'JOURNÉE 1'!AU10)</f>
        <v>61.1</v>
      </c>
      <c r="D14" s="109">
        <f>IF(C14="","",IF(C14=999,"",RANK(C14,($C$14:$C$17,$F$14:$F$17,$I$14:$I$17,$L$14:$L$17,$O$14:$O$17,$R$14:$R$17,$U$14:$U$17,$X$14:$X$17,$AA$14:$AA$17),1)))</f>
        <v>2</v>
      </c>
      <c r="E14" s="230">
        <f t="shared" si="0"/>
        <v>19</v>
      </c>
      <c r="F14" s="239">
        <f>IF(ISBLANK('JOURNÉE 1'!AU46),"",'JOURNÉE 1'!AU46)</f>
        <v>78.400000000000006</v>
      </c>
      <c r="G14" s="115">
        <f>IF(F14="","",IF(F14=999,"",RANK(F14,($C$14:$C$17,$F$14:$F$17,$I$14:$I$17,$L$14:$L$17,$O$14:$O$17,$R$14:$R$17,$U$14:$U$17,$X$14:$X$17,$AA$14:$AA$17),1)))</f>
        <v>8</v>
      </c>
      <c r="H14" s="231">
        <f t="shared" si="1"/>
        <v>13</v>
      </c>
      <c r="I14" s="238" t="str">
        <f>IF(ISBLANK('JOURNÉE 1'!AU82),"",'JOURNÉE 1'!AU82)</f>
        <v/>
      </c>
      <c r="J14" s="109" t="str">
        <f>IF(I14="","",IF(I14=999,"",RANK(I14,($C$14:$C$17,$F$14:$F$17,$I$14:$I$17,$L$14:$L$17,$O$14:$O$17,$R$14:$R$17,$U$14:$U$17,$X$14:$X$17,$AA$14:$AA$17),1)))</f>
        <v/>
      </c>
      <c r="K14" s="230" t="str">
        <f t="shared" si="2"/>
        <v/>
      </c>
      <c r="L14" s="115" t="str">
        <f>IF(ISBLANK('JOURNÉE 1'!AU106),"",'JOURNÉE 1'!AU106)</f>
        <v/>
      </c>
      <c r="M14" s="115" t="str">
        <f>IF(L14="","",IF(L14=999,"",RANK(L14,($C$14:$C$17,$F$14:$F$17,$I$14:$I$17,$L$14:$L$17,$O$14:$O$17,$R$14:$R$17,$U$14:$U$17,$X$14:$X$17,$AA$14:$AA$17),1)))</f>
        <v/>
      </c>
      <c r="N14" s="231" t="str">
        <f t="shared" si="3"/>
        <v/>
      </c>
      <c r="O14" s="238" t="str">
        <f>IF(ISBLANK('JOURNÉE 1'!AU124),"",'JOURNÉE 1'!AU124)</f>
        <v/>
      </c>
      <c r="P14" s="109" t="str">
        <f>IF(O14="","",IF(O14=999,"",RANK(O14,($C$14:$C$17,$F$14:$F$17,$I$14:$I$17,$L$14:$L$17,$O$14:$O$17,$R$14:$R$17,$U$14:$U$17,$X$14:$X$17,$AA$14:$AA$17),1)))</f>
        <v/>
      </c>
      <c r="Q14" s="230" t="str">
        <f t="shared" si="4"/>
        <v/>
      </c>
      <c r="R14" s="239">
        <f>IF(ISBLANK('JOURNÉE 1'!AU150),"",'JOURNÉE 1'!AU150)</f>
        <v>85.2</v>
      </c>
      <c r="S14" s="115">
        <f>IF(R14="","",IF(R14=999,"",RANK(R14,($C$14:$C$17,$F$14:$F$17,$I$14:$I$17,$L$14:$L$17,$O$14:$O$17,$R$14:$R$17,$U$14:$U$17,$X$14:$X$17,$AA$14:$AA$17),1)))</f>
        <v>10</v>
      </c>
      <c r="T14" s="231">
        <f t="shared" si="5"/>
        <v>11</v>
      </c>
      <c r="U14" s="238">
        <f>IF(ISBLANK('JOURNÉE 1'!AU184),"",'JOURNÉE 1'!AU184)</f>
        <v>65.900000000000006</v>
      </c>
      <c r="V14" s="109">
        <f>IF(U14="","",IF(U14=999,"",RANK(U14,($C$14:$C$17,$F$14:$F$17,$I$14:$I$17,$L$14:$L$17,$O$14:$O$17,$R$14:$R$17,$U$14:$U$17,$X$14:$X$17,$AA$14:$AA$17),1)))</f>
        <v>3</v>
      </c>
      <c r="W14" s="230">
        <f t="shared" si="6"/>
        <v>18</v>
      </c>
      <c r="X14" s="239" t="str">
        <f>IF(ISBLANK('JOURNÉE 1'!AU242),"",'JOURNÉE 1'!AU242)</f>
        <v/>
      </c>
      <c r="Y14" s="115" t="str">
        <f>IF(X14="","",IF(X14=999,"",RANK(X14,($C$14:$C$17,$F$14:$F$17,$I$14:$I$17,$L$14:$L$17,$O$14:$O$17,$R$14:$R$17,$U$14:$U$17,$X$14:$X$17,$AA$14:$AA$17),1)))</f>
        <v/>
      </c>
      <c r="Z14" s="231" t="str">
        <f t="shared" si="7"/>
        <v/>
      </c>
      <c r="AA14" s="238">
        <f>IF(ISBLANK('JOURNÉE 1'!AU214),"",'JOURNÉE 1'!AU214)</f>
        <v>59.9</v>
      </c>
      <c r="AB14" s="109">
        <f>IF(AA14="","",IF(AA14=999,"",RANK(AA14,($C$14:$C$17,$F$14:$F$17,$I$14:$I$17,$L$14:$L$17,$O$14:$O$17,$R$14:$R$17,$U$14:$U$17,$X$14:$X$17,$AA$14:$AA$17),1)))</f>
        <v>1</v>
      </c>
      <c r="AC14" s="230">
        <f t="shared" si="8"/>
        <v>20</v>
      </c>
      <c r="BY14" s="231"/>
    </row>
    <row r="15" spans="2:77" ht="18" customHeight="1" x14ac:dyDescent="0.4">
      <c r="B15" s="1639"/>
      <c r="C15" s="240">
        <f>IF(ISBLANK('JOURNÉE 1'!AU11),"",'JOURNÉE 1'!AU11)</f>
        <v>73.7</v>
      </c>
      <c r="D15" s="87">
        <f>IF(C15="","",IF(C15=999,"",RANK(C15,($C$14:$C$17,$F$14:$F$17,$I$14:$I$17,$L$14:$L$17,$O$14:$O$17,$R$14:$R$17,$U$14:$U$17,$X$14:$X$17,$AA$14:$AA$17),1)))</f>
        <v>5</v>
      </c>
      <c r="E15" s="233">
        <f t="shared" si="0"/>
        <v>16</v>
      </c>
      <c r="F15" s="241" t="str">
        <f>IF(ISBLANK('JOURNÉE 1'!AU47),"",'JOURNÉE 1'!AU47)</f>
        <v/>
      </c>
      <c r="G15" s="82" t="str">
        <f>IF(F15="","",IF(F15=999,"",RANK(F15,($C$14:$C$17,$F$14:$F$17,$I$14:$I$17,$L$14:$L$17,$O$14:$O$17,$R$14:$R$17,$U$14:$U$17,$X$14:$X$17,$AA$14:$AA$17),1)))</f>
        <v/>
      </c>
      <c r="H15" s="235" t="str">
        <f t="shared" si="1"/>
        <v/>
      </c>
      <c r="I15" s="240" t="str">
        <f>IF(ISBLANK('JOURNÉE 1'!AU83),"",'JOURNÉE 1'!AU83)</f>
        <v/>
      </c>
      <c r="J15" s="87" t="str">
        <f>IF(I15="","",IF(I15=999,"",RANK(I15,($C$14:$C$17,$F$14:$F$17,$I$14:$I$17,$L$14:$L$17,$O$14:$O$17,$R$14:$R$17,$U$14:$U$17,$X$14:$X$17,$AA$14:$AA$17),1)))</f>
        <v/>
      </c>
      <c r="K15" s="233" t="str">
        <f t="shared" si="2"/>
        <v/>
      </c>
      <c r="L15" s="82" t="str">
        <f>IF(ISBLANK('JOURNÉE 1'!AU107),"",'JOURNÉE 1'!AU107)</f>
        <v/>
      </c>
      <c r="M15" s="82" t="str">
        <f>IF(L15="","",IF(L15=999,"",RANK(L15,($C$14:$C$17,$F$14:$F$17,$I$14:$I$17,$L$14:$L$17,$O$14:$O$17,$R$14:$R$17,$U$14:$U$17,$X$14:$X$17,$AA$14:$AA$17),1)))</f>
        <v/>
      </c>
      <c r="N15" s="235" t="str">
        <f t="shared" si="3"/>
        <v/>
      </c>
      <c r="O15" s="240" t="str">
        <f>IF(ISBLANK('JOURNÉE 1'!AU125),"",'JOURNÉE 1'!AU125)</f>
        <v/>
      </c>
      <c r="P15" s="87" t="str">
        <f>IF(O15="","",IF(O15=999,"",RANK(O15,($C$14:$C$17,$F$14:$F$17,$I$14:$I$17,$L$14:$L$17,$O$14:$O$17,$R$14:$R$17,$U$14:$U$17,$X$14:$X$17,$AA$14:$AA$17),1)))</f>
        <v/>
      </c>
      <c r="Q15" s="233" t="str">
        <f t="shared" si="4"/>
        <v/>
      </c>
      <c r="R15" s="241" t="str">
        <f>IF(ISBLANK('JOURNÉE 1'!AU151),"",'JOURNÉE 1'!AU151)</f>
        <v/>
      </c>
      <c r="S15" s="82" t="str">
        <f>IF(R15="","",IF(R15=999,"",RANK(R15,($C$14:$C$17,$F$14:$F$17,$I$14:$I$17,$L$14:$L$17,$O$14:$O$17,$R$14:$R$17,$U$14:$U$17,$X$14:$X$17,$AA$14:$AA$17),1)))</f>
        <v/>
      </c>
      <c r="T15" s="235" t="str">
        <f t="shared" si="5"/>
        <v/>
      </c>
      <c r="U15" s="240">
        <f>IF(ISBLANK('JOURNÉE 1'!AU185),"",'JOURNÉE 1'!AU185)</f>
        <v>71.599999999999994</v>
      </c>
      <c r="V15" s="87">
        <f>IF(U15="","",IF(U15=999,"",RANK(U15,($C$14:$C$17,$F$14:$F$17,$I$14:$I$17,$L$14:$L$17,$O$14:$O$17,$R$14:$R$17,$U$14:$U$17,$X$14:$X$17,$AA$14:$AA$17),1)))</f>
        <v>4</v>
      </c>
      <c r="W15" s="233">
        <f t="shared" si="6"/>
        <v>17</v>
      </c>
      <c r="X15" s="241" t="str">
        <f>IF(ISBLANK('JOURNÉE 1'!AU243),"",'JOURNÉE 1'!AU243)</f>
        <v/>
      </c>
      <c r="Y15" s="82" t="str">
        <f>IF(X15="","",IF(X15=999,"",RANK(X15,($C$14:$C$17,$F$14:$F$17,$I$14:$I$17,$L$14:$L$17,$O$14:$O$17,$R$14:$R$17,$U$14:$U$17,$X$14:$X$17,$AA$14:$AA$17),1)))</f>
        <v/>
      </c>
      <c r="Z15" s="235" t="str">
        <f t="shared" si="7"/>
        <v/>
      </c>
      <c r="AA15" s="240">
        <f>IF(ISBLANK('JOURNÉE 1'!AU215),"",'JOURNÉE 1'!AU215)</f>
        <v>83.2</v>
      </c>
      <c r="AB15" s="87">
        <f>IF(AA15="","",IF(AA15=999,"",RANK(AA15,($C$14:$C$17,$F$14:$F$17,$I$14:$I$17,$L$14:$L$17,$O$14:$O$17,$R$14:$R$17,$U$14:$U$17,$X$14:$X$17,$AA$14:$AA$17),1)))</f>
        <v>9</v>
      </c>
      <c r="AC15" s="233">
        <f t="shared" si="8"/>
        <v>12</v>
      </c>
      <c r="BY15" s="235"/>
    </row>
    <row r="16" spans="2:77" ht="18" customHeight="1" x14ac:dyDescent="0.4">
      <c r="B16" s="1639"/>
      <c r="C16" s="240" t="str">
        <f>IF(ISBLANK('JOURNÉE 1'!AU12),"",'JOURNÉE 1'!AU12)</f>
        <v/>
      </c>
      <c r="D16" s="87" t="str">
        <f>IF(C16="","",IF(C16=999,"",RANK(C16,($C$14:$C$17,$F$14:$F$17,$I$14:$I$17,$L$14:$L$17,$O$14:$O$17,$R$14:$R$17,$U$14:$U$17,$X$14:$X$17,$AA$14:$AA$17),1)))</f>
        <v/>
      </c>
      <c r="E16" s="233" t="str">
        <f t="shared" si="0"/>
        <v/>
      </c>
      <c r="F16" s="241" t="str">
        <f>IF(ISBLANK('JOURNÉE 1'!AU48),"",'JOURNÉE 1'!AU48)</f>
        <v/>
      </c>
      <c r="G16" s="82" t="str">
        <f>IF(F16="","",IF(F16=999,"",RANK(F16,($C$14:$C$17,$F$14:$F$17,$I$14:$I$17,$L$14:$L$17,$O$14:$O$17,$R$14:$R$17,$U$14:$U$17,$X$14:$X$17,$AA$14:$AA$17),1)))</f>
        <v/>
      </c>
      <c r="H16" s="235" t="str">
        <f t="shared" si="1"/>
        <v/>
      </c>
      <c r="I16" s="240" t="str">
        <f>IF(ISBLANK('JOURNÉE 1'!AU84),"",'JOURNÉE 1'!AU84)</f>
        <v/>
      </c>
      <c r="J16" s="87" t="str">
        <f>IF(I16="","",IF(I16=999,"",RANK(I16,($C$14:$C$17,$F$14:$F$17,$I$14:$I$17,$L$14:$L$17,$O$14:$O$17,$R$14:$R$17,$U$14:$U$17,$X$14:$X$17,$AA$14:$AA$17),1)))</f>
        <v/>
      </c>
      <c r="K16" s="233" t="str">
        <f t="shared" si="2"/>
        <v/>
      </c>
      <c r="L16" s="82" t="str">
        <f>IF(ISBLANK('JOURNÉE 1'!AU108),"",'JOURNÉE 1'!AU108)</f>
        <v/>
      </c>
      <c r="M16" s="82" t="str">
        <f>IF(L16="","",IF(L16=999,"",RANK(L16,($C$14:$C$17,$F$14:$F$17,$I$14:$I$17,$L$14:$L$17,$O$14:$O$17,$R$14:$R$17,$U$14:$U$17,$X$14:$X$17,$AA$14:$AA$17),1)))</f>
        <v/>
      </c>
      <c r="N16" s="235" t="str">
        <f t="shared" si="3"/>
        <v/>
      </c>
      <c r="O16" s="240" t="str">
        <f>IF(ISBLANK('JOURNÉE 1'!AU126),"",'JOURNÉE 1'!AU126)</f>
        <v/>
      </c>
      <c r="P16" s="87" t="str">
        <f>IF(O16="","",IF(O16=999,"",RANK(O16,($C$14:$C$17,$F$14:$F$17,$I$14:$I$17,$L$14:$L$17,$O$14:$O$17,$R$14:$R$17,$U$14:$U$17,$X$14:$X$17,$AA$14:$AA$17),1)))</f>
        <v/>
      </c>
      <c r="Q16" s="233" t="str">
        <f t="shared" si="4"/>
        <v/>
      </c>
      <c r="R16" s="241" t="str">
        <f>IF(ISBLANK('JOURNÉE 1'!AU152),"",'JOURNÉE 1'!AU152)</f>
        <v/>
      </c>
      <c r="S16" s="82" t="str">
        <f>IF(R16="","",IF(R16=999,"",RANK(R16,($C$14:$C$17,$F$14:$F$17,$I$14:$I$17,$L$14:$L$17,$O$14:$O$17,$R$14:$R$17,$U$14:$U$17,$X$14:$X$17,$AA$14:$AA$17),1)))</f>
        <v/>
      </c>
      <c r="T16" s="235" t="str">
        <f t="shared" si="5"/>
        <v/>
      </c>
      <c r="U16" s="240">
        <f>IF(ISBLANK('JOURNÉE 1'!AU186),"",'JOURNÉE 1'!AU186)</f>
        <v>74.099999999999994</v>
      </c>
      <c r="V16" s="87">
        <f>IF(U16="","",IF(U16=999,"",RANK(U16,($C$14:$C$17,$F$14:$F$17,$I$14:$I$17,$L$14:$L$17,$O$14:$O$17,$R$14:$R$17,$U$14:$U$17,$X$14:$X$17,$AA$14:$AA$17),1)))</f>
        <v>6</v>
      </c>
      <c r="W16" s="233">
        <f t="shared" si="6"/>
        <v>15</v>
      </c>
      <c r="X16" s="241" t="str">
        <f>IF(ISBLANK('JOURNÉE 1'!AU244),"",'JOURNÉE 1'!AU244)</f>
        <v/>
      </c>
      <c r="Y16" s="82" t="str">
        <f>IF(X16="","",IF(X16=999,"",RANK(X16,($C$14:$C$17,$F$14:$F$17,$I$14:$I$17,$L$14:$L$17,$O$14:$O$17,$R$14:$R$17,$U$14:$U$17,$X$14:$X$17,$AA$14:$AA$17),1)))</f>
        <v/>
      </c>
      <c r="Z16" s="235" t="str">
        <f t="shared" si="7"/>
        <v/>
      </c>
      <c r="AA16" s="240" t="str">
        <f>IF(ISBLANK('JOURNÉE 1'!AU216),"",'JOURNÉE 1'!AU216)</f>
        <v/>
      </c>
      <c r="AB16" s="87" t="str">
        <f>IF(AA16="","",IF(AA16=999,"",RANK(AA16,($C$14:$C$17,$F$14:$F$17,$I$14:$I$17,$L$14:$L$17,$O$14:$O$17,$R$14:$R$17,$U$14:$U$17,$X$14:$X$17,$AA$14:$AA$17),1)))</f>
        <v/>
      </c>
      <c r="AC16" s="233" t="str">
        <f t="shared" si="8"/>
        <v/>
      </c>
      <c r="BY16" s="235"/>
    </row>
    <row r="17" spans="2:77" ht="18" customHeight="1" thickBot="1" x14ac:dyDescent="0.45">
      <c r="B17" s="1640"/>
      <c r="C17" s="242" t="str">
        <f>IF(ISBLANK('JOURNÉE 1'!AU13),"",'JOURNÉE 1'!AU13)</f>
        <v/>
      </c>
      <c r="D17" s="99" t="str">
        <f>IF(C17="","",IF(C17=999,"",RANK(C17,($C$14:$C$17,$F$14:$F$17,$I$14:$I$17,$L$14:$L$17,$O$14:$O$17,$R$14:$R$17,$U$14:$U$17,$X$14:$X$17,$AA$14:$AA$17),1)))</f>
        <v/>
      </c>
      <c r="E17" s="236" t="str">
        <f t="shared" si="0"/>
        <v/>
      </c>
      <c r="F17" s="243" t="str">
        <f>IF(ISBLANK('JOURNÉE 1'!AU49),"",'JOURNÉE 1'!AU49)</f>
        <v/>
      </c>
      <c r="G17" s="205" t="str">
        <f>IF(F17="","",IF(F17=999,"",RANK(F17,($C$14:$C$17,$F$14:$F$17,$I$14:$I$17,$L$14:$L$17,$O$14:$O$17,$R$14:$R$17,$U$14:$U$17,$X$14:$X$17,$AA$14:$AA$17),1)))</f>
        <v/>
      </c>
      <c r="H17" s="237" t="str">
        <f t="shared" si="1"/>
        <v/>
      </c>
      <c r="I17" s="242" t="str">
        <f>IF(ISBLANK('JOURNÉE 1'!AU85),"",'JOURNÉE 1'!AU85)</f>
        <v/>
      </c>
      <c r="J17" s="99" t="str">
        <f>IF(I17="","",IF(I17=999,"",RANK(I17,($C$14:$C$17,$F$14:$F$17,$I$14:$I$17,$L$14:$L$17,$O$14:$O$17,$R$14:$R$17,$U$14:$U$17,$X$14:$X$17,$AA$14:$AA$17),1)))</f>
        <v/>
      </c>
      <c r="K17" s="236" t="str">
        <f t="shared" si="2"/>
        <v/>
      </c>
      <c r="L17" s="205" t="str">
        <f>IF(ISBLANK('JOURNÉE 1'!AU109),"",'JOURNÉE 1'!AU109)</f>
        <v/>
      </c>
      <c r="M17" s="205" t="str">
        <f>IF(L17="","",IF(L17=999,"",RANK(L17,($C$14:$C$17,$F$14:$F$17,$I$14:$I$17,$L$14:$L$17,$O$14:$O$17,$R$14:$R$17,$U$14:$U$17,$X$14:$X$17,$AA$14:$AA$17),1)))</f>
        <v/>
      </c>
      <c r="N17" s="237" t="str">
        <f t="shared" si="3"/>
        <v/>
      </c>
      <c r="O17" s="242" t="str">
        <f>IF(ISBLANK('JOURNÉE 1'!AU127),"",'JOURNÉE 1'!AU127)</f>
        <v/>
      </c>
      <c r="P17" s="99" t="str">
        <f>IF(O17="","",IF(O17=999,"",RANK(O17,($C$14:$C$17,$F$14:$F$17,$I$14:$I$17,$L$14:$L$17,$O$14:$O$17,$R$14:$R$17,$U$14:$U$17,$X$14:$X$17,$AA$14:$AA$17),1)))</f>
        <v/>
      </c>
      <c r="Q17" s="236" t="str">
        <f t="shared" si="4"/>
        <v/>
      </c>
      <c r="R17" s="243" t="str">
        <f>IF(ISBLANK('JOURNÉE 1'!AU153),"",'JOURNÉE 1'!AU153)</f>
        <v/>
      </c>
      <c r="S17" s="205" t="str">
        <f>IF(R17="","",IF(R17=999,"",RANK(R17,($C$14:$C$17,$F$14:$F$17,$I$14:$I$17,$L$14:$L$17,$O$14:$O$17,$R$14:$R$17,$U$14:$U$17,$X$14:$X$17,$AA$14:$AA$17),1)))</f>
        <v/>
      </c>
      <c r="T17" s="237" t="str">
        <f t="shared" si="5"/>
        <v/>
      </c>
      <c r="U17" s="242">
        <f>IF(ISBLANK('JOURNÉE 1'!AU187),"",'JOURNÉE 1'!AU187)</f>
        <v>76.2</v>
      </c>
      <c r="V17" s="99">
        <f>IF(U17="","",IF(U17=999,"",RANK(U17,($C$14:$C$17,$F$14:$F$17,$I$14:$I$17,$L$14:$L$17,$O$14:$O$17,$R$14:$R$17,$U$14:$U$17,$X$14:$X$17,$AA$14:$AA$17),1)))</f>
        <v>7</v>
      </c>
      <c r="W17" s="236">
        <f t="shared" si="6"/>
        <v>14</v>
      </c>
      <c r="X17" s="243" t="str">
        <f>IF(ISBLANK('JOURNÉE 1'!AU245),"",'JOURNÉE 1'!AU245)</f>
        <v/>
      </c>
      <c r="Y17" s="205" t="str">
        <f>IF(X17="","",IF(X17=999,"",RANK(X17,($C$14:$C$17,$F$14:$F$17,$I$14:$I$17,$L$14:$L$17,$O$14:$O$17,$R$14:$R$17,$U$14:$U$17,$X$14:$X$17,$AA$14:$AA$17),1)))</f>
        <v/>
      </c>
      <c r="Z17" s="237" t="str">
        <f t="shared" si="7"/>
        <v/>
      </c>
      <c r="AA17" s="242" t="str">
        <f>IF(ISBLANK('JOURNÉE 1'!AU217),"",'JOURNÉE 1'!AU217)</f>
        <v/>
      </c>
      <c r="AB17" s="99" t="str">
        <f>IF(AA17="","",IF(AA17=999,"",RANK(AA17,($C$14:$C$17,$F$14:$F$17,$I$14:$I$17,$L$14:$L$17,$O$14:$O$17,$R$14:$R$17,$U$14:$U$17,$X$14:$X$17,$AA$14:$AA$17),1)))</f>
        <v/>
      </c>
      <c r="AC17" s="236" t="str">
        <f t="shared" si="8"/>
        <v/>
      </c>
      <c r="BY17" s="237"/>
    </row>
    <row r="18" spans="2:77" ht="25.5" customHeight="1" thickBot="1" x14ac:dyDescent="0.45">
      <c r="B18" s="244" t="s">
        <v>201</v>
      </c>
      <c r="C18" s="1633">
        <f>IF(SUM(E7:E17)=0,"",SUM(E7:E17))</f>
        <v>170</v>
      </c>
      <c r="D18" s="1547"/>
      <c r="E18" s="1632"/>
      <c r="F18" s="1631">
        <f>IF(SUM(H7:H17)=0,"",SUM(H7:H17))</f>
        <v>103</v>
      </c>
      <c r="G18" s="1547"/>
      <c r="H18" s="1632"/>
      <c r="I18" s="1633">
        <f>IF(SUM(K7:K17)=0,"",SUM(K7:K17))</f>
        <v>88</v>
      </c>
      <c r="J18" s="1547"/>
      <c r="K18" s="1632"/>
      <c r="L18" s="1631">
        <f>IF(SUM(N7:N17)=0,"",SUM(N7:N17))</f>
        <v>63</v>
      </c>
      <c r="M18" s="1547"/>
      <c r="N18" s="1632"/>
      <c r="O18" s="1633">
        <f>IF(SUM(Q7:Q17)=0,"",SUM(Q7:Q17))</f>
        <v>16</v>
      </c>
      <c r="P18" s="1547"/>
      <c r="Q18" s="1632"/>
      <c r="R18" s="1631">
        <f>IF(SUM(T7:T17)=0,"",SUM(T7:T17))</f>
        <v>73</v>
      </c>
      <c r="S18" s="1547"/>
      <c r="T18" s="1632"/>
      <c r="U18" s="1633">
        <f>IF(SUM(W7:W17)=0,"",SUM(W7:W17))</f>
        <v>204</v>
      </c>
      <c r="V18" s="1547"/>
      <c r="W18" s="1632"/>
      <c r="X18" s="1631" t="str">
        <f>IF(SUM(Z7:Z17)=0,"",SUM(Z7:Z17))</f>
        <v/>
      </c>
      <c r="Y18" s="1547"/>
      <c r="Z18" s="1632"/>
      <c r="AA18" s="1633">
        <f>IF(SUM(AC7:AC17)=0,"",SUM(AC7:AC17))</f>
        <v>101</v>
      </c>
      <c r="AB18" s="1547"/>
      <c r="AC18" s="1632"/>
      <c r="BY18" s="1397"/>
    </row>
    <row r="19" spans="2:77" ht="25.5" customHeight="1" thickBot="1" x14ac:dyDescent="0.45">
      <c r="B19" s="245" t="s">
        <v>202</v>
      </c>
      <c r="C19" s="1652">
        <f>IF(C18="","",RANK(C18,$C$18:$AA$18,0))</f>
        <v>2</v>
      </c>
      <c r="D19" s="1574"/>
      <c r="E19" s="1575"/>
      <c r="F19" s="1651">
        <f>IF(F18="","",RANK(F18,$C$18:$AA$18,0))</f>
        <v>3</v>
      </c>
      <c r="G19" s="1574"/>
      <c r="H19" s="1575"/>
      <c r="I19" s="1652">
        <f>IF(I18="","",RANK(I18,$C$18:$AA$18,0))</f>
        <v>5</v>
      </c>
      <c r="J19" s="1574"/>
      <c r="K19" s="1575"/>
      <c r="L19" s="1651">
        <f>IF(L18="","",RANK(L18,$C$18:$AA$18,0))</f>
        <v>7</v>
      </c>
      <c r="M19" s="1574"/>
      <c r="N19" s="1575"/>
      <c r="O19" s="1652">
        <f>IF(O18="","",RANK(O18,$C$18:$AA$18,0))</f>
        <v>8</v>
      </c>
      <c r="P19" s="1574"/>
      <c r="Q19" s="1575"/>
      <c r="R19" s="1651">
        <f>IF(R18="","",RANK(R18,$C$18:$AA$18,0))</f>
        <v>6</v>
      </c>
      <c r="S19" s="1574"/>
      <c r="T19" s="1575"/>
      <c r="U19" s="1652">
        <f>IF(U18="","",RANK(U18,$C$18:$AA$18,0))</f>
        <v>1</v>
      </c>
      <c r="V19" s="1574"/>
      <c r="W19" s="1575"/>
      <c r="X19" s="1651" t="str">
        <f>IF(X18="","",RANK(X18,$C$18:$AA$18,0))</f>
        <v/>
      </c>
      <c r="Y19" s="1574"/>
      <c r="Z19" s="1575"/>
      <c r="AA19" s="1652">
        <f>IF(AA18="","",RANK(AA18,$C$18:$AA$18,0))</f>
        <v>4</v>
      </c>
      <c r="AB19" s="1574"/>
      <c r="AC19" s="1575"/>
      <c r="BY19" s="1396"/>
    </row>
    <row r="20" spans="2:77" ht="25.5" customHeight="1" thickBot="1" x14ac:dyDescent="0.45">
      <c r="B20" s="245" t="s">
        <v>203</v>
      </c>
      <c r="C20" s="1650">
        <f>IF(C19="","",IF(C19=1,15,IF(C19=2,12,13-C19)))</f>
        <v>12</v>
      </c>
      <c r="D20" s="1649"/>
      <c r="E20" s="1575"/>
      <c r="F20" s="1648">
        <f>IF(F19="","",IF(F19=1,15,IF(F19=2,12,13-F19)))</f>
        <v>10</v>
      </c>
      <c r="G20" s="1649"/>
      <c r="H20" s="1575"/>
      <c r="I20" s="1650">
        <f>IF(I19="","",IF(I19=1,15,IF(I19=2,12,13-I19)))</f>
        <v>8</v>
      </c>
      <c r="J20" s="1649"/>
      <c r="K20" s="1575"/>
      <c r="L20" s="1648">
        <f>IF(L19="","",IF(L19=1,15,IF(L19=2,12,13-L19)))</f>
        <v>6</v>
      </c>
      <c r="M20" s="1649"/>
      <c r="N20" s="1575"/>
      <c r="O20" s="1650">
        <f>IF(O19="","",IF(O19=1,15,IF(O19=2,12,13-O19)))</f>
        <v>5</v>
      </c>
      <c r="P20" s="1649"/>
      <c r="Q20" s="1575"/>
      <c r="R20" s="1648">
        <f>IF(R19="","",IF(R19=1,15,IF(R19=2,12,13-R19)))</f>
        <v>7</v>
      </c>
      <c r="S20" s="1649"/>
      <c r="T20" s="1575"/>
      <c r="U20" s="1650">
        <f>IF(U19="","",IF(U19=1,15,IF(U19=2,12,13-U19)))</f>
        <v>15</v>
      </c>
      <c r="V20" s="1649"/>
      <c r="W20" s="1575"/>
      <c r="X20" s="1648" t="str">
        <f>IF(X19="","",IF(X19=1,15,IF(X19=2,12,13-X19)))</f>
        <v/>
      </c>
      <c r="Y20" s="1649"/>
      <c r="Z20" s="1575"/>
      <c r="AA20" s="1650">
        <f>IF(AA19="","",IF(AA19=1,15,IF(AA19=2,12,13-AA19)))</f>
        <v>9</v>
      </c>
      <c r="AB20" s="1649"/>
      <c r="AC20" s="1575"/>
      <c r="BY20" s="1396"/>
    </row>
  </sheetData>
  <mergeCells count="46">
    <mergeCell ref="X19:Z19"/>
    <mergeCell ref="AA19:AC19"/>
    <mergeCell ref="C19:E19"/>
    <mergeCell ref="F19:H19"/>
    <mergeCell ref="I19:K19"/>
    <mergeCell ref="L19:N19"/>
    <mergeCell ref="O19:Q19"/>
    <mergeCell ref="R19:T19"/>
    <mergeCell ref="U19:W19"/>
    <mergeCell ref="X20:Z20"/>
    <mergeCell ref="AA20:AC20"/>
    <mergeCell ref="C20:E20"/>
    <mergeCell ref="F20:H20"/>
    <mergeCell ref="I20:K20"/>
    <mergeCell ref="L20:N20"/>
    <mergeCell ref="O20:Q20"/>
    <mergeCell ref="R20:T20"/>
    <mergeCell ref="U20:W20"/>
    <mergeCell ref="AA5:AC5"/>
    <mergeCell ref="B1:AC1"/>
    <mergeCell ref="B2:AC2"/>
    <mergeCell ref="K3:S3"/>
    <mergeCell ref="H4:K4"/>
    <mergeCell ref="W4:AB4"/>
    <mergeCell ref="B5:B6"/>
    <mergeCell ref="F5:H5"/>
    <mergeCell ref="I5:K5"/>
    <mergeCell ref="L5:N5"/>
    <mergeCell ref="O5:Q5"/>
    <mergeCell ref="R5:T5"/>
    <mergeCell ref="X18:Z18"/>
    <mergeCell ref="AA18:AC18"/>
    <mergeCell ref="B4:E4"/>
    <mergeCell ref="C5:E5"/>
    <mergeCell ref="B7:B9"/>
    <mergeCell ref="B10:B13"/>
    <mergeCell ref="B14:B17"/>
    <mergeCell ref="C18:E18"/>
    <mergeCell ref="F18:H18"/>
    <mergeCell ref="I18:K18"/>
    <mergeCell ref="L18:N18"/>
    <mergeCell ref="O18:Q18"/>
    <mergeCell ref="R18:T18"/>
    <mergeCell ref="U18:W18"/>
    <mergeCell ref="U5:W5"/>
    <mergeCell ref="X5:Z5"/>
  </mergeCells>
  <pageMargins left="0.70866141732283472" right="0.70866141732283472" top="0.74803149606299213" bottom="0.74803149606299213" header="0" footer="0"/>
  <pageSetup paperSize="9" scale="8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CA276"/>
  <sheetViews>
    <sheetView zoomScaleNormal="100" workbookViewId="0">
      <pane ySplit="9" topLeftCell="A10" activePane="bottomLeft" state="frozen"/>
      <selection pane="bottomLeft" activeCell="B1" sqref="B1"/>
    </sheetView>
  </sheetViews>
  <sheetFormatPr baseColWidth="10" defaultColWidth="12.5546875" defaultRowHeight="15" customHeight="1" x14ac:dyDescent="0.4"/>
  <cols>
    <col min="1" max="1" width="6.44140625" customWidth="1"/>
    <col min="2" max="2" width="6.71875" style="935" customWidth="1"/>
    <col min="3" max="5" width="15.71875" customWidth="1"/>
    <col min="6" max="8" width="6.44140625" customWidth="1"/>
    <col min="9" max="9" width="6.71875" customWidth="1"/>
    <col min="10" max="10" width="8.609375" customWidth="1"/>
    <col min="11" max="11" width="7.71875" customWidth="1"/>
    <col min="12" max="12" width="8.71875" hidden="1" customWidth="1"/>
    <col min="13" max="13" width="6.71875" customWidth="1"/>
    <col min="14" max="14" width="8.71875" customWidth="1"/>
    <col min="15" max="15" width="9.71875" hidden="1" customWidth="1"/>
    <col min="16" max="16" width="9.71875" style="875" hidden="1" customWidth="1"/>
    <col min="17" max="17" width="9.71875" hidden="1" customWidth="1"/>
    <col min="18" max="18" width="6.71875" hidden="1" customWidth="1"/>
    <col min="19" max="19" width="8.71875" customWidth="1"/>
    <col min="20" max="20" width="8.5546875" style="935" customWidth="1"/>
    <col min="21" max="21" width="7.71875" style="875" customWidth="1"/>
    <col min="22" max="24" width="6.44140625" hidden="1" customWidth="1"/>
    <col min="25" max="25" width="12.71875" hidden="1" customWidth="1"/>
    <col min="26" max="27" width="6.44140625" hidden="1" customWidth="1"/>
    <col min="28" max="28" width="8.83203125" hidden="1" customWidth="1"/>
    <col min="29" max="29" width="6.71875" customWidth="1"/>
    <col min="30" max="30" width="8.71875" customWidth="1"/>
    <col min="31" max="31" width="9.1640625" customWidth="1"/>
    <col min="32" max="33" width="9.1640625" hidden="1" customWidth="1"/>
    <col min="34" max="34" width="7.5546875" hidden="1" customWidth="1"/>
    <col min="35" max="35" width="10.5546875" hidden="1" customWidth="1"/>
    <col min="36" max="36" width="7.71875" customWidth="1"/>
    <col min="37" max="37" width="11.71875" customWidth="1"/>
    <col min="38" max="38" width="9.71875" customWidth="1"/>
    <col min="39" max="39" width="6.44140625" hidden="1" customWidth="1"/>
    <col min="40" max="42" width="11.71875" hidden="1" customWidth="1"/>
    <col min="43" max="43" width="8.71875" hidden="1" customWidth="1"/>
    <col min="44" max="44" width="6.44140625" hidden="1" customWidth="1"/>
    <col min="45" max="45" width="6.1640625" hidden="1" customWidth="1"/>
    <col min="46" max="46" width="6.44140625" hidden="1" customWidth="1"/>
    <col min="47" max="47" width="5.1640625" hidden="1" customWidth="1"/>
    <col min="48" max="48" width="6.1640625" hidden="1" customWidth="1"/>
    <col min="49" max="49" width="9.44140625" customWidth="1"/>
    <col min="50" max="50" width="9.71875" customWidth="1"/>
    <col min="51" max="52" width="6.71875" hidden="1" customWidth="1"/>
    <col min="53" max="53" width="8.71875" hidden="1" customWidth="1"/>
    <col min="54" max="55" width="6.71875" hidden="1" customWidth="1"/>
    <col min="56" max="56" width="8.71875" hidden="1" customWidth="1"/>
    <col min="57" max="57" width="25.71875" hidden="1" customWidth="1"/>
    <col min="58" max="61" width="11.71875" hidden="1" customWidth="1"/>
    <col min="62" max="62" width="15.71875" hidden="1" customWidth="1"/>
    <col min="63" max="63" width="11.71875" style="935" hidden="1" customWidth="1"/>
    <col min="64" max="64" width="13.5546875" hidden="1" customWidth="1"/>
    <col min="65" max="65" width="11.71875" style="935" hidden="1" customWidth="1"/>
    <col min="66" max="66" width="13.71875" style="935" hidden="1" customWidth="1"/>
    <col min="67" max="69" width="11.71875" style="935" hidden="1" customWidth="1"/>
    <col min="70" max="70" width="6.71875" customWidth="1"/>
    <col min="71" max="71" width="8.83203125" hidden="1" customWidth="1"/>
    <col min="72" max="74" width="11.44140625" hidden="1" customWidth="1"/>
    <col min="75" max="78" width="0" hidden="1" customWidth="1"/>
    <col min="79" max="79" width="0" style="935" hidden="1" customWidth="1"/>
  </cols>
  <sheetData>
    <row r="1" spans="1:79" ht="11.1" customHeight="1" x14ac:dyDescent="0.45">
      <c r="A1" s="1"/>
      <c r="B1" s="4"/>
      <c r="C1" s="3"/>
      <c r="D1" s="1"/>
      <c r="E1" s="1"/>
      <c r="F1" s="2"/>
      <c r="G1" s="2"/>
      <c r="H1" s="2"/>
      <c r="I1" s="4"/>
      <c r="J1" s="4"/>
      <c r="K1" s="1"/>
      <c r="L1" s="1"/>
      <c r="M1" s="1"/>
      <c r="N1" s="1"/>
      <c r="O1" s="1"/>
      <c r="P1" s="2"/>
      <c r="Q1" s="1"/>
      <c r="R1" s="1"/>
      <c r="S1" s="1"/>
      <c r="T1" s="4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4"/>
      <c r="BL1" s="2"/>
      <c r="BM1" s="4"/>
      <c r="BN1" s="4"/>
      <c r="BO1" s="4"/>
      <c r="BP1" s="4"/>
      <c r="BQ1" s="4"/>
      <c r="BR1" s="4"/>
      <c r="BS1" s="7"/>
    </row>
    <row r="2" spans="1:79" ht="18" customHeight="1" x14ac:dyDescent="0.45">
      <c r="A2" s="1"/>
      <c r="B2" s="8"/>
      <c r="C2" s="1590" t="s">
        <v>1862</v>
      </c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  <c r="T2" s="1551"/>
      <c r="U2" s="1551"/>
      <c r="V2" s="1551"/>
      <c r="W2" s="1551"/>
      <c r="X2" s="1551"/>
      <c r="Y2" s="1551"/>
      <c r="Z2" s="1551"/>
      <c r="AA2" s="1551"/>
      <c r="AB2" s="1551"/>
      <c r="AC2" s="1551"/>
      <c r="AD2" s="1551"/>
      <c r="AE2" s="1551"/>
      <c r="AF2" s="1551"/>
      <c r="AG2" s="1551"/>
      <c r="AH2" s="1551"/>
      <c r="AI2" s="1551"/>
      <c r="AJ2" s="1551"/>
      <c r="AK2" s="1551"/>
      <c r="AL2" s="1551"/>
      <c r="AM2" s="1551"/>
      <c r="AN2" s="1551"/>
      <c r="AO2" s="1551"/>
      <c r="AP2" s="1551"/>
      <c r="AQ2" s="1551"/>
      <c r="AR2" s="1551"/>
      <c r="AS2" s="1551"/>
      <c r="AT2" s="1551"/>
      <c r="AU2" s="1551"/>
      <c r="AV2" s="1708"/>
      <c r="AW2" s="1709">
        <f>COUNTIF(C10:C273,"&lt;&gt;")</f>
        <v>35</v>
      </c>
      <c r="AX2" s="1710"/>
      <c r="AY2" s="4"/>
      <c r="AZ2" s="2"/>
      <c r="BA2" s="2"/>
      <c r="BB2" s="2"/>
      <c r="BC2" s="2"/>
      <c r="BD2" s="1027"/>
      <c r="BE2" s="2"/>
      <c r="BF2" s="2"/>
      <c r="BG2" s="2"/>
      <c r="BH2" s="2"/>
      <c r="BI2" s="2"/>
      <c r="BJ2" s="2"/>
      <c r="BK2" s="1035" t="s">
        <v>1322</v>
      </c>
      <c r="BL2" s="2"/>
      <c r="BM2" s="4"/>
      <c r="BN2" s="4"/>
      <c r="BO2" s="4"/>
      <c r="BP2" s="4"/>
      <c r="BQ2" s="4"/>
      <c r="BR2" s="4"/>
      <c r="BS2" s="7"/>
    </row>
    <row r="3" spans="1:79" ht="12" customHeight="1" x14ac:dyDescent="0.45">
      <c r="A3" s="1"/>
      <c r="B3" s="7"/>
      <c r="C3" s="10"/>
      <c r="D3" s="11"/>
      <c r="E3" s="11"/>
      <c r="F3" s="9"/>
      <c r="G3" s="9"/>
      <c r="H3" s="9"/>
      <c r="I3" s="11"/>
      <c r="J3" s="11"/>
      <c r="K3" s="11"/>
      <c r="L3" s="11"/>
      <c r="M3" s="11"/>
      <c r="N3" s="11"/>
      <c r="O3" s="11"/>
      <c r="P3" s="9"/>
      <c r="Q3" s="11"/>
      <c r="R3" s="11"/>
      <c r="S3" s="11"/>
      <c r="T3" s="7"/>
      <c r="U3" s="9"/>
      <c r="V3" s="11"/>
      <c r="W3" s="11"/>
      <c r="X3" s="11"/>
      <c r="Y3" s="11"/>
      <c r="Z3" s="11"/>
      <c r="AA3" s="11"/>
      <c r="AB3" s="11"/>
      <c r="AC3" s="1"/>
      <c r="AD3" s="1"/>
      <c r="AE3" s="1"/>
      <c r="AF3" s="1"/>
      <c r="AG3" s="1"/>
      <c r="AH3" s="1"/>
      <c r="AI3" s="1"/>
      <c r="AJ3" s="1"/>
      <c r="AK3" s="1"/>
      <c r="AL3" s="9"/>
      <c r="AM3" s="11"/>
      <c r="AN3" s="11"/>
      <c r="AO3" s="11"/>
      <c r="AP3" s="11"/>
      <c r="AQ3" s="11"/>
      <c r="AR3" s="11"/>
      <c r="AS3" s="11"/>
      <c r="AT3" s="7"/>
      <c r="AU3" s="7"/>
      <c r="AV3" s="11"/>
      <c r="AW3" s="1711" t="s">
        <v>0</v>
      </c>
      <c r="AX3" s="1712"/>
      <c r="AY3" s="4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4"/>
      <c r="BL3" s="2"/>
      <c r="BM3" s="4"/>
      <c r="BN3" s="4"/>
      <c r="BO3" s="4"/>
      <c r="BP3" s="4"/>
      <c r="BQ3" s="4"/>
      <c r="BR3" s="4"/>
      <c r="BS3" s="7"/>
    </row>
    <row r="4" spans="1:79" ht="18" customHeight="1" x14ac:dyDescent="0.45">
      <c r="A4" s="1"/>
      <c r="B4" s="16"/>
      <c r="C4" s="1590" t="s">
        <v>2068</v>
      </c>
      <c r="D4" s="1551"/>
      <c r="E4" s="1551"/>
      <c r="F4" s="1551"/>
      <c r="G4" s="1551"/>
      <c r="H4" s="1551"/>
      <c r="I4" s="1551"/>
      <c r="J4" s="1551"/>
      <c r="K4" s="1551"/>
      <c r="L4" s="1551"/>
      <c r="M4" s="1551"/>
      <c r="N4" s="1551"/>
      <c r="O4" s="1551"/>
      <c r="P4" s="1551"/>
      <c r="Q4" s="1551"/>
      <c r="R4" s="1551"/>
      <c r="S4" s="1551"/>
      <c r="T4" s="1551"/>
      <c r="U4" s="1551"/>
      <c r="V4" s="1551"/>
      <c r="W4" s="1551"/>
      <c r="X4" s="1551"/>
      <c r="Y4" s="1551"/>
      <c r="Z4" s="1551"/>
      <c r="AA4" s="1551"/>
      <c r="AB4" s="1551"/>
      <c r="AC4" s="1551"/>
      <c r="AD4" s="1551"/>
      <c r="AE4" s="1551"/>
      <c r="AF4" s="1551"/>
      <c r="AG4" s="1551"/>
      <c r="AH4" s="1551"/>
      <c r="AI4" s="1551"/>
      <c r="AJ4" s="1551"/>
      <c r="AK4" s="1551"/>
      <c r="AL4" s="1551"/>
      <c r="AM4" s="1551"/>
      <c r="AN4" s="1551"/>
      <c r="AO4" s="1551"/>
      <c r="AP4" s="1551"/>
      <c r="AQ4" s="1551"/>
      <c r="AR4" s="1551"/>
      <c r="AS4" s="1551"/>
      <c r="AT4" s="1551"/>
      <c r="AU4" s="1551"/>
      <c r="AV4" s="1708"/>
      <c r="AW4" s="1713">
        <v>8</v>
      </c>
      <c r="AX4" s="1708"/>
      <c r="AY4" s="891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1"/>
      <c r="BL4" s="895"/>
      <c r="BM4" s="891"/>
      <c r="BN4" s="891"/>
      <c r="BO4" s="891"/>
      <c r="BP4" s="891"/>
      <c r="BQ4" s="891"/>
      <c r="BR4" s="4"/>
      <c r="BS4" s="7"/>
    </row>
    <row r="5" spans="1:79" ht="12" customHeight="1" x14ac:dyDescent="0.5">
      <c r="A5" s="1"/>
      <c r="B5" s="7"/>
      <c r="C5" s="10"/>
      <c r="D5" s="10"/>
      <c r="E5" s="247"/>
      <c r="F5" s="1714"/>
      <c r="G5" s="1551"/>
      <c r="H5" s="1551"/>
      <c r="I5" s="1551"/>
      <c r="J5" s="1551"/>
      <c r="K5" s="1551"/>
      <c r="L5" s="28"/>
      <c r="M5" s="28"/>
      <c r="N5" s="28"/>
      <c r="O5" s="10"/>
      <c r="P5" s="9"/>
      <c r="Q5" s="10"/>
      <c r="R5" s="10"/>
      <c r="S5" s="10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17"/>
      <c r="AM5" s="961"/>
      <c r="AN5" s="886"/>
      <c r="AO5" s="886"/>
      <c r="AP5" s="886"/>
      <c r="AQ5" s="886"/>
      <c r="AR5" s="886"/>
      <c r="AS5" s="886"/>
      <c r="AT5" s="886"/>
      <c r="AU5" s="886"/>
      <c r="AV5" s="962"/>
      <c r="AW5" s="1584" t="s">
        <v>1</v>
      </c>
      <c r="AX5" s="1712"/>
      <c r="AY5" s="891"/>
      <c r="AZ5" s="895"/>
      <c r="BA5" s="895"/>
      <c r="BB5" s="895"/>
      <c r="BC5" s="895"/>
      <c r="BD5" s="895"/>
      <c r="BE5" s="895"/>
      <c r="BF5" s="895"/>
      <c r="BG5" s="895"/>
      <c r="BH5" s="895"/>
      <c r="BI5" s="895"/>
      <c r="BJ5" s="895"/>
      <c r="BK5" s="891"/>
      <c r="BL5" s="895"/>
      <c r="BM5" s="891"/>
      <c r="BN5" s="891"/>
      <c r="BO5" s="891"/>
      <c r="BP5" s="891"/>
      <c r="BQ5" s="891"/>
      <c r="BR5" s="4"/>
      <c r="BS5" s="7"/>
    </row>
    <row r="6" spans="1:79" ht="18" customHeight="1" x14ac:dyDescent="0.6">
      <c r="A6" s="1"/>
      <c r="B6" s="164"/>
      <c r="C6" s="26" t="s">
        <v>204</v>
      </c>
      <c r="D6" s="26"/>
      <c r="E6" s="248"/>
      <c r="F6" s="1332"/>
      <c r="G6" s="28"/>
      <c r="H6" s="28"/>
      <c r="I6" s="28"/>
      <c r="J6" s="28"/>
      <c r="K6" s="7"/>
      <c r="L6" s="963"/>
      <c r="M6" s="7"/>
      <c r="N6" s="7"/>
      <c r="O6" s="1031"/>
      <c r="P6" s="1031"/>
      <c r="Q6" s="1031"/>
      <c r="R6" s="1032"/>
      <c r="S6" s="29"/>
      <c r="T6" s="164"/>
      <c r="U6" s="164"/>
      <c r="V6" s="964"/>
      <c r="W6" s="965"/>
      <c r="X6" s="965"/>
      <c r="Y6" s="966"/>
      <c r="Z6" s="966"/>
      <c r="AA6" s="966"/>
      <c r="AB6" s="965"/>
      <c r="AC6" s="32"/>
      <c r="AJ6" s="1724" t="s">
        <v>4</v>
      </c>
      <c r="AK6" s="1724"/>
      <c r="AL6" s="26">
        <v>72</v>
      </c>
      <c r="AM6" s="32"/>
      <c r="AN6" s="32"/>
      <c r="AO6" s="32"/>
      <c r="AP6" s="32"/>
      <c r="AQ6" s="32"/>
      <c r="AR6" s="32"/>
      <c r="AS6" s="967"/>
      <c r="AT6" s="968"/>
      <c r="AU6" s="968"/>
      <c r="AV6" s="969"/>
      <c r="AW6" s="1727" t="s">
        <v>2076</v>
      </c>
      <c r="AX6" s="1728"/>
      <c r="AY6" s="891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1"/>
      <c r="BL6" s="895"/>
      <c r="BM6" s="891"/>
      <c r="BN6" s="891"/>
      <c r="BO6" s="891"/>
      <c r="BP6" s="891"/>
      <c r="BQ6" s="891"/>
      <c r="BR6" s="4"/>
      <c r="BS6" s="7"/>
    </row>
    <row r="7" spans="1:79" ht="18" customHeight="1" thickBot="1" x14ac:dyDescent="0.55000000000000004">
      <c r="A7" s="1"/>
      <c r="B7" s="1418"/>
      <c r="C7" s="1721" t="s">
        <v>5</v>
      </c>
      <c r="D7" s="1548"/>
      <c r="E7" s="1548"/>
      <c r="F7" s="1333"/>
      <c r="G7" s="970"/>
      <c r="H7" s="970"/>
      <c r="I7" s="929"/>
      <c r="J7" s="929"/>
      <c r="K7" s="971"/>
      <c r="L7" s="963">
        <v>9</v>
      </c>
      <c r="M7" s="11"/>
      <c r="N7" s="11"/>
      <c r="O7" s="1033"/>
      <c r="P7" s="1034"/>
      <c r="Q7" s="1033"/>
      <c r="R7" s="1033"/>
      <c r="S7" s="11"/>
      <c r="T7" s="7"/>
      <c r="U7" s="9"/>
      <c r="V7" s="963">
        <v>20</v>
      </c>
      <c r="W7" s="972"/>
      <c r="X7" s="972"/>
      <c r="Y7" s="972"/>
      <c r="Z7" s="972"/>
      <c r="AA7" s="972"/>
      <c r="AB7" s="972"/>
      <c r="AC7" s="11"/>
      <c r="AD7" s="11"/>
      <c r="AE7" s="888"/>
      <c r="AF7" s="962"/>
      <c r="AG7" s="962"/>
      <c r="AH7" s="962"/>
      <c r="AI7" s="962"/>
      <c r="AJ7" s="7"/>
      <c r="AK7" s="11"/>
      <c r="AL7" s="11"/>
      <c r="AM7" s="886" t="s">
        <v>3</v>
      </c>
      <c r="AN7" s="886" t="s">
        <v>3</v>
      </c>
      <c r="AO7" s="886" t="s">
        <v>3</v>
      </c>
      <c r="AP7" s="886" t="s">
        <v>3</v>
      </c>
      <c r="AQ7" s="886" t="s">
        <v>3</v>
      </c>
      <c r="AR7" s="886"/>
      <c r="AS7" s="886"/>
      <c r="AT7" s="886" t="s">
        <v>3</v>
      </c>
      <c r="AU7" s="886" t="s">
        <v>3</v>
      </c>
      <c r="AV7" s="962"/>
      <c r="AW7" s="11"/>
      <c r="AX7" s="11"/>
      <c r="AY7" s="973"/>
      <c r="AZ7" s="974"/>
      <c r="BA7" s="974"/>
      <c r="BB7" s="974"/>
      <c r="BC7" s="974"/>
      <c r="BD7" s="974"/>
      <c r="BE7" s="1729" t="s">
        <v>6</v>
      </c>
      <c r="BF7" s="1548"/>
      <c r="BG7" s="1548"/>
      <c r="BH7" s="1548"/>
      <c r="BI7" s="1548"/>
      <c r="BJ7" s="1707" t="s">
        <v>7</v>
      </c>
      <c r="BK7" s="1548"/>
      <c r="BL7" s="1548"/>
      <c r="BM7" s="1548"/>
      <c r="BN7" s="1548"/>
      <c r="BO7" s="1548"/>
      <c r="BP7" s="1548"/>
      <c r="BQ7" s="1030"/>
      <c r="BR7" s="4"/>
      <c r="BS7" s="7"/>
    </row>
    <row r="8" spans="1:79" ht="30" customHeight="1" thickBot="1" x14ac:dyDescent="0.5">
      <c r="A8" s="846"/>
      <c r="B8" s="1285" t="s">
        <v>8</v>
      </c>
      <c r="C8" s="41" t="s">
        <v>9</v>
      </c>
      <c r="D8" s="41" t="s">
        <v>10</v>
      </c>
      <c r="E8" s="41" t="s">
        <v>11</v>
      </c>
      <c r="F8" s="41" t="s">
        <v>12</v>
      </c>
      <c r="G8" s="41" t="s">
        <v>13</v>
      </c>
      <c r="H8" s="40" t="s">
        <v>1330</v>
      </c>
      <c r="I8" s="41" t="s">
        <v>14</v>
      </c>
      <c r="J8" s="245" t="s">
        <v>2043</v>
      </c>
      <c r="K8" s="1715" t="s">
        <v>15</v>
      </c>
      <c r="L8" s="1649"/>
      <c r="M8" s="1649"/>
      <c r="N8" s="1649"/>
      <c r="O8" s="1649"/>
      <c r="P8" s="1649"/>
      <c r="Q8" s="1649"/>
      <c r="R8" s="1649"/>
      <c r="S8" s="1575"/>
      <c r="T8" s="1715" t="s">
        <v>1325</v>
      </c>
      <c r="U8" s="1761"/>
      <c r="V8" s="1761"/>
      <c r="W8" s="1761"/>
      <c r="X8" s="1761"/>
      <c r="Y8" s="1761"/>
      <c r="Z8" s="1761"/>
      <c r="AA8" s="1761"/>
      <c r="AB8" s="1761"/>
      <c r="AC8" s="1761"/>
      <c r="AD8" s="1761"/>
      <c r="AE8" s="1761"/>
      <c r="AF8" s="1341"/>
      <c r="AG8" s="1341"/>
      <c r="AH8" s="1341"/>
      <c r="AI8" s="1342"/>
      <c r="AJ8" s="1715" t="s">
        <v>17</v>
      </c>
      <c r="AK8" s="1649"/>
      <c r="AL8" s="1649"/>
      <c r="AM8" s="1649"/>
      <c r="AN8" s="1649"/>
      <c r="AO8" s="1649"/>
      <c r="AP8" s="1649"/>
      <c r="AQ8" s="1649"/>
      <c r="AR8" s="1649"/>
      <c r="AS8" s="1649"/>
      <c r="AT8" s="1649"/>
      <c r="AU8" s="1649"/>
      <c r="AV8" s="1731" t="s">
        <v>206</v>
      </c>
      <c r="AW8" s="842"/>
      <c r="AX8" s="843"/>
      <c r="AY8" s="1716" t="s">
        <v>20</v>
      </c>
      <c r="AZ8" s="1649"/>
      <c r="BA8" s="1649"/>
      <c r="BB8" s="1649"/>
      <c r="BC8" s="1649"/>
      <c r="BD8" s="1575"/>
      <c r="BE8" s="1722" t="s">
        <v>21</v>
      </c>
      <c r="BF8" s="1498" t="s">
        <v>208</v>
      </c>
      <c r="BG8" s="1498" t="s">
        <v>209</v>
      </c>
      <c r="BH8" s="1498" t="s">
        <v>210</v>
      </c>
      <c r="BI8" s="1718" t="s">
        <v>211</v>
      </c>
      <c r="BJ8" s="1722" t="s">
        <v>212</v>
      </c>
      <c r="BK8" s="1498" t="s">
        <v>1313</v>
      </c>
      <c r="BL8" s="1498" t="s">
        <v>1312</v>
      </c>
      <c r="BM8" s="1498" t="s">
        <v>1314</v>
      </c>
      <c r="BN8" s="1498" t="s">
        <v>213</v>
      </c>
      <c r="BO8" s="1498" t="s">
        <v>214</v>
      </c>
      <c r="BP8" s="1718" t="s">
        <v>215</v>
      </c>
      <c r="BQ8" s="1615" t="s">
        <v>1321</v>
      </c>
      <c r="BR8" s="42" t="s">
        <v>216</v>
      </c>
      <c r="BS8" s="1401" t="s">
        <v>2058</v>
      </c>
      <c r="BT8" s="1402"/>
      <c r="BU8" s="1403"/>
      <c r="BV8" s="1401" t="s">
        <v>2059</v>
      </c>
      <c r="BW8" s="1402"/>
      <c r="BX8" s="1403"/>
    </row>
    <row r="9" spans="1:79" ht="51" customHeight="1" thickBot="1" x14ac:dyDescent="0.45">
      <c r="A9" s="960"/>
      <c r="B9" s="43"/>
      <c r="C9" s="44"/>
      <c r="D9" s="45"/>
      <c r="E9" s="45"/>
      <c r="F9" s="45"/>
      <c r="G9" s="975"/>
      <c r="H9" s="975"/>
      <c r="I9" s="46"/>
      <c r="J9" s="977" t="s">
        <v>2045</v>
      </c>
      <c r="K9" s="1066" t="s">
        <v>1324</v>
      </c>
      <c r="L9" s="47" t="s">
        <v>29</v>
      </c>
      <c r="M9" s="254" t="s">
        <v>30</v>
      </c>
      <c r="N9" s="254" t="s">
        <v>217</v>
      </c>
      <c r="O9" s="255" t="s">
        <v>218</v>
      </c>
      <c r="P9" s="255" t="s">
        <v>219</v>
      </c>
      <c r="Q9" s="43" t="s">
        <v>220</v>
      </c>
      <c r="R9" s="976" t="s">
        <v>221</v>
      </c>
      <c r="S9" s="976" t="s">
        <v>32</v>
      </c>
      <c r="T9" s="1343" t="s">
        <v>2044</v>
      </c>
      <c r="U9" s="1066" t="s">
        <v>1327</v>
      </c>
      <c r="V9" s="977" t="s">
        <v>223</v>
      </c>
      <c r="W9" s="977" t="s">
        <v>224</v>
      </c>
      <c r="X9" s="47" t="s">
        <v>225</v>
      </c>
      <c r="Y9" s="47" t="s">
        <v>226</v>
      </c>
      <c r="Z9" s="47" t="s">
        <v>219</v>
      </c>
      <c r="AA9" s="50" t="s">
        <v>227</v>
      </c>
      <c r="AB9" s="977" t="s">
        <v>228</v>
      </c>
      <c r="AC9" s="978" t="s">
        <v>30</v>
      </c>
      <c r="AD9" s="254" t="s">
        <v>2031</v>
      </c>
      <c r="AE9" s="979" t="s">
        <v>229</v>
      </c>
      <c r="AF9" s="979" t="s">
        <v>1402</v>
      </c>
      <c r="AG9" s="1164" t="s">
        <v>1864</v>
      </c>
      <c r="AH9" s="430" t="s">
        <v>1401</v>
      </c>
      <c r="AI9" s="431"/>
      <c r="AJ9" s="1066" t="s">
        <v>230</v>
      </c>
      <c r="AK9" s="50" t="s">
        <v>231</v>
      </c>
      <c r="AL9" s="47" t="s">
        <v>232</v>
      </c>
      <c r="AM9" s="256" t="s">
        <v>233</v>
      </c>
      <c r="AN9" s="256" t="s">
        <v>234</v>
      </c>
      <c r="AO9" s="256" t="s">
        <v>234</v>
      </c>
      <c r="AP9" s="256" t="s">
        <v>235</v>
      </c>
      <c r="AQ9" s="257" t="s">
        <v>49</v>
      </c>
      <c r="AR9" s="258" t="s">
        <v>236</v>
      </c>
      <c r="AS9" s="980" t="s">
        <v>49</v>
      </c>
      <c r="AT9" s="981" t="s">
        <v>237</v>
      </c>
      <c r="AU9" s="259" t="s">
        <v>225</v>
      </c>
      <c r="AV9" s="1497"/>
      <c r="AW9" s="844" t="s">
        <v>1284</v>
      </c>
      <c r="AX9" s="845" t="s">
        <v>1285</v>
      </c>
      <c r="AY9" s="63" t="s">
        <v>59</v>
      </c>
      <c r="AZ9" s="64" t="s">
        <v>60</v>
      </c>
      <c r="BA9" s="66" t="s">
        <v>25</v>
      </c>
      <c r="BB9" s="63" t="s">
        <v>238</v>
      </c>
      <c r="BC9" s="64" t="s">
        <v>239</v>
      </c>
      <c r="BD9" s="66" t="s">
        <v>240</v>
      </c>
      <c r="BE9" s="1723"/>
      <c r="BF9" s="1528"/>
      <c r="BG9" s="1528"/>
      <c r="BH9" s="1528"/>
      <c r="BI9" s="1605"/>
      <c r="BJ9" s="1723"/>
      <c r="BK9" s="1717"/>
      <c r="BL9" s="1725"/>
      <c r="BM9" s="1725"/>
      <c r="BN9" s="1717"/>
      <c r="BO9" s="1717"/>
      <c r="BP9" s="1719"/>
      <c r="BQ9" s="1720"/>
      <c r="BR9" s="67"/>
      <c r="BS9" s="1110" t="s">
        <v>2055</v>
      </c>
      <c r="BT9" t="s">
        <v>2051</v>
      </c>
      <c r="BU9" t="s">
        <v>2052</v>
      </c>
      <c r="BV9" s="1110" t="s">
        <v>2054</v>
      </c>
      <c r="BW9" s="1399" t="s">
        <v>2056</v>
      </c>
      <c r="BX9" s="1399" t="s">
        <v>2057</v>
      </c>
      <c r="BY9" t="s">
        <v>2050</v>
      </c>
      <c r="BZ9" t="s">
        <v>12</v>
      </c>
      <c r="CA9" s="935" t="s">
        <v>2053</v>
      </c>
    </row>
    <row r="10" spans="1:79" ht="15.75" customHeight="1" x14ac:dyDescent="0.4">
      <c r="A10" s="1730" t="s">
        <v>64</v>
      </c>
      <c r="B10" s="1687"/>
      <c r="C10" s="113" t="s">
        <v>90</v>
      </c>
      <c r="D10" s="114" t="s">
        <v>91</v>
      </c>
      <c r="E10" s="114" t="s">
        <v>1361</v>
      </c>
      <c r="F10" s="115" t="s">
        <v>92</v>
      </c>
      <c r="G10" s="1139">
        <v>15.9</v>
      </c>
      <c r="H10" s="1670">
        <f>IF(G11="","",G10+G11)</f>
        <v>19.100000000000001</v>
      </c>
      <c r="I10" s="1107" t="str">
        <f>IF(ISNA(VLOOKUP(C10,'J1&amp;J2'!$CA$9:$CE$466,5,FALSE)),"",VLOOKUP(C10,'J1&amp;J2'!$CA$9:$CE$466,5,FALSE))</f>
        <v>MAX2</v>
      </c>
      <c r="J10" s="1627">
        <v>100</v>
      </c>
      <c r="K10" s="1685">
        <f>IF(ISNA(VLOOKUP(J10,SaisieScores!$I$12:$J$103,2,FALSE)),"",VLOOKUP(J10,SaisieScores!$I$12:$J$103,2,FALSE))</f>
        <v>69</v>
      </c>
      <c r="L10" s="1695">
        <f>IF(OR(K10="",K10=0,K10=999),"",K10)</f>
        <v>69</v>
      </c>
      <c r="M10" s="1670">
        <f>IF(L10="","",L10-$AL$6)</f>
        <v>-3</v>
      </c>
      <c r="N10" s="1670">
        <f>IF(K10="","",RANK(K10,($K$10:$K$257),1))</f>
        <v>9</v>
      </c>
      <c r="O10" s="115">
        <f>IF(COUNTIF($K10:$K$45,"&gt;1")&lt;1,"",SMALL($K$10:$K$45,1))</f>
        <v>69</v>
      </c>
      <c r="P10" s="115">
        <f>IF(O10="","",RANK(O10,($O$10:$O$257),1))</f>
        <v>9</v>
      </c>
      <c r="Q10" s="194">
        <f>IF(P10&gt;20,"",IF(P10&lt;=190,40-((P10-1)*2),1))</f>
        <v>24</v>
      </c>
      <c r="R10" s="1692">
        <f>IF(OR(ISBLANK(K10),K10=""),"",RANK(K10,$K$10:$K$45,1)+COUNTIF($K$10:K10,K10)-1)</f>
        <v>1</v>
      </c>
      <c r="S10" s="1689">
        <f>IF(R10="","",IF(R10&gt;3,"",IF(R10=1,K10,IF(R10=2,K10,IF(R10=3,K10)))))</f>
        <v>69</v>
      </c>
      <c r="T10" s="1426">
        <v>100</v>
      </c>
      <c r="U10" s="1329">
        <f>IF(ISNA(VLOOKUP(T10,SaisieScores!$L$12:$M$103,2,FALSE)),"",VLOOKUP(T10,SaisieScores!$L$12:$M$103,2,FALSE))</f>
        <v>85</v>
      </c>
      <c r="V10" s="982">
        <f t="shared" ref="V10:V242" si="0">IF(OR(U10="",U10=0,U10=999),"",U10)</f>
        <v>85</v>
      </c>
      <c r="W10" s="115">
        <f>IF('JOURNÉE 1'!AC10=0,"",'JOURNÉE 1'!AC10)</f>
        <v>73</v>
      </c>
      <c r="X10" s="115">
        <f>IF(OR(ISBLANK(U10),U10=""),"",IF(U10="AB","",RANK(U10,$U$10:$U$45,1)+COUNTIF($U$10:U10,U10)-1))</f>
        <v>2</v>
      </c>
      <c r="Y10" s="115">
        <f>IF(COUNTIF($U$10:$U$45,"&gt;1")&lt;1,"",SMALL($U$10:$U$45,1))</f>
        <v>76</v>
      </c>
      <c r="Z10" s="115">
        <f>IF(Y10="","",RANK(Y10,($Y$10:$Y$257),1))</f>
        <v>11</v>
      </c>
      <c r="AA10" s="115">
        <f>IF(Z10&gt;20,"",IF(Z10&lt;=190,20-((Z10-1)*1),1))</f>
        <v>10</v>
      </c>
      <c r="AB10" s="82" t="str">
        <f t="shared" ref="AB10:AB242" si="1">IF(AD10&gt;20,"",IF(AD10&lt;=190,20-((AD10-1)*1),1))</f>
        <v/>
      </c>
      <c r="AC10" s="260">
        <f>IF(V10="","",IF(V10="AB","",V10-$AL$6))</f>
        <v>13</v>
      </c>
      <c r="AD10" s="1001">
        <f>IF(U10="","",IF(U10="AB","",RANK(U10,$U$10:$U$257,1)))</f>
        <v>22</v>
      </c>
      <c r="AE10" s="115">
        <f>IF(X10="","",IF(U10=999,"",IF(X10&gt;4,"",IF(X10=1,U10,IF(X10=2,U10,IF(X10=3,U10,IF(X10=4,U10)))))))</f>
        <v>85</v>
      </c>
      <c r="AF10" s="1139">
        <f>IF(ISNA(VLOOKUP(C10,'JOURNÉE 1'!$C$10:$AN$257,36,FALSE)),"",VLOOKUP(C10,'JOURNÉE 1'!$C$10:$AN$257,36,FALSE))</f>
        <v>8</v>
      </c>
      <c r="AG10" s="1139">
        <f>IF(G10="","",IF(G10=36,"",IF(AF10="",G10,AF10)))</f>
        <v>8</v>
      </c>
      <c r="AH10" s="1139">
        <f>IF(U10=999,"",IF(G10="","",IF(U10="AB",IF(AG10+3.6&gt;=36,36,AG10+3.6),IF(OR(ISBLANK(AG10),ISBLANK(U10),ISBLANK($AL$6)),"",IF(AND(AG10&gt;=18,$AL$6-U10+AG10&gt;0),AG10-($AL$6-U10+AG10)*0.4,IF(AND(AG10&lt;18,$AL$6-U10+AG10&gt;0),AG10-($AL$6-U10+AG10)*0.2,IF($AL$6-U10+AG10&lt;0,IF(AG10-($AL$6-U10+AG10)*0.1&gt;36,36,AG10-($AL$6-U10+AG10)*0.1),IF($AL$6-U10+AG10=0,AG10))))))))</f>
        <v>8.5</v>
      </c>
      <c r="AI10" s="1139">
        <f>IF(AH10="","",ROUND(AH10-G10,1))</f>
        <v>-7.4</v>
      </c>
      <c r="AJ10" s="1241">
        <f t="shared" ref="AJ10:AJ14" si="2">IF(V10="","",IF(V10="AB","",U10-G10))</f>
        <v>69.099999999999994</v>
      </c>
      <c r="AK10" s="1001">
        <f>IF(OR(ISBLANK(AJ10),AJ10=""),"",RANK(AJ10,($AJ$10:$AJ$257),1))</f>
        <v>18</v>
      </c>
      <c r="AL10" s="115" t="str">
        <f t="shared" ref="AL10:AL242" si="3">IF(AU10="","",IF(AU10&gt;4,"",IF(AU10=1,AJ10,IF(AU10=2,AJ10,IF(AU10=3,AJ10,IF(AU10=4,AJ10))))))</f>
        <v/>
      </c>
      <c r="AM10" s="261" t="str">
        <f t="shared" ref="AM10:AM242" si="4">IF((AE10=""),AJ10,"")</f>
        <v/>
      </c>
      <c r="AN10" s="261" t="str">
        <f>IF(COUNTIF($AT$10:$AT$45,"&gt;1")&lt;1,"",SMALL($AT$10:$AT$45,1))</f>
        <v/>
      </c>
      <c r="AO10" s="261" t="str">
        <f>IF(COUNTIF($AN$10:$AN$13,"&gt;1")&lt;1,"",SMALL($AN$10:$AN$13,1))</f>
        <v/>
      </c>
      <c r="AP10" s="261" t="str">
        <f>IF(AN10="","",RANK(AN10,($AN$10:$AN$257),1))</f>
        <v/>
      </c>
      <c r="AQ10" s="261" t="str">
        <f>IF(AP10&gt;20,"",IF(AP10&lt;=190,20-((AP10-1)*1),1))</f>
        <v/>
      </c>
      <c r="AR10" s="261">
        <f>IF(AJ10="","",RANK(AJ10,($AJ$10:$AJ$257),1))</f>
        <v>18</v>
      </c>
      <c r="AS10" s="262">
        <f t="shared" ref="AS10:AS242" si="5">IF(AR10&gt;20,"",IF(AR10&lt;=190,20-((AR10-1)*1),1))</f>
        <v>3</v>
      </c>
      <c r="AT10" s="263" t="str">
        <f t="shared" ref="AT10:AT242" si="6">IF((AE10=""),AJ10,"")</f>
        <v/>
      </c>
      <c r="AU10" s="264" t="str">
        <f t="shared" ref="AU10:AU45" si="7">IF(OR(ISBLANK(AM10),AM10=""),"",RANK(AM10,($AM$10:$AM$45),1))</f>
        <v/>
      </c>
      <c r="AV10" s="200" t="str">
        <f t="shared" ref="AV10:AV88" si="8">IF(OR(ISBLANK(I10),ISBLANK(U10),ISBLANK($AV$6)),"",IF(U10="AB",IF(I10+3.6&gt;=36,36,I10+3.6),IF(AND(I10&gt;=18,$AV$6-U10+I10&gt;0),I10-($AV$6-U10+I10)*0.4,IF(AND(I10&lt;18,$AV$6-U10+I10&gt;0),I10-($AV$6-U10+I10)*0.2,IF($AV$6-U10+I10&lt;0,IF(I10-($AV$6-U10+I10)*0.1&gt;36,36,I10-($AV$6-U10+I10)*0.1),IF($AV$6-U10+I10=0,I10))))))</f>
        <v/>
      </c>
      <c r="AW10" s="1701">
        <f>IF(SUM(Q13+AA14+AQ14)&lt;&gt;0,SUM(Q13+AA14+AQ14),0)</f>
        <v>34</v>
      </c>
      <c r="AX10" s="1702">
        <f>IF(AW10=0,"0",RANK(AW10,$AW$10:$AW$257,0))</f>
        <v>7</v>
      </c>
      <c r="AY10" s="1732" t="str">
        <f>IF(BG10= "", "",BG10)</f>
        <v/>
      </c>
      <c r="AZ10" s="1733" t="str">
        <f>IF(OR(BF10=""),"",IF(OR(BG10=""),"",BF10))</f>
        <v/>
      </c>
      <c r="BA10" s="1734" t="str">
        <f>IF(BH10= "", "",BH10)</f>
        <v/>
      </c>
      <c r="BB10" s="265">
        <f t="shared" ref="BB10:BB242" si="9">IF(W10= "", "",W10)</f>
        <v>73</v>
      </c>
      <c r="BC10" s="266">
        <f t="shared" ref="BC10:BC242" si="10">IF(OR(BK10=""),"",IF(OR(BN10=""),"",BK10))</f>
        <v>85</v>
      </c>
      <c r="BD10" s="267">
        <f t="shared" ref="BD10:BD242" si="11">IF(OR(BK10="",BN10=""),"",MIN(BK10:BN10))</f>
        <v>73</v>
      </c>
      <c r="BE10" s="1655" t="str">
        <f>IF(OR(C10="",C11=""),"",CONCATENATE(C10,C11))</f>
        <v>53360.05.11853360.05.119</v>
      </c>
      <c r="BF10" s="1655">
        <f>IF(L10= "", "",L10)</f>
        <v>69</v>
      </c>
      <c r="BG10" s="1655" t="str">
        <f>IF(ISNA(VLOOKUP(BE10,'JOURNÉE 1'!$BI$10:$BK$280,2,FALSE)),"",VLOOKUP(BE10,'JOURNÉE 1'!$BI$10:$BK$280,2,FALSE))</f>
        <v/>
      </c>
      <c r="BH10" s="1655" t="str">
        <f>IF(OR(BF10="",BG10=""),"",MIN(BF10:BG10))</f>
        <v/>
      </c>
      <c r="BI10" s="1655">
        <f>IF(COUNTIF(BF10,"&gt;1")&lt;1,"",SMALL(BF10:BG10,1))</f>
        <v>69</v>
      </c>
      <c r="BJ10" s="1028" t="str">
        <f t="shared" ref="BJ10:BJ89" si="12">IF(C10= "", "",C10)</f>
        <v>53360.05.118</v>
      </c>
      <c r="BK10" s="1306">
        <f t="shared" ref="BK10:BK242" si="13">IF(V10= "", "",V10)</f>
        <v>85</v>
      </c>
      <c r="BL10" s="1028" t="str">
        <f>IF(ISBLANK('JOURNÉE 1'!C10),"",'JOURNÉE 1'!C10)</f>
        <v>53170.98.168</v>
      </c>
      <c r="BM10" s="1306">
        <f>IF(ISBLANK('JOURNÉE 1'!AB10),"",'JOURNÉE 1'!AB10)</f>
        <v>73</v>
      </c>
      <c r="BN10" s="1306" t="str">
        <f>IF(ISNA(VLOOKUP(BJ10,'JOURNÉE 1'!$BN$10:$BQ$280,3,FALSE)),"",VLOOKUP(BJ10,'JOURNÉE 1'!$BN$10:$BQ$280,3,FALSE))</f>
        <v>53360.05.119</v>
      </c>
      <c r="BO10" s="1306">
        <f>IF(OR(BK10="",BN10=""),"",MIN(BK10:BN10))</f>
        <v>73</v>
      </c>
      <c r="BP10" s="1306">
        <f>IF(COUNTIF($BO$10:$BO$45,"&gt;1")&lt;1,"",SMALL($BO$10:$BO$45,1))</f>
        <v>73</v>
      </c>
      <c r="BQ10" s="1306" t="str">
        <f>IF(ISNA(VLOOKUP(BJ10,'JOURNÉE 1'!$C$10:AF$298,1,FALSE)),"",VLOOKUP(BJ10,'JOURNÉE 1'!$C$10:$AF$298,1,FALSE))</f>
        <v>53360.05.118</v>
      </c>
      <c r="BR10" s="191"/>
      <c r="BS10" t="str">
        <f>IF(ISEVEN(ROW()),IF($B10&lt;&gt;0,TEXT($B10,"00")&amp;" "&amp;#REF!&amp;" "&amp;1,""),IF($B9&lt;&gt;0,TEXT($B9,"00")&amp;" "&amp;#REF!&amp;" "&amp;2,""))</f>
        <v/>
      </c>
      <c r="BT10" t="str">
        <f t="shared" ref="BT10:BT73" si="14">+IFERROR(VALUE(LEFT(BS10,2)),"")</f>
        <v/>
      </c>
      <c r="BU10" t="str">
        <f t="shared" ref="BU10:BU73" si="15">+IFERROR(MID(BS10,SEARCH(" ",BS10)+1,2),"")</f>
        <v/>
      </c>
      <c r="BV10" t="str">
        <f>+IF(BR10&gt;0,TEXT(BR10,"00")&amp;" "&amp;T10,"")</f>
        <v/>
      </c>
      <c r="BW10" t="str">
        <f>+IF($BR10&gt;0,BR10,"")</f>
        <v/>
      </c>
      <c r="BX10" t="str">
        <f>+IF($BR10&gt;0,$T10,"")</f>
        <v/>
      </c>
      <c r="BY10" t="str">
        <f>+IF($C10&lt;&gt;"",$D10&amp;" "&amp;$E10,"")</f>
        <v>LEMERCIER Agnès</v>
      </c>
      <c r="BZ10" t="str">
        <f>+IF($C10&lt;&gt;"",$F10,"")</f>
        <v>S3F</v>
      </c>
      <c r="CA10" s="935">
        <f>+IF($C10&lt;&gt;"",$G10,"")</f>
        <v>15.9</v>
      </c>
    </row>
    <row r="11" spans="1:79" ht="15.75" customHeight="1" thickBot="1" x14ac:dyDescent="0.45">
      <c r="A11" s="1497"/>
      <c r="B11" s="1678"/>
      <c r="C11" s="80" t="s">
        <v>100</v>
      </c>
      <c r="D11" s="81" t="s">
        <v>1362</v>
      </c>
      <c r="E11" s="81" t="s">
        <v>1363</v>
      </c>
      <c r="F11" s="82" t="s">
        <v>66</v>
      </c>
      <c r="G11" s="82">
        <v>3.2</v>
      </c>
      <c r="H11" s="1469"/>
      <c r="I11" s="1102" t="str">
        <f>IF(ISNA(VLOOKUP(C11,'J1&amp;J2'!$CA$9:$CE$466,5,FALSE)),"",VLOOKUP(C11,'J1&amp;J2'!$CA$9:$CE$466,5,FALSE))</f>
        <v>MAX1</v>
      </c>
      <c r="J11" s="1519"/>
      <c r="K11" s="1680"/>
      <c r="L11" s="1691"/>
      <c r="M11" s="1469"/>
      <c r="N11" s="1469"/>
      <c r="O11" s="82" t="str">
        <f>IF(COUNTIF($K10:$K$45,"&gt;1")&lt;2,"",SMALL($K$10:$K$45,2))</f>
        <v/>
      </c>
      <c r="P11" s="82" t="str">
        <f>IF(O11="","",RANK(O11,($O$10:$O$257),1))</f>
        <v/>
      </c>
      <c r="Q11" s="269" t="str">
        <f>IF(P11&gt;20,"",IF(P11&lt;=190,40-((P11-1)*2),1))</f>
        <v/>
      </c>
      <c r="R11" s="1691"/>
      <c r="S11" s="1469"/>
      <c r="T11" s="1424">
        <v>101</v>
      </c>
      <c r="U11" s="1328">
        <f>IF(ISNA(VLOOKUP(T11,SaisieScores!$L$12:$M$103,2,FALSE)),"",VLOOKUP(T11,SaisieScores!$L$12:$M$103,2,FALSE))</f>
        <v>76</v>
      </c>
      <c r="V11" s="942">
        <f t="shared" si="0"/>
        <v>76</v>
      </c>
      <c r="W11" s="87">
        <f>IF('JOURNÉE 1'!AC11=0,"",'JOURNÉE 1'!AC11)</f>
        <v>77</v>
      </c>
      <c r="X11" s="87">
        <f>IF(OR(ISBLANK(U11),U11=""),"",IF(U11="AB","",RANK(U11,$U$10:$U$45,1)+COUNTIF($U$10:U11,U11)-1))</f>
        <v>1</v>
      </c>
      <c r="Y11" s="87">
        <f>IF(COUNTIF($U$10:$U$45,"&gt;1")&lt;2,"",SMALL($U$10:$U$45,2))</f>
        <v>85</v>
      </c>
      <c r="Z11" s="87">
        <f>IF(Y11="","",RANK(Y11,($Y$10:$Y$257),1))</f>
        <v>21</v>
      </c>
      <c r="AA11" s="87" t="str">
        <f>IF(Z11&gt;20,"",IF(Z11&lt;=190,20-((Z11-1)*1),1))</f>
        <v/>
      </c>
      <c r="AB11" s="87">
        <f t="shared" si="1"/>
        <v>10</v>
      </c>
      <c r="AC11" s="86">
        <f>IF(V11="","",IF(V11="AB","",V11-$AL$6))</f>
        <v>4</v>
      </c>
      <c r="AD11" s="1045">
        <f t="shared" ref="AD11:AD74" si="16">IF(U11="","",IF(U11="AB","",RANK(U11,$U$10:$U$257,1)))</f>
        <v>11</v>
      </c>
      <c r="AE11" s="87">
        <f t="shared" ref="AE11:AE74" si="17">IF(X11="","",IF(U11=999,"",IF(X11&gt;4,"",IF(X11=1,U11,IF(X11=2,U11,IF(X11=3,U11,IF(X11=4,U11)))))))</f>
        <v>76</v>
      </c>
      <c r="AF11" s="1140" t="str">
        <f>IF(ISNA(VLOOKUP(C11,'JOURNÉE 1'!$C$10:$AN$257,36,FALSE)),"",VLOOKUP(C11,'JOURNÉE 1'!$C$10:$AN$257,36,FALSE))</f>
        <v>Total =&gt;</v>
      </c>
      <c r="AG11" s="1162" t="str">
        <f t="shared" ref="AG11:AG74" si="18">IF(G11="","",IF(G11=36,"",IF(AF11="",G11,AF11)))</f>
        <v>Total =&gt;</v>
      </c>
      <c r="AH11" s="1162" t="e">
        <f t="shared" ref="AH11:AH74" si="19">IF(U11=999,"",IF(G11="","",IF(U11="AB",IF(AG11+3.6&gt;=36,36,AG11+3.6),IF(OR(ISBLANK(AG11),ISBLANK(U11),ISBLANK($AL$6)),"",IF(AND(AG11&gt;=18,$AL$6-U11+AG11&gt;0),AG11-($AL$6-U11+AG11)*0.4,IF(AND(AG11&lt;18,$AL$6-U11+AG11&gt;0),AG11-($AL$6-U11+AG11)*0.2,IF($AL$6-U11+AG11&lt;0,IF(AG11-($AL$6-U11+AG11)*0.1&gt;36,36,AG11-($AL$6-U11+AG11)*0.1),IF($AL$6-U11+AG11=0,AG11))))))))</f>
        <v>#VALUE!</v>
      </c>
      <c r="AI11" s="1162" t="e">
        <f t="shared" ref="AI11:AI74" si="20">IF(AH11="","",ROUND(AH11-G11,1))</f>
        <v>#VALUE!</v>
      </c>
      <c r="AJ11" s="1241">
        <f t="shared" si="2"/>
        <v>72.8</v>
      </c>
      <c r="AK11" s="1045">
        <f>IF(OR(ISBLANK(AJ11),AJ11=""),"",RANK(AJ11,($AJ$10:$AJ$257),1))</f>
        <v>27</v>
      </c>
      <c r="AL11" s="87" t="str">
        <f t="shared" si="3"/>
        <v/>
      </c>
      <c r="AM11" s="270" t="str">
        <f t="shared" si="4"/>
        <v/>
      </c>
      <c r="AN11" s="270" t="str">
        <f>IF(COUNTIF($AT$10:$AT$45,"&gt;1")&lt;2,"",SMALL($AT$10:$AT$45,2))</f>
        <v/>
      </c>
      <c r="AO11" s="270" t="str">
        <f>IF(COUNTIF($AN$10:$AN$13,"&gt;1")&lt;2,"",SMALL($AN$10:$AN$13,2))</f>
        <v/>
      </c>
      <c r="AP11" s="270" t="str">
        <f>IF(AN11="","",RANK(AN11,($AN$10:$AN$257),1))</f>
        <v/>
      </c>
      <c r="AQ11" s="270" t="str">
        <f>IF(AP11&gt;20,"",IF(AP11&lt;=190,20-((AP11-1)*1),1))</f>
        <v/>
      </c>
      <c r="AR11" s="270">
        <f>IF(AJ11="","",RANK(AJ11,($AJ$10:$AJ$257),1))</f>
        <v>27</v>
      </c>
      <c r="AS11" s="271" t="str">
        <f t="shared" si="5"/>
        <v/>
      </c>
      <c r="AT11" s="272" t="str">
        <f t="shared" si="6"/>
        <v/>
      </c>
      <c r="AU11" s="273" t="str">
        <f t="shared" si="7"/>
        <v/>
      </c>
      <c r="AV11" s="274" t="str">
        <f t="shared" si="8"/>
        <v/>
      </c>
      <c r="AW11" s="1497"/>
      <c r="AX11" s="1497"/>
      <c r="AY11" s="1511"/>
      <c r="AZ11" s="1515"/>
      <c r="BA11" s="1458"/>
      <c r="BB11" s="983">
        <f t="shared" si="9"/>
        <v>77</v>
      </c>
      <c r="BC11" s="83" t="str">
        <f t="shared" si="10"/>
        <v/>
      </c>
      <c r="BD11" s="984" t="str">
        <f t="shared" si="11"/>
        <v/>
      </c>
      <c r="BE11" s="1654"/>
      <c r="BF11" s="1654"/>
      <c r="BG11" s="1654"/>
      <c r="BH11" s="1654"/>
      <c r="BI11" s="1654"/>
      <c r="BJ11" s="1029" t="str">
        <f t="shared" si="12"/>
        <v>53360.05.119</v>
      </c>
      <c r="BK11" s="1310">
        <f t="shared" si="13"/>
        <v>76</v>
      </c>
      <c r="BL11" s="1029" t="str">
        <f>IF(ISBLANK('JOURNÉE 1'!C11),"",'JOURNÉE 1'!C11)</f>
        <v>53360.05.118</v>
      </c>
      <c r="BM11" s="1310"/>
      <c r="BN11" s="1310" t="str">
        <f>IF(ISNA(VLOOKUP(BJ11,'JOURNÉE 1'!$BN$10:$BQ$280,3,FALSE)),"",VLOOKUP(BJ11,'JOURNÉE 1'!$BN$10:$BQ$280,3,FALSE))</f>
        <v/>
      </c>
      <c r="BO11" s="1310" t="str">
        <f t="shared" ref="BO11:BO242" si="21">IF(OR(BK11="",BN11=""),"",MIN(BK11:BN11))</f>
        <v/>
      </c>
      <c r="BP11" s="1310" t="str">
        <f>IF(COUNTIF($BO$10:$BO$45,"&gt;1")&lt;2,"",SMALL($BO$10:$BO$45,2))</f>
        <v/>
      </c>
      <c r="BQ11" s="1310" t="str">
        <f>IF(ISNA(VLOOKUP(BJ11,'JOURNÉE 1'!$C$10:AF$298,1,FALSE)),"",VLOOKUP(BJ11,'JOURNÉE 1'!$C$10:$AF$298,1,FALSE))</f>
        <v>53360.05.119</v>
      </c>
      <c r="BR11" s="277"/>
      <c r="BS11" t="str">
        <f>IF(ISEVEN(ROW()),IF($B11&lt;&gt;0,TEXT($B11,"00")&amp;" "&amp;#REF!&amp;" "&amp;1,""),IF($B10&lt;&gt;0,TEXT($B10,"00")&amp;" "&amp;#REF!&amp;" "&amp;2,""))</f>
        <v/>
      </c>
      <c r="BT11" t="str">
        <f t="shared" si="14"/>
        <v/>
      </c>
      <c r="BU11" t="str">
        <f t="shared" si="15"/>
        <v/>
      </c>
      <c r="BV11" t="str">
        <f t="shared" ref="BV11:BV74" si="22">+IF(BR11&gt;0,TEXT(BR11,"00")&amp;" "&amp;T11,"")</f>
        <v/>
      </c>
      <c r="BW11" t="str">
        <f t="shared" ref="BW11:BW74" si="23">+IF($BR11&gt;0,BR11,"")</f>
        <v/>
      </c>
      <c r="BX11" t="str">
        <f t="shared" ref="BX11:BX74" si="24">+IF($BR11&gt;0,$T11,"")</f>
        <v/>
      </c>
      <c r="BY11" t="str">
        <f t="shared" ref="BY11:BY74" si="25">+IF($C11&lt;&gt;"",$D11&amp;" "&amp;$E11,"")</f>
        <v>TRUTAUD Lionel</v>
      </c>
      <c r="BZ11" t="str">
        <f t="shared" ref="BZ11:BZ74" si="26">+IF($C11&lt;&gt;"",$F11,"")</f>
        <v>S3H</v>
      </c>
      <c r="CA11" s="935">
        <f t="shared" ref="CA11:CA74" si="27">+IF($C11&lt;&gt;"",$G11,"")</f>
        <v>3.2</v>
      </c>
    </row>
    <row r="12" spans="1:79" ht="15.75" customHeight="1" thickBot="1" x14ac:dyDescent="0.45">
      <c r="A12" s="1497"/>
      <c r="B12" s="1683"/>
      <c r="C12" s="97"/>
      <c r="D12" s="98"/>
      <c r="E12" s="98"/>
      <c r="F12" s="87"/>
      <c r="G12" s="87"/>
      <c r="H12" s="1661" t="str">
        <f t="shared" ref="H12" si="28">IF(G13="","",G12+G13)</f>
        <v/>
      </c>
      <c r="I12" s="1103" t="str">
        <f>IF(ISNA(VLOOKUP(C12,'J1&amp;J2'!$CA$9:$CE$466,5,FALSE)),"",VLOOKUP(C12,'J1&amp;J2'!$CA$9:$CE$466,5,FALSE))</f>
        <v/>
      </c>
      <c r="J12" s="1516"/>
      <c r="K12" s="1685" t="str">
        <f>IF(ISNA(VLOOKUP(J12,SaisieScores!$I$12:$J$103,2,FALSE)),"",VLOOKUP(J12,SaisieScores!$I$12:$J$103,2,FALSE))</f>
        <v/>
      </c>
      <c r="L12" s="1686" t="str">
        <f>IF(OR(K12="",K12=0,K12=999),"",K12)</f>
        <v/>
      </c>
      <c r="M12" s="1661" t="str">
        <f>IF(L12="","",L12-$AL$6)</f>
        <v/>
      </c>
      <c r="N12" s="1661" t="str">
        <f>IF(K12="","",RANK(K12,($K$10:$K$257),1))</f>
        <v/>
      </c>
      <c r="O12" s="99" t="str">
        <f>IF(COUNTIF($K10:$K$45,"&gt;1")&lt;3,"",SMALL($K$10:$K$45,3))</f>
        <v/>
      </c>
      <c r="P12" s="99" t="str">
        <f>IF(O12="","",RANK(O12,($O$10:$O$57),1))</f>
        <v/>
      </c>
      <c r="Q12" s="186" t="str">
        <f>IF(P12&gt;20,"",IF(P12&lt;=190,40-((P12-1)*2),1))</f>
        <v/>
      </c>
      <c r="R12" s="1690" t="str">
        <f>IF(OR(ISBLANK(K12),K12=""),"",RANK(K12,$K$10:$K$45,1)+COUNTIF($K$10:K12,K12)-1)</f>
        <v/>
      </c>
      <c r="S12" s="1468" t="str">
        <f>IF(R12="","",IF(R12&gt;3,"",IF(R12=1,K12,IF(R12=2,K12,IF(R12=3,K12)))))</f>
        <v/>
      </c>
      <c r="T12" s="1425"/>
      <c r="U12" s="1328" t="str">
        <f>IF(ISNA(VLOOKUP(T12,SaisieScores!$L$12:$M$103,2,FALSE)),"",VLOOKUP(T12,SaisieScores!$L$12:$M$103,2,FALSE))</f>
        <v/>
      </c>
      <c r="V12" s="985" t="str">
        <f t="shared" si="0"/>
        <v/>
      </c>
      <c r="W12" s="82">
        <f>IF('JOURNÉE 1'!AC12=0,"",'JOURNÉE 1'!AC12)</f>
        <v>81</v>
      </c>
      <c r="X12" s="82" t="str">
        <f>IF(OR(ISBLANK(U12),U12=""),"",IF(U12="AB","",RANK(U12,$U$10:$U$45,1)+COUNTIF($U$10:U12,U12)-1))</f>
        <v/>
      </c>
      <c r="Y12" s="82" t="str">
        <f>IF(COUNTIF($U$10:$U$45,"&gt;1")&lt;3,"",SMALL($U$10:$U$45,3))</f>
        <v/>
      </c>
      <c r="Z12" s="82" t="str">
        <f>IF(Y12="","",RANK(Y12,($Y$10:$Y$257),1))</f>
        <v/>
      </c>
      <c r="AA12" s="82" t="str">
        <f>IF(Z12&gt;20,"",IF(Z12&lt;=190,20-((Z12-1)*1),1))</f>
        <v/>
      </c>
      <c r="AB12" s="82" t="str">
        <f t="shared" si="1"/>
        <v/>
      </c>
      <c r="AC12" s="147" t="str">
        <f t="shared" ref="AC12:AC75" si="29">IF(V12="","",IF(V12="AB","",V12-$AL$6))</f>
        <v/>
      </c>
      <c r="AD12" s="1046" t="str">
        <f t="shared" si="16"/>
        <v/>
      </c>
      <c r="AE12" s="82" t="str">
        <f t="shared" si="17"/>
        <v/>
      </c>
      <c r="AF12" s="1141" t="str">
        <f>IF(ISNA(VLOOKUP(C12,'JOURNÉE 1'!$C$10:$AN$257,36,FALSE)),"",VLOOKUP(C12,'JOURNÉE 1'!$C$10:$AN$257,36,FALSE))</f>
        <v/>
      </c>
      <c r="AG12" s="1141" t="str">
        <f t="shared" si="18"/>
        <v/>
      </c>
      <c r="AH12" s="1141" t="str">
        <f t="shared" si="19"/>
        <v/>
      </c>
      <c r="AI12" s="1141" t="str">
        <f t="shared" si="20"/>
        <v/>
      </c>
      <c r="AJ12" s="1241" t="str">
        <f t="shared" si="2"/>
        <v/>
      </c>
      <c r="AK12" s="1046" t="str">
        <f t="shared" ref="AK12:AK75" si="30">IF(OR(ISBLANK(AJ12),AJ12=""),"",RANK(AJ12,($AJ$10:$AJ$257),1))</f>
        <v/>
      </c>
      <c r="AL12" s="82" t="str">
        <f t="shared" si="3"/>
        <v/>
      </c>
      <c r="AM12" s="270" t="str">
        <f t="shared" si="4"/>
        <v/>
      </c>
      <c r="AN12" s="270" t="str">
        <f>IF(COUNTIF($AT$10:$AT$45,"&gt;1")&lt;3,"",SMALL($AT$10:$AT$45,3))</f>
        <v/>
      </c>
      <c r="AO12" s="270" t="str">
        <f>IF(COUNTIF($AN$10:$AN$13,"&gt;1")&lt;3,"",SMALL($AN$10:$AN$13,3))</f>
        <v/>
      </c>
      <c r="AP12" s="270" t="str">
        <f>IF(AN12="","",RANK(AN12,($AN$10:$AN$257),1))</f>
        <v/>
      </c>
      <c r="AQ12" s="270" t="str">
        <f>IF(AP12&gt;20,"",IF(AP12&lt;=190,20-((AP12-1)*1),1))</f>
        <v/>
      </c>
      <c r="AR12" s="270" t="str">
        <f t="shared" ref="AR12:AR75" si="31">IF(AJ12="","",RANK(AJ12,($AJ$10:$AJ$257),1))</f>
        <v/>
      </c>
      <c r="AS12" s="271" t="str">
        <f t="shared" si="5"/>
        <v/>
      </c>
      <c r="AT12" s="272" t="str">
        <f t="shared" si="6"/>
        <v/>
      </c>
      <c r="AU12" s="273" t="str">
        <f t="shared" si="7"/>
        <v/>
      </c>
      <c r="AV12" s="278" t="str">
        <f t="shared" si="8"/>
        <v/>
      </c>
      <c r="AW12" s="1497"/>
      <c r="AX12" s="1497"/>
      <c r="AY12" s="1667">
        <f>IF(BG12= "", "",BG12)</f>
        <v>0</v>
      </c>
      <c r="AZ12" s="1658" t="str">
        <f>IF(OR(BF12=""),"",IF(OR(BG12=""),"",BF12))</f>
        <v/>
      </c>
      <c r="BA12" s="1660" t="str">
        <f>IF(BH12= "", "",BH12)</f>
        <v/>
      </c>
      <c r="BB12" s="1307">
        <f t="shared" si="9"/>
        <v>81</v>
      </c>
      <c r="BC12" s="87" t="str">
        <f t="shared" si="10"/>
        <v/>
      </c>
      <c r="BD12" s="986" t="str">
        <f t="shared" si="11"/>
        <v/>
      </c>
      <c r="BE12" s="1655" t="str">
        <f>IF(OR(C12="",C13=""),"",CONCATENATE(C12,C13))</f>
        <v/>
      </c>
      <c r="BF12" s="1655" t="str">
        <f>IF(L12= "", "",L12)</f>
        <v/>
      </c>
      <c r="BG12" s="1655">
        <f>IF(ISNA(VLOOKUP(BE12,'JOURNÉE 1'!$BI$10:$BK$280,2,FALSE)),"",VLOOKUP(BE12,'JOURNÉE 1'!$BI$10:$BK$280,2,FALSE))</f>
        <v>0</v>
      </c>
      <c r="BH12" s="1655" t="str">
        <f>IF(OR(BF12="",BG12=""),"",MIN(BF12:BG12))</f>
        <v/>
      </c>
      <c r="BI12" s="1655" t="str">
        <f>IF(COUNTIF(BF12,"&gt;1")&lt;1,"",SMALL(BF12:BG12,1))</f>
        <v/>
      </c>
      <c r="BJ12" s="1029" t="str">
        <f t="shared" si="12"/>
        <v/>
      </c>
      <c r="BK12" s="1310" t="str">
        <f t="shared" si="13"/>
        <v/>
      </c>
      <c r="BL12" s="1029" t="str">
        <f>IF(ISBLANK('JOURNÉE 1'!C12),"",'JOURNÉE 1'!C12)</f>
        <v>53170.00.186</v>
      </c>
      <c r="BM12" s="1310">
        <f>IF(ISBLANK('JOURNÉE 1'!AB12),"",'JOURNÉE 1'!AB12)</f>
        <v>81</v>
      </c>
      <c r="BN12" s="1310" t="str">
        <f>IF(ISNA(VLOOKUP(BJ12,'JOURNÉE 1'!$BN$10:$BQ$280,3,FALSE)),"",VLOOKUP(BJ12,'JOURNÉE 1'!$BN$10:$BQ$280,3,FALSE))</f>
        <v/>
      </c>
      <c r="BO12" s="1310" t="str">
        <f t="shared" si="21"/>
        <v/>
      </c>
      <c r="BP12" s="1310" t="str">
        <f>IF(COUNTIF($BO$10:$BO$45,"&gt;1")&lt;3,"",SMALL($BO$10:$BO$45,3))</f>
        <v/>
      </c>
      <c r="BQ12" s="1310" t="str">
        <f>IF(ISNA(VLOOKUP(BJ12,'JOURNÉE 1'!$C$10:AF$298,1,FALSE)),"",VLOOKUP(BJ12,'JOURNÉE 1'!$C$10:$AF$298,1,FALSE))</f>
        <v/>
      </c>
      <c r="BR12" s="280"/>
      <c r="BS12" t="str">
        <f>IF(ISEVEN(ROW()),IF($B12&lt;&gt;0,TEXT($B12,"00")&amp;" "&amp;#REF!&amp;" "&amp;1,""),IF($B11&lt;&gt;0,TEXT($B11,"00")&amp;" "&amp;#REF!&amp;" "&amp;2,""))</f>
        <v/>
      </c>
      <c r="BT12" t="str">
        <f t="shared" si="14"/>
        <v/>
      </c>
      <c r="BU12" t="str">
        <f t="shared" si="15"/>
        <v/>
      </c>
      <c r="BV12" t="str">
        <f t="shared" si="22"/>
        <v/>
      </c>
      <c r="BW12" t="str">
        <f t="shared" si="23"/>
        <v/>
      </c>
      <c r="BX12" t="str">
        <f t="shared" si="24"/>
        <v/>
      </c>
      <c r="BY12" t="str">
        <f t="shared" si="25"/>
        <v/>
      </c>
      <c r="BZ12" t="str">
        <f t="shared" si="26"/>
        <v/>
      </c>
      <c r="CA12" s="935" t="str">
        <f t="shared" si="27"/>
        <v/>
      </c>
    </row>
    <row r="13" spans="1:79" ht="15.75" customHeight="1" thickBot="1" x14ac:dyDescent="0.45">
      <c r="A13" s="1497"/>
      <c r="B13" s="1684"/>
      <c r="C13" s="97"/>
      <c r="D13" s="98"/>
      <c r="E13" s="98"/>
      <c r="F13" s="87"/>
      <c r="G13" s="87"/>
      <c r="H13" s="1469"/>
      <c r="I13" s="1103" t="str">
        <f>IF(ISNA(VLOOKUP(C13,'J1&amp;J2'!$CA$9:$CE$466,5,FALSE)),"",VLOOKUP(C13,'J1&amp;J2'!$CA$9:$CE$466,5,FALSE))</f>
        <v/>
      </c>
      <c r="J13" s="1517"/>
      <c r="K13" s="1680"/>
      <c r="L13" s="1691"/>
      <c r="M13" s="1469"/>
      <c r="N13" s="1469"/>
      <c r="O13" s="88"/>
      <c r="P13" s="281" t="s">
        <v>74</v>
      </c>
      <c r="Q13" s="987">
        <f>IF(SUM(Q10:Q12)&lt;&gt;0,SUM(Q10:Q12),0)</f>
        <v>24</v>
      </c>
      <c r="R13" s="1691"/>
      <c r="S13" s="1469"/>
      <c r="T13" s="1425"/>
      <c r="U13" s="1328"/>
      <c r="V13" s="942" t="str">
        <f t="shared" si="0"/>
        <v/>
      </c>
      <c r="W13" s="87">
        <f>IF('JOURNÉE 1'!AC13=0,"",'JOURNÉE 1'!AC13)</f>
        <v>73</v>
      </c>
      <c r="X13" s="87" t="str">
        <f>IF(OR(ISBLANK(U13),U13=""),"",IF(U13="AB","",RANK(U13,$U$10:$U$45,1)+COUNTIF($U$10:U13,U13)-1))</f>
        <v/>
      </c>
      <c r="Y13" s="121" t="str">
        <f>IF(COUNTIF($U$10:$U$45,"&gt;1")&lt;4,"",SMALL($U$10:$U$45,4))</f>
        <v/>
      </c>
      <c r="Z13" s="121" t="str">
        <f>IF(Y13="","",RANK(Y13,($Y$10:$Y$257),1))</f>
        <v/>
      </c>
      <c r="AA13" s="121" t="str">
        <f>IF(Z13&gt;20,"",IF(Z13&lt;=190,20-((Z13-1)*1),1))</f>
        <v/>
      </c>
      <c r="AB13" s="87" t="str">
        <f t="shared" si="1"/>
        <v/>
      </c>
      <c r="AC13" s="86" t="str">
        <f t="shared" si="29"/>
        <v/>
      </c>
      <c r="AD13" s="1045" t="str">
        <f t="shared" si="16"/>
        <v/>
      </c>
      <c r="AE13" s="87" t="str">
        <f t="shared" si="17"/>
        <v/>
      </c>
      <c r="AF13" s="1140" t="str">
        <f>IF(ISNA(VLOOKUP(C13,'JOURNÉE 1'!$C$10:$AN$257,36,FALSE)),"",VLOOKUP(C13,'JOURNÉE 1'!$C$10:$AN$257,36,FALSE))</f>
        <v/>
      </c>
      <c r="AG13" s="1162" t="str">
        <f t="shared" si="18"/>
        <v/>
      </c>
      <c r="AH13" s="1162" t="str">
        <f t="shared" si="19"/>
        <v/>
      </c>
      <c r="AI13" s="1224" t="str">
        <f t="shared" si="20"/>
        <v/>
      </c>
      <c r="AJ13" s="1241" t="str">
        <f t="shared" si="2"/>
        <v/>
      </c>
      <c r="AK13" s="1045" t="str">
        <f t="shared" si="30"/>
        <v/>
      </c>
      <c r="AL13" s="87" t="str">
        <f t="shared" si="3"/>
        <v/>
      </c>
      <c r="AM13" s="270" t="str">
        <f t="shared" si="4"/>
        <v/>
      </c>
      <c r="AN13" s="283" t="str">
        <f>IF(COUNTIF($AT$10:$AT$45,"&gt;1")&lt;4,"",SMALL($AT$10:$AT$45,4))</f>
        <v/>
      </c>
      <c r="AO13" s="283" t="str">
        <f>IF(COUNTIF($AN$10:$AN$13,"&gt;1")&lt;4,"",SMALL($AN$10:$AN$13,4))</f>
        <v/>
      </c>
      <c r="AP13" s="283" t="str">
        <f>IF(AN13="","",RANK(AN13,($AN$10:$AN$257),1))</f>
        <v/>
      </c>
      <c r="AQ13" s="283" t="str">
        <f>IF(AP13&gt;20,"",IF(AP13&lt;=190,20-((AP13-1)*1),1))</f>
        <v/>
      </c>
      <c r="AR13" s="270" t="str">
        <f t="shared" si="31"/>
        <v/>
      </c>
      <c r="AS13" s="271" t="str">
        <f t="shared" si="5"/>
        <v/>
      </c>
      <c r="AT13" s="272" t="str">
        <f t="shared" si="6"/>
        <v/>
      </c>
      <c r="AU13" s="273" t="str">
        <f t="shared" si="7"/>
        <v/>
      </c>
      <c r="AV13" s="274" t="str">
        <f t="shared" si="8"/>
        <v/>
      </c>
      <c r="AW13" s="1497"/>
      <c r="AX13" s="1497"/>
      <c r="AY13" s="1511"/>
      <c r="AZ13" s="1515"/>
      <c r="BA13" s="1458"/>
      <c r="BB13" s="1307">
        <f t="shared" si="9"/>
        <v>73</v>
      </c>
      <c r="BC13" s="87" t="str">
        <f t="shared" si="10"/>
        <v/>
      </c>
      <c r="BD13" s="986" t="str">
        <f t="shared" si="11"/>
        <v/>
      </c>
      <c r="BE13" s="1654"/>
      <c r="BF13" s="1654"/>
      <c r="BG13" s="1654"/>
      <c r="BH13" s="1654"/>
      <c r="BI13" s="1654"/>
      <c r="BJ13" s="1029" t="str">
        <f t="shared" si="12"/>
        <v/>
      </c>
      <c r="BK13" s="1310" t="str">
        <f t="shared" si="13"/>
        <v/>
      </c>
      <c r="BL13" s="1029" t="str">
        <f>IF(ISBLANK('JOURNÉE 1'!C13),"",'JOURNÉE 1'!C13)</f>
        <v>53170.11.0027</v>
      </c>
      <c r="BM13" s="1310">
        <f>IF(ISBLANK('JOURNÉE 1'!AB13),"",'JOURNÉE 1'!AB13)</f>
        <v>73</v>
      </c>
      <c r="BN13" s="1310" t="str">
        <f>IF(ISNA(VLOOKUP(BJ13,'JOURNÉE 1'!$BN$10:$BQ$280,3,FALSE)),"",VLOOKUP(BJ13,'JOURNÉE 1'!$BN$10:$BQ$280,3,FALSE))</f>
        <v/>
      </c>
      <c r="BO13" s="1310" t="str">
        <f t="shared" si="21"/>
        <v/>
      </c>
      <c r="BP13" s="1310" t="str">
        <f>IF(COUNTIF($BO$10:$BO$45,"&gt;1")&lt;4,"",SMALL($BO$10:$BO$45,4))</f>
        <v/>
      </c>
      <c r="BQ13" s="1310" t="str">
        <f>IF(ISNA(VLOOKUP(BJ13,'JOURNÉE 1'!$C$10:AF$298,1,FALSE)),"",VLOOKUP(BJ13,'JOURNÉE 1'!$C$10:$AF$298,1,FALSE))</f>
        <v/>
      </c>
      <c r="BR13" s="277"/>
      <c r="BS13" t="str">
        <f>IF(ISEVEN(ROW()),IF($B13&lt;&gt;0,TEXT($B13,"00")&amp;" "&amp;#REF!&amp;" "&amp;1,""),IF($B12&lt;&gt;0,TEXT($B12,"00")&amp;" "&amp;#REF!&amp;" "&amp;2,""))</f>
        <v/>
      </c>
      <c r="BT13" t="str">
        <f t="shared" si="14"/>
        <v/>
      </c>
      <c r="BU13" t="str">
        <f t="shared" si="15"/>
        <v/>
      </c>
      <c r="BV13" t="str">
        <f t="shared" si="22"/>
        <v/>
      </c>
      <c r="BW13" t="str">
        <f t="shared" si="23"/>
        <v/>
      </c>
      <c r="BX13" t="str">
        <f t="shared" si="24"/>
        <v/>
      </c>
      <c r="BY13" t="str">
        <f t="shared" si="25"/>
        <v/>
      </c>
      <c r="BZ13" t="str">
        <f t="shared" si="26"/>
        <v/>
      </c>
      <c r="CA13" s="935" t="str">
        <f t="shared" si="27"/>
        <v/>
      </c>
    </row>
    <row r="14" spans="1:79" ht="15.75" customHeight="1" x14ac:dyDescent="0.4">
      <c r="A14" s="1497"/>
      <c r="B14" s="1687"/>
      <c r="C14" s="113"/>
      <c r="D14" s="114"/>
      <c r="E14" s="114"/>
      <c r="F14" s="115"/>
      <c r="G14" s="115"/>
      <c r="H14" s="1670" t="str">
        <f t="shared" ref="H14" si="32">IF(G15="","",G14+G15)</f>
        <v/>
      </c>
      <c r="I14" s="1107" t="str">
        <f>IF(ISNA(VLOOKUP(C14,'J1&amp;J2'!$CA$9:$CE$466,5,FALSE)),"",VLOOKUP(C14,'J1&amp;J2'!$CA$9:$CE$466,5,FALSE))</f>
        <v/>
      </c>
      <c r="J14" s="1627"/>
      <c r="K14" s="1685"/>
      <c r="L14" s="1695" t="str">
        <f>IF(OR(K14="",K14=0,K14=999),"",K14)</f>
        <v/>
      </c>
      <c r="M14" s="1670" t="str">
        <f>IF(L14="","",L14-$AL$6)</f>
        <v/>
      </c>
      <c r="N14" s="1670" t="str">
        <f>IF(K14="","",RANK(K14,($K$10:$K$257),1))</f>
        <v/>
      </c>
      <c r="O14" s="115"/>
      <c r="P14" s="115"/>
      <c r="Q14" s="194"/>
      <c r="R14" s="1692" t="str">
        <f>IF(OR(ISBLANK(K14),K14=""),"",RANK(K14,$K$10:$K$45,1)+COUNTIF($K$10:K14,K14)-1)</f>
        <v/>
      </c>
      <c r="S14" s="1689" t="str">
        <f>IF(R14="","",IF(R14&gt;3,"",IF(R14=1,K14,IF(R14=2,K14,IF(R14=3,K14)))))</f>
        <v/>
      </c>
      <c r="T14" s="1426"/>
      <c r="U14" s="1328" t="str">
        <f>IF(ISNA(VLOOKUP(T14,SaisieScores!$L$12:$M$103,2,FALSE)),"",VLOOKUP(T14,SaisieScores!$L$12:$M$103,2,FALSE))</f>
        <v/>
      </c>
      <c r="V14" s="985" t="str">
        <f t="shared" si="0"/>
        <v/>
      </c>
      <c r="W14" s="82">
        <f>IF('JOURNÉE 1'!AC14=0,"",'JOURNÉE 1'!AC14)</f>
        <v>72</v>
      </c>
      <c r="X14" s="82" t="str">
        <f>IF(OR(ISBLANK(U14),U14=""),"",IF(U14="AB","",RANK(U14,$U$10:$U$45,1)+COUNTIF($U$10:U14,U14)-1))</f>
        <v/>
      </c>
      <c r="Y14" s="103"/>
      <c r="Z14" s="103" t="s">
        <v>74</v>
      </c>
      <c r="AA14" s="103">
        <f>IF(SUM(AA10:AA13)&lt;&gt;0,SUM(AA10:AA13),0)</f>
        <v>10</v>
      </c>
      <c r="AB14" s="82" t="str">
        <f t="shared" si="1"/>
        <v/>
      </c>
      <c r="AC14" s="147" t="str">
        <f t="shared" si="29"/>
        <v/>
      </c>
      <c r="AD14" s="1046" t="str">
        <f t="shared" si="16"/>
        <v/>
      </c>
      <c r="AE14" s="82" t="str">
        <f t="shared" si="17"/>
        <v/>
      </c>
      <c r="AF14" s="1141" t="str">
        <f>IF(ISNA(VLOOKUP(C14,'JOURNÉE 1'!$C$10:$AN$257,36,FALSE)),"",VLOOKUP(C14,'JOURNÉE 1'!$C$10:$AN$257,36,FALSE))</f>
        <v/>
      </c>
      <c r="AG14" s="1141" t="str">
        <f t="shared" si="18"/>
        <v/>
      </c>
      <c r="AH14" s="1141" t="str">
        <f t="shared" si="19"/>
        <v/>
      </c>
      <c r="AI14" s="1225" t="str">
        <f t="shared" si="20"/>
        <v/>
      </c>
      <c r="AJ14" s="1241" t="str">
        <f t="shared" si="2"/>
        <v/>
      </c>
      <c r="AK14" s="1046" t="str">
        <f t="shared" si="30"/>
        <v/>
      </c>
      <c r="AL14" s="82" t="str">
        <f t="shared" si="3"/>
        <v/>
      </c>
      <c r="AM14" s="270" t="str">
        <f t="shared" si="4"/>
        <v/>
      </c>
      <c r="AN14" s="284"/>
      <c r="AO14" s="988"/>
      <c r="AP14" s="332" t="s">
        <v>74</v>
      </c>
      <c r="AQ14" s="284">
        <f>IF(SUM(AQ10:AQ13)&lt;&gt;0,SUM(AQ10:AQ13),0)</f>
        <v>0</v>
      </c>
      <c r="AR14" s="270" t="str">
        <f t="shared" si="31"/>
        <v/>
      </c>
      <c r="AS14" s="271" t="str">
        <f t="shared" si="5"/>
        <v/>
      </c>
      <c r="AT14" s="272" t="str">
        <f t="shared" si="6"/>
        <v/>
      </c>
      <c r="AU14" s="273" t="str">
        <f t="shared" si="7"/>
        <v/>
      </c>
      <c r="AV14" s="278" t="str">
        <f t="shared" si="8"/>
        <v/>
      </c>
      <c r="AW14" s="1497"/>
      <c r="AX14" s="1497"/>
      <c r="AY14" s="1703">
        <f>IF(BG14= "", "",BG14)</f>
        <v>0</v>
      </c>
      <c r="AZ14" s="1697" t="str">
        <f>IF(OR(BF14=""),"",IF(OR(BG14=""),"",BF14))</f>
        <v/>
      </c>
      <c r="BA14" s="1698" t="str">
        <f>IF(BH14= "", "",BH14)</f>
        <v/>
      </c>
      <c r="BB14" s="983">
        <f t="shared" si="9"/>
        <v>72</v>
      </c>
      <c r="BC14" s="83" t="str">
        <f t="shared" si="10"/>
        <v/>
      </c>
      <c r="BD14" s="984" t="str">
        <f t="shared" si="11"/>
        <v/>
      </c>
      <c r="BE14" s="1655" t="str">
        <f>IF(OR(C14="",C15=""),"",CONCATENATE(C14,C15))</f>
        <v/>
      </c>
      <c r="BF14" s="1655" t="str">
        <f>IF(L14= "", "",L14)</f>
        <v/>
      </c>
      <c r="BG14" s="1655">
        <f>IF(ISNA(VLOOKUP(BE14,'JOURNÉE 1'!$BI$10:$BK$280,2,FALSE)),"",VLOOKUP(BE14,'JOURNÉE 1'!$BI$10:$BK$280,2,FALSE))</f>
        <v>0</v>
      </c>
      <c r="BH14" s="1655" t="str">
        <f>IF(OR(BF14="",BG14=""),"",MIN(BF14:BG14))</f>
        <v/>
      </c>
      <c r="BI14" s="1655" t="str">
        <f>IF(COUNTIF(BF14,"&gt;1")&lt;1,"",SMALL(BF14:BG14,1))</f>
        <v/>
      </c>
      <c r="BJ14" s="1029" t="str">
        <f t="shared" si="12"/>
        <v/>
      </c>
      <c r="BK14" s="1310" t="str">
        <f t="shared" si="13"/>
        <v/>
      </c>
      <c r="BL14" s="1029" t="str">
        <f>IF(ISBLANK('JOURNÉE 1'!C14),"",'JOURNÉE 1'!C14)</f>
        <v>53360.05.119</v>
      </c>
      <c r="BM14" s="1310">
        <f>IF(ISBLANK('JOURNÉE 1'!AB14),"",'JOURNÉE 1'!AB14)</f>
        <v>72</v>
      </c>
      <c r="BN14" s="1310" t="str">
        <f>IF(ISNA(VLOOKUP(BJ14,'JOURNÉE 1'!$BN$10:$BQ$280,3,FALSE)),"",VLOOKUP(BJ14,'JOURNÉE 1'!$BN$10:$BQ$280,3,FALSE))</f>
        <v/>
      </c>
      <c r="BO14" s="1310" t="str">
        <f t="shared" si="21"/>
        <v/>
      </c>
      <c r="BP14" s="1310"/>
      <c r="BQ14" s="1310" t="str">
        <f>IF(ISNA(VLOOKUP(BJ14,'JOURNÉE 1'!$C$10:AF$298,1,FALSE)),"",VLOOKUP(BJ14,'JOURNÉE 1'!$C$10:$AF$298,1,FALSE))</f>
        <v/>
      </c>
      <c r="BR14" s="280"/>
      <c r="BS14" t="str">
        <f>IF(ISEVEN(ROW()),IF($B14&lt;&gt;0,TEXT($B14,"00")&amp;" "&amp;#REF!&amp;" "&amp;1,""),IF($B13&lt;&gt;0,TEXT($B13,"00")&amp;" "&amp;#REF!&amp;" "&amp;2,""))</f>
        <v/>
      </c>
      <c r="BT14" t="str">
        <f t="shared" si="14"/>
        <v/>
      </c>
      <c r="BU14" t="str">
        <f t="shared" si="15"/>
        <v/>
      </c>
      <c r="BV14" t="str">
        <f t="shared" si="22"/>
        <v/>
      </c>
      <c r="BW14" t="str">
        <f t="shared" si="23"/>
        <v/>
      </c>
      <c r="BX14" t="str">
        <f t="shared" si="24"/>
        <v/>
      </c>
      <c r="BY14" t="str">
        <f t="shared" si="25"/>
        <v/>
      </c>
      <c r="BZ14" t="str">
        <f t="shared" si="26"/>
        <v/>
      </c>
      <c r="CA14" s="935" t="str">
        <f t="shared" si="27"/>
        <v/>
      </c>
    </row>
    <row r="15" spans="1:79" ht="15.75" customHeight="1" thickBot="1" x14ac:dyDescent="0.45">
      <c r="A15" s="1497"/>
      <c r="B15" s="1678"/>
      <c r="C15" s="80"/>
      <c r="D15" s="81"/>
      <c r="E15" s="81"/>
      <c r="F15" s="82"/>
      <c r="G15" s="82"/>
      <c r="H15" s="1469"/>
      <c r="I15" s="1102" t="str">
        <f>IF(ISNA(VLOOKUP(C15,'J1&amp;J2'!$CA$9:$CE$466,5,FALSE)),"",VLOOKUP(C15,'J1&amp;J2'!$CA$9:$CE$466,5,FALSE))</f>
        <v/>
      </c>
      <c r="J15" s="1519"/>
      <c r="K15" s="1680"/>
      <c r="L15" s="1691"/>
      <c r="M15" s="1469"/>
      <c r="N15" s="1469"/>
      <c r="O15" s="82"/>
      <c r="P15" s="82"/>
      <c r="Q15" s="269"/>
      <c r="R15" s="1691"/>
      <c r="S15" s="1469"/>
      <c r="T15" s="1424"/>
      <c r="U15" s="1328" t="str">
        <f>IF(ISNA(VLOOKUP(T15,SaisieScores!$L$12:$M$103,2,FALSE)),"",VLOOKUP(T15,SaisieScores!$L$12:$M$103,2,FALSE))</f>
        <v/>
      </c>
      <c r="V15" s="942" t="str">
        <f t="shared" si="0"/>
        <v/>
      </c>
      <c r="W15" s="87">
        <f>IF('JOURNÉE 1'!AC15=0,"",'JOURNÉE 1'!AC15)</f>
        <v>74</v>
      </c>
      <c r="X15" s="87" t="str">
        <f>IF(OR(ISBLANK(U15),U15=""),"",IF(U15="AB","",RANK(U15,$U$10:$U$45,1)+COUNTIF($U$10:U15,U15)-1))</f>
        <v/>
      </c>
      <c r="Y15" s="99"/>
      <c r="Z15" s="99"/>
      <c r="AA15" s="99"/>
      <c r="AB15" s="87" t="str">
        <f t="shared" si="1"/>
        <v/>
      </c>
      <c r="AC15" s="86" t="str">
        <f t="shared" si="29"/>
        <v/>
      </c>
      <c r="AD15" s="1045" t="str">
        <f t="shared" si="16"/>
        <v/>
      </c>
      <c r="AE15" s="87" t="str">
        <f t="shared" si="17"/>
        <v/>
      </c>
      <c r="AF15" s="1140" t="str">
        <f>IF(ISNA(VLOOKUP(C15,'JOURNÉE 1'!$C$10:$AN$257,36,FALSE)),"",VLOOKUP(C15,'JOURNÉE 1'!$C$10:$AN$257,36,FALSE))</f>
        <v/>
      </c>
      <c r="AG15" s="1162" t="str">
        <f t="shared" si="18"/>
        <v/>
      </c>
      <c r="AH15" s="1162" t="str">
        <f t="shared" si="19"/>
        <v/>
      </c>
      <c r="AI15" s="1162" t="str">
        <f t="shared" si="20"/>
        <v/>
      </c>
      <c r="AJ15" s="1241" t="str">
        <f t="shared" ref="AJ15:AJ75" si="33">IF(V15="","",IF(V15="AB","",U15-G15))</f>
        <v/>
      </c>
      <c r="AK15" s="1045" t="str">
        <f t="shared" si="30"/>
        <v/>
      </c>
      <c r="AL15" s="87" t="str">
        <f t="shared" si="3"/>
        <v/>
      </c>
      <c r="AM15" s="270" t="str">
        <f t="shared" si="4"/>
        <v/>
      </c>
      <c r="AN15" s="270"/>
      <c r="AO15" s="989"/>
      <c r="AP15" s="270"/>
      <c r="AQ15" s="270"/>
      <c r="AR15" s="270" t="str">
        <f t="shared" si="31"/>
        <v/>
      </c>
      <c r="AS15" s="271" t="str">
        <f t="shared" si="5"/>
        <v/>
      </c>
      <c r="AT15" s="272" t="str">
        <f t="shared" si="6"/>
        <v/>
      </c>
      <c r="AU15" s="273" t="str">
        <f t="shared" si="7"/>
        <v/>
      </c>
      <c r="AV15" s="274" t="str">
        <f t="shared" si="8"/>
        <v/>
      </c>
      <c r="AW15" s="1497"/>
      <c r="AX15" s="1497"/>
      <c r="AY15" s="1511"/>
      <c r="AZ15" s="1515"/>
      <c r="BA15" s="1458"/>
      <c r="BB15" s="983">
        <f t="shared" si="9"/>
        <v>74</v>
      </c>
      <c r="BC15" s="83" t="str">
        <f t="shared" si="10"/>
        <v/>
      </c>
      <c r="BD15" s="984" t="str">
        <f t="shared" si="11"/>
        <v/>
      </c>
      <c r="BE15" s="1654"/>
      <c r="BF15" s="1654"/>
      <c r="BG15" s="1654"/>
      <c r="BH15" s="1654"/>
      <c r="BI15" s="1654"/>
      <c r="BJ15" s="1029" t="str">
        <f t="shared" si="12"/>
        <v/>
      </c>
      <c r="BK15" s="1310" t="str">
        <f t="shared" si="13"/>
        <v/>
      </c>
      <c r="BL15" s="1029" t="str">
        <f>IF(ISBLANK('JOURNÉE 1'!C15),"",'JOURNÉE 1'!C15)</f>
        <v>72250.12.0092</v>
      </c>
      <c r="BM15" s="1310">
        <f>IF(ISBLANK('JOURNÉE 1'!AB15),"",'JOURNÉE 1'!AB15)</f>
        <v>74</v>
      </c>
      <c r="BN15" s="1310" t="str">
        <f>IF(ISNA(VLOOKUP(BJ15,'JOURNÉE 1'!$BN$10:$BQ$280,3,FALSE)),"",VLOOKUP(BJ15,'JOURNÉE 1'!$BN$10:$BQ$280,3,FALSE))</f>
        <v/>
      </c>
      <c r="BO15" s="1310" t="str">
        <f t="shared" si="21"/>
        <v/>
      </c>
      <c r="BP15" s="1310"/>
      <c r="BQ15" s="1310" t="str">
        <f>IF(ISNA(VLOOKUP(BJ15,'JOURNÉE 1'!$C$10:AF$298,1,FALSE)),"",VLOOKUP(BJ15,'JOURNÉE 1'!$C$10:$AF$298,1,FALSE))</f>
        <v/>
      </c>
      <c r="BR15" s="277"/>
      <c r="BS15" t="str">
        <f>IF(ISEVEN(ROW()),IF($B15&lt;&gt;0,TEXT($B15,"00")&amp;" "&amp;#REF!&amp;" "&amp;1,""),IF($B14&lt;&gt;0,TEXT($B14,"00")&amp;" "&amp;#REF!&amp;" "&amp;2,""))</f>
        <v/>
      </c>
      <c r="BT15" t="str">
        <f t="shared" si="14"/>
        <v/>
      </c>
      <c r="BU15" t="str">
        <f t="shared" si="15"/>
        <v/>
      </c>
      <c r="BV15" t="str">
        <f t="shared" si="22"/>
        <v/>
      </c>
      <c r="BW15" t="str">
        <f t="shared" si="23"/>
        <v/>
      </c>
      <c r="BX15" t="str">
        <f t="shared" si="24"/>
        <v/>
      </c>
      <c r="BY15" t="str">
        <f t="shared" si="25"/>
        <v/>
      </c>
      <c r="BZ15" t="str">
        <f t="shared" si="26"/>
        <v/>
      </c>
      <c r="CA15" s="935" t="str">
        <f t="shared" si="27"/>
        <v/>
      </c>
    </row>
    <row r="16" spans="1:79" ht="15.75" customHeight="1" thickBot="1" x14ac:dyDescent="0.45">
      <c r="A16" s="1497"/>
      <c r="B16" s="1683"/>
      <c r="C16" s="97"/>
      <c r="D16" s="98"/>
      <c r="E16" s="98"/>
      <c r="F16" s="87"/>
      <c r="G16" s="87"/>
      <c r="H16" s="1661" t="str">
        <f t="shared" ref="H16" si="34">IF(G17="","",G16+G17)</f>
        <v/>
      </c>
      <c r="I16" s="1103" t="str">
        <f>IF(ISNA(VLOOKUP(C16,'J1&amp;J2'!$CA$9:$CE$466,5,FALSE)),"",VLOOKUP(C16,'J1&amp;J2'!$CA$9:$CE$466,5,FALSE))</f>
        <v/>
      </c>
      <c r="J16" s="1516"/>
      <c r="K16" s="1685" t="str">
        <f>IF(ISNA(VLOOKUP(J16,SaisieScores!$I$12:$J$103,2,FALSE)),"",VLOOKUP(J16,SaisieScores!$I$12:$J$103,2,FALSE))</f>
        <v/>
      </c>
      <c r="L16" s="1686" t="str">
        <f>IF(OR(K16="",K16=0,K16=999),"",K16)</f>
        <v/>
      </c>
      <c r="M16" s="1661" t="str">
        <f>IF(L16="","",L16-$AL$6)</f>
        <v/>
      </c>
      <c r="N16" s="1661" t="str">
        <f t="shared" ref="N16" si="35">IF(K16="","",RANK(K16,($K$10:$K$257),1))</f>
        <v/>
      </c>
      <c r="O16" s="99"/>
      <c r="P16" s="99"/>
      <c r="Q16" s="186"/>
      <c r="R16" s="1690" t="str">
        <f>IF(OR(ISBLANK(K16),K16=""),"",RANK(K16,$K$10:$K$45,1)+COUNTIF($K$10:K16,K16)-1)</f>
        <v/>
      </c>
      <c r="S16" s="1468" t="str">
        <f>IF(R16="","",IF(R16&gt;3,"",IF(R16=1,K16,IF(R16=2,K16,IF(R16=3,K16)))))</f>
        <v/>
      </c>
      <c r="T16" s="1425"/>
      <c r="U16" s="1328" t="str">
        <f>IF(ISNA(VLOOKUP(T16,SaisieScores!$L$12:$M$103,2,FALSE)),"",VLOOKUP(T16,SaisieScores!$L$12:$M$103,2,FALSE))</f>
        <v/>
      </c>
      <c r="V16" s="985" t="str">
        <f t="shared" si="0"/>
        <v/>
      </c>
      <c r="W16" s="82" t="str">
        <f>IF('JOURNÉE 1'!AC16=0,"",'JOURNÉE 1'!AC16)</f>
        <v/>
      </c>
      <c r="X16" s="82" t="str">
        <f>IF(OR(ISBLANK(U16),U16=""),"",IF(U16="AB","",RANK(U16,$U$10:$U$45,1)+COUNTIF($U$10:U16,U16)-1))</f>
        <v/>
      </c>
      <c r="Y16" s="82"/>
      <c r="Z16" s="82"/>
      <c r="AA16" s="82"/>
      <c r="AB16" s="82" t="str">
        <f t="shared" si="1"/>
        <v/>
      </c>
      <c r="AC16" s="147" t="str">
        <f t="shared" si="29"/>
        <v/>
      </c>
      <c r="AD16" s="1046" t="str">
        <f t="shared" si="16"/>
        <v/>
      </c>
      <c r="AE16" s="82" t="str">
        <f t="shared" si="17"/>
        <v/>
      </c>
      <c r="AF16" s="1141" t="str">
        <f>IF(ISNA(VLOOKUP(C16,'JOURNÉE 1'!$C$10:$AN$257,36,FALSE)),"",VLOOKUP(C16,'JOURNÉE 1'!$C$10:$AN$257,36,FALSE))</f>
        <v/>
      </c>
      <c r="AG16" s="1141" t="str">
        <f t="shared" si="18"/>
        <v/>
      </c>
      <c r="AH16" s="1141" t="str">
        <f t="shared" si="19"/>
        <v/>
      </c>
      <c r="AI16" s="1141" t="str">
        <f t="shared" si="20"/>
        <v/>
      </c>
      <c r="AJ16" s="1242" t="str">
        <f t="shared" si="33"/>
        <v/>
      </c>
      <c r="AK16" s="1046" t="str">
        <f t="shared" si="30"/>
        <v/>
      </c>
      <c r="AL16" s="82" t="str">
        <f t="shared" si="3"/>
        <v/>
      </c>
      <c r="AM16" s="270" t="str">
        <f t="shared" si="4"/>
        <v/>
      </c>
      <c r="AN16" s="270"/>
      <c r="AO16" s="989"/>
      <c r="AP16" s="270"/>
      <c r="AQ16" s="270"/>
      <c r="AR16" s="270" t="str">
        <f t="shared" si="31"/>
        <v/>
      </c>
      <c r="AS16" s="271" t="str">
        <f t="shared" si="5"/>
        <v/>
      </c>
      <c r="AT16" s="272" t="str">
        <f t="shared" si="6"/>
        <v/>
      </c>
      <c r="AU16" s="273" t="str">
        <f t="shared" si="7"/>
        <v/>
      </c>
      <c r="AV16" s="278" t="str">
        <f t="shared" si="8"/>
        <v/>
      </c>
      <c r="AW16" s="1497"/>
      <c r="AX16" s="1497"/>
      <c r="AY16" s="1667">
        <f>IF(BG16= "", "",BG16)</f>
        <v>0</v>
      </c>
      <c r="AZ16" s="1658" t="str">
        <f>IF(OR(BF16=""),"",IF(OR(BG16=""),"",BF16))</f>
        <v/>
      </c>
      <c r="BA16" s="1660" t="str">
        <f>IF(BH16= "", "",BH16)</f>
        <v/>
      </c>
      <c r="BB16" s="1307" t="str">
        <f t="shared" si="9"/>
        <v/>
      </c>
      <c r="BC16" s="87" t="str">
        <f t="shared" si="10"/>
        <v/>
      </c>
      <c r="BD16" s="986" t="str">
        <f t="shared" si="11"/>
        <v/>
      </c>
      <c r="BE16" s="1655" t="str">
        <f>IF(OR(C16="",C17=""),"",CONCATENATE(C16,C17))</f>
        <v/>
      </c>
      <c r="BF16" s="1655" t="str">
        <f>IF(L16= "", "",L16)</f>
        <v/>
      </c>
      <c r="BG16" s="1655">
        <f>IF(ISNA(VLOOKUP(BE16,'JOURNÉE 1'!$BI$10:$BK$280,2,FALSE)),"",VLOOKUP(BE16,'JOURNÉE 1'!$BI$10:$BK$280,2,FALSE))</f>
        <v>0</v>
      </c>
      <c r="BH16" s="1655" t="str">
        <f>IF(OR(BF16="",BG16=""),"",MIN(BF16:BG16))</f>
        <v/>
      </c>
      <c r="BI16" s="1655" t="str">
        <f>IF(COUNTIF(BF16,"&gt;1")&lt;1,"",SMALL(BF16:BG16,1))</f>
        <v/>
      </c>
      <c r="BJ16" s="1029" t="str">
        <f t="shared" si="12"/>
        <v/>
      </c>
      <c r="BK16" s="1310" t="str">
        <f t="shared" si="13"/>
        <v/>
      </c>
      <c r="BL16" s="1029" t="str">
        <f>IF(ISBLANK('JOURNÉE 1'!C16),"",'JOURNÉE 1'!C16)</f>
        <v/>
      </c>
      <c r="BM16" s="1310" t="str">
        <f>IF(ISBLANK('JOURNÉE 1'!AB16),"",'JOURNÉE 1'!AB16)</f>
        <v/>
      </c>
      <c r="BN16" s="1310" t="str">
        <f>IF(ISNA(VLOOKUP(BJ16,'JOURNÉE 1'!$BN$10:$BQ$280,3,FALSE)),"",VLOOKUP(BJ16,'JOURNÉE 1'!$BN$10:$BQ$280,3,FALSE))</f>
        <v/>
      </c>
      <c r="BO16" s="1310" t="str">
        <f t="shared" si="21"/>
        <v/>
      </c>
      <c r="BP16" s="1310"/>
      <c r="BQ16" s="1310" t="str">
        <f>IF(ISNA(VLOOKUP(BJ16,'JOURNÉE 1'!$C$10:AF$298,1,FALSE)),"",VLOOKUP(BJ16,'JOURNÉE 1'!$C$10:$AF$298,1,FALSE))</f>
        <v/>
      </c>
      <c r="BR16" s="280"/>
      <c r="BS16" t="str">
        <f>IF(ISEVEN(ROW()),IF($B16&lt;&gt;0,TEXT($B16,"00")&amp;" "&amp;#REF!&amp;" "&amp;1,""),IF($B15&lt;&gt;0,TEXT($B15,"00")&amp;" "&amp;#REF!&amp;" "&amp;2,""))</f>
        <v/>
      </c>
      <c r="BT16" t="str">
        <f t="shared" si="14"/>
        <v/>
      </c>
      <c r="BU16" t="str">
        <f t="shared" si="15"/>
        <v/>
      </c>
      <c r="BV16" t="str">
        <f t="shared" si="22"/>
        <v/>
      </c>
      <c r="BW16" t="str">
        <f t="shared" si="23"/>
        <v/>
      </c>
      <c r="BX16" t="str">
        <f t="shared" si="24"/>
        <v/>
      </c>
      <c r="BY16" t="str">
        <f t="shared" si="25"/>
        <v/>
      </c>
      <c r="BZ16" t="str">
        <f t="shared" si="26"/>
        <v/>
      </c>
      <c r="CA16" s="935" t="str">
        <f t="shared" si="27"/>
        <v/>
      </c>
    </row>
    <row r="17" spans="1:79" ht="15.75" customHeight="1" thickBot="1" x14ac:dyDescent="0.45">
      <c r="A17" s="1497"/>
      <c r="B17" s="1684"/>
      <c r="C17" s="97"/>
      <c r="D17" s="98"/>
      <c r="E17" s="98"/>
      <c r="F17" s="87"/>
      <c r="G17" s="87"/>
      <c r="H17" s="1469"/>
      <c r="I17" s="1103" t="str">
        <f>IF(ISNA(VLOOKUP(C17,'J1&amp;J2'!$CA$9:$CE$466,5,FALSE)),"",VLOOKUP(C17,'J1&amp;J2'!$CA$9:$CE$466,5,FALSE))</f>
        <v/>
      </c>
      <c r="J17" s="1517"/>
      <c r="K17" s="1680"/>
      <c r="L17" s="1691"/>
      <c r="M17" s="1469"/>
      <c r="N17" s="1469"/>
      <c r="O17" s="88"/>
      <c r="P17" s="88"/>
      <c r="Q17" s="987"/>
      <c r="R17" s="1691"/>
      <c r="S17" s="1469"/>
      <c r="T17" s="1425"/>
      <c r="U17" s="1328" t="str">
        <f>IF(ISNA(VLOOKUP(T17,SaisieScores!$L$12:$M$103,2,FALSE)),"",VLOOKUP(T17,SaisieScores!$L$12:$M$103,2,FALSE))</f>
        <v/>
      </c>
      <c r="V17" s="942" t="str">
        <f t="shared" si="0"/>
        <v/>
      </c>
      <c r="W17" s="87" t="str">
        <f>IF('JOURNÉE 1'!AC17=0,"",'JOURNÉE 1'!AC17)</f>
        <v/>
      </c>
      <c r="X17" s="87" t="str">
        <f>IF(OR(ISBLANK(U17),U17=""),"",IF(U17="AB","",RANK(U17,$U$10:$U$45,1)+COUNTIF($U$10:U17,U17)-1))</f>
        <v/>
      </c>
      <c r="Y17" s="99"/>
      <c r="Z17" s="99"/>
      <c r="AA17" s="99"/>
      <c r="AB17" s="87" t="str">
        <f t="shared" si="1"/>
        <v/>
      </c>
      <c r="AC17" s="86" t="str">
        <f t="shared" si="29"/>
        <v/>
      </c>
      <c r="AD17" s="1045" t="str">
        <f t="shared" si="16"/>
        <v/>
      </c>
      <c r="AE17" s="87" t="str">
        <f t="shared" si="17"/>
        <v/>
      </c>
      <c r="AF17" s="1140" t="str">
        <f>IF(ISNA(VLOOKUP(C17,'JOURNÉE 1'!$C$10:$AN$257,36,FALSE)),"",VLOOKUP(C17,'JOURNÉE 1'!$C$10:$AN$257,36,FALSE))</f>
        <v/>
      </c>
      <c r="AG17" s="1162" t="str">
        <f t="shared" si="18"/>
        <v/>
      </c>
      <c r="AH17" s="1162" t="str">
        <f t="shared" si="19"/>
        <v/>
      </c>
      <c r="AI17" s="1162" t="str">
        <f t="shared" si="20"/>
        <v/>
      </c>
      <c r="AJ17" s="1241" t="str">
        <f t="shared" si="33"/>
        <v/>
      </c>
      <c r="AK17" s="1045" t="str">
        <f t="shared" si="30"/>
        <v/>
      </c>
      <c r="AL17" s="87" t="str">
        <f t="shared" si="3"/>
        <v/>
      </c>
      <c r="AM17" s="270" t="str">
        <f t="shared" si="4"/>
        <v/>
      </c>
      <c r="AN17" s="270"/>
      <c r="AO17" s="989"/>
      <c r="AP17" s="270"/>
      <c r="AQ17" s="270"/>
      <c r="AR17" s="270" t="str">
        <f t="shared" si="31"/>
        <v/>
      </c>
      <c r="AS17" s="271" t="str">
        <f t="shared" si="5"/>
        <v/>
      </c>
      <c r="AT17" s="272" t="str">
        <f t="shared" si="6"/>
        <v/>
      </c>
      <c r="AU17" s="273" t="str">
        <f t="shared" si="7"/>
        <v/>
      </c>
      <c r="AV17" s="274" t="str">
        <f t="shared" si="8"/>
        <v/>
      </c>
      <c r="AW17" s="1497"/>
      <c r="AX17" s="1497"/>
      <c r="AY17" s="1511"/>
      <c r="AZ17" s="1515"/>
      <c r="BA17" s="1458"/>
      <c r="BB17" s="1307" t="str">
        <f t="shared" si="9"/>
        <v/>
      </c>
      <c r="BC17" s="87" t="str">
        <f t="shared" si="10"/>
        <v/>
      </c>
      <c r="BD17" s="986" t="str">
        <f t="shared" si="11"/>
        <v/>
      </c>
      <c r="BE17" s="1654"/>
      <c r="BF17" s="1654"/>
      <c r="BG17" s="1654"/>
      <c r="BH17" s="1654"/>
      <c r="BI17" s="1654"/>
      <c r="BJ17" s="1029" t="str">
        <f t="shared" si="12"/>
        <v/>
      </c>
      <c r="BK17" s="1310" t="str">
        <f t="shared" si="13"/>
        <v/>
      </c>
      <c r="BL17" s="1029" t="str">
        <f>IF(ISBLANK('JOURNÉE 1'!C17),"",'JOURNÉE 1'!C17)</f>
        <v/>
      </c>
      <c r="BM17" s="1310" t="str">
        <f>IF(ISBLANK('JOURNÉE 1'!AB17),"",'JOURNÉE 1'!AB17)</f>
        <v/>
      </c>
      <c r="BN17" s="1310" t="str">
        <f>IF(ISNA(VLOOKUP(BJ17,'JOURNÉE 1'!$BN$10:$BQ$280,3,FALSE)),"",VLOOKUP(BJ17,'JOURNÉE 1'!$BN$10:$BQ$280,3,FALSE))</f>
        <v/>
      </c>
      <c r="BO17" s="1310" t="str">
        <f t="shared" si="21"/>
        <v/>
      </c>
      <c r="BP17" s="1310"/>
      <c r="BQ17" s="1310" t="str">
        <f>IF(ISNA(VLOOKUP(BJ17,'JOURNÉE 1'!$C$10:AF$298,1,FALSE)),"",VLOOKUP(BJ17,'JOURNÉE 1'!$C$10:$AF$298,1,FALSE))</f>
        <v/>
      </c>
      <c r="BR17" s="277"/>
      <c r="BS17" t="str">
        <f>IF(ISEVEN(ROW()),IF($B17&lt;&gt;0,TEXT($B17,"00")&amp;" "&amp;#REF!&amp;" "&amp;1,""),IF($B16&lt;&gt;0,TEXT($B16,"00")&amp;" "&amp;#REF!&amp;" "&amp;2,""))</f>
        <v/>
      </c>
      <c r="BT17" t="str">
        <f t="shared" si="14"/>
        <v/>
      </c>
      <c r="BU17" t="str">
        <f t="shared" si="15"/>
        <v/>
      </c>
      <c r="BV17" t="str">
        <f t="shared" si="22"/>
        <v/>
      </c>
      <c r="BW17" t="str">
        <f t="shared" si="23"/>
        <v/>
      </c>
      <c r="BX17" t="str">
        <f t="shared" si="24"/>
        <v/>
      </c>
      <c r="BY17" t="str">
        <f t="shared" si="25"/>
        <v/>
      </c>
      <c r="BZ17" t="str">
        <f t="shared" si="26"/>
        <v/>
      </c>
      <c r="CA17" s="935" t="str">
        <f t="shared" si="27"/>
        <v/>
      </c>
    </row>
    <row r="18" spans="1:79" ht="15.75" customHeight="1" x14ac:dyDescent="0.4">
      <c r="A18" s="1497"/>
      <c r="B18" s="1687"/>
      <c r="C18" s="113"/>
      <c r="D18" s="114"/>
      <c r="E18" s="114"/>
      <c r="F18" s="115"/>
      <c r="G18" s="115"/>
      <c r="H18" s="1670" t="str">
        <f t="shared" ref="H18" si="36">IF(G19="","",G18+G19)</f>
        <v/>
      </c>
      <c r="I18" s="1107" t="str">
        <f>IF(ISNA(VLOOKUP(C18,'J1&amp;J2'!$CA$9:$CE$466,5,FALSE)),"",VLOOKUP(C18,'J1&amp;J2'!$CA$9:$CE$466,5,FALSE))</f>
        <v/>
      </c>
      <c r="J18" s="1627"/>
      <c r="K18" s="1685" t="str">
        <f>IF(ISNA(VLOOKUP(J18,SaisieScores!$I$12:$J$103,2,FALSE)),"",VLOOKUP(J18,SaisieScores!$I$12:$J$103,2,FALSE))</f>
        <v/>
      </c>
      <c r="L18" s="1695" t="str">
        <f>IF(OR(K18="",K18=0,K18=999),"",K18)</f>
        <v/>
      </c>
      <c r="M18" s="1670" t="str">
        <f>IF(L18="","",L18-$AL$6)</f>
        <v/>
      </c>
      <c r="N18" s="1670" t="str">
        <f t="shared" ref="N18" si="37">IF(K18="","",RANK(K18,($K$10:$K$257),1))</f>
        <v/>
      </c>
      <c r="O18" s="115"/>
      <c r="P18" s="115"/>
      <c r="Q18" s="194"/>
      <c r="R18" s="1692" t="str">
        <f>IF(OR(ISBLANK(K18),K18=""),"",RANK(K18,$K$10:$K$45,1)+COUNTIF($K$10:K18,K18)-1)</f>
        <v/>
      </c>
      <c r="S18" s="1689" t="str">
        <f>IF(R18="","",IF(R18&gt;3,"",IF(R18=1,K18,IF(R18=2,K18,IF(R18=3,K18)))))</f>
        <v/>
      </c>
      <c r="T18" s="1426"/>
      <c r="U18" s="1328" t="str">
        <f>IF(ISNA(VLOOKUP(T18,SaisieScores!$L$12:$M$103,2,FALSE)),"",VLOOKUP(T18,SaisieScores!$L$12:$M$103,2,FALSE))</f>
        <v/>
      </c>
      <c r="V18" s="985" t="str">
        <f t="shared" si="0"/>
        <v/>
      </c>
      <c r="W18" s="82" t="str">
        <f>IF('JOURNÉE 1'!AC18=0,"",'JOURNÉE 1'!AC18)</f>
        <v/>
      </c>
      <c r="X18" s="82" t="str">
        <f>IF(OR(ISBLANK(U18),U18=""),"",IF(U18="AB","",RANK(U18,$U$10:$U$45,1)+COUNTIF($U$10:U18,U18)-1))</f>
        <v/>
      </c>
      <c r="Y18" s="82"/>
      <c r="Z18" s="82"/>
      <c r="AA18" s="82"/>
      <c r="AB18" s="82" t="str">
        <f t="shared" si="1"/>
        <v/>
      </c>
      <c r="AC18" s="147" t="str">
        <f t="shared" si="29"/>
        <v/>
      </c>
      <c r="AD18" s="1046" t="str">
        <f t="shared" si="16"/>
        <v/>
      </c>
      <c r="AE18" s="82" t="str">
        <f t="shared" si="17"/>
        <v/>
      </c>
      <c r="AF18" s="1141" t="str">
        <f>IF(ISNA(VLOOKUP(C18,'JOURNÉE 1'!$C$10:$AN$257,36,FALSE)),"",VLOOKUP(C18,'JOURNÉE 1'!$C$10:$AN$257,36,FALSE))</f>
        <v/>
      </c>
      <c r="AG18" s="1141" t="str">
        <f t="shared" si="18"/>
        <v/>
      </c>
      <c r="AH18" s="1141" t="str">
        <f t="shared" si="19"/>
        <v/>
      </c>
      <c r="AI18" s="1141" t="str">
        <f t="shared" si="20"/>
        <v/>
      </c>
      <c r="AJ18" s="1242" t="str">
        <f t="shared" si="33"/>
        <v/>
      </c>
      <c r="AK18" s="1046" t="str">
        <f t="shared" si="30"/>
        <v/>
      </c>
      <c r="AL18" s="82" t="str">
        <f t="shared" si="3"/>
        <v/>
      </c>
      <c r="AM18" s="270" t="str">
        <f t="shared" si="4"/>
        <v/>
      </c>
      <c r="AN18" s="284"/>
      <c r="AO18" s="989"/>
      <c r="AP18" s="270"/>
      <c r="AQ18" s="270"/>
      <c r="AR18" s="270" t="str">
        <f t="shared" si="31"/>
        <v/>
      </c>
      <c r="AS18" s="271" t="str">
        <f t="shared" si="5"/>
        <v/>
      </c>
      <c r="AT18" s="272" t="str">
        <f t="shared" si="6"/>
        <v/>
      </c>
      <c r="AU18" s="273" t="str">
        <f t="shared" si="7"/>
        <v/>
      </c>
      <c r="AV18" s="278" t="str">
        <f t="shared" si="8"/>
        <v/>
      </c>
      <c r="AW18" s="1497"/>
      <c r="AX18" s="1497"/>
      <c r="AY18" s="1703">
        <f>IF(BG18= "", "",BG18)</f>
        <v>0</v>
      </c>
      <c r="AZ18" s="1697" t="str">
        <f>IF(OR(BF18=""),"",IF(OR(BG18=""),"",BF18))</f>
        <v/>
      </c>
      <c r="BA18" s="1698" t="str">
        <f>IF(BH18= "", "",BH18)</f>
        <v/>
      </c>
      <c r="BB18" s="983" t="str">
        <f t="shared" si="9"/>
        <v/>
      </c>
      <c r="BC18" s="83" t="str">
        <f t="shared" si="10"/>
        <v/>
      </c>
      <c r="BD18" s="984" t="str">
        <f t="shared" si="11"/>
        <v/>
      </c>
      <c r="BE18" s="1655" t="str">
        <f>IF(OR(C18="",C19=""),"",CONCATENATE(C18,C19))</f>
        <v/>
      </c>
      <c r="BF18" s="1655" t="str">
        <f>IF(L18= "", "",L18)</f>
        <v/>
      </c>
      <c r="BG18" s="1655">
        <f>IF(ISNA(VLOOKUP(BE18,'JOURNÉE 1'!$BI$10:$BK$280,2,FALSE)),"",VLOOKUP(BE18,'JOURNÉE 1'!$BI$10:$BK$280,2,FALSE))</f>
        <v>0</v>
      </c>
      <c r="BH18" s="1655" t="str">
        <f>IF(OR(BF18="",BG18=""),"",MIN(BF18:BG18))</f>
        <v/>
      </c>
      <c r="BI18" s="1655" t="str">
        <f>IF(COUNTIF(BF18,"&gt;1")&lt;1,"",SMALL(BF18:BG18,1))</f>
        <v/>
      </c>
      <c r="BJ18" s="1029" t="str">
        <f t="shared" si="12"/>
        <v/>
      </c>
      <c r="BK18" s="1310" t="str">
        <f t="shared" si="13"/>
        <v/>
      </c>
      <c r="BL18" s="1029" t="str">
        <f>IF(ISBLANK('JOURNÉE 1'!C18),"",'JOURNÉE 1'!C18)</f>
        <v/>
      </c>
      <c r="BM18" s="1310" t="str">
        <f>IF(ISBLANK('JOURNÉE 1'!AB18),"",'JOURNÉE 1'!AB18)</f>
        <v/>
      </c>
      <c r="BN18" s="1310" t="str">
        <f>IF(ISNA(VLOOKUP(BJ18,'JOURNÉE 1'!$BN$10:$BQ$280,3,FALSE)),"",VLOOKUP(BJ18,'JOURNÉE 1'!$BN$10:$BQ$280,3,FALSE))</f>
        <v/>
      </c>
      <c r="BO18" s="1310" t="str">
        <f t="shared" si="21"/>
        <v/>
      </c>
      <c r="BP18" s="1310"/>
      <c r="BQ18" s="1310" t="str">
        <f>IF(ISNA(VLOOKUP(BJ18,'JOURNÉE 1'!$C$10:AF$298,1,FALSE)),"",VLOOKUP(BJ18,'JOURNÉE 1'!$C$10:$AF$298,1,FALSE))</f>
        <v/>
      </c>
      <c r="BR18" s="280"/>
      <c r="BS18" t="str">
        <f>IF(ISEVEN(ROW()),IF($B18&lt;&gt;0,TEXT($B18,"00")&amp;" "&amp;#REF!&amp;" "&amp;1,""),IF($B17&lt;&gt;0,TEXT($B17,"00")&amp;" "&amp;#REF!&amp;" "&amp;2,""))</f>
        <v/>
      </c>
      <c r="BT18" t="str">
        <f t="shared" si="14"/>
        <v/>
      </c>
      <c r="BU18" t="str">
        <f t="shared" si="15"/>
        <v/>
      </c>
      <c r="BV18" t="str">
        <f t="shared" si="22"/>
        <v/>
      </c>
      <c r="BW18" t="str">
        <f t="shared" si="23"/>
        <v/>
      </c>
      <c r="BX18" t="str">
        <f t="shared" si="24"/>
        <v/>
      </c>
      <c r="BY18" t="str">
        <f t="shared" si="25"/>
        <v/>
      </c>
      <c r="BZ18" t="str">
        <f t="shared" si="26"/>
        <v/>
      </c>
      <c r="CA18" s="935" t="str">
        <f t="shared" si="27"/>
        <v/>
      </c>
    </row>
    <row r="19" spans="1:79" ht="15.75" customHeight="1" thickBot="1" x14ac:dyDescent="0.45">
      <c r="A19" s="1497"/>
      <c r="B19" s="1678"/>
      <c r="C19" s="80"/>
      <c r="D19" s="81"/>
      <c r="E19" s="81"/>
      <c r="F19" s="82"/>
      <c r="G19" s="82"/>
      <c r="H19" s="1469"/>
      <c r="I19" s="1102" t="str">
        <f>IF(ISNA(VLOOKUP(C19,'J1&amp;J2'!$CA$9:$CE$466,5,FALSE)),"",VLOOKUP(C19,'J1&amp;J2'!$CA$9:$CE$466,5,FALSE))</f>
        <v/>
      </c>
      <c r="J19" s="1519"/>
      <c r="K19" s="1680"/>
      <c r="L19" s="1691"/>
      <c r="M19" s="1469"/>
      <c r="N19" s="1469"/>
      <c r="O19" s="82"/>
      <c r="P19" s="82"/>
      <c r="Q19" s="269"/>
      <c r="R19" s="1691"/>
      <c r="S19" s="1469"/>
      <c r="T19" s="1424"/>
      <c r="U19" s="1328" t="str">
        <f>IF(ISNA(VLOOKUP(T19,SaisieScores!$L$12:$M$103,2,FALSE)),"",VLOOKUP(T19,SaisieScores!$L$12:$M$103,2,FALSE))</f>
        <v/>
      </c>
      <c r="V19" s="942" t="str">
        <f t="shared" si="0"/>
        <v/>
      </c>
      <c r="W19" s="87" t="str">
        <f>IF('JOURNÉE 1'!AC19=0,"",'JOURNÉE 1'!AC19)</f>
        <v/>
      </c>
      <c r="X19" s="87" t="str">
        <f>IF(OR(ISBLANK(U19),U19=""),"",IF(U19="AB","",RANK(U19,$U$10:$U$45,1)+COUNTIF($U$10:U19,U19)-1))</f>
        <v/>
      </c>
      <c r="Y19" s="99"/>
      <c r="Z19" s="99"/>
      <c r="AA19" s="99"/>
      <c r="AB19" s="87" t="str">
        <f t="shared" si="1"/>
        <v/>
      </c>
      <c r="AC19" s="86" t="str">
        <f t="shared" si="29"/>
        <v/>
      </c>
      <c r="AD19" s="1045" t="str">
        <f t="shared" si="16"/>
        <v/>
      </c>
      <c r="AE19" s="87" t="str">
        <f t="shared" si="17"/>
        <v/>
      </c>
      <c r="AF19" s="1140" t="str">
        <f>IF(ISNA(VLOOKUP(C19,'JOURNÉE 1'!$C$10:$AN$257,36,FALSE)),"",VLOOKUP(C19,'JOURNÉE 1'!$C$10:$AN$257,36,FALSE))</f>
        <v/>
      </c>
      <c r="AG19" s="1162" t="str">
        <f t="shared" si="18"/>
        <v/>
      </c>
      <c r="AH19" s="1162" t="str">
        <f t="shared" si="19"/>
        <v/>
      </c>
      <c r="AI19" s="1162" t="str">
        <f t="shared" si="20"/>
        <v/>
      </c>
      <c r="AJ19" s="1241" t="str">
        <f t="shared" si="33"/>
        <v/>
      </c>
      <c r="AK19" s="1045" t="str">
        <f t="shared" si="30"/>
        <v/>
      </c>
      <c r="AL19" s="87" t="str">
        <f t="shared" si="3"/>
        <v/>
      </c>
      <c r="AM19" s="270" t="str">
        <f t="shared" si="4"/>
        <v/>
      </c>
      <c r="AN19" s="270"/>
      <c r="AO19" s="989"/>
      <c r="AP19" s="270"/>
      <c r="AQ19" s="270"/>
      <c r="AR19" s="270" t="str">
        <f t="shared" si="31"/>
        <v/>
      </c>
      <c r="AS19" s="271" t="str">
        <f t="shared" si="5"/>
        <v/>
      </c>
      <c r="AT19" s="272" t="str">
        <f t="shared" si="6"/>
        <v/>
      </c>
      <c r="AU19" s="273" t="str">
        <f t="shared" si="7"/>
        <v/>
      </c>
      <c r="AV19" s="274" t="str">
        <f t="shared" si="8"/>
        <v/>
      </c>
      <c r="AW19" s="1497"/>
      <c r="AX19" s="1497"/>
      <c r="AY19" s="1511"/>
      <c r="AZ19" s="1515"/>
      <c r="BA19" s="1458"/>
      <c r="BB19" s="983" t="str">
        <f t="shared" si="9"/>
        <v/>
      </c>
      <c r="BC19" s="83" t="str">
        <f t="shared" si="10"/>
        <v/>
      </c>
      <c r="BD19" s="984" t="str">
        <f t="shared" si="11"/>
        <v/>
      </c>
      <c r="BE19" s="1654"/>
      <c r="BF19" s="1654"/>
      <c r="BG19" s="1654"/>
      <c r="BH19" s="1654"/>
      <c r="BI19" s="1654"/>
      <c r="BJ19" s="1029" t="str">
        <f t="shared" si="12"/>
        <v/>
      </c>
      <c r="BK19" s="1310" t="str">
        <f t="shared" si="13"/>
        <v/>
      </c>
      <c r="BL19" s="1029" t="str">
        <f>IF(ISBLANK('JOURNÉE 1'!C19),"",'JOURNÉE 1'!C19)</f>
        <v/>
      </c>
      <c r="BM19" s="1310" t="str">
        <f>IF(ISBLANK('JOURNÉE 1'!AB19),"",'JOURNÉE 1'!AB19)</f>
        <v/>
      </c>
      <c r="BN19" s="1310" t="str">
        <f>IF(ISNA(VLOOKUP(BJ19,'JOURNÉE 1'!$BN$10:$BQ$280,3,FALSE)),"",VLOOKUP(BJ19,'JOURNÉE 1'!$BN$10:$BQ$280,3,FALSE))</f>
        <v/>
      </c>
      <c r="BO19" s="1310" t="str">
        <f t="shared" si="21"/>
        <v/>
      </c>
      <c r="BP19" s="1310"/>
      <c r="BQ19" s="1310" t="str">
        <f>IF(ISNA(VLOOKUP(BJ19,'JOURNÉE 1'!$C$10:AF$298,1,FALSE)),"",VLOOKUP(BJ19,'JOURNÉE 1'!$C$10:$AF$298,1,FALSE))</f>
        <v/>
      </c>
      <c r="BR19" s="277"/>
      <c r="BS19" t="str">
        <f>IF(ISEVEN(ROW()),IF($B19&lt;&gt;0,TEXT($B19,"00")&amp;" "&amp;#REF!&amp;" "&amp;1,""),IF($B18&lt;&gt;0,TEXT($B18,"00")&amp;" "&amp;#REF!&amp;" "&amp;2,""))</f>
        <v/>
      </c>
      <c r="BT19" t="str">
        <f t="shared" si="14"/>
        <v/>
      </c>
      <c r="BU19" t="str">
        <f t="shared" si="15"/>
        <v/>
      </c>
      <c r="BV19" t="str">
        <f t="shared" si="22"/>
        <v/>
      </c>
      <c r="BW19" t="str">
        <f t="shared" si="23"/>
        <v/>
      </c>
      <c r="BX19" t="str">
        <f t="shared" si="24"/>
        <v/>
      </c>
      <c r="BY19" t="str">
        <f t="shared" si="25"/>
        <v/>
      </c>
      <c r="BZ19" t="str">
        <f t="shared" si="26"/>
        <v/>
      </c>
      <c r="CA19" s="935" t="str">
        <f t="shared" si="27"/>
        <v/>
      </c>
    </row>
    <row r="20" spans="1:79" ht="15.75" customHeight="1" thickBot="1" x14ac:dyDescent="0.45">
      <c r="A20" s="1497"/>
      <c r="B20" s="1683"/>
      <c r="C20" s="97"/>
      <c r="D20" s="98"/>
      <c r="E20" s="98"/>
      <c r="F20" s="87"/>
      <c r="G20" s="87"/>
      <c r="H20" s="1661" t="str">
        <f t="shared" ref="H20" si="38">IF(G21="","",G20+G21)</f>
        <v/>
      </c>
      <c r="I20" s="1103" t="str">
        <f>IF(ISNA(VLOOKUP(C20,'J1&amp;J2'!$CA$9:$CE$466,5,FALSE)),"",VLOOKUP(C20,'J1&amp;J2'!$CA$9:$CE$466,5,FALSE))</f>
        <v/>
      </c>
      <c r="J20" s="1516"/>
      <c r="K20" s="1685" t="str">
        <f>IF(ISNA(VLOOKUP(J20,SaisieScores!$I$12:$J$103,2,FALSE)),"",VLOOKUP(J20,SaisieScores!$I$12:$J$103,2,FALSE))</f>
        <v/>
      </c>
      <c r="L20" s="1686" t="str">
        <f>IF(OR(K20="",K20=0,K20=999),"",K20)</f>
        <v/>
      </c>
      <c r="M20" s="1661" t="str">
        <f>IF(L20="","",L20-$AL$6)</f>
        <v/>
      </c>
      <c r="N20" s="1661" t="str">
        <f t="shared" ref="N20" si="39">IF(K20="","",RANK(K20,($K$10:$K$257),1))</f>
        <v/>
      </c>
      <c r="O20" s="99"/>
      <c r="P20" s="99"/>
      <c r="Q20" s="186"/>
      <c r="R20" s="1690" t="str">
        <f>IF(OR(ISBLANK(K20),K20=""),"",RANK(K20,$K$10:$K$45,1)+COUNTIF($K$10:K20,K20)-1)</f>
        <v/>
      </c>
      <c r="S20" s="1468" t="str">
        <f>IF(R20="","",IF(R20&gt;3,"",IF(R20=1,K20,IF(R20=2,K20,IF(R20=3,K20)))))</f>
        <v/>
      </c>
      <c r="T20" s="1425"/>
      <c r="U20" s="1328" t="str">
        <f>IF(ISNA(VLOOKUP(T20,SaisieScores!$L$12:$M$103,2,FALSE)),"",VLOOKUP(T20,SaisieScores!$L$12:$M$103,2,FALSE))</f>
        <v/>
      </c>
      <c r="V20" s="985" t="str">
        <f t="shared" si="0"/>
        <v/>
      </c>
      <c r="W20" s="82" t="str">
        <f>IF('JOURNÉE 1'!AC20=0,"",'JOURNÉE 1'!AC20)</f>
        <v/>
      </c>
      <c r="X20" s="82" t="str">
        <f>IF(OR(ISBLANK(U20),U20=""),"",IF(U20="AB","",RANK(U20,$U$10:$U$45,1)+COUNTIF($U$10:U20,U20)-1))</f>
        <v/>
      </c>
      <c r="Y20" s="82"/>
      <c r="Z20" s="82"/>
      <c r="AA20" s="82"/>
      <c r="AB20" s="82" t="str">
        <f t="shared" si="1"/>
        <v/>
      </c>
      <c r="AC20" s="147" t="str">
        <f t="shared" si="29"/>
        <v/>
      </c>
      <c r="AD20" s="1046" t="str">
        <f t="shared" si="16"/>
        <v/>
      </c>
      <c r="AE20" s="82" t="str">
        <f t="shared" si="17"/>
        <v/>
      </c>
      <c r="AF20" s="1141" t="str">
        <f>IF(ISNA(VLOOKUP(C20,'JOURNÉE 1'!$C$10:$AN$257,36,FALSE)),"",VLOOKUP(C20,'JOURNÉE 1'!$C$10:$AN$257,36,FALSE))</f>
        <v/>
      </c>
      <c r="AG20" s="1141" t="str">
        <f t="shared" si="18"/>
        <v/>
      </c>
      <c r="AH20" s="1141" t="str">
        <f t="shared" si="19"/>
        <v/>
      </c>
      <c r="AI20" s="1141" t="str">
        <f t="shared" si="20"/>
        <v/>
      </c>
      <c r="AJ20" s="1242" t="str">
        <f t="shared" si="33"/>
        <v/>
      </c>
      <c r="AK20" s="1046" t="str">
        <f t="shared" si="30"/>
        <v/>
      </c>
      <c r="AL20" s="82" t="str">
        <f t="shared" si="3"/>
        <v/>
      </c>
      <c r="AM20" s="270" t="str">
        <f t="shared" si="4"/>
        <v/>
      </c>
      <c r="AN20" s="270"/>
      <c r="AO20" s="989"/>
      <c r="AP20" s="270"/>
      <c r="AQ20" s="270"/>
      <c r="AR20" s="270" t="str">
        <f t="shared" si="31"/>
        <v/>
      </c>
      <c r="AS20" s="271" t="str">
        <f t="shared" si="5"/>
        <v/>
      </c>
      <c r="AT20" s="272" t="str">
        <f t="shared" si="6"/>
        <v/>
      </c>
      <c r="AU20" s="273" t="str">
        <f t="shared" si="7"/>
        <v/>
      </c>
      <c r="AV20" s="278" t="str">
        <f t="shared" si="8"/>
        <v/>
      </c>
      <c r="AW20" s="1497"/>
      <c r="AX20" s="1497"/>
      <c r="AY20" s="1667">
        <f>IF(BG20= "", "",BG20)</f>
        <v>0</v>
      </c>
      <c r="AZ20" s="1658" t="str">
        <f>IF(OR(BF20=""),"",IF(OR(BG20=""),"",BF20))</f>
        <v/>
      </c>
      <c r="BA20" s="1660" t="str">
        <f>IF(BH20= "", "",BH20)</f>
        <v/>
      </c>
      <c r="BB20" s="1307" t="str">
        <f t="shared" si="9"/>
        <v/>
      </c>
      <c r="BC20" s="87" t="str">
        <f t="shared" si="10"/>
        <v/>
      </c>
      <c r="BD20" s="986" t="str">
        <f t="shared" si="11"/>
        <v/>
      </c>
      <c r="BE20" s="1655" t="str">
        <f>IF(OR(C20="",C21=""),"",CONCATENATE(C20,C21))</f>
        <v/>
      </c>
      <c r="BF20" s="1655" t="str">
        <f>IF(L20= "", "",L20)</f>
        <v/>
      </c>
      <c r="BG20" s="1655">
        <f>IF(ISNA(VLOOKUP(BE20,'JOURNÉE 1'!$BI$10:$BK$280,2,FALSE)),"",VLOOKUP(BE20,'JOURNÉE 1'!$BI$10:$BK$280,2,FALSE))</f>
        <v>0</v>
      </c>
      <c r="BH20" s="1655" t="str">
        <f>IF(OR(BF20="",BG20=""),"",MIN(BF20:BG20))</f>
        <v/>
      </c>
      <c r="BI20" s="1655" t="str">
        <f>IF(COUNTIF(BF20,"&gt;1")&lt;1,"",SMALL(BF20:BG20,1))</f>
        <v/>
      </c>
      <c r="BJ20" s="1029" t="str">
        <f t="shared" si="12"/>
        <v/>
      </c>
      <c r="BK20" s="1310" t="str">
        <f t="shared" si="13"/>
        <v/>
      </c>
      <c r="BL20" s="1029" t="str">
        <f>IF(ISBLANK('JOURNÉE 1'!C20),"",'JOURNÉE 1'!C20)</f>
        <v/>
      </c>
      <c r="BM20" s="1310" t="str">
        <f>IF(ISBLANK('JOURNÉE 1'!AB20),"",'JOURNÉE 1'!AB20)</f>
        <v/>
      </c>
      <c r="BN20" s="1310" t="str">
        <f>IF(ISNA(VLOOKUP(BJ20,'JOURNÉE 1'!$BN$10:$BQ$280,3,FALSE)),"",VLOOKUP(BJ20,'JOURNÉE 1'!$BN$10:$BQ$280,3,FALSE))</f>
        <v/>
      </c>
      <c r="BO20" s="1310" t="str">
        <f t="shared" si="21"/>
        <v/>
      </c>
      <c r="BP20" s="1310"/>
      <c r="BQ20" s="1310" t="str">
        <f>IF(ISNA(VLOOKUP(BJ20,'JOURNÉE 1'!$C$10:AF$298,1,FALSE)),"",VLOOKUP(BJ20,'JOURNÉE 1'!$C$10:$AF$298,1,FALSE))</f>
        <v/>
      </c>
      <c r="BR20" s="280"/>
      <c r="BS20" t="str">
        <f>IF(ISEVEN(ROW()),IF($B20&lt;&gt;0,TEXT($B20,"00")&amp;" "&amp;#REF!&amp;" "&amp;1,""),IF($B19&lt;&gt;0,TEXT($B19,"00")&amp;" "&amp;#REF!&amp;" "&amp;2,""))</f>
        <v/>
      </c>
      <c r="BT20" t="str">
        <f t="shared" si="14"/>
        <v/>
      </c>
      <c r="BU20" t="str">
        <f t="shared" si="15"/>
        <v/>
      </c>
      <c r="BV20" t="str">
        <f t="shared" si="22"/>
        <v/>
      </c>
      <c r="BW20" t="str">
        <f t="shared" si="23"/>
        <v/>
      </c>
      <c r="BX20" t="str">
        <f t="shared" si="24"/>
        <v/>
      </c>
      <c r="BY20" t="str">
        <f t="shared" si="25"/>
        <v/>
      </c>
      <c r="BZ20" t="str">
        <f t="shared" si="26"/>
        <v/>
      </c>
      <c r="CA20" s="935" t="str">
        <f t="shared" si="27"/>
        <v/>
      </c>
    </row>
    <row r="21" spans="1:79" ht="15.75" customHeight="1" thickBot="1" x14ac:dyDescent="0.45">
      <c r="A21" s="1497"/>
      <c r="B21" s="1684"/>
      <c r="C21" s="97"/>
      <c r="D21" s="98"/>
      <c r="E21" s="98"/>
      <c r="F21" s="87"/>
      <c r="G21" s="87"/>
      <c r="H21" s="1469"/>
      <c r="I21" s="1103" t="str">
        <f>IF(ISNA(VLOOKUP(C21,'J1&amp;J2'!$CA$9:$CE$466,5,FALSE)),"",VLOOKUP(C21,'J1&amp;J2'!$CA$9:$CE$466,5,FALSE))</f>
        <v/>
      </c>
      <c r="J21" s="1517"/>
      <c r="K21" s="1680"/>
      <c r="L21" s="1691"/>
      <c r="M21" s="1469"/>
      <c r="N21" s="1469"/>
      <c r="O21" s="88"/>
      <c r="P21" s="88"/>
      <c r="Q21" s="987"/>
      <c r="R21" s="1691"/>
      <c r="S21" s="1469"/>
      <c r="T21" s="1425"/>
      <c r="U21" s="1328" t="str">
        <f>IF(ISNA(VLOOKUP(T21,SaisieScores!$L$12:$M$103,2,FALSE)),"",VLOOKUP(T21,SaisieScores!$L$12:$M$103,2,FALSE))</f>
        <v/>
      </c>
      <c r="V21" s="942" t="str">
        <f t="shared" si="0"/>
        <v/>
      </c>
      <c r="W21" s="87" t="str">
        <f>IF('JOURNÉE 1'!AC21=0,"",'JOURNÉE 1'!AC21)</f>
        <v/>
      </c>
      <c r="X21" s="87" t="str">
        <f>IF(OR(ISBLANK(U21),U21=""),"",IF(U21="AB","",RANK(U21,$U$10:$U$45,1)+COUNTIF($U$10:U21,U21)-1))</f>
        <v/>
      </c>
      <c r="Y21" s="99"/>
      <c r="Z21" s="99"/>
      <c r="AA21" s="99"/>
      <c r="AB21" s="87" t="str">
        <f t="shared" si="1"/>
        <v/>
      </c>
      <c r="AC21" s="86" t="str">
        <f t="shared" si="29"/>
        <v/>
      </c>
      <c r="AD21" s="1045" t="str">
        <f t="shared" si="16"/>
        <v/>
      </c>
      <c r="AE21" s="87" t="str">
        <f t="shared" si="17"/>
        <v/>
      </c>
      <c r="AF21" s="1140" t="str">
        <f>IF(ISNA(VLOOKUP(C21,'JOURNÉE 1'!$C$10:$AN$257,36,FALSE)),"",VLOOKUP(C21,'JOURNÉE 1'!$C$10:$AN$257,36,FALSE))</f>
        <v/>
      </c>
      <c r="AG21" s="1162" t="str">
        <f t="shared" si="18"/>
        <v/>
      </c>
      <c r="AH21" s="1162" t="str">
        <f t="shared" si="19"/>
        <v/>
      </c>
      <c r="AI21" s="1162" t="str">
        <f t="shared" si="20"/>
        <v/>
      </c>
      <c r="AJ21" s="1241" t="str">
        <f t="shared" si="33"/>
        <v/>
      </c>
      <c r="AK21" s="1045" t="str">
        <f t="shared" si="30"/>
        <v/>
      </c>
      <c r="AL21" s="87" t="str">
        <f t="shared" si="3"/>
        <v/>
      </c>
      <c r="AM21" s="270" t="str">
        <f t="shared" si="4"/>
        <v/>
      </c>
      <c r="AN21" s="270"/>
      <c r="AO21" s="989"/>
      <c r="AP21" s="270"/>
      <c r="AQ21" s="270"/>
      <c r="AR21" s="270" t="str">
        <f t="shared" si="31"/>
        <v/>
      </c>
      <c r="AS21" s="271" t="str">
        <f t="shared" si="5"/>
        <v/>
      </c>
      <c r="AT21" s="272" t="str">
        <f t="shared" si="6"/>
        <v/>
      </c>
      <c r="AU21" s="273" t="str">
        <f t="shared" si="7"/>
        <v/>
      </c>
      <c r="AV21" s="274" t="str">
        <f t="shared" si="8"/>
        <v/>
      </c>
      <c r="AW21" s="1497"/>
      <c r="AX21" s="1497"/>
      <c r="AY21" s="1511"/>
      <c r="AZ21" s="1515"/>
      <c r="BA21" s="1458"/>
      <c r="BB21" s="1307" t="str">
        <f t="shared" si="9"/>
        <v/>
      </c>
      <c r="BC21" s="87" t="str">
        <f t="shared" si="10"/>
        <v/>
      </c>
      <c r="BD21" s="986" t="str">
        <f t="shared" si="11"/>
        <v/>
      </c>
      <c r="BE21" s="1654"/>
      <c r="BF21" s="1654"/>
      <c r="BG21" s="1654"/>
      <c r="BH21" s="1654"/>
      <c r="BI21" s="1654"/>
      <c r="BJ21" s="1029" t="str">
        <f t="shared" si="12"/>
        <v/>
      </c>
      <c r="BK21" s="1310" t="str">
        <f t="shared" si="13"/>
        <v/>
      </c>
      <c r="BL21" s="1029" t="str">
        <f>IF(ISBLANK('JOURNÉE 1'!C21),"",'JOURNÉE 1'!C21)</f>
        <v/>
      </c>
      <c r="BM21" s="1310" t="str">
        <f>IF(ISBLANK('JOURNÉE 1'!AB21),"",'JOURNÉE 1'!AB21)</f>
        <v/>
      </c>
      <c r="BN21" s="1310" t="str">
        <f>IF(ISNA(VLOOKUP(BJ21,'JOURNÉE 1'!$BN$10:$BQ$280,3,FALSE)),"",VLOOKUP(BJ21,'JOURNÉE 1'!$BN$10:$BQ$280,3,FALSE))</f>
        <v/>
      </c>
      <c r="BO21" s="1310" t="str">
        <f t="shared" si="21"/>
        <v/>
      </c>
      <c r="BP21" s="1310"/>
      <c r="BQ21" s="1310" t="str">
        <f>IF(ISNA(VLOOKUP(BJ21,'JOURNÉE 1'!$C$10:AF$298,1,FALSE)),"",VLOOKUP(BJ21,'JOURNÉE 1'!$C$10:$AF$298,1,FALSE))</f>
        <v/>
      </c>
      <c r="BR21" s="277"/>
      <c r="BS21" t="str">
        <f>IF(ISEVEN(ROW()),IF($B21&lt;&gt;0,TEXT($B21,"00")&amp;" "&amp;#REF!&amp;" "&amp;1,""),IF($B20&lt;&gt;0,TEXT($B20,"00")&amp;" "&amp;#REF!&amp;" "&amp;2,""))</f>
        <v/>
      </c>
      <c r="BT21" t="str">
        <f t="shared" si="14"/>
        <v/>
      </c>
      <c r="BU21" t="str">
        <f t="shared" si="15"/>
        <v/>
      </c>
      <c r="BV21" t="str">
        <f t="shared" si="22"/>
        <v/>
      </c>
      <c r="BW21" t="str">
        <f t="shared" si="23"/>
        <v/>
      </c>
      <c r="BX21" t="str">
        <f t="shared" si="24"/>
        <v/>
      </c>
      <c r="BY21" t="str">
        <f t="shared" si="25"/>
        <v/>
      </c>
      <c r="BZ21" t="str">
        <f t="shared" si="26"/>
        <v/>
      </c>
      <c r="CA21" s="935" t="str">
        <f t="shared" si="27"/>
        <v/>
      </c>
    </row>
    <row r="22" spans="1:79" ht="15.75" customHeight="1" x14ac:dyDescent="0.4">
      <c r="A22" s="1497"/>
      <c r="B22" s="1687"/>
      <c r="C22" s="113"/>
      <c r="D22" s="114"/>
      <c r="E22" s="114"/>
      <c r="F22" s="115"/>
      <c r="G22" s="115"/>
      <c r="H22" s="1670" t="str">
        <f t="shared" ref="H22" si="40">IF(G23="","",G22+G23)</f>
        <v/>
      </c>
      <c r="I22" s="1107" t="str">
        <f>IF(ISNA(VLOOKUP(C22,'J1&amp;J2'!$CA$9:$CE$466,5,FALSE)),"",VLOOKUP(C22,'J1&amp;J2'!$CA$9:$CE$466,5,FALSE))</f>
        <v/>
      </c>
      <c r="J22" s="1627"/>
      <c r="K22" s="1685" t="str">
        <f>IF(ISNA(VLOOKUP(J22,SaisieScores!$I$12:$J$103,2,FALSE)),"",VLOOKUP(J22,SaisieScores!$I$12:$J$103,2,FALSE))</f>
        <v/>
      </c>
      <c r="L22" s="1695" t="str">
        <f>IF(OR(K22="",K22=0,K22=999),"",K22)</f>
        <v/>
      </c>
      <c r="M22" s="1670" t="str">
        <f>IF(L22="","",L22-$AL$6)</f>
        <v/>
      </c>
      <c r="N22" s="1670" t="str">
        <f t="shared" ref="N22" si="41">IF(K22="","",RANK(K22,($K$10:$K$257),1))</f>
        <v/>
      </c>
      <c r="O22" s="115"/>
      <c r="P22" s="115"/>
      <c r="Q22" s="194"/>
      <c r="R22" s="1692" t="str">
        <f>IF(OR(ISBLANK(K22),K22=""),"",RANK(K22,$K$10:$K$45,1)+COUNTIF($K$10:K22,K22)-1)</f>
        <v/>
      </c>
      <c r="S22" s="1689" t="str">
        <f>IF(R22="","",IF(R22&gt;3,"",IF(R22=1,K22,IF(R22=2,K22,IF(R22=3,K22)))))</f>
        <v/>
      </c>
      <c r="T22" s="1426"/>
      <c r="U22" s="1328" t="str">
        <f>IF(ISNA(VLOOKUP(T22,SaisieScores!$L$12:$M$103,2,FALSE)),"",VLOOKUP(T22,SaisieScores!$L$12:$M$103,2,FALSE))</f>
        <v/>
      </c>
      <c r="V22" s="985" t="str">
        <f t="shared" si="0"/>
        <v/>
      </c>
      <c r="W22" s="82" t="str">
        <f>IF('JOURNÉE 1'!AC22=0,"",'JOURNÉE 1'!AC22)</f>
        <v/>
      </c>
      <c r="X22" s="82" t="str">
        <f>IF(OR(ISBLANK(U22),U22=""),"",IF(U22="AB","",RANK(U22,$U$10:$U$45,1)+COUNTIF($U$10:U22,U22)-1))</f>
        <v/>
      </c>
      <c r="Y22" s="82"/>
      <c r="Z22" s="82"/>
      <c r="AA22" s="82"/>
      <c r="AB22" s="82" t="str">
        <f t="shared" si="1"/>
        <v/>
      </c>
      <c r="AC22" s="147" t="str">
        <f t="shared" si="29"/>
        <v/>
      </c>
      <c r="AD22" s="1046" t="str">
        <f t="shared" si="16"/>
        <v/>
      </c>
      <c r="AE22" s="82" t="str">
        <f t="shared" si="17"/>
        <v/>
      </c>
      <c r="AF22" s="1141" t="str">
        <f>IF(ISNA(VLOOKUP(C22,'JOURNÉE 1'!$C$10:$AN$257,36,FALSE)),"",VLOOKUP(C22,'JOURNÉE 1'!$C$10:$AN$257,36,FALSE))</f>
        <v/>
      </c>
      <c r="AG22" s="1141" t="str">
        <f t="shared" si="18"/>
        <v/>
      </c>
      <c r="AH22" s="1141" t="str">
        <f t="shared" si="19"/>
        <v/>
      </c>
      <c r="AI22" s="1141" t="str">
        <f t="shared" si="20"/>
        <v/>
      </c>
      <c r="AJ22" s="1242" t="str">
        <f t="shared" si="33"/>
        <v/>
      </c>
      <c r="AK22" s="1046" t="str">
        <f t="shared" si="30"/>
        <v/>
      </c>
      <c r="AL22" s="82" t="str">
        <f t="shared" si="3"/>
        <v/>
      </c>
      <c r="AM22" s="270" t="str">
        <f t="shared" si="4"/>
        <v/>
      </c>
      <c r="AN22" s="270"/>
      <c r="AO22" s="989"/>
      <c r="AP22" s="270"/>
      <c r="AQ22" s="270"/>
      <c r="AR22" s="270" t="str">
        <f t="shared" si="31"/>
        <v/>
      </c>
      <c r="AS22" s="271" t="str">
        <f t="shared" si="5"/>
        <v/>
      </c>
      <c r="AT22" s="272" t="str">
        <f t="shared" si="6"/>
        <v/>
      </c>
      <c r="AU22" s="273" t="str">
        <f t="shared" si="7"/>
        <v/>
      </c>
      <c r="AV22" s="278" t="str">
        <f t="shared" si="8"/>
        <v/>
      </c>
      <c r="AW22" s="1497"/>
      <c r="AX22" s="1497"/>
      <c r="AY22" s="1703">
        <f>IF(BG22= "", "",BG22)</f>
        <v>0</v>
      </c>
      <c r="AZ22" s="1697" t="str">
        <f>IF(OR(BF22=""),"",IF(OR(BG22=""),"",BF22))</f>
        <v/>
      </c>
      <c r="BA22" s="1698" t="str">
        <f>IF(BH22= "", "",BH22)</f>
        <v/>
      </c>
      <c r="BB22" s="983" t="str">
        <f t="shared" si="9"/>
        <v/>
      </c>
      <c r="BC22" s="83" t="str">
        <f t="shared" si="10"/>
        <v/>
      </c>
      <c r="BD22" s="984" t="str">
        <f t="shared" si="11"/>
        <v/>
      </c>
      <c r="BE22" s="1655" t="str">
        <f>IF(OR(C22="",C23=""),"",CONCATENATE(C22,C23))</f>
        <v/>
      </c>
      <c r="BF22" s="1655" t="str">
        <f>IF(L22= "", "",L22)</f>
        <v/>
      </c>
      <c r="BG22" s="1655">
        <f>IF(ISNA(VLOOKUP(BE22,'JOURNÉE 1'!$BI$10:$BK$280,2,FALSE)),"",VLOOKUP(BE22,'JOURNÉE 1'!$BI$10:$BK$280,2,FALSE))</f>
        <v>0</v>
      </c>
      <c r="BH22" s="1655" t="str">
        <f>IF(OR(BF22="",BG22=""),"",MIN(BF22:BG22))</f>
        <v/>
      </c>
      <c r="BI22" s="1655" t="str">
        <f>IF(COUNTIF(BF22,"&gt;1")&lt;1,"",SMALL(BF22:BG22,1))</f>
        <v/>
      </c>
      <c r="BJ22" s="1029" t="str">
        <f t="shared" si="12"/>
        <v/>
      </c>
      <c r="BK22" s="1310" t="str">
        <f t="shared" si="13"/>
        <v/>
      </c>
      <c r="BL22" s="1029" t="str">
        <f>IF(ISBLANK('JOURNÉE 1'!C22),"",'JOURNÉE 1'!C22)</f>
        <v/>
      </c>
      <c r="BM22" s="1310" t="str">
        <f>IF(ISBLANK('JOURNÉE 1'!AB22),"",'JOURNÉE 1'!AB22)</f>
        <v/>
      </c>
      <c r="BN22" s="1310" t="str">
        <f>IF(ISNA(VLOOKUP(BJ22,'JOURNÉE 1'!$BN$10:$BQ$280,3,FALSE)),"",VLOOKUP(BJ22,'JOURNÉE 1'!$BN$10:$BQ$280,3,FALSE))</f>
        <v/>
      </c>
      <c r="BO22" s="1310" t="str">
        <f t="shared" si="21"/>
        <v/>
      </c>
      <c r="BP22" s="1310"/>
      <c r="BQ22" s="1310" t="str">
        <f>IF(ISNA(VLOOKUP(BJ22,'JOURNÉE 1'!$C$10:AF$298,1,FALSE)),"",VLOOKUP(BJ22,'JOURNÉE 1'!$C$10:$AF$298,1,FALSE))</f>
        <v/>
      </c>
      <c r="BR22" s="280"/>
      <c r="BS22" t="str">
        <f>IF(ISEVEN(ROW()),IF($B22&lt;&gt;0,TEXT($B22,"00")&amp;" "&amp;#REF!&amp;" "&amp;1,""),IF($B21&lt;&gt;0,TEXT($B21,"00")&amp;" "&amp;#REF!&amp;" "&amp;2,""))</f>
        <v/>
      </c>
      <c r="BT22" t="str">
        <f t="shared" si="14"/>
        <v/>
      </c>
      <c r="BU22" t="str">
        <f t="shared" si="15"/>
        <v/>
      </c>
      <c r="BV22" t="str">
        <f t="shared" si="22"/>
        <v/>
      </c>
      <c r="BW22" t="str">
        <f t="shared" si="23"/>
        <v/>
      </c>
      <c r="BX22" t="str">
        <f t="shared" si="24"/>
        <v/>
      </c>
      <c r="BY22" t="str">
        <f t="shared" si="25"/>
        <v/>
      </c>
      <c r="BZ22" t="str">
        <f t="shared" si="26"/>
        <v/>
      </c>
      <c r="CA22" s="935" t="str">
        <f t="shared" si="27"/>
        <v/>
      </c>
    </row>
    <row r="23" spans="1:79" ht="15.75" customHeight="1" thickBot="1" x14ac:dyDescent="0.45">
      <c r="A23" s="1497"/>
      <c r="B23" s="1678"/>
      <c r="C23" s="1074"/>
      <c r="D23" s="1075"/>
      <c r="E23" s="1076"/>
      <c r="F23" s="1077"/>
      <c r="G23" s="1077"/>
      <c r="H23" s="1469"/>
      <c r="I23" s="1102" t="str">
        <f>IF(ISNA(VLOOKUP(C23,'J1&amp;J2'!$CA$9:$CE$466,5,FALSE)),"",VLOOKUP(C23,'J1&amp;J2'!$CA$9:$CE$466,5,FALSE))</f>
        <v/>
      </c>
      <c r="J23" s="1519"/>
      <c r="K23" s="1680"/>
      <c r="L23" s="1691"/>
      <c r="M23" s="1469"/>
      <c r="N23" s="1469"/>
      <c r="O23" s="82"/>
      <c r="P23" s="82"/>
      <c r="Q23" s="269"/>
      <c r="R23" s="1691"/>
      <c r="S23" s="1469"/>
      <c r="T23" s="1430"/>
      <c r="U23" s="1328" t="str">
        <f>IF(ISNA(VLOOKUP(T23,SaisieScores!$L$12:$M$103,2,FALSE)),"",VLOOKUP(T23,SaisieScores!$L$12:$M$103,2,FALSE))</f>
        <v/>
      </c>
      <c r="V23" s="942" t="str">
        <f t="shared" si="0"/>
        <v/>
      </c>
      <c r="W23" s="87" t="str">
        <f>IF('JOURNÉE 1'!AC23=0,"",'JOURNÉE 1'!AC23)</f>
        <v/>
      </c>
      <c r="X23" s="87" t="str">
        <f>IF(OR(ISBLANK(U23),U23=""),"",IF(U23="AB","",RANK(U23,$U$10:$U$45,1)+COUNTIF($U$10:U23,U23)-1))</f>
        <v/>
      </c>
      <c r="Y23" s="99"/>
      <c r="Z23" s="99"/>
      <c r="AA23" s="99"/>
      <c r="AB23" s="87" t="str">
        <f t="shared" si="1"/>
        <v/>
      </c>
      <c r="AC23" s="86" t="str">
        <f t="shared" si="29"/>
        <v/>
      </c>
      <c r="AD23" s="1045" t="str">
        <f t="shared" si="16"/>
        <v/>
      </c>
      <c r="AE23" s="87" t="str">
        <f t="shared" si="17"/>
        <v/>
      </c>
      <c r="AF23" s="1140" t="str">
        <f>IF(ISNA(VLOOKUP(C23,'JOURNÉE 1'!$C$10:$AN$257,36,FALSE)),"",VLOOKUP(C23,'JOURNÉE 1'!$C$10:$AN$257,36,FALSE))</f>
        <v/>
      </c>
      <c r="AG23" s="1162" t="str">
        <f t="shared" si="18"/>
        <v/>
      </c>
      <c r="AH23" s="1162" t="str">
        <f t="shared" si="19"/>
        <v/>
      </c>
      <c r="AI23" s="1162" t="str">
        <f t="shared" si="20"/>
        <v/>
      </c>
      <c r="AJ23" s="1241" t="str">
        <f t="shared" si="33"/>
        <v/>
      </c>
      <c r="AK23" s="1045" t="str">
        <f t="shared" si="30"/>
        <v/>
      </c>
      <c r="AL23" s="87" t="str">
        <f t="shared" si="3"/>
        <v/>
      </c>
      <c r="AM23" s="270" t="str">
        <f t="shared" si="4"/>
        <v/>
      </c>
      <c r="AN23" s="270"/>
      <c r="AO23" s="989"/>
      <c r="AP23" s="270"/>
      <c r="AQ23" s="270"/>
      <c r="AR23" s="270" t="str">
        <f t="shared" si="31"/>
        <v/>
      </c>
      <c r="AS23" s="271" t="str">
        <f t="shared" si="5"/>
        <v/>
      </c>
      <c r="AT23" s="272" t="str">
        <f t="shared" si="6"/>
        <v/>
      </c>
      <c r="AU23" s="273" t="str">
        <f t="shared" si="7"/>
        <v/>
      </c>
      <c r="AV23" s="274" t="str">
        <f t="shared" si="8"/>
        <v/>
      </c>
      <c r="AW23" s="1497"/>
      <c r="AX23" s="1497"/>
      <c r="AY23" s="1511"/>
      <c r="AZ23" s="1515"/>
      <c r="BA23" s="1458"/>
      <c r="BB23" s="983" t="str">
        <f t="shared" si="9"/>
        <v/>
      </c>
      <c r="BC23" s="83" t="str">
        <f t="shared" si="10"/>
        <v/>
      </c>
      <c r="BD23" s="984" t="str">
        <f t="shared" si="11"/>
        <v/>
      </c>
      <c r="BE23" s="1654"/>
      <c r="BF23" s="1654"/>
      <c r="BG23" s="1654"/>
      <c r="BH23" s="1654"/>
      <c r="BI23" s="1654"/>
      <c r="BJ23" s="1029" t="str">
        <f t="shared" si="12"/>
        <v/>
      </c>
      <c r="BK23" s="1310" t="str">
        <f t="shared" si="13"/>
        <v/>
      </c>
      <c r="BL23" s="1029" t="str">
        <f>IF(ISBLANK('JOURNÉE 1'!C23),"",'JOURNÉE 1'!C23)</f>
        <v/>
      </c>
      <c r="BM23" s="1310" t="str">
        <f>IF(ISBLANK('JOURNÉE 1'!AB23),"",'JOURNÉE 1'!AB23)</f>
        <v/>
      </c>
      <c r="BN23" s="1310" t="str">
        <f>IF(ISNA(VLOOKUP(BJ23,'JOURNÉE 1'!$BN$10:$BQ$280,3,FALSE)),"",VLOOKUP(BJ23,'JOURNÉE 1'!$BN$10:$BQ$280,3,FALSE))</f>
        <v/>
      </c>
      <c r="BO23" s="1310" t="str">
        <f t="shared" si="21"/>
        <v/>
      </c>
      <c r="BP23" s="1310"/>
      <c r="BQ23" s="1310" t="str">
        <f>IF(ISNA(VLOOKUP(BJ23,'JOURNÉE 1'!$C$10:AF$298,1,FALSE)),"",VLOOKUP(BJ23,'JOURNÉE 1'!$C$10:$AF$298,1,FALSE))</f>
        <v/>
      </c>
      <c r="BR23" s="277"/>
      <c r="BS23" t="str">
        <f>IF(ISEVEN(ROW()),IF($B23&lt;&gt;0,TEXT($B23,"00")&amp;" "&amp;#REF!&amp;" "&amp;1,""),IF($B22&lt;&gt;0,TEXT($B22,"00")&amp;" "&amp;#REF!&amp;" "&amp;2,""))</f>
        <v/>
      </c>
      <c r="BT23" t="str">
        <f t="shared" si="14"/>
        <v/>
      </c>
      <c r="BU23" t="str">
        <f t="shared" si="15"/>
        <v/>
      </c>
      <c r="BV23" t="str">
        <f t="shared" si="22"/>
        <v/>
      </c>
      <c r="BW23" t="str">
        <f t="shared" si="23"/>
        <v/>
      </c>
      <c r="BX23" t="str">
        <f t="shared" si="24"/>
        <v/>
      </c>
      <c r="BY23" t="str">
        <f t="shared" si="25"/>
        <v/>
      </c>
      <c r="BZ23" t="str">
        <f t="shared" si="26"/>
        <v/>
      </c>
      <c r="CA23" s="935" t="str">
        <f t="shared" si="27"/>
        <v/>
      </c>
    </row>
    <row r="24" spans="1:79" ht="15.75" customHeight="1" thickBot="1" x14ac:dyDescent="0.45">
      <c r="A24" s="1497"/>
      <c r="B24" s="1683"/>
      <c r="C24" s="97"/>
      <c r="D24" s="98"/>
      <c r="E24" s="98"/>
      <c r="F24" s="87"/>
      <c r="G24" s="87"/>
      <c r="H24" s="1661" t="str">
        <f t="shared" ref="H24" si="42">IF(G25="","",G24+G25)</f>
        <v/>
      </c>
      <c r="I24" s="1103" t="str">
        <f>IF(ISNA(VLOOKUP(C24,'J1&amp;J2'!$CA$9:$CE$466,5,FALSE)),"",VLOOKUP(C24,'J1&amp;J2'!$CA$9:$CE$466,5,FALSE))</f>
        <v/>
      </c>
      <c r="J24" s="1516"/>
      <c r="K24" s="1685" t="str">
        <f>IF(ISNA(VLOOKUP(J24,SaisieScores!$I$12:$J$103,2,FALSE)),"",VLOOKUP(J24,SaisieScores!$I$12:$J$103,2,FALSE))</f>
        <v/>
      </c>
      <c r="L24" s="1686" t="str">
        <f>IF(OR(K24="",K24=0,K24=999),"",K24)</f>
        <v/>
      </c>
      <c r="M24" s="1661" t="str">
        <f>IF(L24="","",L24-$AL$6)</f>
        <v/>
      </c>
      <c r="N24" s="1661" t="str">
        <f t="shared" ref="N24" si="43">IF(K24="","",RANK(K24,($K$10:$K$257),1))</f>
        <v/>
      </c>
      <c r="O24" s="99"/>
      <c r="P24" s="99"/>
      <c r="Q24" s="186"/>
      <c r="R24" s="1690" t="str">
        <f>IF(OR(ISBLANK(K24),K24=""),"",RANK(K24,$K$10:$K$45,1)+COUNTIF($K$10:K24,K24)-1)</f>
        <v/>
      </c>
      <c r="S24" s="1468" t="str">
        <f>IF(R24="","",IF(R24&gt;3,"",IF(R24=1,K24,IF(R24=2,K24,IF(R24=3,K24)))))</f>
        <v/>
      </c>
      <c r="T24" s="1425"/>
      <c r="U24" s="1328" t="str">
        <f>IF(ISNA(VLOOKUP(T24,SaisieScores!$L$12:$M$103,2,FALSE)),"",VLOOKUP(T24,SaisieScores!$L$12:$M$103,2,FALSE))</f>
        <v/>
      </c>
      <c r="V24" s="985" t="str">
        <f t="shared" si="0"/>
        <v/>
      </c>
      <c r="W24" s="82" t="str">
        <f>IF('JOURNÉE 1'!AC24=0,"",'JOURNÉE 1'!AC24)</f>
        <v/>
      </c>
      <c r="X24" s="82" t="str">
        <f>IF(OR(ISBLANK(U24),U24=""),"",IF(U24="AB","",RANK(U24,$U$10:$U$45,1)+COUNTIF($U$10:U24,U24)-1))</f>
        <v/>
      </c>
      <c r="Y24" s="82"/>
      <c r="Z24" s="82"/>
      <c r="AA24" s="82"/>
      <c r="AB24" s="82" t="str">
        <f t="shared" si="1"/>
        <v/>
      </c>
      <c r="AC24" s="147" t="str">
        <f t="shared" si="29"/>
        <v/>
      </c>
      <c r="AD24" s="1046" t="str">
        <f t="shared" si="16"/>
        <v/>
      </c>
      <c r="AE24" s="82" t="str">
        <f t="shared" si="17"/>
        <v/>
      </c>
      <c r="AF24" s="1141" t="str">
        <f>IF(ISNA(VLOOKUP(C24,'JOURNÉE 1'!$C$10:$AN$257,36,FALSE)),"",VLOOKUP(C24,'JOURNÉE 1'!$C$10:$AN$257,36,FALSE))</f>
        <v/>
      </c>
      <c r="AG24" s="1141" t="str">
        <f t="shared" si="18"/>
        <v/>
      </c>
      <c r="AH24" s="1141" t="str">
        <f t="shared" si="19"/>
        <v/>
      </c>
      <c r="AI24" s="1141" t="str">
        <f t="shared" si="20"/>
        <v/>
      </c>
      <c r="AJ24" s="1242" t="str">
        <f t="shared" si="33"/>
        <v/>
      </c>
      <c r="AK24" s="1046" t="str">
        <f t="shared" si="30"/>
        <v/>
      </c>
      <c r="AL24" s="82" t="str">
        <f t="shared" si="3"/>
        <v/>
      </c>
      <c r="AM24" s="270" t="str">
        <f t="shared" si="4"/>
        <v/>
      </c>
      <c r="AN24" s="270"/>
      <c r="AO24" s="989"/>
      <c r="AP24" s="270"/>
      <c r="AQ24" s="270"/>
      <c r="AR24" s="270" t="str">
        <f t="shared" si="31"/>
        <v/>
      </c>
      <c r="AS24" s="271" t="str">
        <f t="shared" si="5"/>
        <v/>
      </c>
      <c r="AT24" s="272" t="str">
        <f t="shared" si="6"/>
        <v/>
      </c>
      <c r="AU24" s="273" t="str">
        <f t="shared" si="7"/>
        <v/>
      </c>
      <c r="AV24" s="278" t="str">
        <f t="shared" si="8"/>
        <v/>
      </c>
      <c r="AW24" s="1497"/>
      <c r="AX24" s="1497"/>
      <c r="AY24" s="1667">
        <f>IF(BG24= "", "",BG24)</f>
        <v>0</v>
      </c>
      <c r="AZ24" s="1658" t="str">
        <f>IF(OR(BF24=""),"",IF(OR(BG24=""),"",BF24))</f>
        <v/>
      </c>
      <c r="BA24" s="1660" t="str">
        <f>IF(BH24= "", "",BH24)</f>
        <v/>
      </c>
      <c r="BB24" s="1307" t="str">
        <f t="shared" si="9"/>
        <v/>
      </c>
      <c r="BC24" s="87" t="str">
        <f t="shared" si="10"/>
        <v/>
      </c>
      <c r="BD24" s="986" t="str">
        <f t="shared" si="11"/>
        <v/>
      </c>
      <c r="BE24" s="1655" t="str">
        <f>IF(OR(C24="",C25=""),"",CONCATENATE(C24,C25))</f>
        <v/>
      </c>
      <c r="BF24" s="1655" t="str">
        <f>IF(L24= "", "",L24)</f>
        <v/>
      </c>
      <c r="BG24" s="1655">
        <f>IF(ISNA(VLOOKUP(BE24,'JOURNÉE 1'!$BI$10:$BK$280,2,FALSE)),"",VLOOKUP(BE24,'JOURNÉE 1'!$BI$10:$BK$280,2,FALSE))</f>
        <v>0</v>
      </c>
      <c r="BH24" s="1655" t="str">
        <f>IF(OR(BF24="",BG24=""),"",MIN(BF24:BG24))</f>
        <v/>
      </c>
      <c r="BI24" s="1655" t="str">
        <f>IF(COUNTIF(BF24,"&gt;1")&lt;1,"",SMALL(BF24:BG24,1))</f>
        <v/>
      </c>
      <c r="BJ24" s="1029" t="str">
        <f t="shared" si="12"/>
        <v/>
      </c>
      <c r="BK24" s="1310" t="str">
        <f t="shared" si="13"/>
        <v/>
      </c>
      <c r="BL24" s="1029" t="str">
        <f>IF(ISBLANK('JOURNÉE 1'!C24),"",'JOURNÉE 1'!C24)</f>
        <v/>
      </c>
      <c r="BM24" s="1310" t="str">
        <f>IF(ISBLANK('JOURNÉE 1'!AB24),"",'JOURNÉE 1'!AB24)</f>
        <v/>
      </c>
      <c r="BN24" s="1310" t="str">
        <f>IF(ISNA(VLOOKUP(BJ24,'JOURNÉE 1'!$BN$10:$BQ$280,3,FALSE)),"",VLOOKUP(BJ24,'JOURNÉE 1'!$BN$10:$BQ$280,3,FALSE))</f>
        <v/>
      </c>
      <c r="BO24" s="1310" t="str">
        <f t="shared" si="21"/>
        <v/>
      </c>
      <c r="BP24" s="1310"/>
      <c r="BQ24" s="1310" t="str">
        <f>IF(ISNA(VLOOKUP(BJ24,'JOURNÉE 1'!$C$10:AF$298,1,FALSE)),"",VLOOKUP(BJ24,'JOURNÉE 1'!$C$10:$AF$298,1,FALSE))</f>
        <v/>
      </c>
      <c r="BR24" s="280"/>
      <c r="BS24" t="str">
        <f>IF(ISEVEN(ROW()),IF($B24&lt;&gt;0,TEXT($B24,"00")&amp;" "&amp;#REF!&amp;" "&amp;1,""),IF($B23&lt;&gt;0,TEXT($B23,"00")&amp;" "&amp;#REF!&amp;" "&amp;2,""))</f>
        <v/>
      </c>
      <c r="BT24" t="str">
        <f t="shared" si="14"/>
        <v/>
      </c>
      <c r="BU24" t="str">
        <f t="shared" si="15"/>
        <v/>
      </c>
      <c r="BV24" t="str">
        <f t="shared" si="22"/>
        <v/>
      </c>
      <c r="BW24" t="str">
        <f t="shared" si="23"/>
        <v/>
      </c>
      <c r="BX24" t="str">
        <f t="shared" si="24"/>
        <v/>
      </c>
      <c r="BY24" t="str">
        <f t="shared" si="25"/>
        <v/>
      </c>
      <c r="BZ24" t="str">
        <f t="shared" si="26"/>
        <v/>
      </c>
      <c r="CA24" s="935" t="str">
        <f t="shared" si="27"/>
        <v/>
      </c>
    </row>
    <row r="25" spans="1:79" ht="15.75" customHeight="1" thickBot="1" x14ac:dyDescent="0.45">
      <c r="A25" s="1497"/>
      <c r="B25" s="1684"/>
      <c r="C25" s="97"/>
      <c r="D25" s="98"/>
      <c r="E25" s="98"/>
      <c r="F25" s="87"/>
      <c r="G25" s="87"/>
      <c r="H25" s="1469"/>
      <c r="I25" s="1103" t="str">
        <f>IF(ISNA(VLOOKUP(C25,'J1&amp;J2'!$CA$9:$CE$466,5,FALSE)),"",VLOOKUP(C25,'J1&amp;J2'!$CA$9:$CE$466,5,FALSE))</f>
        <v/>
      </c>
      <c r="J25" s="1517"/>
      <c r="K25" s="1680"/>
      <c r="L25" s="1691"/>
      <c r="M25" s="1469"/>
      <c r="N25" s="1469"/>
      <c r="O25" s="88"/>
      <c r="P25" s="88"/>
      <c r="Q25" s="987"/>
      <c r="R25" s="1691"/>
      <c r="S25" s="1469"/>
      <c r="T25" s="1425"/>
      <c r="U25" s="1328" t="str">
        <f>IF(ISNA(VLOOKUP(T25,SaisieScores!$L$12:$M$103,2,FALSE)),"",VLOOKUP(T25,SaisieScores!$L$12:$M$103,2,FALSE))</f>
        <v/>
      </c>
      <c r="V25" s="942" t="str">
        <f t="shared" si="0"/>
        <v/>
      </c>
      <c r="W25" s="87" t="str">
        <f>IF('JOURNÉE 1'!AC25=0,"",'JOURNÉE 1'!AC25)</f>
        <v/>
      </c>
      <c r="X25" s="87" t="str">
        <f>IF(OR(ISBLANK(U25),U25=""),"",IF(U25="AB","",RANK(U25,$U$10:$U$45,1)+COUNTIF($U$10:U25,U25)-1))</f>
        <v/>
      </c>
      <c r="Y25" s="99"/>
      <c r="Z25" s="99"/>
      <c r="AA25" s="99"/>
      <c r="AB25" s="87" t="str">
        <f t="shared" si="1"/>
        <v/>
      </c>
      <c r="AC25" s="86" t="str">
        <f t="shared" si="29"/>
        <v/>
      </c>
      <c r="AD25" s="1045" t="str">
        <f t="shared" si="16"/>
        <v/>
      </c>
      <c r="AE25" s="87" t="str">
        <f t="shared" si="17"/>
        <v/>
      </c>
      <c r="AF25" s="1140" t="str">
        <f>IF(ISNA(VLOOKUP(C25,'JOURNÉE 1'!$C$10:$AN$257,36,FALSE)),"",VLOOKUP(C25,'JOURNÉE 1'!$C$10:$AN$257,36,FALSE))</f>
        <v/>
      </c>
      <c r="AG25" s="1162" t="str">
        <f t="shared" si="18"/>
        <v/>
      </c>
      <c r="AH25" s="1162" t="str">
        <f t="shared" si="19"/>
        <v/>
      </c>
      <c r="AI25" s="1162" t="str">
        <f t="shared" si="20"/>
        <v/>
      </c>
      <c r="AJ25" s="1241" t="str">
        <f t="shared" si="33"/>
        <v/>
      </c>
      <c r="AK25" s="1045" t="str">
        <f t="shared" si="30"/>
        <v/>
      </c>
      <c r="AL25" s="87" t="str">
        <f t="shared" si="3"/>
        <v/>
      </c>
      <c r="AM25" s="270" t="str">
        <f t="shared" si="4"/>
        <v/>
      </c>
      <c r="AN25" s="270"/>
      <c r="AO25" s="989"/>
      <c r="AP25" s="270"/>
      <c r="AQ25" s="270"/>
      <c r="AR25" s="270" t="str">
        <f t="shared" si="31"/>
        <v/>
      </c>
      <c r="AS25" s="271" t="str">
        <f t="shared" si="5"/>
        <v/>
      </c>
      <c r="AT25" s="272" t="str">
        <f t="shared" si="6"/>
        <v/>
      </c>
      <c r="AU25" s="273" t="str">
        <f t="shared" si="7"/>
        <v/>
      </c>
      <c r="AV25" s="274" t="str">
        <f t="shared" si="8"/>
        <v/>
      </c>
      <c r="AW25" s="1497"/>
      <c r="AX25" s="1497"/>
      <c r="AY25" s="1511"/>
      <c r="AZ25" s="1515"/>
      <c r="BA25" s="1458"/>
      <c r="BB25" s="1307" t="str">
        <f t="shared" si="9"/>
        <v/>
      </c>
      <c r="BC25" s="87" t="str">
        <f t="shared" si="10"/>
        <v/>
      </c>
      <c r="BD25" s="986" t="str">
        <f t="shared" si="11"/>
        <v/>
      </c>
      <c r="BE25" s="1654"/>
      <c r="BF25" s="1654"/>
      <c r="BG25" s="1654"/>
      <c r="BH25" s="1654"/>
      <c r="BI25" s="1654"/>
      <c r="BJ25" s="1029" t="str">
        <f t="shared" si="12"/>
        <v/>
      </c>
      <c r="BK25" s="1310" t="str">
        <f t="shared" si="13"/>
        <v/>
      </c>
      <c r="BL25" s="1029" t="str">
        <f>IF(ISBLANK('JOURNÉE 1'!C25),"",'JOURNÉE 1'!C25)</f>
        <v/>
      </c>
      <c r="BM25" s="1310" t="str">
        <f>IF(ISBLANK('JOURNÉE 1'!AB25),"",'JOURNÉE 1'!AB25)</f>
        <v/>
      </c>
      <c r="BN25" s="1310" t="str">
        <f>IF(ISNA(VLOOKUP(BJ25,'JOURNÉE 1'!$BN$10:$BQ$280,3,FALSE)),"",VLOOKUP(BJ25,'JOURNÉE 1'!$BN$10:$BQ$280,3,FALSE))</f>
        <v/>
      </c>
      <c r="BO25" s="1310" t="str">
        <f t="shared" si="21"/>
        <v/>
      </c>
      <c r="BP25" s="1310"/>
      <c r="BQ25" s="1310" t="str">
        <f>IF(ISNA(VLOOKUP(BJ25,'JOURNÉE 1'!$C$10:AF$298,1,FALSE)),"",VLOOKUP(BJ25,'JOURNÉE 1'!$C$10:$AF$298,1,FALSE))</f>
        <v/>
      </c>
      <c r="BR25" s="277"/>
      <c r="BS25" t="str">
        <f>IF(ISEVEN(ROW()),IF($B25&lt;&gt;0,TEXT($B25,"00")&amp;" "&amp;#REF!&amp;" "&amp;1,""),IF($B24&lt;&gt;0,TEXT($B24,"00")&amp;" "&amp;#REF!&amp;" "&amp;2,""))</f>
        <v/>
      </c>
      <c r="BT25" t="str">
        <f t="shared" si="14"/>
        <v/>
      </c>
      <c r="BU25" t="str">
        <f t="shared" si="15"/>
        <v/>
      </c>
      <c r="BV25" t="str">
        <f t="shared" si="22"/>
        <v/>
      </c>
      <c r="BW25" t="str">
        <f t="shared" si="23"/>
        <v/>
      </c>
      <c r="BX25" t="str">
        <f t="shared" si="24"/>
        <v/>
      </c>
      <c r="BY25" t="str">
        <f t="shared" si="25"/>
        <v/>
      </c>
      <c r="BZ25" t="str">
        <f t="shared" si="26"/>
        <v/>
      </c>
      <c r="CA25" s="935" t="str">
        <f t="shared" si="27"/>
        <v/>
      </c>
    </row>
    <row r="26" spans="1:79" ht="15.75" customHeight="1" x14ac:dyDescent="0.4">
      <c r="A26" s="1497"/>
      <c r="B26" s="1687"/>
      <c r="C26" s="113"/>
      <c r="D26" s="114"/>
      <c r="E26" s="114"/>
      <c r="F26" s="115"/>
      <c r="G26" s="115"/>
      <c r="H26" s="1670" t="str">
        <f t="shared" ref="H26" si="44">IF(G27="","",G26+G27)</f>
        <v/>
      </c>
      <c r="I26" s="1107" t="str">
        <f>IF(ISNA(VLOOKUP(C26,'J1&amp;J2'!$CA$9:$CE$466,5,FALSE)),"",VLOOKUP(C26,'J1&amp;J2'!$CA$9:$CE$466,5,FALSE))</f>
        <v/>
      </c>
      <c r="J26" s="1627"/>
      <c r="K26" s="1685" t="str">
        <f>IF(ISNA(VLOOKUP(J26,SaisieScores!$I$12:$J$103,2,FALSE)),"",VLOOKUP(J26,SaisieScores!$I$12:$J$103,2,FALSE))</f>
        <v/>
      </c>
      <c r="L26" s="1695" t="str">
        <f>IF(OR(K26="",K26=0,K26=999),"",K26)</f>
        <v/>
      </c>
      <c r="M26" s="1670" t="str">
        <f>IF(L26="","",L26-$AL$6)</f>
        <v/>
      </c>
      <c r="N26" s="1670" t="str">
        <f t="shared" ref="N26" si="45">IF(K26="","",RANK(K26,($K$10:$K$257),1))</f>
        <v/>
      </c>
      <c r="O26" s="115"/>
      <c r="P26" s="115"/>
      <c r="Q26" s="194"/>
      <c r="R26" s="1692" t="str">
        <f>IF(OR(ISBLANK(K26),K26=""),"",RANK(K26,$K$10:$K$45,1)+COUNTIF($K$10:K26,K26)-1)</f>
        <v/>
      </c>
      <c r="S26" s="1689" t="str">
        <f>IF(R26="","",IF(R26&gt;3,"",IF(R26=1,K26,IF(R26=2,K26,IF(R26=3,K26)))))</f>
        <v/>
      </c>
      <c r="T26" s="1426"/>
      <c r="U26" s="1328" t="str">
        <f>IF(ISNA(VLOOKUP(T26,SaisieScores!$L$12:$M$103,2,FALSE)),"",VLOOKUP(T26,SaisieScores!$L$12:$M$103,2,FALSE))</f>
        <v/>
      </c>
      <c r="V26" s="985" t="str">
        <f t="shared" si="0"/>
        <v/>
      </c>
      <c r="W26" s="82" t="str">
        <f>IF('JOURNÉE 1'!AC26=0,"",'JOURNÉE 1'!AC26)</f>
        <v/>
      </c>
      <c r="X26" s="82" t="str">
        <f>IF(OR(ISBLANK(U26),U26=""),"",IF(U26="AB","",RANK(U26,$U$10:$U$45,1)+COUNTIF($U$10:U26,U26)-1))</f>
        <v/>
      </c>
      <c r="Y26" s="82"/>
      <c r="Z26" s="82"/>
      <c r="AA26" s="82"/>
      <c r="AB26" s="82" t="str">
        <f t="shared" si="1"/>
        <v/>
      </c>
      <c r="AC26" s="147" t="str">
        <f t="shared" si="29"/>
        <v/>
      </c>
      <c r="AD26" s="1046" t="str">
        <f t="shared" si="16"/>
        <v/>
      </c>
      <c r="AE26" s="82" t="str">
        <f t="shared" si="17"/>
        <v/>
      </c>
      <c r="AF26" s="1141" t="str">
        <f>IF(ISNA(VLOOKUP(C26,'JOURNÉE 1'!$C$10:$AN$257,36,FALSE)),"",VLOOKUP(C26,'JOURNÉE 1'!$C$10:$AN$257,36,FALSE))</f>
        <v/>
      </c>
      <c r="AG26" s="1141" t="str">
        <f t="shared" si="18"/>
        <v/>
      </c>
      <c r="AH26" s="1141" t="str">
        <f t="shared" si="19"/>
        <v/>
      </c>
      <c r="AI26" s="1141" t="str">
        <f t="shared" si="20"/>
        <v/>
      </c>
      <c r="AJ26" s="1242" t="str">
        <f t="shared" si="33"/>
        <v/>
      </c>
      <c r="AK26" s="1046" t="str">
        <f t="shared" si="30"/>
        <v/>
      </c>
      <c r="AL26" s="82" t="str">
        <f t="shared" si="3"/>
        <v/>
      </c>
      <c r="AM26" s="270" t="str">
        <f t="shared" si="4"/>
        <v/>
      </c>
      <c r="AN26" s="270"/>
      <c r="AO26" s="989"/>
      <c r="AP26" s="270"/>
      <c r="AQ26" s="270"/>
      <c r="AR26" s="270" t="str">
        <f t="shared" si="31"/>
        <v/>
      </c>
      <c r="AS26" s="271" t="str">
        <f t="shared" si="5"/>
        <v/>
      </c>
      <c r="AT26" s="272" t="str">
        <f t="shared" si="6"/>
        <v/>
      </c>
      <c r="AU26" s="273" t="str">
        <f t="shared" si="7"/>
        <v/>
      </c>
      <c r="AV26" s="278" t="str">
        <f t="shared" si="8"/>
        <v/>
      </c>
      <c r="AW26" s="1497"/>
      <c r="AX26" s="1497"/>
      <c r="AY26" s="1703">
        <f>IF(BG26= "", "",BG26)</f>
        <v>0</v>
      </c>
      <c r="AZ26" s="1697" t="str">
        <f>IF(OR(BF26=""),"",IF(OR(BG26=""),"",BF26))</f>
        <v/>
      </c>
      <c r="BA26" s="1698" t="str">
        <f>IF(BH26= "", "",BH26)</f>
        <v/>
      </c>
      <c r="BB26" s="983" t="str">
        <f t="shared" si="9"/>
        <v/>
      </c>
      <c r="BC26" s="83" t="str">
        <f t="shared" si="10"/>
        <v/>
      </c>
      <c r="BD26" s="984" t="str">
        <f t="shared" si="11"/>
        <v/>
      </c>
      <c r="BE26" s="1655" t="str">
        <f>IF(OR(C26="",C27=""),"",CONCATENATE(C26,C27))</f>
        <v/>
      </c>
      <c r="BF26" s="1655" t="str">
        <f>IF(L26= "", "",L26)</f>
        <v/>
      </c>
      <c r="BG26" s="1655">
        <f>IF(ISNA(VLOOKUP(BE26,'JOURNÉE 1'!$BI$10:$BK$280,2,FALSE)),"",VLOOKUP(BE26,'JOURNÉE 1'!$BI$10:$BK$280,2,FALSE))</f>
        <v>0</v>
      </c>
      <c r="BH26" s="1655" t="str">
        <f>IF(OR(BF26="",BG26=""),"",MIN(BF26:BG26))</f>
        <v/>
      </c>
      <c r="BI26" s="1655" t="str">
        <f>IF(COUNTIF(BF26,"&gt;1")&lt;1,"",SMALL(BF26:BG26,1))</f>
        <v/>
      </c>
      <c r="BJ26" s="1029" t="str">
        <f t="shared" si="12"/>
        <v/>
      </c>
      <c r="BK26" s="1310" t="str">
        <f t="shared" si="13"/>
        <v/>
      </c>
      <c r="BL26" s="1029" t="str">
        <f>IF(ISBLANK('JOURNÉE 1'!C26),"",'JOURNÉE 1'!C26)</f>
        <v/>
      </c>
      <c r="BM26" s="1310" t="str">
        <f>IF(ISBLANK('JOURNÉE 1'!AB26),"",'JOURNÉE 1'!AB26)</f>
        <v/>
      </c>
      <c r="BN26" s="1310" t="str">
        <f>IF(ISNA(VLOOKUP(BJ26,'JOURNÉE 1'!$BN$10:$BQ$280,3,FALSE)),"",VLOOKUP(BJ26,'JOURNÉE 1'!$BN$10:$BQ$280,3,FALSE))</f>
        <v/>
      </c>
      <c r="BO26" s="1310" t="str">
        <f t="shared" si="21"/>
        <v/>
      </c>
      <c r="BP26" s="1310"/>
      <c r="BQ26" s="1310" t="str">
        <f>IF(ISNA(VLOOKUP(BJ26,'JOURNÉE 1'!$C$10:AF$298,1,FALSE)),"",VLOOKUP(BJ26,'JOURNÉE 1'!$C$10:$AF$298,1,FALSE))</f>
        <v/>
      </c>
      <c r="BR26" s="280"/>
      <c r="BS26" t="str">
        <f>IF(ISEVEN(ROW()),IF($B26&lt;&gt;0,TEXT($B26,"00")&amp;" "&amp;#REF!&amp;" "&amp;1,""),IF($B25&lt;&gt;0,TEXT($B25,"00")&amp;" "&amp;#REF!&amp;" "&amp;2,""))</f>
        <v/>
      </c>
      <c r="BT26" t="str">
        <f t="shared" si="14"/>
        <v/>
      </c>
      <c r="BU26" t="str">
        <f t="shared" si="15"/>
        <v/>
      </c>
      <c r="BV26" t="str">
        <f t="shared" si="22"/>
        <v/>
      </c>
      <c r="BW26" t="str">
        <f t="shared" si="23"/>
        <v/>
      </c>
      <c r="BX26" t="str">
        <f t="shared" si="24"/>
        <v/>
      </c>
      <c r="BY26" t="str">
        <f t="shared" si="25"/>
        <v/>
      </c>
      <c r="BZ26" t="str">
        <f t="shared" si="26"/>
        <v/>
      </c>
      <c r="CA26" s="935" t="str">
        <f t="shared" si="27"/>
        <v/>
      </c>
    </row>
    <row r="27" spans="1:79" ht="15.75" customHeight="1" thickBot="1" x14ac:dyDescent="0.45">
      <c r="A27" s="1497"/>
      <c r="B27" s="1678"/>
      <c r="C27" s="80"/>
      <c r="D27" s="81"/>
      <c r="E27" s="81"/>
      <c r="F27" s="82"/>
      <c r="G27" s="82"/>
      <c r="H27" s="1469"/>
      <c r="I27" s="1102" t="str">
        <f>IF(ISNA(VLOOKUP(C27,'J1&amp;J2'!$CA$9:$CE$466,5,FALSE)),"",VLOOKUP(C27,'J1&amp;J2'!$CA$9:$CE$466,5,FALSE))</f>
        <v/>
      </c>
      <c r="J27" s="1519"/>
      <c r="K27" s="1680"/>
      <c r="L27" s="1691"/>
      <c r="M27" s="1469"/>
      <c r="N27" s="1469"/>
      <c r="O27" s="82"/>
      <c r="P27" s="82"/>
      <c r="Q27" s="269"/>
      <c r="R27" s="1691"/>
      <c r="S27" s="1469"/>
      <c r="T27" s="1424"/>
      <c r="U27" s="1328" t="str">
        <f>IF(ISNA(VLOOKUP(T27,SaisieScores!$L$12:$M$103,2,FALSE)),"",VLOOKUP(T27,SaisieScores!$L$12:$M$103,2,FALSE))</f>
        <v/>
      </c>
      <c r="V27" s="942" t="str">
        <f t="shared" si="0"/>
        <v/>
      </c>
      <c r="W27" s="87" t="str">
        <f>IF('JOURNÉE 1'!AC27=0,"",'JOURNÉE 1'!AC27)</f>
        <v/>
      </c>
      <c r="X27" s="87" t="str">
        <f>IF(OR(ISBLANK(U27),U27=""),"",IF(U27="AB","",RANK(U27,$U$10:$U$45,1)+COUNTIF($U$10:U27,U27)-1))</f>
        <v/>
      </c>
      <c r="Y27" s="99"/>
      <c r="Z27" s="99"/>
      <c r="AA27" s="99"/>
      <c r="AB27" s="87" t="str">
        <f t="shared" si="1"/>
        <v/>
      </c>
      <c r="AC27" s="86" t="str">
        <f t="shared" si="29"/>
        <v/>
      </c>
      <c r="AD27" s="1045" t="str">
        <f t="shared" si="16"/>
        <v/>
      </c>
      <c r="AE27" s="87" t="str">
        <f t="shared" si="17"/>
        <v/>
      </c>
      <c r="AF27" s="1140" t="str">
        <f>IF(ISNA(VLOOKUP(C27,'JOURNÉE 1'!$C$10:$AN$257,36,FALSE)),"",VLOOKUP(C27,'JOURNÉE 1'!$C$10:$AN$257,36,FALSE))</f>
        <v/>
      </c>
      <c r="AG27" s="1162" t="str">
        <f t="shared" si="18"/>
        <v/>
      </c>
      <c r="AH27" s="1162" t="str">
        <f t="shared" si="19"/>
        <v/>
      </c>
      <c r="AI27" s="1162" t="str">
        <f t="shared" si="20"/>
        <v/>
      </c>
      <c r="AJ27" s="1241" t="str">
        <f t="shared" si="33"/>
        <v/>
      </c>
      <c r="AK27" s="1045" t="str">
        <f t="shared" si="30"/>
        <v/>
      </c>
      <c r="AL27" s="87" t="str">
        <f t="shared" si="3"/>
        <v/>
      </c>
      <c r="AM27" s="288" t="str">
        <f t="shared" si="4"/>
        <v/>
      </c>
      <c r="AN27" s="288"/>
      <c r="AO27" s="990"/>
      <c r="AP27" s="288"/>
      <c r="AQ27" s="288"/>
      <c r="AR27" s="270" t="str">
        <f t="shared" si="31"/>
        <v/>
      </c>
      <c r="AS27" s="271" t="str">
        <f t="shared" si="5"/>
        <v/>
      </c>
      <c r="AT27" s="290" t="str">
        <f t="shared" si="6"/>
        <v/>
      </c>
      <c r="AU27" s="273" t="str">
        <f t="shared" si="7"/>
        <v/>
      </c>
      <c r="AV27" s="274" t="str">
        <f t="shared" si="8"/>
        <v/>
      </c>
      <c r="AW27" s="1497"/>
      <c r="AX27" s="1497"/>
      <c r="AY27" s="1511"/>
      <c r="AZ27" s="1515"/>
      <c r="BA27" s="1458"/>
      <c r="BB27" s="983" t="str">
        <f t="shared" si="9"/>
        <v/>
      </c>
      <c r="BC27" s="83" t="str">
        <f t="shared" si="10"/>
        <v/>
      </c>
      <c r="BD27" s="984" t="str">
        <f t="shared" si="11"/>
        <v/>
      </c>
      <c r="BE27" s="1654"/>
      <c r="BF27" s="1654"/>
      <c r="BG27" s="1654"/>
      <c r="BH27" s="1654"/>
      <c r="BI27" s="1654"/>
      <c r="BJ27" s="1029" t="str">
        <f t="shared" si="12"/>
        <v/>
      </c>
      <c r="BK27" s="1310" t="str">
        <f t="shared" si="13"/>
        <v/>
      </c>
      <c r="BL27" s="1029" t="str">
        <f>IF(ISBLANK('JOURNÉE 1'!C27),"",'JOURNÉE 1'!C27)</f>
        <v/>
      </c>
      <c r="BM27" s="1310" t="str">
        <f>IF(ISBLANK('JOURNÉE 1'!AB27),"",'JOURNÉE 1'!AB27)</f>
        <v/>
      </c>
      <c r="BN27" s="1310" t="str">
        <f>IF(ISNA(VLOOKUP(BJ27,'JOURNÉE 1'!$BN$10:$BQ$280,3,FALSE)),"",VLOOKUP(BJ27,'JOURNÉE 1'!$BN$10:$BQ$280,3,FALSE))</f>
        <v/>
      </c>
      <c r="BO27" s="1310" t="str">
        <f t="shared" si="21"/>
        <v/>
      </c>
      <c r="BP27" s="1310"/>
      <c r="BQ27" s="1310" t="str">
        <f>IF(ISNA(VLOOKUP(BJ27,'JOURNÉE 1'!$C$10:AF$298,1,FALSE)),"",VLOOKUP(BJ27,'JOURNÉE 1'!$C$10:$AF$298,1,FALSE))</f>
        <v/>
      </c>
      <c r="BR27" s="277"/>
      <c r="BS27" t="str">
        <f>IF(ISEVEN(ROW()),IF($B27&lt;&gt;0,TEXT($B27,"00")&amp;" "&amp;#REF!&amp;" "&amp;1,""),IF($B26&lt;&gt;0,TEXT($B26,"00")&amp;" "&amp;#REF!&amp;" "&amp;2,""))</f>
        <v/>
      </c>
      <c r="BT27" t="str">
        <f t="shared" si="14"/>
        <v/>
      </c>
      <c r="BU27" t="str">
        <f t="shared" si="15"/>
        <v/>
      </c>
      <c r="BV27" t="str">
        <f t="shared" si="22"/>
        <v/>
      </c>
      <c r="BW27" t="str">
        <f t="shared" si="23"/>
        <v/>
      </c>
      <c r="BX27" t="str">
        <f t="shared" si="24"/>
        <v/>
      </c>
      <c r="BY27" t="str">
        <f t="shared" si="25"/>
        <v/>
      </c>
      <c r="BZ27" t="str">
        <f t="shared" si="26"/>
        <v/>
      </c>
      <c r="CA27" s="935" t="str">
        <f t="shared" si="27"/>
        <v/>
      </c>
    </row>
    <row r="28" spans="1:79" ht="15.75" customHeight="1" thickBot="1" x14ac:dyDescent="0.45">
      <c r="A28" s="1497"/>
      <c r="B28" s="1683"/>
      <c r="C28" s="97"/>
      <c r="D28" s="98"/>
      <c r="E28" s="98"/>
      <c r="F28" s="87"/>
      <c r="G28" s="87"/>
      <c r="H28" s="1661" t="str">
        <f t="shared" ref="H28" si="46">IF(G29="","",G28+G29)</f>
        <v/>
      </c>
      <c r="I28" s="1103" t="str">
        <f>IF(ISNA(VLOOKUP(C28,'J1&amp;J2'!$CA$9:$CE$466,5,FALSE)),"",VLOOKUP(C28,'J1&amp;J2'!$CA$9:$CE$466,5,FALSE))</f>
        <v/>
      </c>
      <c r="J28" s="1516"/>
      <c r="K28" s="1685" t="str">
        <f>IF(ISNA(VLOOKUP(J28,SaisieScores!$I$12:$J$103,2,FALSE)),"",VLOOKUP(J28,SaisieScores!$I$12:$J$103,2,FALSE))</f>
        <v/>
      </c>
      <c r="L28" s="1686" t="str">
        <f>IF(OR(K28="",K28=0,K28=999),"",K28)</f>
        <v/>
      </c>
      <c r="M28" s="1661" t="str">
        <f>IF(L28="","",L28-$AL$6)</f>
        <v/>
      </c>
      <c r="N28" s="1661" t="str">
        <f t="shared" ref="N28" si="47">IF(K28="","",RANK(K28,($K$10:$K$257),1))</f>
        <v/>
      </c>
      <c r="O28" s="99"/>
      <c r="P28" s="99"/>
      <c r="Q28" s="186"/>
      <c r="R28" s="1690" t="str">
        <f>IF(OR(ISBLANK(K28),K28=""),"",RANK(K28,$K$10:$K$45,1)+COUNTIF($K$10:K28,K28)-1)</f>
        <v/>
      </c>
      <c r="S28" s="1468" t="str">
        <f>IF(R28="","",IF(R28&gt;3,"",IF(R28=1,K28,IF(R28=2,K28,IF(R28=3,K28)))))</f>
        <v/>
      </c>
      <c r="T28" s="1425"/>
      <c r="U28" s="1328" t="str">
        <f>IF(ISNA(VLOOKUP(T28,SaisieScores!$L$12:$M$103,2,FALSE)),"",VLOOKUP(T28,SaisieScores!$L$12:$M$103,2,FALSE))</f>
        <v/>
      </c>
      <c r="V28" s="985" t="str">
        <f t="shared" si="0"/>
        <v/>
      </c>
      <c r="W28" s="82" t="str">
        <f>IF('JOURNÉE 1'!AC28=0,"",'JOURNÉE 1'!AC28)</f>
        <v/>
      </c>
      <c r="X28" s="82" t="str">
        <f>IF(OR(ISBLANK(U28),U28=""),"",IF(U28="AB","",RANK(U28,$U$10:$U$45,1)+COUNTIF($U$10:U28,U28)-1))</f>
        <v/>
      </c>
      <c r="Y28" s="82"/>
      <c r="Z28" s="82"/>
      <c r="AA28" s="82"/>
      <c r="AB28" s="82" t="str">
        <f t="shared" si="1"/>
        <v/>
      </c>
      <c r="AC28" s="147" t="str">
        <f t="shared" si="29"/>
        <v/>
      </c>
      <c r="AD28" s="1046" t="str">
        <f t="shared" si="16"/>
        <v/>
      </c>
      <c r="AE28" s="82" t="str">
        <f t="shared" si="17"/>
        <v/>
      </c>
      <c r="AF28" s="1141" t="str">
        <f>IF(ISNA(VLOOKUP(C28,'JOURNÉE 1'!$C$10:$AN$257,36,FALSE)),"",VLOOKUP(C28,'JOURNÉE 1'!$C$10:$AN$257,36,FALSE))</f>
        <v/>
      </c>
      <c r="AG28" s="1141" t="str">
        <f t="shared" si="18"/>
        <v/>
      </c>
      <c r="AH28" s="1141" t="str">
        <f t="shared" si="19"/>
        <v/>
      </c>
      <c r="AI28" s="1141" t="str">
        <f t="shared" si="20"/>
        <v/>
      </c>
      <c r="AJ28" s="1242" t="str">
        <f t="shared" si="33"/>
        <v/>
      </c>
      <c r="AK28" s="1046" t="str">
        <f t="shared" si="30"/>
        <v/>
      </c>
      <c r="AL28" s="82" t="str">
        <f t="shared" si="3"/>
        <v/>
      </c>
      <c r="AM28" s="288" t="str">
        <f t="shared" si="4"/>
        <v/>
      </c>
      <c r="AN28" s="270"/>
      <c r="AO28" s="989"/>
      <c r="AP28" s="270"/>
      <c r="AQ28" s="270"/>
      <c r="AR28" s="270" t="str">
        <f t="shared" si="31"/>
        <v/>
      </c>
      <c r="AS28" s="271" t="str">
        <f t="shared" si="5"/>
        <v/>
      </c>
      <c r="AT28" s="290" t="str">
        <f t="shared" si="6"/>
        <v/>
      </c>
      <c r="AU28" s="273" t="str">
        <f t="shared" si="7"/>
        <v/>
      </c>
      <c r="AV28" s="278" t="str">
        <f t="shared" si="8"/>
        <v/>
      </c>
      <c r="AW28" s="1497"/>
      <c r="AX28" s="1497"/>
      <c r="AY28" s="1667">
        <f>IF(BG28= "", "",BG28)</f>
        <v>0</v>
      </c>
      <c r="AZ28" s="1658" t="str">
        <f>IF(OR(BF28=""),"",IF(OR(BG28=""),"",BF28))</f>
        <v/>
      </c>
      <c r="BA28" s="1660" t="str">
        <f>IF(BH28= "", "",BH28)</f>
        <v/>
      </c>
      <c r="BB28" s="1307" t="str">
        <f t="shared" si="9"/>
        <v/>
      </c>
      <c r="BC28" s="87" t="str">
        <f t="shared" si="10"/>
        <v/>
      </c>
      <c r="BD28" s="986" t="str">
        <f t="shared" si="11"/>
        <v/>
      </c>
      <c r="BE28" s="1655" t="str">
        <f>IF(OR(C28="",C29=""),"",CONCATENATE(C28,C29))</f>
        <v/>
      </c>
      <c r="BF28" s="1655" t="str">
        <f>IF(L28= "", "",L28)</f>
        <v/>
      </c>
      <c r="BG28" s="1655">
        <f>IF(ISNA(VLOOKUP(BE28,'JOURNÉE 1'!$BI$10:$BK$280,2,FALSE)),"",VLOOKUP(BE28,'JOURNÉE 1'!$BI$10:$BK$280,2,FALSE))</f>
        <v>0</v>
      </c>
      <c r="BH28" s="1655" t="str">
        <f>IF(OR(BF28="",BG28=""),"",MIN(BF28:BG28))</f>
        <v/>
      </c>
      <c r="BI28" s="1655" t="str">
        <f>IF(COUNTIF(BF28,"&gt;1")&lt;1,"",SMALL(BF28:BG28,1))</f>
        <v/>
      </c>
      <c r="BJ28" s="1029" t="str">
        <f t="shared" si="12"/>
        <v/>
      </c>
      <c r="BK28" s="1310" t="str">
        <f t="shared" si="13"/>
        <v/>
      </c>
      <c r="BL28" s="1029" t="str">
        <f>IF(ISBLANK('JOURNÉE 1'!C28),"",'JOURNÉE 1'!C28)</f>
        <v/>
      </c>
      <c r="BM28" s="1310" t="str">
        <f>IF(ISBLANK('JOURNÉE 1'!AB28),"",'JOURNÉE 1'!AB28)</f>
        <v/>
      </c>
      <c r="BN28" s="1310" t="str">
        <f>IF(ISNA(VLOOKUP(BJ28,'JOURNÉE 1'!$BN$10:$BQ$280,3,FALSE)),"",VLOOKUP(BJ28,'JOURNÉE 1'!$BN$10:$BQ$280,3,FALSE))</f>
        <v/>
      </c>
      <c r="BO28" s="1310" t="str">
        <f t="shared" si="21"/>
        <v/>
      </c>
      <c r="BP28" s="1310"/>
      <c r="BQ28" s="1310" t="str">
        <f>IF(ISNA(VLOOKUP(BJ28,'JOURNÉE 1'!$C$10:AF$298,1,FALSE)),"",VLOOKUP(BJ28,'JOURNÉE 1'!$C$10:$AF$298,1,FALSE))</f>
        <v/>
      </c>
      <c r="BR28" s="280"/>
      <c r="BS28" t="str">
        <f>IF(ISEVEN(ROW()),IF($B28&lt;&gt;0,TEXT($B28,"00")&amp;" "&amp;#REF!&amp;" "&amp;1,""),IF($B27&lt;&gt;0,TEXT($B27,"00")&amp;" "&amp;#REF!&amp;" "&amp;2,""))</f>
        <v/>
      </c>
      <c r="BT28" t="str">
        <f t="shared" si="14"/>
        <v/>
      </c>
      <c r="BU28" t="str">
        <f t="shared" si="15"/>
        <v/>
      </c>
      <c r="BV28" t="str">
        <f t="shared" si="22"/>
        <v/>
      </c>
      <c r="BW28" t="str">
        <f t="shared" si="23"/>
        <v/>
      </c>
      <c r="BX28" t="str">
        <f t="shared" si="24"/>
        <v/>
      </c>
      <c r="BY28" t="str">
        <f t="shared" si="25"/>
        <v/>
      </c>
      <c r="BZ28" t="str">
        <f t="shared" si="26"/>
        <v/>
      </c>
      <c r="CA28" s="935" t="str">
        <f t="shared" si="27"/>
        <v/>
      </c>
    </row>
    <row r="29" spans="1:79" ht="15.75" customHeight="1" thickBot="1" x14ac:dyDescent="0.45">
      <c r="A29" s="1497"/>
      <c r="B29" s="1684"/>
      <c r="C29" s="97"/>
      <c r="D29" s="98"/>
      <c r="E29" s="98"/>
      <c r="F29" s="87"/>
      <c r="G29" s="87"/>
      <c r="H29" s="1469"/>
      <c r="I29" s="1103" t="str">
        <f>IF(ISNA(VLOOKUP(C29,'J1&amp;J2'!$CA$9:$CE$466,5,FALSE)),"",VLOOKUP(C29,'J1&amp;J2'!$CA$9:$CE$466,5,FALSE))</f>
        <v/>
      </c>
      <c r="J29" s="1517"/>
      <c r="K29" s="1680"/>
      <c r="L29" s="1691"/>
      <c r="M29" s="1469"/>
      <c r="N29" s="1469"/>
      <c r="O29" s="88"/>
      <c r="P29" s="88"/>
      <c r="Q29" s="987"/>
      <c r="R29" s="1691"/>
      <c r="S29" s="1469"/>
      <c r="T29" s="1425"/>
      <c r="U29" s="1328" t="str">
        <f>IF(ISNA(VLOOKUP(T29,SaisieScores!$L$12:$M$103,2,FALSE)),"",VLOOKUP(T29,SaisieScores!$L$12:$M$103,2,FALSE))</f>
        <v/>
      </c>
      <c r="V29" s="942" t="str">
        <f t="shared" si="0"/>
        <v/>
      </c>
      <c r="W29" s="87" t="str">
        <f>IF('JOURNÉE 1'!AC29=0,"",'JOURNÉE 1'!AC29)</f>
        <v/>
      </c>
      <c r="X29" s="87" t="str">
        <f>IF(OR(ISBLANK(U29),U29=""),"",IF(U29="AB","",RANK(U29,$U$10:$U$45,1)+COUNTIF($U$10:U29,U29)-1))</f>
        <v/>
      </c>
      <c r="Y29" s="99"/>
      <c r="Z29" s="99"/>
      <c r="AA29" s="99"/>
      <c r="AB29" s="87" t="str">
        <f t="shared" si="1"/>
        <v/>
      </c>
      <c r="AC29" s="86" t="str">
        <f t="shared" si="29"/>
        <v/>
      </c>
      <c r="AD29" s="1045" t="str">
        <f t="shared" si="16"/>
        <v/>
      </c>
      <c r="AE29" s="87" t="str">
        <f t="shared" si="17"/>
        <v/>
      </c>
      <c r="AF29" s="1140" t="str">
        <f>IF(ISNA(VLOOKUP(C29,'JOURNÉE 1'!$C$10:$AN$257,36,FALSE)),"",VLOOKUP(C29,'JOURNÉE 1'!$C$10:$AN$257,36,FALSE))</f>
        <v/>
      </c>
      <c r="AG29" s="1162" t="str">
        <f t="shared" si="18"/>
        <v/>
      </c>
      <c r="AH29" s="1162" t="str">
        <f t="shared" si="19"/>
        <v/>
      </c>
      <c r="AI29" s="1162" t="str">
        <f t="shared" si="20"/>
        <v/>
      </c>
      <c r="AJ29" s="1241" t="str">
        <f t="shared" si="33"/>
        <v/>
      </c>
      <c r="AK29" s="1045" t="str">
        <f t="shared" si="30"/>
        <v/>
      </c>
      <c r="AL29" s="87" t="str">
        <f t="shared" si="3"/>
        <v/>
      </c>
      <c r="AM29" s="288" t="str">
        <f t="shared" si="4"/>
        <v/>
      </c>
      <c r="AN29" s="270"/>
      <c r="AO29" s="989"/>
      <c r="AP29" s="270"/>
      <c r="AQ29" s="270"/>
      <c r="AR29" s="270" t="str">
        <f t="shared" si="31"/>
        <v/>
      </c>
      <c r="AS29" s="271" t="str">
        <f t="shared" si="5"/>
        <v/>
      </c>
      <c r="AT29" s="290" t="str">
        <f t="shared" si="6"/>
        <v/>
      </c>
      <c r="AU29" s="273" t="str">
        <f t="shared" si="7"/>
        <v/>
      </c>
      <c r="AV29" s="274" t="str">
        <f t="shared" si="8"/>
        <v/>
      </c>
      <c r="AW29" s="1497"/>
      <c r="AX29" s="1497"/>
      <c r="AY29" s="1511"/>
      <c r="AZ29" s="1515"/>
      <c r="BA29" s="1458"/>
      <c r="BB29" s="1307" t="str">
        <f t="shared" si="9"/>
        <v/>
      </c>
      <c r="BC29" s="87" t="str">
        <f t="shared" si="10"/>
        <v/>
      </c>
      <c r="BD29" s="986" t="str">
        <f t="shared" si="11"/>
        <v/>
      </c>
      <c r="BE29" s="1654"/>
      <c r="BF29" s="1654"/>
      <c r="BG29" s="1654"/>
      <c r="BH29" s="1654"/>
      <c r="BI29" s="1654"/>
      <c r="BJ29" s="1029" t="str">
        <f t="shared" si="12"/>
        <v/>
      </c>
      <c r="BK29" s="1310" t="str">
        <f t="shared" si="13"/>
        <v/>
      </c>
      <c r="BL29" s="1029" t="str">
        <f>IF(ISBLANK('JOURNÉE 1'!C29),"",'JOURNÉE 1'!C29)</f>
        <v/>
      </c>
      <c r="BM29" s="1310" t="str">
        <f>IF(ISBLANK('JOURNÉE 1'!AB29),"",'JOURNÉE 1'!AB29)</f>
        <v/>
      </c>
      <c r="BN29" s="1310" t="str">
        <f>IF(ISNA(VLOOKUP(BJ29,'JOURNÉE 1'!$BN$10:$BQ$280,3,FALSE)),"",VLOOKUP(BJ29,'JOURNÉE 1'!$BN$10:$BQ$280,3,FALSE))</f>
        <v/>
      </c>
      <c r="BO29" s="1310" t="str">
        <f t="shared" si="21"/>
        <v/>
      </c>
      <c r="BP29" s="1310"/>
      <c r="BQ29" s="1310" t="str">
        <f>IF(ISNA(VLOOKUP(BJ29,'JOURNÉE 1'!$C$10:AF$298,1,FALSE)),"",VLOOKUP(BJ29,'JOURNÉE 1'!$C$10:$AF$298,1,FALSE))</f>
        <v/>
      </c>
      <c r="BR29" s="277"/>
      <c r="BS29" t="str">
        <f>IF(ISEVEN(ROW()),IF($B29&lt;&gt;0,TEXT($B29,"00")&amp;" "&amp;#REF!&amp;" "&amp;1,""),IF($B28&lt;&gt;0,TEXT($B28,"00")&amp;" "&amp;#REF!&amp;" "&amp;2,""))</f>
        <v/>
      </c>
      <c r="BT29" t="str">
        <f t="shared" si="14"/>
        <v/>
      </c>
      <c r="BU29" t="str">
        <f t="shared" si="15"/>
        <v/>
      </c>
      <c r="BV29" t="str">
        <f t="shared" si="22"/>
        <v/>
      </c>
      <c r="BW29" t="str">
        <f t="shared" si="23"/>
        <v/>
      </c>
      <c r="BX29" t="str">
        <f t="shared" si="24"/>
        <v/>
      </c>
      <c r="BY29" t="str">
        <f t="shared" si="25"/>
        <v/>
      </c>
      <c r="BZ29" t="str">
        <f t="shared" si="26"/>
        <v/>
      </c>
      <c r="CA29" s="935" t="str">
        <f t="shared" si="27"/>
        <v/>
      </c>
    </row>
    <row r="30" spans="1:79" ht="15.75" customHeight="1" x14ac:dyDescent="0.4">
      <c r="A30" s="1497"/>
      <c r="B30" s="1687"/>
      <c r="C30" s="113"/>
      <c r="D30" s="114"/>
      <c r="E30" s="114"/>
      <c r="F30" s="115"/>
      <c r="G30" s="115"/>
      <c r="H30" s="1670" t="str">
        <f t="shared" ref="H30" si="48">IF(G31="","",G30+G31)</f>
        <v/>
      </c>
      <c r="I30" s="1107" t="str">
        <f>IF(ISNA(VLOOKUP(C30,'J1&amp;J2'!$CA$9:$CE$466,5,FALSE)),"",VLOOKUP(C30,'J1&amp;J2'!$CA$9:$CE$466,5,FALSE))</f>
        <v/>
      </c>
      <c r="J30" s="1627"/>
      <c r="K30" s="1685" t="str">
        <f>IF(ISNA(VLOOKUP(J30,SaisieScores!$I$12:$J$103,2,FALSE)),"",VLOOKUP(J30,SaisieScores!$I$12:$J$103,2,FALSE))</f>
        <v/>
      </c>
      <c r="L30" s="1695" t="str">
        <f>IF(OR(K30="",K30=0,K30=999),"",K30)</f>
        <v/>
      </c>
      <c r="M30" s="1670" t="str">
        <f>IF(L30="","",L30-$AL$6)</f>
        <v/>
      </c>
      <c r="N30" s="1670" t="str">
        <f t="shared" ref="N30" si="49">IF(K30="","",RANK(K30,($K$10:$K$257),1))</f>
        <v/>
      </c>
      <c r="O30" s="115"/>
      <c r="P30" s="115"/>
      <c r="Q30" s="194"/>
      <c r="R30" s="1692" t="str">
        <f>IF(OR(ISBLANK(K30),K30=""),"",RANK(K30,$K$10:$K$45,1)+COUNTIF($K$10:K30,K30)-1)</f>
        <v/>
      </c>
      <c r="S30" s="1689" t="str">
        <f>IF(R30="","",IF(R30&gt;3,"",IF(R30=1,K30,IF(R30=2,K30,IF(R30=3,K30)))))</f>
        <v/>
      </c>
      <c r="T30" s="1426"/>
      <c r="U30" s="1328" t="str">
        <f>IF(ISNA(VLOOKUP(T30,SaisieScores!$L$12:$M$103,2,FALSE)),"",VLOOKUP(T30,SaisieScores!$L$12:$M$103,2,FALSE))</f>
        <v/>
      </c>
      <c r="V30" s="985" t="str">
        <f t="shared" si="0"/>
        <v/>
      </c>
      <c r="W30" s="82" t="str">
        <f>IF('JOURNÉE 1'!AC30=0,"",'JOURNÉE 1'!AC30)</f>
        <v/>
      </c>
      <c r="X30" s="82" t="str">
        <f>IF(OR(ISBLANK(U30),U30=""),"",IF(U30="AB","",RANK(U30,$U$10:$U$45,1)+COUNTIF($U$10:U30,U30)-1))</f>
        <v/>
      </c>
      <c r="Y30" s="82"/>
      <c r="Z30" s="82"/>
      <c r="AA30" s="82"/>
      <c r="AB30" s="82" t="str">
        <f t="shared" si="1"/>
        <v/>
      </c>
      <c r="AC30" s="147" t="str">
        <f t="shared" si="29"/>
        <v/>
      </c>
      <c r="AD30" s="1046" t="str">
        <f t="shared" si="16"/>
        <v/>
      </c>
      <c r="AE30" s="82" t="str">
        <f t="shared" si="17"/>
        <v/>
      </c>
      <c r="AF30" s="1141" t="str">
        <f>IF(ISNA(VLOOKUP(C30,'JOURNÉE 1'!$C$10:$AN$257,36,FALSE)),"",VLOOKUP(C30,'JOURNÉE 1'!$C$10:$AN$257,36,FALSE))</f>
        <v/>
      </c>
      <c r="AG30" s="1141" t="str">
        <f t="shared" si="18"/>
        <v/>
      </c>
      <c r="AH30" s="1141" t="str">
        <f t="shared" si="19"/>
        <v/>
      </c>
      <c r="AI30" s="1141" t="str">
        <f t="shared" si="20"/>
        <v/>
      </c>
      <c r="AJ30" s="1244" t="str">
        <f t="shared" si="33"/>
        <v/>
      </c>
      <c r="AK30" s="1046" t="str">
        <f t="shared" si="30"/>
        <v/>
      </c>
      <c r="AL30" s="82" t="str">
        <f t="shared" si="3"/>
        <v/>
      </c>
      <c r="AM30" s="288" t="str">
        <f t="shared" si="4"/>
        <v/>
      </c>
      <c r="AN30" s="270"/>
      <c r="AO30" s="989"/>
      <c r="AP30" s="270"/>
      <c r="AQ30" s="270"/>
      <c r="AR30" s="270" t="str">
        <f t="shared" si="31"/>
        <v/>
      </c>
      <c r="AS30" s="271" t="str">
        <f t="shared" si="5"/>
        <v/>
      </c>
      <c r="AT30" s="290" t="str">
        <f t="shared" si="6"/>
        <v/>
      </c>
      <c r="AU30" s="273" t="str">
        <f t="shared" si="7"/>
        <v/>
      </c>
      <c r="AV30" s="278" t="str">
        <f t="shared" si="8"/>
        <v/>
      </c>
      <c r="AW30" s="1497"/>
      <c r="AX30" s="1497"/>
      <c r="AY30" s="1703">
        <f>IF(BG30= "", "",BG30)</f>
        <v>0</v>
      </c>
      <c r="AZ30" s="1697" t="str">
        <f>IF(OR(BF30=""),"",IF(OR(BG30=""),"",BF30))</f>
        <v/>
      </c>
      <c r="BA30" s="1698" t="str">
        <f>IF(BH30= "", "",BH30)</f>
        <v/>
      </c>
      <c r="BB30" s="983" t="str">
        <f t="shared" si="9"/>
        <v/>
      </c>
      <c r="BC30" s="83" t="str">
        <f t="shared" si="10"/>
        <v/>
      </c>
      <c r="BD30" s="984" t="str">
        <f t="shared" si="11"/>
        <v/>
      </c>
      <c r="BE30" s="1655" t="str">
        <f>IF(OR(C30="",C31=""),"",CONCATENATE(C30,C31))</f>
        <v/>
      </c>
      <c r="BF30" s="1655" t="str">
        <f>IF(L30= "", "",L30)</f>
        <v/>
      </c>
      <c r="BG30" s="1655">
        <f>IF(ISNA(VLOOKUP(BE30,'JOURNÉE 1'!$BI$10:$BK$280,2,FALSE)),"",VLOOKUP(BE30,'JOURNÉE 1'!$BI$10:$BK$280,2,FALSE))</f>
        <v>0</v>
      </c>
      <c r="BH30" s="1655" t="str">
        <f>IF(OR(BF30="",BG30=""),"",MIN(BF30:BG30))</f>
        <v/>
      </c>
      <c r="BI30" s="1655" t="str">
        <f>IF(COUNTIF(BF30,"&gt;1")&lt;1,"",SMALL(BF30:BG30,1))</f>
        <v/>
      </c>
      <c r="BJ30" s="1029" t="str">
        <f t="shared" si="12"/>
        <v/>
      </c>
      <c r="BK30" s="1310" t="str">
        <f t="shared" si="13"/>
        <v/>
      </c>
      <c r="BL30" s="1029" t="str">
        <f>IF(ISBLANK('JOURNÉE 1'!C30),"",'JOURNÉE 1'!C30)</f>
        <v/>
      </c>
      <c r="BM30" s="1310" t="str">
        <f>IF(ISBLANK('JOURNÉE 1'!AB30),"",'JOURNÉE 1'!AB30)</f>
        <v/>
      </c>
      <c r="BN30" s="1310" t="str">
        <f>IF(ISNA(VLOOKUP(BJ30,'JOURNÉE 1'!$BN$10:$BQ$280,3,FALSE)),"",VLOOKUP(BJ30,'JOURNÉE 1'!$BN$10:$BQ$280,3,FALSE))</f>
        <v/>
      </c>
      <c r="BO30" s="1310" t="str">
        <f t="shared" si="21"/>
        <v/>
      </c>
      <c r="BP30" s="1310"/>
      <c r="BQ30" s="1310" t="str">
        <f>IF(ISNA(VLOOKUP(BJ30,'JOURNÉE 1'!$C$10:AF$298,1,FALSE)),"",VLOOKUP(BJ30,'JOURNÉE 1'!$C$10:$AF$298,1,FALSE))</f>
        <v/>
      </c>
      <c r="BR30" s="280"/>
      <c r="BS30" t="str">
        <f>IF(ISEVEN(ROW()),IF($B30&lt;&gt;0,TEXT($B30,"00")&amp;" "&amp;#REF!&amp;" "&amp;1,""),IF($B29&lt;&gt;0,TEXT($B29,"00")&amp;" "&amp;#REF!&amp;" "&amp;2,""))</f>
        <v/>
      </c>
      <c r="BT30" t="str">
        <f t="shared" si="14"/>
        <v/>
      </c>
      <c r="BU30" t="str">
        <f t="shared" si="15"/>
        <v/>
      </c>
      <c r="BV30" t="str">
        <f t="shared" si="22"/>
        <v/>
      </c>
      <c r="BW30" t="str">
        <f t="shared" si="23"/>
        <v/>
      </c>
      <c r="BX30" t="str">
        <f t="shared" si="24"/>
        <v/>
      </c>
      <c r="BY30" t="str">
        <f t="shared" si="25"/>
        <v/>
      </c>
      <c r="BZ30" t="str">
        <f t="shared" si="26"/>
        <v/>
      </c>
      <c r="CA30" s="935" t="str">
        <f t="shared" si="27"/>
        <v/>
      </c>
    </row>
    <row r="31" spans="1:79" ht="15.75" customHeight="1" thickBot="1" x14ac:dyDescent="0.45">
      <c r="A31" s="1497"/>
      <c r="B31" s="1678"/>
      <c r="C31" s="80"/>
      <c r="D31" s="81"/>
      <c r="E31" s="81"/>
      <c r="F31" s="82"/>
      <c r="G31" s="82"/>
      <c r="H31" s="1469"/>
      <c r="I31" s="1102" t="str">
        <f>IF(ISNA(VLOOKUP(C31,'J1&amp;J2'!$CA$9:$CE$466,5,FALSE)),"",VLOOKUP(C31,'J1&amp;J2'!$CA$9:$CE$466,5,FALSE))</f>
        <v/>
      </c>
      <c r="J31" s="1519"/>
      <c r="K31" s="1680"/>
      <c r="L31" s="1691"/>
      <c r="M31" s="1469"/>
      <c r="N31" s="1469"/>
      <c r="O31" s="82"/>
      <c r="P31" s="82"/>
      <c r="Q31" s="269"/>
      <c r="R31" s="1691"/>
      <c r="S31" s="1469"/>
      <c r="T31" s="1424"/>
      <c r="U31" s="1328" t="str">
        <f>IF(ISNA(VLOOKUP(T31,SaisieScores!$L$12:$M$103,2,FALSE)),"",VLOOKUP(T31,SaisieScores!$L$12:$M$103,2,FALSE))</f>
        <v/>
      </c>
      <c r="V31" s="942" t="str">
        <f t="shared" si="0"/>
        <v/>
      </c>
      <c r="W31" s="87" t="str">
        <f>IF('JOURNÉE 1'!AC31=0,"",'JOURNÉE 1'!AC31)</f>
        <v/>
      </c>
      <c r="X31" s="87" t="str">
        <f>IF(OR(ISBLANK(U31),U31=""),"",IF(U31="AB","",RANK(U31,$U$10:$U$45,1)+COUNTIF($U$10:U31,U31)-1))</f>
        <v/>
      </c>
      <c r="Y31" s="99"/>
      <c r="Z31" s="99"/>
      <c r="AA31" s="99"/>
      <c r="AB31" s="87" t="str">
        <f t="shared" si="1"/>
        <v/>
      </c>
      <c r="AC31" s="86" t="str">
        <f t="shared" si="29"/>
        <v/>
      </c>
      <c r="AD31" s="1045" t="str">
        <f t="shared" si="16"/>
        <v/>
      </c>
      <c r="AE31" s="87" t="str">
        <f t="shared" si="17"/>
        <v/>
      </c>
      <c r="AF31" s="1140" t="str">
        <f>IF(ISNA(VLOOKUP(C31,'JOURNÉE 1'!$C$10:$AN$257,36,FALSE)),"",VLOOKUP(C31,'JOURNÉE 1'!$C$10:$AN$257,36,FALSE))</f>
        <v/>
      </c>
      <c r="AG31" s="1162" t="str">
        <f t="shared" si="18"/>
        <v/>
      </c>
      <c r="AH31" s="1162" t="str">
        <f t="shared" si="19"/>
        <v/>
      </c>
      <c r="AI31" s="1162" t="str">
        <f t="shared" si="20"/>
        <v/>
      </c>
      <c r="AJ31" s="1241" t="str">
        <f t="shared" si="33"/>
        <v/>
      </c>
      <c r="AK31" s="1045" t="str">
        <f t="shared" si="30"/>
        <v/>
      </c>
      <c r="AL31" s="87" t="str">
        <f t="shared" si="3"/>
        <v/>
      </c>
      <c r="AM31" s="288" t="str">
        <f t="shared" si="4"/>
        <v/>
      </c>
      <c r="AN31" s="270"/>
      <c r="AO31" s="989"/>
      <c r="AP31" s="270"/>
      <c r="AQ31" s="270"/>
      <c r="AR31" s="270" t="str">
        <f t="shared" si="31"/>
        <v/>
      </c>
      <c r="AS31" s="271" t="str">
        <f t="shared" si="5"/>
        <v/>
      </c>
      <c r="AT31" s="290" t="str">
        <f t="shared" si="6"/>
        <v/>
      </c>
      <c r="AU31" s="273" t="str">
        <f t="shared" si="7"/>
        <v/>
      </c>
      <c r="AV31" s="274" t="str">
        <f t="shared" si="8"/>
        <v/>
      </c>
      <c r="AW31" s="1497"/>
      <c r="AX31" s="1497"/>
      <c r="AY31" s="1511"/>
      <c r="AZ31" s="1515"/>
      <c r="BA31" s="1458"/>
      <c r="BB31" s="983" t="str">
        <f t="shared" si="9"/>
        <v/>
      </c>
      <c r="BC31" s="83" t="str">
        <f t="shared" si="10"/>
        <v/>
      </c>
      <c r="BD31" s="984" t="str">
        <f t="shared" si="11"/>
        <v/>
      </c>
      <c r="BE31" s="1654"/>
      <c r="BF31" s="1654"/>
      <c r="BG31" s="1654"/>
      <c r="BH31" s="1654"/>
      <c r="BI31" s="1654"/>
      <c r="BJ31" s="1029" t="str">
        <f t="shared" si="12"/>
        <v/>
      </c>
      <c r="BK31" s="1310" t="str">
        <f t="shared" si="13"/>
        <v/>
      </c>
      <c r="BL31" s="1029" t="str">
        <f>IF(ISBLANK('JOURNÉE 1'!C31),"",'JOURNÉE 1'!C31)</f>
        <v/>
      </c>
      <c r="BM31" s="1310" t="str">
        <f>IF(ISBLANK('JOURNÉE 1'!AB31),"",'JOURNÉE 1'!AB31)</f>
        <v/>
      </c>
      <c r="BN31" s="1310" t="str">
        <f>IF(ISNA(VLOOKUP(BJ31,'JOURNÉE 1'!$BN$10:$BQ$280,3,FALSE)),"",VLOOKUP(BJ31,'JOURNÉE 1'!$BN$10:$BQ$280,3,FALSE))</f>
        <v/>
      </c>
      <c r="BO31" s="1310" t="str">
        <f t="shared" si="21"/>
        <v/>
      </c>
      <c r="BP31" s="1310"/>
      <c r="BQ31" s="1310" t="str">
        <f>IF(ISNA(VLOOKUP(BJ31,'JOURNÉE 1'!$C$10:AF$298,1,FALSE)),"",VLOOKUP(BJ31,'JOURNÉE 1'!$C$10:$AF$298,1,FALSE))</f>
        <v/>
      </c>
      <c r="BR31" s="277"/>
      <c r="BS31" t="str">
        <f>IF(ISEVEN(ROW()),IF($B31&lt;&gt;0,TEXT($B31,"00")&amp;" "&amp;#REF!&amp;" "&amp;1,""),IF($B30&lt;&gt;0,TEXT($B30,"00")&amp;" "&amp;#REF!&amp;" "&amp;2,""))</f>
        <v/>
      </c>
      <c r="BT31" t="str">
        <f t="shared" si="14"/>
        <v/>
      </c>
      <c r="BU31" t="str">
        <f t="shared" si="15"/>
        <v/>
      </c>
      <c r="BV31" t="str">
        <f t="shared" si="22"/>
        <v/>
      </c>
      <c r="BW31" t="str">
        <f t="shared" si="23"/>
        <v/>
      </c>
      <c r="BX31" t="str">
        <f t="shared" si="24"/>
        <v/>
      </c>
      <c r="BY31" t="str">
        <f t="shared" si="25"/>
        <v/>
      </c>
      <c r="BZ31" t="str">
        <f t="shared" si="26"/>
        <v/>
      </c>
      <c r="CA31" s="935" t="str">
        <f t="shared" si="27"/>
        <v/>
      </c>
    </row>
    <row r="32" spans="1:79" ht="15.75" customHeight="1" thickBot="1" x14ac:dyDescent="0.45">
      <c r="A32" s="1497"/>
      <c r="B32" s="1683"/>
      <c r="C32" s="97"/>
      <c r="D32" s="98"/>
      <c r="E32" s="98"/>
      <c r="F32" s="87"/>
      <c r="G32" s="87"/>
      <c r="H32" s="1661" t="str">
        <f t="shared" ref="H32" si="50">IF(G33="","",G32+G33)</f>
        <v/>
      </c>
      <c r="I32" s="1103" t="str">
        <f>IF(ISNA(VLOOKUP(C32,'J1&amp;J2'!$CA$9:$CE$466,5,FALSE)),"",VLOOKUP(C32,'J1&amp;J2'!$CA$9:$CE$466,5,FALSE))</f>
        <v/>
      </c>
      <c r="J32" s="1516"/>
      <c r="K32" s="1685" t="str">
        <f>IF(ISNA(VLOOKUP(J32,SaisieScores!$I$12:$J$103,2,FALSE)),"",VLOOKUP(J32,SaisieScores!$I$12:$J$103,2,FALSE))</f>
        <v/>
      </c>
      <c r="L32" s="1686" t="str">
        <f>IF(OR(K32="",K32=0,K32=999),"",K32)</f>
        <v/>
      </c>
      <c r="M32" s="1661" t="str">
        <f>IF(L32="","",L32-$AL$6)</f>
        <v/>
      </c>
      <c r="N32" s="1661" t="str">
        <f t="shared" ref="N32" si="51">IF(K32="","",RANK(K32,($K$10:$K$257),1))</f>
        <v/>
      </c>
      <c r="O32" s="99"/>
      <c r="P32" s="99"/>
      <c r="Q32" s="186"/>
      <c r="R32" s="1690" t="str">
        <f>IF(OR(ISBLANK(K32),K32=""),"",RANK(K32,$K$10:$K$45,1)+COUNTIF($K$10:K32,K32)-1)</f>
        <v/>
      </c>
      <c r="S32" s="1468" t="str">
        <f>IF(R32="","",IF(R32&gt;3,"",IF(R32=1,K32,IF(R32=2,K32,IF(R32=3,K32)))))</f>
        <v/>
      </c>
      <c r="T32" s="1425"/>
      <c r="U32" s="1328" t="str">
        <f>IF(ISNA(VLOOKUP(T32,SaisieScores!$L$12:$M$103,2,FALSE)),"",VLOOKUP(T32,SaisieScores!$L$12:$M$103,2,FALSE))</f>
        <v/>
      </c>
      <c r="V32" s="985" t="str">
        <f t="shared" si="0"/>
        <v/>
      </c>
      <c r="W32" s="82" t="str">
        <f>IF('JOURNÉE 1'!AC32=0,"",'JOURNÉE 1'!AC32)</f>
        <v/>
      </c>
      <c r="X32" s="82" t="str">
        <f>IF(OR(ISBLANK(U32),U32=""),"",IF(U32="AB","",RANK(U32,$U$10:$U$45,1)+COUNTIF($U$10:U32,U32)-1))</f>
        <v/>
      </c>
      <c r="Y32" s="82"/>
      <c r="Z32" s="82"/>
      <c r="AA32" s="82"/>
      <c r="AB32" s="82" t="str">
        <f t="shared" si="1"/>
        <v/>
      </c>
      <c r="AC32" s="147" t="str">
        <f t="shared" si="29"/>
        <v/>
      </c>
      <c r="AD32" s="1046" t="str">
        <f t="shared" si="16"/>
        <v/>
      </c>
      <c r="AE32" s="82" t="str">
        <f t="shared" si="17"/>
        <v/>
      </c>
      <c r="AF32" s="1141" t="str">
        <f>IF(ISNA(VLOOKUP(C32,'JOURNÉE 1'!$C$10:$AN$257,36,FALSE)),"",VLOOKUP(C32,'JOURNÉE 1'!$C$10:$AN$257,36,FALSE))</f>
        <v/>
      </c>
      <c r="AG32" s="1141" t="str">
        <f t="shared" si="18"/>
        <v/>
      </c>
      <c r="AH32" s="1141" t="str">
        <f t="shared" si="19"/>
        <v/>
      </c>
      <c r="AI32" s="1141" t="str">
        <f t="shared" si="20"/>
        <v/>
      </c>
      <c r="AJ32" s="1242" t="str">
        <f t="shared" si="33"/>
        <v/>
      </c>
      <c r="AK32" s="1046" t="str">
        <f t="shared" si="30"/>
        <v/>
      </c>
      <c r="AL32" s="82" t="str">
        <f t="shared" si="3"/>
        <v/>
      </c>
      <c r="AM32" s="288" t="str">
        <f t="shared" si="4"/>
        <v/>
      </c>
      <c r="AN32" s="270"/>
      <c r="AO32" s="989"/>
      <c r="AP32" s="270"/>
      <c r="AQ32" s="270"/>
      <c r="AR32" s="270" t="str">
        <f t="shared" si="31"/>
        <v/>
      </c>
      <c r="AS32" s="271" t="str">
        <f t="shared" si="5"/>
        <v/>
      </c>
      <c r="AT32" s="290" t="str">
        <f t="shared" si="6"/>
        <v/>
      </c>
      <c r="AU32" s="273" t="str">
        <f t="shared" si="7"/>
        <v/>
      </c>
      <c r="AV32" s="278" t="str">
        <f t="shared" si="8"/>
        <v/>
      </c>
      <c r="AW32" s="1497"/>
      <c r="AX32" s="1497"/>
      <c r="AY32" s="1667">
        <f>IF(BG32= "", "",BG32)</f>
        <v>0</v>
      </c>
      <c r="AZ32" s="1658" t="str">
        <f>IF(OR(BF32=""),"",IF(OR(BG32=""),"",BF32))</f>
        <v/>
      </c>
      <c r="BA32" s="1660" t="str">
        <f>IF(BH32= "", "",BH32)</f>
        <v/>
      </c>
      <c r="BB32" s="1307" t="str">
        <f t="shared" si="9"/>
        <v/>
      </c>
      <c r="BC32" s="87" t="str">
        <f t="shared" si="10"/>
        <v/>
      </c>
      <c r="BD32" s="986" t="str">
        <f t="shared" si="11"/>
        <v/>
      </c>
      <c r="BE32" s="1655" t="str">
        <f>IF(OR(C32="",C33=""),"",CONCATENATE(C32,C33))</f>
        <v/>
      </c>
      <c r="BF32" s="1655" t="str">
        <f>IF(L32= "", "",L32)</f>
        <v/>
      </c>
      <c r="BG32" s="1655">
        <f>IF(ISNA(VLOOKUP(BE32,'JOURNÉE 1'!$BI$10:$BK$280,2,FALSE)),"",VLOOKUP(BE32,'JOURNÉE 1'!$BI$10:$BK$280,2,FALSE))</f>
        <v>0</v>
      </c>
      <c r="BH32" s="1655" t="str">
        <f>IF(OR(BF32="",BG32=""),"",MIN(BF32:BG32))</f>
        <v/>
      </c>
      <c r="BI32" s="1655" t="str">
        <f>IF(COUNTIF(BF32,"&gt;1")&lt;1,"",SMALL(BF32:BG32,1))</f>
        <v/>
      </c>
      <c r="BJ32" s="1029" t="str">
        <f t="shared" si="12"/>
        <v/>
      </c>
      <c r="BK32" s="1310" t="str">
        <f t="shared" si="13"/>
        <v/>
      </c>
      <c r="BL32" s="1029" t="str">
        <f>IF(ISBLANK('JOURNÉE 1'!C32),"",'JOURNÉE 1'!C32)</f>
        <v/>
      </c>
      <c r="BM32" s="1310" t="str">
        <f>IF(ISBLANK('JOURNÉE 1'!AB32),"",'JOURNÉE 1'!AB32)</f>
        <v/>
      </c>
      <c r="BN32" s="1310" t="str">
        <f>IF(ISNA(VLOOKUP(BJ32,'JOURNÉE 1'!$BN$10:$BQ$280,3,FALSE)),"",VLOOKUP(BJ32,'JOURNÉE 1'!$BN$10:$BQ$280,3,FALSE))</f>
        <v/>
      </c>
      <c r="BO32" s="1310" t="str">
        <f t="shared" si="21"/>
        <v/>
      </c>
      <c r="BP32" s="1310"/>
      <c r="BQ32" s="1310" t="str">
        <f>IF(ISNA(VLOOKUP(BJ32,'JOURNÉE 1'!$C$10:AF$298,1,FALSE)),"",VLOOKUP(BJ32,'JOURNÉE 1'!$C$10:$AF$298,1,FALSE))</f>
        <v/>
      </c>
      <c r="BR32" s="280"/>
      <c r="BS32" t="str">
        <f>IF(ISEVEN(ROW()),IF($B32&lt;&gt;0,TEXT($B32,"00")&amp;" "&amp;#REF!&amp;" "&amp;1,""),IF($B31&lt;&gt;0,TEXT($B31,"00")&amp;" "&amp;#REF!&amp;" "&amp;2,""))</f>
        <v/>
      </c>
      <c r="BT32" t="str">
        <f t="shared" si="14"/>
        <v/>
      </c>
      <c r="BU32" t="str">
        <f t="shared" si="15"/>
        <v/>
      </c>
      <c r="BV32" t="str">
        <f t="shared" si="22"/>
        <v/>
      </c>
      <c r="BW32" t="str">
        <f t="shared" si="23"/>
        <v/>
      </c>
      <c r="BX32" t="str">
        <f t="shared" si="24"/>
        <v/>
      </c>
      <c r="BY32" t="str">
        <f t="shared" si="25"/>
        <v/>
      </c>
      <c r="BZ32" t="str">
        <f t="shared" si="26"/>
        <v/>
      </c>
      <c r="CA32" s="935" t="str">
        <f t="shared" si="27"/>
        <v/>
      </c>
    </row>
    <row r="33" spans="1:79" ht="15.75" customHeight="1" thickBot="1" x14ac:dyDescent="0.45">
      <c r="A33" s="1497"/>
      <c r="B33" s="1684"/>
      <c r="C33" s="97"/>
      <c r="D33" s="98"/>
      <c r="E33" s="98"/>
      <c r="F33" s="87"/>
      <c r="G33" s="87"/>
      <c r="H33" s="1469"/>
      <c r="I33" s="1103" t="str">
        <f>IF(ISNA(VLOOKUP(C33,'J1&amp;J2'!$CA$9:$CE$466,5,FALSE)),"",VLOOKUP(C33,'J1&amp;J2'!$CA$9:$CE$466,5,FALSE))</f>
        <v/>
      </c>
      <c r="J33" s="1517"/>
      <c r="K33" s="1680"/>
      <c r="L33" s="1691"/>
      <c r="M33" s="1469"/>
      <c r="N33" s="1469"/>
      <c r="O33" s="88"/>
      <c r="P33" s="88"/>
      <c r="Q33" s="987"/>
      <c r="R33" s="1691"/>
      <c r="S33" s="1469"/>
      <c r="T33" s="1425"/>
      <c r="U33" s="1328" t="str">
        <f>IF(ISNA(VLOOKUP(T33,SaisieScores!$L$12:$M$103,2,FALSE)),"",VLOOKUP(T33,SaisieScores!$L$12:$M$103,2,FALSE))</f>
        <v/>
      </c>
      <c r="V33" s="942" t="str">
        <f t="shared" si="0"/>
        <v/>
      </c>
      <c r="W33" s="87" t="str">
        <f>IF('JOURNÉE 1'!AC33=0,"",'JOURNÉE 1'!AC33)</f>
        <v/>
      </c>
      <c r="X33" s="87" t="str">
        <f>IF(OR(ISBLANK(U33),U33=""),"",IF(U33="AB","",RANK(U33,$U$10:$U$45,1)+COUNTIF($U$10:U33,U33)-1))</f>
        <v/>
      </c>
      <c r="Y33" s="99"/>
      <c r="Z33" s="99"/>
      <c r="AA33" s="99"/>
      <c r="AB33" s="87" t="str">
        <f t="shared" si="1"/>
        <v/>
      </c>
      <c r="AC33" s="86" t="str">
        <f t="shared" si="29"/>
        <v/>
      </c>
      <c r="AD33" s="1045" t="str">
        <f t="shared" si="16"/>
        <v/>
      </c>
      <c r="AE33" s="87" t="str">
        <f t="shared" si="17"/>
        <v/>
      </c>
      <c r="AF33" s="1140" t="str">
        <f>IF(ISNA(VLOOKUP(C33,'JOURNÉE 1'!$C$10:$AN$257,36,FALSE)),"",VLOOKUP(C33,'JOURNÉE 1'!$C$10:$AN$257,36,FALSE))</f>
        <v/>
      </c>
      <c r="AG33" s="1162" t="str">
        <f t="shared" si="18"/>
        <v/>
      </c>
      <c r="AH33" s="1162" t="str">
        <f t="shared" si="19"/>
        <v/>
      </c>
      <c r="AI33" s="1162" t="str">
        <f t="shared" si="20"/>
        <v/>
      </c>
      <c r="AJ33" s="1244" t="str">
        <f t="shared" si="33"/>
        <v/>
      </c>
      <c r="AK33" s="1045" t="str">
        <f t="shared" si="30"/>
        <v/>
      </c>
      <c r="AL33" s="87" t="str">
        <f t="shared" si="3"/>
        <v/>
      </c>
      <c r="AM33" s="288" t="str">
        <f t="shared" si="4"/>
        <v/>
      </c>
      <c r="AN33" s="270"/>
      <c r="AO33" s="989"/>
      <c r="AP33" s="270"/>
      <c r="AQ33" s="270"/>
      <c r="AR33" s="270" t="str">
        <f t="shared" si="31"/>
        <v/>
      </c>
      <c r="AS33" s="271" t="str">
        <f t="shared" si="5"/>
        <v/>
      </c>
      <c r="AT33" s="290" t="str">
        <f t="shared" si="6"/>
        <v/>
      </c>
      <c r="AU33" s="273" t="str">
        <f t="shared" si="7"/>
        <v/>
      </c>
      <c r="AV33" s="274" t="str">
        <f t="shared" si="8"/>
        <v/>
      </c>
      <c r="AW33" s="1497"/>
      <c r="AX33" s="1497"/>
      <c r="AY33" s="1511"/>
      <c r="AZ33" s="1515"/>
      <c r="BA33" s="1458"/>
      <c r="BB33" s="1307" t="str">
        <f t="shared" si="9"/>
        <v/>
      </c>
      <c r="BC33" s="87" t="str">
        <f t="shared" si="10"/>
        <v/>
      </c>
      <c r="BD33" s="986" t="str">
        <f t="shared" si="11"/>
        <v/>
      </c>
      <c r="BE33" s="1654"/>
      <c r="BF33" s="1654"/>
      <c r="BG33" s="1654"/>
      <c r="BH33" s="1654"/>
      <c r="BI33" s="1654"/>
      <c r="BJ33" s="1029" t="str">
        <f t="shared" si="12"/>
        <v/>
      </c>
      <c r="BK33" s="1310" t="str">
        <f t="shared" si="13"/>
        <v/>
      </c>
      <c r="BL33" s="1029" t="str">
        <f>IF(ISBLANK('JOURNÉE 1'!C33),"",'JOURNÉE 1'!C33)</f>
        <v/>
      </c>
      <c r="BM33" s="1310" t="str">
        <f>IF(ISBLANK('JOURNÉE 1'!AB33),"",'JOURNÉE 1'!AB33)</f>
        <v/>
      </c>
      <c r="BN33" s="1310" t="str">
        <f>IF(ISNA(VLOOKUP(BJ33,'JOURNÉE 1'!$BN$10:$BQ$280,3,FALSE)),"",VLOOKUP(BJ33,'JOURNÉE 1'!$BN$10:$BQ$280,3,FALSE))</f>
        <v/>
      </c>
      <c r="BO33" s="1310" t="str">
        <f t="shared" si="21"/>
        <v/>
      </c>
      <c r="BP33" s="1310"/>
      <c r="BQ33" s="1310" t="str">
        <f>IF(ISNA(VLOOKUP(BJ33,'JOURNÉE 1'!$C$10:AF$298,1,FALSE)),"",VLOOKUP(BJ33,'JOURNÉE 1'!$C$10:$AF$298,1,FALSE))</f>
        <v/>
      </c>
      <c r="BR33" s="277"/>
      <c r="BS33" t="str">
        <f>IF(ISEVEN(ROW()),IF($B33&lt;&gt;0,TEXT($B33,"00")&amp;" "&amp;#REF!&amp;" "&amp;1,""),IF($B32&lt;&gt;0,TEXT($B32,"00")&amp;" "&amp;#REF!&amp;" "&amp;2,""))</f>
        <v/>
      </c>
      <c r="BT33" t="str">
        <f t="shared" si="14"/>
        <v/>
      </c>
      <c r="BU33" t="str">
        <f t="shared" si="15"/>
        <v/>
      </c>
      <c r="BV33" t="str">
        <f t="shared" si="22"/>
        <v/>
      </c>
      <c r="BW33" t="str">
        <f t="shared" si="23"/>
        <v/>
      </c>
      <c r="BX33" t="str">
        <f t="shared" si="24"/>
        <v/>
      </c>
      <c r="BY33" t="str">
        <f t="shared" si="25"/>
        <v/>
      </c>
      <c r="BZ33" t="str">
        <f t="shared" si="26"/>
        <v/>
      </c>
      <c r="CA33" s="935" t="str">
        <f t="shared" si="27"/>
        <v/>
      </c>
    </row>
    <row r="34" spans="1:79" ht="15.75" customHeight="1" x14ac:dyDescent="0.4">
      <c r="A34" s="1497"/>
      <c r="B34" s="1687"/>
      <c r="C34" s="113"/>
      <c r="D34" s="114"/>
      <c r="E34" s="114"/>
      <c r="F34" s="115"/>
      <c r="G34" s="115"/>
      <c r="H34" s="1670" t="str">
        <f t="shared" ref="H34" si="52">IF(G35="","",G34+G35)</f>
        <v/>
      </c>
      <c r="I34" s="1107" t="str">
        <f>IF(ISNA(VLOOKUP(C34,'J1&amp;J2'!$CA$9:$CE$466,5,FALSE)),"",VLOOKUP(C34,'J1&amp;J2'!$CA$9:$CE$466,5,FALSE))</f>
        <v/>
      </c>
      <c r="J34" s="1627"/>
      <c r="K34" s="1685" t="str">
        <f>IF(ISNA(VLOOKUP(J34,SaisieScores!$I$12:$J$103,2,FALSE)),"",VLOOKUP(J34,SaisieScores!$I$12:$J$103,2,FALSE))</f>
        <v/>
      </c>
      <c r="L34" s="1695" t="str">
        <f>IF(OR(K34="",K34=0,K34=999),"",K34)</f>
        <v/>
      </c>
      <c r="M34" s="1670" t="str">
        <f>IF(L34="","",L34-$AL$6)</f>
        <v/>
      </c>
      <c r="N34" s="1670" t="str">
        <f t="shared" ref="N34" si="53">IF(K34="","",RANK(K34,($K$10:$K$257),1))</f>
        <v/>
      </c>
      <c r="O34" s="115"/>
      <c r="P34" s="115"/>
      <c r="Q34" s="194"/>
      <c r="R34" s="1692" t="str">
        <f>IF(OR(ISBLANK(K34),K34=""),"",RANK(K34,$K$10:$K$45,1)+COUNTIF($K$10:K34,K34)-1)</f>
        <v/>
      </c>
      <c r="S34" s="1689" t="str">
        <f>IF(R34="","",IF(R34&gt;3,"",IF(R34=1,K34,IF(R34=2,K34,IF(R34=3,K34)))))</f>
        <v/>
      </c>
      <c r="T34" s="1426"/>
      <c r="U34" s="1328" t="str">
        <f>IF(ISNA(VLOOKUP(T34,SaisieScores!$L$12:$M$103,2,FALSE)),"",VLOOKUP(T34,SaisieScores!$L$12:$M$103,2,FALSE))</f>
        <v/>
      </c>
      <c r="V34" s="985" t="str">
        <f t="shared" si="0"/>
        <v/>
      </c>
      <c r="W34" s="82" t="str">
        <f>IF('JOURNÉE 1'!AC34=0,"",'JOURNÉE 1'!AC34)</f>
        <v/>
      </c>
      <c r="X34" s="82" t="str">
        <f>IF(OR(ISBLANK(U34),U34=""),"",IF(U34="AB","",RANK(U34,$U$10:$U$45,1)+COUNTIF($U$10:U34,U34)-1))</f>
        <v/>
      </c>
      <c r="Y34" s="82"/>
      <c r="Z34" s="82"/>
      <c r="AA34" s="82"/>
      <c r="AB34" s="82" t="str">
        <f t="shared" si="1"/>
        <v/>
      </c>
      <c r="AC34" s="147" t="str">
        <f t="shared" si="29"/>
        <v/>
      </c>
      <c r="AD34" s="1046" t="str">
        <f t="shared" si="16"/>
        <v/>
      </c>
      <c r="AE34" s="82" t="str">
        <f t="shared" si="17"/>
        <v/>
      </c>
      <c r="AF34" s="1141" t="str">
        <f>IF(ISNA(VLOOKUP(C34,'JOURNÉE 1'!$C$10:$AN$257,36,FALSE)),"",VLOOKUP(C34,'JOURNÉE 1'!$C$10:$AN$257,36,FALSE))</f>
        <v/>
      </c>
      <c r="AG34" s="1141" t="str">
        <f t="shared" si="18"/>
        <v/>
      </c>
      <c r="AH34" s="1141" t="str">
        <f t="shared" si="19"/>
        <v/>
      </c>
      <c r="AI34" s="1141" t="str">
        <f t="shared" si="20"/>
        <v/>
      </c>
      <c r="AJ34" s="1242" t="str">
        <f t="shared" si="33"/>
        <v/>
      </c>
      <c r="AK34" s="1046" t="str">
        <f t="shared" si="30"/>
        <v/>
      </c>
      <c r="AL34" s="82" t="str">
        <f t="shared" si="3"/>
        <v/>
      </c>
      <c r="AM34" s="288" t="str">
        <f t="shared" si="4"/>
        <v/>
      </c>
      <c r="AN34" s="270"/>
      <c r="AO34" s="989"/>
      <c r="AP34" s="270"/>
      <c r="AQ34" s="270"/>
      <c r="AR34" s="270" t="str">
        <f t="shared" si="31"/>
        <v/>
      </c>
      <c r="AS34" s="271" t="str">
        <f t="shared" si="5"/>
        <v/>
      </c>
      <c r="AT34" s="290" t="str">
        <f t="shared" si="6"/>
        <v/>
      </c>
      <c r="AU34" s="273" t="str">
        <f t="shared" si="7"/>
        <v/>
      </c>
      <c r="AV34" s="278" t="str">
        <f t="shared" si="8"/>
        <v/>
      </c>
      <c r="AW34" s="1497"/>
      <c r="AX34" s="1497"/>
      <c r="AY34" s="1703">
        <f>IF(BG34= "", "",BG34)</f>
        <v>0</v>
      </c>
      <c r="AZ34" s="1697" t="str">
        <f>IF(OR(BF34=""),"",IF(OR(BG34=""),"",BF34))</f>
        <v/>
      </c>
      <c r="BA34" s="1698" t="str">
        <f>IF(BH34= "", "",BH34)</f>
        <v/>
      </c>
      <c r="BB34" s="983" t="str">
        <f t="shared" si="9"/>
        <v/>
      </c>
      <c r="BC34" s="83" t="str">
        <f t="shared" si="10"/>
        <v/>
      </c>
      <c r="BD34" s="984" t="str">
        <f t="shared" si="11"/>
        <v/>
      </c>
      <c r="BE34" s="1655" t="str">
        <f>IF(OR(C34="",C35=""),"",CONCATENATE(C34,C35))</f>
        <v/>
      </c>
      <c r="BF34" s="1655" t="str">
        <f>IF(L34= "", "",L34)</f>
        <v/>
      </c>
      <c r="BG34" s="1655">
        <f>IF(ISNA(VLOOKUP(BE34,'JOURNÉE 1'!$BI$10:$BK$280,2,FALSE)),"",VLOOKUP(BE34,'JOURNÉE 1'!$BI$10:$BK$280,2,FALSE))</f>
        <v>0</v>
      </c>
      <c r="BH34" s="1655" t="str">
        <f>IF(OR(BF34="",BG34=""),"",MIN(BF34:BG34))</f>
        <v/>
      </c>
      <c r="BI34" s="1655" t="str">
        <f>IF(COUNTIF(BF34,"&gt;1")&lt;1,"",SMALL(BF34:BG34,1))</f>
        <v/>
      </c>
      <c r="BJ34" s="1029" t="str">
        <f t="shared" si="12"/>
        <v/>
      </c>
      <c r="BK34" s="1310" t="str">
        <f t="shared" si="13"/>
        <v/>
      </c>
      <c r="BL34" s="1029" t="str">
        <f>IF(ISBLANK('JOURNÉE 1'!C34),"",'JOURNÉE 1'!C34)</f>
        <v/>
      </c>
      <c r="BM34" s="1310" t="str">
        <f>IF(ISBLANK('JOURNÉE 1'!AB34),"",'JOURNÉE 1'!AB34)</f>
        <v/>
      </c>
      <c r="BN34" s="1310" t="str">
        <f>IF(ISNA(VLOOKUP(BJ34,'JOURNÉE 1'!$BN$10:$BQ$280,3,FALSE)),"",VLOOKUP(BJ34,'JOURNÉE 1'!$BN$10:$BQ$280,3,FALSE))</f>
        <v/>
      </c>
      <c r="BO34" s="1310" t="str">
        <f t="shared" si="21"/>
        <v/>
      </c>
      <c r="BP34" s="1310"/>
      <c r="BQ34" s="1310" t="str">
        <f>IF(ISNA(VLOOKUP(BJ34,'JOURNÉE 1'!$C$10:AF$298,1,FALSE)),"",VLOOKUP(BJ34,'JOURNÉE 1'!$C$10:$AF$298,1,FALSE))</f>
        <v/>
      </c>
      <c r="BR34" s="280"/>
      <c r="BS34" t="str">
        <f>IF(ISEVEN(ROW()),IF($B34&lt;&gt;0,TEXT($B34,"00")&amp;" "&amp;#REF!&amp;" "&amp;1,""),IF($B33&lt;&gt;0,TEXT($B33,"00")&amp;" "&amp;#REF!&amp;" "&amp;2,""))</f>
        <v/>
      </c>
      <c r="BT34" t="str">
        <f t="shared" si="14"/>
        <v/>
      </c>
      <c r="BU34" t="str">
        <f t="shared" si="15"/>
        <v/>
      </c>
      <c r="BV34" t="str">
        <f t="shared" si="22"/>
        <v/>
      </c>
      <c r="BW34" t="str">
        <f t="shared" si="23"/>
        <v/>
      </c>
      <c r="BX34" t="str">
        <f t="shared" si="24"/>
        <v/>
      </c>
      <c r="BY34" t="str">
        <f t="shared" si="25"/>
        <v/>
      </c>
      <c r="BZ34" t="str">
        <f t="shared" si="26"/>
        <v/>
      </c>
      <c r="CA34" s="935" t="str">
        <f t="shared" si="27"/>
        <v/>
      </c>
    </row>
    <row r="35" spans="1:79" ht="15.75" customHeight="1" thickBot="1" x14ac:dyDescent="0.45">
      <c r="A35" s="1497"/>
      <c r="B35" s="1678"/>
      <c r="C35" s="80"/>
      <c r="D35" s="81"/>
      <c r="E35" s="81"/>
      <c r="F35" s="82"/>
      <c r="G35" s="82"/>
      <c r="H35" s="1469"/>
      <c r="I35" s="1102" t="str">
        <f>IF(ISNA(VLOOKUP(C35,'J1&amp;J2'!$CA$9:$CE$466,5,FALSE)),"",VLOOKUP(C35,'J1&amp;J2'!$CA$9:$CE$466,5,FALSE))</f>
        <v/>
      </c>
      <c r="J35" s="1519"/>
      <c r="K35" s="1680"/>
      <c r="L35" s="1691"/>
      <c r="M35" s="1469"/>
      <c r="N35" s="1469"/>
      <c r="O35" s="82"/>
      <c r="P35" s="82"/>
      <c r="Q35" s="269"/>
      <c r="R35" s="1691"/>
      <c r="S35" s="1469"/>
      <c r="T35" s="1424"/>
      <c r="U35" s="1328" t="str">
        <f>IF(ISNA(VLOOKUP(T35,SaisieScores!$L$12:$M$103,2,FALSE)),"",VLOOKUP(T35,SaisieScores!$L$12:$M$103,2,FALSE))</f>
        <v/>
      </c>
      <c r="V35" s="942" t="str">
        <f t="shared" si="0"/>
        <v/>
      </c>
      <c r="W35" s="87" t="str">
        <f>IF('JOURNÉE 1'!AC35=0,"",'JOURNÉE 1'!AC35)</f>
        <v/>
      </c>
      <c r="X35" s="87" t="str">
        <f>IF(OR(ISBLANK(U35),U35=""),"",IF(U35="AB","",RANK(U35,$U$10:$U$45,1)+COUNTIF($U$10:U35,U35)-1))</f>
        <v/>
      </c>
      <c r="Y35" s="99"/>
      <c r="Z35" s="99"/>
      <c r="AA35" s="99"/>
      <c r="AB35" s="87" t="str">
        <f t="shared" si="1"/>
        <v/>
      </c>
      <c r="AC35" s="86" t="str">
        <f t="shared" si="29"/>
        <v/>
      </c>
      <c r="AD35" s="1045" t="str">
        <f t="shared" si="16"/>
        <v/>
      </c>
      <c r="AE35" s="87" t="str">
        <f t="shared" si="17"/>
        <v/>
      </c>
      <c r="AF35" s="1140" t="str">
        <f>IF(ISNA(VLOOKUP(C35,'JOURNÉE 1'!$C$10:$AN$257,36,FALSE)),"",VLOOKUP(C35,'JOURNÉE 1'!$C$10:$AN$257,36,FALSE))</f>
        <v/>
      </c>
      <c r="AG35" s="1162" t="str">
        <f t="shared" si="18"/>
        <v/>
      </c>
      <c r="AH35" s="1162" t="str">
        <f t="shared" si="19"/>
        <v/>
      </c>
      <c r="AI35" s="1162" t="str">
        <f t="shared" si="20"/>
        <v/>
      </c>
      <c r="AJ35" s="1241" t="str">
        <f t="shared" si="33"/>
        <v/>
      </c>
      <c r="AK35" s="1045" t="str">
        <f t="shared" si="30"/>
        <v/>
      </c>
      <c r="AL35" s="87" t="str">
        <f t="shared" si="3"/>
        <v/>
      </c>
      <c r="AM35" s="288" t="str">
        <f t="shared" si="4"/>
        <v/>
      </c>
      <c r="AN35" s="270"/>
      <c r="AO35" s="989"/>
      <c r="AP35" s="270"/>
      <c r="AQ35" s="270"/>
      <c r="AR35" s="270" t="str">
        <f t="shared" si="31"/>
        <v/>
      </c>
      <c r="AS35" s="271" t="str">
        <f t="shared" si="5"/>
        <v/>
      </c>
      <c r="AT35" s="290" t="str">
        <f t="shared" si="6"/>
        <v/>
      </c>
      <c r="AU35" s="273" t="str">
        <f t="shared" si="7"/>
        <v/>
      </c>
      <c r="AV35" s="274" t="str">
        <f t="shared" si="8"/>
        <v/>
      </c>
      <c r="AW35" s="1497"/>
      <c r="AX35" s="1497"/>
      <c r="AY35" s="1511"/>
      <c r="AZ35" s="1515"/>
      <c r="BA35" s="1458"/>
      <c r="BB35" s="983" t="str">
        <f t="shared" si="9"/>
        <v/>
      </c>
      <c r="BC35" s="83" t="str">
        <f t="shared" si="10"/>
        <v/>
      </c>
      <c r="BD35" s="984" t="str">
        <f t="shared" si="11"/>
        <v/>
      </c>
      <c r="BE35" s="1654"/>
      <c r="BF35" s="1654"/>
      <c r="BG35" s="1654"/>
      <c r="BH35" s="1654"/>
      <c r="BI35" s="1654"/>
      <c r="BJ35" s="1029" t="str">
        <f t="shared" si="12"/>
        <v/>
      </c>
      <c r="BK35" s="1310" t="str">
        <f t="shared" si="13"/>
        <v/>
      </c>
      <c r="BL35" s="1029" t="str">
        <f>IF(ISBLANK('JOURNÉE 1'!C35),"",'JOURNÉE 1'!C35)</f>
        <v/>
      </c>
      <c r="BM35" s="1310" t="str">
        <f>IF(ISBLANK('JOURNÉE 1'!AB35),"",'JOURNÉE 1'!AB35)</f>
        <v/>
      </c>
      <c r="BN35" s="1310" t="str">
        <f>IF(ISNA(VLOOKUP(BJ35,'JOURNÉE 1'!$BN$10:$BQ$280,3,FALSE)),"",VLOOKUP(BJ35,'JOURNÉE 1'!$BN$10:$BQ$280,3,FALSE))</f>
        <v/>
      </c>
      <c r="BO35" s="1310" t="str">
        <f t="shared" si="21"/>
        <v/>
      </c>
      <c r="BP35" s="1310"/>
      <c r="BQ35" s="1310" t="str">
        <f>IF(ISNA(VLOOKUP(BJ35,'JOURNÉE 1'!$C$10:AF$298,1,FALSE)),"",VLOOKUP(BJ35,'JOURNÉE 1'!$C$10:$AF$298,1,FALSE))</f>
        <v/>
      </c>
      <c r="BR35" s="277"/>
      <c r="BS35" t="str">
        <f>IF(ISEVEN(ROW()),IF($B35&lt;&gt;0,TEXT($B35,"00")&amp;" "&amp;#REF!&amp;" "&amp;1,""),IF($B34&lt;&gt;0,TEXT($B34,"00")&amp;" "&amp;#REF!&amp;" "&amp;2,""))</f>
        <v/>
      </c>
      <c r="BT35" t="str">
        <f t="shared" si="14"/>
        <v/>
      </c>
      <c r="BU35" t="str">
        <f t="shared" si="15"/>
        <v/>
      </c>
      <c r="BV35" t="str">
        <f t="shared" si="22"/>
        <v/>
      </c>
      <c r="BW35" t="str">
        <f t="shared" si="23"/>
        <v/>
      </c>
      <c r="BX35" t="str">
        <f t="shared" si="24"/>
        <v/>
      </c>
      <c r="BY35" t="str">
        <f t="shared" si="25"/>
        <v/>
      </c>
      <c r="BZ35" t="str">
        <f t="shared" si="26"/>
        <v/>
      </c>
      <c r="CA35" s="935" t="str">
        <f t="shared" si="27"/>
        <v/>
      </c>
    </row>
    <row r="36" spans="1:79" ht="15.75" customHeight="1" thickBot="1" x14ac:dyDescent="0.45">
      <c r="A36" s="1497"/>
      <c r="B36" s="1683"/>
      <c r="C36" s="97"/>
      <c r="D36" s="98"/>
      <c r="E36" s="98"/>
      <c r="F36" s="87"/>
      <c r="G36" s="87"/>
      <c r="H36" s="1661" t="str">
        <f t="shared" ref="H36" si="54">IF(G37="","",G36+G37)</f>
        <v/>
      </c>
      <c r="I36" s="1103" t="str">
        <f>IF(ISNA(VLOOKUP(C36,'J1&amp;J2'!$CA$9:$CE$466,5,FALSE)),"",VLOOKUP(C36,'J1&amp;J2'!$CA$9:$CE$466,5,FALSE))</f>
        <v/>
      </c>
      <c r="J36" s="1516"/>
      <c r="K36" s="1685" t="str">
        <f>IF(ISNA(VLOOKUP(J36,SaisieScores!$I$12:$J$103,2,FALSE)),"",VLOOKUP(J36,SaisieScores!$I$12:$J$103,2,FALSE))</f>
        <v/>
      </c>
      <c r="L36" s="1686" t="str">
        <f>IF(OR(K36="",K36=0,K36=999),"",K36)</f>
        <v/>
      </c>
      <c r="M36" s="1661" t="str">
        <f>IF(L36="","",L36-$AL$6)</f>
        <v/>
      </c>
      <c r="N36" s="1661" t="str">
        <f t="shared" ref="N36" si="55">IF(K36="","",RANK(K36,($K$10:$K$257),1))</f>
        <v/>
      </c>
      <c r="O36" s="99"/>
      <c r="P36" s="99"/>
      <c r="Q36" s="186"/>
      <c r="R36" s="1690" t="str">
        <f>IF(OR(ISBLANK(K36),K36=""),"",RANK(K36,$K$10:$K$45,1)+COUNTIF($K$10:K36,K36)-1)</f>
        <v/>
      </c>
      <c r="S36" s="1468" t="str">
        <f>IF(R36="","",IF(R36&gt;3,"",IF(R36=1,K36,IF(R36=2,K36,IF(R36=3,K36)))))</f>
        <v/>
      </c>
      <c r="T36" s="1425"/>
      <c r="U36" s="1328" t="str">
        <f>IF(ISNA(VLOOKUP(T36,SaisieScores!$L$12:$M$103,2,FALSE)),"",VLOOKUP(T36,SaisieScores!$L$12:$M$103,2,FALSE))</f>
        <v/>
      </c>
      <c r="V36" s="985" t="str">
        <f t="shared" si="0"/>
        <v/>
      </c>
      <c r="W36" s="82" t="str">
        <f>IF('JOURNÉE 1'!AC36=0,"",'JOURNÉE 1'!AC36)</f>
        <v/>
      </c>
      <c r="X36" s="82" t="str">
        <f>IF(OR(ISBLANK(U36),U36=""),"",IF(U36="AB","",RANK(U36,$U$10:$U$45,1)+COUNTIF($U$10:U36,U36)-1))</f>
        <v/>
      </c>
      <c r="Y36" s="82"/>
      <c r="Z36" s="82"/>
      <c r="AA36" s="82"/>
      <c r="AB36" s="82" t="str">
        <f t="shared" si="1"/>
        <v/>
      </c>
      <c r="AC36" s="147" t="str">
        <f t="shared" si="29"/>
        <v/>
      </c>
      <c r="AD36" s="1046" t="str">
        <f t="shared" si="16"/>
        <v/>
      </c>
      <c r="AE36" s="82" t="str">
        <f t="shared" si="17"/>
        <v/>
      </c>
      <c r="AF36" s="1141" t="str">
        <f>IF(ISNA(VLOOKUP(C36,'JOURNÉE 1'!$C$10:$AN$257,36,FALSE)),"",VLOOKUP(C36,'JOURNÉE 1'!$C$10:$AN$257,36,FALSE))</f>
        <v/>
      </c>
      <c r="AG36" s="1141" t="str">
        <f t="shared" si="18"/>
        <v/>
      </c>
      <c r="AH36" s="1141" t="str">
        <f t="shared" si="19"/>
        <v/>
      </c>
      <c r="AI36" s="1141" t="str">
        <f t="shared" si="20"/>
        <v/>
      </c>
      <c r="AJ36" s="1242" t="str">
        <f t="shared" si="33"/>
        <v/>
      </c>
      <c r="AK36" s="1046" t="str">
        <f t="shared" si="30"/>
        <v/>
      </c>
      <c r="AL36" s="82" t="str">
        <f t="shared" si="3"/>
        <v/>
      </c>
      <c r="AM36" s="288" t="str">
        <f t="shared" si="4"/>
        <v/>
      </c>
      <c r="AN36" s="270"/>
      <c r="AO36" s="989"/>
      <c r="AP36" s="270"/>
      <c r="AQ36" s="270"/>
      <c r="AR36" s="270" t="str">
        <f t="shared" si="31"/>
        <v/>
      </c>
      <c r="AS36" s="271" t="str">
        <f t="shared" si="5"/>
        <v/>
      </c>
      <c r="AT36" s="290" t="str">
        <f t="shared" si="6"/>
        <v/>
      </c>
      <c r="AU36" s="273" t="str">
        <f t="shared" si="7"/>
        <v/>
      </c>
      <c r="AV36" s="278" t="str">
        <f t="shared" si="8"/>
        <v/>
      </c>
      <c r="AW36" s="1497"/>
      <c r="AX36" s="1497"/>
      <c r="AY36" s="1667">
        <f>IF(BG36= "", "",BG36)</f>
        <v>0</v>
      </c>
      <c r="AZ36" s="1658" t="str">
        <f>IF(OR(BF36=""),"",IF(OR(BG36=""),"",BF36))</f>
        <v/>
      </c>
      <c r="BA36" s="1660" t="str">
        <f>IF(BH36= "", "",BH36)</f>
        <v/>
      </c>
      <c r="BB36" s="1307" t="str">
        <f t="shared" si="9"/>
        <v/>
      </c>
      <c r="BC36" s="87" t="str">
        <f t="shared" si="10"/>
        <v/>
      </c>
      <c r="BD36" s="986" t="str">
        <f t="shared" si="11"/>
        <v/>
      </c>
      <c r="BE36" s="1655" t="str">
        <f>IF(OR(C36="",C37=""),"",CONCATENATE(C36,C37))</f>
        <v/>
      </c>
      <c r="BF36" s="1655" t="str">
        <f>IF(L36= "", "",L36)</f>
        <v/>
      </c>
      <c r="BG36" s="1655">
        <f>IF(ISNA(VLOOKUP(BE36,'JOURNÉE 1'!$BI$10:$BK$280,2,FALSE)),"",VLOOKUP(BE36,'JOURNÉE 1'!$BI$10:$BK$280,2,FALSE))</f>
        <v>0</v>
      </c>
      <c r="BH36" s="1655" t="str">
        <f>IF(OR(BF36="",BG36=""),"",MIN(BF36:BG36))</f>
        <v/>
      </c>
      <c r="BI36" s="1655" t="str">
        <f>IF(COUNTIF(BF36,"&gt;1")&lt;1,"",SMALL(BF36:BG36,1))</f>
        <v/>
      </c>
      <c r="BJ36" s="1029" t="str">
        <f t="shared" si="12"/>
        <v/>
      </c>
      <c r="BK36" s="1310" t="str">
        <f t="shared" si="13"/>
        <v/>
      </c>
      <c r="BL36" s="1029" t="str">
        <f>IF(ISBLANK('JOURNÉE 1'!C36),"",'JOURNÉE 1'!C36)</f>
        <v/>
      </c>
      <c r="BM36" s="1310" t="str">
        <f>IF(ISBLANK('JOURNÉE 1'!AB36),"",'JOURNÉE 1'!AB36)</f>
        <v/>
      </c>
      <c r="BN36" s="1310" t="str">
        <f>IF(ISNA(VLOOKUP(BJ36,'JOURNÉE 1'!$BN$10:$BQ$280,3,FALSE)),"",VLOOKUP(BJ36,'JOURNÉE 1'!$BN$10:$BQ$280,3,FALSE))</f>
        <v/>
      </c>
      <c r="BO36" s="1310" t="str">
        <f t="shared" si="21"/>
        <v/>
      </c>
      <c r="BP36" s="1310"/>
      <c r="BQ36" s="1310" t="str">
        <f>IF(ISNA(VLOOKUP(BJ36,'JOURNÉE 1'!$C$10:AF$298,1,FALSE)),"",VLOOKUP(BJ36,'JOURNÉE 1'!$C$10:$AF$298,1,FALSE))</f>
        <v/>
      </c>
      <c r="BR36" s="280"/>
      <c r="BS36" t="str">
        <f>IF(ISEVEN(ROW()),IF($B36&lt;&gt;0,TEXT($B36,"00")&amp;" "&amp;#REF!&amp;" "&amp;1,""),IF($B35&lt;&gt;0,TEXT($B35,"00")&amp;" "&amp;#REF!&amp;" "&amp;2,""))</f>
        <v/>
      </c>
      <c r="BT36" t="str">
        <f t="shared" si="14"/>
        <v/>
      </c>
      <c r="BU36" t="str">
        <f t="shared" si="15"/>
        <v/>
      </c>
      <c r="BV36" t="str">
        <f t="shared" si="22"/>
        <v/>
      </c>
      <c r="BW36" t="str">
        <f t="shared" si="23"/>
        <v/>
      </c>
      <c r="BX36" t="str">
        <f t="shared" si="24"/>
        <v/>
      </c>
      <c r="BY36" t="str">
        <f t="shared" si="25"/>
        <v/>
      </c>
      <c r="BZ36" t="str">
        <f t="shared" si="26"/>
        <v/>
      </c>
      <c r="CA36" s="935" t="str">
        <f t="shared" si="27"/>
        <v/>
      </c>
    </row>
    <row r="37" spans="1:79" ht="15.75" customHeight="1" thickBot="1" x14ac:dyDescent="0.45">
      <c r="A37" s="1497"/>
      <c r="B37" s="1684"/>
      <c r="C37" s="97"/>
      <c r="D37" s="98"/>
      <c r="E37" s="98"/>
      <c r="F37" s="87"/>
      <c r="G37" s="87"/>
      <c r="H37" s="1469"/>
      <c r="I37" s="1103" t="str">
        <f>IF(ISNA(VLOOKUP(C37,'J1&amp;J2'!$CA$9:$CE$466,5,FALSE)),"",VLOOKUP(C37,'J1&amp;J2'!$CA$9:$CE$466,5,FALSE))</f>
        <v/>
      </c>
      <c r="J37" s="1517"/>
      <c r="K37" s="1680"/>
      <c r="L37" s="1691"/>
      <c r="M37" s="1469"/>
      <c r="N37" s="1469"/>
      <c r="O37" s="88"/>
      <c r="P37" s="88"/>
      <c r="Q37" s="987"/>
      <c r="R37" s="1691"/>
      <c r="S37" s="1469"/>
      <c r="T37" s="1425"/>
      <c r="U37" s="1328" t="str">
        <f>IF(ISNA(VLOOKUP(T37,SaisieScores!$L$12:$M$103,2,FALSE)),"",VLOOKUP(T37,SaisieScores!$L$12:$M$103,2,FALSE))</f>
        <v/>
      </c>
      <c r="V37" s="942" t="str">
        <f t="shared" si="0"/>
        <v/>
      </c>
      <c r="W37" s="87" t="str">
        <f>IF('JOURNÉE 1'!AC37=0,"",'JOURNÉE 1'!AC37)</f>
        <v/>
      </c>
      <c r="X37" s="87" t="str">
        <f>IF(OR(ISBLANK(U37),U37=""),"",IF(U37="AB","",RANK(U37,$U$10:$U$45,1)+COUNTIF($U$10:U37,U37)-1))</f>
        <v/>
      </c>
      <c r="Y37" s="99"/>
      <c r="Z37" s="99"/>
      <c r="AA37" s="99"/>
      <c r="AB37" s="87" t="str">
        <f t="shared" si="1"/>
        <v/>
      </c>
      <c r="AC37" s="86" t="str">
        <f t="shared" si="29"/>
        <v/>
      </c>
      <c r="AD37" s="1045" t="str">
        <f t="shared" si="16"/>
        <v/>
      </c>
      <c r="AE37" s="87" t="str">
        <f t="shared" si="17"/>
        <v/>
      </c>
      <c r="AF37" s="1140" t="str">
        <f>IF(ISNA(VLOOKUP(C37,'JOURNÉE 1'!$C$10:$AN$257,36,FALSE)),"",VLOOKUP(C37,'JOURNÉE 1'!$C$10:$AN$257,36,FALSE))</f>
        <v/>
      </c>
      <c r="AG37" s="1162" t="str">
        <f t="shared" si="18"/>
        <v/>
      </c>
      <c r="AH37" s="1162" t="str">
        <f t="shared" si="19"/>
        <v/>
      </c>
      <c r="AI37" s="1162" t="str">
        <f t="shared" si="20"/>
        <v/>
      </c>
      <c r="AJ37" s="1241" t="str">
        <f t="shared" si="33"/>
        <v/>
      </c>
      <c r="AK37" s="1045" t="str">
        <f t="shared" si="30"/>
        <v/>
      </c>
      <c r="AL37" s="87" t="str">
        <f t="shared" si="3"/>
        <v/>
      </c>
      <c r="AM37" s="288" t="str">
        <f t="shared" si="4"/>
        <v/>
      </c>
      <c r="AN37" s="270"/>
      <c r="AO37" s="989"/>
      <c r="AP37" s="270"/>
      <c r="AQ37" s="270"/>
      <c r="AR37" s="270" t="str">
        <f t="shared" si="31"/>
        <v/>
      </c>
      <c r="AS37" s="271" t="str">
        <f t="shared" si="5"/>
        <v/>
      </c>
      <c r="AT37" s="290" t="str">
        <f t="shared" si="6"/>
        <v/>
      </c>
      <c r="AU37" s="273" t="str">
        <f t="shared" si="7"/>
        <v/>
      </c>
      <c r="AV37" s="274" t="str">
        <f t="shared" si="8"/>
        <v/>
      </c>
      <c r="AW37" s="1497"/>
      <c r="AX37" s="1497"/>
      <c r="AY37" s="1511"/>
      <c r="AZ37" s="1515"/>
      <c r="BA37" s="1458"/>
      <c r="BB37" s="1307" t="str">
        <f t="shared" si="9"/>
        <v/>
      </c>
      <c r="BC37" s="87" t="str">
        <f t="shared" si="10"/>
        <v/>
      </c>
      <c r="BD37" s="986" t="str">
        <f t="shared" si="11"/>
        <v/>
      </c>
      <c r="BE37" s="1654"/>
      <c r="BF37" s="1654"/>
      <c r="BG37" s="1654"/>
      <c r="BH37" s="1654"/>
      <c r="BI37" s="1654"/>
      <c r="BJ37" s="1029" t="str">
        <f t="shared" si="12"/>
        <v/>
      </c>
      <c r="BK37" s="1310" t="str">
        <f t="shared" si="13"/>
        <v/>
      </c>
      <c r="BL37" s="1029" t="str">
        <f>IF(ISBLANK('JOURNÉE 1'!C37),"",'JOURNÉE 1'!C37)</f>
        <v/>
      </c>
      <c r="BM37" s="1310" t="str">
        <f>IF(ISBLANK('JOURNÉE 1'!AB37),"",'JOURNÉE 1'!AB37)</f>
        <v/>
      </c>
      <c r="BN37" s="1310" t="str">
        <f>IF(ISNA(VLOOKUP(BJ37,'JOURNÉE 1'!$BN$10:$BQ$280,3,FALSE)),"",VLOOKUP(BJ37,'JOURNÉE 1'!$BN$10:$BQ$280,3,FALSE))</f>
        <v/>
      </c>
      <c r="BO37" s="1310" t="str">
        <f t="shared" si="21"/>
        <v/>
      </c>
      <c r="BP37" s="1310"/>
      <c r="BQ37" s="1310" t="str">
        <f>IF(ISNA(VLOOKUP(BJ37,'JOURNÉE 1'!$C$10:AF$298,1,FALSE)),"",VLOOKUP(BJ37,'JOURNÉE 1'!$C$10:$AF$298,1,FALSE))</f>
        <v/>
      </c>
      <c r="BR37" s="277"/>
      <c r="BS37" t="str">
        <f>IF(ISEVEN(ROW()),IF($B37&lt;&gt;0,TEXT($B37,"00")&amp;" "&amp;#REF!&amp;" "&amp;1,""),IF($B36&lt;&gt;0,TEXT($B36,"00")&amp;" "&amp;#REF!&amp;" "&amp;2,""))</f>
        <v/>
      </c>
      <c r="BT37" t="str">
        <f t="shared" si="14"/>
        <v/>
      </c>
      <c r="BU37" t="str">
        <f t="shared" si="15"/>
        <v/>
      </c>
      <c r="BV37" t="str">
        <f t="shared" si="22"/>
        <v/>
      </c>
      <c r="BW37" t="str">
        <f t="shared" si="23"/>
        <v/>
      </c>
      <c r="BX37" t="str">
        <f t="shared" si="24"/>
        <v/>
      </c>
      <c r="BY37" t="str">
        <f t="shared" si="25"/>
        <v/>
      </c>
      <c r="BZ37" t="str">
        <f t="shared" si="26"/>
        <v/>
      </c>
      <c r="CA37" s="935" t="str">
        <f t="shared" si="27"/>
        <v/>
      </c>
    </row>
    <row r="38" spans="1:79" ht="15.75" customHeight="1" x14ac:dyDescent="0.4">
      <c r="A38" s="1497"/>
      <c r="B38" s="1687"/>
      <c r="C38" s="113"/>
      <c r="D38" s="114"/>
      <c r="E38" s="114"/>
      <c r="F38" s="115"/>
      <c r="G38" s="115"/>
      <c r="H38" s="1670" t="str">
        <f t="shared" ref="H38" si="56">IF(G39="","",G38+G39)</f>
        <v/>
      </c>
      <c r="I38" s="1107" t="str">
        <f>IF(ISNA(VLOOKUP(C38,'J1&amp;J2'!$CA$9:$CE$466,5,FALSE)),"",VLOOKUP(C38,'J1&amp;J2'!$CA$9:$CE$466,5,FALSE))</f>
        <v/>
      </c>
      <c r="J38" s="1627"/>
      <c r="K38" s="1685" t="str">
        <f>IF(ISNA(VLOOKUP(J38,SaisieScores!$I$12:$J$103,2,FALSE)),"",VLOOKUP(J38,SaisieScores!$I$12:$J$103,2,FALSE))</f>
        <v/>
      </c>
      <c r="L38" s="1695" t="str">
        <f>IF(OR(K38="",K38=0,K38=999),"",K38)</f>
        <v/>
      </c>
      <c r="M38" s="1670" t="str">
        <f>IF(L38="","",L38-$AL$6)</f>
        <v/>
      </c>
      <c r="N38" s="1670" t="str">
        <f t="shared" ref="N38" si="57">IF(K38="","",RANK(K38,($K$10:$K$257),1))</f>
        <v/>
      </c>
      <c r="O38" s="115"/>
      <c r="P38" s="115"/>
      <c r="Q38" s="194"/>
      <c r="R38" s="1692" t="str">
        <f>IF(OR(ISBLANK(K38),K38=""),"",RANK(K38,$K$10:$K$45,1)+COUNTIF($K$10:K38,K38)-1)</f>
        <v/>
      </c>
      <c r="S38" s="1689" t="str">
        <f>IF(R38="","",IF(R38&gt;3,"",IF(R38=1,K38,IF(R38=2,K38,IF(R38=3,K38)))))</f>
        <v/>
      </c>
      <c r="T38" s="1426"/>
      <c r="U38" s="1328" t="str">
        <f>IF(ISNA(VLOOKUP(T38,SaisieScores!$L$12:$M$103,2,FALSE)),"",VLOOKUP(T38,SaisieScores!$L$12:$M$103,2,FALSE))</f>
        <v/>
      </c>
      <c r="V38" s="985" t="str">
        <f t="shared" si="0"/>
        <v/>
      </c>
      <c r="W38" s="82" t="str">
        <f>IF('JOURNÉE 1'!AC38=0,"",'JOURNÉE 1'!AC38)</f>
        <v/>
      </c>
      <c r="X38" s="82" t="str">
        <f>IF(OR(ISBLANK(U38),U38=""),"",IF(U38="AB","",RANK(U38,$U$10:$U$45,1)+COUNTIF($U$10:U38,U38)-1))</f>
        <v/>
      </c>
      <c r="Y38" s="82"/>
      <c r="Z38" s="82"/>
      <c r="AA38" s="82"/>
      <c r="AB38" s="82" t="str">
        <f t="shared" si="1"/>
        <v/>
      </c>
      <c r="AC38" s="147" t="str">
        <f t="shared" si="29"/>
        <v/>
      </c>
      <c r="AD38" s="1046" t="str">
        <f t="shared" si="16"/>
        <v/>
      </c>
      <c r="AE38" s="82" t="str">
        <f t="shared" si="17"/>
        <v/>
      </c>
      <c r="AF38" s="1141" t="str">
        <f>IF(ISNA(VLOOKUP(C38,'JOURNÉE 1'!$C$10:$AN$257,36,FALSE)),"",VLOOKUP(C38,'JOURNÉE 1'!$C$10:$AN$257,36,FALSE))</f>
        <v/>
      </c>
      <c r="AG38" s="1141" t="str">
        <f t="shared" si="18"/>
        <v/>
      </c>
      <c r="AH38" s="1141" t="str">
        <f t="shared" si="19"/>
        <v/>
      </c>
      <c r="AI38" s="1141" t="str">
        <f t="shared" si="20"/>
        <v/>
      </c>
      <c r="AJ38" s="1242" t="str">
        <f t="shared" si="33"/>
        <v/>
      </c>
      <c r="AK38" s="1046" t="str">
        <f t="shared" si="30"/>
        <v/>
      </c>
      <c r="AL38" s="82" t="str">
        <f t="shared" si="3"/>
        <v/>
      </c>
      <c r="AM38" s="288" t="str">
        <f t="shared" si="4"/>
        <v/>
      </c>
      <c r="AN38" s="270"/>
      <c r="AO38" s="989"/>
      <c r="AP38" s="270"/>
      <c r="AQ38" s="270"/>
      <c r="AR38" s="270" t="str">
        <f t="shared" si="31"/>
        <v/>
      </c>
      <c r="AS38" s="271" t="str">
        <f t="shared" si="5"/>
        <v/>
      </c>
      <c r="AT38" s="290" t="str">
        <f t="shared" si="6"/>
        <v/>
      </c>
      <c r="AU38" s="273" t="str">
        <f t="shared" si="7"/>
        <v/>
      </c>
      <c r="AV38" s="278" t="str">
        <f t="shared" si="8"/>
        <v/>
      </c>
      <c r="AW38" s="1497"/>
      <c r="AX38" s="1497"/>
      <c r="AY38" s="1703">
        <f>IF(BG38= "", "",BG38)</f>
        <v>0</v>
      </c>
      <c r="AZ38" s="1697" t="str">
        <f>IF(OR(BF38=""),"",IF(OR(BG38=""),"",BF38))</f>
        <v/>
      </c>
      <c r="BA38" s="1698" t="str">
        <f>IF(BH38= "", "",BH38)</f>
        <v/>
      </c>
      <c r="BB38" s="983" t="str">
        <f t="shared" si="9"/>
        <v/>
      </c>
      <c r="BC38" s="83" t="str">
        <f t="shared" si="10"/>
        <v/>
      </c>
      <c r="BD38" s="984" t="str">
        <f t="shared" si="11"/>
        <v/>
      </c>
      <c r="BE38" s="1655" t="str">
        <f>IF(OR(C38="",C39=""),"",CONCATENATE(C38,C39))</f>
        <v/>
      </c>
      <c r="BF38" s="1655" t="str">
        <f>IF(L38= "", "",L38)</f>
        <v/>
      </c>
      <c r="BG38" s="1655">
        <f>IF(ISNA(VLOOKUP(BE38,'JOURNÉE 1'!$BI$10:$BK$280,2,FALSE)),"",VLOOKUP(BE38,'JOURNÉE 1'!$BI$10:$BK$280,2,FALSE))</f>
        <v>0</v>
      </c>
      <c r="BH38" s="1655" t="str">
        <f>IF(OR(BF38="",BG38=""),"",MIN(BF38:BG38))</f>
        <v/>
      </c>
      <c r="BI38" s="1655" t="str">
        <f>IF(COUNTIF(BF38,"&gt;1")&lt;1,"",SMALL(BF38:BG38,1))</f>
        <v/>
      </c>
      <c r="BJ38" s="1029" t="str">
        <f t="shared" si="12"/>
        <v/>
      </c>
      <c r="BK38" s="1310" t="str">
        <f t="shared" si="13"/>
        <v/>
      </c>
      <c r="BL38" s="1029" t="str">
        <f>IF(ISBLANK('JOURNÉE 1'!C38),"",'JOURNÉE 1'!C38)</f>
        <v/>
      </c>
      <c r="BM38" s="1310" t="str">
        <f>IF(ISBLANK('JOURNÉE 1'!AB38),"",'JOURNÉE 1'!AB38)</f>
        <v/>
      </c>
      <c r="BN38" s="1310" t="str">
        <f>IF(ISNA(VLOOKUP(BJ38,'JOURNÉE 1'!$BN$10:$BQ$280,3,FALSE)),"",VLOOKUP(BJ38,'JOURNÉE 1'!$BN$10:$BQ$280,3,FALSE))</f>
        <v/>
      </c>
      <c r="BO38" s="1310" t="str">
        <f t="shared" si="21"/>
        <v/>
      </c>
      <c r="BP38" s="1310"/>
      <c r="BQ38" s="1310" t="str">
        <f>IF(ISNA(VLOOKUP(BJ38,'JOURNÉE 1'!$C$10:AF$298,1,FALSE)),"",VLOOKUP(BJ38,'JOURNÉE 1'!$C$10:$AF$298,1,FALSE))</f>
        <v/>
      </c>
      <c r="BR38" s="280"/>
      <c r="BS38" t="str">
        <f>IF(ISEVEN(ROW()),IF($B38&lt;&gt;0,TEXT($B38,"00")&amp;" "&amp;#REF!&amp;" "&amp;1,""),IF($B37&lt;&gt;0,TEXT($B37,"00")&amp;" "&amp;#REF!&amp;" "&amp;2,""))</f>
        <v/>
      </c>
      <c r="BT38" t="str">
        <f t="shared" si="14"/>
        <v/>
      </c>
      <c r="BU38" t="str">
        <f t="shared" si="15"/>
        <v/>
      </c>
      <c r="BV38" t="str">
        <f t="shared" si="22"/>
        <v/>
      </c>
      <c r="BW38" t="str">
        <f t="shared" si="23"/>
        <v/>
      </c>
      <c r="BX38" t="str">
        <f t="shared" si="24"/>
        <v/>
      </c>
      <c r="BY38" t="str">
        <f t="shared" si="25"/>
        <v/>
      </c>
      <c r="BZ38" t="str">
        <f t="shared" si="26"/>
        <v/>
      </c>
      <c r="CA38" s="935" t="str">
        <f t="shared" si="27"/>
        <v/>
      </c>
    </row>
    <row r="39" spans="1:79" ht="15.75" customHeight="1" thickBot="1" x14ac:dyDescent="0.45">
      <c r="A39" s="1497"/>
      <c r="B39" s="1678"/>
      <c r="C39" s="80"/>
      <c r="D39" s="81"/>
      <c r="E39" s="81"/>
      <c r="F39" s="82"/>
      <c r="G39" s="82"/>
      <c r="H39" s="1469"/>
      <c r="I39" s="1102" t="str">
        <f>IF(ISNA(VLOOKUP(C39,'J1&amp;J2'!$CA$9:$CE$466,5,FALSE)),"",VLOOKUP(C39,'J1&amp;J2'!$CA$9:$CE$466,5,FALSE))</f>
        <v/>
      </c>
      <c r="J39" s="1519"/>
      <c r="K39" s="1680"/>
      <c r="L39" s="1691"/>
      <c r="M39" s="1469"/>
      <c r="N39" s="1469"/>
      <c r="O39" s="82"/>
      <c r="P39" s="82"/>
      <c r="Q39" s="269"/>
      <c r="R39" s="1691"/>
      <c r="S39" s="1469"/>
      <c r="T39" s="1424"/>
      <c r="U39" s="1328" t="str">
        <f>IF(ISNA(VLOOKUP(T39,SaisieScores!$L$12:$M$103,2,FALSE)),"",VLOOKUP(T39,SaisieScores!$L$12:$M$103,2,FALSE))</f>
        <v/>
      </c>
      <c r="V39" s="942" t="str">
        <f t="shared" si="0"/>
        <v/>
      </c>
      <c r="W39" s="87" t="str">
        <f>IF('JOURNÉE 1'!AC39=0,"",'JOURNÉE 1'!AC39)</f>
        <v/>
      </c>
      <c r="X39" s="87" t="str">
        <f>IF(OR(ISBLANK(U39),U39=""),"",IF(U39="AB","",RANK(U39,$U$10:$U$45,1)+COUNTIF($U$10:U39,U39)-1))</f>
        <v/>
      </c>
      <c r="Y39" s="99"/>
      <c r="Z39" s="99"/>
      <c r="AA39" s="99"/>
      <c r="AB39" s="87" t="str">
        <f t="shared" si="1"/>
        <v/>
      </c>
      <c r="AC39" s="86" t="str">
        <f t="shared" si="29"/>
        <v/>
      </c>
      <c r="AD39" s="1045" t="str">
        <f t="shared" si="16"/>
        <v/>
      </c>
      <c r="AE39" s="87" t="str">
        <f t="shared" si="17"/>
        <v/>
      </c>
      <c r="AF39" s="1140" t="str">
        <f>IF(ISNA(VLOOKUP(C39,'JOURNÉE 1'!$C$10:$AN$257,36,FALSE)),"",VLOOKUP(C39,'JOURNÉE 1'!$C$10:$AN$257,36,FALSE))</f>
        <v/>
      </c>
      <c r="AG39" s="1162" t="str">
        <f t="shared" si="18"/>
        <v/>
      </c>
      <c r="AH39" s="1162" t="str">
        <f t="shared" si="19"/>
        <v/>
      </c>
      <c r="AI39" s="1162" t="str">
        <f t="shared" si="20"/>
        <v/>
      </c>
      <c r="AJ39" s="1241" t="str">
        <f t="shared" si="33"/>
        <v/>
      </c>
      <c r="AK39" s="1045" t="str">
        <f t="shared" si="30"/>
        <v/>
      </c>
      <c r="AL39" s="87" t="str">
        <f t="shared" si="3"/>
        <v/>
      </c>
      <c r="AM39" s="288" t="str">
        <f t="shared" si="4"/>
        <v/>
      </c>
      <c r="AN39" s="288"/>
      <c r="AO39" s="990"/>
      <c r="AP39" s="288"/>
      <c r="AQ39" s="288"/>
      <c r="AR39" s="270" t="str">
        <f t="shared" si="31"/>
        <v/>
      </c>
      <c r="AS39" s="271" t="str">
        <f t="shared" si="5"/>
        <v/>
      </c>
      <c r="AT39" s="290" t="str">
        <f t="shared" si="6"/>
        <v/>
      </c>
      <c r="AU39" s="273" t="str">
        <f t="shared" si="7"/>
        <v/>
      </c>
      <c r="AV39" s="274" t="str">
        <f t="shared" si="8"/>
        <v/>
      </c>
      <c r="AW39" s="1497"/>
      <c r="AX39" s="1497"/>
      <c r="AY39" s="1511"/>
      <c r="AZ39" s="1515"/>
      <c r="BA39" s="1458"/>
      <c r="BB39" s="983" t="str">
        <f t="shared" si="9"/>
        <v/>
      </c>
      <c r="BC39" s="83" t="str">
        <f t="shared" si="10"/>
        <v/>
      </c>
      <c r="BD39" s="984" t="str">
        <f t="shared" si="11"/>
        <v/>
      </c>
      <c r="BE39" s="1654"/>
      <c r="BF39" s="1654"/>
      <c r="BG39" s="1654"/>
      <c r="BH39" s="1654"/>
      <c r="BI39" s="1654"/>
      <c r="BJ39" s="1029" t="str">
        <f t="shared" si="12"/>
        <v/>
      </c>
      <c r="BK39" s="1310" t="str">
        <f t="shared" si="13"/>
        <v/>
      </c>
      <c r="BL39" s="1029" t="str">
        <f>IF(ISBLANK('JOURNÉE 1'!C39),"",'JOURNÉE 1'!C39)</f>
        <v/>
      </c>
      <c r="BM39" s="1310" t="str">
        <f>IF(ISBLANK('JOURNÉE 1'!AB39),"",'JOURNÉE 1'!AB39)</f>
        <v/>
      </c>
      <c r="BN39" s="1310" t="str">
        <f>IF(ISNA(VLOOKUP(BJ39,'JOURNÉE 1'!$BN$10:$BQ$280,3,FALSE)),"",VLOOKUP(BJ39,'JOURNÉE 1'!$BN$10:$BQ$280,3,FALSE))</f>
        <v/>
      </c>
      <c r="BO39" s="1310" t="str">
        <f t="shared" si="21"/>
        <v/>
      </c>
      <c r="BP39" s="1310"/>
      <c r="BQ39" s="1310" t="str">
        <f>IF(ISNA(VLOOKUP(BJ39,'JOURNÉE 1'!$C$10:AF$298,1,FALSE)),"",VLOOKUP(BJ39,'JOURNÉE 1'!$C$10:$AF$298,1,FALSE))</f>
        <v/>
      </c>
      <c r="BR39" s="277"/>
      <c r="BS39" t="str">
        <f>IF(ISEVEN(ROW()),IF($B39&lt;&gt;0,TEXT($B39,"00")&amp;" "&amp;#REF!&amp;" "&amp;1,""),IF($B38&lt;&gt;0,TEXT($B38,"00")&amp;" "&amp;#REF!&amp;" "&amp;2,""))</f>
        <v/>
      </c>
      <c r="BT39" t="str">
        <f t="shared" si="14"/>
        <v/>
      </c>
      <c r="BU39" t="str">
        <f t="shared" si="15"/>
        <v/>
      </c>
      <c r="BV39" t="str">
        <f t="shared" si="22"/>
        <v/>
      </c>
      <c r="BW39" t="str">
        <f t="shared" si="23"/>
        <v/>
      </c>
      <c r="BX39" t="str">
        <f t="shared" si="24"/>
        <v/>
      </c>
      <c r="BY39" t="str">
        <f t="shared" si="25"/>
        <v/>
      </c>
      <c r="BZ39" t="str">
        <f t="shared" si="26"/>
        <v/>
      </c>
      <c r="CA39" s="935" t="str">
        <f t="shared" si="27"/>
        <v/>
      </c>
    </row>
    <row r="40" spans="1:79" ht="15.75" customHeight="1" thickBot="1" x14ac:dyDescent="0.45">
      <c r="A40" s="1497"/>
      <c r="B40" s="1683"/>
      <c r="C40" s="97"/>
      <c r="D40" s="98"/>
      <c r="E40" s="98"/>
      <c r="F40" s="87"/>
      <c r="G40" s="87"/>
      <c r="H40" s="1661" t="str">
        <f t="shared" ref="H40" si="58">IF(G41="","",G40+G41)</f>
        <v/>
      </c>
      <c r="I40" s="1103" t="str">
        <f>IF(ISNA(VLOOKUP(C40,'J1&amp;J2'!$CA$9:$CE$466,5,FALSE)),"",VLOOKUP(C40,'J1&amp;J2'!$CA$9:$CE$466,5,FALSE))</f>
        <v/>
      </c>
      <c r="J40" s="1516"/>
      <c r="K40" s="1685" t="str">
        <f>IF(ISNA(VLOOKUP(J40,SaisieScores!$I$12:$J$103,2,FALSE)),"",VLOOKUP(J40,SaisieScores!$I$12:$J$103,2,FALSE))</f>
        <v/>
      </c>
      <c r="L40" s="1686" t="str">
        <f>IF(OR(K40="",K40=0,K40=999),"",K40)</f>
        <v/>
      </c>
      <c r="M40" s="1661" t="str">
        <f>IF(L40="","",L40-$AL$6)</f>
        <v/>
      </c>
      <c r="N40" s="1661" t="str">
        <f t="shared" ref="N40" si="59">IF(K40="","",RANK(K40,($K$10:$K$257),1))</f>
        <v/>
      </c>
      <c r="O40" s="99"/>
      <c r="P40" s="99"/>
      <c r="Q40" s="186"/>
      <c r="R40" s="1690" t="str">
        <f>IF(OR(ISBLANK(K40),K40=""),"",RANK(K40,$K$10:$K$45,1)+COUNTIF($K$10:K40,K40)-1)</f>
        <v/>
      </c>
      <c r="S40" s="1468" t="str">
        <f>IF(R40="","",IF(R40&gt;3,"",IF(R40=1,K40,IF(R40=2,K40,IF(R40=3,K40)))))</f>
        <v/>
      </c>
      <c r="T40" s="1425"/>
      <c r="U40" s="1328" t="str">
        <f>IF(ISNA(VLOOKUP(T40,SaisieScores!$L$12:$M$103,2,FALSE)),"",VLOOKUP(T40,SaisieScores!$L$12:$M$103,2,FALSE))</f>
        <v/>
      </c>
      <c r="V40" s="985" t="str">
        <f t="shared" si="0"/>
        <v/>
      </c>
      <c r="W40" s="82" t="str">
        <f>IF('JOURNÉE 1'!AC40=0,"",'JOURNÉE 1'!AC40)</f>
        <v/>
      </c>
      <c r="X40" s="82" t="str">
        <f>IF(OR(ISBLANK(U40),U40=""),"",IF(U40="AB","",RANK(U40,$U$10:$U$45,1)+COUNTIF($U$10:U40,U40)-1))</f>
        <v/>
      </c>
      <c r="Y40" s="82"/>
      <c r="Z40" s="82"/>
      <c r="AA40" s="82"/>
      <c r="AB40" s="82" t="str">
        <f t="shared" si="1"/>
        <v/>
      </c>
      <c r="AC40" s="147" t="str">
        <f t="shared" si="29"/>
        <v/>
      </c>
      <c r="AD40" s="1046" t="str">
        <f t="shared" si="16"/>
        <v/>
      </c>
      <c r="AE40" s="82" t="str">
        <f t="shared" si="17"/>
        <v/>
      </c>
      <c r="AF40" s="1141" t="str">
        <f>IF(ISNA(VLOOKUP(C40,'JOURNÉE 1'!$C$10:$AN$257,36,FALSE)),"",VLOOKUP(C40,'JOURNÉE 1'!$C$10:$AN$257,36,FALSE))</f>
        <v/>
      </c>
      <c r="AG40" s="1141" t="str">
        <f t="shared" si="18"/>
        <v/>
      </c>
      <c r="AH40" s="1141" t="str">
        <f t="shared" si="19"/>
        <v/>
      </c>
      <c r="AI40" s="1141" t="str">
        <f t="shared" si="20"/>
        <v/>
      </c>
      <c r="AJ40" s="1242" t="str">
        <f t="shared" si="33"/>
        <v/>
      </c>
      <c r="AK40" s="1046" t="str">
        <f t="shared" si="30"/>
        <v/>
      </c>
      <c r="AL40" s="82" t="str">
        <f t="shared" si="3"/>
        <v/>
      </c>
      <c r="AM40" s="288" t="str">
        <f t="shared" si="4"/>
        <v/>
      </c>
      <c r="AN40" s="288"/>
      <c r="AO40" s="990"/>
      <c r="AP40" s="288"/>
      <c r="AQ40" s="288"/>
      <c r="AR40" s="270" t="str">
        <f t="shared" si="31"/>
        <v/>
      </c>
      <c r="AS40" s="271" t="str">
        <f t="shared" si="5"/>
        <v/>
      </c>
      <c r="AT40" s="290" t="str">
        <f t="shared" si="6"/>
        <v/>
      </c>
      <c r="AU40" s="273" t="str">
        <f t="shared" si="7"/>
        <v/>
      </c>
      <c r="AV40" s="278" t="str">
        <f t="shared" si="8"/>
        <v/>
      </c>
      <c r="AW40" s="1497"/>
      <c r="AX40" s="1497"/>
      <c r="AY40" s="1667">
        <f>IF(BG40= "", "",BG40)</f>
        <v>0</v>
      </c>
      <c r="AZ40" s="1658" t="str">
        <f>IF(OR(BF40=""),"",IF(OR(BG40=""),"",BF40))</f>
        <v/>
      </c>
      <c r="BA40" s="1660" t="str">
        <f>IF(BH40= "", "",BH40)</f>
        <v/>
      </c>
      <c r="BB40" s="1307" t="str">
        <f t="shared" si="9"/>
        <v/>
      </c>
      <c r="BC40" s="87" t="str">
        <f t="shared" si="10"/>
        <v/>
      </c>
      <c r="BD40" s="986" t="str">
        <f t="shared" si="11"/>
        <v/>
      </c>
      <c r="BE40" s="1655" t="str">
        <f>IF(OR(C40="",C41=""),"",CONCATENATE(C40,C41))</f>
        <v/>
      </c>
      <c r="BF40" s="1655" t="str">
        <f>IF(L40= "", "",L40)</f>
        <v/>
      </c>
      <c r="BG40" s="1655">
        <f>IF(ISNA(VLOOKUP(BE40,'JOURNÉE 1'!$BI$10:$BK$280,2,FALSE)),"",VLOOKUP(BE40,'JOURNÉE 1'!$BI$10:$BK$280,2,FALSE))</f>
        <v>0</v>
      </c>
      <c r="BH40" s="1655" t="str">
        <f>IF(OR(BF40="",BG40=""),"",MIN(BF40:BG40))</f>
        <v/>
      </c>
      <c r="BI40" s="1655" t="str">
        <f>IF(COUNTIF(BF40,"&gt;1")&lt;1,"",SMALL(BF40:BG40,1))</f>
        <v/>
      </c>
      <c r="BJ40" s="1029" t="str">
        <f t="shared" si="12"/>
        <v/>
      </c>
      <c r="BK40" s="1310" t="str">
        <f t="shared" si="13"/>
        <v/>
      </c>
      <c r="BL40" s="1029" t="str">
        <f>IF(ISBLANK('JOURNÉE 1'!C40),"",'JOURNÉE 1'!C40)</f>
        <v/>
      </c>
      <c r="BM40" s="1310" t="str">
        <f>IF(ISBLANK('JOURNÉE 1'!AB40),"",'JOURNÉE 1'!AB40)</f>
        <v/>
      </c>
      <c r="BN40" s="1310" t="str">
        <f>IF(ISNA(VLOOKUP(BJ40,'JOURNÉE 1'!$BN$10:$BQ$280,3,FALSE)),"",VLOOKUP(BJ40,'JOURNÉE 1'!$BN$10:$BQ$280,3,FALSE))</f>
        <v/>
      </c>
      <c r="BO40" s="1310" t="str">
        <f t="shared" si="21"/>
        <v/>
      </c>
      <c r="BP40" s="1310"/>
      <c r="BQ40" s="1310" t="str">
        <f>IF(ISNA(VLOOKUP(BJ40,'JOURNÉE 1'!$C$10:AF$298,1,FALSE)),"",VLOOKUP(BJ40,'JOURNÉE 1'!$C$10:$AF$298,1,FALSE))</f>
        <v/>
      </c>
      <c r="BR40" s="280"/>
      <c r="BS40" t="str">
        <f>IF(ISEVEN(ROW()),IF($B40&lt;&gt;0,TEXT($B40,"00")&amp;" "&amp;#REF!&amp;" "&amp;1,""),IF($B39&lt;&gt;0,TEXT($B39,"00")&amp;" "&amp;#REF!&amp;" "&amp;2,""))</f>
        <v/>
      </c>
      <c r="BT40" t="str">
        <f t="shared" si="14"/>
        <v/>
      </c>
      <c r="BU40" t="str">
        <f t="shared" si="15"/>
        <v/>
      </c>
      <c r="BV40" t="str">
        <f t="shared" si="22"/>
        <v/>
      </c>
      <c r="BW40" t="str">
        <f t="shared" si="23"/>
        <v/>
      </c>
      <c r="BX40" t="str">
        <f t="shared" si="24"/>
        <v/>
      </c>
      <c r="BY40" t="str">
        <f t="shared" si="25"/>
        <v/>
      </c>
      <c r="BZ40" t="str">
        <f t="shared" si="26"/>
        <v/>
      </c>
      <c r="CA40" s="935" t="str">
        <f t="shared" si="27"/>
        <v/>
      </c>
    </row>
    <row r="41" spans="1:79" ht="15.75" customHeight="1" thickBot="1" x14ac:dyDescent="0.45">
      <c r="A41" s="1497"/>
      <c r="B41" s="1684"/>
      <c r="C41" s="97"/>
      <c r="D41" s="98"/>
      <c r="E41" s="98"/>
      <c r="F41" s="87"/>
      <c r="G41" s="87"/>
      <c r="H41" s="1469"/>
      <c r="I41" s="1103" t="str">
        <f>IF(ISNA(VLOOKUP(C41,'J1&amp;J2'!$CA$9:$CE$466,5,FALSE)),"",VLOOKUP(C41,'J1&amp;J2'!$CA$9:$CE$466,5,FALSE))</f>
        <v/>
      </c>
      <c r="J41" s="1517"/>
      <c r="K41" s="1680"/>
      <c r="L41" s="1691"/>
      <c r="M41" s="1469"/>
      <c r="N41" s="1469"/>
      <c r="O41" s="88"/>
      <c r="P41" s="88"/>
      <c r="Q41" s="987"/>
      <c r="R41" s="1691"/>
      <c r="S41" s="1469"/>
      <c r="T41" s="1425"/>
      <c r="U41" s="1328" t="str">
        <f>IF(ISNA(VLOOKUP(T41,SaisieScores!$L$12:$M$103,2,FALSE)),"",VLOOKUP(T41,SaisieScores!$L$12:$M$103,2,FALSE))</f>
        <v/>
      </c>
      <c r="V41" s="942" t="str">
        <f t="shared" si="0"/>
        <v/>
      </c>
      <c r="W41" s="87" t="str">
        <f>IF('JOURNÉE 1'!AC41=0,"",'JOURNÉE 1'!AC41)</f>
        <v/>
      </c>
      <c r="X41" s="87" t="str">
        <f>IF(OR(ISBLANK(U41),U41=""),"",IF(U41="AB","",RANK(U41,$U$10:$U$45,1)+COUNTIF($U$10:U41,U41)-1))</f>
        <v/>
      </c>
      <c r="Y41" s="99"/>
      <c r="Z41" s="99"/>
      <c r="AA41" s="99"/>
      <c r="AB41" s="87" t="str">
        <f t="shared" si="1"/>
        <v/>
      </c>
      <c r="AC41" s="86" t="str">
        <f t="shared" si="29"/>
        <v/>
      </c>
      <c r="AD41" s="1045" t="str">
        <f t="shared" si="16"/>
        <v/>
      </c>
      <c r="AE41" s="87" t="str">
        <f t="shared" si="17"/>
        <v/>
      </c>
      <c r="AF41" s="1140" t="str">
        <f>IF(ISNA(VLOOKUP(C41,'JOURNÉE 1'!$C$10:$AN$257,36,FALSE)),"",VLOOKUP(C41,'JOURNÉE 1'!$C$10:$AN$257,36,FALSE))</f>
        <v/>
      </c>
      <c r="AG41" s="1162" t="str">
        <f t="shared" si="18"/>
        <v/>
      </c>
      <c r="AH41" s="1162" t="str">
        <f t="shared" si="19"/>
        <v/>
      </c>
      <c r="AI41" s="1162" t="str">
        <f t="shared" si="20"/>
        <v/>
      </c>
      <c r="AJ41" s="1241" t="str">
        <f t="shared" si="33"/>
        <v/>
      </c>
      <c r="AK41" s="1045" t="str">
        <f t="shared" si="30"/>
        <v/>
      </c>
      <c r="AL41" s="87" t="str">
        <f t="shared" si="3"/>
        <v/>
      </c>
      <c r="AM41" s="288" t="str">
        <f t="shared" si="4"/>
        <v/>
      </c>
      <c r="AN41" s="288"/>
      <c r="AO41" s="990"/>
      <c r="AP41" s="288"/>
      <c r="AQ41" s="288"/>
      <c r="AR41" s="270" t="str">
        <f t="shared" si="31"/>
        <v/>
      </c>
      <c r="AS41" s="271" t="str">
        <f t="shared" si="5"/>
        <v/>
      </c>
      <c r="AT41" s="290" t="str">
        <f t="shared" si="6"/>
        <v/>
      </c>
      <c r="AU41" s="273" t="str">
        <f t="shared" si="7"/>
        <v/>
      </c>
      <c r="AV41" s="274" t="str">
        <f t="shared" si="8"/>
        <v/>
      </c>
      <c r="AW41" s="1497"/>
      <c r="AX41" s="1497"/>
      <c r="AY41" s="1511"/>
      <c r="AZ41" s="1515"/>
      <c r="BA41" s="1458"/>
      <c r="BB41" s="1307" t="str">
        <f t="shared" si="9"/>
        <v/>
      </c>
      <c r="BC41" s="87" t="str">
        <f t="shared" si="10"/>
        <v/>
      </c>
      <c r="BD41" s="986" t="str">
        <f t="shared" si="11"/>
        <v/>
      </c>
      <c r="BE41" s="1654"/>
      <c r="BF41" s="1654"/>
      <c r="BG41" s="1654"/>
      <c r="BH41" s="1654"/>
      <c r="BI41" s="1654"/>
      <c r="BJ41" s="1029" t="str">
        <f t="shared" si="12"/>
        <v/>
      </c>
      <c r="BK41" s="1310" t="str">
        <f t="shared" si="13"/>
        <v/>
      </c>
      <c r="BL41" s="1029" t="str">
        <f>IF(ISBLANK('JOURNÉE 1'!C41),"",'JOURNÉE 1'!C41)</f>
        <v/>
      </c>
      <c r="BM41" s="1310" t="str">
        <f>IF(ISBLANK('JOURNÉE 1'!AB41),"",'JOURNÉE 1'!AB41)</f>
        <v/>
      </c>
      <c r="BN41" s="1310" t="str">
        <f>IF(ISNA(VLOOKUP(BJ41,'JOURNÉE 1'!$BN$10:$BQ$280,3,FALSE)),"",VLOOKUP(BJ41,'JOURNÉE 1'!$BN$10:$BQ$280,3,FALSE))</f>
        <v/>
      </c>
      <c r="BO41" s="1310" t="str">
        <f t="shared" si="21"/>
        <v/>
      </c>
      <c r="BP41" s="1310"/>
      <c r="BQ41" s="1310" t="str">
        <f>IF(ISNA(VLOOKUP(BJ41,'JOURNÉE 1'!$C$10:AF$298,1,FALSE)),"",VLOOKUP(BJ41,'JOURNÉE 1'!$C$10:$AF$298,1,FALSE))</f>
        <v/>
      </c>
      <c r="BR41" s="277"/>
      <c r="BS41" t="str">
        <f>IF(ISEVEN(ROW()),IF($B41&lt;&gt;0,TEXT($B41,"00")&amp;" "&amp;#REF!&amp;" "&amp;1,""),IF($B40&lt;&gt;0,TEXT($B40,"00")&amp;" "&amp;#REF!&amp;" "&amp;2,""))</f>
        <v/>
      </c>
      <c r="BT41" t="str">
        <f t="shared" si="14"/>
        <v/>
      </c>
      <c r="BU41" t="str">
        <f t="shared" si="15"/>
        <v/>
      </c>
      <c r="BV41" t="str">
        <f t="shared" si="22"/>
        <v/>
      </c>
      <c r="BW41" t="str">
        <f t="shared" si="23"/>
        <v/>
      </c>
      <c r="BX41" t="str">
        <f t="shared" si="24"/>
        <v/>
      </c>
      <c r="BY41" t="str">
        <f t="shared" si="25"/>
        <v/>
      </c>
      <c r="BZ41" t="str">
        <f t="shared" si="26"/>
        <v/>
      </c>
      <c r="CA41" s="935" t="str">
        <f t="shared" si="27"/>
        <v/>
      </c>
    </row>
    <row r="42" spans="1:79" ht="15.75" customHeight="1" x14ac:dyDescent="0.4">
      <c r="A42" s="1497"/>
      <c r="B42" s="1687"/>
      <c r="C42" s="113"/>
      <c r="D42" s="114"/>
      <c r="E42" s="114"/>
      <c r="F42" s="115"/>
      <c r="G42" s="115"/>
      <c r="H42" s="1670" t="str">
        <f t="shared" ref="H42" si="60">IF(G43="","",G42+G43)</f>
        <v/>
      </c>
      <c r="I42" s="1107" t="str">
        <f>IF(ISNA(VLOOKUP(C42,'J1&amp;J2'!$CA$9:$CE$466,5,FALSE)),"",VLOOKUP(C42,'J1&amp;J2'!$CA$9:$CE$466,5,FALSE))</f>
        <v/>
      </c>
      <c r="J42" s="1627"/>
      <c r="K42" s="1685" t="str">
        <f>IF(ISNA(VLOOKUP(J42,SaisieScores!$I$12:$J$103,2,FALSE)),"",VLOOKUP(J42,SaisieScores!$I$12:$J$103,2,FALSE))</f>
        <v/>
      </c>
      <c r="L42" s="1695" t="str">
        <f>IF(OR(K42="",K42=0,K42=999),"",K42)</f>
        <v/>
      </c>
      <c r="M42" s="1670" t="str">
        <f>IF(L42="","",L42-$AL$6)</f>
        <v/>
      </c>
      <c r="N42" s="1670" t="str">
        <f t="shared" ref="N42" si="61">IF(K42="","",RANK(K42,($K$10:$K$257),1))</f>
        <v/>
      </c>
      <c r="O42" s="115"/>
      <c r="P42" s="115"/>
      <c r="Q42" s="194"/>
      <c r="R42" s="1692" t="str">
        <f>IF(OR(ISBLANK(K42),K42=""),"",RANK(K42,$K$10:$K$45,1)+COUNTIF($K$10:K42,K42)-1)</f>
        <v/>
      </c>
      <c r="S42" s="1689" t="str">
        <f>IF(R42="","",IF(R42&gt;3,"",IF(R42=1,K42,IF(R42=2,K42,IF(R42=3,K42)))))</f>
        <v/>
      </c>
      <c r="T42" s="1426"/>
      <c r="U42" s="1328" t="str">
        <f>IF(ISNA(VLOOKUP(T42,SaisieScores!$L$12:$M$103,2,FALSE)),"",VLOOKUP(T42,SaisieScores!$L$12:$M$103,2,FALSE))</f>
        <v/>
      </c>
      <c r="V42" s="985" t="str">
        <f t="shared" si="0"/>
        <v/>
      </c>
      <c r="W42" s="82" t="str">
        <f>IF('JOURNÉE 1'!AC42=0,"",'JOURNÉE 1'!AC42)</f>
        <v/>
      </c>
      <c r="X42" s="82" t="str">
        <f>IF(OR(ISBLANK(U42),U42=""),"",IF(U42="AB","",RANK(U42,$U$10:$U$45,1)+COUNTIF($U$10:U42,U42)-1))</f>
        <v/>
      </c>
      <c r="Y42" s="82"/>
      <c r="Z42" s="82"/>
      <c r="AA42" s="82"/>
      <c r="AB42" s="82" t="str">
        <f t="shared" si="1"/>
        <v/>
      </c>
      <c r="AC42" s="147" t="str">
        <f t="shared" si="29"/>
        <v/>
      </c>
      <c r="AD42" s="1046" t="str">
        <f t="shared" si="16"/>
        <v/>
      </c>
      <c r="AE42" s="82" t="str">
        <f t="shared" si="17"/>
        <v/>
      </c>
      <c r="AF42" s="1141" t="str">
        <f>IF(ISNA(VLOOKUP(C42,'JOURNÉE 1'!$C$10:$AN$257,36,FALSE)),"",VLOOKUP(C42,'JOURNÉE 1'!$C$10:$AN$257,36,FALSE))</f>
        <v/>
      </c>
      <c r="AG42" s="1141" t="str">
        <f t="shared" si="18"/>
        <v/>
      </c>
      <c r="AH42" s="1141" t="str">
        <f t="shared" si="19"/>
        <v/>
      </c>
      <c r="AI42" s="1141" t="str">
        <f t="shared" si="20"/>
        <v/>
      </c>
      <c r="AJ42" s="1242" t="str">
        <f t="shared" si="33"/>
        <v/>
      </c>
      <c r="AK42" s="1046" t="str">
        <f t="shared" si="30"/>
        <v/>
      </c>
      <c r="AL42" s="82" t="str">
        <f t="shared" si="3"/>
        <v/>
      </c>
      <c r="AM42" s="288" t="str">
        <f t="shared" si="4"/>
        <v/>
      </c>
      <c r="AN42" s="288"/>
      <c r="AO42" s="990"/>
      <c r="AP42" s="288"/>
      <c r="AQ42" s="288"/>
      <c r="AR42" s="270" t="str">
        <f t="shared" si="31"/>
        <v/>
      </c>
      <c r="AS42" s="271" t="str">
        <f t="shared" si="5"/>
        <v/>
      </c>
      <c r="AT42" s="290" t="str">
        <f t="shared" si="6"/>
        <v/>
      </c>
      <c r="AU42" s="273" t="str">
        <f t="shared" si="7"/>
        <v/>
      </c>
      <c r="AV42" s="278" t="str">
        <f t="shared" si="8"/>
        <v/>
      </c>
      <c r="AW42" s="1497"/>
      <c r="AX42" s="1497"/>
      <c r="AY42" s="1703">
        <f>IF(BG42= "", "",BG42)</f>
        <v>0</v>
      </c>
      <c r="AZ42" s="1697" t="str">
        <f>IF(OR(BF42=""),"",IF(OR(BG42=""),"",BF42))</f>
        <v/>
      </c>
      <c r="BA42" s="1698" t="str">
        <f>IF(BH42= "", "",BH42)</f>
        <v/>
      </c>
      <c r="BB42" s="983" t="str">
        <f t="shared" si="9"/>
        <v/>
      </c>
      <c r="BC42" s="83" t="str">
        <f t="shared" si="10"/>
        <v/>
      </c>
      <c r="BD42" s="984" t="str">
        <f t="shared" si="11"/>
        <v/>
      </c>
      <c r="BE42" s="1655" t="str">
        <f>IF(OR(C42="",C43=""),"",CONCATENATE(C42,C43))</f>
        <v/>
      </c>
      <c r="BF42" s="1655" t="str">
        <f>IF(L42= "", "",L42)</f>
        <v/>
      </c>
      <c r="BG42" s="1655">
        <f>IF(ISNA(VLOOKUP(BE42,'JOURNÉE 1'!$BI$10:$BK$280,2,FALSE)),"",VLOOKUP(BE42,'JOURNÉE 1'!$BI$10:$BK$280,2,FALSE))</f>
        <v>0</v>
      </c>
      <c r="BH42" s="1655" t="str">
        <f>IF(OR(BF42="",BG42=""),"",MIN(BF42:BG42))</f>
        <v/>
      </c>
      <c r="BI42" s="1655" t="str">
        <f>IF(COUNTIF(BF42,"&gt;1")&lt;1,"",SMALL(BF42:BG42,1))</f>
        <v/>
      </c>
      <c r="BJ42" s="1029" t="str">
        <f t="shared" si="12"/>
        <v/>
      </c>
      <c r="BK42" s="1310" t="str">
        <f t="shared" si="13"/>
        <v/>
      </c>
      <c r="BL42" s="1029" t="str">
        <f>IF(ISBLANK('JOURNÉE 1'!C42),"",'JOURNÉE 1'!C42)</f>
        <v/>
      </c>
      <c r="BM42" s="1310" t="str">
        <f>IF(ISBLANK('JOURNÉE 1'!AB42),"",'JOURNÉE 1'!AB42)</f>
        <v/>
      </c>
      <c r="BN42" s="1310" t="str">
        <f>IF(ISNA(VLOOKUP(BJ42,'JOURNÉE 1'!$BN$10:$BQ$280,3,FALSE)),"",VLOOKUP(BJ42,'JOURNÉE 1'!$BN$10:$BQ$280,3,FALSE))</f>
        <v/>
      </c>
      <c r="BO42" s="1310" t="str">
        <f t="shared" si="21"/>
        <v/>
      </c>
      <c r="BP42" s="1310"/>
      <c r="BQ42" s="1310" t="str">
        <f>IF(ISNA(VLOOKUP(BJ42,'JOURNÉE 1'!$C$10:AF$298,1,FALSE)),"",VLOOKUP(BJ42,'JOURNÉE 1'!$C$10:$AF$298,1,FALSE))</f>
        <v/>
      </c>
      <c r="BR42" s="280"/>
      <c r="BS42" t="str">
        <f>IF(ISEVEN(ROW()),IF($B42&lt;&gt;0,TEXT($B42,"00")&amp;" "&amp;#REF!&amp;" "&amp;1,""),IF($B41&lt;&gt;0,TEXT($B41,"00")&amp;" "&amp;#REF!&amp;" "&amp;2,""))</f>
        <v/>
      </c>
      <c r="BT42" t="str">
        <f t="shared" si="14"/>
        <v/>
      </c>
      <c r="BU42" t="str">
        <f t="shared" si="15"/>
        <v/>
      </c>
      <c r="BV42" t="str">
        <f t="shared" si="22"/>
        <v/>
      </c>
      <c r="BW42" t="str">
        <f t="shared" si="23"/>
        <v/>
      </c>
      <c r="BX42" t="str">
        <f t="shared" si="24"/>
        <v/>
      </c>
      <c r="BY42" t="str">
        <f t="shared" si="25"/>
        <v/>
      </c>
      <c r="BZ42" t="str">
        <f t="shared" si="26"/>
        <v/>
      </c>
      <c r="CA42" s="935" t="str">
        <f t="shared" si="27"/>
        <v/>
      </c>
    </row>
    <row r="43" spans="1:79" ht="15.75" customHeight="1" thickBot="1" x14ac:dyDescent="0.45">
      <c r="A43" s="1497"/>
      <c r="B43" s="1678"/>
      <c r="C43" s="80"/>
      <c r="D43" s="81"/>
      <c r="E43" s="81"/>
      <c r="F43" s="82"/>
      <c r="G43" s="82"/>
      <c r="H43" s="1469"/>
      <c r="I43" s="1102" t="str">
        <f>IF(ISNA(VLOOKUP(C43,'J1&amp;J2'!$CA$9:$CE$466,5,FALSE)),"",VLOOKUP(C43,'J1&amp;J2'!$CA$9:$CE$466,5,FALSE))</f>
        <v/>
      </c>
      <c r="J43" s="1519"/>
      <c r="K43" s="1680"/>
      <c r="L43" s="1691"/>
      <c r="M43" s="1469"/>
      <c r="N43" s="1469"/>
      <c r="O43" s="82"/>
      <c r="P43" s="82"/>
      <c r="Q43" s="269"/>
      <c r="R43" s="1691"/>
      <c r="S43" s="1469"/>
      <c r="T43" s="1424"/>
      <c r="U43" s="1328" t="str">
        <f>IF(ISNA(VLOOKUP(T43,SaisieScores!$L$12:$M$103,2,FALSE)),"",VLOOKUP(T43,SaisieScores!$L$12:$M$103,2,FALSE))</f>
        <v/>
      </c>
      <c r="V43" s="942" t="str">
        <f t="shared" si="0"/>
        <v/>
      </c>
      <c r="W43" s="87" t="str">
        <f>IF('JOURNÉE 1'!AC43=0,"",'JOURNÉE 1'!AC43)</f>
        <v/>
      </c>
      <c r="X43" s="87" t="str">
        <f>IF(OR(ISBLANK(U43),U43=""),"",IF(U43="AB","",RANK(U43,$U$10:$U$45,1)+COUNTIF($U$10:U43,U43)-1))</f>
        <v/>
      </c>
      <c r="Y43" s="99"/>
      <c r="Z43" s="99"/>
      <c r="AA43" s="99"/>
      <c r="AB43" s="87" t="str">
        <f t="shared" si="1"/>
        <v/>
      </c>
      <c r="AC43" s="86" t="str">
        <f t="shared" si="29"/>
        <v/>
      </c>
      <c r="AD43" s="1045" t="str">
        <f t="shared" si="16"/>
        <v/>
      </c>
      <c r="AE43" s="87" t="str">
        <f t="shared" si="17"/>
        <v/>
      </c>
      <c r="AF43" s="1140" t="str">
        <f>IF(ISNA(VLOOKUP(C43,'JOURNÉE 1'!$C$10:$AN$257,36,FALSE)),"",VLOOKUP(C43,'JOURNÉE 1'!$C$10:$AN$257,36,FALSE))</f>
        <v/>
      </c>
      <c r="AG43" s="1162" t="str">
        <f t="shared" si="18"/>
        <v/>
      </c>
      <c r="AH43" s="1162" t="str">
        <f t="shared" si="19"/>
        <v/>
      </c>
      <c r="AI43" s="1162" t="str">
        <f t="shared" si="20"/>
        <v/>
      </c>
      <c r="AJ43" s="1241" t="str">
        <f t="shared" si="33"/>
        <v/>
      </c>
      <c r="AK43" s="1045" t="str">
        <f t="shared" si="30"/>
        <v/>
      </c>
      <c r="AL43" s="87" t="str">
        <f t="shared" si="3"/>
        <v/>
      </c>
      <c r="AM43" s="288" t="str">
        <f t="shared" si="4"/>
        <v/>
      </c>
      <c r="AN43" s="288"/>
      <c r="AO43" s="990"/>
      <c r="AP43" s="288"/>
      <c r="AQ43" s="288"/>
      <c r="AR43" s="270" t="str">
        <f t="shared" si="31"/>
        <v/>
      </c>
      <c r="AS43" s="271" t="str">
        <f t="shared" si="5"/>
        <v/>
      </c>
      <c r="AT43" s="290" t="str">
        <f t="shared" si="6"/>
        <v/>
      </c>
      <c r="AU43" s="273" t="str">
        <f t="shared" si="7"/>
        <v/>
      </c>
      <c r="AV43" s="274" t="str">
        <f t="shared" si="8"/>
        <v/>
      </c>
      <c r="AW43" s="1497"/>
      <c r="AX43" s="1497"/>
      <c r="AY43" s="1511"/>
      <c r="AZ43" s="1515"/>
      <c r="BA43" s="1458"/>
      <c r="BB43" s="983" t="str">
        <f t="shared" si="9"/>
        <v/>
      </c>
      <c r="BC43" s="83" t="str">
        <f t="shared" si="10"/>
        <v/>
      </c>
      <c r="BD43" s="984" t="str">
        <f t="shared" si="11"/>
        <v/>
      </c>
      <c r="BE43" s="1654"/>
      <c r="BF43" s="1654"/>
      <c r="BG43" s="1654"/>
      <c r="BH43" s="1654"/>
      <c r="BI43" s="1654"/>
      <c r="BJ43" s="1029" t="str">
        <f t="shared" si="12"/>
        <v/>
      </c>
      <c r="BK43" s="1310" t="str">
        <f t="shared" si="13"/>
        <v/>
      </c>
      <c r="BL43" s="1029" t="str">
        <f>IF(ISBLANK('JOURNÉE 1'!C43),"",'JOURNÉE 1'!C43)</f>
        <v/>
      </c>
      <c r="BM43" s="1310" t="str">
        <f>IF(ISBLANK('JOURNÉE 1'!AB43),"",'JOURNÉE 1'!AB43)</f>
        <v/>
      </c>
      <c r="BN43" s="1310" t="str">
        <f>IF(ISNA(VLOOKUP(BJ43,'JOURNÉE 1'!$BN$10:$BQ$280,3,FALSE)),"",VLOOKUP(BJ43,'JOURNÉE 1'!$BN$10:$BQ$280,3,FALSE))</f>
        <v/>
      </c>
      <c r="BO43" s="1310" t="str">
        <f t="shared" si="21"/>
        <v/>
      </c>
      <c r="BP43" s="1310"/>
      <c r="BQ43" s="1310" t="str">
        <f>IF(ISNA(VLOOKUP(BJ43,'JOURNÉE 1'!$C$10:AF$298,1,FALSE)),"",VLOOKUP(BJ43,'JOURNÉE 1'!$C$10:$AF$298,1,FALSE))</f>
        <v/>
      </c>
      <c r="BR43" s="277"/>
      <c r="BS43" t="str">
        <f>IF(ISEVEN(ROW()),IF($B43&lt;&gt;0,TEXT($B43,"00")&amp;" "&amp;#REF!&amp;" "&amp;1,""),IF($B42&lt;&gt;0,TEXT($B42,"00")&amp;" "&amp;#REF!&amp;" "&amp;2,""))</f>
        <v/>
      </c>
      <c r="BT43" t="str">
        <f t="shared" si="14"/>
        <v/>
      </c>
      <c r="BU43" t="str">
        <f t="shared" si="15"/>
        <v/>
      </c>
      <c r="BV43" t="str">
        <f t="shared" si="22"/>
        <v/>
      </c>
      <c r="BW43" t="str">
        <f t="shared" si="23"/>
        <v/>
      </c>
      <c r="BX43" t="str">
        <f t="shared" si="24"/>
        <v/>
      </c>
      <c r="BY43" t="str">
        <f t="shared" si="25"/>
        <v/>
      </c>
      <c r="BZ43" t="str">
        <f t="shared" si="26"/>
        <v/>
      </c>
      <c r="CA43" s="935" t="str">
        <f t="shared" si="27"/>
        <v/>
      </c>
    </row>
    <row r="44" spans="1:79" ht="15.75" customHeight="1" thickBot="1" x14ac:dyDescent="0.45">
      <c r="A44" s="1497"/>
      <c r="B44" s="1683"/>
      <c r="C44" s="97"/>
      <c r="D44" s="98"/>
      <c r="E44" s="98"/>
      <c r="F44" s="87"/>
      <c r="G44" s="87"/>
      <c r="H44" s="1529" t="str">
        <f t="shared" ref="H44" si="62">IF(G45="","",G44+G45)</f>
        <v/>
      </c>
      <c r="I44" s="1103" t="str">
        <f>IF(ISNA(VLOOKUP(C44,'J1&amp;J2'!$CA$9:$CE$466,5,FALSE)),"",VLOOKUP(C44,'J1&amp;J2'!$CA$9:$CE$466,5,FALSE))</f>
        <v/>
      </c>
      <c r="J44" s="1516"/>
      <c r="K44" s="1685" t="str">
        <f>IF(ISNA(VLOOKUP(J44,SaisieScores!$I$12:$J$103,2,FALSE)),"",VLOOKUP(J44,SaisieScores!$I$12:$J$103,2,FALSE))</f>
        <v/>
      </c>
      <c r="L44" s="1686" t="str">
        <f>IF(OR(K44="",K44=0,K44=999),"",K44)</f>
        <v/>
      </c>
      <c r="M44" s="1529" t="str">
        <f>IF(L44="","",L44-$AL$6)</f>
        <v/>
      </c>
      <c r="N44" s="1529" t="str">
        <f t="shared" ref="N44" si="63">IF(K44="","",RANK(K44,($K$10:$K$257),1))</f>
        <v/>
      </c>
      <c r="O44" s="99"/>
      <c r="P44" s="99"/>
      <c r="Q44" s="186"/>
      <c r="R44" s="1690" t="str">
        <f>IF(OR(ISBLANK(K44),K44=""),"",RANK(K44,$K$10:$K$45,1)+COUNTIF($K$10:K44,K44)-1)</f>
        <v/>
      </c>
      <c r="S44" s="1468" t="str">
        <f>IF(R44="","",IF(R44&gt;3,"",IF(R44=1,K44,IF(R44=2,K44,IF(R44=3,K44)))))</f>
        <v/>
      </c>
      <c r="T44" s="1425"/>
      <c r="U44" s="1328" t="str">
        <f>IF(ISNA(VLOOKUP(T44,SaisieScores!$L$12:$M$103,2,FALSE)),"",VLOOKUP(T44,SaisieScores!$L$12:$M$103,2,FALSE))</f>
        <v/>
      </c>
      <c r="V44" s="985" t="str">
        <f t="shared" si="0"/>
        <v/>
      </c>
      <c r="W44" s="82" t="str">
        <f>IF('JOURNÉE 1'!AC44=0,"",'JOURNÉE 1'!AC44)</f>
        <v/>
      </c>
      <c r="X44" s="82" t="str">
        <f>IF(OR(ISBLANK(U44),U44=""),"",IF(U44="AB","",RANK(U44,$U$10:$U$45,1)+COUNTIF($U$10:U44,U44)-1))</f>
        <v/>
      </c>
      <c r="Y44" s="82"/>
      <c r="Z44" s="82"/>
      <c r="AA44" s="82"/>
      <c r="AB44" s="82" t="str">
        <f t="shared" si="1"/>
        <v/>
      </c>
      <c r="AC44" s="147" t="str">
        <f t="shared" si="29"/>
        <v/>
      </c>
      <c r="AD44" s="1046" t="str">
        <f t="shared" si="16"/>
        <v/>
      </c>
      <c r="AE44" s="82" t="str">
        <f t="shared" si="17"/>
        <v/>
      </c>
      <c r="AF44" s="1141" t="str">
        <f>IF(ISNA(VLOOKUP(C44,'JOURNÉE 1'!$C$10:$AN$257,36,FALSE)),"",VLOOKUP(C44,'JOURNÉE 1'!$C$10:$AN$257,36,FALSE))</f>
        <v/>
      </c>
      <c r="AG44" s="1141" t="str">
        <f t="shared" si="18"/>
        <v/>
      </c>
      <c r="AH44" s="1141" t="str">
        <f t="shared" si="19"/>
        <v/>
      </c>
      <c r="AI44" s="1141" t="str">
        <f t="shared" si="20"/>
        <v/>
      </c>
      <c r="AJ44" s="1242" t="str">
        <f t="shared" si="33"/>
        <v/>
      </c>
      <c r="AK44" s="1046" t="str">
        <f t="shared" si="30"/>
        <v/>
      </c>
      <c r="AL44" s="82" t="str">
        <f t="shared" si="3"/>
        <v/>
      </c>
      <c r="AM44" s="288" t="str">
        <f t="shared" si="4"/>
        <v/>
      </c>
      <c r="AN44" s="288"/>
      <c r="AO44" s="990"/>
      <c r="AP44" s="288"/>
      <c r="AQ44" s="288"/>
      <c r="AR44" s="270" t="str">
        <f t="shared" si="31"/>
        <v/>
      </c>
      <c r="AS44" s="271" t="str">
        <f t="shared" si="5"/>
        <v/>
      </c>
      <c r="AT44" s="290" t="str">
        <f t="shared" si="6"/>
        <v/>
      </c>
      <c r="AU44" s="273" t="str">
        <f t="shared" si="7"/>
        <v/>
      </c>
      <c r="AV44" s="278" t="str">
        <f t="shared" si="8"/>
        <v/>
      </c>
      <c r="AW44" s="1497"/>
      <c r="AX44" s="1497"/>
      <c r="AY44" s="1667">
        <f>IF(BG44= "", "",BG44)</f>
        <v>0</v>
      </c>
      <c r="AZ44" s="1658" t="str">
        <f>IF(OR(BF44=""),"",IF(OR(BG44=""),"",BF44))</f>
        <v/>
      </c>
      <c r="BA44" s="1660" t="str">
        <f>IF(BH44= "", "",BH44)</f>
        <v/>
      </c>
      <c r="BB44" s="1307" t="str">
        <f t="shared" si="9"/>
        <v/>
      </c>
      <c r="BC44" s="87" t="str">
        <f t="shared" si="10"/>
        <v/>
      </c>
      <c r="BD44" s="986" t="str">
        <f t="shared" si="11"/>
        <v/>
      </c>
      <c r="BE44" s="1655" t="str">
        <f>IF(OR(C44="",C45=""),"",CONCATENATE(C44,C45))</f>
        <v/>
      </c>
      <c r="BF44" s="1655" t="str">
        <f>IF(L44= "", "",L44)</f>
        <v/>
      </c>
      <c r="BG44" s="1655">
        <f>IF(ISNA(VLOOKUP(BE44,'JOURNÉE 1'!$BI$10:$BK$280,2,FALSE)),"",VLOOKUP(BE44,'JOURNÉE 1'!$BI$10:$BK$280,2,FALSE))</f>
        <v>0</v>
      </c>
      <c r="BH44" s="1655" t="str">
        <f>IF(OR(BF44="",BG44=""),"",MIN(BF44:BG44))</f>
        <v/>
      </c>
      <c r="BI44" s="1655" t="str">
        <f>IF(COUNTIF(BF44,"&gt;1")&lt;1,"",SMALL(BF44:BG44,1))</f>
        <v/>
      </c>
      <c r="BJ44" s="1029" t="str">
        <f t="shared" si="12"/>
        <v/>
      </c>
      <c r="BK44" s="1310" t="str">
        <f t="shared" si="13"/>
        <v/>
      </c>
      <c r="BL44" s="1029" t="str">
        <f>IF(ISBLANK('JOURNÉE 1'!C44),"",'JOURNÉE 1'!C44)</f>
        <v/>
      </c>
      <c r="BM44" s="1310" t="str">
        <f>IF(ISBLANK('JOURNÉE 1'!AB44),"",'JOURNÉE 1'!AB44)</f>
        <v/>
      </c>
      <c r="BN44" s="1310" t="str">
        <f>IF(ISNA(VLOOKUP(BJ44,'JOURNÉE 1'!$BN$10:$BQ$280,3,FALSE)),"",VLOOKUP(BJ44,'JOURNÉE 1'!$BN$10:$BQ$280,3,FALSE))</f>
        <v/>
      </c>
      <c r="BO44" s="1310" t="str">
        <f t="shared" si="21"/>
        <v/>
      </c>
      <c r="BP44" s="1310"/>
      <c r="BQ44" s="1310" t="str">
        <f>IF(ISNA(VLOOKUP(BJ44,'JOURNÉE 1'!$C$10:AF$298,1,FALSE)),"",VLOOKUP(BJ44,'JOURNÉE 1'!$C$10:$AF$298,1,FALSE))</f>
        <v/>
      </c>
      <c r="BR44" s="280"/>
      <c r="BS44" t="str">
        <f>IF(ISEVEN(ROW()),IF($B44&lt;&gt;0,TEXT($B44,"00")&amp;" "&amp;#REF!&amp;" "&amp;1,""),IF($B43&lt;&gt;0,TEXT($B43,"00")&amp;" "&amp;#REF!&amp;" "&amp;2,""))</f>
        <v/>
      </c>
      <c r="BT44" t="str">
        <f t="shared" si="14"/>
        <v/>
      </c>
      <c r="BU44" t="str">
        <f t="shared" si="15"/>
        <v/>
      </c>
      <c r="BV44" t="str">
        <f t="shared" si="22"/>
        <v/>
      </c>
      <c r="BW44" t="str">
        <f t="shared" si="23"/>
        <v/>
      </c>
      <c r="BX44" t="str">
        <f t="shared" si="24"/>
        <v/>
      </c>
      <c r="BY44" t="str">
        <f t="shared" si="25"/>
        <v/>
      </c>
      <c r="BZ44" t="str">
        <f t="shared" si="26"/>
        <v/>
      </c>
      <c r="CA44" s="935" t="str">
        <f t="shared" si="27"/>
        <v/>
      </c>
    </row>
    <row r="45" spans="1:79" ht="15.75" customHeight="1" thickBot="1" x14ac:dyDescent="0.45">
      <c r="A45" s="1470"/>
      <c r="B45" s="1688"/>
      <c r="C45" s="119"/>
      <c r="D45" s="120"/>
      <c r="E45" s="120"/>
      <c r="F45" s="121"/>
      <c r="G45" s="121"/>
      <c r="H45" s="1475"/>
      <c r="I45" s="1108" t="str">
        <f>IF(ISNA(VLOOKUP(C45,'J1&amp;J2'!$CA$9:$CE$466,5,FALSE)),"",VLOOKUP(C45,'J1&amp;J2'!$CA$9:$CE$466,5,FALSE))</f>
        <v/>
      </c>
      <c r="J45" s="1624"/>
      <c r="K45" s="1693"/>
      <c r="L45" s="1682"/>
      <c r="M45" s="1475"/>
      <c r="N45" s="1475"/>
      <c r="O45" s="125"/>
      <c r="P45" s="125"/>
      <c r="Q45" s="291"/>
      <c r="R45" s="1682"/>
      <c r="S45" s="1478"/>
      <c r="T45" s="1427"/>
      <c r="U45" s="1346" t="str">
        <f>IF(ISNA(VLOOKUP(T45,SaisieScores!$L$12:$M$103,2,FALSE)),"",VLOOKUP(T45,SaisieScores!$L$12:$M$103,2,FALSE))</f>
        <v/>
      </c>
      <c r="V45" s="143" t="str">
        <f t="shared" si="0"/>
        <v/>
      </c>
      <c r="W45" s="121" t="str">
        <f>IF('JOURNÉE 1'!AC45=0,"",'JOURNÉE 1'!AC45)</f>
        <v/>
      </c>
      <c r="X45" s="121" t="str">
        <f>IF(OR(ISBLANK(U45),U45=""),"",IF(U45="AB","",RANK(U45,$U$10:$U$45,1)+COUNTIF($U$10:U45,U45)-1))</f>
        <v/>
      </c>
      <c r="Y45" s="121"/>
      <c r="Z45" s="121"/>
      <c r="AA45" s="121"/>
      <c r="AB45" s="121" t="str">
        <f t="shared" si="1"/>
        <v/>
      </c>
      <c r="AC45" s="124" t="str">
        <f t="shared" si="29"/>
        <v/>
      </c>
      <c r="AD45" s="127" t="str">
        <f t="shared" si="16"/>
        <v/>
      </c>
      <c r="AE45" s="121" t="str">
        <f t="shared" si="17"/>
        <v/>
      </c>
      <c r="AF45" s="1142" t="str">
        <f>IF(ISNA(VLOOKUP(C45,'JOURNÉE 1'!$C$10:$AN$257,36,FALSE)),"",VLOOKUP(C45,'JOURNÉE 1'!$C$10:$AN$257,36,FALSE))</f>
        <v/>
      </c>
      <c r="AG45" s="1163" t="str">
        <f t="shared" si="18"/>
        <v/>
      </c>
      <c r="AH45" s="1163" t="str">
        <f t="shared" si="19"/>
        <v/>
      </c>
      <c r="AI45" s="1163" t="str">
        <f t="shared" si="20"/>
        <v/>
      </c>
      <c r="AJ45" s="1243" t="str">
        <f t="shared" si="33"/>
        <v/>
      </c>
      <c r="AK45" s="127" t="str">
        <f t="shared" si="30"/>
        <v/>
      </c>
      <c r="AL45" s="121" t="str">
        <f t="shared" si="3"/>
        <v/>
      </c>
      <c r="AM45" s="292" t="str">
        <f t="shared" si="4"/>
        <v/>
      </c>
      <c r="AN45" s="292"/>
      <c r="AO45" s="293"/>
      <c r="AP45" s="292"/>
      <c r="AQ45" s="292"/>
      <c r="AR45" s="292" t="str">
        <f t="shared" si="31"/>
        <v/>
      </c>
      <c r="AS45" s="294" t="str">
        <f t="shared" si="5"/>
        <v/>
      </c>
      <c r="AT45" s="295" t="str">
        <f t="shared" si="6"/>
        <v/>
      </c>
      <c r="AU45" s="296" t="str">
        <f t="shared" si="7"/>
        <v/>
      </c>
      <c r="AV45" s="297" t="str">
        <f t="shared" si="8"/>
        <v/>
      </c>
      <c r="AW45" s="1470"/>
      <c r="AX45" s="1470"/>
      <c r="AY45" s="1504"/>
      <c r="AZ45" s="1507"/>
      <c r="BA45" s="1470"/>
      <c r="BB45" s="298" t="str">
        <f t="shared" si="9"/>
        <v/>
      </c>
      <c r="BC45" s="121" t="str">
        <f t="shared" si="10"/>
        <v/>
      </c>
      <c r="BD45" s="299" t="str">
        <f t="shared" si="11"/>
        <v/>
      </c>
      <c r="BE45" s="1656"/>
      <c r="BF45" s="1656"/>
      <c r="BG45" s="1656"/>
      <c r="BH45" s="1656"/>
      <c r="BI45" s="1656"/>
      <c r="BJ45" s="1370" t="str">
        <f t="shared" si="12"/>
        <v/>
      </c>
      <c r="BK45" s="1369" t="str">
        <f t="shared" si="13"/>
        <v/>
      </c>
      <c r="BL45" s="1370" t="str">
        <f>IF(ISBLANK('JOURNÉE 1'!C45),"",'JOURNÉE 1'!C45)</f>
        <v/>
      </c>
      <c r="BM45" s="1369" t="str">
        <f>IF(ISBLANK('JOURNÉE 1'!AB45),"",'JOURNÉE 1'!AB45)</f>
        <v/>
      </c>
      <c r="BN45" s="1369" t="str">
        <f>IF(ISNA(VLOOKUP(BJ45,'JOURNÉE 1'!$BN$10:$BQ$280,3,FALSE)),"",VLOOKUP(BJ45,'JOURNÉE 1'!$BN$10:$BQ$280,3,FALSE))</f>
        <v/>
      </c>
      <c r="BO45" s="1369" t="str">
        <f t="shared" si="21"/>
        <v/>
      </c>
      <c r="BP45" s="1369"/>
      <c r="BQ45" s="1369" t="str">
        <f>IF(ISNA(VLOOKUP(BJ45,'JOURNÉE 1'!$C$10:AF$298,1,FALSE)),"",VLOOKUP(BJ45,'JOURNÉE 1'!$C$10:$AF$298,1,FALSE))</f>
        <v/>
      </c>
      <c r="BR45" s="217"/>
      <c r="BS45" t="str">
        <f>IF(ISEVEN(ROW()),IF($B45&lt;&gt;0,TEXT($B45,"00")&amp;" "&amp;#REF!&amp;" "&amp;1,""),IF($B44&lt;&gt;0,TEXT($B44,"00")&amp;" "&amp;#REF!&amp;" "&amp;2,""))</f>
        <v/>
      </c>
      <c r="BT45" t="str">
        <f t="shared" si="14"/>
        <v/>
      </c>
      <c r="BU45" t="str">
        <f t="shared" si="15"/>
        <v/>
      </c>
      <c r="BV45" t="str">
        <f t="shared" si="22"/>
        <v/>
      </c>
      <c r="BW45" t="str">
        <f t="shared" si="23"/>
        <v/>
      </c>
      <c r="BX45" t="str">
        <f t="shared" si="24"/>
        <v/>
      </c>
      <c r="BY45" t="str">
        <f t="shared" si="25"/>
        <v/>
      </c>
      <c r="BZ45" t="str">
        <f t="shared" si="26"/>
        <v/>
      </c>
      <c r="CA45" s="935" t="str">
        <f t="shared" si="27"/>
        <v/>
      </c>
    </row>
    <row r="46" spans="1:79" ht="15.75" customHeight="1" thickTop="1" x14ac:dyDescent="0.4">
      <c r="A46" s="1532" t="s">
        <v>318</v>
      </c>
      <c r="B46" s="1677"/>
      <c r="C46" s="68" t="s">
        <v>132</v>
      </c>
      <c r="D46" s="69" t="s">
        <v>1368</v>
      </c>
      <c r="E46" s="69" t="s">
        <v>1856</v>
      </c>
      <c r="F46" s="70" t="s">
        <v>68</v>
      </c>
      <c r="G46" s="1143">
        <v>-5.6</v>
      </c>
      <c r="H46" s="1571">
        <f t="shared" ref="H46" si="64">IF(G47="","",G46+G47)</f>
        <v>-1.7999999999999998</v>
      </c>
      <c r="I46" s="1101" t="str">
        <f>IF(ISNA(VLOOKUP(C46,'J1&amp;J2'!$CA$9:$CE$466,5,FALSE)),"",VLOOKUP(C46,'J1&amp;J2'!$CA$9:$CE$466,5,FALSE))</f>
        <v>MAX1</v>
      </c>
      <c r="J46" s="1518">
        <v>101</v>
      </c>
      <c r="K46" s="1679">
        <f>IF(ISNA(VLOOKUP(J46,SaisieScores!$I$12:$J$103,2,FALSE)),"",VLOOKUP(J46,SaisieScores!$I$12:$J$103,2,FALSE))</f>
        <v>60</v>
      </c>
      <c r="L46" s="1740">
        <f>IF(OR(K46="",K46=0,K46=999),"",K46)</f>
        <v>60</v>
      </c>
      <c r="M46" s="1567">
        <f>IF(L46="","",L46-$AL$6)</f>
        <v>-12</v>
      </c>
      <c r="N46" s="1567">
        <f t="shared" ref="N46" si="65">IF(K46="","",RANK(K46,($K$10:$K$257),1))</f>
        <v>2</v>
      </c>
      <c r="O46" s="103">
        <f>IF(COUNTIF($K$46:$K$81,"&gt;1")&lt;1,"",SMALL($K$46:$K$81,1))</f>
        <v>55</v>
      </c>
      <c r="P46" s="103">
        <f>IF(O46="","",RANK(O46,($O$10:$O$257),1))</f>
        <v>1</v>
      </c>
      <c r="Q46" s="390">
        <f>IF(P46&gt;20,"",IF(P46&lt;=190,40-((P46-1)*2),1))</f>
        <v>40</v>
      </c>
      <c r="R46" s="1700">
        <f>IF(OR(ISBLANK(K46),K46=""),"",RANK(K46,$K$46:$K$81,1)+COUNTIF($K$46:K46,K46)-1)</f>
        <v>2</v>
      </c>
      <c r="S46" s="1699">
        <f>IF(R46="","",IF(R46&gt;3,"",IF(R46=1,K46,IF(R46=2,K46,IF(R46=3,K46)))))</f>
        <v>60</v>
      </c>
      <c r="T46" s="1428">
        <v>102</v>
      </c>
      <c r="U46" s="1337">
        <f>IF(ISNA(VLOOKUP(T46,SaisieScores!$L$12:$M$103,2,FALSE)),"",VLOOKUP(T46,SaisieScores!$L$12:$M$103,2,FALSE))</f>
        <v>68</v>
      </c>
      <c r="V46" s="301">
        <f t="shared" si="0"/>
        <v>68</v>
      </c>
      <c r="W46" s="70">
        <f>IF('JOURNÉE 1'!AC46=0,"",'JOURNÉE 1'!AC46)</f>
        <v>75</v>
      </c>
      <c r="X46" s="70">
        <f>IF(OR(ISBLANK(U46),U46=""),"",IF(U46="AB","",RANK(U46,$U$45:$U$81,1)+COUNTIF($U$46:U81,U46)-1))</f>
        <v>2</v>
      </c>
      <c r="Y46" s="70">
        <f>IF(COUNTIF($U$46:$U$81,"&gt;1")&lt;1,"",SMALL($U$46:$U$81,1))</f>
        <v>66</v>
      </c>
      <c r="Z46" s="70">
        <f>IF(Y46="","",RANK(Y46,($Y$10:$Y$257),1))</f>
        <v>2</v>
      </c>
      <c r="AA46" s="70">
        <f>IF(Z46&gt;20,"",IF(Z46&lt;=190,20-((Z46-1)*1),1))</f>
        <v>19</v>
      </c>
      <c r="AB46" s="70">
        <f t="shared" si="1"/>
        <v>16</v>
      </c>
      <c r="AC46" s="1371">
        <f t="shared" si="29"/>
        <v>-4</v>
      </c>
      <c r="AD46" s="1372">
        <f t="shared" si="16"/>
        <v>5</v>
      </c>
      <c r="AE46" s="70">
        <f t="shared" si="17"/>
        <v>68</v>
      </c>
      <c r="AF46" s="1143" t="str">
        <f>IF(ISNA(VLOOKUP(C46,'JOURNÉE 1'!$C$10:$AN$257,36,FALSE)),"",VLOOKUP(C46,'JOURNÉE 1'!$C$10:$AN$257,36,FALSE))</f>
        <v/>
      </c>
      <c r="AG46" s="1143">
        <f t="shared" si="18"/>
        <v>-5.6</v>
      </c>
      <c r="AH46" s="1143">
        <f t="shared" si="19"/>
        <v>-5.4399999999999995</v>
      </c>
      <c r="AI46" s="1143">
        <f>IF(AH46="","",ROUND(AH46-G46,1))</f>
        <v>0.2</v>
      </c>
      <c r="AJ46" s="1240">
        <f t="shared" si="33"/>
        <v>73.599999999999994</v>
      </c>
      <c r="AK46" s="1372">
        <f t="shared" si="30"/>
        <v>30</v>
      </c>
      <c r="AL46" s="70" t="str">
        <f t="shared" si="3"/>
        <v/>
      </c>
      <c r="AM46" s="302" t="str">
        <f t="shared" si="4"/>
        <v/>
      </c>
      <c r="AN46" s="302" t="str">
        <f>IF(COUNTIF($AT$46:$AT$81,"&gt;1")&lt;1,"",SMALL($AT$46:$AT$81,1))</f>
        <v/>
      </c>
      <c r="AO46" s="303" t="str">
        <f>IF(COUNTIF($AN$46:$AN$49,"&gt;1")&lt;1,"",SMALL($AN$46:$AN$49,1))</f>
        <v/>
      </c>
      <c r="AP46" s="302" t="str">
        <f>IF(AO46="","",RANK(AO46,($AO$10:$AO$257),1))</f>
        <v/>
      </c>
      <c r="AQ46" s="302" t="str">
        <f>IF(AP46&gt;20,"",IF(AP46&lt;=190,20-((AP46-1)*1),1))</f>
        <v/>
      </c>
      <c r="AR46" s="302">
        <f t="shared" si="31"/>
        <v>30</v>
      </c>
      <c r="AS46" s="304" t="str">
        <f t="shared" si="5"/>
        <v/>
      </c>
      <c r="AT46" s="305" t="str">
        <f t="shared" si="6"/>
        <v/>
      </c>
      <c r="AU46" s="306" t="str">
        <f t="shared" ref="AU46:AU81" si="66">IF(OR(ISBLANK(AM46),AM46=""),"",RANK(AM46,($AM$46:$AM$80),1))</f>
        <v/>
      </c>
      <c r="AV46" s="307" t="str">
        <f t="shared" si="8"/>
        <v/>
      </c>
      <c r="AW46" s="1496">
        <f>IF(SUM(Q49+AA50+AQ50)&lt;&gt;0,SUM(Q49+AA50+AQ50),0)</f>
        <v>134</v>
      </c>
      <c r="AX46" s="1502">
        <f>IF(AW46=0,"0",RANK(AW46,$AW$10:$AW$257,0))</f>
        <v>3</v>
      </c>
      <c r="AY46" s="1706" t="str">
        <f>IF(BG46= "", "",BG46)</f>
        <v/>
      </c>
      <c r="AZ46" s="1704" t="str">
        <f>IF(OR(BF46=""),"",IF(OR(BG46=""),"",BF46))</f>
        <v/>
      </c>
      <c r="BA46" s="1705" t="str">
        <f>IF(BH46= "", "",BH46)</f>
        <v/>
      </c>
      <c r="BB46" s="308">
        <f t="shared" si="9"/>
        <v>75</v>
      </c>
      <c r="BC46" s="71" t="str">
        <f t="shared" si="10"/>
        <v/>
      </c>
      <c r="BD46" s="309" t="str">
        <f t="shared" si="11"/>
        <v/>
      </c>
      <c r="BE46" s="1653" t="str">
        <f>IF(OR(C46="",C47=""),"",CONCATENATE(C46,C47))</f>
        <v>53360.06.001153360.16.0047</v>
      </c>
      <c r="BF46" s="1653">
        <f>IF(L46= "", "",L46)</f>
        <v>60</v>
      </c>
      <c r="BG46" s="1653" t="str">
        <f>IF(ISNA(VLOOKUP(BE46,'JOURNÉE 1'!$BI$10:$BK$280,2,FALSE)),"",VLOOKUP(BE46,'JOURNÉE 1'!$BI$10:$BK$280,2,FALSE))</f>
        <v/>
      </c>
      <c r="BH46" s="1653" t="str">
        <f>IF(OR(BF46="",BG46=""),"",MIN(BF46:BG46))</f>
        <v/>
      </c>
      <c r="BI46" s="1653">
        <f>IF(COUNTIF(BF46,"&gt;1")&lt;1,"",SMALL(BF46:BG46,1))</f>
        <v>60</v>
      </c>
      <c r="BJ46" s="1374" t="str">
        <f t="shared" si="12"/>
        <v>53360.06.0011</v>
      </c>
      <c r="BK46" s="1373">
        <f t="shared" si="13"/>
        <v>68</v>
      </c>
      <c r="BL46" s="1374" t="str">
        <f>IF(ISBLANK('JOURNÉE 1'!C46),"",'JOURNÉE 1'!C46)</f>
        <v>53360.16.0028</v>
      </c>
      <c r="BM46" s="1373">
        <f>IF(ISBLANK('JOURNÉE 1'!AB46),"",'JOURNÉE 1'!AB46)</f>
        <v>75</v>
      </c>
      <c r="BN46" s="1373" t="str">
        <f>IF(ISNA(VLOOKUP(BJ46,'JOURNÉE 1'!$BN$10:$BQ$280,3,FALSE)),"",VLOOKUP(BJ46,'JOURNÉE 1'!$BN$10:$BQ$280,3,FALSE))</f>
        <v/>
      </c>
      <c r="BO46" s="1373" t="str">
        <f t="shared" si="21"/>
        <v/>
      </c>
      <c r="BP46" s="1373" t="str">
        <f>IF(COUNTIF($BO$46:$BO$81,"&gt;1")&lt;1,"",SMALL($BO$46:$BO$81,1))</f>
        <v/>
      </c>
      <c r="BQ46" s="1373" t="str">
        <f>IF(ISNA(VLOOKUP(BJ46,'JOURNÉE 1'!$C$10:AF$298,1,FALSE)),"",VLOOKUP(BJ46,'JOURNÉE 1'!$C$10:$AF$298,1,FALSE))</f>
        <v/>
      </c>
      <c r="BR46" s="310"/>
      <c r="BS46" t="str">
        <f>IF(ISEVEN(ROW()),IF($B46&lt;&gt;0,TEXT($B46,"00")&amp;" "&amp;#REF!&amp;" "&amp;1,""),IF($B45&lt;&gt;0,TEXT($B45,"00")&amp;" "&amp;#REF!&amp;" "&amp;2,""))</f>
        <v/>
      </c>
      <c r="BT46" t="str">
        <f t="shared" si="14"/>
        <v/>
      </c>
      <c r="BU46" t="str">
        <f t="shared" si="15"/>
        <v/>
      </c>
      <c r="BV46" t="str">
        <f t="shared" si="22"/>
        <v/>
      </c>
      <c r="BW46" t="str">
        <f t="shared" si="23"/>
        <v/>
      </c>
      <c r="BX46" t="str">
        <f t="shared" si="24"/>
        <v/>
      </c>
      <c r="BY46" t="str">
        <f t="shared" si="25"/>
        <v>PERRIN Mickaël</v>
      </c>
      <c r="BZ46" t="str">
        <f t="shared" si="26"/>
        <v>S1H</v>
      </c>
      <c r="CA46" s="935">
        <f t="shared" si="27"/>
        <v>-5.6</v>
      </c>
    </row>
    <row r="47" spans="1:79" ht="15.75" customHeight="1" thickBot="1" x14ac:dyDescent="0.45">
      <c r="A47" s="1497"/>
      <c r="B47" s="1678"/>
      <c r="C47" s="80" t="s">
        <v>121</v>
      </c>
      <c r="D47" s="81" t="s">
        <v>1723</v>
      </c>
      <c r="E47" s="81" t="s">
        <v>1724</v>
      </c>
      <c r="F47" s="82" t="s">
        <v>70</v>
      </c>
      <c r="G47" s="1141">
        <v>3.8</v>
      </c>
      <c r="H47" s="1469"/>
      <c r="I47" s="1102" t="str">
        <f>IF(ISNA(VLOOKUP(C47,'J1&amp;J2'!$CA$9:$CE$466,5,FALSE)),"",VLOOKUP(C47,'J1&amp;J2'!$CA$9:$CE$466,5,FALSE))</f>
        <v>MAX1</v>
      </c>
      <c r="J47" s="1519"/>
      <c r="K47" s="1680"/>
      <c r="L47" s="1691"/>
      <c r="M47" s="1469"/>
      <c r="N47" s="1469"/>
      <c r="O47" s="82">
        <f>IF(COUNTIF($K$46:$K$81,"&gt;1")&lt;2,"",SMALL($K$46:$K$81,2))</f>
        <v>60</v>
      </c>
      <c r="P47" s="82">
        <f>IF(O47="","",RANK(O47,($O$10:$O$257),1))</f>
        <v>2</v>
      </c>
      <c r="Q47" s="269">
        <f>IF(P47&gt;20,"",IF(P47&lt;=190,40-((P47-1)*2),1))</f>
        <v>38</v>
      </c>
      <c r="R47" s="1691"/>
      <c r="S47" s="1469"/>
      <c r="T47" s="1424">
        <v>103</v>
      </c>
      <c r="U47" s="1328">
        <f>IF(ISNA(VLOOKUP(T47,SaisieScores!$L$12:$M$103,2,FALSE)),"",VLOOKUP(T47,SaisieScores!$L$12:$M$103,2,FALSE))</f>
        <v>74</v>
      </c>
      <c r="V47" s="942">
        <f t="shared" si="0"/>
        <v>74</v>
      </c>
      <c r="W47" s="87">
        <f>IF('JOURNÉE 1'!AC47=0,"",'JOURNÉE 1'!AC47)</f>
        <v>84</v>
      </c>
      <c r="X47" s="87">
        <f>IF(OR(ISBLANK(U47),U47=""),"",IF(U47="AB","",RANK(U47,$U$45:$U$81,1)+COUNTIF($U$46:U82,U47)-1))</f>
        <v>3</v>
      </c>
      <c r="Y47" s="99">
        <f>IF(COUNTIF($U$46:$U$81,"&gt;1")&lt;2,"",SMALL($U$46:$U$81,2))</f>
        <v>68</v>
      </c>
      <c r="Z47" s="99">
        <f>IF(Y47="","",RANK(Y47,($Y$10:$Y$257),1))</f>
        <v>5</v>
      </c>
      <c r="AA47" s="99">
        <f>IF(Z47&gt;20,"",IF(Z47&lt;=190,20-((Z47-1)*1),1))</f>
        <v>16</v>
      </c>
      <c r="AB47" s="87">
        <f t="shared" si="1"/>
        <v>12</v>
      </c>
      <c r="AC47" s="86">
        <f t="shared" si="29"/>
        <v>2</v>
      </c>
      <c r="AD47" s="1045">
        <f t="shared" si="16"/>
        <v>9</v>
      </c>
      <c r="AE47" s="87">
        <f t="shared" si="17"/>
        <v>74</v>
      </c>
      <c r="AF47" s="1140" t="str">
        <f>IF(ISNA(VLOOKUP(C47,'JOURNÉE 1'!$C$10:$AN$257,36,FALSE)),"",VLOOKUP(C47,'JOURNÉE 1'!$C$10:$AN$257,36,FALSE))</f>
        <v/>
      </c>
      <c r="AG47" s="1162">
        <f t="shared" si="18"/>
        <v>3.8</v>
      </c>
      <c r="AH47" s="1162">
        <f t="shared" si="19"/>
        <v>3.44</v>
      </c>
      <c r="AI47" s="1162">
        <f t="shared" si="20"/>
        <v>-0.4</v>
      </c>
      <c r="AJ47" s="1244">
        <f t="shared" si="33"/>
        <v>70.2</v>
      </c>
      <c r="AK47" s="1045">
        <f t="shared" si="30"/>
        <v>21</v>
      </c>
      <c r="AL47" s="87" t="str">
        <f t="shared" si="3"/>
        <v/>
      </c>
      <c r="AM47" s="270" t="str">
        <f t="shared" si="4"/>
        <v/>
      </c>
      <c r="AN47" s="270" t="str">
        <f>IF(COUNTIF($AT$46:$AT$81,"&gt;1")&lt;2,"",SMALL($AT$46:$AT$81,2))</f>
        <v/>
      </c>
      <c r="AO47" s="989" t="str">
        <f>IF(COUNTIF($AN$46:$AN$49,"&gt;1")&lt;2,"",SMALL($AN$46:$AN$49,2))</f>
        <v/>
      </c>
      <c r="AP47" s="270" t="str">
        <f>IF(AO47="","",RANK(AO47,($AO$10:$AO$257),1))</f>
        <v/>
      </c>
      <c r="AQ47" s="284" t="str">
        <f>IF(AP47&gt;20,"",IF(AP47&lt;=190,20-((AP47-1)*1),1))</f>
        <v/>
      </c>
      <c r="AR47" s="270">
        <f t="shared" si="31"/>
        <v>21</v>
      </c>
      <c r="AS47" s="271" t="str">
        <f t="shared" si="5"/>
        <v/>
      </c>
      <c r="AT47" s="272" t="str">
        <f t="shared" si="6"/>
        <v/>
      </c>
      <c r="AU47" s="273" t="str">
        <f t="shared" si="66"/>
        <v/>
      </c>
      <c r="AV47" s="274" t="str">
        <f t="shared" si="8"/>
        <v/>
      </c>
      <c r="AW47" s="1497"/>
      <c r="AX47" s="1497"/>
      <c r="AY47" s="1511"/>
      <c r="AZ47" s="1515"/>
      <c r="BA47" s="1458"/>
      <c r="BB47" s="983">
        <f t="shared" si="9"/>
        <v>84</v>
      </c>
      <c r="BC47" s="83" t="str">
        <f t="shared" si="10"/>
        <v/>
      </c>
      <c r="BD47" s="984" t="str">
        <f t="shared" si="11"/>
        <v/>
      </c>
      <c r="BE47" s="1654"/>
      <c r="BF47" s="1654"/>
      <c r="BG47" s="1654"/>
      <c r="BH47" s="1654"/>
      <c r="BI47" s="1654"/>
      <c r="BJ47" s="1029" t="str">
        <f t="shared" si="12"/>
        <v>53360.16.0047</v>
      </c>
      <c r="BK47" s="1310">
        <f t="shared" si="13"/>
        <v>74</v>
      </c>
      <c r="BL47" s="1029" t="str">
        <f>IF(ISBLANK('JOURNÉE 1'!C47),"",'JOURNÉE 1'!C47)</f>
        <v>53360.17.0032</v>
      </c>
      <c r="BM47" s="1310">
        <f>IF(ISBLANK('JOURNÉE 1'!AB47),"",'JOURNÉE 1'!AB47)</f>
        <v>84</v>
      </c>
      <c r="BN47" s="1310" t="str">
        <f>IF(ISNA(VLOOKUP(BJ47,'JOURNÉE 1'!$BN$10:$BQ$280,3,FALSE)),"",VLOOKUP(BJ47,'JOURNÉE 1'!$BN$10:$BQ$280,3,FALSE))</f>
        <v/>
      </c>
      <c r="BO47" s="1310" t="str">
        <f t="shared" si="21"/>
        <v/>
      </c>
      <c r="BP47" s="1310" t="str">
        <f>IF(COUNTIF($BO$46:$BO$81,"&gt;1")&lt;2,"",SMALL($BO$46:$BO$81,2))</f>
        <v/>
      </c>
      <c r="BQ47" s="1310" t="str">
        <f>IF(ISNA(VLOOKUP(BJ47,'JOURNÉE 1'!$C$10:AF$298,1,FALSE)),"",VLOOKUP(BJ47,'JOURNÉE 1'!$C$10:$AF$298,1,FALSE))</f>
        <v/>
      </c>
      <c r="BR47" s="277"/>
      <c r="BS47" t="str">
        <f>IF(ISEVEN(ROW()),IF($B47&lt;&gt;0,TEXT($B47,"00")&amp;" "&amp;#REF!&amp;" "&amp;1,""),IF($B46&lt;&gt;0,TEXT($B46,"00")&amp;" "&amp;#REF!&amp;" "&amp;2,""))</f>
        <v/>
      </c>
      <c r="BT47" t="str">
        <f t="shared" si="14"/>
        <v/>
      </c>
      <c r="BU47" t="str">
        <f t="shared" si="15"/>
        <v/>
      </c>
      <c r="BV47" t="str">
        <f t="shared" si="22"/>
        <v/>
      </c>
      <c r="BW47" t="str">
        <f t="shared" si="23"/>
        <v/>
      </c>
      <c r="BX47" t="str">
        <f t="shared" si="24"/>
        <v/>
      </c>
      <c r="BY47" t="str">
        <f t="shared" si="25"/>
        <v>LEQUIMBRE Maurice</v>
      </c>
      <c r="BZ47" t="str">
        <f t="shared" si="26"/>
        <v>S4H</v>
      </c>
      <c r="CA47" s="935">
        <f t="shared" si="27"/>
        <v>3.8</v>
      </c>
    </row>
    <row r="48" spans="1:79" ht="15.75" customHeight="1" thickBot="1" x14ac:dyDescent="0.45">
      <c r="A48" s="1497"/>
      <c r="B48" s="1683"/>
      <c r="C48" s="97" t="s">
        <v>261</v>
      </c>
      <c r="D48" s="98" t="s">
        <v>1369</v>
      </c>
      <c r="E48" s="98" t="s">
        <v>1343</v>
      </c>
      <c r="F48" s="87" t="s">
        <v>66</v>
      </c>
      <c r="G48" s="1140">
        <v>-6.3</v>
      </c>
      <c r="H48" s="1661">
        <f t="shared" ref="H48" si="67">IF(G49="","",G48+G49)</f>
        <v>-1.0999999999999996</v>
      </c>
      <c r="I48" s="1103" t="str">
        <f>IF(ISNA(VLOOKUP(C48,'J1&amp;J2'!$CA$9:$CE$466,5,FALSE)),"",VLOOKUP(C48,'J1&amp;J2'!$CA$9:$CE$466,5,FALSE))</f>
        <v>MAX1</v>
      </c>
      <c r="J48" s="1516">
        <v>102</v>
      </c>
      <c r="K48" s="1685">
        <f>IF(ISNA(VLOOKUP(J48,SaisieScores!$I$12:$J$103,2,FALSE)),"",VLOOKUP(J48,SaisieScores!$I$12:$J$103,2,FALSE))</f>
        <v>55</v>
      </c>
      <c r="L48" s="1686">
        <f>IF(OR(K48="",K48=0,K48=999),"",K48)</f>
        <v>55</v>
      </c>
      <c r="M48" s="1661">
        <f>IF(L48="","",L48-$AL$6)</f>
        <v>-17</v>
      </c>
      <c r="N48" s="1661">
        <f t="shared" ref="N48" si="68">IF(K48="","",RANK(K48,($K$10:$K$257),1))</f>
        <v>1</v>
      </c>
      <c r="O48" s="99" t="str">
        <f>IF(COUNTIF($K$46:$K$81,"&gt;1")&lt;3,"",SMALL($K$46:$K$81,3))</f>
        <v/>
      </c>
      <c r="P48" s="99" t="str">
        <f>IF(O48="","",RANK(O48,($O$10:$O$257),1))</f>
        <v/>
      </c>
      <c r="Q48" s="186" t="str">
        <f>IF(P48&gt;20,"",IF(P48&lt;=190,40-((P48-1)*2),1))</f>
        <v/>
      </c>
      <c r="R48" s="1690">
        <f>IF(OR(ISBLANK(K48),K48=""),"",RANK(K48,$K$46:$K$81,1)+COUNTIF($K$46:K48,K48)-1)</f>
        <v>1</v>
      </c>
      <c r="S48" s="1468">
        <f>IF(R48="","",IF(R48&gt;3,"",IF(R48=1,K48,IF(R48=2,K48,IF(R48=3,K48)))))</f>
        <v>55</v>
      </c>
      <c r="T48" s="1425">
        <v>104</v>
      </c>
      <c r="U48" s="1328">
        <f>IF(ISNA(VLOOKUP(T48,SaisieScores!$L$12:$M$103,2,FALSE)),"",VLOOKUP(T48,SaisieScores!$L$12:$M$103,2,FALSE))</f>
        <v>66</v>
      </c>
      <c r="V48" s="985">
        <f t="shared" si="0"/>
        <v>66</v>
      </c>
      <c r="W48" s="82">
        <f>IF('JOURNÉE 1'!AC48=0,"",'JOURNÉE 1'!AC48)</f>
        <v>80</v>
      </c>
      <c r="X48" s="82">
        <f>IF(OR(ISBLANK(U48),U48=""),"",IF(U48="AB","",RANK(U48,$U$45:$U$81,1)+COUNTIF($U$46:U83,U48)-1))</f>
        <v>1</v>
      </c>
      <c r="Y48" s="82">
        <f>IF(COUNTIF($U$46:$U$81,"&gt;1")&lt;3,"",SMALL($U$46:$U$81,3))</f>
        <v>74</v>
      </c>
      <c r="Z48" s="82">
        <f>IF(Y48="","",RANK(Y48,($Y$10:$Y$257),1))</f>
        <v>9</v>
      </c>
      <c r="AA48" s="82">
        <f>IF(Z48&gt;20,"",IF(Z48&lt;=190,20-((Z48-1)*1),1))</f>
        <v>12</v>
      </c>
      <c r="AB48" s="82">
        <f t="shared" si="1"/>
        <v>19</v>
      </c>
      <c r="AC48" s="147">
        <f t="shared" si="29"/>
        <v>-6</v>
      </c>
      <c r="AD48" s="1046">
        <f t="shared" si="16"/>
        <v>2</v>
      </c>
      <c r="AE48" s="82">
        <f t="shared" si="17"/>
        <v>66</v>
      </c>
      <c r="AF48" s="1141" t="str">
        <f>IF(ISNA(VLOOKUP(C48,'JOURNÉE 1'!$C$10:$AN$257,36,FALSE)),"",VLOOKUP(C48,'JOURNÉE 1'!$C$10:$AN$257,36,FALSE))</f>
        <v/>
      </c>
      <c r="AG48" s="1141">
        <f t="shared" si="18"/>
        <v>-6.3</v>
      </c>
      <c r="AH48" s="1141">
        <f t="shared" si="19"/>
        <v>-6.27</v>
      </c>
      <c r="AI48" s="1141">
        <f t="shared" si="20"/>
        <v>0</v>
      </c>
      <c r="AJ48" s="1242">
        <f t="shared" si="33"/>
        <v>72.3</v>
      </c>
      <c r="AK48" s="1046">
        <f t="shared" si="30"/>
        <v>26</v>
      </c>
      <c r="AL48" s="82" t="str">
        <f t="shared" si="3"/>
        <v/>
      </c>
      <c r="AM48" s="270" t="str">
        <f t="shared" si="4"/>
        <v/>
      </c>
      <c r="AN48" s="288" t="str">
        <f>IF(COUNTIF($AT$46:$AT$81,"&gt;1")&lt;3,"",SMALL($AT$46:$AT$81,3))</f>
        <v/>
      </c>
      <c r="AO48" s="270" t="str">
        <f>IF(COUNTIF($AN$46:$AN$49,"&gt;1")&lt;3,"",SMALL($AN$46:$AN$49,3))</f>
        <v/>
      </c>
      <c r="AP48" s="288" t="str">
        <f>IF(AO48="","",RANK(AO48,($AO$10:$AO$257),1))</f>
        <v/>
      </c>
      <c r="AQ48" s="284" t="str">
        <f>IF(AP48&gt;20,"",IF(AP48&lt;=190,20-((AP48-1)*1),1))</f>
        <v/>
      </c>
      <c r="AR48" s="270">
        <f t="shared" si="31"/>
        <v>26</v>
      </c>
      <c r="AS48" s="271" t="str">
        <f t="shared" si="5"/>
        <v/>
      </c>
      <c r="AT48" s="272" t="str">
        <f t="shared" si="6"/>
        <v/>
      </c>
      <c r="AU48" s="273" t="str">
        <f t="shared" si="66"/>
        <v/>
      </c>
      <c r="AV48" s="278" t="str">
        <f t="shared" si="8"/>
        <v/>
      </c>
      <c r="AW48" s="1497"/>
      <c r="AX48" s="1497"/>
      <c r="AY48" s="1667" t="str">
        <f>IF(BG48= "", "",BG48)</f>
        <v/>
      </c>
      <c r="AZ48" s="1658" t="str">
        <f>IF(OR(BF48=""),"",IF(OR(BG48=""),"",BF48))</f>
        <v/>
      </c>
      <c r="BA48" s="1660" t="str">
        <f>IF(BH48= "", "",BH48)</f>
        <v/>
      </c>
      <c r="BB48" s="1307">
        <f t="shared" si="9"/>
        <v>80</v>
      </c>
      <c r="BC48" s="87" t="str">
        <f t="shared" si="10"/>
        <v/>
      </c>
      <c r="BD48" s="986" t="str">
        <f t="shared" si="11"/>
        <v/>
      </c>
      <c r="BE48" s="1655" t="str">
        <f>IF(OR(C48="",C49=""),"",CONCATENATE(C48,C49))</f>
        <v>53360.95.04653360.97.048</v>
      </c>
      <c r="BF48" s="1655">
        <f>IF(L48= "", "",L48)</f>
        <v>55</v>
      </c>
      <c r="BG48" s="1655" t="str">
        <f>IF(ISNA(VLOOKUP(BE48,'JOURNÉE 1'!$BI$10:$BK$280,2,FALSE)),"",VLOOKUP(BE48,'JOURNÉE 1'!$BI$10:$BK$280,2,FALSE))</f>
        <v/>
      </c>
      <c r="BH48" s="1655" t="str">
        <f>IF(OR(BF48="",BG48=""),"",MIN(BF48:BG48))</f>
        <v/>
      </c>
      <c r="BI48" s="1655">
        <f>IF(COUNTIF(BF48,"&gt;1")&lt;1,"",SMALL(BF48:BG48,1))</f>
        <v>55</v>
      </c>
      <c r="BJ48" s="1029" t="str">
        <f t="shared" si="12"/>
        <v>53360.95.046</v>
      </c>
      <c r="BK48" s="1310">
        <f t="shared" si="13"/>
        <v>66</v>
      </c>
      <c r="BL48" s="1029" t="str">
        <f>IF(ISBLANK('JOURNÉE 1'!C48),"",'JOURNÉE 1'!C48)</f>
        <v>53360.02.210</v>
      </c>
      <c r="BM48" s="1310">
        <f>IF(ISBLANK('JOURNÉE 1'!AB48),"",'JOURNÉE 1'!AB48)</f>
        <v>80</v>
      </c>
      <c r="BN48" s="1310" t="str">
        <f>IF(ISNA(VLOOKUP(BJ48,'JOURNÉE 1'!$BN$10:$BQ$280,3,FALSE)),"",VLOOKUP(BJ48,'JOURNÉE 1'!$BN$10:$BQ$280,3,FALSE))</f>
        <v/>
      </c>
      <c r="BO48" s="1310" t="str">
        <f t="shared" si="21"/>
        <v/>
      </c>
      <c r="BP48" s="1310" t="str">
        <f>IF(COUNTIF($BO$46:$BO$81,"&gt;1")&lt;3,"",SMALL($BO$46:$BO$81,3))</f>
        <v/>
      </c>
      <c r="BQ48" s="1310" t="str">
        <f>IF(ISNA(VLOOKUP(BJ48,'JOURNÉE 1'!$C$10:AF$298,1,FALSE)),"",VLOOKUP(BJ48,'JOURNÉE 1'!$C$10:$AF$298,1,FALSE))</f>
        <v/>
      </c>
      <c r="BR48" s="280"/>
      <c r="BS48" t="str">
        <f>IF(ISEVEN(ROW()),IF($B48&lt;&gt;0,TEXT($B48,"00")&amp;" "&amp;#REF!&amp;" "&amp;1,""),IF($B47&lt;&gt;0,TEXT($B47,"00")&amp;" "&amp;#REF!&amp;" "&amp;2,""))</f>
        <v/>
      </c>
      <c r="BT48" t="str">
        <f t="shared" si="14"/>
        <v/>
      </c>
      <c r="BU48" t="str">
        <f t="shared" si="15"/>
        <v/>
      </c>
      <c r="BV48" t="str">
        <f t="shared" si="22"/>
        <v/>
      </c>
      <c r="BW48" t="str">
        <f t="shared" si="23"/>
        <v/>
      </c>
      <c r="BX48" t="str">
        <f t="shared" si="24"/>
        <v/>
      </c>
      <c r="BY48" t="str">
        <f t="shared" si="25"/>
        <v>ROUSSEAU Dominique</v>
      </c>
      <c r="BZ48" t="str">
        <f t="shared" si="26"/>
        <v>S3H</v>
      </c>
      <c r="CA48" s="935">
        <f t="shared" si="27"/>
        <v>-6.3</v>
      </c>
    </row>
    <row r="49" spans="1:79" ht="15.75" customHeight="1" thickBot="1" x14ac:dyDescent="0.45">
      <c r="A49" s="1497"/>
      <c r="B49" s="1684"/>
      <c r="C49" s="97" t="s">
        <v>262</v>
      </c>
      <c r="D49" s="98" t="s">
        <v>1369</v>
      </c>
      <c r="E49" s="98" t="s">
        <v>1370</v>
      </c>
      <c r="F49" s="87" t="s">
        <v>92</v>
      </c>
      <c r="G49" s="1140">
        <v>5.2</v>
      </c>
      <c r="H49" s="1469"/>
      <c r="I49" s="1103" t="str">
        <f>IF(ISNA(VLOOKUP(C49,'J1&amp;J2'!$CA$9:$CE$466,5,FALSE)),"",VLOOKUP(C49,'J1&amp;J2'!$CA$9:$CE$466,5,FALSE))</f>
        <v>MAX1</v>
      </c>
      <c r="J49" s="1517"/>
      <c r="K49" s="1680"/>
      <c r="L49" s="1691"/>
      <c r="M49" s="1469"/>
      <c r="N49" s="1469"/>
      <c r="O49" s="88"/>
      <c r="P49" s="88" t="s">
        <v>74</v>
      </c>
      <c r="Q49" s="987">
        <f>IF(SUM(Q46:Q48)&lt;&gt;0,SUM(Q46:Q48),0)</f>
        <v>78</v>
      </c>
      <c r="R49" s="1691"/>
      <c r="S49" s="1469"/>
      <c r="T49" s="1425">
        <v>105</v>
      </c>
      <c r="U49" s="1328">
        <f>IF(ISNA(VLOOKUP(T49,SaisieScores!$L$12:$M$103,2,FALSE)),"",VLOOKUP(T49,SaisieScores!$L$12:$M$103,2,FALSE))</f>
        <v>77</v>
      </c>
      <c r="V49" s="942">
        <f t="shared" si="0"/>
        <v>77</v>
      </c>
      <c r="W49" s="87">
        <f>IF('JOURNÉE 1'!AC49=0,"",'JOURNÉE 1'!AC49)</f>
        <v>68</v>
      </c>
      <c r="X49" s="87">
        <f>IF(OR(ISBLANK(U49),U49=""),"",IF(U49="AB","",RANK(U49,$U$45:$U$81,1)+COUNTIF($U$46:U84,U49)-1))</f>
        <v>4</v>
      </c>
      <c r="Y49" s="99">
        <f>IF(COUNTIF($U$46:$U$81,"&gt;1")&lt;4,"",SMALL($U$46:$U$81,4))</f>
        <v>77</v>
      </c>
      <c r="Z49" s="99">
        <f>IF(Y49="","",RANK(Y49,($Y$10:$Y$257),1))</f>
        <v>12</v>
      </c>
      <c r="AA49" s="99">
        <f>IF(Z49&gt;20,"",IF(Z49&lt;=190,20-((Z49-1)*1),1))</f>
        <v>9</v>
      </c>
      <c r="AB49" s="87">
        <f t="shared" si="1"/>
        <v>9</v>
      </c>
      <c r="AC49" s="86">
        <f t="shared" si="29"/>
        <v>5</v>
      </c>
      <c r="AD49" s="1045">
        <f t="shared" si="16"/>
        <v>12</v>
      </c>
      <c r="AE49" s="87">
        <f t="shared" si="17"/>
        <v>77</v>
      </c>
      <c r="AF49" s="1140" t="str">
        <f>IF(ISNA(VLOOKUP(C49,'JOURNÉE 1'!$C$10:$AN$257,36,FALSE)),"",VLOOKUP(C49,'JOURNÉE 1'!$C$10:$AN$257,36,FALSE))</f>
        <v/>
      </c>
      <c r="AG49" s="1162">
        <f t="shared" si="18"/>
        <v>5.2</v>
      </c>
      <c r="AH49" s="1162">
        <f t="shared" si="19"/>
        <v>5.16</v>
      </c>
      <c r="AI49" s="1162">
        <f t="shared" si="20"/>
        <v>0</v>
      </c>
      <c r="AJ49" s="1241">
        <f t="shared" si="33"/>
        <v>71.8</v>
      </c>
      <c r="AK49" s="1045">
        <f t="shared" si="30"/>
        <v>25</v>
      </c>
      <c r="AL49" s="87" t="str">
        <f t="shared" si="3"/>
        <v/>
      </c>
      <c r="AM49" s="270" t="str">
        <f t="shared" si="4"/>
        <v/>
      </c>
      <c r="AN49" s="283" t="str">
        <f>IF(COUNTIF($AT$46:$AT$81,"&gt;1")&lt;4,"",SMALL($AT$46:$AT$81,4))</f>
        <v/>
      </c>
      <c r="AO49" s="283" t="str">
        <f>IF(COUNTIF($AN$46:$AN$49,"&gt;1")&lt;4,"",SMALL($AN$46:$AN$49,4))</f>
        <v/>
      </c>
      <c r="AP49" s="283" t="str">
        <f>IF(AO49="","",RANK(AO49,($AO$10:$AO$257),1))</f>
        <v/>
      </c>
      <c r="AQ49" s="311" t="str">
        <f>IF(AP49&gt;20,"",IF(AP49&lt;=190,20-((AP49-1)*1),1))</f>
        <v/>
      </c>
      <c r="AR49" s="270">
        <f t="shared" si="31"/>
        <v>25</v>
      </c>
      <c r="AS49" s="271" t="str">
        <f t="shared" si="5"/>
        <v/>
      </c>
      <c r="AT49" s="272" t="str">
        <f t="shared" si="6"/>
        <v/>
      </c>
      <c r="AU49" s="273" t="str">
        <f t="shared" si="66"/>
        <v/>
      </c>
      <c r="AV49" s="274" t="str">
        <f t="shared" si="8"/>
        <v/>
      </c>
      <c r="AW49" s="1497"/>
      <c r="AX49" s="1497"/>
      <c r="AY49" s="1511"/>
      <c r="AZ49" s="1515"/>
      <c r="BA49" s="1458"/>
      <c r="BB49" s="1307">
        <f t="shared" si="9"/>
        <v>68</v>
      </c>
      <c r="BC49" s="87" t="str">
        <f t="shared" si="10"/>
        <v/>
      </c>
      <c r="BD49" s="986" t="str">
        <f t="shared" si="11"/>
        <v/>
      </c>
      <c r="BE49" s="1654"/>
      <c r="BF49" s="1654"/>
      <c r="BG49" s="1654"/>
      <c r="BH49" s="1654"/>
      <c r="BI49" s="1654"/>
      <c r="BJ49" s="1029" t="str">
        <f t="shared" si="12"/>
        <v>53360.97.048</v>
      </c>
      <c r="BK49" s="1310">
        <f t="shared" si="13"/>
        <v>77</v>
      </c>
      <c r="BL49" s="1029" t="str">
        <f>IF(ISBLANK('JOURNÉE 1'!C49),"",'JOURNÉE 1'!C49)</f>
        <v>53360.09.0065</v>
      </c>
      <c r="BM49" s="1310">
        <f>IF(ISBLANK('JOURNÉE 1'!AB49),"",'JOURNÉE 1'!AB49)</f>
        <v>68</v>
      </c>
      <c r="BN49" s="1310" t="str">
        <f>IF(ISNA(VLOOKUP(BJ49,'JOURNÉE 1'!$BN$10:$BQ$280,3,FALSE)),"",VLOOKUP(BJ49,'JOURNÉE 1'!$BN$10:$BQ$280,3,FALSE))</f>
        <v/>
      </c>
      <c r="BO49" s="1310" t="str">
        <f t="shared" si="21"/>
        <v/>
      </c>
      <c r="BP49" s="1310" t="str">
        <f>IF(COUNTIF($BO$46:$BO$81,"&gt;1")&lt;4,"",SMALL($BO$46:$BO$81,4))</f>
        <v/>
      </c>
      <c r="BQ49" s="1310" t="str">
        <f>IF(ISNA(VLOOKUP(BJ49,'JOURNÉE 1'!$C$10:AF$298,1,FALSE)),"",VLOOKUP(BJ49,'JOURNÉE 1'!$C$10:$AF$298,1,FALSE))</f>
        <v/>
      </c>
      <c r="BR49" s="277"/>
      <c r="BS49" t="str">
        <f>IF(ISEVEN(ROW()),IF($B49&lt;&gt;0,TEXT($B49,"00")&amp;" "&amp;#REF!&amp;" "&amp;1,""),IF($B48&lt;&gt;0,TEXT($B48,"00")&amp;" "&amp;#REF!&amp;" "&amp;2,""))</f>
        <v/>
      </c>
      <c r="BT49" t="str">
        <f t="shared" si="14"/>
        <v/>
      </c>
      <c r="BU49" t="str">
        <f t="shared" si="15"/>
        <v/>
      </c>
      <c r="BV49" t="str">
        <f t="shared" si="22"/>
        <v/>
      </c>
      <c r="BW49" t="str">
        <f t="shared" si="23"/>
        <v/>
      </c>
      <c r="BX49" t="str">
        <f t="shared" si="24"/>
        <v/>
      </c>
      <c r="BY49" t="str">
        <f t="shared" si="25"/>
        <v>ROUSSEAU Marie France</v>
      </c>
      <c r="BZ49" t="str">
        <f t="shared" si="26"/>
        <v>S3F</v>
      </c>
      <c r="CA49" s="935">
        <f t="shared" si="27"/>
        <v>5.2</v>
      </c>
    </row>
    <row r="50" spans="1:79" ht="15.75" customHeight="1" x14ac:dyDescent="0.4">
      <c r="A50" s="1497"/>
      <c r="B50" s="1687"/>
      <c r="C50" s="113"/>
      <c r="D50" s="114"/>
      <c r="E50" s="114"/>
      <c r="F50" s="115"/>
      <c r="G50" s="115"/>
      <c r="H50" s="1670" t="str">
        <f t="shared" ref="H50" si="69">IF(G51="","",G50+G51)</f>
        <v/>
      </c>
      <c r="I50" s="1107" t="str">
        <f>IF(ISNA(VLOOKUP(C50,'J1&amp;J2'!$CA$9:$CE$466,5,FALSE)),"",VLOOKUP(C50,'J1&amp;J2'!$CA$9:$CE$466,5,FALSE))</f>
        <v/>
      </c>
      <c r="J50" s="1627"/>
      <c r="K50" s="1685" t="str">
        <f>IF(ISNA(VLOOKUP(J50,SaisieScores!$I$12:$J$103,2,FALSE)),"",VLOOKUP(J50,SaisieScores!$I$12:$J$103,2,FALSE))</f>
        <v/>
      </c>
      <c r="L50" s="1695" t="str">
        <f>IF(OR(K50="",K50=0,K50=999),"",K50)</f>
        <v/>
      </c>
      <c r="M50" s="1670" t="str">
        <f>IF(L50="","",L50-$AL$6)</f>
        <v/>
      </c>
      <c r="N50" s="1670" t="str">
        <f t="shared" ref="N50" si="70">IF(K50="","",RANK(K50,($K$10:$K$257),1))</f>
        <v/>
      </c>
      <c r="O50" s="115"/>
      <c r="P50" s="115"/>
      <c r="Q50" s="194"/>
      <c r="R50" s="1692" t="str">
        <f>IF(OR(ISBLANK(K50),K50=""),"",RANK(K50,$K$46:$K$81,1)+COUNTIF($K$46:K50,K50)-1)</f>
        <v/>
      </c>
      <c r="S50" s="1689" t="str">
        <f>IF(R50="","",IF(R50&gt;3,"",IF(R50=1,K50,IF(R50=2,K50,IF(R50=3,K50)))))</f>
        <v/>
      </c>
      <c r="T50" s="1426"/>
      <c r="U50" s="1328" t="str">
        <f>IF(ISNA(VLOOKUP(T50,SaisieScores!$L$12:$M$103,2,FALSE)),"",VLOOKUP(T50,SaisieScores!$L$12:$M$103,2,FALSE))</f>
        <v/>
      </c>
      <c r="V50" s="985" t="str">
        <f t="shared" si="0"/>
        <v/>
      </c>
      <c r="W50" s="82" t="str">
        <f>IF('JOURNÉE 1'!AC50=0,"",'JOURNÉE 1'!AC50)</f>
        <v/>
      </c>
      <c r="X50" s="82" t="str">
        <f>IF(OR(ISBLANK(U50),U50=""),"",IF(U50="AB","",RANK(U50,$U$45:$U$81,1)+COUNTIF($U$46:U85,U50)-1))</f>
        <v/>
      </c>
      <c r="Y50" s="82"/>
      <c r="Z50" s="82" t="s">
        <v>74</v>
      </c>
      <c r="AA50" s="82">
        <f>IF(SUM(AA46:AA49)&lt;&gt;0,SUM(AA46:AA49),0)</f>
        <v>56</v>
      </c>
      <c r="AB50" s="82" t="str">
        <f t="shared" si="1"/>
        <v/>
      </c>
      <c r="AC50" s="147" t="str">
        <f t="shared" si="29"/>
        <v/>
      </c>
      <c r="AD50" s="1046" t="str">
        <f t="shared" si="16"/>
        <v/>
      </c>
      <c r="AE50" s="82" t="str">
        <f t="shared" si="17"/>
        <v/>
      </c>
      <c r="AF50" s="1141" t="str">
        <f>IF(ISNA(VLOOKUP(C50,'JOURNÉE 1'!$C$10:$AN$257,36,FALSE)),"",VLOOKUP(C50,'JOURNÉE 1'!$C$10:$AN$257,36,FALSE))</f>
        <v/>
      </c>
      <c r="AG50" s="1141" t="str">
        <f t="shared" si="18"/>
        <v/>
      </c>
      <c r="AH50" s="1141" t="str">
        <f t="shared" si="19"/>
        <v/>
      </c>
      <c r="AI50" s="1141" t="str">
        <f t="shared" si="20"/>
        <v/>
      </c>
      <c r="AJ50" s="1242" t="str">
        <f t="shared" si="33"/>
        <v/>
      </c>
      <c r="AK50" s="1046" t="str">
        <f t="shared" si="30"/>
        <v/>
      </c>
      <c r="AL50" s="82" t="str">
        <f t="shared" si="3"/>
        <v/>
      </c>
      <c r="AM50" s="270" t="str">
        <f t="shared" si="4"/>
        <v/>
      </c>
      <c r="AN50" s="261"/>
      <c r="AO50" s="988"/>
      <c r="AP50" s="332" t="s">
        <v>74</v>
      </c>
      <c r="AQ50" s="284">
        <f>IF(SUM(AQ46:AQ49)&lt;&gt;0,SUM(AQ46:AQ49),0)</f>
        <v>0</v>
      </c>
      <c r="AR50" s="270" t="str">
        <f t="shared" si="31"/>
        <v/>
      </c>
      <c r="AS50" s="271" t="str">
        <f t="shared" si="5"/>
        <v/>
      </c>
      <c r="AT50" s="272" t="str">
        <f t="shared" si="6"/>
        <v/>
      </c>
      <c r="AU50" s="273" t="str">
        <f t="shared" si="66"/>
        <v/>
      </c>
      <c r="AV50" s="278" t="str">
        <f t="shared" si="8"/>
        <v/>
      </c>
      <c r="AW50" s="1497"/>
      <c r="AX50" s="1497"/>
      <c r="AY50" s="1703">
        <f>IF(BG50= "", "",BG50)</f>
        <v>0</v>
      </c>
      <c r="AZ50" s="1697" t="str">
        <f>IF(OR(BF50=""),"",IF(OR(BG50=""),"",BF50))</f>
        <v/>
      </c>
      <c r="BA50" s="1698" t="str">
        <f>IF(BH50= "", "",BH50)</f>
        <v/>
      </c>
      <c r="BB50" s="983" t="str">
        <f t="shared" si="9"/>
        <v/>
      </c>
      <c r="BC50" s="83" t="str">
        <f t="shared" si="10"/>
        <v/>
      </c>
      <c r="BD50" s="984" t="str">
        <f t="shared" si="11"/>
        <v/>
      </c>
      <c r="BE50" s="1655" t="str">
        <f>IF(OR(C50="",C51=""),"",CONCATENATE(C50,C51))</f>
        <v/>
      </c>
      <c r="BF50" s="1655" t="str">
        <f>IF(L50= "", "",L50)</f>
        <v/>
      </c>
      <c r="BG50" s="1655">
        <f>IF(ISNA(VLOOKUP(BE50,'JOURNÉE 1'!$BI$10:$BK$280,2,FALSE)),"",VLOOKUP(BE50,'JOURNÉE 1'!$BI$10:$BK$280,2,FALSE))</f>
        <v>0</v>
      </c>
      <c r="BH50" s="1655" t="str">
        <f>IF(OR(BF50="",BG50=""),"",MIN(BF50:BG50))</f>
        <v/>
      </c>
      <c r="BI50" s="1655" t="str">
        <f>IF(COUNTIF(BF50,"&gt;1")&lt;1,"",SMALL(BF50:BG50,1))</f>
        <v/>
      </c>
      <c r="BJ50" s="1029" t="str">
        <f t="shared" si="12"/>
        <v/>
      </c>
      <c r="BK50" s="1310" t="str">
        <f t="shared" si="13"/>
        <v/>
      </c>
      <c r="BL50" s="1029" t="str">
        <f>IF(ISBLANK('JOURNÉE 1'!C50),"",'JOURNÉE 1'!C50)</f>
        <v>53360.01.028</v>
      </c>
      <c r="BM50" s="1310" t="str">
        <f>IF(ISBLANK('JOURNÉE 1'!AB50),"",'JOURNÉE 1'!AB50)</f>
        <v/>
      </c>
      <c r="BN50" s="1310" t="str">
        <f>IF(ISNA(VLOOKUP(BJ50,'JOURNÉE 1'!$BN$10:$BQ$280,3,FALSE)),"",VLOOKUP(BJ50,'JOURNÉE 1'!$BN$10:$BQ$280,3,FALSE))</f>
        <v/>
      </c>
      <c r="BO50" s="1310" t="str">
        <f t="shared" si="21"/>
        <v/>
      </c>
      <c r="BP50" s="1310"/>
      <c r="BQ50" s="1310" t="str">
        <f>IF(ISNA(VLOOKUP(BJ50,'JOURNÉE 1'!$C$10:AF$298,1,FALSE)),"",VLOOKUP(BJ50,'JOURNÉE 1'!$C$10:$AF$298,1,FALSE))</f>
        <v/>
      </c>
      <c r="BR50" s="280"/>
      <c r="BS50" t="str">
        <f>IF(ISEVEN(ROW()),IF($B50&lt;&gt;0,TEXT($B50,"00")&amp;" "&amp;#REF!&amp;" "&amp;1,""),IF($B49&lt;&gt;0,TEXT($B49,"00")&amp;" "&amp;#REF!&amp;" "&amp;2,""))</f>
        <v/>
      </c>
      <c r="BT50" t="str">
        <f t="shared" si="14"/>
        <v/>
      </c>
      <c r="BU50" t="str">
        <f t="shared" si="15"/>
        <v/>
      </c>
      <c r="BV50" t="str">
        <f t="shared" si="22"/>
        <v/>
      </c>
      <c r="BW50" t="str">
        <f t="shared" si="23"/>
        <v/>
      </c>
      <c r="BX50" t="str">
        <f t="shared" si="24"/>
        <v/>
      </c>
      <c r="BY50" t="str">
        <f t="shared" si="25"/>
        <v/>
      </c>
      <c r="BZ50" t="str">
        <f t="shared" si="26"/>
        <v/>
      </c>
      <c r="CA50" s="935" t="str">
        <f t="shared" si="27"/>
        <v/>
      </c>
    </row>
    <row r="51" spans="1:79" ht="15.75" customHeight="1" thickBot="1" x14ac:dyDescent="0.45">
      <c r="A51" s="1497"/>
      <c r="B51" s="1678"/>
      <c r="C51" s="80"/>
      <c r="D51" s="81"/>
      <c r="E51" s="81"/>
      <c r="F51" s="82"/>
      <c r="G51" s="82"/>
      <c r="H51" s="1469"/>
      <c r="I51" s="1102" t="str">
        <f>IF(ISNA(VLOOKUP(C51,'J1&amp;J2'!$CA$9:$CE$466,5,FALSE)),"",VLOOKUP(C51,'J1&amp;J2'!$CA$9:$CE$466,5,FALSE))</f>
        <v/>
      </c>
      <c r="J51" s="1519"/>
      <c r="K51" s="1680"/>
      <c r="L51" s="1691"/>
      <c r="M51" s="1469"/>
      <c r="N51" s="1469"/>
      <c r="O51" s="82"/>
      <c r="P51" s="82"/>
      <c r="Q51" s="269"/>
      <c r="R51" s="1691"/>
      <c r="S51" s="1469"/>
      <c r="T51" s="1424"/>
      <c r="U51" s="1328" t="str">
        <f>IF(ISNA(VLOOKUP(T51,SaisieScores!$L$12:$M$103,2,FALSE)),"",VLOOKUP(T51,SaisieScores!$L$12:$M$103,2,FALSE))</f>
        <v/>
      </c>
      <c r="V51" s="942" t="str">
        <f t="shared" si="0"/>
        <v/>
      </c>
      <c r="W51" s="87">
        <f>IF('JOURNÉE 1'!AC51=0,"",'JOURNÉE 1'!AC51)</f>
        <v>76</v>
      </c>
      <c r="X51" s="87" t="str">
        <f>IF(OR(ISBLANK(U51),U51=""),"",IF(U51="AB","",RANK(U51,$U$45:$U$81,1)+COUNTIF($U$46:U86,U51)-1))</f>
        <v/>
      </c>
      <c r="Y51" s="99"/>
      <c r="Z51" s="99"/>
      <c r="AA51" s="99"/>
      <c r="AB51" s="87" t="str">
        <f t="shared" si="1"/>
        <v/>
      </c>
      <c r="AC51" s="86" t="str">
        <f t="shared" si="29"/>
        <v/>
      </c>
      <c r="AD51" s="1045" t="str">
        <f t="shared" si="16"/>
        <v/>
      </c>
      <c r="AE51" s="87" t="str">
        <f t="shared" si="17"/>
        <v/>
      </c>
      <c r="AF51" s="1140" t="str">
        <f>IF(ISNA(VLOOKUP(C51,'JOURNÉE 1'!$C$10:$AN$257,36,FALSE)),"",VLOOKUP(C51,'JOURNÉE 1'!$C$10:$AN$257,36,FALSE))</f>
        <v/>
      </c>
      <c r="AG51" s="1162" t="str">
        <f t="shared" si="18"/>
        <v/>
      </c>
      <c r="AH51" s="1162" t="str">
        <f t="shared" si="19"/>
        <v/>
      </c>
      <c r="AI51" s="1162" t="str">
        <f t="shared" si="20"/>
        <v/>
      </c>
      <c r="AJ51" s="1241" t="str">
        <f t="shared" si="33"/>
        <v/>
      </c>
      <c r="AK51" s="1045" t="str">
        <f t="shared" si="30"/>
        <v/>
      </c>
      <c r="AL51" s="87" t="str">
        <f t="shared" si="3"/>
        <v/>
      </c>
      <c r="AM51" s="270" t="str">
        <f t="shared" si="4"/>
        <v/>
      </c>
      <c r="AN51" s="284"/>
      <c r="AO51" s="989"/>
      <c r="AP51" s="270"/>
      <c r="AQ51" s="270"/>
      <c r="AR51" s="270" t="str">
        <f t="shared" si="31"/>
        <v/>
      </c>
      <c r="AS51" s="271" t="str">
        <f t="shared" si="5"/>
        <v/>
      </c>
      <c r="AT51" s="272" t="str">
        <f t="shared" si="6"/>
        <v/>
      </c>
      <c r="AU51" s="273" t="str">
        <f t="shared" si="66"/>
        <v/>
      </c>
      <c r="AV51" s="274" t="str">
        <f t="shared" si="8"/>
        <v/>
      </c>
      <c r="AW51" s="1497"/>
      <c r="AX51" s="1497"/>
      <c r="AY51" s="1511"/>
      <c r="AZ51" s="1515"/>
      <c r="BA51" s="1458"/>
      <c r="BB51" s="983">
        <f t="shared" si="9"/>
        <v>76</v>
      </c>
      <c r="BC51" s="83" t="str">
        <f t="shared" si="10"/>
        <v/>
      </c>
      <c r="BD51" s="984" t="str">
        <f t="shared" si="11"/>
        <v/>
      </c>
      <c r="BE51" s="1654"/>
      <c r="BF51" s="1654"/>
      <c r="BG51" s="1654"/>
      <c r="BH51" s="1654"/>
      <c r="BI51" s="1654"/>
      <c r="BJ51" s="1029" t="str">
        <f t="shared" si="12"/>
        <v/>
      </c>
      <c r="BK51" s="1310" t="str">
        <f t="shared" si="13"/>
        <v/>
      </c>
      <c r="BL51" s="1029" t="str">
        <f>IF(ISBLANK('JOURNÉE 1'!C51),"",'JOURNÉE 1'!C51)</f>
        <v>53360.01.029</v>
      </c>
      <c r="BM51" s="1310">
        <f>IF(ISBLANK('JOURNÉE 1'!AB51),"",'JOURNÉE 1'!AB51)</f>
        <v>76</v>
      </c>
      <c r="BN51" s="1310" t="str">
        <f>IF(ISNA(VLOOKUP(BJ51,'JOURNÉE 1'!$BN$10:$BQ$280,3,FALSE)),"",VLOOKUP(BJ51,'JOURNÉE 1'!$BN$10:$BQ$280,3,FALSE))</f>
        <v/>
      </c>
      <c r="BO51" s="1310" t="str">
        <f t="shared" si="21"/>
        <v/>
      </c>
      <c r="BP51" s="1310"/>
      <c r="BQ51" s="1310" t="str">
        <f>IF(ISNA(VLOOKUP(BJ51,'JOURNÉE 1'!$C$10:AF$298,1,FALSE)),"",VLOOKUP(BJ51,'JOURNÉE 1'!$C$10:$AF$298,1,FALSE))</f>
        <v/>
      </c>
      <c r="BR51" s="277"/>
      <c r="BS51" t="str">
        <f>IF(ISEVEN(ROW()),IF($B51&lt;&gt;0,TEXT($B51,"00")&amp;" "&amp;#REF!&amp;" "&amp;1,""),IF($B50&lt;&gt;0,TEXT($B50,"00")&amp;" "&amp;#REF!&amp;" "&amp;2,""))</f>
        <v/>
      </c>
      <c r="BT51" t="str">
        <f t="shared" si="14"/>
        <v/>
      </c>
      <c r="BU51" t="str">
        <f t="shared" si="15"/>
        <v/>
      </c>
      <c r="BV51" t="str">
        <f t="shared" si="22"/>
        <v/>
      </c>
      <c r="BW51" t="str">
        <f t="shared" si="23"/>
        <v/>
      </c>
      <c r="BX51" t="str">
        <f t="shared" si="24"/>
        <v/>
      </c>
      <c r="BY51" t="str">
        <f t="shared" si="25"/>
        <v/>
      </c>
      <c r="BZ51" t="str">
        <f t="shared" si="26"/>
        <v/>
      </c>
      <c r="CA51" s="935" t="str">
        <f t="shared" si="27"/>
        <v/>
      </c>
    </row>
    <row r="52" spans="1:79" ht="15.75" customHeight="1" thickBot="1" x14ac:dyDescent="0.45">
      <c r="A52" s="1497"/>
      <c r="B52" s="1683"/>
      <c r="C52" s="97"/>
      <c r="D52" s="98"/>
      <c r="E52" s="98"/>
      <c r="F52" s="87"/>
      <c r="G52" s="87"/>
      <c r="H52" s="1661" t="str">
        <f t="shared" ref="H52" si="71">IF(G53="","",G52+G53)</f>
        <v/>
      </c>
      <c r="I52" s="1103" t="str">
        <f>IF(ISNA(VLOOKUP(C52,'J1&amp;J2'!$CA$9:$CE$466,5,FALSE)),"",VLOOKUP(C52,'J1&amp;J2'!$CA$9:$CE$466,5,FALSE))</f>
        <v/>
      </c>
      <c r="J52" s="1516"/>
      <c r="K52" s="1685" t="str">
        <f>IF(ISNA(VLOOKUP(J52,SaisieScores!$I$12:$J$103,2,FALSE)),"",VLOOKUP(J52,SaisieScores!$I$12:$J$103,2,FALSE))</f>
        <v/>
      </c>
      <c r="L52" s="1686" t="str">
        <f>IF(OR(K52="",K52=0,K52=999),"",K52)</f>
        <v/>
      </c>
      <c r="M52" s="1661" t="str">
        <f>IF(L52="","",L52-$AL$6)</f>
        <v/>
      </c>
      <c r="N52" s="1661" t="str">
        <f t="shared" ref="N52" si="72">IF(K52="","",RANK(K52,($K$10:$K$257),1))</f>
        <v/>
      </c>
      <c r="O52" s="99"/>
      <c r="P52" s="99"/>
      <c r="Q52" s="186"/>
      <c r="R52" s="1690" t="str">
        <f>IF(OR(ISBLANK(K52),K52=""),"",RANK(K52,$K$46:$K$81,1)+COUNTIF($K$46:K52,K52)-1)</f>
        <v/>
      </c>
      <c r="S52" s="1468" t="str">
        <f>IF(R52="","",IF(R52&gt;3,"",IF(R52=1,K52,IF(R52=2,K52,IF(R52=3,K52)))))</f>
        <v/>
      </c>
      <c r="T52" s="1425"/>
      <c r="U52" s="1328" t="str">
        <f>IF(ISNA(VLOOKUP(T52,SaisieScores!$L$12:$M$103,2,FALSE)),"",VLOOKUP(T52,SaisieScores!$L$12:$M$103,2,FALSE))</f>
        <v/>
      </c>
      <c r="V52" s="985" t="str">
        <f t="shared" si="0"/>
        <v/>
      </c>
      <c r="W52" s="82" t="str">
        <f>IF('JOURNÉE 1'!AC52=0,"",'JOURNÉE 1'!AC52)</f>
        <v/>
      </c>
      <c r="X52" s="82" t="str">
        <f>IF(OR(ISBLANK(U52),U52=""),"",IF(U52="AB","",RANK(U52,$U$45:$U$81,1)+COUNTIF($U$46:U87,U52)-1))</f>
        <v/>
      </c>
      <c r="Y52" s="82"/>
      <c r="Z52" s="82"/>
      <c r="AA52" s="82"/>
      <c r="AB52" s="82" t="str">
        <f t="shared" si="1"/>
        <v/>
      </c>
      <c r="AC52" s="147" t="str">
        <f t="shared" si="29"/>
        <v/>
      </c>
      <c r="AD52" s="1046" t="str">
        <f t="shared" si="16"/>
        <v/>
      </c>
      <c r="AE52" s="82" t="str">
        <f t="shared" si="17"/>
        <v/>
      </c>
      <c r="AF52" s="1141" t="str">
        <f>IF(ISNA(VLOOKUP(C52,'JOURNÉE 1'!$C$10:$AN$257,36,FALSE)),"",VLOOKUP(C52,'JOURNÉE 1'!$C$10:$AN$257,36,FALSE))</f>
        <v/>
      </c>
      <c r="AG52" s="1141" t="str">
        <f t="shared" si="18"/>
        <v/>
      </c>
      <c r="AH52" s="1141" t="str">
        <f t="shared" si="19"/>
        <v/>
      </c>
      <c r="AI52" s="1141" t="str">
        <f t="shared" si="20"/>
        <v/>
      </c>
      <c r="AJ52" s="1242" t="str">
        <f t="shared" si="33"/>
        <v/>
      </c>
      <c r="AK52" s="1046" t="str">
        <f t="shared" si="30"/>
        <v/>
      </c>
      <c r="AL52" s="82" t="str">
        <f t="shared" si="3"/>
        <v/>
      </c>
      <c r="AM52" s="270" t="str">
        <f t="shared" si="4"/>
        <v/>
      </c>
      <c r="AN52" s="284"/>
      <c r="AO52" s="989"/>
      <c r="AP52" s="270"/>
      <c r="AQ52" s="270"/>
      <c r="AR52" s="270" t="str">
        <f t="shared" si="31"/>
        <v/>
      </c>
      <c r="AS52" s="271" t="str">
        <f t="shared" si="5"/>
        <v/>
      </c>
      <c r="AT52" s="272" t="str">
        <f t="shared" si="6"/>
        <v/>
      </c>
      <c r="AU52" s="273" t="str">
        <f t="shared" si="66"/>
        <v/>
      </c>
      <c r="AV52" s="278" t="str">
        <f t="shared" si="8"/>
        <v/>
      </c>
      <c r="AW52" s="1497"/>
      <c r="AX52" s="1497"/>
      <c r="AY52" s="1667">
        <f>IF(BG52= "", "",BG52)</f>
        <v>0</v>
      </c>
      <c r="AZ52" s="1658" t="str">
        <f>IF(OR(BF52=""),"",IF(OR(BG52=""),"",BF52))</f>
        <v/>
      </c>
      <c r="BA52" s="1660" t="str">
        <f>IF(BH52= "", "",BH52)</f>
        <v/>
      </c>
      <c r="BB52" s="1307" t="str">
        <f t="shared" si="9"/>
        <v/>
      </c>
      <c r="BC52" s="87" t="str">
        <f t="shared" si="10"/>
        <v/>
      </c>
      <c r="BD52" s="986" t="str">
        <f t="shared" si="11"/>
        <v/>
      </c>
      <c r="BE52" s="1655" t="str">
        <f>IF(OR(C52="",C53=""),"",CONCATENATE(C52,C53))</f>
        <v/>
      </c>
      <c r="BF52" s="1655" t="str">
        <f>IF(L52= "", "",L52)</f>
        <v/>
      </c>
      <c r="BG52" s="1655">
        <f>IF(ISNA(VLOOKUP(BE52,'JOURNÉE 1'!$BI$10:$BK$280,2,FALSE)),"",VLOOKUP(BE52,'JOURNÉE 1'!$BI$10:$BK$280,2,FALSE))</f>
        <v>0</v>
      </c>
      <c r="BH52" s="1655" t="str">
        <f>IF(OR(BF52="",BG52=""),"",MIN(BF52:BG52))</f>
        <v/>
      </c>
      <c r="BI52" s="1655" t="str">
        <f>IF(COUNTIF(BF52,"&gt;1")&lt;1,"",SMALL(BF52:BG52,1))</f>
        <v/>
      </c>
      <c r="BJ52" s="1029" t="str">
        <f t="shared" si="12"/>
        <v/>
      </c>
      <c r="BK52" s="1310" t="str">
        <f t="shared" si="13"/>
        <v/>
      </c>
      <c r="BL52" s="1029" t="str">
        <f>IF(ISBLANK('JOURNÉE 1'!C52),"",'JOURNÉE 1'!C52)</f>
        <v/>
      </c>
      <c r="BM52" s="1310" t="str">
        <f>IF(ISBLANK('JOURNÉE 1'!AB52),"",'JOURNÉE 1'!AB52)</f>
        <v/>
      </c>
      <c r="BN52" s="1310" t="str">
        <f>IF(ISNA(VLOOKUP(BJ52,'JOURNÉE 1'!$BN$10:$BQ$280,3,FALSE)),"",VLOOKUP(BJ52,'JOURNÉE 1'!$BN$10:$BQ$280,3,FALSE))</f>
        <v/>
      </c>
      <c r="BO52" s="1310" t="str">
        <f t="shared" si="21"/>
        <v/>
      </c>
      <c r="BP52" s="1310"/>
      <c r="BQ52" s="1310" t="str">
        <f>IF(ISNA(VLOOKUP(BJ52,'JOURNÉE 1'!$C$10:AF$298,1,FALSE)),"",VLOOKUP(BJ52,'JOURNÉE 1'!$C$10:$AF$298,1,FALSE))</f>
        <v/>
      </c>
      <c r="BR52" s="280"/>
      <c r="BS52" t="str">
        <f>IF(ISEVEN(ROW()),IF($B52&lt;&gt;0,TEXT($B52,"00")&amp;" "&amp;#REF!&amp;" "&amp;1,""),IF($B51&lt;&gt;0,TEXT($B51,"00")&amp;" "&amp;#REF!&amp;" "&amp;2,""))</f>
        <v/>
      </c>
      <c r="BT52" t="str">
        <f t="shared" si="14"/>
        <v/>
      </c>
      <c r="BU52" t="str">
        <f t="shared" si="15"/>
        <v/>
      </c>
      <c r="BV52" t="str">
        <f t="shared" si="22"/>
        <v/>
      </c>
      <c r="BW52" t="str">
        <f t="shared" si="23"/>
        <v/>
      </c>
      <c r="BX52" t="str">
        <f t="shared" si="24"/>
        <v/>
      </c>
      <c r="BY52" t="str">
        <f t="shared" si="25"/>
        <v/>
      </c>
      <c r="BZ52" t="str">
        <f t="shared" si="26"/>
        <v/>
      </c>
      <c r="CA52" s="935" t="str">
        <f t="shared" si="27"/>
        <v/>
      </c>
    </row>
    <row r="53" spans="1:79" ht="15.75" customHeight="1" thickBot="1" x14ac:dyDescent="0.45">
      <c r="A53" s="1497"/>
      <c r="B53" s="1684"/>
      <c r="C53" s="97"/>
      <c r="D53" s="98"/>
      <c r="E53" s="98"/>
      <c r="F53" s="87"/>
      <c r="G53" s="87"/>
      <c r="H53" s="1469"/>
      <c r="I53" s="1103" t="str">
        <f>IF(ISNA(VLOOKUP(C53,'J1&amp;J2'!$CA$9:$CE$466,5,FALSE)),"",VLOOKUP(C53,'J1&amp;J2'!$CA$9:$CE$466,5,FALSE))</f>
        <v/>
      </c>
      <c r="J53" s="1517"/>
      <c r="K53" s="1680"/>
      <c r="L53" s="1691"/>
      <c r="M53" s="1469"/>
      <c r="N53" s="1469"/>
      <c r="O53" s="88"/>
      <c r="P53" s="88"/>
      <c r="Q53" s="987"/>
      <c r="R53" s="1691"/>
      <c r="S53" s="1469"/>
      <c r="T53" s="1425"/>
      <c r="U53" s="1328" t="str">
        <f>IF(ISNA(VLOOKUP(T53,SaisieScores!$L$12:$M$103,2,FALSE)),"",VLOOKUP(T53,SaisieScores!$L$12:$M$103,2,FALSE))</f>
        <v/>
      </c>
      <c r="V53" s="942" t="str">
        <f t="shared" si="0"/>
        <v/>
      </c>
      <c r="W53" s="87" t="str">
        <f>IF('JOURNÉE 1'!AC53=0,"",'JOURNÉE 1'!AC53)</f>
        <v/>
      </c>
      <c r="X53" s="87" t="str">
        <f>IF(OR(ISBLANK(U53),U53=""),"",IF(U53="AB","",RANK(U53,$U$45:$U$81,1)+COUNTIF($U$46:U88,U53)-1))</f>
        <v/>
      </c>
      <c r="Y53" s="99"/>
      <c r="Z53" s="99"/>
      <c r="AA53" s="99"/>
      <c r="AB53" s="87" t="str">
        <f t="shared" si="1"/>
        <v/>
      </c>
      <c r="AC53" s="86" t="str">
        <f t="shared" si="29"/>
        <v/>
      </c>
      <c r="AD53" s="1045" t="str">
        <f t="shared" si="16"/>
        <v/>
      </c>
      <c r="AE53" s="87" t="str">
        <f t="shared" si="17"/>
        <v/>
      </c>
      <c r="AF53" s="1140" t="str">
        <f>IF(ISNA(VLOOKUP(C53,'JOURNÉE 1'!$C$10:$AN$257,36,FALSE)),"",VLOOKUP(C53,'JOURNÉE 1'!$C$10:$AN$257,36,FALSE))</f>
        <v/>
      </c>
      <c r="AG53" s="1162" t="str">
        <f t="shared" si="18"/>
        <v/>
      </c>
      <c r="AH53" s="1162" t="str">
        <f t="shared" si="19"/>
        <v/>
      </c>
      <c r="AI53" s="1162" t="str">
        <f t="shared" si="20"/>
        <v/>
      </c>
      <c r="AJ53" s="1241" t="str">
        <f t="shared" si="33"/>
        <v/>
      </c>
      <c r="AK53" s="1045" t="str">
        <f t="shared" si="30"/>
        <v/>
      </c>
      <c r="AL53" s="87" t="str">
        <f t="shared" si="3"/>
        <v/>
      </c>
      <c r="AM53" s="270" t="str">
        <f t="shared" si="4"/>
        <v/>
      </c>
      <c r="AN53" s="270"/>
      <c r="AO53" s="989"/>
      <c r="AP53" s="270"/>
      <c r="AQ53" s="270"/>
      <c r="AR53" s="270" t="str">
        <f t="shared" si="31"/>
        <v/>
      </c>
      <c r="AS53" s="271" t="str">
        <f t="shared" si="5"/>
        <v/>
      </c>
      <c r="AT53" s="272" t="str">
        <f t="shared" si="6"/>
        <v/>
      </c>
      <c r="AU53" s="273" t="str">
        <f t="shared" si="66"/>
        <v/>
      </c>
      <c r="AV53" s="274" t="str">
        <f t="shared" si="8"/>
        <v/>
      </c>
      <c r="AW53" s="1497"/>
      <c r="AX53" s="1497"/>
      <c r="AY53" s="1511"/>
      <c r="AZ53" s="1515"/>
      <c r="BA53" s="1458"/>
      <c r="BB53" s="1307" t="str">
        <f t="shared" si="9"/>
        <v/>
      </c>
      <c r="BC53" s="87" t="str">
        <f t="shared" si="10"/>
        <v/>
      </c>
      <c r="BD53" s="986" t="str">
        <f t="shared" si="11"/>
        <v/>
      </c>
      <c r="BE53" s="1654"/>
      <c r="BF53" s="1654"/>
      <c r="BG53" s="1654"/>
      <c r="BH53" s="1654"/>
      <c r="BI53" s="1654"/>
      <c r="BJ53" s="1029" t="str">
        <f t="shared" si="12"/>
        <v/>
      </c>
      <c r="BK53" s="1310" t="str">
        <f t="shared" si="13"/>
        <v/>
      </c>
      <c r="BL53" s="1029" t="str">
        <f>IF(ISBLANK('JOURNÉE 1'!C53),"",'JOURNÉE 1'!C53)</f>
        <v/>
      </c>
      <c r="BM53" s="1310" t="str">
        <f>IF(ISBLANK('JOURNÉE 1'!AB53),"",'JOURNÉE 1'!AB53)</f>
        <v/>
      </c>
      <c r="BN53" s="1310" t="str">
        <f>IF(ISNA(VLOOKUP(BJ53,'JOURNÉE 1'!$BN$10:$BQ$280,3,FALSE)),"",VLOOKUP(BJ53,'JOURNÉE 1'!$BN$10:$BQ$280,3,FALSE))</f>
        <v/>
      </c>
      <c r="BO53" s="1310" t="str">
        <f t="shared" si="21"/>
        <v/>
      </c>
      <c r="BP53" s="1310"/>
      <c r="BQ53" s="1310" t="str">
        <f>IF(ISNA(VLOOKUP(BJ53,'JOURNÉE 1'!$C$10:AF$298,1,FALSE)),"",VLOOKUP(BJ53,'JOURNÉE 1'!$C$10:$AF$298,1,FALSE))</f>
        <v/>
      </c>
      <c r="BR53" s="277"/>
      <c r="BS53" t="str">
        <f>IF(ISEVEN(ROW()),IF($B53&lt;&gt;0,TEXT($B53,"00")&amp;" "&amp;#REF!&amp;" "&amp;1,""),IF($B52&lt;&gt;0,TEXT($B52,"00")&amp;" "&amp;#REF!&amp;" "&amp;2,""))</f>
        <v/>
      </c>
      <c r="BT53" t="str">
        <f t="shared" si="14"/>
        <v/>
      </c>
      <c r="BU53" t="str">
        <f t="shared" si="15"/>
        <v/>
      </c>
      <c r="BV53" t="str">
        <f t="shared" si="22"/>
        <v/>
      </c>
      <c r="BW53" t="str">
        <f t="shared" si="23"/>
        <v/>
      </c>
      <c r="BX53" t="str">
        <f t="shared" si="24"/>
        <v/>
      </c>
      <c r="BY53" t="str">
        <f t="shared" si="25"/>
        <v/>
      </c>
      <c r="BZ53" t="str">
        <f t="shared" si="26"/>
        <v/>
      </c>
      <c r="CA53" s="935" t="str">
        <f t="shared" si="27"/>
        <v/>
      </c>
    </row>
    <row r="54" spans="1:79" ht="15.75" customHeight="1" x14ac:dyDescent="0.4">
      <c r="A54" s="1497"/>
      <c r="B54" s="1687"/>
      <c r="C54" s="113"/>
      <c r="D54" s="114"/>
      <c r="E54" s="114"/>
      <c r="F54" s="115"/>
      <c r="G54" s="115"/>
      <c r="H54" s="1670" t="str">
        <f t="shared" ref="H54" si="73">IF(G55="","",G54+G55)</f>
        <v/>
      </c>
      <c r="I54" s="1107" t="str">
        <f>IF(ISNA(VLOOKUP(C54,'J1&amp;J2'!$CA$9:$CE$466,5,FALSE)),"",VLOOKUP(C54,'J1&amp;J2'!$CA$9:$CE$466,5,FALSE))</f>
        <v/>
      </c>
      <c r="J54" s="1627"/>
      <c r="K54" s="1685" t="str">
        <f>IF(ISNA(VLOOKUP(J54,SaisieScores!$I$12:$J$103,2,FALSE)),"",VLOOKUP(J54,SaisieScores!$I$12:$J$103,2,FALSE))</f>
        <v/>
      </c>
      <c r="L54" s="1695" t="str">
        <f>IF(OR(K54="",K54=0,K54=999),"",K54)</f>
        <v/>
      </c>
      <c r="M54" s="1670" t="str">
        <f>IF(L54="","",L54-$AL$6)</f>
        <v/>
      </c>
      <c r="N54" s="1670" t="str">
        <f t="shared" ref="N54" si="74">IF(K54="","",RANK(K54,($K$10:$K$257),1))</f>
        <v/>
      </c>
      <c r="O54" s="115"/>
      <c r="P54" s="115"/>
      <c r="Q54" s="194"/>
      <c r="R54" s="1692" t="str">
        <f>IF(OR(ISBLANK(K54),K54=""),"",RANK(K54,$K$46:$K$81,1)+COUNTIF($K$46:K54,K54)-1)</f>
        <v/>
      </c>
      <c r="S54" s="1689" t="str">
        <f>IF(R54="","",IF(R54&gt;3,"",IF(R54=1,K54,IF(R54=2,K54,IF(R54=3,K54)))))</f>
        <v/>
      </c>
      <c r="T54" s="1426"/>
      <c r="U54" s="1328" t="str">
        <f>IF(ISNA(VLOOKUP(T54,SaisieScores!$L$12:$M$103,2,FALSE)),"",VLOOKUP(T54,SaisieScores!$L$12:$M$103,2,FALSE))</f>
        <v/>
      </c>
      <c r="V54" s="985" t="str">
        <f t="shared" si="0"/>
        <v/>
      </c>
      <c r="W54" s="82" t="str">
        <f>IF('JOURNÉE 1'!AC54=0,"",'JOURNÉE 1'!AC54)</f>
        <v/>
      </c>
      <c r="X54" s="82" t="str">
        <f>IF(OR(ISBLANK(U54),U54=""),"",IF(U54="AB","",RANK(U54,$U$45:$U$81,1)+COUNTIF($U$46:U89,U54)-1))</f>
        <v/>
      </c>
      <c r="Y54" s="82"/>
      <c r="Z54" s="82"/>
      <c r="AA54" s="82"/>
      <c r="AB54" s="82" t="str">
        <f t="shared" si="1"/>
        <v/>
      </c>
      <c r="AC54" s="147" t="str">
        <f t="shared" si="29"/>
        <v/>
      </c>
      <c r="AD54" s="1046" t="str">
        <f t="shared" si="16"/>
        <v/>
      </c>
      <c r="AE54" s="82" t="str">
        <f t="shared" si="17"/>
        <v/>
      </c>
      <c r="AF54" s="1141" t="str">
        <f>IF(ISNA(VLOOKUP(C54,'JOURNÉE 1'!$C$10:$AN$257,36,FALSE)),"",VLOOKUP(C54,'JOURNÉE 1'!$C$10:$AN$257,36,FALSE))</f>
        <v/>
      </c>
      <c r="AG54" s="1141" t="str">
        <f t="shared" si="18"/>
        <v/>
      </c>
      <c r="AH54" s="1141" t="str">
        <f t="shared" si="19"/>
        <v/>
      </c>
      <c r="AI54" s="1141" t="str">
        <f t="shared" si="20"/>
        <v/>
      </c>
      <c r="AJ54" s="1242" t="str">
        <f t="shared" si="33"/>
        <v/>
      </c>
      <c r="AK54" s="1046" t="str">
        <f t="shared" si="30"/>
        <v/>
      </c>
      <c r="AL54" s="82" t="str">
        <f t="shared" si="3"/>
        <v/>
      </c>
      <c r="AM54" s="270" t="str">
        <f t="shared" si="4"/>
        <v/>
      </c>
      <c r="AN54" s="284"/>
      <c r="AO54" s="989"/>
      <c r="AP54" s="270"/>
      <c r="AQ54" s="270"/>
      <c r="AR54" s="270" t="str">
        <f t="shared" si="31"/>
        <v/>
      </c>
      <c r="AS54" s="271" t="str">
        <f t="shared" si="5"/>
        <v/>
      </c>
      <c r="AT54" s="272" t="str">
        <f t="shared" si="6"/>
        <v/>
      </c>
      <c r="AU54" s="273" t="str">
        <f t="shared" si="66"/>
        <v/>
      </c>
      <c r="AV54" s="278" t="str">
        <f t="shared" si="8"/>
        <v/>
      </c>
      <c r="AW54" s="1497"/>
      <c r="AX54" s="1497"/>
      <c r="AY54" s="1703">
        <f>IF(BG54= "", "",BG54)</f>
        <v>0</v>
      </c>
      <c r="AZ54" s="1697" t="str">
        <f>IF(OR(BF54=""),"",IF(OR(BG54=""),"",BF54))</f>
        <v/>
      </c>
      <c r="BA54" s="1698" t="str">
        <f>IF(BH54= "", "",BH54)</f>
        <v/>
      </c>
      <c r="BB54" s="983" t="str">
        <f t="shared" si="9"/>
        <v/>
      </c>
      <c r="BC54" s="83" t="str">
        <f t="shared" si="10"/>
        <v/>
      </c>
      <c r="BD54" s="984" t="str">
        <f t="shared" si="11"/>
        <v/>
      </c>
      <c r="BE54" s="1655" t="str">
        <f>IF(OR(C54="",C55=""),"",CONCATENATE(C54,C55))</f>
        <v/>
      </c>
      <c r="BF54" s="1655" t="str">
        <f>IF(L54= "", "",L54)</f>
        <v/>
      </c>
      <c r="BG54" s="1655">
        <f>IF(ISNA(VLOOKUP(BE54,'JOURNÉE 1'!$BI$10:$BK$280,2,FALSE)),"",VLOOKUP(BE54,'JOURNÉE 1'!$BI$10:$BK$280,2,FALSE))</f>
        <v>0</v>
      </c>
      <c r="BH54" s="1655" t="str">
        <f>IF(OR(BF54="",BG54=""),"",MIN(BF54:BG54))</f>
        <v/>
      </c>
      <c r="BI54" s="1655" t="str">
        <f>IF(COUNTIF(BF54,"&gt;1")&lt;1,"",SMALL(BF54:BG54,1))</f>
        <v/>
      </c>
      <c r="BJ54" s="1029" t="str">
        <f t="shared" si="12"/>
        <v/>
      </c>
      <c r="BK54" s="1310" t="str">
        <f t="shared" si="13"/>
        <v/>
      </c>
      <c r="BL54" s="1029" t="str">
        <f>IF(ISBLANK('JOURNÉE 1'!C54),"",'JOURNÉE 1'!C54)</f>
        <v/>
      </c>
      <c r="BM54" s="1310" t="str">
        <f>IF(ISBLANK('JOURNÉE 1'!AB54),"",'JOURNÉE 1'!AB54)</f>
        <v/>
      </c>
      <c r="BN54" s="1310" t="str">
        <f>IF(ISNA(VLOOKUP(BJ54,'JOURNÉE 1'!$BN$10:$BQ$280,3,FALSE)),"",VLOOKUP(BJ54,'JOURNÉE 1'!$BN$10:$BQ$280,3,FALSE))</f>
        <v/>
      </c>
      <c r="BO54" s="1310" t="str">
        <f t="shared" si="21"/>
        <v/>
      </c>
      <c r="BP54" s="1310"/>
      <c r="BQ54" s="1310" t="str">
        <f>IF(ISNA(VLOOKUP(BJ54,'JOURNÉE 1'!$C$10:AF$298,1,FALSE)),"",VLOOKUP(BJ54,'JOURNÉE 1'!$C$10:$AF$298,1,FALSE))</f>
        <v/>
      </c>
      <c r="BR54" s="280"/>
      <c r="BS54" t="str">
        <f>IF(ISEVEN(ROW()),IF($B54&lt;&gt;0,TEXT($B54,"00")&amp;" "&amp;#REF!&amp;" "&amp;1,""),IF($B53&lt;&gt;0,TEXT($B53,"00")&amp;" "&amp;#REF!&amp;" "&amp;2,""))</f>
        <v/>
      </c>
      <c r="BT54" t="str">
        <f t="shared" si="14"/>
        <v/>
      </c>
      <c r="BU54" t="str">
        <f t="shared" si="15"/>
        <v/>
      </c>
      <c r="BV54" t="str">
        <f t="shared" si="22"/>
        <v/>
      </c>
      <c r="BW54" t="str">
        <f t="shared" si="23"/>
        <v/>
      </c>
      <c r="BX54" t="str">
        <f t="shared" si="24"/>
        <v/>
      </c>
      <c r="BY54" t="str">
        <f t="shared" si="25"/>
        <v/>
      </c>
      <c r="BZ54" t="str">
        <f t="shared" si="26"/>
        <v/>
      </c>
      <c r="CA54" s="935" t="str">
        <f t="shared" si="27"/>
        <v/>
      </c>
    </row>
    <row r="55" spans="1:79" ht="15.75" customHeight="1" thickBot="1" x14ac:dyDescent="0.45">
      <c r="A55" s="1497"/>
      <c r="B55" s="1678"/>
      <c r="C55" s="80"/>
      <c r="D55" s="81"/>
      <c r="E55" s="81"/>
      <c r="F55" s="82"/>
      <c r="G55" s="82"/>
      <c r="H55" s="1469"/>
      <c r="I55" s="1102" t="str">
        <f>IF(ISNA(VLOOKUP(C55,'J1&amp;J2'!$CA$9:$CE$466,5,FALSE)),"",VLOOKUP(C55,'J1&amp;J2'!$CA$9:$CE$466,5,FALSE))</f>
        <v/>
      </c>
      <c r="J55" s="1519"/>
      <c r="K55" s="1680"/>
      <c r="L55" s="1691"/>
      <c r="M55" s="1469"/>
      <c r="N55" s="1469"/>
      <c r="O55" s="82"/>
      <c r="P55" s="82"/>
      <c r="Q55" s="269"/>
      <c r="R55" s="1691"/>
      <c r="S55" s="1469"/>
      <c r="T55" s="1424"/>
      <c r="U55" s="1328" t="str">
        <f>IF(ISNA(VLOOKUP(T55,SaisieScores!$L$12:$M$103,2,FALSE)),"",VLOOKUP(T55,SaisieScores!$L$12:$M$103,2,FALSE))</f>
        <v/>
      </c>
      <c r="V55" s="942" t="str">
        <f t="shared" si="0"/>
        <v/>
      </c>
      <c r="W55" s="87" t="str">
        <f>IF('JOURNÉE 1'!AC55=0,"",'JOURNÉE 1'!AC55)</f>
        <v/>
      </c>
      <c r="X55" s="87" t="str">
        <f>IF(OR(ISBLANK(U55),U55=""),"",IF(U55="AB","",RANK(U55,$U$45:$U$81,1)+COUNTIF($U$46:U90,U55)-1))</f>
        <v/>
      </c>
      <c r="Y55" s="99"/>
      <c r="Z55" s="99"/>
      <c r="AA55" s="99"/>
      <c r="AB55" s="87" t="str">
        <f t="shared" si="1"/>
        <v/>
      </c>
      <c r="AC55" s="86" t="str">
        <f t="shared" si="29"/>
        <v/>
      </c>
      <c r="AD55" s="1045" t="str">
        <f t="shared" si="16"/>
        <v/>
      </c>
      <c r="AE55" s="87" t="str">
        <f t="shared" si="17"/>
        <v/>
      </c>
      <c r="AF55" s="1140" t="str">
        <f>IF(ISNA(VLOOKUP(C55,'JOURNÉE 1'!$C$10:$AN$257,36,FALSE)),"",VLOOKUP(C55,'JOURNÉE 1'!$C$10:$AN$257,36,FALSE))</f>
        <v/>
      </c>
      <c r="AG55" s="1162" t="str">
        <f t="shared" si="18"/>
        <v/>
      </c>
      <c r="AH55" s="1162" t="str">
        <f t="shared" si="19"/>
        <v/>
      </c>
      <c r="AI55" s="1162" t="str">
        <f t="shared" si="20"/>
        <v/>
      </c>
      <c r="AJ55" s="1241" t="str">
        <f t="shared" si="33"/>
        <v/>
      </c>
      <c r="AK55" s="1045" t="str">
        <f t="shared" si="30"/>
        <v/>
      </c>
      <c r="AL55" s="87" t="str">
        <f t="shared" si="3"/>
        <v/>
      </c>
      <c r="AM55" s="270" t="str">
        <f t="shared" si="4"/>
        <v/>
      </c>
      <c r="AN55" s="270"/>
      <c r="AO55" s="989"/>
      <c r="AP55" s="270"/>
      <c r="AQ55" s="270"/>
      <c r="AR55" s="270" t="str">
        <f t="shared" si="31"/>
        <v/>
      </c>
      <c r="AS55" s="271" t="str">
        <f t="shared" si="5"/>
        <v/>
      </c>
      <c r="AT55" s="272" t="str">
        <f t="shared" si="6"/>
        <v/>
      </c>
      <c r="AU55" s="273" t="str">
        <f t="shared" si="66"/>
        <v/>
      </c>
      <c r="AV55" s="274" t="str">
        <f t="shared" si="8"/>
        <v/>
      </c>
      <c r="AW55" s="1497"/>
      <c r="AX55" s="1497"/>
      <c r="AY55" s="1511"/>
      <c r="AZ55" s="1515"/>
      <c r="BA55" s="1458"/>
      <c r="BB55" s="983" t="str">
        <f t="shared" si="9"/>
        <v/>
      </c>
      <c r="BC55" s="83" t="str">
        <f t="shared" si="10"/>
        <v/>
      </c>
      <c r="BD55" s="984" t="str">
        <f t="shared" si="11"/>
        <v/>
      </c>
      <c r="BE55" s="1654"/>
      <c r="BF55" s="1654"/>
      <c r="BG55" s="1654"/>
      <c r="BH55" s="1654"/>
      <c r="BI55" s="1654"/>
      <c r="BJ55" s="1029" t="str">
        <f t="shared" si="12"/>
        <v/>
      </c>
      <c r="BK55" s="1310" t="str">
        <f t="shared" si="13"/>
        <v/>
      </c>
      <c r="BL55" s="1029" t="str">
        <f>IF(ISBLANK('JOURNÉE 1'!C55),"",'JOURNÉE 1'!C55)</f>
        <v/>
      </c>
      <c r="BM55" s="1310" t="str">
        <f>IF(ISBLANK('JOURNÉE 1'!AB55),"",'JOURNÉE 1'!AB55)</f>
        <v/>
      </c>
      <c r="BN55" s="1310" t="str">
        <f>IF(ISNA(VLOOKUP(BJ55,'JOURNÉE 1'!$BN$10:$BQ$280,3,FALSE)),"",VLOOKUP(BJ55,'JOURNÉE 1'!$BN$10:$BQ$280,3,FALSE))</f>
        <v/>
      </c>
      <c r="BO55" s="1310" t="str">
        <f t="shared" si="21"/>
        <v/>
      </c>
      <c r="BP55" s="1310"/>
      <c r="BQ55" s="1310" t="str">
        <f>IF(ISNA(VLOOKUP(BJ55,'JOURNÉE 1'!$C$10:AF$298,1,FALSE)),"",VLOOKUP(BJ55,'JOURNÉE 1'!$C$10:$AF$298,1,FALSE))</f>
        <v/>
      </c>
      <c r="BR55" s="277"/>
      <c r="BS55" t="str">
        <f>IF(ISEVEN(ROW()),IF($B55&lt;&gt;0,TEXT($B55,"00")&amp;" "&amp;#REF!&amp;" "&amp;1,""),IF($B54&lt;&gt;0,TEXT($B54,"00")&amp;" "&amp;#REF!&amp;" "&amp;2,""))</f>
        <v/>
      </c>
      <c r="BT55" t="str">
        <f t="shared" si="14"/>
        <v/>
      </c>
      <c r="BU55" t="str">
        <f t="shared" si="15"/>
        <v/>
      </c>
      <c r="BV55" t="str">
        <f t="shared" si="22"/>
        <v/>
      </c>
      <c r="BW55" t="str">
        <f t="shared" si="23"/>
        <v/>
      </c>
      <c r="BX55" t="str">
        <f t="shared" si="24"/>
        <v/>
      </c>
      <c r="BY55" t="str">
        <f t="shared" si="25"/>
        <v/>
      </c>
      <c r="BZ55" t="str">
        <f t="shared" si="26"/>
        <v/>
      </c>
      <c r="CA55" s="935" t="str">
        <f t="shared" si="27"/>
        <v/>
      </c>
    </row>
    <row r="56" spans="1:79" ht="15.75" customHeight="1" thickBot="1" x14ac:dyDescent="0.45">
      <c r="A56" s="1497"/>
      <c r="B56" s="1683"/>
      <c r="C56" s="97"/>
      <c r="D56" s="98"/>
      <c r="E56" s="98"/>
      <c r="F56" s="87"/>
      <c r="G56" s="87"/>
      <c r="H56" s="1661" t="str">
        <f t="shared" ref="H56" si="75">IF(G57="","",G56+G57)</f>
        <v/>
      </c>
      <c r="I56" s="1103" t="str">
        <f>IF(ISNA(VLOOKUP(C56,'J1&amp;J2'!$CA$9:$CE$466,5,FALSE)),"",VLOOKUP(C56,'J1&amp;J2'!$CA$9:$CE$466,5,FALSE))</f>
        <v/>
      </c>
      <c r="J56" s="1516"/>
      <c r="K56" s="1685" t="str">
        <f>IF(ISNA(VLOOKUP(J56,SaisieScores!$I$12:$J$103,2,FALSE)),"",VLOOKUP(J56,SaisieScores!$I$12:$J$103,2,FALSE))</f>
        <v/>
      </c>
      <c r="L56" s="1686" t="str">
        <f>IF(OR(K56="",K56=0,K56=999),"",K56)</f>
        <v/>
      </c>
      <c r="M56" s="1661" t="str">
        <f>IF(L56="","",L56-$AL$6)</f>
        <v/>
      </c>
      <c r="N56" s="1661" t="str">
        <f t="shared" ref="N56" si="76">IF(K56="","",RANK(K56,($K$10:$K$257),1))</f>
        <v/>
      </c>
      <c r="O56" s="99"/>
      <c r="P56" s="99"/>
      <c r="Q56" s="186"/>
      <c r="R56" s="1690" t="str">
        <f>IF(OR(ISBLANK(K56),K56=""),"",RANK(K56,$K$46:$K$81,1)+COUNTIF($K$46:K56,K56)-1)</f>
        <v/>
      </c>
      <c r="S56" s="1468" t="str">
        <f>IF(R56="","",IF(R56&gt;3,"",IF(R56=1,K56,IF(R56=2,K56,IF(R56=3,K56)))))</f>
        <v/>
      </c>
      <c r="T56" s="1425"/>
      <c r="U56" s="1328" t="str">
        <f>IF(ISNA(VLOOKUP(T56,SaisieScores!$L$12:$M$103,2,FALSE)),"",VLOOKUP(T56,SaisieScores!$L$12:$M$103,2,FALSE))</f>
        <v/>
      </c>
      <c r="V56" s="985" t="str">
        <f t="shared" si="0"/>
        <v/>
      </c>
      <c r="W56" s="82" t="str">
        <f>IF('JOURNÉE 1'!AC56=0,"",'JOURNÉE 1'!AC56)</f>
        <v/>
      </c>
      <c r="X56" s="82" t="str">
        <f>IF(OR(ISBLANK(U56),U56=""),"",IF(U56="AB","",RANK(U56,$U$45:$U$81,1)+COUNTIF($U$46:U91,U56)-1))</f>
        <v/>
      </c>
      <c r="Y56" s="82"/>
      <c r="Z56" s="82"/>
      <c r="AA56" s="82"/>
      <c r="AB56" s="82" t="str">
        <f t="shared" si="1"/>
        <v/>
      </c>
      <c r="AC56" s="147" t="str">
        <f t="shared" si="29"/>
        <v/>
      </c>
      <c r="AD56" s="1046" t="str">
        <f t="shared" si="16"/>
        <v/>
      </c>
      <c r="AE56" s="82" t="str">
        <f t="shared" si="17"/>
        <v/>
      </c>
      <c r="AF56" s="1141" t="str">
        <f>IF(ISNA(VLOOKUP(C56,'JOURNÉE 1'!$C$10:$AN$257,36,FALSE)),"",VLOOKUP(C56,'JOURNÉE 1'!$C$10:$AN$257,36,FALSE))</f>
        <v/>
      </c>
      <c r="AG56" s="1141" t="str">
        <f t="shared" si="18"/>
        <v/>
      </c>
      <c r="AH56" s="1141" t="str">
        <f t="shared" si="19"/>
        <v/>
      </c>
      <c r="AI56" s="1141" t="str">
        <f t="shared" si="20"/>
        <v/>
      </c>
      <c r="AJ56" s="1242" t="str">
        <f t="shared" si="33"/>
        <v/>
      </c>
      <c r="AK56" s="1046" t="str">
        <f t="shared" si="30"/>
        <v/>
      </c>
      <c r="AL56" s="82" t="str">
        <f t="shared" si="3"/>
        <v/>
      </c>
      <c r="AM56" s="270" t="str">
        <f t="shared" si="4"/>
        <v/>
      </c>
      <c r="AN56" s="270"/>
      <c r="AO56" s="989"/>
      <c r="AP56" s="270"/>
      <c r="AQ56" s="270"/>
      <c r="AR56" s="270" t="str">
        <f t="shared" si="31"/>
        <v/>
      </c>
      <c r="AS56" s="271" t="str">
        <f t="shared" si="5"/>
        <v/>
      </c>
      <c r="AT56" s="272" t="str">
        <f t="shared" si="6"/>
        <v/>
      </c>
      <c r="AU56" s="273" t="str">
        <f t="shared" si="66"/>
        <v/>
      </c>
      <c r="AV56" s="278" t="str">
        <f t="shared" si="8"/>
        <v/>
      </c>
      <c r="AW56" s="1497"/>
      <c r="AX56" s="1497"/>
      <c r="AY56" s="1667">
        <f>IF(BG56= "", "",BG56)</f>
        <v>0</v>
      </c>
      <c r="AZ56" s="1658" t="str">
        <f>IF(OR(BF56=""),"",IF(OR(BG56=""),"",BF56))</f>
        <v/>
      </c>
      <c r="BA56" s="1660" t="str">
        <f>IF(BH56= "", "",BH56)</f>
        <v/>
      </c>
      <c r="BB56" s="1307" t="str">
        <f t="shared" si="9"/>
        <v/>
      </c>
      <c r="BC56" s="87" t="str">
        <f t="shared" si="10"/>
        <v/>
      </c>
      <c r="BD56" s="986" t="str">
        <f t="shared" si="11"/>
        <v/>
      </c>
      <c r="BE56" s="1655" t="str">
        <f>IF(OR(C56="",C57=""),"",CONCATENATE(C56,C57))</f>
        <v/>
      </c>
      <c r="BF56" s="1655" t="str">
        <f>IF(L56= "", "",L56)</f>
        <v/>
      </c>
      <c r="BG56" s="1655">
        <f>IF(ISNA(VLOOKUP(BE56,'JOURNÉE 1'!$BI$10:$BK$280,2,FALSE)),"",VLOOKUP(BE56,'JOURNÉE 1'!$BI$10:$BK$280,2,FALSE))</f>
        <v>0</v>
      </c>
      <c r="BH56" s="1655" t="str">
        <f>IF(OR(BF56="",BG56=""),"",MIN(BF56:BG56))</f>
        <v/>
      </c>
      <c r="BI56" s="1655" t="str">
        <f>IF(COUNTIF(BF56,"&gt;1")&lt;1,"",SMALL(BF56:BG56,1))</f>
        <v/>
      </c>
      <c r="BJ56" s="1029" t="str">
        <f t="shared" si="12"/>
        <v/>
      </c>
      <c r="BK56" s="1310" t="str">
        <f t="shared" si="13"/>
        <v/>
      </c>
      <c r="BL56" s="1029" t="str">
        <f>IF(ISBLANK('JOURNÉE 1'!C56),"",'JOURNÉE 1'!C56)</f>
        <v/>
      </c>
      <c r="BM56" s="1310" t="str">
        <f>IF(ISBLANK('JOURNÉE 1'!AB56),"",'JOURNÉE 1'!AB56)</f>
        <v/>
      </c>
      <c r="BN56" s="1310" t="str">
        <f>IF(ISNA(VLOOKUP(BJ56,'JOURNÉE 1'!$BN$10:$BQ$280,3,FALSE)),"",VLOOKUP(BJ56,'JOURNÉE 1'!$BN$10:$BQ$280,3,FALSE))</f>
        <v/>
      </c>
      <c r="BO56" s="1310" t="str">
        <f t="shared" si="21"/>
        <v/>
      </c>
      <c r="BP56" s="1310"/>
      <c r="BQ56" s="1310" t="str">
        <f>IF(ISNA(VLOOKUP(BJ56,'JOURNÉE 1'!$C$10:AF$298,1,FALSE)),"",VLOOKUP(BJ56,'JOURNÉE 1'!$C$10:$AF$298,1,FALSE))</f>
        <v/>
      </c>
      <c r="BR56" s="280"/>
      <c r="BS56" t="str">
        <f>IF(ISEVEN(ROW()),IF($B56&lt;&gt;0,TEXT($B56,"00")&amp;" "&amp;#REF!&amp;" "&amp;1,""),IF($B55&lt;&gt;0,TEXT($B55,"00")&amp;" "&amp;#REF!&amp;" "&amp;2,""))</f>
        <v/>
      </c>
      <c r="BT56" t="str">
        <f t="shared" si="14"/>
        <v/>
      </c>
      <c r="BU56" t="str">
        <f t="shared" si="15"/>
        <v/>
      </c>
      <c r="BV56" t="str">
        <f t="shared" si="22"/>
        <v/>
      </c>
      <c r="BW56" t="str">
        <f t="shared" si="23"/>
        <v/>
      </c>
      <c r="BX56" t="str">
        <f t="shared" si="24"/>
        <v/>
      </c>
      <c r="BY56" t="str">
        <f t="shared" si="25"/>
        <v/>
      </c>
      <c r="BZ56" t="str">
        <f t="shared" si="26"/>
        <v/>
      </c>
      <c r="CA56" s="935" t="str">
        <f t="shared" si="27"/>
        <v/>
      </c>
    </row>
    <row r="57" spans="1:79" ht="15.75" customHeight="1" thickBot="1" x14ac:dyDescent="0.45">
      <c r="A57" s="1497"/>
      <c r="B57" s="1684"/>
      <c r="C57" s="97"/>
      <c r="D57" s="98"/>
      <c r="E57" s="98"/>
      <c r="F57" s="87"/>
      <c r="G57" s="87"/>
      <c r="H57" s="1469"/>
      <c r="I57" s="1103" t="str">
        <f>IF(ISNA(VLOOKUP(C57,'J1&amp;J2'!$CA$9:$CE$466,5,FALSE)),"",VLOOKUP(C57,'J1&amp;J2'!$CA$9:$CE$466,5,FALSE))</f>
        <v/>
      </c>
      <c r="J57" s="1517"/>
      <c r="K57" s="1680"/>
      <c r="L57" s="1691"/>
      <c r="M57" s="1469"/>
      <c r="N57" s="1469"/>
      <c r="O57" s="88"/>
      <c r="P57" s="88"/>
      <c r="Q57" s="987"/>
      <c r="R57" s="1691"/>
      <c r="S57" s="1469"/>
      <c r="T57" s="1425"/>
      <c r="U57" s="1328" t="str">
        <f>IF(ISNA(VLOOKUP(T57,SaisieScores!$L$12:$M$103,2,FALSE)),"",VLOOKUP(T57,SaisieScores!$L$12:$M$103,2,FALSE))</f>
        <v/>
      </c>
      <c r="V57" s="942" t="str">
        <f t="shared" si="0"/>
        <v/>
      </c>
      <c r="W57" s="87" t="str">
        <f>IF('JOURNÉE 1'!AC57=0,"",'JOURNÉE 1'!AC57)</f>
        <v/>
      </c>
      <c r="X57" s="87" t="str">
        <f>IF(OR(ISBLANK(U57),U57=""),"",IF(U57="AB","",RANK(U57,$U$45:$U$81,1)+COUNTIF($U$46:U92,U57)-1))</f>
        <v/>
      </c>
      <c r="Y57" s="99"/>
      <c r="Z57" s="99"/>
      <c r="AA57" s="99"/>
      <c r="AB57" s="87" t="str">
        <f t="shared" si="1"/>
        <v/>
      </c>
      <c r="AC57" s="86" t="str">
        <f t="shared" si="29"/>
        <v/>
      </c>
      <c r="AD57" s="1045" t="str">
        <f t="shared" si="16"/>
        <v/>
      </c>
      <c r="AE57" s="87" t="str">
        <f t="shared" si="17"/>
        <v/>
      </c>
      <c r="AF57" s="1140" t="str">
        <f>IF(ISNA(VLOOKUP(C57,'JOURNÉE 1'!$C$10:$AN$257,36,FALSE)),"",VLOOKUP(C57,'JOURNÉE 1'!$C$10:$AN$257,36,FALSE))</f>
        <v/>
      </c>
      <c r="AG57" s="1162" t="str">
        <f t="shared" si="18"/>
        <v/>
      </c>
      <c r="AH57" s="1162" t="str">
        <f t="shared" si="19"/>
        <v/>
      </c>
      <c r="AI57" s="1162" t="str">
        <f t="shared" si="20"/>
        <v/>
      </c>
      <c r="AJ57" s="1241" t="str">
        <f t="shared" si="33"/>
        <v/>
      </c>
      <c r="AK57" s="1045" t="str">
        <f t="shared" si="30"/>
        <v/>
      </c>
      <c r="AL57" s="87" t="str">
        <f t="shared" si="3"/>
        <v/>
      </c>
      <c r="AM57" s="270" t="str">
        <f t="shared" si="4"/>
        <v/>
      </c>
      <c r="AN57" s="270"/>
      <c r="AO57" s="989"/>
      <c r="AP57" s="270"/>
      <c r="AQ57" s="270"/>
      <c r="AR57" s="270" t="str">
        <f t="shared" si="31"/>
        <v/>
      </c>
      <c r="AS57" s="271" t="str">
        <f t="shared" si="5"/>
        <v/>
      </c>
      <c r="AT57" s="272" t="str">
        <f t="shared" si="6"/>
        <v/>
      </c>
      <c r="AU57" s="273" t="str">
        <f t="shared" si="66"/>
        <v/>
      </c>
      <c r="AV57" s="274" t="str">
        <f t="shared" si="8"/>
        <v/>
      </c>
      <c r="AW57" s="1497"/>
      <c r="AX57" s="1497"/>
      <c r="AY57" s="1511"/>
      <c r="AZ57" s="1515"/>
      <c r="BA57" s="1458"/>
      <c r="BB57" s="1307" t="str">
        <f t="shared" si="9"/>
        <v/>
      </c>
      <c r="BC57" s="87" t="str">
        <f t="shared" si="10"/>
        <v/>
      </c>
      <c r="BD57" s="986" t="str">
        <f t="shared" si="11"/>
        <v/>
      </c>
      <c r="BE57" s="1654"/>
      <c r="BF57" s="1654"/>
      <c r="BG57" s="1654"/>
      <c r="BH57" s="1654"/>
      <c r="BI57" s="1654"/>
      <c r="BJ57" s="1029" t="str">
        <f t="shared" si="12"/>
        <v/>
      </c>
      <c r="BK57" s="1310" t="str">
        <f t="shared" si="13"/>
        <v/>
      </c>
      <c r="BL57" s="1029" t="str">
        <f>IF(ISBLANK('JOURNÉE 1'!C57),"",'JOURNÉE 1'!C57)</f>
        <v/>
      </c>
      <c r="BM57" s="1310" t="str">
        <f>IF(ISBLANK('JOURNÉE 1'!AB57),"",'JOURNÉE 1'!AB57)</f>
        <v/>
      </c>
      <c r="BN57" s="1310" t="str">
        <f>IF(ISNA(VLOOKUP(BJ57,'JOURNÉE 1'!$BN$10:$BQ$280,3,FALSE)),"",VLOOKUP(BJ57,'JOURNÉE 1'!$BN$10:$BQ$280,3,FALSE))</f>
        <v/>
      </c>
      <c r="BO57" s="1310" t="str">
        <f t="shared" si="21"/>
        <v/>
      </c>
      <c r="BP57" s="1310"/>
      <c r="BQ57" s="1310" t="str">
        <f>IF(ISNA(VLOOKUP(BJ57,'JOURNÉE 1'!$C$10:AF$298,1,FALSE)),"",VLOOKUP(BJ57,'JOURNÉE 1'!$C$10:$AF$298,1,FALSE))</f>
        <v/>
      </c>
      <c r="BR57" s="277"/>
      <c r="BS57" t="str">
        <f>IF(ISEVEN(ROW()),IF($B57&lt;&gt;0,TEXT($B57,"00")&amp;" "&amp;#REF!&amp;" "&amp;1,""),IF($B56&lt;&gt;0,TEXT($B56,"00")&amp;" "&amp;#REF!&amp;" "&amp;2,""))</f>
        <v/>
      </c>
      <c r="BT57" t="str">
        <f t="shared" si="14"/>
        <v/>
      </c>
      <c r="BU57" t="str">
        <f t="shared" si="15"/>
        <v/>
      </c>
      <c r="BV57" t="str">
        <f t="shared" si="22"/>
        <v/>
      </c>
      <c r="BW57" t="str">
        <f t="shared" si="23"/>
        <v/>
      </c>
      <c r="BX57" t="str">
        <f t="shared" si="24"/>
        <v/>
      </c>
      <c r="BY57" t="str">
        <f t="shared" si="25"/>
        <v/>
      </c>
      <c r="BZ57" t="str">
        <f t="shared" si="26"/>
        <v/>
      </c>
      <c r="CA57" s="935" t="str">
        <f t="shared" si="27"/>
        <v/>
      </c>
    </row>
    <row r="58" spans="1:79" ht="15.75" customHeight="1" x14ac:dyDescent="0.4">
      <c r="A58" s="1497"/>
      <c r="B58" s="1687"/>
      <c r="C58" s="113"/>
      <c r="D58" s="114"/>
      <c r="E58" s="114"/>
      <c r="F58" s="115"/>
      <c r="G58" s="115"/>
      <c r="H58" s="1670" t="str">
        <f t="shared" ref="H58" si="77">IF(G59="","",G58+G59)</f>
        <v/>
      </c>
      <c r="I58" s="1107" t="str">
        <f>IF(ISNA(VLOOKUP(C58,'J1&amp;J2'!$CA$9:$CE$466,5,FALSE)),"",VLOOKUP(C58,'J1&amp;J2'!$CA$9:$CE$466,5,FALSE))</f>
        <v/>
      </c>
      <c r="J58" s="1627"/>
      <c r="K58" s="1685" t="str">
        <f>IF(ISNA(VLOOKUP(J58,SaisieScores!$I$12:$J$103,2,FALSE)),"",VLOOKUP(J58,SaisieScores!$I$12:$J$103,2,FALSE))</f>
        <v/>
      </c>
      <c r="L58" s="1695" t="str">
        <f>IF(OR(K58="",K58=0,K58=999),"",K58)</f>
        <v/>
      </c>
      <c r="M58" s="1670" t="str">
        <f>IF(L58="","",L58-$AL$6)</f>
        <v/>
      </c>
      <c r="N58" s="1670" t="str">
        <f t="shared" ref="N58" si="78">IF(K58="","",RANK(K58,($K$10:$K$257),1))</f>
        <v/>
      </c>
      <c r="O58" s="115"/>
      <c r="P58" s="115"/>
      <c r="Q58" s="194"/>
      <c r="R58" s="1692" t="str">
        <f>IF(OR(ISBLANK(K58),K58=""),"",RANK(K58,$K$46:$K$81,1)+COUNTIF($K$46:K58,K58)-1)</f>
        <v/>
      </c>
      <c r="S58" s="1689" t="str">
        <f>IF(R58="","",IF(R58&gt;3,"",IF(R58=1,K58,IF(R58=2,K58,IF(R58=3,K58)))))</f>
        <v/>
      </c>
      <c r="T58" s="1426"/>
      <c r="U58" s="1328" t="str">
        <f>IF(ISNA(VLOOKUP(T58,SaisieScores!$L$12:$M$103,2,FALSE)),"",VLOOKUP(T58,SaisieScores!$L$12:$M$103,2,FALSE))</f>
        <v/>
      </c>
      <c r="V58" s="985" t="str">
        <f t="shared" si="0"/>
        <v/>
      </c>
      <c r="W58" s="82" t="str">
        <f>IF('JOURNÉE 1'!AC58=0,"",'JOURNÉE 1'!AC58)</f>
        <v/>
      </c>
      <c r="X58" s="82" t="str">
        <f>IF(OR(ISBLANK(U58),U58=""),"",IF(U58="AB","",RANK(U58,$U$45:$U$81,1)+COUNTIF($U$46:U93,U58)-1))</f>
        <v/>
      </c>
      <c r="Y58" s="82"/>
      <c r="Z58" s="82"/>
      <c r="AA58" s="82"/>
      <c r="AB58" s="82" t="str">
        <f t="shared" si="1"/>
        <v/>
      </c>
      <c r="AC58" s="147" t="str">
        <f t="shared" si="29"/>
        <v/>
      </c>
      <c r="AD58" s="1046" t="str">
        <f t="shared" si="16"/>
        <v/>
      </c>
      <c r="AE58" s="82" t="str">
        <f t="shared" si="17"/>
        <v/>
      </c>
      <c r="AF58" s="1141" t="str">
        <f>IF(ISNA(VLOOKUP(C58,'JOURNÉE 1'!$C$10:$AN$257,36,FALSE)),"",VLOOKUP(C58,'JOURNÉE 1'!$C$10:$AN$257,36,FALSE))</f>
        <v/>
      </c>
      <c r="AG58" s="1141" t="str">
        <f t="shared" si="18"/>
        <v/>
      </c>
      <c r="AH58" s="1141" t="str">
        <f t="shared" si="19"/>
        <v/>
      </c>
      <c r="AI58" s="1141" t="str">
        <f t="shared" si="20"/>
        <v/>
      </c>
      <c r="AJ58" s="1242" t="str">
        <f t="shared" si="33"/>
        <v/>
      </c>
      <c r="AK58" s="1046" t="str">
        <f t="shared" si="30"/>
        <v/>
      </c>
      <c r="AL58" s="82" t="str">
        <f t="shared" si="3"/>
        <v/>
      </c>
      <c r="AM58" s="270" t="str">
        <f t="shared" si="4"/>
        <v/>
      </c>
      <c r="AN58" s="270"/>
      <c r="AO58" s="989"/>
      <c r="AP58" s="270"/>
      <c r="AQ58" s="270"/>
      <c r="AR58" s="270" t="str">
        <f t="shared" si="31"/>
        <v/>
      </c>
      <c r="AS58" s="271" t="str">
        <f t="shared" si="5"/>
        <v/>
      </c>
      <c r="AT58" s="272" t="str">
        <f t="shared" si="6"/>
        <v/>
      </c>
      <c r="AU58" s="273" t="str">
        <f t="shared" si="66"/>
        <v/>
      </c>
      <c r="AV58" s="278" t="str">
        <f t="shared" si="8"/>
        <v/>
      </c>
      <c r="AW58" s="1497"/>
      <c r="AX58" s="1497"/>
      <c r="AY58" s="1703">
        <f>IF(BG58= "", "",BG58)</f>
        <v>0</v>
      </c>
      <c r="AZ58" s="1697" t="str">
        <f>IF(OR(BF58=""),"",IF(OR(BG58=""),"",BF58))</f>
        <v/>
      </c>
      <c r="BA58" s="1698" t="str">
        <f>IF(BH58= "", "",BH58)</f>
        <v/>
      </c>
      <c r="BB58" s="983" t="str">
        <f t="shared" si="9"/>
        <v/>
      </c>
      <c r="BC58" s="83" t="str">
        <f t="shared" si="10"/>
        <v/>
      </c>
      <c r="BD58" s="984" t="str">
        <f t="shared" si="11"/>
        <v/>
      </c>
      <c r="BE58" s="1655" t="str">
        <f>IF(OR(C58="",C59=""),"",CONCATENATE(C58,C59))</f>
        <v/>
      </c>
      <c r="BF58" s="1655" t="str">
        <f>IF(L58= "", "",L58)</f>
        <v/>
      </c>
      <c r="BG58" s="1655">
        <f>IF(ISNA(VLOOKUP(BE58,'JOURNÉE 1'!$BI$10:$BK$280,2,FALSE)),"",VLOOKUP(BE58,'JOURNÉE 1'!$BI$10:$BK$280,2,FALSE))</f>
        <v>0</v>
      </c>
      <c r="BH58" s="1655" t="str">
        <f>IF(OR(BF58="",BG58=""),"",MIN(BF58:BG58))</f>
        <v/>
      </c>
      <c r="BI58" s="1655" t="str">
        <f>IF(COUNTIF(BF58,"&gt;1")&lt;1,"",SMALL(BF58:BG58,1))</f>
        <v/>
      </c>
      <c r="BJ58" s="1029" t="str">
        <f t="shared" si="12"/>
        <v/>
      </c>
      <c r="BK58" s="1310" t="str">
        <f t="shared" si="13"/>
        <v/>
      </c>
      <c r="BL58" s="1029" t="str">
        <f>IF(ISBLANK('JOURNÉE 1'!C58),"",'JOURNÉE 1'!C58)</f>
        <v/>
      </c>
      <c r="BM58" s="1310" t="str">
        <f>IF(ISBLANK('JOURNÉE 1'!AB58),"",'JOURNÉE 1'!AB58)</f>
        <v/>
      </c>
      <c r="BN58" s="1310" t="str">
        <f>IF(ISNA(VLOOKUP(BJ58,'JOURNÉE 1'!$BN$10:$BQ$280,3,FALSE)),"",VLOOKUP(BJ58,'JOURNÉE 1'!$BN$10:$BQ$280,3,FALSE))</f>
        <v/>
      </c>
      <c r="BO58" s="1310" t="str">
        <f t="shared" si="21"/>
        <v/>
      </c>
      <c r="BP58" s="1310"/>
      <c r="BQ58" s="1310" t="str">
        <f>IF(ISNA(VLOOKUP(BJ58,'JOURNÉE 1'!$C$10:AF$298,1,FALSE)),"",VLOOKUP(BJ58,'JOURNÉE 1'!$C$10:$AF$298,1,FALSE))</f>
        <v/>
      </c>
      <c r="BR58" s="280"/>
      <c r="BS58" t="str">
        <f>IF(ISEVEN(ROW()),IF($B58&lt;&gt;0,TEXT($B58,"00")&amp;" "&amp;#REF!&amp;" "&amp;1,""),IF($B57&lt;&gt;0,TEXT($B57,"00")&amp;" "&amp;#REF!&amp;" "&amp;2,""))</f>
        <v/>
      </c>
      <c r="BT58" t="str">
        <f t="shared" si="14"/>
        <v/>
      </c>
      <c r="BU58" t="str">
        <f t="shared" si="15"/>
        <v/>
      </c>
      <c r="BV58" t="str">
        <f t="shared" si="22"/>
        <v/>
      </c>
      <c r="BW58" t="str">
        <f t="shared" si="23"/>
        <v/>
      </c>
      <c r="BX58" t="str">
        <f t="shared" si="24"/>
        <v/>
      </c>
      <c r="BY58" t="str">
        <f t="shared" si="25"/>
        <v/>
      </c>
      <c r="BZ58" t="str">
        <f t="shared" si="26"/>
        <v/>
      </c>
      <c r="CA58" s="935" t="str">
        <f t="shared" si="27"/>
        <v/>
      </c>
    </row>
    <row r="59" spans="1:79" ht="15.75" customHeight="1" thickBot="1" x14ac:dyDescent="0.45">
      <c r="A59" s="1497"/>
      <c r="B59" s="1678"/>
      <c r="C59" s="80"/>
      <c r="D59" s="81"/>
      <c r="E59" s="81"/>
      <c r="F59" s="82"/>
      <c r="G59" s="82"/>
      <c r="H59" s="1469"/>
      <c r="I59" s="1102" t="str">
        <f>IF(ISNA(VLOOKUP(C59,'J1&amp;J2'!$CA$9:$CE$466,5,FALSE)),"",VLOOKUP(C59,'J1&amp;J2'!$CA$9:$CE$466,5,FALSE))</f>
        <v/>
      </c>
      <c r="J59" s="1519"/>
      <c r="K59" s="1680"/>
      <c r="L59" s="1691"/>
      <c r="M59" s="1469"/>
      <c r="N59" s="1469"/>
      <c r="O59" s="82"/>
      <c r="P59" s="82"/>
      <c r="Q59" s="269"/>
      <c r="R59" s="1691"/>
      <c r="S59" s="1469"/>
      <c r="T59" s="1424"/>
      <c r="U59" s="1328" t="str">
        <f>IF(ISNA(VLOOKUP(T59,SaisieScores!$L$12:$M$103,2,FALSE)),"",VLOOKUP(T59,SaisieScores!$L$12:$M$103,2,FALSE))</f>
        <v/>
      </c>
      <c r="V59" s="942" t="str">
        <f t="shared" si="0"/>
        <v/>
      </c>
      <c r="W59" s="87" t="str">
        <f>IF('JOURNÉE 1'!AC59=0,"",'JOURNÉE 1'!AC59)</f>
        <v/>
      </c>
      <c r="X59" s="87" t="str">
        <f>IF(OR(ISBLANK(U59),U59=""),"",IF(U59="AB","",RANK(U59,$U$45:$U$81,1)+COUNTIF($U$46:U94,U59)-1))</f>
        <v/>
      </c>
      <c r="Y59" s="99"/>
      <c r="Z59" s="99"/>
      <c r="AA59" s="99"/>
      <c r="AB59" s="87" t="str">
        <f t="shared" si="1"/>
        <v/>
      </c>
      <c r="AC59" s="86" t="str">
        <f t="shared" si="29"/>
        <v/>
      </c>
      <c r="AD59" s="1045" t="str">
        <f t="shared" si="16"/>
        <v/>
      </c>
      <c r="AE59" s="87" t="str">
        <f t="shared" si="17"/>
        <v/>
      </c>
      <c r="AF59" s="1140" t="str">
        <f>IF(ISNA(VLOOKUP(C59,'JOURNÉE 1'!$C$10:$AN$257,36,FALSE)),"",VLOOKUP(C59,'JOURNÉE 1'!$C$10:$AN$257,36,FALSE))</f>
        <v/>
      </c>
      <c r="AG59" s="1162" t="str">
        <f t="shared" si="18"/>
        <v/>
      </c>
      <c r="AH59" s="1162" t="str">
        <f t="shared" si="19"/>
        <v/>
      </c>
      <c r="AI59" s="1162" t="str">
        <f t="shared" si="20"/>
        <v/>
      </c>
      <c r="AJ59" s="1241" t="str">
        <f t="shared" si="33"/>
        <v/>
      </c>
      <c r="AK59" s="1045" t="str">
        <f t="shared" si="30"/>
        <v/>
      </c>
      <c r="AL59" s="87" t="str">
        <f t="shared" si="3"/>
        <v/>
      </c>
      <c r="AM59" s="270" t="str">
        <f t="shared" si="4"/>
        <v/>
      </c>
      <c r="AN59" s="270"/>
      <c r="AO59" s="989"/>
      <c r="AP59" s="270"/>
      <c r="AQ59" s="270"/>
      <c r="AR59" s="270" t="str">
        <f t="shared" si="31"/>
        <v/>
      </c>
      <c r="AS59" s="271" t="str">
        <f t="shared" si="5"/>
        <v/>
      </c>
      <c r="AT59" s="272" t="str">
        <f t="shared" si="6"/>
        <v/>
      </c>
      <c r="AU59" s="273" t="str">
        <f t="shared" si="66"/>
        <v/>
      </c>
      <c r="AV59" s="274" t="str">
        <f t="shared" si="8"/>
        <v/>
      </c>
      <c r="AW59" s="1497"/>
      <c r="AX59" s="1497"/>
      <c r="AY59" s="1511"/>
      <c r="AZ59" s="1515"/>
      <c r="BA59" s="1458"/>
      <c r="BB59" s="983" t="str">
        <f t="shared" si="9"/>
        <v/>
      </c>
      <c r="BC59" s="83" t="str">
        <f t="shared" si="10"/>
        <v/>
      </c>
      <c r="BD59" s="984" t="str">
        <f t="shared" si="11"/>
        <v/>
      </c>
      <c r="BE59" s="1654"/>
      <c r="BF59" s="1654"/>
      <c r="BG59" s="1654"/>
      <c r="BH59" s="1654"/>
      <c r="BI59" s="1654"/>
      <c r="BJ59" s="1029" t="str">
        <f t="shared" si="12"/>
        <v/>
      </c>
      <c r="BK59" s="1310" t="str">
        <f t="shared" si="13"/>
        <v/>
      </c>
      <c r="BL59" s="1029" t="str">
        <f>IF(ISBLANK('JOURNÉE 1'!C59),"",'JOURNÉE 1'!C59)</f>
        <v/>
      </c>
      <c r="BM59" s="1310" t="str">
        <f>IF(ISBLANK('JOURNÉE 1'!AB59),"",'JOURNÉE 1'!AB59)</f>
        <v/>
      </c>
      <c r="BN59" s="1310" t="str">
        <f>IF(ISNA(VLOOKUP(BJ59,'JOURNÉE 1'!$BN$10:$BQ$280,3,FALSE)),"",VLOOKUP(BJ59,'JOURNÉE 1'!$BN$10:$BQ$280,3,FALSE))</f>
        <v/>
      </c>
      <c r="BO59" s="1310" t="str">
        <f t="shared" si="21"/>
        <v/>
      </c>
      <c r="BP59" s="1310"/>
      <c r="BQ59" s="1310" t="str">
        <f>IF(ISNA(VLOOKUP(BJ59,'JOURNÉE 1'!$C$10:AF$298,1,FALSE)),"",VLOOKUP(BJ59,'JOURNÉE 1'!$C$10:$AF$298,1,FALSE))</f>
        <v/>
      </c>
      <c r="BR59" s="277"/>
      <c r="BS59" t="str">
        <f>IF(ISEVEN(ROW()),IF($B59&lt;&gt;0,TEXT($B59,"00")&amp;" "&amp;#REF!&amp;" "&amp;1,""),IF($B58&lt;&gt;0,TEXT($B58,"00")&amp;" "&amp;#REF!&amp;" "&amp;2,""))</f>
        <v/>
      </c>
      <c r="BT59" t="str">
        <f t="shared" si="14"/>
        <v/>
      </c>
      <c r="BU59" t="str">
        <f t="shared" si="15"/>
        <v/>
      </c>
      <c r="BV59" t="str">
        <f t="shared" si="22"/>
        <v/>
      </c>
      <c r="BW59" t="str">
        <f t="shared" si="23"/>
        <v/>
      </c>
      <c r="BX59" t="str">
        <f t="shared" si="24"/>
        <v/>
      </c>
      <c r="BY59" t="str">
        <f t="shared" si="25"/>
        <v/>
      </c>
      <c r="BZ59" t="str">
        <f t="shared" si="26"/>
        <v/>
      </c>
      <c r="CA59" s="935" t="str">
        <f t="shared" si="27"/>
        <v/>
      </c>
    </row>
    <row r="60" spans="1:79" ht="15.75" customHeight="1" thickBot="1" x14ac:dyDescent="0.45">
      <c r="A60" s="1497"/>
      <c r="B60" s="1683"/>
      <c r="C60" s="97"/>
      <c r="D60" s="98"/>
      <c r="E60" s="98"/>
      <c r="F60" s="87"/>
      <c r="G60" s="87"/>
      <c r="H60" s="1661" t="str">
        <f t="shared" ref="H60" si="79">IF(G61="","",G60+G61)</f>
        <v/>
      </c>
      <c r="I60" s="1103" t="str">
        <f>IF(ISNA(VLOOKUP(C60,'J1&amp;J2'!$CA$9:$CE$466,5,FALSE)),"",VLOOKUP(C60,'J1&amp;J2'!$CA$9:$CE$466,5,FALSE))</f>
        <v/>
      </c>
      <c r="J60" s="1516"/>
      <c r="K60" s="1685" t="str">
        <f>IF(ISNA(VLOOKUP(J60,SaisieScores!$I$12:$J$103,2,FALSE)),"",VLOOKUP(J60,SaisieScores!$I$12:$J$103,2,FALSE))</f>
        <v/>
      </c>
      <c r="L60" s="1686" t="str">
        <f>IF(OR(K60="",K60=0,K60=999),"",K60)</f>
        <v/>
      </c>
      <c r="M60" s="1661" t="str">
        <f>IF(L60="","",L60-$AL$6)</f>
        <v/>
      </c>
      <c r="N60" s="1661" t="str">
        <f t="shared" ref="N60" si="80">IF(K60="","",RANK(K60,($K$10:$K$257),1))</f>
        <v/>
      </c>
      <c r="O60" s="99"/>
      <c r="P60" s="99"/>
      <c r="Q60" s="186"/>
      <c r="R60" s="1690" t="str">
        <f>IF(OR(ISBLANK(K60),K60=""),"",RANK(K60,$K$46:$K$81,1)+COUNTIF($K$46:K60,K60)-1)</f>
        <v/>
      </c>
      <c r="S60" s="1468" t="str">
        <f>IF(R60="","",IF(R60&gt;3,"",IF(R60=1,K60,IF(R60=2,K60,IF(R60=3,K60)))))</f>
        <v/>
      </c>
      <c r="T60" s="1425"/>
      <c r="U60" s="1328" t="str">
        <f>IF(ISNA(VLOOKUP(T60,SaisieScores!$L$12:$M$103,2,FALSE)),"",VLOOKUP(T60,SaisieScores!$L$12:$M$103,2,FALSE))</f>
        <v/>
      </c>
      <c r="V60" s="985" t="str">
        <f t="shared" si="0"/>
        <v/>
      </c>
      <c r="W60" s="82" t="str">
        <f>IF('JOURNÉE 1'!AC60=0,"",'JOURNÉE 1'!AC60)</f>
        <v/>
      </c>
      <c r="X60" s="82" t="str">
        <f>IF(OR(ISBLANK(U60),U60=""),"",IF(U60="AB","",RANK(U60,$U$45:$U$81,1)+COUNTIF($U$46:U95,U60)-1))</f>
        <v/>
      </c>
      <c r="Y60" s="82"/>
      <c r="Z60" s="82"/>
      <c r="AA60" s="82"/>
      <c r="AB60" s="82" t="str">
        <f t="shared" si="1"/>
        <v/>
      </c>
      <c r="AC60" s="147" t="str">
        <f t="shared" si="29"/>
        <v/>
      </c>
      <c r="AD60" s="1046" t="str">
        <f t="shared" si="16"/>
        <v/>
      </c>
      <c r="AE60" s="82" t="str">
        <f t="shared" si="17"/>
        <v/>
      </c>
      <c r="AF60" s="1141" t="str">
        <f>IF(ISNA(VLOOKUP(C60,'JOURNÉE 1'!$C$10:$AN$257,36,FALSE)),"",VLOOKUP(C60,'JOURNÉE 1'!$C$10:$AN$257,36,FALSE))</f>
        <v/>
      </c>
      <c r="AG60" s="1141" t="str">
        <f t="shared" si="18"/>
        <v/>
      </c>
      <c r="AH60" s="1141" t="str">
        <f t="shared" si="19"/>
        <v/>
      </c>
      <c r="AI60" s="1141" t="str">
        <f t="shared" si="20"/>
        <v/>
      </c>
      <c r="AJ60" s="1242" t="str">
        <f t="shared" si="33"/>
        <v/>
      </c>
      <c r="AK60" s="1046" t="str">
        <f t="shared" si="30"/>
        <v/>
      </c>
      <c r="AL60" s="82" t="str">
        <f t="shared" si="3"/>
        <v/>
      </c>
      <c r="AM60" s="270" t="str">
        <f t="shared" si="4"/>
        <v/>
      </c>
      <c r="AN60" s="270"/>
      <c r="AO60" s="989"/>
      <c r="AP60" s="270"/>
      <c r="AQ60" s="270"/>
      <c r="AR60" s="270" t="str">
        <f t="shared" si="31"/>
        <v/>
      </c>
      <c r="AS60" s="271" t="str">
        <f t="shared" si="5"/>
        <v/>
      </c>
      <c r="AT60" s="272" t="str">
        <f t="shared" si="6"/>
        <v/>
      </c>
      <c r="AU60" s="273" t="str">
        <f t="shared" si="66"/>
        <v/>
      </c>
      <c r="AV60" s="278" t="str">
        <f t="shared" si="8"/>
        <v/>
      </c>
      <c r="AW60" s="1497"/>
      <c r="AX60" s="1497"/>
      <c r="AY60" s="1667">
        <f>IF(BG60= "", "",BG60)</f>
        <v>0</v>
      </c>
      <c r="AZ60" s="1658" t="str">
        <f>IF(OR(BF60=""),"",IF(OR(BG60=""),"",BF60))</f>
        <v/>
      </c>
      <c r="BA60" s="1660" t="str">
        <f>IF(BH60= "", "",BH60)</f>
        <v/>
      </c>
      <c r="BB60" s="1307" t="str">
        <f t="shared" si="9"/>
        <v/>
      </c>
      <c r="BC60" s="87" t="str">
        <f t="shared" si="10"/>
        <v/>
      </c>
      <c r="BD60" s="986" t="str">
        <f t="shared" si="11"/>
        <v/>
      </c>
      <c r="BE60" s="1655" t="str">
        <f>IF(OR(C60="",C61=""),"",CONCATENATE(C60,C61))</f>
        <v/>
      </c>
      <c r="BF60" s="1655" t="str">
        <f>IF(L60= "", "",L60)</f>
        <v/>
      </c>
      <c r="BG60" s="1655">
        <f>IF(ISNA(VLOOKUP(BE60,'JOURNÉE 1'!$BI$10:$BK$280,2,FALSE)),"",VLOOKUP(BE60,'JOURNÉE 1'!$BI$10:$BK$280,2,FALSE))</f>
        <v>0</v>
      </c>
      <c r="BH60" s="1655" t="str">
        <f>IF(OR(BF60="",BG60=""),"",MIN(BF60:BG60))</f>
        <v/>
      </c>
      <c r="BI60" s="1655" t="str">
        <f>IF(COUNTIF(BF60,"&gt;1")&lt;1,"",SMALL(BF60:BG60,1))</f>
        <v/>
      </c>
      <c r="BJ60" s="1029" t="str">
        <f t="shared" si="12"/>
        <v/>
      </c>
      <c r="BK60" s="1310" t="str">
        <f t="shared" si="13"/>
        <v/>
      </c>
      <c r="BL60" s="1029" t="str">
        <f>IF(ISBLANK('JOURNÉE 1'!C60),"",'JOURNÉE 1'!C60)</f>
        <v/>
      </c>
      <c r="BM60" s="1310" t="str">
        <f>IF(ISBLANK('JOURNÉE 1'!AB60),"",'JOURNÉE 1'!AB60)</f>
        <v/>
      </c>
      <c r="BN60" s="1310" t="str">
        <f>IF(ISNA(VLOOKUP(BJ60,'JOURNÉE 1'!$BN$10:$BQ$280,3,FALSE)),"",VLOOKUP(BJ60,'JOURNÉE 1'!$BN$10:$BQ$280,3,FALSE))</f>
        <v/>
      </c>
      <c r="BO60" s="1310" t="str">
        <f t="shared" si="21"/>
        <v/>
      </c>
      <c r="BP60" s="1310"/>
      <c r="BQ60" s="1310" t="str">
        <f>IF(ISNA(VLOOKUP(BJ60,'JOURNÉE 1'!$C$10:AF$298,1,FALSE)),"",VLOOKUP(BJ60,'JOURNÉE 1'!$C$10:$AF$298,1,FALSE))</f>
        <v/>
      </c>
      <c r="BR60" s="280"/>
      <c r="BS60" t="str">
        <f>IF(ISEVEN(ROW()),IF($B60&lt;&gt;0,TEXT($B60,"00")&amp;" "&amp;#REF!&amp;" "&amp;1,""),IF($B59&lt;&gt;0,TEXT($B59,"00")&amp;" "&amp;#REF!&amp;" "&amp;2,""))</f>
        <v/>
      </c>
      <c r="BT60" t="str">
        <f t="shared" si="14"/>
        <v/>
      </c>
      <c r="BU60" t="str">
        <f t="shared" si="15"/>
        <v/>
      </c>
      <c r="BV60" t="str">
        <f t="shared" si="22"/>
        <v/>
      </c>
      <c r="BW60" t="str">
        <f t="shared" si="23"/>
        <v/>
      </c>
      <c r="BX60" t="str">
        <f t="shared" si="24"/>
        <v/>
      </c>
      <c r="BY60" t="str">
        <f t="shared" si="25"/>
        <v/>
      </c>
      <c r="BZ60" t="str">
        <f t="shared" si="26"/>
        <v/>
      </c>
      <c r="CA60" s="935" t="str">
        <f t="shared" si="27"/>
        <v/>
      </c>
    </row>
    <row r="61" spans="1:79" ht="15.75" customHeight="1" thickBot="1" x14ac:dyDescent="0.45">
      <c r="A61" s="1497"/>
      <c r="B61" s="1684"/>
      <c r="C61" s="97"/>
      <c r="D61" s="98"/>
      <c r="E61" s="98"/>
      <c r="F61" s="87"/>
      <c r="G61" s="87"/>
      <c r="H61" s="1469"/>
      <c r="I61" s="1103" t="str">
        <f>IF(ISNA(VLOOKUP(C61,'J1&amp;J2'!$CA$9:$CE$466,5,FALSE)),"",VLOOKUP(C61,'J1&amp;J2'!$CA$9:$CE$466,5,FALSE))</f>
        <v/>
      </c>
      <c r="J61" s="1517"/>
      <c r="K61" s="1680"/>
      <c r="L61" s="1691"/>
      <c r="M61" s="1469"/>
      <c r="N61" s="1469"/>
      <c r="O61" s="88"/>
      <c r="P61" s="88"/>
      <c r="Q61" s="987"/>
      <c r="R61" s="1691"/>
      <c r="S61" s="1469"/>
      <c r="T61" s="1425"/>
      <c r="U61" s="1328" t="str">
        <f>IF(ISNA(VLOOKUP(T61,SaisieScores!$L$12:$M$103,2,FALSE)),"",VLOOKUP(T61,SaisieScores!$L$12:$M$103,2,FALSE))</f>
        <v/>
      </c>
      <c r="V61" s="942" t="str">
        <f t="shared" si="0"/>
        <v/>
      </c>
      <c r="W61" s="87" t="str">
        <f>IF('JOURNÉE 1'!AC61=0,"",'JOURNÉE 1'!AC61)</f>
        <v/>
      </c>
      <c r="X61" s="87" t="str">
        <f>IF(OR(ISBLANK(U61),U61=""),"",IF(U61="AB","",RANK(U61,$U$45:$U$81,1)+COUNTIF($U$46:U96,U61)-1))</f>
        <v/>
      </c>
      <c r="Y61" s="99"/>
      <c r="Z61" s="99"/>
      <c r="AA61" s="99"/>
      <c r="AB61" s="87" t="str">
        <f t="shared" si="1"/>
        <v/>
      </c>
      <c r="AC61" s="86" t="str">
        <f t="shared" si="29"/>
        <v/>
      </c>
      <c r="AD61" s="1045" t="str">
        <f t="shared" si="16"/>
        <v/>
      </c>
      <c r="AE61" s="87" t="str">
        <f t="shared" si="17"/>
        <v/>
      </c>
      <c r="AF61" s="1140" t="str">
        <f>IF(ISNA(VLOOKUP(C61,'JOURNÉE 1'!$C$10:$AN$257,36,FALSE)),"",VLOOKUP(C61,'JOURNÉE 1'!$C$10:$AN$257,36,FALSE))</f>
        <v/>
      </c>
      <c r="AG61" s="1162" t="str">
        <f t="shared" si="18"/>
        <v/>
      </c>
      <c r="AH61" s="1162" t="str">
        <f t="shared" si="19"/>
        <v/>
      </c>
      <c r="AI61" s="1162" t="str">
        <f t="shared" si="20"/>
        <v/>
      </c>
      <c r="AJ61" s="1241" t="str">
        <f t="shared" si="33"/>
        <v/>
      </c>
      <c r="AK61" s="1045" t="str">
        <f t="shared" si="30"/>
        <v/>
      </c>
      <c r="AL61" s="87" t="str">
        <f t="shared" si="3"/>
        <v/>
      </c>
      <c r="AM61" s="270" t="str">
        <f t="shared" si="4"/>
        <v/>
      </c>
      <c r="AN61" s="270"/>
      <c r="AO61" s="989"/>
      <c r="AP61" s="270"/>
      <c r="AQ61" s="270"/>
      <c r="AR61" s="270" t="str">
        <f t="shared" si="31"/>
        <v/>
      </c>
      <c r="AS61" s="271" t="str">
        <f t="shared" si="5"/>
        <v/>
      </c>
      <c r="AT61" s="272" t="str">
        <f t="shared" si="6"/>
        <v/>
      </c>
      <c r="AU61" s="273" t="str">
        <f t="shared" si="66"/>
        <v/>
      </c>
      <c r="AV61" s="274" t="str">
        <f t="shared" si="8"/>
        <v/>
      </c>
      <c r="AW61" s="1497"/>
      <c r="AX61" s="1497"/>
      <c r="AY61" s="1511"/>
      <c r="AZ61" s="1515"/>
      <c r="BA61" s="1458"/>
      <c r="BB61" s="1307" t="str">
        <f t="shared" si="9"/>
        <v/>
      </c>
      <c r="BC61" s="87" t="str">
        <f t="shared" si="10"/>
        <v/>
      </c>
      <c r="BD61" s="986" t="str">
        <f t="shared" si="11"/>
        <v/>
      </c>
      <c r="BE61" s="1654"/>
      <c r="BF61" s="1654"/>
      <c r="BG61" s="1654"/>
      <c r="BH61" s="1654"/>
      <c r="BI61" s="1654"/>
      <c r="BJ61" s="1029" t="str">
        <f t="shared" si="12"/>
        <v/>
      </c>
      <c r="BK61" s="1310" t="str">
        <f t="shared" si="13"/>
        <v/>
      </c>
      <c r="BL61" s="1029" t="str">
        <f>IF(ISBLANK('JOURNÉE 1'!C61),"",'JOURNÉE 1'!C61)</f>
        <v/>
      </c>
      <c r="BM61" s="1310" t="str">
        <f>IF(ISBLANK('JOURNÉE 1'!AB61),"",'JOURNÉE 1'!AB61)</f>
        <v/>
      </c>
      <c r="BN61" s="1310" t="str">
        <f>IF(ISNA(VLOOKUP(BJ61,'JOURNÉE 1'!$BN$10:$BQ$280,3,FALSE)),"",VLOOKUP(BJ61,'JOURNÉE 1'!$BN$10:$BQ$280,3,FALSE))</f>
        <v/>
      </c>
      <c r="BO61" s="1310" t="str">
        <f t="shared" si="21"/>
        <v/>
      </c>
      <c r="BP61" s="1310"/>
      <c r="BQ61" s="1310" t="str">
        <f>IF(ISNA(VLOOKUP(BJ61,'JOURNÉE 1'!$C$10:AF$298,1,FALSE)),"",VLOOKUP(BJ61,'JOURNÉE 1'!$C$10:$AF$298,1,FALSE))</f>
        <v/>
      </c>
      <c r="BR61" s="277"/>
      <c r="BS61" t="str">
        <f>IF(ISEVEN(ROW()),IF($B61&lt;&gt;0,TEXT($B61,"00")&amp;" "&amp;#REF!&amp;" "&amp;1,""),IF($B60&lt;&gt;0,TEXT($B60,"00")&amp;" "&amp;#REF!&amp;" "&amp;2,""))</f>
        <v/>
      </c>
      <c r="BT61" t="str">
        <f t="shared" si="14"/>
        <v/>
      </c>
      <c r="BU61" t="str">
        <f t="shared" si="15"/>
        <v/>
      </c>
      <c r="BV61" t="str">
        <f t="shared" si="22"/>
        <v/>
      </c>
      <c r="BW61" t="str">
        <f t="shared" si="23"/>
        <v/>
      </c>
      <c r="BX61" t="str">
        <f t="shared" si="24"/>
        <v/>
      </c>
      <c r="BY61" t="str">
        <f t="shared" si="25"/>
        <v/>
      </c>
      <c r="BZ61" t="str">
        <f t="shared" si="26"/>
        <v/>
      </c>
      <c r="CA61" s="935" t="str">
        <f t="shared" si="27"/>
        <v/>
      </c>
    </row>
    <row r="62" spans="1:79" ht="15.75" customHeight="1" x14ac:dyDescent="0.4">
      <c r="A62" s="1497"/>
      <c r="B62" s="1687"/>
      <c r="C62" s="113"/>
      <c r="D62" s="114"/>
      <c r="E62" s="114"/>
      <c r="F62" s="115"/>
      <c r="G62" s="1139"/>
      <c r="H62" s="1670" t="str">
        <f t="shared" ref="H62" si="81">IF(G63="","",G62+G63)</f>
        <v/>
      </c>
      <c r="I62" s="1107" t="str">
        <f>IF(ISNA(VLOOKUP(C62,'J1&amp;J2'!$CA$9:$CE$466,5,FALSE)),"",VLOOKUP(C62,'J1&amp;J2'!$CA$9:$CE$466,5,FALSE))</f>
        <v/>
      </c>
      <c r="J62" s="1627"/>
      <c r="K62" s="1685" t="str">
        <f>IF(ISNA(VLOOKUP(J62,SaisieScores!$I$12:$J$103,2,FALSE)),"",VLOOKUP(J62,SaisieScores!$I$12:$J$103,2,FALSE))</f>
        <v/>
      </c>
      <c r="L62" s="1695" t="str">
        <f>IF(OR(K62="",K62=0,K62=999),"",K62)</f>
        <v/>
      </c>
      <c r="M62" s="1670" t="str">
        <f>IF(L62="","",L62-$AL$6)</f>
        <v/>
      </c>
      <c r="N62" s="1670" t="str">
        <f t="shared" ref="N62" si="82">IF(K62="","",RANK(K62,($K$10:$K$257),1))</f>
        <v/>
      </c>
      <c r="O62" s="115"/>
      <c r="P62" s="115"/>
      <c r="Q62" s="194"/>
      <c r="R62" s="1692" t="str">
        <f>IF(OR(ISBLANK(K62),K62=""),"",RANK(K62,$K$46:$K$81,1)+COUNTIF($K$46:K62,K62)-1)</f>
        <v/>
      </c>
      <c r="S62" s="1689" t="str">
        <f>IF(R62="","",IF(R62&gt;3,"",IF(R62=1,K62,IF(R62=2,K62,IF(R62=3,K62)))))</f>
        <v/>
      </c>
      <c r="T62" s="1426"/>
      <c r="U62" s="1328" t="str">
        <f>IF(ISNA(VLOOKUP(T62,SaisieScores!$L$12:$M$103,2,FALSE)),"",VLOOKUP(T62,SaisieScores!$L$12:$M$103,2,FALSE))</f>
        <v/>
      </c>
      <c r="V62" s="985" t="str">
        <f t="shared" si="0"/>
        <v/>
      </c>
      <c r="W62" s="82" t="str">
        <f>IF('JOURNÉE 1'!AC62=0,"",'JOURNÉE 1'!AC62)</f>
        <v/>
      </c>
      <c r="X62" s="82" t="str">
        <f>IF(OR(ISBLANK(U62),U62=""),"",IF(U62="AB","",RANK(U62,$U$45:$U$81,1)+COUNTIF($U$46:U97,U62)-1))</f>
        <v/>
      </c>
      <c r="Y62" s="82"/>
      <c r="Z62" s="82"/>
      <c r="AA62" s="82"/>
      <c r="AB62" s="82" t="str">
        <f t="shared" si="1"/>
        <v/>
      </c>
      <c r="AC62" s="147" t="str">
        <f t="shared" si="29"/>
        <v/>
      </c>
      <c r="AD62" s="1046" t="str">
        <f t="shared" si="16"/>
        <v/>
      </c>
      <c r="AE62" s="82" t="str">
        <f t="shared" si="17"/>
        <v/>
      </c>
      <c r="AF62" s="1141" t="str">
        <f>IF(ISNA(VLOOKUP(C62,'JOURNÉE 1'!$C$10:$AN$257,36,FALSE)),"",VLOOKUP(C62,'JOURNÉE 1'!$C$10:$AN$257,36,FALSE))</f>
        <v/>
      </c>
      <c r="AG62" s="1141" t="str">
        <f t="shared" si="18"/>
        <v/>
      </c>
      <c r="AH62" s="1141" t="str">
        <f t="shared" si="19"/>
        <v/>
      </c>
      <c r="AI62" s="1141" t="str">
        <f t="shared" si="20"/>
        <v/>
      </c>
      <c r="AJ62" s="1242" t="str">
        <f t="shared" si="33"/>
        <v/>
      </c>
      <c r="AK62" s="1046" t="str">
        <f t="shared" si="30"/>
        <v/>
      </c>
      <c r="AL62" s="82" t="str">
        <f t="shared" si="3"/>
        <v/>
      </c>
      <c r="AM62" s="270" t="str">
        <f t="shared" si="4"/>
        <v/>
      </c>
      <c r="AN62" s="270"/>
      <c r="AO62" s="989"/>
      <c r="AP62" s="270"/>
      <c r="AQ62" s="270"/>
      <c r="AR62" s="270" t="str">
        <f t="shared" si="31"/>
        <v/>
      </c>
      <c r="AS62" s="271" t="str">
        <f t="shared" si="5"/>
        <v/>
      </c>
      <c r="AT62" s="272" t="str">
        <f t="shared" si="6"/>
        <v/>
      </c>
      <c r="AU62" s="273" t="str">
        <f t="shared" si="66"/>
        <v/>
      </c>
      <c r="AV62" s="278" t="str">
        <f t="shared" si="8"/>
        <v/>
      </c>
      <c r="AW62" s="1497"/>
      <c r="AX62" s="1497"/>
      <c r="AY62" s="1703">
        <f>IF(BG62= "", "",BG62)</f>
        <v>0</v>
      </c>
      <c r="AZ62" s="1697" t="str">
        <f>IF(OR(BF62=""),"",IF(OR(BG62=""),"",BF62))</f>
        <v/>
      </c>
      <c r="BA62" s="1698" t="str">
        <f>IF(BH62= "", "",BH62)</f>
        <v/>
      </c>
      <c r="BB62" s="983" t="str">
        <f t="shared" si="9"/>
        <v/>
      </c>
      <c r="BC62" s="83" t="str">
        <f t="shared" si="10"/>
        <v/>
      </c>
      <c r="BD62" s="984" t="str">
        <f t="shared" si="11"/>
        <v/>
      </c>
      <c r="BE62" s="1655" t="str">
        <f>IF(OR(C62="",C63=""),"",CONCATENATE(C62,C63))</f>
        <v/>
      </c>
      <c r="BF62" s="1655" t="str">
        <f>IF(L62= "", "",L62)</f>
        <v/>
      </c>
      <c r="BG62" s="1655">
        <f>IF(ISNA(VLOOKUP(BE62,'JOURNÉE 1'!$BI$10:$BK$280,2,FALSE)),"",VLOOKUP(BE62,'JOURNÉE 1'!$BI$10:$BK$280,2,FALSE))</f>
        <v>0</v>
      </c>
      <c r="BH62" s="1655" t="str">
        <f>IF(OR(BF62="",BG62=""),"",MIN(BF62:BG62))</f>
        <v/>
      </c>
      <c r="BI62" s="1655" t="str">
        <f>IF(COUNTIF(BF62,"&gt;1")&lt;1,"",SMALL(BF62:BG62,1))</f>
        <v/>
      </c>
      <c r="BJ62" s="1029" t="str">
        <f t="shared" si="12"/>
        <v/>
      </c>
      <c r="BK62" s="1310" t="str">
        <f t="shared" si="13"/>
        <v/>
      </c>
      <c r="BL62" s="1029" t="str">
        <f>IF(ISBLANK('JOURNÉE 1'!C62),"",'JOURNÉE 1'!C62)</f>
        <v/>
      </c>
      <c r="BM62" s="1310" t="str">
        <f>IF(ISBLANK('JOURNÉE 1'!AB62),"",'JOURNÉE 1'!AB62)</f>
        <v/>
      </c>
      <c r="BN62" s="1310" t="str">
        <f>IF(ISNA(VLOOKUP(BJ62,'JOURNÉE 1'!$BN$10:$BQ$280,3,FALSE)),"",VLOOKUP(BJ62,'JOURNÉE 1'!$BN$10:$BQ$280,3,FALSE))</f>
        <v/>
      </c>
      <c r="BO62" s="1310" t="str">
        <f t="shared" si="21"/>
        <v/>
      </c>
      <c r="BP62" s="1310"/>
      <c r="BQ62" s="1310" t="str">
        <f>IF(ISNA(VLOOKUP(BJ62,'JOURNÉE 1'!$C$10:AF$298,1,FALSE)),"",VLOOKUP(BJ62,'JOURNÉE 1'!$C$10:$AF$298,1,FALSE))</f>
        <v/>
      </c>
      <c r="BR62" s="280"/>
      <c r="BS62" t="str">
        <f>IF(ISEVEN(ROW()),IF($B62&lt;&gt;0,TEXT($B62,"00")&amp;" "&amp;#REF!&amp;" "&amp;1,""),IF($B61&lt;&gt;0,TEXT($B61,"00")&amp;" "&amp;#REF!&amp;" "&amp;2,""))</f>
        <v/>
      </c>
      <c r="BT62" t="str">
        <f t="shared" si="14"/>
        <v/>
      </c>
      <c r="BU62" t="str">
        <f t="shared" si="15"/>
        <v/>
      </c>
      <c r="BV62" t="str">
        <f t="shared" si="22"/>
        <v/>
      </c>
      <c r="BW62" t="str">
        <f t="shared" si="23"/>
        <v/>
      </c>
      <c r="BX62" t="str">
        <f t="shared" si="24"/>
        <v/>
      </c>
      <c r="BY62" t="str">
        <f t="shared" si="25"/>
        <v/>
      </c>
      <c r="BZ62" t="str">
        <f t="shared" si="26"/>
        <v/>
      </c>
      <c r="CA62" s="935" t="str">
        <f t="shared" si="27"/>
        <v/>
      </c>
    </row>
    <row r="63" spans="1:79" ht="15.75" customHeight="1" thickBot="1" x14ac:dyDescent="0.45">
      <c r="A63" s="1497"/>
      <c r="B63" s="1678"/>
      <c r="C63" s="80"/>
      <c r="D63" s="81"/>
      <c r="E63" s="81"/>
      <c r="F63" s="82"/>
      <c r="G63" s="82"/>
      <c r="H63" s="1469"/>
      <c r="I63" s="1102" t="str">
        <f>IF(ISNA(VLOOKUP(C63,'J1&amp;J2'!$CA$9:$CE$466,5,FALSE)),"",VLOOKUP(C63,'J1&amp;J2'!$CA$9:$CE$466,5,FALSE))</f>
        <v/>
      </c>
      <c r="J63" s="1519"/>
      <c r="K63" s="1680"/>
      <c r="L63" s="1691"/>
      <c r="M63" s="1469"/>
      <c r="N63" s="1469"/>
      <c r="O63" s="82"/>
      <c r="P63" s="82"/>
      <c r="Q63" s="269"/>
      <c r="R63" s="1691"/>
      <c r="S63" s="1469"/>
      <c r="T63" s="1424"/>
      <c r="U63" s="1328" t="str">
        <f>IF(ISNA(VLOOKUP(T63,SaisieScores!$L$12:$M$103,2,FALSE)),"",VLOOKUP(T63,SaisieScores!$L$12:$M$103,2,FALSE))</f>
        <v/>
      </c>
      <c r="V63" s="942" t="str">
        <f t="shared" si="0"/>
        <v/>
      </c>
      <c r="W63" s="87" t="str">
        <f>IF('JOURNÉE 1'!AC63=0,"",'JOURNÉE 1'!AC63)</f>
        <v/>
      </c>
      <c r="X63" s="87" t="str">
        <f>IF(OR(ISBLANK(U63),U63=""),"",IF(U63="AB","",RANK(U63,$U$45:$U$81,1)+COUNTIF($U$46:U98,U63)-1))</f>
        <v/>
      </c>
      <c r="Y63" s="99"/>
      <c r="Z63" s="99"/>
      <c r="AA63" s="99"/>
      <c r="AB63" s="87" t="str">
        <f t="shared" si="1"/>
        <v/>
      </c>
      <c r="AC63" s="86" t="str">
        <f t="shared" si="29"/>
        <v/>
      </c>
      <c r="AD63" s="1045" t="str">
        <f t="shared" si="16"/>
        <v/>
      </c>
      <c r="AE63" s="87" t="str">
        <f t="shared" si="17"/>
        <v/>
      </c>
      <c r="AF63" s="1140" t="str">
        <f>IF(ISNA(VLOOKUP(C63,'JOURNÉE 1'!$C$10:$AN$257,36,FALSE)),"",VLOOKUP(C63,'JOURNÉE 1'!$C$10:$AN$257,36,FALSE))</f>
        <v/>
      </c>
      <c r="AG63" s="1162" t="str">
        <f t="shared" si="18"/>
        <v/>
      </c>
      <c r="AH63" s="1162" t="str">
        <f t="shared" si="19"/>
        <v/>
      </c>
      <c r="AI63" s="1162" t="str">
        <f t="shared" si="20"/>
        <v/>
      </c>
      <c r="AJ63" s="1241" t="str">
        <f t="shared" si="33"/>
        <v/>
      </c>
      <c r="AK63" s="1045" t="str">
        <f t="shared" si="30"/>
        <v/>
      </c>
      <c r="AL63" s="87" t="str">
        <f t="shared" si="3"/>
        <v/>
      </c>
      <c r="AM63" s="270" t="str">
        <f t="shared" si="4"/>
        <v/>
      </c>
      <c r="AN63" s="288"/>
      <c r="AO63" s="990"/>
      <c r="AP63" s="288"/>
      <c r="AQ63" s="288"/>
      <c r="AR63" s="270" t="str">
        <f t="shared" si="31"/>
        <v/>
      </c>
      <c r="AS63" s="271" t="str">
        <f t="shared" si="5"/>
        <v/>
      </c>
      <c r="AT63" s="272" t="str">
        <f t="shared" si="6"/>
        <v/>
      </c>
      <c r="AU63" s="273" t="str">
        <f t="shared" si="66"/>
        <v/>
      </c>
      <c r="AV63" s="274" t="str">
        <f t="shared" si="8"/>
        <v/>
      </c>
      <c r="AW63" s="1497"/>
      <c r="AX63" s="1497"/>
      <c r="AY63" s="1511"/>
      <c r="AZ63" s="1515"/>
      <c r="BA63" s="1458"/>
      <c r="BB63" s="983" t="str">
        <f t="shared" si="9"/>
        <v/>
      </c>
      <c r="BC63" s="83" t="str">
        <f t="shared" si="10"/>
        <v/>
      </c>
      <c r="BD63" s="984" t="str">
        <f t="shared" si="11"/>
        <v/>
      </c>
      <c r="BE63" s="1654"/>
      <c r="BF63" s="1654"/>
      <c r="BG63" s="1654"/>
      <c r="BH63" s="1654"/>
      <c r="BI63" s="1654"/>
      <c r="BJ63" s="1029" t="str">
        <f t="shared" si="12"/>
        <v/>
      </c>
      <c r="BK63" s="1310" t="str">
        <f t="shared" si="13"/>
        <v/>
      </c>
      <c r="BL63" s="1029" t="str">
        <f>IF(ISBLANK('JOURNÉE 1'!C63),"",'JOURNÉE 1'!C63)</f>
        <v/>
      </c>
      <c r="BM63" s="1310" t="str">
        <f>IF(ISBLANK('JOURNÉE 1'!AB63),"",'JOURNÉE 1'!AB63)</f>
        <v/>
      </c>
      <c r="BN63" s="1310" t="str">
        <f>IF(ISNA(VLOOKUP(BJ63,'JOURNÉE 1'!$BN$10:$BQ$280,3,FALSE)),"",VLOOKUP(BJ63,'JOURNÉE 1'!$BN$10:$BQ$280,3,FALSE))</f>
        <v/>
      </c>
      <c r="BO63" s="1310" t="str">
        <f t="shared" si="21"/>
        <v/>
      </c>
      <c r="BP63" s="1310"/>
      <c r="BQ63" s="1310" t="str">
        <f>IF(ISNA(VLOOKUP(BJ63,'JOURNÉE 1'!$C$10:AF$298,1,FALSE)),"",VLOOKUP(BJ63,'JOURNÉE 1'!$C$10:$AF$298,1,FALSE))</f>
        <v/>
      </c>
      <c r="BR63" s="277"/>
      <c r="BS63" t="str">
        <f>IF(ISEVEN(ROW()),IF($B63&lt;&gt;0,TEXT($B63,"00")&amp;" "&amp;#REF!&amp;" "&amp;1,""),IF($B62&lt;&gt;0,TEXT($B62,"00")&amp;" "&amp;#REF!&amp;" "&amp;2,""))</f>
        <v/>
      </c>
      <c r="BT63" t="str">
        <f t="shared" si="14"/>
        <v/>
      </c>
      <c r="BU63" t="str">
        <f t="shared" si="15"/>
        <v/>
      </c>
      <c r="BV63" t="str">
        <f t="shared" si="22"/>
        <v/>
      </c>
      <c r="BW63" t="str">
        <f t="shared" si="23"/>
        <v/>
      </c>
      <c r="BX63" t="str">
        <f t="shared" si="24"/>
        <v/>
      </c>
      <c r="BY63" t="str">
        <f t="shared" si="25"/>
        <v/>
      </c>
      <c r="BZ63" t="str">
        <f t="shared" si="26"/>
        <v/>
      </c>
      <c r="CA63" s="935" t="str">
        <f t="shared" si="27"/>
        <v/>
      </c>
    </row>
    <row r="64" spans="1:79" ht="15.75" customHeight="1" thickBot="1" x14ac:dyDescent="0.45">
      <c r="A64" s="1497"/>
      <c r="B64" s="1683"/>
      <c r="C64" s="97"/>
      <c r="D64" s="98"/>
      <c r="E64" s="98"/>
      <c r="F64" s="87"/>
      <c r="G64" s="87"/>
      <c r="H64" s="1661" t="str">
        <f t="shared" ref="H64" si="83">IF(G65="","",G64+G65)</f>
        <v/>
      </c>
      <c r="I64" s="1103" t="str">
        <f>IF(ISNA(VLOOKUP(C64,'J1&amp;J2'!$CA$9:$CE$466,5,FALSE)),"",VLOOKUP(C64,'J1&amp;J2'!$CA$9:$CE$466,5,FALSE))</f>
        <v/>
      </c>
      <c r="J64" s="1516"/>
      <c r="K64" s="1685" t="str">
        <f>IF(ISNA(VLOOKUP(J64,SaisieScores!$I$12:$J$103,2,FALSE)),"",VLOOKUP(J64,SaisieScores!$I$12:$J$103,2,FALSE))</f>
        <v/>
      </c>
      <c r="L64" s="1686" t="str">
        <f>IF(OR(K64="",K64=0,K64=999),"",K64)</f>
        <v/>
      </c>
      <c r="M64" s="1661" t="str">
        <f>IF(L64="","",L64-$AL$6)</f>
        <v/>
      </c>
      <c r="N64" s="1661" t="str">
        <f t="shared" ref="N64" si="84">IF(K64="","",RANK(K64,($K$10:$K$257),1))</f>
        <v/>
      </c>
      <c r="O64" s="99"/>
      <c r="P64" s="99"/>
      <c r="Q64" s="186"/>
      <c r="R64" s="1690" t="str">
        <f>IF(OR(ISBLANK(K64),K64=""),"",RANK(K64,$K$46:$K$81,1)+COUNTIF($K$46:K64,K64)-1)</f>
        <v/>
      </c>
      <c r="S64" s="1468" t="str">
        <f>IF(R64="","",IF(R64&gt;3,"",IF(R64=1,K64,IF(R64=2,K64,IF(R64=3,K64)))))</f>
        <v/>
      </c>
      <c r="T64" s="1425"/>
      <c r="U64" s="1328" t="str">
        <f>IF(ISNA(VLOOKUP(T64,SaisieScores!$L$12:$M$103,2,FALSE)),"",VLOOKUP(T64,SaisieScores!$L$12:$M$103,2,FALSE))</f>
        <v/>
      </c>
      <c r="V64" s="985" t="str">
        <f t="shared" si="0"/>
        <v/>
      </c>
      <c r="W64" s="82" t="str">
        <f>IF('JOURNÉE 1'!AC64=0,"",'JOURNÉE 1'!AC64)</f>
        <v/>
      </c>
      <c r="X64" s="82" t="str">
        <f>IF(OR(ISBLANK(U64),U64=""),"",IF(U64="AB","",RANK(U64,$U$45:$U$81,1)+COUNTIF($U$46:U99,U64)-1))</f>
        <v/>
      </c>
      <c r="Y64" s="82"/>
      <c r="Z64" s="82"/>
      <c r="AA64" s="82"/>
      <c r="AB64" s="82" t="str">
        <f t="shared" si="1"/>
        <v/>
      </c>
      <c r="AC64" s="147" t="str">
        <f t="shared" si="29"/>
        <v/>
      </c>
      <c r="AD64" s="1046" t="str">
        <f t="shared" si="16"/>
        <v/>
      </c>
      <c r="AE64" s="82" t="str">
        <f t="shared" si="17"/>
        <v/>
      </c>
      <c r="AF64" s="1141" t="str">
        <f>IF(ISNA(VLOOKUP(C64,'JOURNÉE 1'!$C$10:$AN$257,36,FALSE)),"",VLOOKUP(C64,'JOURNÉE 1'!$C$10:$AN$257,36,FALSE))</f>
        <v/>
      </c>
      <c r="AG64" s="1141" t="str">
        <f t="shared" si="18"/>
        <v/>
      </c>
      <c r="AH64" s="1141" t="str">
        <f t="shared" si="19"/>
        <v/>
      </c>
      <c r="AI64" s="1141" t="str">
        <f t="shared" si="20"/>
        <v/>
      </c>
      <c r="AJ64" s="1242" t="str">
        <f t="shared" si="33"/>
        <v/>
      </c>
      <c r="AK64" s="1046" t="str">
        <f t="shared" si="30"/>
        <v/>
      </c>
      <c r="AL64" s="82" t="str">
        <f t="shared" si="3"/>
        <v/>
      </c>
      <c r="AM64" s="270" t="str">
        <f t="shared" si="4"/>
        <v/>
      </c>
      <c r="AN64" s="288"/>
      <c r="AO64" s="990"/>
      <c r="AP64" s="288"/>
      <c r="AQ64" s="288"/>
      <c r="AR64" s="270" t="str">
        <f t="shared" si="31"/>
        <v/>
      </c>
      <c r="AS64" s="271" t="str">
        <f t="shared" si="5"/>
        <v/>
      </c>
      <c r="AT64" s="272" t="str">
        <f t="shared" si="6"/>
        <v/>
      </c>
      <c r="AU64" s="273" t="str">
        <f t="shared" si="66"/>
        <v/>
      </c>
      <c r="AV64" s="278" t="str">
        <f t="shared" si="8"/>
        <v/>
      </c>
      <c r="AW64" s="1497"/>
      <c r="AX64" s="1497"/>
      <c r="AY64" s="1667">
        <f>IF(BG64= "", "",BG64)</f>
        <v>0</v>
      </c>
      <c r="AZ64" s="1658" t="str">
        <f>IF(OR(BF64=""),"",IF(OR(BG64=""),"",BF64))</f>
        <v/>
      </c>
      <c r="BA64" s="1660" t="str">
        <f>IF(BH64= "", "",BH64)</f>
        <v/>
      </c>
      <c r="BB64" s="1307" t="str">
        <f t="shared" si="9"/>
        <v/>
      </c>
      <c r="BC64" s="87" t="str">
        <f t="shared" si="10"/>
        <v/>
      </c>
      <c r="BD64" s="986" t="str">
        <f t="shared" si="11"/>
        <v/>
      </c>
      <c r="BE64" s="1655" t="str">
        <f>IF(OR(C64="",C65=""),"",CONCATENATE(C64,C65))</f>
        <v/>
      </c>
      <c r="BF64" s="1655" t="str">
        <f>IF(L64= "", "",L64)</f>
        <v/>
      </c>
      <c r="BG64" s="1655">
        <f>IF(ISNA(VLOOKUP(BE64,'JOURNÉE 1'!$BI$10:$BK$280,2,FALSE)),"",VLOOKUP(BE64,'JOURNÉE 1'!$BI$10:$BK$280,2,FALSE))</f>
        <v>0</v>
      </c>
      <c r="BH64" s="1655" t="str">
        <f>IF(OR(BF64="",BG64=""),"",MIN(BF64:BG64))</f>
        <v/>
      </c>
      <c r="BI64" s="1655" t="str">
        <f>IF(COUNTIF(BF64,"&gt;1")&lt;1,"",SMALL(BF64:BG64,1))</f>
        <v/>
      </c>
      <c r="BJ64" s="1029" t="str">
        <f t="shared" si="12"/>
        <v/>
      </c>
      <c r="BK64" s="1310" t="str">
        <f t="shared" si="13"/>
        <v/>
      </c>
      <c r="BL64" s="1029" t="str">
        <f>IF(ISBLANK('JOURNÉE 1'!C64),"",'JOURNÉE 1'!C64)</f>
        <v/>
      </c>
      <c r="BM64" s="1310" t="str">
        <f>IF(ISBLANK('JOURNÉE 1'!AB64),"",'JOURNÉE 1'!AB64)</f>
        <v/>
      </c>
      <c r="BN64" s="1310" t="str">
        <f>IF(ISNA(VLOOKUP(BJ64,'JOURNÉE 1'!$BN$10:$BQ$280,3,FALSE)),"",VLOOKUP(BJ64,'JOURNÉE 1'!$BN$10:$BQ$280,3,FALSE))</f>
        <v/>
      </c>
      <c r="BO64" s="1310" t="str">
        <f t="shared" si="21"/>
        <v/>
      </c>
      <c r="BP64" s="1310"/>
      <c r="BQ64" s="1310" t="str">
        <f>IF(ISNA(VLOOKUP(BJ64,'JOURNÉE 1'!$C$10:AF$298,1,FALSE)),"",VLOOKUP(BJ64,'JOURNÉE 1'!$C$10:$AF$298,1,FALSE))</f>
        <v/>
      </c>
      <c r="BR64" s="280"/>
      <c r="BS64" t="str">
        <f>IF(ISEVEN(ROW()),IF($B64&lt;&gt;0,TEXT($B64,"00")&amp;" "&amp;#REF!&amp;" "&amp;1,""),IF($B63&lt;&gt;0,TEXT($B63,"00")&amp;" "&amp;#REF!&amp;" "&amp;2,""))</f>
        <v/>
      </c>
      <c r="BT64" t="str">
        <f t="shared" si="14"/>
        <v/>
      </c>
      <c r="BU64" t="str">
        <f t="shared" si="15"/>
        <v/>
      </c>
      <c r="BV64" t="str">
        <f t="shared" si="22"/>
        <v/>
      </c>
      <c r="BW64" t="str">
        <f t="shared" si="23"/>
        <v/>
      </c>
      <c r="BX64" t="str">
        <f t="shared" si="24"/>
        <v/>
      </c>
      <c r="BY64" t="str">
        <f t="shared" si="25"/>
        <v/>
      </c>
      <c r="BZ64" t="str">
        <f t="shared" si="26"/>
        <v/>
      </c>
      <c r="CA64" s="935" t="str">
        <f t="shared" si="27"/>
        <v/>
      </c>
    </row>
    <row r="65" spans="1:79" ht="15.75" customHeight="1" thickBot="1" x14ac:dyDescent="0.45">
      <c r="A65" s="1497"/>
      <c r="B65" s="1684"/>
      <c r="C65" s="97"/>
      <c r="D65" s="98"/>
      <c r="E65" s="98"/>
      <c r="F65" s="87"/>
      <c r="G65" s="87"/>
      <c r="H65" s="1469"/>
      <c r="I65" s="1103" t="str">
        <f>IF(ISNA(VLOOKUP(C65,'J1&amp;J2'!$CA$9:$CE$466,5,FALSE)),"",VLOOKUP(C65,'J1&amp;J2'!$CA$9:$CE$466,5,FALSE))</f>
        <v/>
      </c>
      <c r="J65" s="1517"/>
      <c r="K65" s="1680"/>
      <c r="L65" s="1691"/>
      <c r="M65" s="1469"/>
      <c r="N65" s="1469"/>
      <c r="O65" s="88"/>
      <c r="P65" s="88"/>
      <c r="Q65" s="987"/>
      <c r="R65" s="1691"/>
      <c r="S65" s="1469"/>
      <c r="T65" s="1425"/>
      <c r="U65" s="1328" t="str">
        <f>IF(ISNA(VLOOKUP(T65,SaisieScores!$L$12:$M$103,2,FALSE)),"",VLOOKUP(T65,SaisieScores!$L$12:$M$103,2,FALSE))</f>
        <v/>
      </c>
      <c r="V65" s="942" t="str">
        <f t="shared" si="0"/>
        <v/>
      </c>
      <c r="W65" s="87" t="str">
        <f>IF('JOURNÉE 1'!AC65=0,"",'JOURNÉE 1'!AC65)</f>
        <v/>
      </c>
      <c r="X65" s="87" t="str">
        <f>IF(OR(ISBLANK(U65),U65=""),"",IF(U65="AB","",RANK(U65,$U$45:$U$81,1)+COUNTIF($U$46:U100,U65)-1))</f>
        <v/>
      </c>
      <c r="Y65" s="99"/>
      <c r="Z65" s="99"/>
      <c r="AA65" s="99"/>
      <c r="AB65" s="87" t="str">
        <f t="shared" si="1"/>
        <v/>
      </c>
      <c r="AC65" s="86" t="str">
        <f t="shared" si="29"/>
        <v/>
      </c>
      <c r="AD65" s="1045" t="str">
        <f t="shared" si="16"/>
        <v/>
      </c>
      <c r="AE65" s="87" t="str">
        <f t="shared" si="17"/>
        <v/>
      </c>
      <c r="AF65" s="1140" t="str">
        <f>IF(ISNA(VLOOKUP(C65,'JOURNÉE 1'!$C$10:$AN$257,36,FALSE)),"",VLOOKUP(C65,'JOURNÉE 1'!$C$10:$AN$257,36,FALSE))</f>
        <v/>
      </c>
      <c r="AG65" s="1162" t="str">
        <f t="shared" si="18"/>
        <v/>
      </c>
      <c r="AH65" s="1162" t="str">
        <f t="shared" si="19"/>
        <v/>
      </c>
      <c r="AI65" s="1162" t="str">
        <f t="shared" si="20"/>
        <v/>
      </c>
      <c r="AJ65" s="1241" t="str">
        <f t="shared" si="33"/>
        <v/>
      </c>
      <c r="AK65" s="1045" t="str">
        <f t="shared" si="30"/>
        <v/>
      </c>
      <c r="AL65" s="87" t="str">
        <f t="shared" si="3"/>
        <v/>
      </c>
      <c r="AM65" s="270" t="str">
        <f t="shared" si="4"/>
        <v/>
      </c>
      <c r="AN65" s="288"/>
      <c r="AO65" s="990"/>
      <c r="AP65" s="288"/>
      <c r="AQ65" s="288"/>
      <c r="AR65" s="270" t="str">
        <f t="shared" si="31"/>
        <v/>
      </c>
      <c r="AS65" s="271" t="str">
        <f t="shared" si="5"/>
        <v/>
      </c>
      <c r="AT65" s="272" t="str">
        <f t="shared" si="6"/>
        <v/>
      </c>
      <c r="AU65" s="273" t="str">
        <f t="shared" si="66"/>
        <v/>
      </c>
      <c r="AV65" s="274" t="str">
        <f t="shared" si="8"/>
        <v/>
      </c>
      <c r="AW65" s="1497"/>
      <c r="AX65" s="1497"/>
      <c r="AY65" s="1511"/>
      <c r="AZ65" s="1515"/>
      <c r="BA65" s="1458"/>
      <c r="BB65" s="1307" t="str">
        <f t="shared" si="9"/>
        <v/>
      </c>
      <c r="BC65" s="87" t="str">
        <f t="shared" si="10"/>
        <v/>
      </c>
      <c r="BD65" s="986" t="str">
        <f t="shared" si="11"/>
        <v/>
      </c>
      <c r="BE65" s="1654"/>
      <c r="BF65" s="1654"/>
      <c r="BG65" s="1654"/>
      <c r="BH65" s="1654"/>
      <c r="BI65" s="1654"/>
      <c r="BJ65" s="1029" t="str">
        <f t="shared" si="12"/>
        <v/>
      </c>
      <c r="BK65" s="1310" t="str">
        <f t="shared" si="13"/>
        <v/>
      </c>
      <c r="BL65" s="1029" t="str">
        <f>IF(ISBLANK('JOURNÉE 1'!C65),"",'JOURNÉE 1'!C65)</f>
        <v/>
      </c>
      <c r="BM65" s="1310" t="str">
        <f>IF(ISBLANK('JOURNÉE 1'!AB65),"",'JOURNÉE 1'!AB65)</f>
        <v/>
      </c>
      <c r="BN65" s="1310" t="str">
        <f>IF(ISNA(VLOOKUP(BJ65,'JOURNÉE 1'!$BN$10:$BQ$280,3,FALSE)),"",VLOOKUP(BJ65,'JOURNÉE 1'!$BN$10:$BQ$280,3,FALSE))</f>
        <v/>
      </c>
      <c r="BO65" s="1310" t="str">
        <f t="shared" si="21"/>
        <v/>
      </c>
      <c r="BP65" s="1310"/>
      <c r="BQ65" s="1310" t="str">
        <f>IF(ISNA(VLOOKUP(BJ65,'JOURNÉE 1'!$C$10:AF$298,1,FALSE)),"",VLOOKUP(BJ65,'JOURNÉE 1'!$C$10:$AF$298,1,FALSE))</f>
        <v/>
      </c>
      <c r="BR65" s="277"/>
      <c r="BS65" t="str">
        <f>IF(ISEVEN(ROW()),IF($B65&lt;&gt;0,TEXT($B65,"00")&amp;" "&amp;#REF!&amp;" "&amp;1,""),IF($B64&lt;&gt;0,TEXT($B64,"00")&amp;" "&amp;#REF!&amp;" "&amp;2,""))</f>
        <v/>
      </c>
      <c r="BT65" t="str">
        <f t="shared" si="14"/>
        <v/>
      </c>
      <c r="BU65" t="str">
        <f t="shared" si="15"/>
        <v/>
      </c>
      <c r="BV65" t="str">
        <f t="shared" si="22"/>
        <v/>
      </c>
      <c r="BW65" t="str">
        <f t="shared" si="23"/>
        <v/>
      </c>
      <c r="BX65" t="str">
        <f t="shared" si="24"/>
        <v/>
      </c>
      <c r="BY65" t="str">
        <f t="shared" si="25"/>
        <v/>
      </c>
      <c r="BZ65" t="str">
        <f t="shared" si="26"/>
        <v/>
      </c>
      <c r="CA65" s="935" t="str">
        <f t="shared" si="27"/>
        <v/>
      </c>
    </row>
    <row r="66" spans="1:79" ht="15.75" customHeight="1" x14ac:dyDescent="0.4">
      <c r="A66" s="1497"/>
      <c r="B66" s="1687"/>
      <c r="C66" s="113"/>
      <c r="D66" s="114"/>
      <c r="E66" s="114"/>
      <c r="F66" s="115"/>
      <c r="G66" s="115"/>
      <c r="H66" s="1670" t="str">
        <f t="shared" ref="H66" si="85">IF(G67="","",G66+G67)</f>
        <v/>
      </c>
      <c r="I66" s="1107" t="str">
        <f>IF(ISNA(VLOOKUP(C66,'J1&amp;J2'!$CA$9:$CE$466,5,FALSE)),"",VLOOKUP(C66,'J1&amp;J2'!$CA$9:$CE$466,5,FALSE))</f>
        <v/>
      </c>
      <c r="J66" s="1627"/>
      <c r="K66" s="1685" t="str">
        <f>IF(ISNA(VLOOKUP(J66,SaisieScores!$I$12:$J$103,2,FALSE)),"",VLOOKUP(J66,SaisieScores!$I$12:$J$103,2,FALSE))</f>
        <v/>
      </c>
      <c r="L66" s="1695" t="str">
        <f>IF(OR(K66="",K66=0,K66=999),"",K66)</f>
        <v/>
      </c>
      <c r="M66" s="1670" t="str">
        <f>IF(L66="","",L66-$AL$6)</f>
        <v/>
      </c>
      <c r="N66" s="1670" t="str">
        <f t="shared" ref="N66" si="86">IF(K66="","",RANK(K66,($K$10:$K$257),1))</f>
        <v/>
      </c>
      <c r="O66" s="115"/>
      <c r="P66" s="115"/>
      <c r="Q66" s="194"/>
      <c r="R66" s="1692" t="str">
        <f>IF(OR(ISBLANK(K66),K66=""),"",RANK(K66,$K$46:$K$81,1)+COUNTIF($K$46:K66,K66)-1)</f>
        <v/>
      </c>
      <c r="S66" s="1689" t="str">
        <f>IF(R66="","",IF(R66&gt;3,"",IF(R66=1,K66,IF(R66=2,K66,IF(R66=3,K66)))))</f>
        <v/>
      </c>
      <c r="T66" s="1426"/>
      <c r="U66" s="1328" t="str">
        <f>IF(ISNA(VLOOKUP(T66,SaisieScores!$L$12:$M$103,2,FALSE)),"",VLOOKUP(T66,SaisieScores!$L$12:$M$103,2,FALSE))</f>
        <v/>
      </c>
      <c r="V66" s="985" t="str">
        <f t="shared" si="0"/>
        <v/>
      </c>
      <c r="W66" s="82" t="str">
        <f>IF('JOURNÉE 1'!AC66=0,"",'JOURNÉE 1'!AC66)</f>
        <v/>
      </c>
      <c r="X66" s="82" t="str">
        <f>IF(OR(ISBLANK(U66),U66=""),"",IF(U66="AB","",RANK(U66,$U$45:$U$81,1)+COUNTIF($U$46:U101,U66)-1))</f>
        <v/>
      </c>
      <c r="Y66" s="82"/>
      <c r="Z66" s="82"/>
      <c r="AA66" s="82"/>
      <c r="AB66" s="82" t="str">
        <f t="shared" si="1"/>
        <v/>
      </c>
      <c r="AC66" s="147" t="str">
        <f t="shared" si="29"/>
        <v/>
      </c>
      <c r="AD66" s="1046" t="str">
        <f t="shared" si="16"/>
        <v/>
      </c>
      <c r="AE66" s="82" t="str">
        <f t="shared" si="17"/>
        <v/>
      </c>
      <c r="AF66" s="1141" t="str">
        <f>IF(ISNA(VLOOKUP(C66,'JOURNÉE 1'!$C$10:$AN$257,36,FALSE)),"",VLOOKUP(C66,'JOURNÉE 1'!$C$10:$AN$257,36,FALSE))</f>
        <v/>
      </c>
      <c r="AG66" s="1141" t="str">
        <f t="shared" si="18"/>
        <v/>
      </c>
      <c r="AH66" s="1141" t="str">
        <f t="shared" si="19"/>
        <v/>
      </c>
      <c r="AI66" s="1141" t="str">
        <f t="shared" si="20"/>
        <v/>
      </c>
      <c r="AJ66" s="1242" t="str">
        <f t="shared" si="33"/>
        <v/>
      </c>
      <c r="AK66" s="1046" t="str">
        <f t="shared" si="30"/>
        <v/>
      </c>
      <c r="AL66" s="82" t="str">
        <f t="shared" si="3"/>
        <v/>
      </c>
      <c r="AM66" s="270" t="str">
        <f t="shared" si="4"/>
        <v/>
      </c>
      <c r="AN66" s="288"/>
      <c r="AO66" s="990"/>
      <c r="AP66" s="288"/>
      <c r="AQ66" s="288"/>
      <c r="AR66" s="270" t="str">
        <f t="shared" si="31"/>
        <v/>
      </c>
      <c r="AS66" s="271" t="str">
        <f t="shared" si="5"/>
        <v/>
      </c>
      <c r="AT66" s="272" t="str">
        <f t="shared" si="6"/>
        <v/>
      </c>
      <c r="AU66" s="273" t="str">
        <f t="shared" si="66"/>
        <v/>
      </c>
      <c r="AV66" s="278" t="str">
        <f t="shared" si="8"/>
        <v/>
      </c>
      <c r="AW66" s="1497"/>
      <c r="AX66" s="1497"/>
      <c r="AY66" s="1703">
        <f>IF(BG66= "", "",BG66)</f>
        <v>0</v>
      </c>
      <c r="AZ66" s="1697" t="str">
        <f>IF(OR(BF66=""),"",IF(OR(BG66=""),"",BF66))</f>
        <v/>
      </c>
      <c r="BA66" s="1698" t="str">
        <f>IF(BH66= "", "",BH66)</f>
        <v/>
      </c>
      <c r="BB66" s="983" t="str">
        <f t="shared" si="9"/>
        <v/>
      </c>
      <c r="BC66" s="83" t="str">
        <f t="shared" si="10"/>
        <v/>
      </c>
      <c r="BD66" s="984" t="str">
        <f t="shared" si="11"/>
        <v/>
      </c>
      <c r="BE66" s="1655" t="str">
        <f>IF(OR(C66="",C67=""),"",CONCATENATE(C66,C67))</f>
        <v/>
      </c>
      <c r="BF66" s="1655" t="str">
        <f>IF(L66= "", "",L66)</f>
        <v/>
      </c>
      <c r="BG66" s="1655">
        <f>IF(ISNA(VLOOKUP(BE66,'JOURNÉE 1'!$BI$10:$BK$280,2,FALSE)),"",VLOOKUP(BE66,'JOURNÉE 1'!$BI$10:$BK$280,2,FALSE))</f>
        <v>0</v>
      </c>
      <c r="BH66" s="1655" t="str">
        <f>IF(OR(BF66="",BG66=""),"",MIN(BF66:BG66))</f>
        <v/>
      </c>
      <c r="BI66" s="1655" t="str">
        <f>IF(COUNTIF(BF66,"&gt;1")&lt;1,"",SMALL(BF66:BG66,1))</f>
        <v/>
      </c>
      <c r="BJ66" s="1029" t="str">
        <f t="shared" si="12"/>
        <v/>
      </c>
      <c r="BK66" s="1310" t="str">
        <f t="shared" si="13"/>
        <v/>
      </c>
      <c r="BL66" s="1029" t="str">
        <f>IF(ISBLANK('JOURNÉE 1'!C66),"",'JOURNÉE 1'!C66)</f>
        <v/>
      </c>
      <c r="BM66" s="1310" t="str">
        <f>IF(ISBLANK('JOURNÉE 1'!AB66),"",'JOURNÉE 1'!AB66)</f>
        <v/>
      </c>
      <c r="BN66" s="1310" t="str">
        <f>IF(ISNA(VLOOKUP(BJ66,'JOURNÉE 1'!$BN$10:$BQ$280,3,FALSE)),"",VLOOKUP(BJ66,'JOURNÉE 1'!$BN$10:$BQ$280,3,FALSE))</f>
        <v/>
      </c>
      <c r="BO66" s="1310" t="str">
        <f t="shared" si="21"/>
        <v/>
      </c>
      <c r="BP66" s="1310"/>
      <c r="BQ66" s="1310" t="str">
        <f>IF(ISNA(VLOOKUP(BJ66,'JOURNÉE 1'!$C$10:AF$298,1,FALSE)),"",VLOOKUP(BJ66,'JOURNÉE 1'!$C$10:$AF$298,1,FALSE))</f>
        <v/>
      </c>
      <c r="BR66" s="280"/>
      <c r="BS66" t="str">
        <f>IF(ISEVEN(ROW()),IF($B66&lt;&gt;0,TEXT($B66,"00")&amp;" "&amp;#REF!&amp;" "&amp;1,""),IF($B65&lt;&gt;0,TEXT($B65,"00")&amp;" "&amp;#REF!&amp;" "&amp;2,""))</f>
        <v/>
      </c>
      <c r="BT66" t="str">
        <f t="shared" si="14"/>
        <v/>
      </c>
      <c r="BU66" t="str">
        <f t="shared" si="15"/>
        <v/>
      </c>
      <c r="BV66" t="str">
        <f t="shared" si="22"/>
        <v/>
      </c>
      <c r="BW66" t="str">
        <f t="shared" si="23"/>
        <v/>
      </c>
      <c r="BX66" t="str">
        <f t="shared" si="24"/>
        <v/>
      </c>
      <c r="BY66" t="str">
        <f t="shared" si="25"/>
        <v/>
      </c>
      <c r="BZ66" t="str">
        <f t="shared" si="26"/>
        <v/>
      </c>
      <c r="CA66" s="935" t="str">
        <f t="shared" si="27"/>
        <v/>
      </c>
    </row>
    <row r="67" spans="1:79" ht="15.75" customHeight="1" thickBot="1" x14ac:dyDescent="0.45">
      <c r="A67" s="1497"/>
      <c r="B67" s="1678"/>
      <c r="C67" s="80"/>
      <c r="D67" s="81"/>
      <c r="E67" s="81"/>
      <c r="F67" s="82"/>
      <c r="G67" s="82"/>
      <c r="H67" s="1469"/>
      <c r="I67" s="1102" t="str">
        <f>IF(ISNA(VLOOKUP(C67,'J1&amp;J2'!$CA$9:$CE$466,5,FALSE)),"",VLOOKUP(C67,'J1&amp;J2'!$CA$9:$CE$466,5,FALSE))</f>
        <v/>
      </c>
      <c r="J67" s="1519"/>
      <c r="K67" s="1680"/>
      <c r="L67" s="1691"/>
      <c r="M67" s="1469"/>
      <c r="N67" s="1469"/>
      <c r="O67" s="82"/>
      <c r="P67" s="82"/>
      <c r="Q67" s="269"/>
      <c r="R67" s="1691"/>
      <c r="S67" s="1469"/>
      <c r="T67" s="1424"/>
      <c r="U67" s="1328" t="str">
        <f>IF(ISNA(VLOOKUP(T67,SaisieScores!$L$12:$M$103,2,FALSE)),"",VLOOKUP(T67,SaisieScores!$L$12:$M$103,2,FALSE))</f>
        <v/>
      </c>
      <c r="V67" s="942" t="str">
        <f t="shared" si="0"/>
        <v/>
      </c>
      <c r="W67" s="87" t="str">
        <f>IF('JOURNÉE 1'!AC67=0,"",'JOURNÉE 1'!AC67)</f>
        <v/>
      </c>
      <c r="X67" s="87" t="str">
        <f>IF(OR(ISBLANK(U67),U67=""),"",IF(U67="AB","",RANK(U67,$U$45:$U$81,1)+COUNTIF($U$46:U102,U67)-1))</f>
        <v/>
      </c>
      <c r="Y67" s="99"/>
      <c r="Z67" s="99"/>
      <c r="AA67" s="99"/>
      <c r="AB67" s="87" t="str">
        <f t="shared" si="1"/>
        <v/>
      </c>
      <c r="AC67" s="86" t="str">
        <f t="shared" si="29"/>
        <v/>
      </c>
      <c r="AD67" s="1045" t="str">
        <f t="shared" si="16"/>
        <v/>
      </c>
      <c r="AE67" s="87" t="str">
        <f t="shared" si="17"/>
        <v/>
      </c>
      <c r="AF67" s="1140" t="str">
        <f>IF(ISNA(VLOOKUP(C67,'JOURNÉE 1'!$C$10:$AN$257,36,FALSE)),"",VLOOKUP(C67,'JOURNÉE 1'!$C$10:$AN$257,36,FALSE))</f>
        <v/>
      </c>
      <c r="AG67" s="1162" t="str">
        <f t="shared" si="18"/>
        <v/>
      </c>
      <c r="AH67" s="1162" t="str">
        <f t="shared" si="19"/>
        <v/>
      </c>
      <c r="AI67" s="1162" t="str">
        <f t="shared" si="20"/>
        <v/>
      </c>
      <c r="AJ67" s="1241" t="str">
        <f t="shared" si="33"/>
        <v/>
      </c>
      <c r="AK67" s="1045" t="str">
        <f t="shared" si="30"/>
        <v/>
      </c>
      <c r="AL67" s="87" t="str">
        <f t="shared" si="3"/>
        <v/>
      </c>
      <c r="AM67" s="270" t="str">
        <f t="shared" si="4"/>
        <v/>
      </c>
      <c r="AN67" s="288"/>
      <c r="AO67" s="990"/>
      <c r="AP67" s="288"/>
      <c r="AQ67" s="288"/>
      <c r="AR67" s="270" t="str">
        <f t="shared" si="31"/>
        <v/>
      </c>
      <c r="AS67" s="271" t="str">
        <f t="shared" si="5"/>
        <v/>
      </c>
      <c r="AT67" s="272" t="str">
        <f t="shared" si="6"/>
        <v/>
      </c>
      <c r="AU67" s="273" t="str">
        <f t="shared" si="66"/>
        <v/>
      </c>
      <c r="AV67" s="274" t="str">
        <f t="shared" si="8"/>
        <v/>
      </c>
      <c r="AW67" s="1497"/>
      <c r="AX67" s="1497"/>
      <c r="AY67" s="1511"/>
      <c r="AZ67" s="1515"/>
      <c r="BA67" s="1458"/>
      <c r="BB67" s="983" t="str">
        <f t="shared" si="9"/>
        <v/>
      </c>
      <c r="BC67" s="83" t="str">
        <f t="shared" si="10"/>
        <v/>
      </c>
      <c r="BD67" s="984" t="str">
        <f t="shared" si="11"/>
        <v/>
      </c>
      <c r="BE67" s="1654"/>
      <c r="BF67" s="1654"/>
      <c r="BG67" s="1654"/>
      <c r="BH67" s="1654"/>
      <c r="BI67" s="1654"/>
      <c r="BJ67" s="1029" t="str">
        <f t="shared" si="12"/>
        <v/>
      </c>
      <c r="BK67" s="1310" t="str">
        <f t="shared" si="13"/>
        <v/>
      </c>
      <c r="BL67" s="1029" t="str">
        <f>IF(ISBLANK('JOURNÉE 1'!C67),"",'JOURNÉE 1'!C67)</f>
        <v/>
      </c>
      <c r="BM67" s="1310" t="str">
        <f>IF(ISBLANK('JOURNÉE 1'!AB67),"",'JOURNÉE 1'!AB67)</f>
        <v/>
      </c>
      <c r="BN67" s="1310" t="str">
        <f>IF(ISNA(VLOOKUP(BJ67,'JOURNÉE 1'!$BN$10:$BQ$280,3,FALSE)),"",VLOOKUP(BJ67,'JOURNÉE 1'!$BN$10:$BQ$280,3,FALSE))</f>
        <v/>
      </c>
      <c r="BO67" s="1310" t="str">
        <f t="shared" si="21"/>
        <v/>
      </c>
      <c r="BP67" s="1310"/>
      <c r="BQ67" s="1310" t="str">
        <f>IF(ISNA(VLOOKUP(BJ67,'JOURNÉE 1'!$C$10:AF$298,1,FALSE)),"",VLOOKUP(BJ67,'JOURNÉE 1'!$C$10:$AF$298,1,FALSE))</f>
        <v/>
      </c>
      <c r="BR67" s="277"/>
      <c r="BS67" t="str">
        <f>IF(ISEVEN(ROW()),IF($B67&lt;&gt;0,TEXT($B67,"00")&amp;" "&amp;#REF!&amp;" "&amp;1,""),IF($B66&lt;&gt;0,TEXT($B66,"00")&amp;" "&amp;#REF!&amp;" "&amp;2,""))</f>
        <v/>
      </c>
      <c r="BT67" t="str">
        <f t="shared" si="14"/>
        <v/>
      </c>
      <c r="BU67" t="str">
        <f t="shared" si="15"/>
        <v/>
      </c>
      <c r="BV67" t="str">
        <f t="shared" si="22"/>
        <v/>
      </c>
      <c r="BW67" t="str">
        <f t="shared" si="23"/>
        <v/>
      </c>
      <c r="BX67" t="str">
        <f t="shared" si="24"/>
        <v/>
      </c>
      <c r="BY67" t="str">
        <f t="shared" si="25"/>
        <v/>
      </c>
      <c r="BZ67" t="str">
        <f t="shared" si="26"/>
        <v/>
      </c>
      <c r="CA67" s="935" t="str">
        <f t="shared" si="27"/>
        <v/>
      </c>
    </row>
    <row r="68" spans="1:79" ht="15.75" customHeight="1" thickBot="1" x14ac:dyDescent="0.45">
      <c r="A68" s="1497"/>
      <c r="B68" s="1683"/>
      <c r="C68" s="97"/>
      <c r="D68" s="98"/>
      <c r="E68" s="98"/>
      <c r="F68" s="87"/>
      <c r="G68" s="87"/>
      <c r="H68" s="1661" t="str">
        <f t="shared" ref="H68" si="87">IF(G69="","",G68+G69)</f>
        <v/>
      </c>
      <c r="I68" s="1103" t="str">
        <f>IF(ISNA(VLOOKUP(C68,'J1&amp;J2'!$CA$9:$CE$466,5,FALSE)),"",VLOOKUP(C68,'J1&amp;J2'!$CA$9:$CE$466,5,FALSE))</f>
        <v/>
      </c>
      <c r="J68" s="1516"/>
      <c r="K68" s="1685" t="str">
        <f>IF(ISNA(VLOOKUP(J68,SaisieScores!$I$12:$J$103,2,FALSE)),"",VLOOKUP(J68,SaisieScores!$I$12:$J$103,2,FALSE))</f>
        <v/>
      </c>
      <c r="L68" s="1686" t="str">
        <f>IF(OR(K68="",K68=0,K68=999),"",K68)</f>
        <v/>
      </c>
      <c r="M68" s="1661" t="str">
        <f>IF(L68="","",L68-$AL$6)</f>
        <v/>
      </c>
      <c r="N68" s="1661" t="str">
        <f t="shared" ref="N68" si="88">IF(K68="","",RANK(K68,($K$10:$K$257),1))</f>
        <v/>
      </c>
      <c r="O68" s="99"/>
      <c r="P68" s="99"/>
      <c r="Q68" s="186"/>
      <c r="R68" s="1690" t="str">
        <f>IF(OR(ISBLANK(K68),K68=""),"",RANK(K68,$K$46:$K$81,1)+COUNTIF($K$46:K68,K68)-1)</f>
        <v/>
      </c>
      <c r="S68" s="1468" t="str">
        <f>IF(R68="","",IF(R68&gt;3,"",IF(R68=1,K68,IF(R68=2,K68,IF(R68=3,K68)))))</f>
        <v/>
      </c>
      <c r="T68" s="1425"/>
      <c r="U68" s="1328" t="str">
        <f>IF(ISNA(VLOOKUP(T68,SaisieScores!$L$12:$M$103,2,FALSE)),"",VLOOKUP(T68,SaisieScores!$L$12:$M$103,2,FALSE))</f>
        <v/>
      </c>
      <c r="V68" s="985" t="str">
        <f t="shared" si="0"/>
        <v/>
      </c>
      <c r="W68" s="82" t="str">
        <f>IF('JOURNÉE 1'!AC68=0,"",'JOURNÉE 1'!AC68)</f>
        <v/>
      </c>
      <c r="X68" s="82" t="str">
        <f>IF(OR(ISBLANK(U68),U68=""),"",IF(U68="AB","",RANK(U68,$U$45:$U$81,1)+COUNTIF($U$46:U103,U68)-1))</f>
        <v/>
      </c>
      <c r="Y68" s="82"/>
      <c r="Z68" s="82"/>
      <c r="AA68" s="82"/>
      <c r="AB68" s="82" t="str">
        <f t="shared" si="1"/>
        <v/>
      </c>
      <c r="AC68" s="147" t="str">
        <f t="shared" si="29"/>
        <v/>
      </c>
      <c r="AD68" s="1046" t="str">
        <f t="shared" si="16"/>
        <v/>
      </c>
      <c r="AE68" s="82" t="str">
        <f t="shared" si="17"/>
        <v/>
      </c>
      <c r="AF68" s="1141" t="str">
        <f>IF(ISNA(VLOOKUP(C68,'JOURNÉE 1'!$C$10:$AN$257,36,FALSE)),"",VLOOKUP(C68,'JOURNÉE 1'!$C$10:$AN$257,36,FALSE))</f>
        <v/>
      </c>
      <c r="AG68" s="1141" t="str">
        <f t="shared" si="18"/>
        <v/>
      </c>
      <c r="AH68" s="1141" t="str">
        <f t="shared" si="19"/>
        <v/>
      </c>
      <c r="AI68" s="1141" t="str">
        <f t="shared" si="20"/>
        <v/>
      </c>
      <c r="AJ68" s="1242" t="str">
        <f t="shared" si="33"/>
        <v/>
      </c>
      <c r="AK68" s="1046" t="str">
        <f t="shared" si="30"/>
        <v/>
      </c>
      <c r="AL68" s="82" t="str">
        <f t="shared" si="3"/>
        <v/>
      </c>
      <c r="AM68" s="270" t="str">
        <f t="shared" si="4"/>
        <v/>
      </c>
      <c r="AN68" s="288"/>
      <c r="AO68" s="990"/>
      <c r="AP68" s="288"/>
      <c r="AQ68" s="288"/>
      <c r="AR68" s="270" t="str">
        <f t="shared" si="31"/>
        <v/>
      </c>
      <c r="AS68" s="271" t="str">
        <f t="shared" si="5"/>
        <v/>
      </c>
      <c r="AT68" s="272" t="str">
        <f t="shared" si="6"/>
        <v/>
      </c>
      <c r="AU68" s="273" t="str">
        <f t="shared" si="66"/>
        <v/>
      </c>
      <c r="AV68" s="278" t="str">
        <f t="shared" si="8"/>
        <v/>
      </c>
      <c r="AW68" s="1497"/>
      <c r="AX68" s="1497"/>
      <c r="AY68" s="1667">
        <f>IF(BG68= "", "",BG68)</f>
        <v>0</v>
      </c>
      <c r="AZ68" s="1658" t="str">
        <f>IF(OR(BF68=""),"",IF(OR(BG68=""),"",BF68))</f>
        <v/>
      </c>
      <c r="BA68" s="1660" t="str">
        <f>IF(BH68= "", "",BH68)</f>
        <v/>
      </c>
      <c r="BB68" s="1307" t="str">
        <f t="shared" si="9"/>
        <v/>
      </c>
      <c r="BC68" s="87" t="str">
        <f t="shared" si="10"/>
        <v/>
      </c>
      <c r="BD68" s="986" t="str">
        <f t="shared" si="11"/>
        <v/>
      </c>
      <c r="BE68" s="1655" t="str">
        <f>IF(OR(C68="",C69=""),"",CONCATENATE(C68,C69))</f>
        <v/>
      </c>
      <c r="BF68" s="1655" t="str">
        <f>IF(L68= "", "",L68)</f>
        <v/>
      </c>
      <c r="BG68" s="1655">
        <f>IF(ISNA(VLOOKUP(BE68,'JOURNÉE 1'!$BI$10:$BK$280,2,FALSE)),"",VLOOKUP(BE68,'JOURNÉE 1'!$BI$10:$BK$280,2,FALSE))</f>
        <v>0</v>
      </c>
      <c r="BH68" s="1655" t="str">
        <f>IF(OR(BF68="",BG68=""),"",MIN(BF68:BG68))</f>
        <v/>
      </c>
      <c r="BI68" s="1655" t="str">
        <f>IF(COUNTIF(BF68,"&gt;1")&lt;1,"",SMALL(BF68:BG68,1))</f>
        <v/>
      </c>
      <c r="BJ68" s="1029" t="str">
        <f t="shared" si="12"/>
        <v/>
      </c>
      <c r="BK68" s="1310" t="str">
        <f t="shared" si="13"/>
        <v/>
      </c>
      <c r="BL68" s="1029" t="str">
        <f>IF(ISBLANK('JOURNÉE 1'!C68),"",'JOURNÉE 1'!C68)</f>
        <v/>
      </c>
      <c r="BM68" s="1310" t="str">
        <f>IF(ISBLANK('JOURNÉE 1'!AB68),"",'JOURNÉE 1'!AB68)</f>
        <v/>
      </c>
      <c r="BN68" s="1310" t="str">
        <f>IF(ISNA(VLOOKUP(BJ68,'JOURNÉE 1'!$BN$10:$BQ$280,3,FALSE)),"",VLOOKUP(BJ68,'JOURNÉE 1'!$BN$10:$BQ$280,3,FALSE))</f>
        <v/>
      </c>
      <c r="BO68" s="1310" t="str">
        <f t="shared" si="21"/>
        <v/>
      </c>
      <c r="BP68" s="1310"/>
      <c r="BQ68" s="1310" t="str">
        <f>IF(ISNA(VLOOKUP(BJ68,'JOURNÉE 1'!$C$10:AF$298,1,FALSE)),"",VLOOKUP(BJ68,'JOURNÉE 1'!$C$10:$AF$298,1,FALSE))</f>
        <v/>
      </c>
      <c r="BR68" s="280"/>
      <c r="BS68" t="str">
        <f>IF(ISEVEN(ROW()),IF($B68&lt;&gt;0,TEXT($B68,"00")&amp;" "&amp;#REF!&amp;" "&amp;1,""),IF($B67&lt;&gt;0,TEXT($B67,"00")&amp;" "&amp;#REF!&amp;" "&amp;2,""))</f>
        <v/>
      </c>
      <c r="BT68" t="str">
        <f t="shared" si="14"/>
        <v/>
      </c>
      <c r="BU68" t="str">
        <f t="shared" si="15"/>
        <v/>
      </c>
      <c r="BV68" t="str">
        <f t="shared" si="22"/>
        <v/>
      </c>
      <c r="BW68" t="str">
        <f t="shared" si="23"/>
        <v/>
      </c>
      <c r="BX68" t="str">
        <f t="shared" si="24"/>
        <v/>
      </c>
      <c r="BY68" t="str">
        <f t="shared" si="25"/>
        <v/>
      </c>
      <c r="BZ68" t="str">
        <f t="shared" si="26"/>
        <v/>
      </c>
      <c r="CA68" s="935" t="str">
        <f t="shared" si="27"/>
        <v/>
      </c>
    </row>
    <row r="69" spans="1:79" ht="15.75" customHeight="1" thickBot="1" x14ac:dyDescent="0.45">
      <c r="A69" s="1497"/>
      <c r="B69" s="1684"/>
      <c r="C69" s="97"/>
      <c r="D69" s="98"/>
      <c r="E69" s="98"/>
      <c r="F69" s="87"/>
      <c r="G69" s="87"/>
      <c r="H69" s="1469"/>
      <c r="I69" s="1103" t="str">
        <f>IF(ISNA(VLOOKUP(C69,'J1&amp;J2'!$CA$9:$CE$466,5,FALSE)),"",VLOOKUP(C69,'J1&amp;J2'!$CA$9:$CE$466,5,FALSE))</f>
        <v/>
      </c>
      <c r="J69" s="1517"/>
      <c r="K69" s="1680"/>
      <c r="L69" s="1691"/>
      <c r="M69" s="1469"/>
      <c r="N69" s="1469"/>
      <c r="O69" s="88"/>
      <c r="P69" s="88"/>
      <c r="Q69" s="987"/>
      <c r="R69" s="1691"/>
      <c r="S69" s="1469"/>
      <c r="T69" s="1425"/>
      <c r="U69" s="1328" t="str">
        <f>IF(ISNA(VLOOKUP(T69,SaisieScores!$L$12:$M$103,2,FALSE)),"",VLOOKUP(T69,SaisieScores!$L$12:$M$103,2,FALSE))</f>
        <v/>
      </c>
      <c r="V69" s="942" t="str">
        <f t="shared" si="0"/>
        <v/>
      </c>
      <c r="W69" s="87" t="str">
        <f>IF('JOURNÉE 1'!AC69=0,"",'JOURNÉE 1'!AC69)</f>
        <v/>
      </c>
      <c r="X69" s="87" t="str">
        <f>IF(OR(ISBLANK(U69),U69=""),"",IF(U69="AB","",RANK(U69,$U$45:$U$81,1)+COUNTIF($U$46:U104,U69)-1))</f>
        <v/>
      </c>
      <c r="Y69" s="99"/>
      <c r="Z69" s="99"/>
      <c r="AA69" s="99"/>
      <c r="AB69" s="87" t="str">
        <f t="shared" si="1"/>
        <v/>
      </c>
      <c r="AC69" s="86" t="str">
        <f t="shared" si="29"/>
        <v/>
      </c>
      <c r="AD69" s="1045" t="str">
        <f t="shared" si="16"/>
        <v/>
      </c>
      <c r="AE69" s="87" t="str">
        <f t="shared" si="17"/>
        <v/>
      </c>
      <c r="AF69" s="1140" t="str">
        <f>IF(ISNA(VLOOKUP(C69,'JOURNÉE 1'!$C$10:$AN$257,36,FALSE)),"",VLOOKUP(C69,'JOURNÉE 1'!$C$10:$AN$257,36,FALSE))</f>
        <v/>
      </c>
      <c r="AG69" s="1162" t="str">
        <f t="shared" si="18"/>
        <v/>
      </c>
      <c r="AH69" s="1162" t="str">
        <f t="shared" si="19"/>
        <v/>
      </c>
      <c r="AI69" s="1162" t="str">
        <f t="shared" si="20"/>
        <v/>
      </c>
      <c r="AJ69" s="1241" t="str">
        <f t="shared" si="33"/>
        <v/>
      </c>
      <c r="AK69" s="1045" t="str">
        <f t="shared" si="30"/>
        <v/>
      </c>
      <c r="AL69" s="87" t="str">
        <f t="shared" si="3"/>
        <v/>
      </c>
      <c r="AM69" s="270" t="str">
        <f t="shared" si="4"/>
        <v/>
      </c>
      <c r="AN69" s="288"/>
      <c r="AO69" s="990"/>
      <c r="AP69" s="288"/>
      <c r="AQ69" s="288"/>
      <c r="AR69" s="270" t="str">
        <f t="shared" si="31"/>
        <v/>
      </c>
      <c r="AS69" s="271" t="str">
        <f t="shared" si="5"/>
        <v/>
      </c>
      <c r="AT69" s="272" t="str">
        <f t="shared" si="6"/>
        <v/>
      </c>
      <c r="AU69" s="273" t="str">
        <f t="shared" si="66"/>
        <v/>
      </c>
      <c r="AV69" s="274" t="str">
        <f t="shared" si="8"/>
        <v/>
      </c>
      <c r="AW69" s="1497"/>
      <c r="AX69" s="1497"/>
      <c r="AY69" s="1511"/>
      <c r="AZ69" s="1515"/>
      <c r="BA69" s="1458"/>
      <c r="BB69" s="1307" t="str">
        <f t="shared" si="9"/>
        <v/>
      </c>
      <c r="BC69" s="87" t="str">
        <f t="shared" si="10"/>
        <v/>
      </c>
      <c r="BD69" s="986" t="str">
        <f t="shared" si="11"/>
        <v/>
      </c>
      <c r="BE69" s="1654"/>
      <c r="BF69" s="1654"/>
      <c r="BG69" s="1654"/>
      <c r="BH69" s="1654"/>
      <c r="BI69" s="1654"/>
      <c r="BJ69" s="1029" t="str">
        <f t="shared" si="12"/>
        <v/>
      </c>
      <c r="BK69" s="1310" t="str">
        <f t="shared" si="13"/>
        <v/>
      </c>
      <c r="BL69" s="1029" t="str">
        <f>IF(ISBLANK('JOURNÉE 1'!C69),"",'JOURNÉE 1'!C69)</f>
        <v/>
      </c>
      <c r="BM69" s="1310" t="str">
        <f>IF(ISBLANK('JOURNÉE 1'!AB69),"",'JOURNÉE 1'!AB69)</f>
        <v/>
      </c>
      <c r="BN69" s="1310" t="str">
        <f>IF(ISNA(VLOOKUP(BJ69,'JOURNÉE 1'!$BN$10:$BQ$280,3,FALSE)),"",VLOOKUP(BJ69,'JOURNÉE 1'!$BN$10:$BQ$280,3,FALSE))</f>
        <v/>
      </c>
      <c r="BO69" s="1310" t="str">
        <f t="shared" si="21"/>
        <v/>
      </c>
      <c r="BP69" s="1310"/>
      <c r="BQ69" s="1310" t="str">
        <f>IF(ISNA(VLOOKUP(BJ69,'JOURNÉE 1'!$C$10:AF$298,1,FALSE)),"",VLOOKUP(BJ69,'JOURNÉE 1'!$C$10:$AF$298,1,FALSE))</f>
        <v/>
      </c>
      <c r="BR69" s="277"/>
      <c r="BS69" t="str">
        <f>IF(ISEVEN(ROW()),IF($B69&lt;&gt;0,TEXT($B69,"00")&amp;" "&amp;#REF!&amp;" "&amp;1,""),IF($B68&lt;&gt;0,TEXT($B68,"00")&amp;" "&amp;#REF!&amp;" "&amp;2,""))</f>
        <v/>
      </c>
      <c r="BT69" t="str">
        <f t="shared" si="14"/>
        <v/>
      </c>
      <c r="BU69" t="str">
        <f t="shared" si="15"/>
        <v/>
      </c>
      <c r="BV69" t="str">
        <f t="shared" si="22"/>
        <v/>
      </c>
      <c r="BW69" t="str">
        <f t="shared" si="23"/>
        <v/>
      </c>
      <c r="BX69" t="str">
        <f t="shared" si="24"/>
        <v/>
      </c>
      <c r="BY69" t="str">
        <f t="shared" si="25"/>
        <v/>
      </c>
      <c r="BZ69" t="str">
        <f t="shared" si="26"/>
        <v/>
      </c>
      <c r="CA69" s="935" t="str">
        <f t="shared" si="27"/>
        <v/>
      </c>
    </row>
    <row r="70" spans="1:79" ht="15.75" customHeight="1" x14ac:dyDescent="0.4">
      <c r="A70" s="1497"/>
      <c r="B70" s="1687"/>
      <c r="C70" s="113"/>
      <c r="D70" s="114"/>
      <c r="E70" s="114"/>
      <c r="F70" s="115"/>
      <c r="G70" s="115"/>
      <c r="H70" s="1670" t="str">
        <f t="shared" ref="H70" si="89">IF(G71="","",G70+G71)</f>
        <v/>
      </c>
      <c r="I70" s="1107" t="str">
        <f>IF(ISNA(VLOOKUP(C70,'J1&amp;J2'!$CA$9:$CE$466,5,FALSE)),"",VLOOKUP(C70,'J1&amp;J2'!$CA$9:$CE$466,5,FALSE))</f>
        <v/>
      </c>
      <c r="J70" s="1627"/>
      <c r="K70" s="1685" t="str">
        <f>IF(ISNA(VLOOKUP(J70,SaisieScores!$I$12:$J$103,2,FALSE)),"",VLOOKUP(J70,SaisieScores!$I$12:$J$103,2,FALSE))</f>
        <v/>
      </c>
      <c r="L70" s="1695" t="str">
        <f>IF(OR(K70="",K70=0,K70=999),"",K70)</f>
        <v/>
      </c>
      <c r="M70" s="1670" t="str">
        <f>IF(L70="","",L70-$AL$6)</f>
        <v/>
      </c>
      <c r="N70" s="1670" t="str">
        <f t="shared" ref="N70" si="90">IF(K70="","",RANK(K70,($K$10:$K$257),1))</f>
        <v/>
      </c>
      <c r="O70" s="115"/>
      <c r="P70" s="115"/>
      <c r="Q70" s="194"/>
      <c r="R70" s="1692" t="str">
        <f>IF(OR(ISBLANK(K70),K70=""),"",RANK(K70,$K$46:$K$81,1)+COUNTIF($K$46:K70,K70)-1)</f>
        <v/>
      </c>
      <c r="S70" s="1689" t="str">
        <f>IF(R70="","",IF(R70&gt;3,"",IF(R70=1,K70,IF(R70=2,K70,IF(R70=3,K70)))))</f>
        <v/>
      </c>
      <c r="T70" s="1426"/>
      <c r="U70" s="1328" t="str">
        <f>IF(ISNA(VLOOKUP(T70,SaisieScores!$L$12:$M$103,2,FALSE)),"",VLOOKUP(T70,SaisieScores!$L$12:$M$103,2,FALSE))</f>
        <v/>
      </c>
      <c r="V70" s="985" t="str">
        <f t="shared" si="0"/>
        <v/>
      </c>
      <c r="W70" s="82" t="str">
        <f>IF('JOURNÉE 1'!AC70=0,"",'JOURNÉE 1'!AC70)</f>
        <v/>
      </c>
      <c r="X70" s="82" t="str">
        <f>IF(OR(ISBLANK(U70),U70=""),"",IF(U70="AB","",RANK(U70,$U$45:$U$81,1)+COUNTIF($U$46:U105,U70)-1))</f>
        <v/>
      </c>
      <c r="Y70" s="82"/>
      <c r="Z70" s="82"/>
      <c r="AA70" s="82"/>
      <c r="AB70" s="82" t="str">
        <f t="shared" si="1"/>
        <v/>
      </c>
      <c r="AC70" s="147" t="str">
        <f t="shared" si="29"/>
        <v/>
      </c>
      <c r="AD70" s="1046" t="str">
        <f t="shared" si="16"/>
        <v/>
      </c>
      <c r="AE70" s="82" t="str">
        <f t="shared" si="17"/>
        <v/>
      </c>
      <c r="AF70" s="1141" t="str">
        <f>IF(ISNA(VLOOKUP(C70,'JOURNÉE 1'!$C$10:$AN$257,36,FALSE)),"",VLOOKUP(C70,'JOURNÉE 1'!$C$10:$AN$257,36,FALSE))</f>
        <v/>
      </c>
      <c r="AG70" s="1141" t="str">
        <f t="shared" si="18"/>
        <v/>
      </c>
      <c r="AH70" s="1141" t="str">
        <f t="shared" si="19"/>
        <v/>
      </c>
      <c r="AI70" s="1141" t="str">
        <f t="shared" si="20"/>
        <v/>
      </c>
      <c r="AJ70" s="1242" t="str">
        <f t="shared" si="33"/>
        <v/>
      </c>
      <c r="AK70" s="1046" t="str">
        <f t="shared" si="30"/>
        <v/>
      </c>
      <c r="AL70" s="82" t="str">
        <f t="shared" si="3"/>
        <v/>
      </c>
      <c r="AM70" s="270" t="str">
        <f t="shared" si="4"/>
        <v/>
      </c>
      <c r="AN70" s="288"/>
      <c r="AO70" s="990"/>
      <c r="AP70" s="288"/>
      <c r="AQ70" s="288"/>
      <c r="AR70" s="270" t="str">
        <f t="shared" si="31"/>
        <v/>
      </c>
      <c r="AS70" s="271" t="str">
        <f t="shared" si="5"/>
        <v/>
      </c>
      <c r="AT70" s="272" t="str">
        <f t="shared" si="6"/>
        <v/>
      </c>
      <c r="AU70" s="273" t="str">
        <f t="shared" si="66"/>
        <v/>
      </c>
      <c r="AV70" s="278" t="str">
        <f t="shared" si="8"/>
        <v/>
      </c>
      <c r="AW70" s="1497"/>
      <c r="AX70" s="1497"/>
      <c r="AY70" s="1703">
        <f>IF(BG70= "", "",BG70)</f>
        <v>0</v>
      </c>
      <c r="AZ70" s="1697" t="str">
        <f>IF(OR(BF70=""),"",IF(OR(BG70=""),"",BF70))</f>
        <v/>
      </c>
      <c r="BA70" s="1698" t="str">
        <f>IF(BH70= "", "",BH70)</f>
        <v/>
      </c>
      <c r="BB70" s="983" t="str">
        <f t="shared" si="9"/>
        <v/>
      </c>
      <c r="BC70" s="83" t="str">
        <f t="shared" si="10"/>
        <v/>
      </c>
      <c r="BD70" s="984" t="str">
        <f t="shared" si="11"/>
        <v/>
      </c>
      <c r="BE70" s="1655" t="str">
        <f>IF(OR(C70="",C71=""),"",CONCATENATE(C70,C71))</f>
        <v/>
      </c>
      <c r="BF70" s="1655" t="str">
        <f>IF(L70= "", "",L70)</f>
        <v/>
      </c>
      <c r="BG70" s="1655">
        <f>IF(ISNA(VLOOKUP(BE70,'JOURNÉE 1'!$BI$10:$BK$280,2,FALSE)),"",VLOOKUP(BE70,'JOURNÉE 1'!$BI$10:$BK$280,2,FALSE))</f>
        <v>0</v>
      </c>
      <c r="BH70" s="1655" t="str">
        <f>IF(OR(BF70="",BG70=""),"",MIN(BF70:BG70))</f>
        <v/>
      </c>
      <c r="BI70" s="1655" t="str">
        <f>IF(COUNTIF(BF70,"&gt;1")&lt;1,"",SMALL(BF70:BG70,1))</f>
        <v/>
      </c>
      <c r="BJ70" s="1029" t="str">
        <f>IF(C70= "", "",C70)</f>
        <v/>
      </c>
      <c r="BK70" s="1310" t="str">
        <f t="shared" si="13"/>
        <v/>
      </c>
      <c r="BL70" s="1029" t="str">
        <f>IF(ISBLANK('JOURNÉE 1'!C70),"",'JOURNÉE 1'!C70)</f>
        <v/>
      </c>
      <c r="BM70" s="1310" t="str">
        <f>IF(ISBLANK('JOURNÉE 1'!AB70),"",'JOURNÉE 1'!AB70)</f>
        <v/>
      </c>
      <c r="BN70" s="1310" t="str">
        <f>IF(ISNA(VLOOKUP(BJ70,'JOURNÉE 1'!$BN$10:$BQ$280,3,FALSE)),"",VLOOKUP(BJ70,'JOURNÉE 1'!$BN$10:$BQ$280,3,FALSE))</f>
        <v/>
      </c>
      <c r="BO70" s="1310" t="str">
        <f t="shared" si="21"/>
        <v/>
      </c>
      <c r="BP70" s="1310"/>
      <c r="BQ70" s="1310" t="str">
        <f>IF(ISNA(VLOOKUP(BJ70,'JOURNÉE 1'!$C$10:AF$298,1,FALSE)),"",VLOOKUP(BJ70,'JOURNÉE 1'!$C$10:$AF$298,1,FALSE))</f>
        <v/>
      </c>
      <c r="BR70" s="280"/>
      <c r="BS70" t="str">
        <f>IF(ISEVEN(ROW()),IF($B70&lt;&gt;0,TEXT($B70,"00")&amp;" "&amp;#REF!&amp;" "&amp;1,""),IF($B69&lt;&gt;0,TEXT($B69,"00")&amp;" "&amp;#REF!&amp;" "&amp;2,""))</f>
        <v/>
      </c>
      <c r="BT70" t="str">
        <f t="shared" si="14"/>
        <v/>
      </c>
      <c r="BU70" t="str">
        <f t="shared" si="15"/>
        <v/>
      </c>
      <c r="BV70" t="str">
        <f t="shared" si="22"/>
        <v/>
      </c>
      <c r="BW70" t="str">
        <f t="shared" si="23"/>
        <v/>
      </c>
      <c r="BX70" t="str">
        <f t="shared" si="24"/>
        <v/>
      </c>
      <c r="BY70" t="str">
        <f>+IF($C70&lt;&gt;"",$D70&amp;" "&amp;$E70,"")</f>
        <v/>
      </c>
      <c r="BZ70" t="str">
        <f>+IF($C70&lt;&gt;"",$F70,"")</f>
        <v/>
      </c>
      <c r="CA70" s="935" t="str">
        <f>+IF($C70&lt;&gt;"",$G70,"")</f>
        <v/>
      </c>
    </row>
    <row r="71" spans="1:79" ht="15.75" customHeight="1" thickBot="1" x14ac:dyDescent="0.45">
      <c r="A71" s="1497"/>
      <c r="B71" s="1678"/>
      <c r="C71" s="80"/>
      <c r="D71" s="81"/>
      <c r="E71" s="81"/>
      <c r="F71" s="82"/>
      <c r="G71" s="82"/>
      <c r="H71" s="1469"/>
      <c r="I71" s="1102" t="str">
        <f>IF(ISNA(VLOOKUP(C71,'J1&amp;J2'!$CA$9:$CE$466,5,FALSE)),"",VLOOKUP(C71,'J1&amp;J2'!$CA$9:$CE$466,5,FALSE))</f>
        <v/>
      </c>
      <c r="J71" s="1519"/>
      <c r="K71" s="1680"/>
      <c r="L71" s="1691"/>
      <c r="M71" s="1469"/>
      <c r="N71" s="1469"/>
      <c r="O71" s="82"/>
      <c r="P71" s="82"/>
      <c r="Q71" s="269"/>
      <c r="R71" s="1691"/>
      <c r="S71" s="1469"/>
      <c r="T71" s="1424"/>
      <c r="U71" s="1328" t="str">
        <f>IF(ISNA(VLOOKUP(T71,SaisieScores!$L$12:$M$103,2,FALSE)),"",VLOOKUP(T71,SaisieScores!$L$12:$M$103,2,FALSE))</f>
        <v/>
      </c>
      <c r="V71" s="942" t="str">
        <f t="shared" si="0"/>
        <v/>
      </c>
      <c r="W71" s="87" t="str">
        <f>IF('JOURNÉE 1'!AC71=0,"",'JOURNÉE 1'!AC71)</f>
        <v/>
      </c>
      <c r="X71" s="87" t="str">
        <f>IF(OR(ISBLANK(U71),U71=""),"",IF(U71="AB","",RANK(U71,$U$45:$U$81,1)+COUNTIF($U$46:U106,U71)-1))</f>
        <v/>
      </c>
      <c r="Y71" s="99"/>
      <c r="Z71" s="99"/>
      <c r="AA71" s="99"/>
      <c r="AB71" s="87" t="str">
        <f t="shared" si="1"/>
        <v/>
      </c>
      <c r="AC71" s="86" t="str">
        <f t="shared" si="29"/>
        <v/>
      </c>
      <c r="AD71" s="1045" t="str">
        <f t="shared" si="16"/>
        <v/>
      </c>
      <c r="AE71" s="87" t="str">
        <f t="shared" si="17"/>
        <v/>
      </c>
      <c r="AF71" s="1140" t="str">
        <f>IF(ISNA(VLOOKUP(C71,'JOURNÉE 1'!$C$10:$AN$257,36,FALSE)),"",VLOOKUP(C71,'JOURNÉE 1'!$C$10:$AN$257,36,FALSE))</f>
        <v/>
      </c>
      <c r="AG71" s="1162" t="str">
        <f t="shared" si="18"/>
        <v/>
      </c>
      <c r="AH71" s="1162" t="str">
        <f t="shared" si="19"/>
        <v/>
      </c>
      <c r="AI71" s="1162" t="str">
        <f t="shared" si="20"/>
        <v/>
      </c>
      <c r="AJ71" s="1241" t="str">
        <f t="shared" si="33"/>
        <v/>
      </c>
      <c r="AK71" s="1045" t="str">
        <f t="shared" si="30"/>
        <v/>
      </c>
      <c r="AL71" s="87" t="str">
        <f t="shared" si="3"/>
        <v/>
      </c>
      <c r="AM71" s="270" t="str">
        <f t="shared" si="4"/>
        <v/>
      </c>
      <c r="AN71" s="288"/>
      <c r="AO71" s="990"/>
      <c r="AP71" s="288"/>
      <c r="AQ71" s="288"/>
      <c r="AR71" s="270" t="str">
        <f t="shared" si="31"/>
        <v/>
      </c>
      <c r="AS71" s="271" t="str">
        <f t="shared" si="5"/>
        <v/>
      </c>
      <c r="AT71" s="272" t="str">
        <f t="shared" si="6"/>
        <v/>
      </c>
      <c r="AU71" s="273" t="str">
        <f t="shared" si="66"/>
        <v/>
      </c>
      <c r="AV71" s="274" t="str">
        <f t="shared" si="8"/>
        <v/>
      </c>
      <c r="AW71" s="1497"/>
      <c r="AX71" s="1497"/>
      <c r="AY71" s="1511"/>
      <c r="AZ71" s="1515"/>
      <c r="BA71" s="1458"/>
      <c r="BB71" s="983" t="str">
        <f t="shared" si="9"/>
        <v/>
      </c>
      <c r="BC71" s="83" t="str">
        <f t="shared" si="10"/>
        <v/>
      </c>
      <c r="BD71" s="984" t="str">
        <f t="shared" si="11"/>
        <v/>
      </c>
      <c r="BE71" s="1654"/>
      <c r="BF71" s="1654"/>
      <c r="BG71" s="1654"/>
      <c r="BH71" s="1654"/>
      <c r="BI71" s="1654"/>
      <c r="BJ71" s="1029" t="str">
        <f>IF(C71= "", "",C71)</f>
        <v/>
      </c>
      <c r="BK71" s="1310" t="str">
        <f t="shared" si="13"/>
        <v/>
      </c>
      <c r="BL71" s="1029" t="str">
        <f>IF(ISBLANK('JOURNÉE 1'!C71),"",'JOURNÉE 1'!C71)</f>
        <v/>
      </c>
      <c r="BM71" s="1310" t="str">
        <f>IF(ISBLANK('JOURNÉE 1'!AB71),"",'JOURNÉE 1'!AB71)</f>
        <v/>
      </c>
      <c r="BN71" s="1310" t="str">
        <f>IF(ISNA(VLOOKUP(BJ71,'JOURNÉE 1'!$BN$10:$BQ$280,3,FALSE)),"",VLOOKUP(BJ71,'JOURNÉE 1'!$BN$10:$BQ$280,3,FALSE))</f>
        <v/>
      </c>
      <c r="BO71" s="1310" t="str">
        <f t="shared" si="21"/>
        <v/>
      </c>
      <c r="BP71" s="1310"/>
      <c r="BQ71" s="1310" t="str">
        <f>IF(ISNA(VLOOKUP(BJ71,'JOURNÉE 1'!$C$10:AF$298,1,FALSE)),"",VLOOKUP(BJ71,'JOURNÉE 1'!$C$10:$AF$298,1,FALSE))</f>
        <v/>
      </c>
      <c r="BR71" s="277"/>
      <c r="BS71" t="str">
        <f>IF(ISEVEN(ROW()),IF($B71&lt;&gt;0,TEXT($B71,"00")&amp;" "&amp;#REF!&amp;" "&amp;1,""),IF($B70&lt;&gt;0,TEXT($B70,"00")&amp;" "&amp;#REF!&amp;" "&amp;2,""))</f>
        <v/>
      </c>
      <c r="BT71" t="str">
        <f t="shared" si="14"/>
        <v/>
      </c>
      <c r="BU71" t="str">
        <f t="shared" si="15"/>
        <v/>
      </c>
      <c r="BV71" t="str">
        <f t="shared" si="22"/>
        <v/>
      </c>
      <c r="BW71" t="str">
        <f t="shared" si="23"/>
        <v/>
      </c>
      <c r="BX71" t="str">
        <f t="shared" si="24"/>
        <v/>
      </c>
      <c r="BY71" t="str">
        <f>+IF($C71&lt;&gt;"",$D71&amp;" "&amp;$E71,"")</f>
        <v/>
      </c>
      <c r="BZ71" t="str">
        <f>+IF($C71&lt;&gt;"",$F71,"")</f>
        <v/>
      </c>
      <c r="CA71" s="935" t="str">
        <f>+IF($C71&lt;&gt;"",$G71,"")</f>
        <v/>
      </c>
    </row>
    <row r="72" spans="1:79" ht="15.75" customHeight="1" thickBot="1" x14ac:dyDescent="0.45">
      <c r="A72" s="1497"/>
      <c r="B72" s="1683"/>
      <c r="C72" s="97"/>
      <c r="D72" s="98"/>
      <c r="E72" s="98"/>
      <c r="F72" s="87"/>
      <c r="G72" s="87"/>
      <c r="H72" s="1661" t="str">
        <f t="shared" ref="H72" si="91">IF(G73="","",G72+G73)</f>
        <v/>
      </c>
      <c r="I72" s="1103" t="str">
        <f>IF(ISNA(VLOOKUP(C72,'J1&amp;J2'!$CA$9:$CE$466,5,FALSE)),"",VLOOKUP(C72,'J1&amp;J2'!$CA$9:$CE$466,5,FALSE))</f>
        <v/>
      </c>
      <c r="J72" s="1516"/>
      <c r="K72" s="1685" t="str">
        <f>IF(ISNA(VLOOKUP(J72,SaisieScores!$I$12:$J$103,2,FALSE)),"",VLOOKUP(J72,SaisieScores!$I$12:$J$103,2,FALSE))</f>
        <v/>
      </c>
      <c r="L72" s="1686" t="str">
        <f>IF(OR(K72="",K72=0,K72=999),"",K72)</f>
        <v/>
      </c>
      <c r="M72" s="1661" t="str">
        <f>IF(L72="","",L72-$AL$6)</f>
        <v/>
      </c>
      <c r="N72" s="1661" t="str">
        <f t="shared" ref="N72" si="92">IF(K72="","",RANK(K72,($K$10:$K$257),1))</f>
        <v/>
      </c>
      <c r="O72" s="99"/>
      <c r="P72" s="99"/>
      <c r="Q72" s="186"/>
      <c r="R72" s="1690" t="str">
        <f>IF(OR(ISBLANK(K72),K72=""),"",RANK(K72,$K$46:$K$81,1)+COUNTIF($K$46:K72,K72)-1)</f>
        <v/>
      </c>
      <c r="S72" s="1468" t="str">
        <f>IF(R72="","",IF(R72&gt;3,"",IF(R72=1,K72,IF(R72=2,K72,IF(R72=3,K72)))))</f>
        <v/>
      </c>
      <c r="T72" s="1425"/>
      <c r="U72" s="1328" t="str">
        <f>IF(ISNA(VLOOKUP(T72,SaisieScores!$L$12:$M$103,2,FALSE)),"",VLOOKUP(T72,SaisieScores!$L$12:$M$103,2,FALSE))</f>
        <v/>
      </c>
      <c r="V72" s="985" t="str">
        <f t="shared" si="0"/>
        <v/>
      </c>
      <c r="W72" s="82" t="str">
        <f>IF('JOURNÉE 1'!AC72=0,"",'JOURNÉE 1'!AC72)</f>
        <v/>
      </c>
      <c r="X72" s="82" t="str">
        <f>IF(OR(ISBLANK(U72),U72=""),"",IF(U72="AB","",RANK(U72,$U$45:$U$81,1)+COUNTIF($U$46:U107,U72)-1))</f>
        <v/>
      </c>
      <c r="Y72" s="82"/>
      <c r="Z72" s="82"/>
      <c r="AA72" s="82"/>
      <c r="AB72" s="82" t="str">
        <f t="shared" si="1"/>
        <v/>
      </c>
      <c r="AC72" s="147" t="str">
        <f t="shared" si="29"/>
        <v/>
      </c>
      <c r="AD72" s="1046" t="str">
        <f t="shared" si="16"/>
        <v/>
      </c>
      <c r="AE72" s="82" t="str">
        <f t="shared" si="17"/>
        <v/>
      </c>
      <c r="AF72" s="1141" t="str">
        <f>IF(ISNA(VLOOKUP(C72,'JOURNÉE 1'!$C$10:$AN$257,36,FALSE)),"",VLOOKUP(C72,'JOURNÉE 1'!$C$10:$AN$257,36,FALSE))</f>
        <v/>
      </c>
      <c r="AG72" s="1141" t="str">
        <f t="shared" si="18"/>
        <v/>
      </c>
      <c r="AH72" s="1141" t="str">
        <f t="shared" si="19"/>
        <v/>
      </c>
      <c r="AI72" s="1141" t="str">
        <f t="shared" si="20"/>
        <v/>
      </c>
      <c r="AJ72" s="1242" t="str">
        <f t="shared" si="33"/>
        <v/>
      </c>
      <c r="AK72" s="1046" t="str">
        <f t="shared" si="30"/>
        <v/>
      </c>
      <c r="AL72" s="82" t="str">
        <f t="shared" si="3"/>
        <v/>
      </c>
      <c r="AM72" s="270" t="str">
        <f t="shared" si="4"/>
        <v/>
      </c>
      <c r="AN72" s="288"/>
      <c r="AO72" s="990"/>
      <c r="AP72" s="288"/>
      <c r="AQ72" s="288"/>
      <c r="AR72" s="270" t="str">
        <f t="shared" si="31"/>
        <v/>
      </c>
      <c r="AS72" s="271" t="str">
        <f t="shared" si="5"/>
        <v/>
      </c>
      <c r="AT72" s="272" t="str">
        <f t="shared" si="6"/>
        <v/>
      </c>
      <c r="AU72" s="273" t="str">
        <f t="shared" si="66"/>
        <v/>
      </c>
      <c r="AV72" s="278" t="str">
        <f t="shared" si="8"/>
        <v/>
      </c>
      <c r="AW72" s="1497"/>
      <c r="AX72" s="1497"/>
      <c r="AY72" s="1667">
        <f>IF(BG72= "", "",BG72)</f>
        <v>0</v>
      </c>
      <c r="AZ72" s="1658" t="str">
        <f>IF(OR(BF72=""),"",IF(OR(BG72=""),"",BF72))</f>
        <v/>
      </c>
      <c r="BA72" s="1660" t="str">
        <f>IF(BH72= "", "",BH72)</f>
        <v/>
      </c>
      <c r="BB72" s="1307" t="str">
        <f t="shared" si="9"/>
        <v/>
      </c>
      <c r="BC72" s="87" t="str">
        <f t="shared" si="10"/>
        <v/>
      </c>
      <c r="BD72" s="986" t="str">
        <f t="shared" si="11"/>
        <v/>
      </c>
      <c r="BE72" s="1655" t="str">
        <f>IF(OR(C72="",C73=""),"",CONCATENATE(C72,C73))</f>
        <v/>
      </c>
      <c r="BF72" s="1655" t="str">
        <f>IF(L72= "", "",L72)</f>
        <v/>
      </c>
      <c r="BG72" s="1655">
        <f>IF(ISNA(VLOOKUP(BE72,'JOURNÉE 1'!$BI$10:$BK$280,2,FALSE)),"",VLOOKUP(BE72,'JOURNÉE 1'!$BI$10:$BK$280,2,FALSE))</f>
        <v>0</v>
      </c>
      <c r="BH72" s="1655" t="str">
        <f>IF(OR(BF72="",BG72=""),"",MIN(BF72:BG72))</f>
        <v/>
      </c>
      <c r="BI72" s="1655" t="str">
        <f>IF(COUNTIF(BF72,"&gt;1")&lt;1,"",SMALL(BF72:BG72,1))</f>
        <v/>
      </c>
      <c r="BJ72" s="1029" t="str">
        <f t="shared" si="12"/>
        <v/>
      </c>
      <c r="BK72" s="1310" t="str">
        <f t="shared" si="13"/>
        <v/>
      </c>
      <c r="BL72" s="1029" t="str">
        <f>IF(ISBLANK('JOURNÉE 1'!C72),"",'JOURNÉE 1'!C72)</f>
        <v/>
      </c>
      <c r="BM72" s="1310" t="str">
        <f>IF(ISBLANK('JOURNÉE 1'!AB72),"",'JOURNÉE 1'!AB72)</f>
        <v/>
      </c>
      <c r="BN72" s="1310" t="str">
        <f>IF(ISNA(VLOOKUP(BJ72,'JOURNÉE 1'!$BN$10:$BQ$280,3,FALSE)),"",VLOOKUP(BJ72,'JOURNÉE 1'!$BN$10:$BQ$280,3,FALSE))</f>
        <v/>
      </c>
      <c r="BO72" s="1310" t="str">
        <f t="shared" si="21"/>
        <v/>
      </c>
      <c r="BP72" s="1310"/>
      <c r="BQ72" s="1310" t="str">
        <f>IF(ISNA(VLOOKUP(BJ72,'JOURNÉE 1'!$C$10:AF$298,1,FALSE)),"",VLOOKUP(BJ72,'JOURNÉE 1'!$C$10:$AF$298,1,FALSE))</f>
        <v/>
      </c>
      <c r="BR72" s="280"/>
      <c r="BS72" t="str">
        <f>IF(ISEVEN(ROW()),IF($B72&lt;&gt;0,TEXT($B72,"00")&amp;" "&amp;#REF!&amp;" "&amp;1,""),IF($B71&lt;&gt;0,TEXT($B71,"00")&amp;" "&amp;#REF!&amp;" "&amp;2,""))</f>
        <v/>
      </c>
      <c r="BT72" t="str">
        <f t="shared" si="14"/>
        <v/>
      </c>
      <c r="BU72" t="str">
        <f t="shared" si="15"/>
        <v/>
      </c>
      <c r="BV72" t="str">
        <f t="shared" si="22"/>
        <v/>
      </c>
      <c r="BW72" t="str">
        <f t="shared" si="23"/>
        <v/>
      </c>
      <c r="BX72" t="str">
        <f t="shared" si="24"/>
        <v/>
      </c>
      <c r="BY72" t="str">
        <f t="shared" si="25"/>
        <v/>
      </c>
      <c r="BZ72" t="str">
        <f t="shared" si="26"/>
        <v/>
      </c>
      <c r="CA72" s="935" t="str">
        <f t="shared" si="27"/>
        <v/>
      </c>
    </row>
    <row r="73" spans="1:79" ht="15.75" customHeight="1" thickBot="1" x14ac:dyDescent="0.45">
      <c r="A73" s="1497"/>
      <c r="B73" s="1684"/>
      <c r="C73" s="97"/>
      <c r="D73" s="98"/>
      <c r="E73" s="98"/>
      <c r="F73" s="87"/>
      <c r="G73" s="87"/>
      <c r="H73" s="1469"/>
      <c r="I73" s="1103" t="str">
        <f>IF(ISNA(VLOOKUP(C73,'J1&amp;J2'!$CA$9:$CE$466,5,FALSE)),"",VLOOKUP(C73,'J1&amp;J2'!$CA$9:$CE$466,5,FALSE))</f>
        <v/>
      </c>
      <c r="J73" s="1517"/>
      <c r="K73" s="1680"/>
      <c r="L73" s="1691"/>
      <c r="M73" s="1469"/>
      <c r="N73" s="1469"/>
      <c r="O73" s="88"/>
      <c r="P73" s="88"/>
      <c r="Q73" s="987"/>
      <c r="R73" s="1691"/>
      <c r="S73" s="1469"/>
      <c r="T73" s="1425"/>
      <c r="U73" s="1328" t="str">
        <f>IF(ISNA(VLOOKUP(T73,SaisieScores!$L$12:$M$103,2,FALSE)),"",VLOOKUP(T73,SaisieScores!$L$12:$M$103,2,FALSE))</f>
        <v/>
      </c>
      <c r="V73" s="942" t="str">
        <f t="shared" si="0"/>
        <v/>
      </c>
      <c r="W73" s="87" t="str">
        <f>IF('JOURNÉE 1'!AC73=0,"",'JOURNÉE 1'!AC73)</f>
        <v/>
      </c>
      <c r="X73" s="87" t="str">
        <f>IF(OR(ISBLANK(U73),U73=""),"",IF(U73="AB","",RANK(U73,$U$45:$U$81,1)+COUNTIF($U$46:U108,U73)-1))</f>
        <v/>
      </c>
      <c r="Y73" s="99"/>
      <c r="Z73" s="99"/>
      <c r="AA73" s="99"/>
      <c r="AB73" s="87" t="str">
        <f t="shared" si="1"/>
        <v/>
      </c>
      <c r="AC73" s="86" t="str">
        <f t="shared" si="29"/>
        <v/>
      </c>
      <c r="AD73" s="1045" t="str">
        <f t="shared" si="16"/>
        <v/>
      </c>
      <c r="AE73" s="87" t="str">
        <f t="shared" si="17"/>
        <v/>
      </c>
      <c r="AF73" s="1140" t="str">
        <f>IF(ISNA(VLOOKUP(C73,'JOURNÉE 1'!$C$10:$AN$257,36,FALSE)),"",VLOOKUP(C73,'JOURNÉE 1'!$C$10:$AN$257,36,FALSE))</f>
        <v/>
      </c>
      <c r="AG73" s="1162" t="str">
        <f t="shared" si="18"/>
        <v/>
      </c>
      <c r="AH73" s="1162" t="str">
        <f t="shared" si="19"/>
        <v/>
      </c>
      <c r="AI73" s="1162" t="str">
        <f t="shared" si="20"/>
        <v/>
      </c>
      <c r="AJ73" s="1241" t="str">
        <f t="shared" si="33"/>
        <v/>
      </c>
      <c r="AK73" s="1045" t="str">
        <f t="shared" si="30"/>
        <v/>
      </c>
      <c r="AL73" s="87" t="str">
        <f t="shared" si="3"/>
        <v/>
      </c>
      <c r="AM73" s="270" t="str">
        <f t="shared" si="4"/>
        <v/>
      </c>
      <c r="AN73" s="288"/>
      <c r="AO73" s="990"/>
      <c r="AP73" s="288"/>
      <c r="AQ73" s="288"/>
      <c r="AR73" s="270" t="str">
        <f t="shared" si="31"/>
        <v/>
      </c>
      <c r="AS73" s="271" t="str">
        <f t="shared" si="5"/>
        <v/>
      </c>
      <c r="AT73" s="272" t="str">
        <f t="shared" si="6"/>
        <v/>
      </c>
      <c r="AU73" s="273" t="str">
        <f t="shared" si="66"/>
        <v/>
      </c>
      <c r="AV73" s="274" t="str">
        <f t="shared" si="8"/>
        <v/>
      </c>
      <c r="AW73" s="1497"/>
      <c r="AX73" s="1497"/>
      <c r="AY73" s="1511"/>
      <c r="AZ73" s="1515"/>
      <c r="BA73" s="1458"/>
      <c r="BB73" s="1307" t="str">
        <f t="shared" si="9"/>
        <v/>
      </c>
      <c r="BC73" s="87" t="str">
        <f t="shared" si="10"/>
        <v/>
      </c>
      <c r="BD73" s="986" t="str">
        <f t="shared" si="11"/>
        <v/>
      </c>
      <c r="BE73" s="1654"/>
      <c r="BF73" s="1654"/>
      <c r="BG73" s="1654"/>
      <c r="BH73" s="1654"/>
      <c r="BI73" s="1654"/>
      <c r="BJ73" s="1029" t="str">
        <f t="shared" si="12"/>
        <v/>
      </c>
      <c r="BK73" s="1310" t="str">
        <f t="shared" si="13"/>
        <v/>
      </c>
      <c r="BL73" s="1029" t="str">
        <f>IF(ISBLANK('JOURNÉE 1'!C73),"",'JOURNÉE 1'!C73)</f>
        <v/>
      </c>
      <c r="BM73" s="1310" t="str">
        <f>IF(ISBLANK('JOURNÉE 1'!AB73),"",'JOURNÉE 1'!AB73)</f>
        <v/>
      </c>
      <c r="BN73" s="1310" t="str">
        <f>IF(ISNA(VLOOKUP(BJ73,'JOURNÉE 1'!$BN$10:$BQ$280,3,FALSE)),"",VLOOKUP(BJ73,'JOURNÉE 1'!$BN$10:$BQ$280,3,FALSE))</f>
        <v/>
      </c>
      <c r="BO73" s="1310" t="str">
        <f t="shared" si="21"/>
        <v/>
      </c>
      <c r="BP73" s="1310"/>
      <c r="BQ73" s="1310" t="str">
        <f>IF(ISNA(VLOOKUP(BJ73,'JOURNÉE 1'!$C$10:AF$298,1,FALSE)),"",VLOOKUP(BJ73,'JOURNÉE 1'!$C$10:$AF$298,1,FALSE))</f>
        <v/>
      </c>
      <c r="BR73" s="277"/>
      <c r="BS73" t="str">
        <f>IF(ISEVEN(ROW()),IF($B73&lt;&gt;0,TEXT($B73,"00")&amp;" "&amp;#REF!&amp;" "&amp;1,""),IF($B72&lt;&gt;0,TEXT($B72,"00")&amp;" "&amp;#REF!&amp;" "&amp;2,""))</f>
        <v/>
      </c>
      <c r="BT73" t="str">
        <f t="shared" si="14"/>
        <v/>
      </c>
      <c r="BU73" t="str">
        <f t="shared" si="15"/>
        <v/>
      </c>
      <c r="BV73" t="str">
        <f t="shared" si="22"/>
        <v/>
      </c>
      <c r="BW73" t="str">
        <f t="shared" si="23"/>
        <v/>
      </c>
      <c r="BX73" t="str">
        <f t="shared" si="24"/>
        <v/>
      </c>
      <c r="BY73" t="str">
        <f t="shared" si="25"/>
        <v/>
      </c>
      <c r="BZ73" t="str">
        <f t="shared" si="26"/>
        <v/>
      </c>
      <c r="CA73" s="935" t="str">
        <f t="shared" si="27"/>
        <v/>
      </c>
    </row>
    <row r="74" spans="1:79" ht="15.75" customHeight="1" x14ac:dyDescent="0.4">
      <c r="A74" s="1497"/>
      <c r="B74" s="1687"/>
      <c r="C74" s="113"/>
      <c r="D74" s="114"/>
      <c r="E74" s="114"/>
      <c r="F74" s="115"/>
      <c r="G74" s="115"/>
      <c r="H74" s="1670" t="str">
        <f t="shared" ref="H74" si="93">IF(G75="","",G74+G75)</f>
        <v/>
      </c>
      <c r="I74" s="1107" t="str">
        <f>IF(ISNA(VLOOKUP(C74,'J1&amp;J2'!$CA$9:$CE$466,5,FALSE)),"",VLOOKUP(C74,'J1&amp;J2'!$CA$9:$CE$466,5,FALSE))</f>
        <v/>
      </c>
      <c r="J74" s="1627"/>
      <c r="K74" s="1685" t="str">
        <f>IF(ISNA(VLOOKUP(J74,SaisieScores!$I$12:$J$103,2,FALSE)),"",VLOOKUP(J74,SaisieScores!$I$12:$J$103,2,FALSE))</f>
        <v/>
      </c>
      <c r="L74" s="1695" t="str">
        <f>IF(OR(K74="",K74=0,K74=999),"",K74)</f>
        <v/>
      </c>
      <c r="M74" s="1670" t="str">
        <f>IF(L74="","",L74-$AL$6)</f>
        <v/>
      </c>
      <c r="N74" s="1670" t="str">
        <f t="shared" ref="N74" si="94">IF(K74="","",RANK(K74,($K$10:$K$257),1))</f>
        <v/>
      </c>
      <c r="O74" s="115"/>
      <c r="P74" s="115"/>
      <c r="Q74" s="194"/>
      <c r="R74" s="1692" t="str">
        <f>IF(OR(ISBLANK(K74),K74=""),"",RANK(K74,$K$46:$K$81,1)+COUNTIF($K$46:K74,K74)-1)</f>
        <v/>
      </c>
      <c r="S74" s="1689" t="str">
        <f>IF(R74="","",IF(R74&gt;3,"",IF(R74=1,K74,IF(R74=2,K74,IF(R74=3,K74)))))</f>
        <v/>
      </c>
      <c r="T74" s="1426"/>
      <c r="U74" s="1328" t="str">
        <f>IF(ISNA(VLOOKUP(T74,SaisieScores!$L$12:$M$103,2,FALSE)),"",VLOOKUP(T74,SaisieScores!$L$12:$M$103,2,FALSE))</f>
        <v/>
      </c>
      <c r="V74" s="985" t="str">
        <f t="shared" si="0"/>
        <v/>
      </c>
      <c r="W74" s="82" t="str">
        <f>IF('JOURNÉE 1'!AC74=0,"",'JOURNÉE 1'!AC74)</f>
        <v/>
      </c>
      <c r="X74" s="82" t="str">
        <f>IF(OR(ISBLANK(U74),U74=""),"",IF(U74="AB","",RANK(U74,$U$45:$U$81,1)+COUNTIF($U$46:U109,U74)-1))</f>
        <v/>
      </c>
      <c r="Y74" s="82"/>
      <c r="Z74" s="82"/>
      <c r="AA74" s="82"/>
      <c r="AB74" s="82" t="str">
        <f t="shared" si="1"/>
        <v/>
      </c>
      <c r="AC74" s="147" t="str">
        <f t="shared" si="29"/>
        <v/>
      </c>
      <c r="AD74" s="1046" t="str">
        <f t="shared" si="16"/>
        <v/>
      </c>
      <c r="AE74" s="82" t="str">
        <f t="shared" si="17"/>
        <v/>
      </c>
      <c r="AF74" s="1141" t="str">
        <f>IF(ISNA(VLOOKUP(C74,'JOURNÉE 1'!$C$10:$AN$257,36,FALSE)),"",VLOOKUP(C74,'JOURNÉE 1'!$C$10:$AN$257,36,FALSE))</f>
        <v/>
      </c>
      <c r="AG74" s="1141" t="str">
        <f t="shared" si="18"/>
        <v/>
      </c>
      <c r="AH74" s="1141" t="str">
        <f t="shared" si="19"/>
        <v/>
      </c>
      <c r="AI74" s="1141" t="str">
        <f t="shared" si="20"/>
        <v/>
      </c>
      <c r="AJ74" s="1242" t="str">
        <f t="shared" si="33"/>
        <v/>
      </c>
      <c r="AK74" s="1046" t="str">
        <f t="shared" si="30"/>
        <v/>
      </c>
      <c r="AL74" s="82" t="str">
        <f t="shared" si="3"/>
        <v/>
      </c>
      <c r="AM74" s="270" t="str">
        <f t="shared" si="4"/>
        <v/>
      </c>
      <c r="AN74" s="288"/>
      <c r="AO74" s="990"/>
      <c r="AP74" s="288"/>
      <c r="AQ74" s="288"/>
      <c r="AR74" s="270" t="str">
        <f t="shared" si="31"/>
        <v/>
      </c>
      <c r="AS74" s="271" t="str">
        <f t="shared" si="5"/>
        <v/>
      </c>
      <c r="AT74" s="272" t="str">
        <f t="shared" si="6"/>
        <v/>
      </c>
      <c r="AU74" s="273" t="str">
        <f t="shared" si="66"/>
        <v/>
      </c>
      <c r="AV74" s="278" t="str">
        <f t="shared" si="8"/>
        <v/>
      </c>
      <c r="AW74" s="1497"/>
      <c r="AX74" s="1497"/>
      <c r="AY74" s="1703">
        <f>IF(BG74= "", "",BG74)</f>
        <v>0</v>
      </c>
      <c r="AZ74" s="1697" t="str">
        <f>IF(OR(BF74=""),"",IF(OR(BG74=""),"",BF74))</f>
        <v/>
      </c>
      <c r="BA74" s="1698" t="str">
        <f>IF(BH74= "", "",BH74)</f>
        <v/>
      </c>
      <c r="BB74" s="983" t="str">
        <f t="shared" si="9"/>
        <v/>
      </c>
      <c r="BC74" s="83" t="str">
        <f t="shared" si="10"/>
        <v/>
      </c>
      <c r="BD74" s="984" t="str">
        <f t="shared" si="11"/>
        <v/>
      </c>
      <c r="BE74" s="1655" t="str">
        <f>IF(OR(C74="",C75=""),"",CONCATENATE(C74,C75))</f>
        <v/>
      </c>
      <c r="BF74" s="1655" t="str">
        <f>IF(L74= "", "",L74)</f>
        <v/>
      </c>
      <c r="BG74" s="1655">
        <f>IF(ISNA(VLOOKUP(BE74,'JOURNÉE 1'!$BI$10:$BK$280,2,FALSE)),"",VLOOKUP(BE74,'JOURNÉE 1'!$BI$10:$BK$280,2,FALSE))</f>
        <v>0</v>
      </c>
      <c r="BH74" s="1655" t="str">
        <f>IF(OR(BF74="",BG74=""),"",MIN(BF74:BG74))</f>
        <v/>
      </c>
      <c r="BI74" s="1655" t="str">
        <f>IF(COUNTIF(BF74,"&gt;1")&lt;1,"",SMALL(BF74:BG74,1))</f>
        <v/>
      </c>
      <c r="BJ74" s="1029" t="str">
        <f t="shared" si="12"/>
        <v/>
      </c>
      <c r="BK74" s="1310" t="str">
        <f t="shared" si="13"/>
        <v/>
      </c>
      <c r="BL74" s="1029" t="str">
        <f>IF(ISBLANK('JOURNÉE 1'!C74),"",'JOURNÉE 1'!C74)</f>
        <v/>
      </c>
      <c r="BM74" s="1310" t="str">
        <f>IF(ISBLANK('JOURNÉE 1'!AB74),"",'JOURNÉE 1'!AB74)</f>
        <v/>
      </c>
      <c r="BN74" s="1310" t="str">
        <f>IF(ISNA(VLOOKUP(BJ74,'JOURNÉE 1'!$BN$10:$BQ$280,3,FALSE)),"",VLOOKUP(BJ74,'JOURNÉE 1'!$BN$10:$BQ$280,3,FALSE))</f>
        <v/>
      </c>
      <c r="BO74" s="1310" t="str">
        <f t="shared" si="21"/>
        <v/>
      </c>
      <c r="BP74" s="1310"/>
      <c r="BQ74" s="1310" t="str">
        <f>IF(ISNA(VLOOKUP(BJ74,'JOURNÉE 1'!$C$10:AF$298,1,FALSE)),"",VLOOKUP(BJ74,'JOURNÉE 1'!$C$10:$AF$298,1,FALSE))</f>
        <v/>
      </c>
      <c r="BR74" s="280"/>
      <c r="BS74" t="str">
        <f>IF(ISEVEN(ROW()),IF($B74&lt;&gt;0,TEXT($B74,"00")&amp;" "&amp;#REF!&amp;" "&amp;1,""),IF($B73&lt;&gt;0,TEXT($B73,"00")&amp;" "&amp;#REF!&amp;" "&amp;2,""))</f>
        <v/>
      </c>
      <c r="BT74" t="str">
        <f t="shared" ref="BT74:BT137" si="95">+IFERROR(VALUE(LEFT(BS74,2)),"")</f>
        <v/>
      </c>
      <c r="BU74" t="str">
        <f t="shared" ref="BU74:BU137" si="96">+IFERROR(MID(BS74,SEARCH(" ",BS74)+1,2),"")</f>
        <v/>
      </c>
      <c r="BV74" t="str">
        <f t="shared" si="22"/>
        <v/>
      </c>
      <c r="BW74" t="str">
        <f t="shared" si="23"/>
        <v/>
      </c>
      <c r="BX74" t="str">
        <f t="shared" si="24"/>
        <v/>
      </c>
      <c r="BY74" t="str">
        <f t="shared" si="25"/>
        <v/>
      </c>
      <c r="BZ74" t="str">
        <f t="shared" si="26"/>
        <v/>
      </c>
      <c r="CA74" s="935" t="str">
        <f t="shared" si="27"/>
        <v/>
      </c>
    </row>
    <row r="75" spans="1:79" ht="15.75" customHeight="1" thickBot="1" x14ac:dyDescent="0.45">
      <c r="A75" s="1497"/>
      <c r="B75" s="1678"/>
      <c r="C75" s="80"/>
      <c r="D75" s="81"/>
      <c r="E75" s="81"/>
      <c r="F75" s="82"/>
      <c r="G75" s="82"/>
      <c r="H75" s="1469"/>
      <c r="I75" s="1102" t="str">
        <f>IF(ISNA(VLOOKUP(C75,'J1&amp;J2'!$CA$9:$CE$466,5,FALSE)),"",VLOOKUP(C75,'J1&amp;J2'!$CA$9:$CE$466,5,FALSE))</f>
        <v/>
      </c>
      <c r="J75" s="1519"/>
      <c r="K75" s="1680"/>
      <c r="L75" s="1691"/>
      <c r="M75" s="1469"/>
      <c r="N75" s="1469"/>
      <c r="O75" s="82"/>
      <c r="P75" s="82"/>
      <c r="Q75" s="269"/>
      <c r="R75" s="1691"/>
      <c r="S75" s="1469"/>
      <c r="T75" s="1424"/>
      <c r="U75" s="1328" t="str">
        <f>IF(ISNA(VLOOKUP(T75,SaisieScores!$L$12:$M$103,2,FALSE)),"",VLOOKUP(T75,SaisieScores!$L$12:$M$103,2,FALSE))</f>
        <v/>
      </c>
      <c r="V75" s="942" t="str">
        <f t="shared" si="0"/>
        <v/>
      </c>
      <c r="W75" s="87" t="str">
        <f>IF('JOURNÉE 1'!AC75=0,"",'JOURNÉE 1'!AC75)</f>
        <v/>
      </c>
      <c r="X75" s="87" t="str">
        <f>IF(OR(ISBLANK(U75),U75=""),"",IF(U75="AB","",RANK(U75,$U$45:$U$81,1)+COUNTIF($U$46:U110,U75)-1))</f>
        <v/>
      </c>
      <c r="Y75" s="99"/>
      <c r="Z75" s="99"/>
      <c r="AA75" s="99"/>
      <c r="AB75" s="87" t="str">
        <f t="shared" si="1"/>
        <v/>
      </c>
      <c r="AC75" s="86" t="str">
        <f t="shared" si="29"/>
        <v/>
      </c>
      <c r="AD75" s="1045" t="str">
        <f t="shared" ref="AD75:AD138" si="97">IF(U75="","",IF(U75="AB","",RANK(U75,$U$10:$U$257,1)))</f>
        <v/>
      </c>
      <c r="AE75" s="87" t="str">
        <f t="shared" ref="AE75:AE138" si="98">IF(X75="","",IF(U75=999,"",IF(X75&gt;4,"",IF(X75=1,U75,IF(X75=2,U75,IF(X75=3,U75,IF(X75=4,U75)))))))</f>
        <v/>
      </c>
      <c r="AF75" s="1140" t="str">
        <f>IF(ISNA(VLOOKUP(C75,'JOURNÉE 1'!$C$10:$AN$257,36,FALSE)),"",VLOOKUP(C75,'JOURNÉE 1'!$C$10:$AN$257,36,FALSE))</f>
        <v/>
      </c>
      <c r="AG75" s="1162" t="str">
        <f t="shared" ref="AG75:AG138" si="99">IF(G75="","",IF(G75=36,"",IF(AF75="",G75,AF75)))</f>
        <v/>
      </c>
      <c r="AH75" s="1162" t="str">
        <f t="shared" ref="AH75:AH138" si="100">IF(U75=999,"",IF(G75="","",IF(U75="AB",IF(AG75+3.6&gt;=36,36,AG75+3.6),IF(OR(ISBLANK(AG75),ISBLANK(U75),ISBLANK($AL$6)),"",IF(AND(AG75&gt;=18,$AL$6-U75+AG75&gt;0),AG75-($AL$6-U75+AG75)*0.4,IF(AND(AG75&lt;18,$AL$6-U75+AG75&gt;0),AG75-($AL$6-U75+AG75)*0.2,IF($AL$6-U75+AG75&lt;0,IF(AG75-($AL$6-U75+AG75)*0.1&gt;36,36,AG75-($AL$6-U75+AG75)*0.1),IF($AL$6-U75+AG75=0,AG75))))))))</f>
        <v/>
      </c>
      <c r="AI75" s="1162" t="str">
        <f t="shared" ref="AI75:AI138" si="101">IF(AH75="","",ROUND(AH75-G75,1))</f>
        <v/>
      </c>
      <c r="AJ75" s="1241" t="str">
        <f t="shared" si="33"/>
        <v/>
      </c>
      <c r="AK75" s="1045" t="str">
        <f t="shared" si="30"/>
        <v/>
      </c>
      <c r="AL75" s="87" t="str">
        <f t="shared" si="3"/>
        <v/>
      </c>
      <c r="AM75" s="270" t="str">
        <f t="shared" si="4"/>
        <v/>
      </c>
      <c r="AN75" s="288"/>
      <c r="AO75" s="990"/>
      <c r="AP75" s="288"/>
      <c r="AQ75" s="288"/>
      <c r="AR75" s="270" t="str">
        <f t="shared" si="31"/>
        <v/>
      </c>
      <c r="AS75" s="271" t="str">
        <f t="shared" si="5"/>
        <v/>
      </c>
      <c r="AT75" s="272" t="str">
        <f t="shared" si="6"/>
        <v/>
      </c>
      <c r="AU75" s="273" t="str">
        <f t="shared" si="66"/>
        <v/>
      </c>
      <c r="AV75" s="274" t="str">
        <f t="shared" si="8"/>
        <v/>
      </c>
      <c r="AW75" s="1497"/>
      <c r="AX75" s="1497"/>
      <c r="AY75" s="1511"/>
      <c r="AZ75" s="1515"/>
      <c r="BA75" s="1458"/>
      <c r="BB75" s="983" t="str">
        <f t="shared" si="9"/>
        <v/>
      </c>
      <c r="BC75" s="83" t="str">
        <f t="shared" si="10"/>
        <v/>
      </c>
      <c r="BD75" s="984" t="str">
        <f t="shared" si="11"/>
        <v/>
      </c>
      <c r="BE75" s="1654"/>
      <c r="BF75" s="1654"/>
      <c r="BG75" s="1654"/>
      <c r="BH75" s="1654"/>
      <c r="BI75" s="1654"/>
      <c r="BJ75" s="1029" t="str">
        <f t="shared" si="12"/>
        <v/>
      </c>
      <c r="BK75" s="1310" t="str">
        <f t="shared" si="13"/>
        <v/>
      </c>
      <c r="BL75" s="1029" t="str">
        <f>IF(ISBLANK('JOURNÉE 1'!C75),"",'JOURNÉE 1'!C75)</f>
        <v/>
      </c>
      <c r="BM75" s="1310" t="str">
        <f>IF(ISBLANK('JOURNÉE 1'!AB75),"",'JOURNÉE 1'!AB75)</f>
        <v/>
      </c>
      <c r="BN75" s="1310" t="str">
        <f>IF(ISNA(VLOOKUP(BJ75,'JOURNÉE 1'!$BN$10:$BQ$280,3,FALSE)),"",VLOOKUP(BJ75,'JOURNÉE 1'!$BN$10:$BQ$280,3,FALSE))</f>
        <v/>
      </c>
      <c r="BO75" s="1310" t="str">
        <f t="shared" si="21"/>
        <v/>
      </c>
      <c r="BP75" s="1310"/>
      <c r="BQ75" s="1310" t="str">
        <f>IF(ISNA(VLOOKUP(BJ75,'JOURNÉE 1'!$C$10:AF$298,1,FALSE)),"",VLOOKUP(BJ75,'JOURNÉE 1'!$C$10:$AF$298,1,FALSE))</f>
        <v/>
      </c>
      <c r="BR75" s="277"/>
      <c r="BS75" t="str">
        <f>IF(ISEVEN(ROW()),IF($B75&lt;&gt;0,TEXT($B75,"00")&amp;" "&amp;#REF!&amp;" "&amp;1,""),IF($B74&lt;&gt;0,TEXT($B74,"00")&amp;" "&amp;#REF!&amp;" "&amp;2,""))</f>
        <v/>
      </c>
      <c r="BT75" t="str">
        <f t="shared" si="95"/>
        <v/>
      </c>
      <c r="BU75" t="str">
        <f t="shared" si="96"/>
        <v/>
      </c>
      <c r="BV75" t="str">
        <f t="shared" ref="BV75:BV138" si="102">+IF(BR75&gt;0,TEXT(BR75,"00")&amp;" "&amp;T75,"")</f>
        <v/>
      </c>
      <c r="BW75" t="str">
        <f t="shared" ref="BW75:BW138" si="103">+IF($BR75&gt;0,BR75,"")</f>
        <v/>
      </c>
      <c r="BX75" t="str">
        <f t="shared" ref="BX75:BX138" si="104">+IF($BR75&gt;0,$T75,"")</f>
        <v/>
      </c>
      <c r="BY75" t="str">
        <f t="shared" ref="BY75:BY138" si="105">+IF($C75&lt;&gt;"",$D75&amp;" "&amp;$E75,"")</f>
        <v/>
      </c>
      <c r="BZ75" t="str">
        <f t="shared" ref="BZ75:BZ138" si="106">+IF($C75&lt;&gt;"",$F75,"")</f>
        <v/>
      </c>
      <c r="CA75" s="935" t="str">
        <f t="shared" ref="CA75:CA138" si="107">+IF($C75&lt;&gt;"",$G75,"")</f>
        <v/>
      </c>
    </row>
    <row r="76" spans="1:79" ht="15.75" customHeight="1" thickBot="1" x14ac:dyDescent="0.45">
      <c r="A76" s="1497"/>
      <c r="B76" s="1683"/>
      <c r="C76" s="97"/>
      <c r="D76" s="98"/>
      <c r="E76" s="98"/>
      <c r="F76" s="87"/>
      <c r="G76" s="87"/>
      <c r="H76" s="1661" t="str">
        <f t="shared" ref="H76" si="108">IF(G77="","",G76+G77)</f>
        <v/>
      </c>
      <c r="I76" s="1103" t="str">
        <f>IF(ISNA(VLOOKUP(C76,'J1&amp;J2'!$CA$9:$CE$466,5,FALSE)),"",VLOOKUP(C76,'J1&amp;J2'!$CA$9:$CE$466,5,FALSE))</f>
        <v/>
      </c>
      <c r="J76" s="1516"/>
      <c r="K76" s="1685" t="str">
        <f>IF(ISNA(VLOOKUP(J76,SaisieScores!$I$12:$J$103,2,FALSE)),"",VLOOKUP(J76,SaisieScores!$I$12:$J$103,2,FALSE))</f>
        <v/>
      </c>
      <c r="L76" s="1686" t="str">
        <f>IF(OR(K76="",K76=0,K76=999),"",K76)</f>
        <v/>
      </c>
      <c r="M76" s="1661" t="str">
        <f>IF(L76="","",L76-$AL$6)</f>
        <v/>
      </c>
      <c r="N76" s="1661" t="str">
        <f t="shared" ref="N76" si="109">IF(K76="","",RANK(K76,($K$10:$K$257),1))</f>
        <v/>
      </c>
      <c r="O76" s="99"/>
      <c r="P76" s="99"/>
      <c r="Q76" s="186"/>
      <c r="R76" s="1690" t="str">
        <f>IF(OR(ISBLANK(K76),K76=""),"",RANK(K76,$K$46:$K$81,1)+COUNTIF($K$46:K76,K76)-1)</f>
        <v/>
      </c>
      <c r="S76" s="1468" t="str">
        <f>IF(R76="","",IF(R76&gt;3,"",IF(R76=1,K76,IF(R76=2,K76,IF(R76=3,K76)))))</f>
        <v/>
      </c>
      <c r="T76" s="1425"/>
      <c r="U76" s="1328" t="str">
        <f>IF(ISNA(VLOOKUP(T76,SaisieScores!$L$12:$M$103,2,FALSE)),"",VLOOKUP(T76,SaisieScores!$L$12:$M$103,2,FALSE))</f>
        <v/>
      </c>
      <c r="V76" s="985" t="str">
        <f t="shared" si="0"/>
        <v/>
      </c>
      <c r="W76" s="82" t="str">
        <f>IF('JOURNÉE 1'!AC76=0,"",'JOURNÉE 1'!AC76)</f>
        <v/>
      </c>
      <c r="X76" s="82" t="str">
        <f>IF(OR(ISBLANK(U76),U76=""),"",IF(U76="AB","",RANK(U76,$U$45:$U$81,1)+COUNTIF($U$46:U111,U76)-1))</f>
        <v/>
      </c>
      <c r="Y76" s="82"/>
      <c r="Z76" s="82"/>
      <c r="AA76" s="82"/>
      <c r="AB76" s="82" t="str">
        <f t="shared" si="1"/>
        <v/>
      </c>
      <c r="AC76" s="147" t="str">
        <f t="shared" ref="AC76:AC139" si="110">IF(V76="","",IF(V76="AB","",V76-$AL$6))</f>
        <v/>
      </c>
      <c r="AD76" s="1046" t="str">
        <f t="shared" si="97"/>
        <v/>
      </c>
      <c r="AE76" s="82" t="str">
        <f t="shared" si="98"/>
        <v/>
      </c>
      <c r="AF76" s="1141" t="str">
        <f>IF(ISNA(VLOOKUP(C76,'JOURNÉE 1'!$C$10:$AN$257,36,FALSE)),"",VLOOKUP(C76,'JOURNÉE 1'!$C$10:$AN$257,36,FALSE))</f>
        <v/>
      </c>
      <c r="AG76" s="1141" t="str">
        <f t="shared" si="99"/>
        <v/>
      </c>
      <c r="AH76" s="1141" t="str">
        <f t="shared" si="100"/>
        <v/>
      </c>
      <c r="AI76" s="1141" t="str">
        <f t="shared" si="101"/>
        <v/>
      </c>
      <c r="AJ76" s="1242" t="str">
        <f t="shared" ref="AJ76:AJ139" si="111">IF(V76="","",IF(V76="AB","",U76-G76))</f>
        <v/>
      </c>
      <c r="AK76" s="1046" t="str">
        <f t="shared" ref="AK76:AK139" si="112">IF(OR(ISBLANK(AJ76),AJ76=""),"",RANK(AJ76,($AJ$10:$AJ$257),1))</f>
        <v/>
      </c>
      <c r="AL76" s="82" t="str">
        <f t="shared" si="3"/>
        <v/>
      </c>
      <c r="AM76" s="270" t="str">
        <f t="shared" si="4"/>
        <v/>
      </c>
      <c r="AN76" s="288"/>
      <c r="AO76" s="990"/>
      <c r="AP76" s="288"/>
      <c r="AQ76" s="288"/>
      <c r="AR76" s="270" t="str">
        <f t="shared" ref="AR76:AR139" si="113">IF(AJ76="","",RANK(AJ76,($AJ$10:$AJ$257),1))</f>
        <v/>
      </c>
      <c r="AS76" s="271" t="str">
        <f t="shared" si="5"/>
        <v/>
      </c>
      <c r="AT76" s="272" t="str">
        <f t="shared" si="6"/>
        <v/>
      </c>
      <c r="AU76" s="273" t="str">
        <f t="shared" si="66"/>
        <v/>
      </c>
      <c r="AV76" s="278" t="str">
        <f t="shared" si="8"/>
        <v/>
      </c>
      <c r="AW76" s="1497"/>
      <c r="AX76" s="1497"/>
      <c r="AY76" s="1667">
        <f>IF(BG76= "", "",BG76)</f>
        <v>0</v>
      </c>
      <c r="AZ76" s="1658" t="str">
        <f>IF(OR(BF76=""),"",IF(OR(BG76=""),"",BF76))</f>
        <v/>
      </c>
      <c r="BA76" s="1660" t="str">
        <f>IF(BH76= "", "",BH76)</f>
        <v/>
      </c>
      <c r="BB76" s="1307" t="str">
        <f t="shared" si="9"/>
        <v/>
      </c>
      <c r="BC76" s="87" t="str">
        <f t="shared" si="10"/>
        <v/>
      </c>
      <c r="BD76" s="986" t="str">
        <f t="shared" si="11"/>
        <v/>
      </c>
      <c r="BE76" s="1655" t="str">
        <f>IF(OR(C76="",C77=""),"",CONCATENATE(C76,C77))</f>
        <v/>
      </c>
      <c r="BF76" s="1655" t="str">
        <f>IF(L76= "", "",L76)</f>
        <v/>
      </c>
      <c r="BG76" s="1655">
        <f>IF(ISNA(VLOOKUP(BE76,'JOURNÉE 1'!$BI$10:$BK$280,2,FALSE)),"",VLOOKUP(BE76,'JOURNÉE 1'!$BI$10:$BK$280,2,FALSE))</f>
        <v>0</v>
      </c>
      <c r="BH76" s="1655" t="str">
        <f>IF(OR(BF76="",BG76=""),"",MIN(BF76:BG76))</f>
        <v/>
      </c>
      <c r="BI76" s="1655" t="str">
        <f>IF(COUNTIF(BF76,"&gt;1")&lt;1,"",SMALL(BF76:BG76,1))</f>
        <v/>
      </c>
      <c r="BJ76" s="1029" t="str">
        <f t="shared" si="12"/>
        <v/>
      </c>
      <c r="BK76" s="1310" t="str">
        <f t="shared" si="13"/>
        <v/>
      </c>
      <c r="BL76" s="1029" t="str">
        <f>IF(ISBLANK('JOURNÉE 1'!C76),"",'JOURNÉE 1'!C76)</f>
        <v/>
      </c>
      <c r="BM76" s="1310" t="str">
        <f>IF(ISBLANK('JOURNÉE 1'!AB76),"",'JOURNÉE 1'!AB76)</f>
        <v/>
      </c>
      <c r="BN76" s="1310" t="str">
        <f>IF(ISNA(VLOOKUP(BJ76,'JOURNÉE 1'!$BN$10:$BQ$280,3,FALSE)),"",VLOOKUP(BJ76,'JOURNÉE 1'!$BN$10:$BQ$280,3,FALSE))</f>
        <v/>
      </c>
      <c r="BO76" s="1310" t="str">
        <f t="shared" si="21"/>
        <v/>
      </c>
      <c r="BP76" s="1310"/>
      <c r="BQ76" s="1310" t="str">
        <f>IF(ISNA(VLOOKUP(BJ76,'JOURNÉE 1'!$C$10:AF$298,1,FALSE)),"",VLOOKUP(BJ76,'JOURNÉE 1'!$C$10:$AF$298,1,FALSE))</f>
        <v/>
      </c>
      <c r="BR76" s="280"/>
      <c r="BS76" t="str">
        <f>IF(ISEVEN(ROW()),IF($B76&lt;&gt;0,TEXT($B76,"00")&amp;" "&amp;#REF!&amp;" "&amp;1,""),IF($B75&lt;&gt;0,TEXT($B75,"00")&amp;" "&amp;#REF!&amp;" "&amp;2,""))</f>
        <v/>
      </c>
      <c r="BT76" t="str">
        <f t="shared" si="95"/>
        <v/>
      </c>
      <c r="BU76" t="str">
        <f t="shared" si="96"/>
        <v/>
      </c>
      <c r="BV76" t="str">
        <f t="shared" si="102"/>
        <v/>
      </c>
      <c r="BW76" t="str">
        <f t="shared" si="103"/>
        <v/>
      </c>
      <c r="BX76" t="str">
        <f t="shared" si="104"/>
        <v/>
      </c>
      <c r="BY76" t="str">
        <f t="shared" si="105"/>
        <v/>
      </c>
      <c r="BZ76" t="str">
        <f t="shared" si="106"/>
        <v/>
      </c>
      <c r="CA76" s="935" t="str">
        <f t="shared" si="107"/>
        <v/>
      </c>
    </row>
    <row r="77" spans="1:79" ht="15.75" customHeight="1" thickBot="1" x14ac:dyDescent="0.45">
      <c r="A77" s="1497"/>
      <c r="B77" s="1684"/>
      <c r="C77" s="97"/>
      <c r="D77" s="98"/>
      <c r="E77" s="98"/>
      <c r="F77" s="87"/>
      <c r="G77" s="87"/>
      <c r="H77" s="1469"/>
      <c r="I77" s="1103" t="str">
        <f>IF(ISNA(VLOOKUP(C77,'J1&amp;J2'!$CA$9:$CE$466,5,FALSE)),"",VLOOKUP(C77,'J1&amp;J2'!$CA$9:$CE$466,5,FALSE))</f>
        <v/>
      </c>
      <c r="J77" s="1517"/>
      <c r="K77" s="1680"/>
      <c r="L77" s="1691"/>
      <c r="M77" s="1469"/>
      <c r="N77" s="1469"/>
      <c r="O77" s="88"/>
      <c r="P77" s="88"/>
      <c r="Q77" s="987"/>
      <c r="R77" s="1691"/>
      <c r="S77" s="1469"/>
      <c r="T77" s="1425"/>
      <c r="U77" s="1328" t="str">
        <f>IF(ISNA(VLOOKUP(T77,SaisieScores!$L$12:$M$103,2,FALSE)),"",VLOOKUP(T77,SaisieScores!$L$12:$M$103,2,FALSE))</f>
        <v/>
      </c>
      <c r="V77" s="942" t="str">
        <f t="shared" si="0"/>
        <v/>
      </c>
      <c r="W77" s="87" t="str">
        <f>IF('JOURNÉE 1'!AC77=0,"",'JOURNÉE 1'!AC77)</f>
        <v/>
      </c>
      <c r="X77" s="87" t="str">
        <f>IF(OR(ISBLANK(U77),U77=""),"",IF(U77="AB","",RANK(U77,$U$45:$U$81,1)+COUNTIF($U$46:U112,U77)-1))</f>
        <v/>
      </c>
      <c r="Y77" s="99"/>
      <c r="Z77" s="99"/>
      <c r="AA77" s="99"/>
      <c r="AB77" s="87" t="str">
        <f t="shared" si="1"/>
        <v/>
      </c>
      <c r="AC77" s="86" t="str">
        <f t="shared" si="110"/>
        <v/>
      </c>
      <c r="AD77" s="1045" t="str">
        <f t="shared" si="97"/>
        <v/>
      </c>
      <c r="AE77" s="87" t="str">
        <f t="shared" si="98"/>
        <v/>
      </c>
      <c r="AF77" s="1140" t="str">
        <f>IF(ISNA(VLOOKUP(C77,'JOURNÉE 1'!$C$10:$AN$257,36,FALSE)),"",VLOOKUP(C77,'JOURNÉE 1'!$C$10:$AN$257,36,FALSE))</f>
        <v/>
      </c>
      <c r="AG77" s="1162" t="str">
        <f t="shared" si="99"/>
        <v/>
      </c>
      <c r="AH77" s="1162" t="str">
        <f t="shared" si="100"/>
        <v/>
      </c>
      <c r="AI77" s="1162" t="str">
        <f t="shared" si="101"/>
        <v/>
      </c>
      <c r="AJ77" s="1241" t="str">
        <f t="shared" si="111"/>
        <v/>
      </c>
      <c r="AK77" s="1045" t="str">
        <f t="shared" si="112"/>
        <v/>
      </c>
      <c r="AL77" s="87" t="str">
        <f t="shared" si="3"/>
        <v/>
      </c>
      <c r="AM77" s="270" t="str">
        <f t="shared" si="4"/>
        <v/>
      </c>
      <c r="AN77" s="288"/>
      <c r="AO77" s="990"/>
      <c r="AP77" s="288"/>
      <c r="AQ77" s="288"/>
      <c r="AR77" s="270" t="str">
        <f t="shared" si="113"/>
        <v/>
      </c>
      <c r="AS77" s="271" t="str">
        <f t="shared" si="5"/>
        <v/>
      </c>
      <c r="AT77" s="272" t="str">
        <f t="shared" si="6"/>
        <v/>
      </c>
      <c r="AU77" s="273" t="str">
        <f t="shared" si="66"/>
        <v/>
      </c>
      <c r="AV77" s="274" t="str">
        <f t="shared" si="8"/>
        <v/>
      </c>
      <c r="AW77" s="1497"/>
      <c r="AX77" s="1497"/>
      <c r="AY77" s="1511"/>
      <c r="AZ77" s="1515"/>
      <c r="BA77" s="1458"/>
      <c r="BB77" s="1307" t="str">
        <f t="shared" si="9"/>
        <v/>
      </c>
      <c r="BC77" s="87" t="str">
        <f t="shared" si="10"/>
        <v/>
      </c>
      <c r="BD77" s="986" t="str">
        <f t="shared" si="11"/>
        <v/>
      </c>
      <c r="BE77" s="1654"/>
      <c r="BF77" s="1654"/>
      <c r="BG77" s="1654"/>
      <c r="BH77" s="1654"/>
      <c r="BI77" s="1654"/>
      <c r="BJ77" s="1029" t="str">
        <f t="shared" si="12"/>
        <v/>
      </c>
      <c r="BK77" s="1310" t="str">
        <f t="shared" si="13"/>
        <v/>
      </c>
      <c r="BL77" s="1029" t="str">
        <f>IF(ISBLANK('JOURNÉE 1'!C77),"",'JOURNÉE 1'!C77)</f>
        <v/>
      </c>
      <c r="BM77" s="1310" t="str">
        <f>IF(ISBLANK('JOURNÉE 1'!AB77),"",'JOURNÉE 1'!AB77)</f>
        <v/>
      </c>
      <c r="BN77" s="1310" t="str">
        <f>IF(ISNA(VLOOKUP(BJ77,'JOURNÉE 1'!$BN$10:$BQ$280,3,FALSE)),"",VLOOKUP(BJ77,'JOURNÉE 1'!$BN$10:$BQ$280,3,FALSE))</f>
        <v/>
      </c>
      <c r="BO77" s="1310" t="str">
        <f t="shared" si="21"/>
        <v/>
      </c>
      <c r="BP77" s="1310"/>
      <c r="BQ77" s="1310" t="str">
        <f>IF(ISNA(VLOOKUP(BJ77,'JOURNÉE 1'!$C$10:AF$298,1,FALSE)),"",VLOOKUP(BJ77,'JOURNÉE 1'!$C$10:$AF$298,1,FALSE))</f>
        <v/>
      </c>
      <c r="BR77" s="277"/>
      <c r="BS77" t="str">
        <f>IF(ISEVEN(ROW()),IF($B77&lt;&gt;0,TEXT($B77,"00")&amp;" "&amp;#REF!&amp;" "&amp;1,""),IF($B76&lt;&gt;0,TEXT($B76,"00")&amp;" "&amp;#REF!&amp;" "&amp;2,""))</f>
        <v/>
      </c>
      <c r="BT77" t="str">
        <f t="shared" si="95"/>
        <v/>
      </c>
      <c r="BU77" t="str">
        <f t="shared" si="96"/>
        <v/>
      </c>
      <c r="BV77" t="str">
        <f t="shared" si="102"/>
        <v/>
      </c>
      <c r="BW77" t="str">
        <f t="shared" si="103"/>
        <v/>
      </c>
      <c r="BX77" t="str">
        <f t="shared" si="104"/>
        <v/>
      </c>
      <c r="BY77" t="str">
        <f t="shared" si="105"/>
        <v/>
      </c>
      <c r="BZ77" t="str">
        <f t="shared" si="106"/>
        <v/>
      </c>
      <c r="CA77" s="935" t="str">
        <f t="shared" si="107"/>
        <v/>
      </c>
    </row>
    <row r="78" spans="1:79" ht="15.75" customHeight="1" x14ac:dyDescent="0.4">
      <c r="A78" s="1497"/>
      <c r="B78" s="1687"/>
      <c r="C78" s="113"/>
      <c r="D78" s="114"/>
      <c r="E78" s="114"/>
      <c r="F78" s="115"/>
      <c r="G78" s="115"/>
      <c r="H78" s="1670" t="str">
        <f t="shared" ref="H78" si="114">IF(G79="","",G78+G79)</f>
        <v/>
      </c>
      <c r="I78" s="1107" t="str">
        <f>IF(ISNA(VLOOKUP(C78,'J1&amp;J2'!$CA$9:$CE$466,5,FALSE)),"",VLOOKUP(C78,'J1&amp;J2'!$CA$9:$CE$466,5,FALSE))</f>
        <v/>
      </c>
      <c r="J78" s="1627"/>
      <c r="K78" s="1685" t="str">
        <f>IF(ISNA(VLOOKUP(J78,SaisieScores!$I$12:$J$103,2,FALSE)),"",VLOOKUP(J78,SaisieScores!$I$12:$J$103,2,FALSE))</f>
        <v/>
      </c>
      <c r="L78" s="1695" t="str">
        <f>IF(OR(K78="",K78=0,K78=999),"",K78)</f>
        <v/>
      </c>
      <c r="M78" s="1670" t="str">
        <f>IF(L78="","",L78-$AL$6)</f>
        <v/>
      </c>
      <c r="N78" s="1670" t="str">
        <f t="shared" ref="N78" si="115">IF(K78="","",RANK(K78,($K$10:$K$257),1))</f>
        <v/>
      </c>
      <c r="O78" s="115"/>
      <c r="P78" s="115"/>
      <c r="Q78" s="194"/>
      <c r="R78" s="1692" t="str">
        <f>IF(OR(ISBLANK(K78),K78=""),"",RANK(K78,$K$46:$K$81,1)+COUNTIF($K$46:K78,K78)-1)</f>
        <v/>
      </c>
      <c r="S78" s="1689" t="str">
        <f>IF(R78="","",IF(R78&gt;3,"",IF(R78=1,K78,IF(R78=2,K78,IF(R78=3,K78)))))</f>
        <v/>
      </c>
      <c r="T78" s="1426"/>
      <c r="U78" s="1328" t="str">
        <f>IF(ISNA(VLOOKUP(T78,SaisieScores!$L$12:$M$103,2,FALSE)),"",VLOOKUP(T78,SaisieScores!$L$12:$M$103,2,FALSE))</f>
        <v/>
      </c>
      <c r="V78" s="985" t="str">
        <f t="shared" si="0"/>
        <v/>
      </c>
      <c r="W78" s="82" t="str">
        <f>IF('JOURNÉE 1'!AC78=0,"",'JOURNÉE 1'!AC78)</f>
        <v/>
      </c>
      <c r="X78" s="82" t="str">
        <f>IF(OR(ISBLANK(U78),U78=""),"",IF(U78="AB","",RANK(U78,$U$45:$U$81,1)+COUNTIF($U$46:U113,U78)-1))</f>
        <v/>
      </c>
      <c r="Y78" s="82"/>
      <c r="Z78" s="82"/>
      <c r="AA78" s="82"/>
      <c r="AB78" s="82" t="str">
        <f t="shared" si="1"/>
        <v/>
      </c>
      <c r="AC78" s="147" t="str">
        <f t="shared" si="110"/>
        <v/>
      </c>
      <c r="AD78" s="1046" t="str">
        <f t="shared" si="97"/>
        <v/>
      </c>
      <c r="AE78" s="82" t="str">
        <f t="shared" si="98"/>
        <v/>
      </c>
      <c r="AF78" s="1141" t="str">
        <f>IF(ISNA(VLOOKUP(C78,'JOURNÉE 1'!$C$10:$AN$257,36,FALSE)),"",VLOOKUP(C78,'JOURNÉE 1'!$C$10:$AN$257,36,FALSE))</f>
        <v/>
      </c>
      <c r="AG78" s="1141" t="str">
        <f t="shared" si="99"/>
        <v/>
      </c>
      <c r="AH78" s="1141" t="str">
        <f t="shared" si="100"/>
        <v/>
      </c>
      <c r="AI78" s="1141" t="str">
        <f t="shared" si="101"/>
        <v/>
      </c>
      <c r="AJ78" s="1242" t="str">
        <f t="shared" si="111"/>
        <v/>
      </c>
      <c r="AK78" s="1046" t="str">
        <f t="shared" si="112"/>
        <v/>
      </c>
      <c r="AL78" s="82" t="str">
        <f t="shared" si="3"/>
        <v/>
      </c>
      <c r="AM78" s="270" t="str">
        <f t="shared" si="4"/>
        <v/>
      </c>
      <c r="AN78" s="288"/>
      <c r="AO78" s="990"/>
      <c r="AP78" s="288"/>
      <c r="AQ78" s="288"/>
      <c r="AR78" s="270" t="str">
        <f t="shared" si="113"/>
        <v/>
      </c>
      <c r="AS78" s="271" t="str">
        <f t="shared" si="5"/>
        <v/>
      </c>
      <c r="AT78" s="272" t="str">
        <f t="shared" si="6"/>
        <v/>
      </c>
      <c r="AU78" s="273" t="str">
        <f t="shared" si="66"/>
        <v/>
      </c>
      <c r="AV78" s="278" t="str">
        <f t="shared" si="8"/>
        <v/>
      </c>
      <c r="AW78" s="1497"/>
      <c r="AX78" s="1497"/>
      <c r="AY78" s="1703">
        <f>IF(BG78= "", "",BG78)</f>
        <v>0</v>
      </c>
      <c r="AZ78" s="1697" t="str">
        <f>IF(OR(BF78=""),"",IF(OR(BG78=""),"",BF78))</f>
        <v/>
      </c>
      <c r="BA78" s="1698" t="str">
        <f>IF(BH78= "", "",BH78)</f>
        <v/>
      </c>
      <c r="BB78" s="983" t="str">
        <f t="shared" si="9"/>
        <v/>
      </c>
      <c r="BC78" s="83" t="str">
        <f t="shared" si="10"/>
        <v/>
      </c>
      <c r="BD78" s="984" t="str">
        <f t="shared" si="11"/>
        <v/>
      </c>
      <c r="BE78" s="1655" t="str">
        <f>IF(OR(C78="",C79=""),"",CONCATENATE(C78,C79))</f>
        <v/>
      </c>
      <c r="BF78" s="1655" t="str">
        <f>IF(L78= "", "",L78)</f>
        <v/>
      </c>
      <c r="BG78" s="1655">
        <f>IF(ISNA(VLOOKUP(BE78,'JOURNÉE 1'!$BI$10:$BK$280,2,FALSE)),"",VLOOKUP(BE78,'JOURNÉE 1'!$BI$10:$BK$280,2,FALSE))</f>
        <v>0</v>
      </c>
      <c r="BH78" s="1655" t="str">
        <f>IF(OR(BF78="",BG78=""),"",MIN(BF78:BG78))</f>
        <v/>
      </c>
      <c r="BI78" s="1655" t="str">
        <f>IF(COUNTIF(BF78,"&gt;1")&lt;1,"",SMALL(BF78:BG78,1))</f>
        <v/>
      </c>
      <c r="BJ78" s="1029" t="str">
        <f t="shared" si="12"/>
        <v/>
      </c>
      <c r="BK78" s="1310" t="str">
        <f t="shared" si="13"/>
        <v/>
      </c>
      <c r="BL78" s="1029" t="str">
        <f>IF(ISBLANK('JOURNÉE 1'!C78),"",'JOURNÉE 1'!C78)</f>
        <v/>
      </c>
      <c r="BM78" s="1310" t="str">
        <f>IF(ISBLANK('JOURNÉE 1'!AB78),"",'JOURNÉE 1'!AB78)</f>
        <v/>
      </c>
      <c r="BN78" s="1310" t="str">
        <f>IF(ISNA(VLOOKUP(BJ78,'JOURNÉE 1'!$BN$10:$BQ$280,3,FALSE)),"",VLOOKUP(BJ78,'JOURNÉE 1'!$BN$10:$BQ$280,3,FALSE))</f>
        <v/>
      </c>
      <c r="BO78" s="1310" t="str">
        <f t="shared" si="21"/>
        <v/>
      </c>
      <c r="BP78" s="1310"/>
      <c r="BQ78" s="1310" t="str">
        <f>IF(ISNA(VLOOKUP(BJ78,'JOURNÉE 1'!$C$10:AF$298,1,FALSE)),"",VLOOKUP(BJ78,'JOURNÉE 1'!$C$10:$AF$298,1,FALSE))</f>
        <v/>
      </c>
      <c r="BR78" s="280"/>
      <c r="BS78" t="str">
        <f>IF(ISEVEN(ROW()),IF($B78&lt;&gt;0,TEXT($B78,"00")&amp;" "&amp;#REF!&amp;" "&amp;1,""),IF($B77&lt;&gt;0,TEXT($B77,"00")&amp;" "&amp;#REF!&amp;" "&amp;2,""))</f>
        <v/>
      </c>
      <c r="BT78" t="str">
        <f t="shared" si="95"/>
        <v/>
      </c>
      <c r="BU78" t="str">
        <f t="shared" si="96"/>
        <v/>
      </c>
      <c r="BV78" t="str">
        <f t="shared" si="102"/>
        <v/>
      </c>
      <c r="BW78" t="str">
        <f t="shared" si="103"/>
        <v/>
      </c>
      <c r="BX78" t="str">
        <f t="shared" si="104"/>
        <v/>
      </c>
      <c r="BY78" t="str">
        <f t="shared" si="105"/>
        <v/>
      </c>
      <c r="BZ78" t="str">
        <f t="shared" si="106"/>
        <v/>
      </c>
      <c r="CA78" s="935" t="str">
        <f t="shared" si="107"/>
        <v/>
      </c>
    </row>
    <row r="79" spans="1:79" ht="15.75" customHeight="1" thickBot="1" x14ac:dyDescent="0.45">
      <c r="A79" s="1497"/>
      <c r="B79" s="1678"/>
      <c r="C79" s="80"/>
      <c r="D79" s="81"/>
      <c r="E79" s="81"/>
      <c r="F79" s="82"/>
      <c r="G79" s="82"/>
      <c r="H79" s="1469"/>
      <c r="I79" s="1102" t="str">
        <f>IF(ISNA(VLOOKUP(C79,'J1&amp;J2'!$CA$9:$CE$466,5,FALSE)),"",VLOOKUP(C79,'J1&amp;J2'!$CA$9:$CE$466,5,FALSE))</f>
        <v/>
      </c>
      <c r="J79" s="1519"/>
      <c r="K79" s="1680"/>
      <c r="L79" s="1691"/>
      <c r="M79" s="1469"/>
      <c r="N79" s="1469"/>
      <c r="O79" s="82"/>
      <c r="P79" s="82"/>
      <c r="Q79" s="269"/>
      <c r="R79" s="1691"/>
      <c r="S79" s="1469"/>
      <c r="T79" s="1424"/>
      <c r="U79" s="1328" t="str">
        <f>IF(ISNA(VLOOKUP(T79,SaisieScores!$L$12:$M$103,2,FALSE)),"",VLOOKUP(T79,SaisieScores!$L$12:$M$103,2,FALSE))</f>
        <v/>
      </c>
      <c r="V79" s="942" t="str">
        <f t="shared" si="0"/>
        <v/>
      </c>
      <c r="W79" s="87" t="str">
        <f>IF('JOURNÉE 1'!AC79=0,"",'JOURNÉE 1'!AC79)</f>
        <v/>
      </c>
      <c r="X79" s="87" t="str">
        <f>IF(OR(ISBLANK(U79),U79=""),"",IF(U79="AB","",RANK(U79,$U$45:$U$81,1)+COUNTIF($U$46:U114,U79)-1))</f>
        <v/>
      </c>
      <c r="Y79" s="99"/>
      <c r="Z79" s="99"/>
      <c r="AA79" s="99"/>
      <c r="AB79" s="87" t="str">
        <f t="shared" si="1"/>
        <v/>
      </c>
      <c r="AC79" s="86" t="str">
        <f t="shared" si="110"/>
        <v/>
      </c>
      <c r="AD79" s="1045" t="str">
        <f t="shared" si="97"/>
        <v/>
      </c>
      <c r="AE79" s="87" t="str">
        <f t="shared" si="98"/>
        <v/>
      </c>
      <c r="AF79" s="1140" t="str">
        <f>IF(ISNA(VLOOKUP(C79,'JOURNÉE 1'!$C$10:$AN$257,36,FALSE)),"",VLOOKUP(C79,'JOURNÉE 1'!$C$10:$AN$257,36,FALSE))</f>
        <v/>
      </c>
      <c r="AG79" s="1162" t="str">
        <f t="shared" si="99"/>
        <v/>
      </c>
      <c r="AH79" s="1162" t="str">
        <f t="shared" si="100"/>
        <v/>
      </c>
      <c r="AI79" s="1162" t="str">
        <f t="shared" si="101"/>
        <v/>
      </c>
      <c r="AJ79" s="1241" t="str">
        <f t="shared" si="111"/>
        <v/>
      </c>
      <c r="AK79" s="1045" t="str">
        <f t="shared" si="112"/>
        <v/>
      </c>
      <c r="AL79" s="87" t="str">
        <f t="shared" si="3"/>
        <v/>
      </c>
      <c r="AM79" s="270" t="str">
        <f t="shared" si="4"/>
        <v/>
      </c>
      <c r="AN79" s="288"/>
      <c r="AO79" s="990"/>
      <c r="AP79" s="288"/>
      <c r="AQ79" s="288"/>
      <c r="AR79" s="270" t="str">
        <f t="shared" si="113"/>
        <v/>
      </c>
      <c r="AS79" s="271" t="str">
        <f t="shared" si="5"/>
        <v/>
      </c>
      <c r="AT79" s="272" t="str">
        <f t="shared" si="6"/>
        <v/>
      </c>
      <c r="AU79" s="273" t="str">
        <f t="shared" si="66"/>
        <v/>
      </c>
      <c r="AV79" s="274" t="str">
        <f t="shared" si="8"/>
        <v/>
      </c>
      <c r="AW79" s="1497"/>
      <c r="AX79" s="1497"/>
      <c r="AY79" s="1511"/>
      <c r="AZ79" s="1515"/>
      <c r="BA79" s="1458"/>
      <c r="BB79" s="983" t="str">
        <f t="shared" si="9"/>
        <v/>
      </c>
      <c r="BC79" s="83" t="str">
        <f t="shared" si="10"/>
        <v/>
      </c>
      <c r="BD79" s="984" t="str">
        <f t="shared" si="11"/>
        <v/>
      </c>
      <c r="BE79" s="1654"/>
      <c r="BF79" s="1654"/>
      <c r="BG79" s="1654"/>
      <c r="BH79" s="1654"/>
      <c r="BI79" s="1654"/>
      <c r="BJ79" s="1029" t="str">
        <f t="shared" si="12"/>
        <v/>
      </c>
      <c r="BK79" s="1310" t="str">
        <f t="shared" si="13"/>
        <v/>
      </c>
      <c r="BL79" s="1029" t="str">
        <f>IF(ISBLANK('JOURNÉE 1'!C79),"",'JOURNÉE 1'!C79)</f>
        <v/>
      </c>
      <c r="BM79" s="1310" t="str">
        <f>IF(ISBLANK('JOURNÉE 1'!AB79),"",'JOURNÉE 1'!AB79)</f>
        <v/>
      </c>
      <c r="BN79" s="1310" t="str">
        <f>IF(ISNA(VLOOKUP(BJ79,'JOURNÉE 1'!$BN$10:$BQ$280,3,FALSE)),"",VLOOKUP(BJ79,'JOURNÉE 1'!$BN$10:$BQ$280,3,FALSE))</f>
        <v/>
      </c>
      <c r="BO79" s="1310" t="str">
        <f t="shared" si="21"/>
        <v/>
      </c>
      <c r="BP79" s="1310"/>
      <c r="BQ79" s="1310" t="str">
        <f>IF(ISNA(VLOOKUP(BJ79,'JOURNÉE 1'!$C$10:AF$298,1,FALSE)),"",VLOOKUP(BJ79,'JOURNÉE 1'!$C$10:$AF$298,1,FALSE))</f>
        <v/>
      </c>
      <c r="BR79" s="277"/>
      <c r="BS79" t="str">
        <f>IF(ISEVEN(ROW()),IF($B79&lt;&gt;0,TEXT($B79,"00")&amp;" "&amp;#REF!&amp;" "&amp;1,""),IF($B78&lt;&gt;0,TEXT($B78,"00")&amp;" "&amp;#REF!&amp;" "&amp;2,""))</f>
        <v/>
      </c>
      <c r="BT79" t="str">
        <f t="shared" si="95"/>
        <v/>
      </c>
      <c r="BU79" t="str">
        <f t="shared" si="96"/>
        <v/>
      </c>
      <c r="BV79" t="str">
        <f t="shared" si="102"/>
        <v/>
      </c>
      <c r="BW79" t="str">
        <f t="shared" si="103"/>
        <v/>
      </c>
      <c r="BX79" t="str">
        <f t="shared" si="104"/>
        <v/>
      </c>
      <c r="BY79" t="str">
        <f t="shared" si="105"/>
        <v/>
      </c>
      <c r="BZ79" t="str">
        <f t="shared" si="106"/>
        <v/>
      </c>
      <c r="CA79" s="935" t="str">
        <f t="shared" si="107"/>
        <v/>
      </c>
    </row>
    <row r="80" spans="1:79" ht="15.75" customHeight="1" thickBot="1" x14ac:dyDescent="0.45">
      <c r="A80" s="1497"/>
      <c r="B80" s="1683"/>
      <c r="C80" s="97"/>
      <c r="D80" s="98"/>
      <c r="E80" s="98"/>
      <c r="F80" s="87"/>
      <c r="G80" s="87"/>
      <c r="H80" s="1686" t="str">
        <f t="shared" ref="H80" si="116">IF(G81="","",G80+G81)</f>
        <v/>
      </c>
      <c r="I80" s="1103" t="str">
        <f>IF(ISNA(VLOOKUP(C80,'J1&amp;J2'!$CA$9:$CE$466,5,FALSE)),"",VLOOKUP(C80,'J1&amp;J2'!$CA$9:$CE$466,5,FALSE))</f>
        <v/>
      </c>
      <c r="J80" s="1516"/>
      <c r="K80" s="1685" t="str">
        <f>IF(ISNA(VLOOKUP(J80,SaisieScores!$I$12:$J$103,2,FALSE)),"",VLOOKUP(J80,SaisieScores!$I$12:$J$103,2,FALSE))</f>
        <v/>
      </c>
      <c r="L80" s="1686" t="str">
        <f>IF(OR(K80="",K80=0,K80=999),"",K80)</f>
        <v/>
      </c>
      <c r="M80" s="1686" t="str">
        <f>IF(L80="","",L80-$AL$6)</f>
        <v/>
      </c>
      <c r="N80" s="1756" t="str">
        <f t="shared" ref="N80" si="117">IF(K80="","",RANK(K80,($K$10:$K$257),1))</f>
        <v/>
      </c>
      <c r="O80" s="99"/>
      <c r="P80" s="99"/>
      <c r="Q80" s="186"/>
      <c r="R80" s="1690" t="str">
        <f>IF(OR(ISBLANK(K80),K80=""),"",RANK(K80,$K$46:$K$81,1)+COUNTIF($K$46:K80,K80)-1)</f>
        <v/>
      </c>
      <c r="S80" s="1468" t="str">
        <f>IF(R80="","",IF(R80&gt;3,"",IF(R80=1,K80,IF(R80=2,K80,IF(R80=3,K80)))))</f>
        <v/>
      </c>
      <c r="T80" s="1425"/>
      <c r="U80" s="1328" t="str">
        <f>IF(ISNA(VLOOKUP(T80,SaisieScores!$L$12:$M$103,2,FALSE)),"",VLOOKUP(T80,SaisieScores!$L$12:$M$103,2,FALSE))</f>
        <v/>
      </c>
      <c r="V80" s="985" t="str">
        <f t="shared" si="0"/>
        <v/>
      </c>
      <c r="W80" s="82" t="str">
        <f>IF('JOURNÉE 1'!AC80=0,"",'JOURNÉE 1'!AC80)</f>
        <v/>
      </c>
      <c r="X80" s="82" t="str">
        <f>IF(OR(ISBLANK(U80),U80=""),"",IF(U80="AB","",RANK(U80,$U$45:$U$81,1)+COUNTIF($U$46:U115,U80)-1))</f>
        <v/>
      </c>
      <c r="Y80" s="82"/>
      <c r="Z80" s="82"/>
      <c r="AA80" s="82"/>
      <c r="AB80" s="82" t="str">
        <f t="shared" si="1"/>
        <v/>
      </c>
      <c r="AC80" s="147" t="str">
        <f t="shared" si="110"/>
        <v/>
      </c>
      <c r="AD80" s="1046" t="str">
        <f t="shared" si="97"/>
        <v/>
      </c>
      <c r="AE80" s="82" t="str">
        <f t="shared" si="98"/>
        <v/>
      </c>
      <c r="AF80" s="1141" t="str">
        <f>IF(ISNA(VLOOKUP(C80,'JOURNÉE 1'!$C$10:$AN$257,36,FALSE)),"",VLOOKUP(C80,'JOURNÉE 1'!$C$10:$AN$257,36,FALSE))</f>
        <v/>
      </c>
      <c r="AG80" s="1141" t="str">
        <f t="shared" si="99"/>
        <v/>
      </c>
      <c r="AH80" s="1141" t="str">
        <f t="shared" si="100"/>
        <v/>
      </c>
      <c r="AI80" s="1141" t="str">
        <f t="shared" si="101"/>
        <v/>
      </c>
      <c r="AJ80" s="1242" t="str">
        <f t="shared" si="111"/>
        <v/>
      </c>
      <c r="AK80" s="1046" t="str">
        <f t="shared" si="112"/>
        <v/>
      </c>
      <c r="AL80" s="82" t="str">
        <f t="shared" si="3"/>
        <v/>
      </c>
      <c r="AM80" s="270" t="str">
        <f t="shared" si="4"/>
        <v/>
      </c>
      <c r="AN80" s="288"/>
      <c r="AO80" s="990"/>
      <c r="AP80" s="288"/>
      <c r="AQ80" s="288"/>
      <c r="AR80" s="270" t="str">
        <f t="shared" si="113"/>
        <v/>
      </c>
      <c r="AS80" s="271" t="str">
        <f t="shared" si="5"/>
        <v/>
      </c>
      <c r="AT80" s="272" t="str">
        <f t="shared" si="6"/>
        <v/>
      </c>
      <c r="AU80" s="273" t="str">
        <f t="shared" si="66"/>
        <v/>
      </c>
      <c r="AV80" s="278" t="str">
        <f t="shared" si="8"/>
        <v/>
      </c>
      <c r="AW80" s="1497"/>
      <c r="AX80" s="1497"/>
      <c r="AY80" s="1667">
        <f>IF(BG80= "", "",BG80)</f>
        <v>0</v>
      </c>
      <c r="AZ80" s="1658" t="str">
        <f>IF(OR(BF80=""),"",IF(OR(BG80=""),"",BF80))</f>
        <v/>
      </c>
      <c r="BA80" s="1660" t="str">
        <f>IF(BH80= "", "",BH80)</f>
        <v/>
      </c>
      <c r="BB80" s="1307" t="str">
        <f t="shared" si="9"/>
        <v/>
      </c>
      <c r="BC80" s="87" t="str">
        <f t="shared" si="10"/>
        <v/>
      </c>
      <c r="BD80" s="986" t="str">
        <f t="shared" si="11"/>
        <v/>
      </c>
      <c r="BE80" s="1655" t="str">
        <f>IF(OR(C80="",C81=""),"",CONCATENATE(C80,C81))</f>
        <v/>
      </c>
      <c r="BF80" s="1655" t="str">
        <f>IF(L80= "", "",L80)</f>
        <v/>
      </c>
      <c r="BG80" s="1655">
        <f>IF(ISNA(VLOOKUP(BE80,'JOURNÉE 1'!$BI$10:$BK$280,2,FALSE)),"",VLOOKUP(BE80,'JOURNÉE 1'!$BI$10:$BK$280,2,FALSE))</f>
        <v>0</v>
      </c>
      <c r="BH80" s="1655" t="str">
        <f>IF(OR(BF80="",BG80=""),"",MIN(BF80:BG80))</f>
        <v/>
      </c>
      <c r="BI80" s="1655" t="str">
        <f>IF(COUNTIF(BF80,"&gt;1")&lt;1,"",SMALL(BF80:BG80,1))</f>
        <v/>
      </c>
      <c r="BJ80" s="1029" t="str">
        <f t="shared" si="12"/>
        <v/>
      </c>
      <c r="BK80" s="1310" t="str">
        <f t="shared" si="13"/>
        <v/>
      </c>
      <c r="BL80" s="1029" t="str">
        <f>IF(ISBLANK('JOURNÉE 1'!C80),"",'JOURNÉE 1'!C80)</f>
        <v/>
      </c>
      <c r="BM80" s="1310" t="str">
        <f>IF(ISBLANK('JOURNÉE 1'!AB80),"",'JOURNÉE 1'!AB80)</f>
        <v/>
      </c>
      <c r="BN80" s="1310" t="str">
        <f>IF(ISNA(VLOOKUP(BJ80,'JOURNÉE 1'!$BN$10:$BQ$280,3,FALSE)),"",VLOOKUP(BJ80,'JOURNÉE 1'!$BN$10:$BQ$280,3,FALSE))</f>
        <v/>
      </c>
      <c r="BO80" s="1310" t="str">
        <f t="shared" si="21"/>
        <v/>
      </c>
      <c r="BP80" s="1310"/>
      <c r="BQ80" s="1310" t="str">
        <f>IF(ISNA(VLOOKUP(BJ80,'JOURNÉE 1'!$C$10:AF$298,1,FALSE)),"",VLOOKUP(BJ80,'JOURNÉE 1'!$C$10:$AF$298,1,FALSE))</f>
        <v/>
      </c>
      <c r="BR80" s="280"/>
      <c r="BS80" t="str">
        <f>IF(ISEVEN(ROW()),IF($B80&lt;&gt;0,TEXT($B80,"00")&amp;" "&amp;#REF!&amp;" "&amp;1,""),IF($B79&lt;&gt;0,TEXT($B79,"00")&amp;" "&amp;#REF!&amp;" "&amp;2,""))</f>
        <v/>
      </c>
      <c r="BT80" t="str">
        <f t="shared" si="95"/>
        <v/>
      </c>
      <c r="BU80" t="str">
        <f t="shared" si="96"/>
        <v/>
      </c>
      <c r="BV80" t="str">
        <f t="shared" si="102"/>
        <v/>
      </c>
      <c r="BW80" t="str">
        <f t="shared" si="103"/>
        <v/>
      </c>
      <c r="BX80" t="str">
        <f t="shared" si="104"/>
        <v/>
      </c>
      <c r="BY80" t="str">
        <f t="shared" si="105"/>
        <v/>
      </c>
      <c r="BZ80" t="str">
        <f t="shared" si="106"/>
        <v/>
      </c>
      <c r="CA80" s="935" t="str">
        <f t="shared" si="107"/>
        <v/>
      </c>
    </row>
    <row r="81" spans="1:79" ht="15.75" customHeight="1" thickBot="1" x14ac:dyDescent="0.45">
      <c r="A81" s="1470"/>
      <c r="B81" s="1688"/>
      <c r="C81" s="119"/>
      <c r="D81" s="120"/>
      <c r="E81" s="120"/>
      <c r="F81" s="121"/>
      <c r="G81" s="121"/>
      <c r="H81" s="1682"/>
      <c r="I81" s="1108" t="str">
        <f>IF(ISNA(VLOOKUP(C81,'J1&amp;J2'!$CA$9:$CE$466,5,FALSE)),"",VLOOKUP(C81,'J1&amp;J2'!$CA$9:$CE$466,5,FALSE))</f>
        <v/>
      </c>
      <c r="J81" s="1624"/>
      <c r="K81" s="1693"/>
      <c r="L81" s="1682"/>
      <c r="M81" s="1682"/>
      <c r="N81" s="1757"/>
      <c r="O81" s="125"/>
      <c r="P81" s="125"/>
      <c r="Q81" s="291"/>
      <c r="R81" s="1682"/>
      <c r="S81" s="1478"/>
      <c r="T81" s="1427"/>
      <c r="U81" s="1346" t="str">
        <f>IF(ISNA(VLOOKUP(T81,SaisieScores!$L$12:$M$103,2,FALSE)),"",VLOOKUP(T81,SaisieScores!$L$12:$M$103,2,FALSE))</f>
        <v/>
      </c>
      <c r="V81" s="143" t="str">
        <f t="shared" si="0"/>
        <v/>
      </c>
      <c r="W81" s="121" t="str">
        <f>IF('JOURNÉE 1'!AC81=0,"",'JOURNÉE 1'!AC81)</f>
        <v/>
      </c>
      <c r="X81" s="121" t="str">
        <f>IF(OR(ISBLANK(U81),U81=""),"",IF(U81="AB","",RANK(U81,$U$45:$U$81,1)+COUNTIF($U$46:U116,U81)-1))</f>
        <v/>
      </c>
      <c r="Y81" s="121"/>
      <c r="Z81" s="121"/>
      <c r="AA81" s="121"/>
      <c r="AB81" s="121" t="str">
        <f t="shared" si="1"/>
        <v/>
      </c>
      <c r="AC81" s="124" t="str">
        <f t="shared" si="110"/>
        <v/>
      </c>
      <c r="AD81" s="127" t="str">
        <f t="shared" si="97"/>
        <v/>
      </c>
      <c r="AE81" s="121" t="str">
        <f t="shared" si="98"/>
        <v/>
      </c>
      <c r="AF81" s="1142" t="str">
        <f>IF(ISNA(VLOOKUP(C81,'JOURNÉE 1'!$C$10:$AN$257,36,FALSE)),"",VLOOKUP(C81,'JOURNÉE 1'!$C$10:$AN$257,36,FALSE))</f>
        <v/>
      </c>
      <c r="AG81" s="1163" t="str">
        <f t="shared" si="99"/>
        <v/>
      </c>
      <c r="AH81" s="1163" t="str">
        <f t="shared" si="100"/>
        <v/>
      </c>
      <c r="AI81" s="1163" t="str">
        <f t="shared" si="101"/>
        <v/>
      </c>
      <c r="AJ81" s="1243" t="str">
        <f t="shared" si="111"/>
        <v/>
      </c>
      <c r="AK81" s="127" t="str">
        <f t="shared" si="112"/>
        <v/>
      </c>
      <c r="AL81" s="121" t="str">
        <f t="shared" si="3"/>
        <v/>
      </c>
      <c r="AM81" s="292" t="str">
        <f t="shared" si="4"/>
        <v/>
      </c>
      <c r="AN81" s="292"/>
      <c r="AO81" s="293"/>
      <c r="AP81" s="292"/>
      <c r="AQ81" s="292"/>
      <c r="AR81" s="292" t="str">
        <f t="shared" si="113"/>
        <v/>
      </c>
      <c r="AS81" s="294" t="str">
        <f t="shared" si="5"/>
        <v/>
      </c>
      <c r="AT81" s="295" t="str">
        <f t="shared" si="6"/>
        <v/>
      </c>
      <c r="AU81" s="312" t="str">
        <f t="shared" si="66"/>
        <v/>
      </c>
      <c r="AV81" s="297" t="str">
        <f t="shared" si="8"/>
        <v/>
      </c>
      <c r="AW81" s="1470"/>
      <c r="AX81" s="1470"/>
      <c r="AY81" s="1504"/>
      <c r="AZ81" s="1507"/>
      <c r="BA81" s="1470"/>
      <c r="BB81" s="298" t="str">
        <f t="shared" si="9"/>
        <v/>
      </c>
      <c r="BC81" s="121" t="str">
        <f t="shared" si="10"/>
        <v/>
      </c>
      <c r="BD81" s="299" t="str">
        <f t="shared" si="11"/>
        <v/>
      </c>
      <c r="BE81" s="1656"/>
      <c r="BF81" s="1656"/>
      <c r="BG81" s="1656"/>
      <c r="BH81" s="1656"/>
      <c r="BI81" s="1656"/>
      <c r="BJ81" s="1370" t="str">
        <f t="shared" si="12"/>
        <v/>
      </c>
      <c r="BK81" s="1369" t="str">
        <f t="shared" si="13"/>
        <v/>
      </c>
      <c r="BL81" s="1370" t="str">
        <f>IF(ISBLANK('JOURNÉE 1'!C81),"",'JOURNÉE 1'!C81)</f>
        <v/>
      </c>
      <c r="BM81" s="1369" t="str">
        <f>IF(ISBLANK('JOURNÉE 1'!AB81),"",'JOURNÉE 1'!AB81)</f>
        <v/>
      </c>
      <c r="BN81" s="1369" t="str">
        <f>IF(ISNA(VLOOKUP(BJ81,'JOURNÉE 1'!$BN$10:$BQ$280,3,FALSE)),"",VLOOKUP(BJ81,'JOURNÉE 1'!$BN$10:$BQ$280,3,FALSE))</f>
        <v/>
      </c>
      <c r="BO81" s="1369" t="str">
        <f t="shared" si="21"/>
        <v/>
      </c>
      <c r="BP81" s="1369"/>
      <c r="BQ81" s="1369" t="str">
        <f>IF(ISNA(VLOOKUP(BJ81,'JOURNÉE 1'!$C$10:AF$298,1,FALSE)),"",VLOOKUP(BJ81,'JOURNÉE 1'!$C$10:$AF$298,1,FALSE))</f>
        <v/>
      </c>
      <c r="BR81" s="217"/>
      <c r="BS81" t="str">
        <f>IF(ISEVEN(ROW()),IF($B81&lt;&gt;0,TEXT($B81,"00")&amp;" "&amp;#REF!&amp;" "&amp;1,""),IF($B80&lt;&gt;0,TEXT($B80,"00")&amp;" "&amp;#REF!&amp;" "&amp;2,""))</f>
        <v/>
      </c>
      <c r="BT81" t="str">
        <f t="shared" si="95"/>
        <v/>
      </c>
      <c r="BU81" t="str">
        <f t="shared" si="96"/>
        <v/>
      </c>
      <c r="BV81" t="str">
        <f t="shared" si="102"/>
        <v/>
      </c>
      <c r="BW81" t="str">
        <f t="shared" si="103"/>
        <v/>
      </c>
      <c r="BX81" t="str">
        <f t="shared" si="104"/>
        <v/>
      </c>
      <c r="BY81" t="str">
        <f t="shared" si="105"/>
        <v/>
      </c>
      <c r="BZ81" t="str">
        <f t="shared" si="106"/>
        <v/>
      </c>
      <c r="CA81" s="935" t="str">
        <f t="shared" si="107"/>
        <v/>
      </c>
    </row>
    <row r="82" spans="1:79" ht="15.75" customHeight="1" thickTop="1" thickBot="1" x14ac:dyDescent="0.45">
      <c r="A82" s="1532" t="s">
        <v>137</v>
      </c>
      <c r="B82" s="1677"/>
      <c r="C82" s="68" t="s">
        <v>276</v>
      </c>
      <c r="D82" s="69" t="s">
        <v>1396</v>
      </c>
      <c r="E82" s="69" t="s">
        <v>1397</v>
      </c>
      <c r="F82" s="70" t="s">
        <v>78</v>
      </c>
      <c r="G82" s="70">
        <v>10.6</v>
      </c>
      <c r="H82" s="1571">
        <f t="shared" ref="H82" si="118">IF(G83="","",G82+G83)</f>
        <v>46.6</v>
      </c>
      <c r="I82" s="1101" t="str">
        <f>IF(ISNA(VLOOKUP(C82,'J1&amp;J2'!$CA$9:$CE$466,5,FALSE)),"",VLOOKUP(C82,'J1&amp;J2'!$CA$9:$CE$466,5,FALSE))</f>
        <v>MAX1</v>
      </c>
      <c r="J82" s="1518">
        <v>103</v>
      </c>
      <c r="K82" s="1679">
        <f>IF(ISNA(VLOOKUP(J82,SaisieScores!$I$12:$J$103,2,FALSE)),"",VLOOKUP(J82,SaisieScores!$I$12:$J$103,2,FALSE))</f>
        <v>67</v>
      </c>
      <c r="L82" s="1740">
        <f>IF(OR(K82="",K82=0,K82=999),"",K82)</f>
        <v>67</v>
      </c>
      <c r="M82" s="1567">
        <f>IF(L82="","",L82-$AL$6)</f>
        <v>-5</v>
      </c>
      <c r="N82" s="1567">
        <f t="shared" ref="N82" si="119">IF(K82="","",RANK(K82,($K$10:$K$257),1))</f>
        <v>6</v>
      </c>
      <c r="O82" s="103">
        <f>IF(COUNTIF($K$82:$K$105,"&gt;1")&lt;1,"",SMALL($K$82:$K$105,1))</f>
        <v>67</v>
      </c>
      <c r="P82" s="103">
        <f>IF(O82="","",RANK(O82,($O$10:$O$257),1))</f>
        <v>6</v>
      </c>
      <c r="Q82" s="390">
        <f>IF(P82&gt;20,"",IF(P82&lt;=190,40-((P82-1)*2),1))</f>
        <v>30</v>
      </c>
      <c r="R82" s="1700">
        <f>IF(OR(ISBLANK(K82),K82=""),"",RANK(K82,$K$82:$K$105,1)+COUNTIF($K$82:K82,K82)-1)</f>
        <v>1</v>
      </c>
      <c r="S82" s="1699">
        <f>IF(R82="","",IF(R82&gt;3,"",IF(R82=1,K82,IF(R82=2,K82,IF(R82=3,K82)))))</f>
        <v>67</v>
      </c>
      <c r="T82" s="1428">
        <v>106</v>
      </c>
      <c r="U82" s="1337">
        <f>IF(ISNA(VLOOKUP(T82,SaisieScores!$L$12:$M$103,2,FALSE)),"",VLOOKUP(T82,SaisieScores!$L$12:$M$103,2,FALSE))</f>
        <v>79</v>
      </c>
      <c r="V82" s="301">
        <f t="shared" si="0"/>
        <v>79</v>
      </c>
      <c r="W82" s="70">
        <f>IF('JOURNÉE 1'!AC82=0,"",'JOURNÉE 1'!AC82)</f>
        <v>71</v>
      </c>
      <c r="X82" s="70">
        <f>IF(OR(ISBLANK(U82),U82=""),"",IF(U82="AB","",RANK(U82,$U$82:$U$105,1)+COUNTIF($U$82:U105,U82)-1))</f>
        <v>4</v>
      </c>
      <c r="Y82" s="70">
        <f>IF(COUNTIF($U$82:$U$105,"&gt;1")&lt;1,"",SMALL($U$82:$U$105,1))</f>
        <v>64</v>
      </c>
      <c r="Z82" s="70">
        <f>IF(Y82="","",RANK(Y82,($Y$10:$Y$257),1))</f>
        <v>1</v>
      </c>
      <c r="AA82" s="70">
        <f>IF(Z82&gt;20,"",IF(Z82&lt;=190,20-((Z82-1)*1),1))</f>
        <v>20</v>
      </c>
      <c r="AB82" s="70">
        <f t="shared" si="1"/>
        <v>4</v>
      </c>
      <c r="AC82" s="1375">
        <f t="shared" si="110"/>
        <v>7</v>
      </c>
      <c r="AD82" s="1372">
        <f t="shared" si="97"/>
        <v>17</v>
      </c>
      <c r="AE82" s="70">
        <f t="shared" si="98"/>
        <v>79</v>
      </c>
      <c r="AF82" s="1143" t="str">
        <f>IF(ISNA(VLOOKUP(C82,'JOURNÉE 1'!$C$10:$AN$257,36,FALSE)),"",VLOOKUP(C82,'JOURNÉE 1'!$C$10:$AN$257,36,FALSE))</f>
        <v/>
      </c>
      <c r="AG82" s="1143">
        <f t="shared" si="99"/>
        <v>10.6</v>
      </c>
      <c r="AH82" s="1143">
        <f t="shared" si="100"/>
        <v>9.879999999999999</v>
      </c>
      <c r="AI82" s="1143">
        <f t="shared" si="101"/>
        <v>-0.7</v>
      </c>
      <c r="AJ82" s="1240">
        <f t="shared" si="111"/>
        <v>68.400000000000006</v>
      </c>
      <c r="AK82" s="1372">
        <f t="shared" si="112"/>
        <v>16</v>
      </c>
      <c r="AL82" s="70" t="str">
        <f t="shared" si="3"/>
        <v/>
      </c>
      <c r="AM82" s="302" t="str">
        <f t="shared" si="4"/>
        <v/>
      </c>
      <c r="AN82" s="302">
        <f>IF(COUNTIF($AT$82:$AT$105,"&gt;1")&lt;1,"",SMALL($AT$82:$AT$105,1))</f>
        <v>68</v>
      </c>
      <c r="AO82" s="303">
        <f>IF(COUNTIF($AN$82:$AN$85,"&gt;1")&lt;1,"",SMALL($AN$82:$AN$85,1))</f>
        <v>68</v>
      </c>
      <c r="AP82" s="302">
        <f>IF(AO82="","",RANK(AO82,($AO$10:$AO$257),1))</f>
        <v>6</v>
      </c>
      <c r="AQ82" s="302">
        <f>IF(AP82&gt;20,"",IF(AP82&lt;=190,20-((AP82-1)*1),1))</f>
        <v>15</v>
      </c>
      <c r="AR82" s="302">
        <f t="shared" si="113"/>
        <v>16</v>
      </c>
      <c r="AS82" s="304">
        <f t="shared" si="5"/>
        <v>5</v>
      </c>
      <c r="AT82" s="305" t="str">
        <f t="shared" si="6"/>
        <v/>
      </c>
      <c r="AU82" s="306" t="str">
        <f t="shared" ref="AU82:AU105" si="120">IF(OR(ISBLANK(AM82),AM82=""),"",RANK(AM82,($AM$82:$AM$105),1))</f>
        <v/>
      </c>
      <c r="AV82" s="307" t="str">
        <f t="shared" si="8"/>
        <v/>
      </c>
      <c r="AW82" s="1496">
        <f>IF(SUM(Q85+AA86+AQ86)&lt;&gt;0,SUM(Q85+AA86+AQ86),0)</f>
        <v>152</v>
      </c>
      <c r="AX82" s="1502">
        <f>IF(AW82=0,"0",RANK(AW82,$AW$10:$AW$257,0))</f>
        <v>2</v>
      </c>
      <c r="AY82" s="1706" t="str">
        <f>IF(BG82= "", "",BG82)</f>
        <v/>
      </c>
      <c r="AZ82" s="1704" t="str">
        <f>IF(OR(BF82=""),"",IF(OR(BG82=""),"",BF82))</f>
        <v/>
      </c>
      <c r="BA82" s="1705" t="str">
        <f>IF(BH82= "", "",BH82)</f>
        <v/>
      </c>
      <c r="BB82" s="308">
        <f t="shared" si="9"/>
        <v>71</v>
      </c>
      <c r="BC82" s="71" t="str">
        <f t="shared" si="10"/>
        <v/>
      </c>
      <c r="BD82" s="309" t="str">
        <f t="shared" si="11"/>
        <v/>
      </c>
      <c r="BE82" s="1653" t="str">
        <f>IF(OR(C82="",C83=""),"",CONCATENATE(C82,C83))</f>
        <v>44660.22.003944660.25.0024</v>
      </c>
      <c r="BF82" s="1653">
        <f>IF(L82= "", "",L82)</f>
        <v>67</v>
      </c>
      <c r="BG82" s="1653" t="str">
        <f>IF(ISNA(VLOOKUP(BE82,'JOURNÉE 1'!$BI$10:$BK$280,2,FALSE)),"",VLOOKUP(BE82,'JOURNÉE 1'!$BI$10:$BK$280,2,FALSE))</f>
        <v/>
      </c>
      <c r="BH82" s="1653" t="str">
        <f>IF(OR(BF82="",BG82=""),"",MIN(BF82:BG82))</f>
        <v/>
      </c>
      <c r="BI82" s="1653">
        <f>IF(COUNTIF(BF82,"&gt;1")&lt;1,"",SMALL(BF82:BG82,1))</f>
        <v>67</v>
      </c>
      <c r="BJ82" s="1374" t="str">
        <f t="shared" si="12"/>
        <v>44660.22.0039</v>
      </c>
      <c r="BK82" s="1373">
        <f t="shared" si="13"/>
        <v>79</v>
      </c>
      <c r="BL82" s="1374" t="str">
        <f>IF(ISBLANK('JOURNÉE 1'!C82),"",'JOURNÉE 1'!C82)</f>
        <v>49300.19.0042</v>
      </c>
      <c r="BM82" s="1373">
        <f>IF(ISBLANK('JOURNÉE 1'!AB82),"",'JOURNÉE 1'!AB82)</f>
        <v>71</v>
      </c>
      <c r="BN82" s="1373" t="str">
        <f>IF(ISNA(VLOOKUP(BJ82,'JOURNÉE 1'!$BN$10:$BQ$280,3,FALSE)),"",VLOOKUP(BJ82,'JOURNÉE 1'!$BN$10:$BQ$280,3,FALSE))</f>
        <v/>
      </c>
      <c r="BO82" s="1373" t="str">
        <f t="shared" si="21"/>
        <v/>
      </c>
      <c r="BP82" s="1373">
        <f t="shared" ref="BP82:BP85" si="121">IF(COUNTIF(BK82,"&gt;1")&lt;1,"",SMALL(BK82:BN82,1))</f>
        <v>71</v>
      </c>
      <c r="BQ82" s="1373" t="str">
        <f>IF(ISNA(VLOOKUP(BJ82,'JOURNÉE 1'!$C$10:AF$298,1,FALSE)),"",VLOOKUP(BJ82,'JOURNÉE 1'!$C$10:$AF$298,1,FALSE))</f>
        <v/>
      </c>
      <c r="BR82" s="310"/>
      <c r="BS82" t="str">
        <f>IF(ISEVEN(ROW()),IF($B82&lt;&gt;0,TEXT($B82,"00")&amp;" "&amp;#REF!&amp;" "&amp;1,""),IF($B81&lt;&gt;0,TEXT($B81,"00")&amp;" "&amp;#REF!&amp;" "&amp;2,""))</f>
        <v/>
      </c>
      <c r="BT82" t="str">
        <f t="shared" si="95"/>
        <v/>
      </c>
      <c r="BU82" t="str">
        <f t="shared" si="96"/>
        <v/>
      </c>
      <c r="BV82" t="str">
        <f t="shared" si="102"/>
        <v/>
      </c>
      <c r="BW82" t="str">
        <f t="shared" si="103"/>
        <v/>
      </c>
      <c r="BX82" t="str">
        <f t="shared" si="104"/>
        <v/>
      </c>
      <c r="BY82" t="str">
        <f t="shared" si="105"/>
        <v>LE MALE Fabrice</v>
      </c>
      <c r="BZ82" t="str">
        <f t="shared" si="106"/>
        <v>S2H</v>
      </c>
      <c r="CA82" s="935">
        <f t="shared" si="107"/>
        <v>10.6</v>
      </c>
    </row>
    <row r="83" spans="1:79" ht="15.75" customHeight="1" thickTop="1" thickBot="1" x14ac:dyDescent="0.45">
      <c r="A83" s="1497"/>
      <c r="B83" s="1678"/>
      <c r="C83" s="80" t="s">
        <v>2070</v>
      </c>
      <c r="D83" s="81" t="s">
        <v>1396</v>
      </c>
      <c r="E83" s="81" t="s">
        <v>1977</v>
      </c>
      <c r="F83" s="82" t="s">
        <v>78</v>
      </c>
      <c r="G83" s="82">
        <v>36</v>
      </c>
      <c r="H83" s="1469"/>
      <c r="I83" s="1102" t="str">
        <f>IF(ISNA(VLOOKUP(C83,'J1&amp;J2'!$CA$9:$CE$466,5,FALSE)),"",VLOOKUP(C83,'J1&amp;J2'!$CA$9:$CE$466,5,FALSE))</f>
        <v>MAX3</v>
      </c>
      <c r="J83" s="1519"/>
      <c r="K83" s="1680"/>
      <c r="L83" s="1691"/>
      <c r="M83" s="1469"/>
      <c r="N83" s="1469"/>
      <c r="O83" s="82">
        <f>IF(COUNTIF($K$82:$K$105,"&gt;1")&lt;2,"",SMALL($K$82:$K$105,2))</f>
        <v>70</v>
      </c>
      <c r="P83" s="82">
        <f>IF(O83="","",RANK(O83,($O$10:$O$257),1))</f>
        <v>10</v>
      </c>
      <c r="Q83" s="269">
        <f>IF(P83&gt;20,"",IF(P83&lt;=190,40-((P83-1)*2),1))</f>
        <v>22</v>
      </c>
      <c r="R83" s="1691"/>
      <c r="S83" s="1469"/>
      <c r="T83" s="1424">
        <v>107</v>
      </c>
      <c r="U83" s="1328">
        <f>IF(ISNA(VLOOKUP(T83,SaisieScores!$L$12:$M$103,2,FALSE)),"",VLOOKUP(T83,SaisieScores!$L$12:$M$103,2,FALSE))</f>
        <v>104</v>
      </c>
      <c r="V83" s="942">
        <f t="shared" si="0"/>
        <v>104</v>
      </c>
      <c r="W83" s="87" t="str">
        <f>IF('JOURNÉE 1'!AC83=0,"",'JOURNÉE 1'!AC83)</f>
        <v/>
      </c>
      <c r="X83" s="87">
        <f>IF(OR(ISBLANK(U83),U83=""),"",IF(U83="AB","",RANK(U83,$U$82:$U$105,1)+COUNTIF($U$82:U106,U83)-1))</f>
        <v>5</v>
      </c>
      <c r="Y83" s="99">
        <f>IF(COUNTIF($U$82:$U$105,"&gt;1")&lt;2,"",SMALL($U$82:$U$105,2))</f>
        <v>73</v>
      </c>
      <c r="Z83" s="99">
        <f>IF(Y83="","",RANK(Y83,($Y$10:$Y$257),1))</f>
        <v>8</v>
      </c>
      <c r="AA83" s="99">
        <f>IF(Z83&gt;20,"",IF(Z83&lt;=190,20-((Z83-1)*1),1))</f>
        <v>13</v>
      </c>
      <c r="AB83" s="87" t="str">
        <f t="shared" si="1"/>
        <v/>
      </c>
      <c r="AC83" s="86">
        <f t="shared" si="110"/>
        <v>32</v>
      </c>
      <c r="AD83" s="1045">
        <f t="shared" si="97"/>
        <v>32</v>
      </c>
      <c r="AE83" s="87" t="str">
        <f t="shared" si="98"/>
        <v/>
      </c>
      <c r="AF83" s="1143" t="str">
        <f>IF(ISNA(VLOOKUP(C83,'JOURNÉE 1'!$C$10:$AN$257,36,FALSE)),"",VLOOKUP(C83,'JOURNÉE 1'!$C$10:$AN$257,36,FALSE))</f>
        <v/>
      </c>
      <c r="AG83" s="1162" t="str">
        <f t="shared" si="99"/>
        <v/>
      </c>
      <c r="AH83" s="1162" t="e">
        <f t="shared" si="100"/>
        <v>#VALUE!</v>
      </c>
      <c r="AI83" s="1162" t="e">
        <f t="shared" si="101"/>
        <v>#VALUE!</v>
      </c>
      <c r="AJ83" s="1260">
        <f t="shared" si="111"/>
        <v>68</v>
      </c>
      <c r="AK83" s="1045">
        <f t="shared" si="112"/>
        <v>14</v>
      </c>
      <c r="AL83" s="87">
        <f t="shared" si="3"/>
        <v>68</v>
      </c>
      <c r="AM83" s="270">
        <f t="shared" si="4"/>
        <v>68</v>
      </c>
      <c r="AN83" s="270">
        <f>IF(COUNTIF($AT$82:$AT$105,"&gt;1")&lt;2,"",SMALL($AT$82:$AT$105,2))</f>
        <v>88</v>
      </c>
      <c r="AO83" s="989">
        <f>IF(COUNTIF($AN$82:$AN$85,"&gt;1")&lt;2,"",SMALL($AN$82:$AN$85,2))</f>
        <v>88</v>
      </c>
      <c r="AP83" s="270">
        <f>IF(AO83="","",RANK(AO83,($AO$10:$AO$257),1))</f>
        <v>7</v>
      </c>
      <c r="AQ83" s="270">
        <f>IF(AP83&gt;20,"",IF(AP83&lt;=190,20-((AP83-1)*1),1))</f>
        <v>14</v>
      </c>
      <c r="AR83" s="270">
        <f t="shared" si="113"/>
        <v>14</v>
      </c>
      <c r="AS83" s="271">
        <f t="shared" si="5"/>
        <v>7</v>
      </c>
      <c r="AT83" s="272">
        <f t="shared" si="6"/>
        <v>68</v>
      </c>
      <c r="AU83" s="273">
        <f t="shared" si="120"/>
        <v>1</v>
      </c>
      <c r="AV83" s="274" t="str">
        <f t="shared" si="8"/>
        <v/>
      </c>
      <c r="AW83" s="1497"/>
      <c r="AX83" s="1497"/>
      <c r="AY83" s="1511"/>
      <c r="AZ83" s="1515"/>
      <c r="BA83" s="1458"/>
      <c r="BB83" s="983" t="str">
        <f t="shared" si="9"/>
        <v/>
      </c>
      <c r="BC83" s="83" t="str">
        <f t="shared" si="10"/>
        <v/>
      </c>
      <c r="BD83" s="984" t="str">
        <f t="shared" si="11"/>
        <v/>
      </c>
      <c r="BE83" s="1654"/>
      <c r="BF83" s="1654"/>
      <c r="BG83" s="1654"/>
      <c r="BH83" s="1654"/>
      <c r="BI83" s="1654"/>
      <c r="BJ83" s="1029" t="str">
        <f t="shared" si="12"/>
        <v>44660.25.0024</v>
      </c>
      <c r="BK83" s="1310">
        <f t="shared" si="13"/>
        <v>104</v>
      </c>
      <c r="BL83" s="1029" t="str">
        <f>IF(ISBLANK('JOURNÉE 1'!C83),"",'JOURNÉE 1'!C83)</f>
        <v>49300.20.0025</v>
      </c>
      <c r="BM83" s="1310" t="str">
        <f>IF(ISBLANK('JOURNÉE 1'!AB83),"",'JOURNÉE 1'!AB83)</f>
        <v/>
      </c>
      <c r="BN83" s="1310" t="str">
        <f>IF(ISNA(VLOOKUP(BJ83,'JOURNÉE 1'!$BN$10:$BQ$280,3,FALSE)),"",VLOOKUP(BJ83,'JOURNÉE 1'!$BN$10:$BQ$280,3,FALSE))</f>
        <v/>
      </c>
      <c r="BO83" s="1310" t="str">
        <f t="shared" si="21"/>
        <v/>
      </c>
      <c r="BP83" s="1310">
        <f t="shared" si="121"/>
        <v>104</v>
      </c>
      <c r="BQ83" s="1310" t="str">
        <f>IF(ISNA(VLOOKUP(BJ83,'JOURNÉE 1'!$C$10:AF$298,1,FALSE)),"",VLOOKUP(BJ83,'JOURNÉE 1'!$C$10:$AF$298,1,FALSE))</f>
        <v/>
      </c>
      <c r="BR83" s="277"/>
      <c r="BS83" t="str">
        <f>IF(ISEVEN(ROW()),IF($B83&lt;&gt;0,TEXT($B83,"00")&amp;" "&amp;#REF!&amp;" "&amp;1,""),IF($B82&lt;&gt;0,TEXT($B82,"00")&amp;" "&amp;#REF!&amp;" "&amp;2,""))</f>
        <v/>
      </c>
      <c r="BT83" t="str">
        <f t="shared" si="95"/>
        <v/>
      </c>
      <c r="BU83" t="str">
        <f t="shared" si="96"/>
        <v/>
      </c>
      <c r="BV83" t="str">
        <f t="shared" si="102"/>
        <v/>
      </c>
      <c r="BW83" t="str">
        <f t="shared" si="103"/>
        <v/>
      </c>
      <c r="BX83" t="str">
        <f t="shared" si="104"/>
        <v/>
      </c>
      <c r="BY83" t="str">
        <f t="shared" si="105"/>
        <v>LE MALE Stéphane</v>
      </c>
      <c r="BZ83" t="str">
        <f t="shared" si="106"/>
        <v>S2H</v>
      </c>
      <c r="CA83" s="935">
        <f t="shared" si="107"/>
        <v>36</v>
      </c>
    </row>
    <row r="84" spans="1:79" ht="15.75" customHeight="1" thickTop="1" thickBot="1" x14ac:dyDescent="0.45">
      <c r="A84" s="1497"/>
      <c r="B84" s="1683"/>
      <c r="C84" s="97" t="s">
        <v>2071</v>
      </c>
      <c r="D84" s="98" t="s">
        <v>1698</v>
      </c>
      <c r="E84" s="98" t="s">
        <v>2072</v>
      </c>
      <c r="F84" s="87" t="s">
        <v>78</v>
      </c>
      <c r="G84" s="87">
        <v>36</v>
      </c>
      <c r="H84" s="1661">
        <f t="shared" ref="H84" si="122">IF(G85="","",G84+G85)</f>
        <v>31.6</v>
      </c>
      <c r="I84" s="1103" t="str">
        <f>IF(ISNA(VLOOKUP(C84,'J1&amp;J2'!$CA$9:$CE$466,5,FALSE)),"",VLOOKUP(C84,'J1&amp;J2'!$CA$9:$CE$466,5,FALSE))</f>
        <v>MAX3</v>
      </c>
      <c r="J84" s="1516">
        <v>104</v>
      </c>
      <c r="K84" s="1685">
        <f>IF(ISNA(VLOOKUP(J84,SaisieScores!$I$12:$J$103,2,FALSE)),"",VLOOKUP(J84,SaisieScores!$I$12:$J$103,2,FALSE))</f>
        <v>70</v>
      </c>
      <c r="L84" s="1686">
        <f>IF(OR(K84="",K84=0,K84=999),"",K84)</f>
        <v>70</v>
      </c>
      <c r="M84" s="1661">
        <f>IF(L84="","",L84-$AL$6)</f>
        <v>-2</v>
      </c>
      <c r="N84" s="1661">
        <f t="shared" ref="N84" si="123">IF(K84="","",RANK(K84,($K$10:$K$257),1))</f>
        <v>10</v>
      </c>
      <c r="O84" s="99">
        <f>IF(COUNTIF($K$82:$K$105,"&gt;1")&lt;3,"",SMALL($K$82:$K$105,3))</f>
        <v>70</v>
      </c>
      <c r="P84" s="99">
        <f>IF(O84="","",RANK(O84,($O$10:$O$257),1))</f>
        <v>10</v>
      </c>
      <c r="Q84" s="186">
        <f>IF(P84&gt;20,"",IF(P84&lt;=190,40-((P84-1)*2),1))</f>
        <v>22</v>
      </c>
      <c r="R84" s="1690">
        <f>IF(OR(ISBLANK(K84),K84=""),"",RANK(K84,$K$82:$K$105,1)+COUNTIF($K$82:K84,K84)-1)</f>
        <v>2</v>
      </c>
      <c r="S84" s="1468">
        <f>IF(R84="","",IF(R84&gt;3,"",IF(R84=1,K84,IF(R84=2,K84,IF(R84=3,K84)))))</f>
        <v>70</v>
      </c>
      <c r="T84" s="1425">
        <v>108</v>
      </c>
      <c r="U84" s="1328">
        <f>IF(ISNA(VLOOKUP(T84,SaisieScores!$L$12:$M$103,2,FALSE)),"",VLOOKUP(T84,SaisieScores!$L$12:$M$103,2,FALSE))</f>
        <v>124</v>
      </c>
      <c r="V84" s="985">
        <f t="shared" si="0"/>
        <v>124</v>
      </c>
      <c r="W84" s="82">
        <f>IF('JOURNÉE 1'!AC84=0,"",'JOURNÉE 1'!AC84)</f>
        <v>95</v>
      </c>
      <c r="X84" s="82">
        <f>IF(OR(ISBLANK(U84),U84=""),"",IF(U84="AB","",RANK(U84,$U$82:$U$105,1)+COUNTIF($U$82:U107,U84)-1))</f>
        <v>6</v>
      </c>
      <c r="Y84" s="82">
        <f>IF(COUNTIF($U$82:$U$105,"&gt;1")&lt;3,"",SMALL($U$82:$U$105,3))</f>
        <v>75</v>
      </c>
      <c r="Z84" s="82">
        <f>IF(Y84="","",RANK(Y84,($Y$10:$Y$257),1))</f>
        <v>10</v>
      </c>
      <c r="AA84" s="82">
        <f>IF(Z84&gt;20,"",IF(Z84&lt;=190,20-((Z84-1)*1),1))</f>
        <v>11</v>
      </c>
      <c r="AB84" s="82" t="str">
        <f t="shared" si="1"/>
        <v/>
      </c>
      <c r="AC84" s="1042">
        <f t="shared" si="110"/>
        <v>52</v>
      </c>
      <c r="AD84" s="1046">
        <f t="shared" si="97"/>
        <v>34</v>
      </c>
      <c r="AE84" s="82" t="str">
        <f t="shared" si="98"/>
        <v/>
      </c>
      <c r="AF84" s="1143" t="str">
        <f>IF(ISNA(VLOOKUP(C84,'JOURNÉE 1'!$C$10:$AN$257,36,FALSE)),"",VLOOKUP(C84,'JOURNÉE 1'!$C$10:$AN$257,36,FALSE))</f>
        <v/>
      </c>
      <c r="AG84" s="1141" t="str">
        <f t="shared" si="99"/>
        <v/>
      </c>
      <c r="AH84" s="1141" t="e">
        <f t="shared" si="100"/>
        <v>#VALUE!</v>
      </c>
      <c r="AI84" s="1141" t="e">
        <f t="shared" si="101"/>
        <v>#VALUE!</v>
      </c>
      <c r="AJ84" s="1242">
        <f t="shared" si="111"/>
        <v>88</v>
      </c>
      <c r="AK84" s="1046">
        <f t="shared" si="112"/>
        <v>34</v>
      </c>
      <c r="AL84" s="82">
        <f t="shared" si="3"/>
        <v>88</v>
      </c>
      <c r="AM84" s="270">
        <f t="shared" si="4"/>
        <v>88</v>
      </c>
      <c r="AN84" s="288" t="str">
        <f>IF(COUNTIF($AT$82:$AT$105,"&gt;1")&lt;3,"",SMALL($AT$82:$AT$105,3))</f>
        <v/>
      </c>
      <c r="AO84" s="990" t="str">
        <f>IF(COUNTIF($AN$82:$AN$85,"&gt;1")&lt;3,"",SMALL($AN$82:$AN$85,3))</f>
        <v/>
      </c>
      <c r="AP84" s="288" t="str">
        <f>IF(AO84="","",RANK(AO84,($AO$10:$AO$257),1))</f>
        <v/>
      </c>
      <c r="AQ84" s="270" t="str">
        <f>IF(AP84&gt;20,"",IF(AP84&lt;=190,20-((AP84-1)*1),1))</f>
        <v/>
      </c>
      <c r="AR84" s="270">
        <f t="shared" si="113"/>
        <v>34</v>
      </c>
      <c r="AS84" s="271" t="str">
        <f t="shared" si="5"/>
        <v/>
      </c>
      <c r="AT84" s="272">
        <f t="shared" si="6"/>
        <v>88</v>
      </c>
      <c r="AU84" s="273">
        <f t="shared" si="120"/>
        <v>2</v>
      </c>
      <c r="AV84" s="278" t="str">
        <f t="shared" si="8"/>
        <v/>
      </c>
      <c r="AW84" s="1497"/>
      <c r="AX84" s="1497"/>
      <c r="AY84" s="1667" t="str">
        <f>IF(BG84= "", "",BG84)</f>
        <v/>
      </c>
      <c r="AZ84" s="1658" t="str">
        <f>IF(OR(BF84=""),"",IF(OR(BG84=""),"",BF84))</f>
        <v/>
      </c>
      <c r="BA84" s="1660" t="str">
        <f>IF(BH84= "", "",BH84)</f>
        <v/>
      </c>
      <c r="BB84" s="1307">
        <f t="shared" si="9"/>
        <v>95</v>
      </c>
      <c r="BC84" s="87" t="str">
        <f t="shared" si="10"/>
        <v/>
      </c>
      <c r="BD84" s="986" t="str">
        <f t="shared" si="11"/>
        <v/>
      </c>
      <c r="BE84" s="1655" t="str">
        <f>IF(OR(C84="",C85=""),"",CONCATENATE(C84,C85))</f>
        <v>44660.25.002344660.98.010</v>
      </c>
      <c r="BF84" s="1655">
        <f>IF(L84= "", "",L84)</f>
        <v>70</v>
      </c>
      <c r="BG84" s="1655" t="str">
        <f>IF(ISNA(VLOOKUP(BE84,'JOURNÉE 1'!$BI$10:$BK$280,2,FALSE)),"",VLOOKUP(BE84,'JOURNÉE 1'!$BI$10:$BK$280,2,FALSE))</f>
        <v/>
      </c>
      <c r="BH84" s="1655" t="str">
        <f>IF(OR(BF84="",BG84=""),"",MIN(BF84:BG84))</f>
        <v/>
      </c>
      <c r="BI84" s="1655">
        <f>IF(COUNTIF(BF84,"&gt;1")&lt;1,"",SMALL(BF84:BG84,1))</f>
        <v>70</v>
      </c>
      <c r="BJ84" s="1029" t="str">
        <f t="shared" si="12"/>
        <v>44660.25.0023</v>
      </c>
      <c r="BK84" s="1310">
        <f t="shared" si="13"/>
        <v>124</v>
      </c>
      <c r="BL84" s="1029" t="str">
        <f>IF(ISBLANK('JOURNÉE 1'!C84),"",'JOURNÉE 1'!C84)</f>
        <v>44660.98.009</v>
      </c>
      <c r="BM84" s="1310">
        <f>IF(ISBLANK('JOURNÉE 1'!AB84),"",'JOURNÉE 1'!AB84)</f>
        <v>95</v>
      </c>
      <c r="BN84" s="1310" t="str">
        <f>IF(ISNA(VLOOKUP(BJ84,'JOURNÉE 1'!$BN$10:$BQ$280,3,FALSE)),"",VLOOKUP(BJ84,'JOURNÉE 1'!$BN$10:$BQ$280,3,FALSE))</f>
        <v/>
      </c>
      <c r="BO84" s="1310" t="str">
        <f t="shared" si="21"/>
        <v/>
      </c>
      <c r="BP84" s="1310">
        <f t="shared" si="121"/>
        <v>95</v>
      </c>
      <c r="BQ84" s="1310" t="str">
        <f>IF(ISNA(VLOOKUP(BJ84,'JOURNÉE 1'!$C$10:AF$298,1,FALSE)),"",VLOOKUP(BJ84,'JOURNÉE 1'!$C$10:$AF$298,1,FALSE))</f>
        <v/>
      </c>
      <c r="BR84" s="280"/>
      <c r="BS84" t="str">
        <f>IF(ISEVEN(ROW()),IF($B84&lt;&gt;0,TEXT($B84,"00")&amp;" "&amp;#REF!&amp;" "&amp;1,""),IF($B83&lt;&gt;0,TEXT($B83,"00")&amp;" "&amp;#REF!&amp;" "&amp;2,""))</f>
        <v/>
      </c>
      <c r="BT84" t="str">
        <f t="shared" si="95"/>
        <v/>
      </c>
      <c r="BU84" t="str">
        <f t="shared" si="96"/>
        <v/>
      </c>
      <c r="BV84" t="str">
        <f t="shared" si="102"/>
        <v/>
      </c>
      <c r="BW84" t="str">
        <f t="shared" si="103"/>
        <v/>
      </c>
      <c r="BX84" t="str">
        <f t="shared" si="104"/>
        <v/>
      </c>
      <c r="BY84" t="str">
        <f t="shared" si="105"/>
        <v>LEBRETON Mikael</v>
      </c>
      <c r="BZ84" t="str">
        <f t="shared" si="106"/>
        <v>S2H</v>
      </c>
      <c r="CA84" s="935">
        <f t="shared" si="107"/>
        <v>36</v>
      </c>
    </row>
    <row r="85" spans="1:79" ht="15.75" customHeight="1" thickTop="1" thickBot="1" x14ac:dyDescent="0.45">
      <c r="A85" s="1497"/>
      <c r="B85" s="1684"/>
      <c r="C85" s="97" t="s">
        <v>264</v>
      </c>
      <c r="D85" s="98" t="s">
        <v>265</v>
      </c>
      <c r="E85" s="98" t="s">
        <v>257</v>
      </c>
      <c r="F85" s="87" t="s">
        <v>68</v>
      </c>
      <c r="G85" s="87">
        <v>-4.4000000000000004</v>
      </c>
      <c r="H85" s="1469"/>
      <c r="I85" s="1103" t="str">
        <f>IF(ISNA(VLOOKUP(C85,'J1&amp;J2'!$CA$9:$CE$466,5,FALSE)),"",VLOOKUP(C85,'J1&amp;J2'!$CA$9:$CE$466,5,FALSE))</f>
        <v>MAX1</v>
      </c>
      <c r="J85" s="1517"/>
      <c r="K85" s="1680"/>
      <c r="L85" s="1691"/>
      <c r="M85" s="1469"/>
      <c r="N85" s="1469"/>
      <c r="O85" s="88"/>
      <c r="P85" s="88" t="s">
        <v>1309</v>
      </c>
      <c r="Q85" s="987">
        <f>IF(SUM(Q82:Q84)&lt;&gt;0,SUM(Q82:Q84),0)</f>
        <v>74</v>
      </c>
      <c r="R85" s="1691"/>
      <c r="S85" s="1469"/>
      <c r="T85" s="1425">
        <v>109</v>
      </c>
      <c r="U85" s="1328">
        <f>IF(ISNA(VLOOKUP(T85,SaisieScores!$L$12:$M$103,2,FALSE)),"",VLOOKUP(T85,SaisieScores!$L$12:$M$103,2,FALSE))</f>
        <v>64</v>
      </c>
      <c r="V85" s="942">
        <f t="shared" si="0"/>
        <v>64</v>
      </c>
      <c r="W85" s="87" t="str">
        <f>IF('JOURNÉE 1'!AC85=0,"",'JOURNÉE 1'!AC85)</f>
        <v/>
      </c>
      <c r="X85" s="87">
        <f>IF(OR(ISBLANK(U85),U85=""),"",IF(U85="AB","",RANK(U85,$U$82:$U$105,1)+COUNTIF($U$82:U108,U85)-1))</f>
        <v>1</v>
      </c>
      <c r="Y85" s="121">
        <f>IF(COUNTIF($U$82:$U$105,"&gt;1")&lt;4,"",SMALL($U$82:$U$105,4))</f>
        <v>79</v>
      </c>
      <c r="Z85" s="121">
        <f>IF(Y85="","",RANK(Y85,($Y$10:$Y$257),1))</f>
        <v>16</v>
      </c>
      <c r="AA85" s="121">
        <f>IF(Z85&gt;20,"",IF(Z85&lt;=190,20-((Z85-1)*1),1))</f>
        <v>5</v>
      </c>
      <c r="AB85" s="87">
        <f t="shared" si="1"/>
        <v>20</v>
      </c>
      <c r="AC85" s="86">
        <f t="shared" si="110"/>
        <v>-8</v>
      </c>
      <c r="AD85" s="1045">
        <f t="shared" si="97"/>
        <v>1</v>
      </c>
      <c r="AE85" s="87">
        <f t="shared" si="98"/>
        <v>64</v>
      </c>
      <c r="AF85" s="1143" t="str">
        <f>IF(ISNA(VLOOKUP(C85,'JOURNÉE 1'!$C$10:$AN$257,36,FALSE)),"",VLOOKUP(C85,'JOURNÉE 1'!$C$10:$AN$257,36,FALSE))</f>
        <v/>
      </c>
      <c r="AG85" s="1162">
        <f t="shared" si="99"/>
        <v>-4.4000000000000004</v>
      </c>
      <c r="AH85" s="1162">
        <f t="shared" si="100"/>
        <v>-5.12</v>
      </c>
      <c r="AI85" s="1162">
        <f t="shared" si="101"/>
        <v>-0.7</v>
      </c>
      <c r="AJ85" s="1241">
        <f t="shared" si="111"/>
        <v>68.400000000000006</v>
      </c>
      <c r="AK85" s="1045">
        <f t="shared" si="112"/>
        <v>16</v>
      </c>
      <c r="AL85" s="87" t="str">
        <f t="shared" si="3"/>
        <v/>
      </c>
      <c r="AM85" s="270" t="str">
        <f t="shared" si="4"/>
        <v/>
      </c>
      <c r="AN85" s="283" t="str">
        <f>IF(COUNTIF($AT$82:$AT$105,"&gt;1")&lt;4,"",SMALL($AT$82:$AT$105,4))</f>
        <v/>
      </c>
      <c r="AO85" s="283" t="str">
        <f>IF(COUNTIF($AN$82:$AN$85,"&gt;1")&lt;4,"",SMALL($AN$82:$AN$85,4))</f>
        <v/>
      </c>
      <c r="AP85" s="283" t="str">
        <f>IF(AO85="","",RANK(AO85,($AO$10:$AO$257),1))</f>
        <v/>
      </c>
      <c r="AQ85" s="283" t="str">
        <f>IF(AP85&gt;20,"",IF(AP85&lt;=190,20-((AP85-1)*1),1))</f>
        <v/>
      </c>
      <c r="AR85" s="270">
        <f t="shared" si="113"/>
        <v>16</v>
      </c>
      <c r="AS85" s="271">
        <f t="shared" si="5"/>
        <v>5</v>
      </c>
      <c r="AT85" s="272" t="str">
        <f t="shared" si="6"/>
        <v/>
      </c>
      <c r="AU85" s="273" t="str">
        <f t="shared" si="120"/>
        <v/>
      </c>
      <c r="AV85" s="274" t="str">
        <f t="shared" si="8"/>
        <v/>
      </c>
      <c r="AW85" s="1497"/>
      <c r="AX85" s="1497"/>
      <c r="AY85" s="1511"/>
      <c r="AZ85" s="1515"/>
      <c r="BA85" s="1458"/>
      <c r="BB85" s="1307" t="str">
        <f t="shared" si="9"/>
        <v/>
      </c>
      <c r="BC85" s="87">
        <f t="shared" si="10"/>
        <v>64</v>
      </c>
      <c r="BD85" s="986">
        <f t="shared" si="11"/>
        <v>64</v>
      </c>
      <c r="BE85" s="1654"/>
      <c r="BF85" s="1654"/>
      <c r="BG85" s="1654"/>
      <c r="BH85" s="1654"/>
      <c r="BI85" s="1654"/>
      <c r="BJ85" s="1029" t="str">
        <f t="shared" si="12"/>
        <v>44660.98.010</v>
      </c>
      <c r="BK85" s="1310">
        <f t="shared" si="13"/>
        <v>64</v>
      </c>
      <c r="BL85" s="1029" t="str">
        <f>IF(ISBLANK('JOURNÉE 1'!C85),"",'JOURNÉE 1'!C85)</f>
        <v>44660.98.010</v>
      </c>
      <c r="BM85" s="1310" t="str">
        <f>IF(ISBLANK('JOURNÉE 1'!AB85),"",'JOURNÉE 1'!AB85)</f>
        <v/>
      </c>
      <c r="BN85" s="1310" t="str">
        <f>IF(ISNA(VLOOKUP(BJ85,'JOURNÉE 1'!$BN$10:$BQ$280,3,FALSE)),"",VLOOKUP(BJ85,'JOURNÉE 1'!$BN$10:$BQ$280,3,FALSE))</f>
        <v>44660.98.010</v>
      </c>
      <c r="BO85" s="1310">
        <f t="shared" si="21"/>
        <v>64</v>
      </c>
      <c r="BP85" s="1310">
        <f t="shared" si="121"/>
        <v>64</v>
      </c>
      <c r="BQ85" s="1310" t="str">
        <f>IF(ISNA(VLOOKUP(BJ85,'JOURNÉE 1'!$C$10:AF$298,1,FALSE)),"",VLOOKUP(BJ85,'JOURNÉE 1'!$C$10:$AF$298,1,FALSE))</f>
        <v>44660.98.010</v>
      </c>
      <c r="BR85" s="277"/>
      <c r="BS85" t="str">
        <f>IF(ISEVEN(ROW()),IF($B85&lt;&gt;0,TEXT($B85,"00")&amp;" "&amp;#REF!&amp;" "&amp;1,""),IF($B84&lt;&gt;0,TEXT($B84,"00")&amp;" "&amp;#REF!&amp;" "&amp;2,""))</f>
        <v/>
      </c>
      <c r="BT85" t="str">
        <f t="shared" si="95"/>
        <v/>
      </c>
      <c r="BU85" t="str">
        <f t="shared" si="96"/>
        <v/>
      </c>
      <c r="BV85" t="str">
        <f t="shared" si="102"/>
        <v/>
      </c>
      <c r="BW85" t="str">
        <f t="shared" si="103"/>
        <v/>
      </c>
      <c r="BX85" t="str">
        <f t="shared" si="104"/>
        <v/>
      </c>
      <c r="BY85" t="str">
        <f t="shared" si="105"/>
        <v>JARDIN Thomas</v>
      </c>
      <c r="BZ85" t="str">
        <f t="shared" si="106"/>
        <v>S1H</v>
      </c>
      <c r="CA85" s="935">
        <f t="shared" si="107"/>
        <v>-4.4000000000000004</v>
      </c>
    </row>
    <row r="86" spans="1:79" ht="15.75" customHeight="1" thickTop="1" thickBot="1" x14ac:dyDescent="0.45">
      <c r="A86" s="1497"/>
      <c r="B86" s="1687"/>
      <c r="C86" s="113" t="s">
        <v>282</v>
      </c>
      <c r="D86" s="114" t="s">
        <v>283</v>
      </c>
      <c r="E86" s="114" t="s">
        <v>284</v>
      </c>
      <c r="F86" s="115" t="s">
        <v>66</v>
      </c>
      <c r="G86" s="115">
        <v>5.2</v>
      </c>
      <c r="H86" s="1670">
        <f t="shared" ref="H86" si="124">IF(G87="","",G86+G87)</f>
        <v>6.8000000000000007</v>
      </c>
      <c r="I86" s="1107" t="str">
        <f>IF(ISNA(VLOOKUP(C86,'J1&amp;J2'!$CA$9:$CE$466,5,FALSE)),"",VLOOKUP(C86,'J1&amp;J2'!$CA$9:$CE$466,5,FALSE))</f>
        <v>MAX1</v>
      </c>
      <c r="J86" s="1627">
        <v>105</v>
      </c>
      <c r="K86" s="1685">
        <f>IF(ISNA(VLOOKUP(J86,SaisieScores!$I$12:$J$103,2,FALSE)),"",VLOOKUP(J86,SaisieScores!$I$12:$J$103,2,FALSE))</f>
        <v>70</v>
      </c>
      <c r="L86" s="1695">
        <f>IF(OR(K86="",K86=0,K86=999),"",K86)</f>
        <v>70</v>
      </c>
      <c r="M86" s="1670">
        <f>IF(L86="","",L86-$AL$6)</f>
        <v>-2</v>
      </c>
      <c r="N86" s="1670">
        <f t="shared" ref="N86" si="125">IF(K86="","",RANK(K86,($K$10:$K$257),1))</f>
        <v>10</v>
      </c>
      <c r="O86" s="115"/>
      <c r="P86" s="115"/>
      <c r="Q86" s="194"/>
      <c r="R86" s="1692">
        <f>IF(OR(ISBLANK(K86),K86=""),"",RANK(K86,$K$82:$K$105,1)+COUNTIF($K$82:K86,K86)-1)</f>
        <v>3</v>
      </c>
      <c r="S86" s="1689">
        <f>IF(R86="","",IF(R86&gt;3,"",IF(R86=1,K86,IF(R86=2,K86,IF(R86=3,K86)))))</f>
        <v>70</v>
      </c>
      <c r="T86" s="1426">
        <v>110</v>
      </c>
      <c r="U86" s="1328">
        <f>IF(ISNA(VLOOKUP(T86,SaisieScores!$L$12:$M$103,2,FALSE)),"",VLOOKUP(T86,SaisieScores!$L$12:$M$103,2,FALSE))</f>
        <v>73</v>
      </c>
      <c r="V86" s="985">
        <f t="shared" si="0"/>
        <v>73</v>
      </c>
      <c r="W86" s="82" t="str">
        <f>IF('JOURNÉE 1'!AC86=0,"",'JOURNÉE 1'!AC86)</f>
        <v/>
      </c>
      <c r="X86" s="82">
        <f>IF(OR(ISBLANK(U86),U86=""),"",IF(U86="AB","",RANK(U86,$U$82:$U$105,1)+COUNTIF($U$82:U109,U86)-1))</f>
        <v>2</v>
      </c>
      <c r="Y86" s="103"/>
      <c r="Z86" s="103" t="s">
        <v>74</v>
      </c>
      <c r="AA86" s="103">
        <f>IF(SUM(AA82:AA85)&lt;&gt;0,SUM(AA82:AA85),0)</f>
        <v>49</v>
      </c>
      <c r="AB86" s="82">
        <f t="shared" si="1"/>
        <v>13</v>
      </c>
      <c r="AC86" s="1042">
        <f t="shared" si="110"/>
        <v>1</v>
      </c>
      <c r="AD86" s="1046">
        <f t="shared" si="97"/>
        <v>8</v>
      </c>
      <c r="AE86" s="82">
        <f t="shared" si="98"/>
        <v>73</v>
      </c>
      <c r="AF86" s="1143" t="str">
        <f>IF(ISNA(VLOOKUP(C86,'JOURNÉE 1'!$C$10:$AN$257,36,FALSE)),"",VLOOKUP(C86,'JOURNÉE 1'!$C$10:$AN$257,36,FALSE))</f>
        <v/>
      </c>
      <c r="AG86" s="1141">
        <f t="shared" si="99"/>
        <v>5.2</v>
      </c>
      <c r="AH86" s="1141">
        <f t="shared" si="100"/>
        <v>4.3600000000000003</v>
      </c>
      <c r="AI86" s="1141">
        <f t="shared" si="101"/>
        <v>-0.8</v>
      </c>
      <c r="AJ86" s="1242">
        <f t="shared" si="111"/>
        <v>67.8</v>
      </c>
      <c r="AK86" s="1046">
        <f t="shared" si="112"/>
        <v>12</v>
      </c>
      <c r="AL86" s="82" t="str">
        <f t="shared" si="3"/>
        <v/>
      </c>
      <c r="AM86" s="270" t="str">
        <f t="shared" si="4"/>
        <v/>
      </c>
      <c r="AN86" s="284"/>
      <c r="AO86" s="989"/>
      <c r="AP86" s="313" t="s">
        <v>74</v>
      </c>
      <c r="AQ86" s="284">
        <f>IF(SUM(AQ82:AQ85)&lt;&gt;0,SUM(AQ82:AQ85),0)</f>
        <v>29</v>
      </c>
      <c r="AR86" s="270">
        <f t="shared" si="113"/>
        <v>12</v>
      </c>
      <c r="AS86" s="271">
        <f t="shared" si="5"/>
        <v>9</v>
      </c>
      <c r="AT86" s="272" t="str">
        <f t="shared" si="6"/>
        <v/>
      </c>
      <c r="AU86" s="273" t="str">
        <f t="shared" si="120"/>
        <v/>
      </c>
      <c r="AV86" s="278" t="str">
        <f t="shared" si="8"/>
        <v/>
      </c>
      <c r="AW86" s="1497"/>
      <c r="AX86" s="1497"/>
      <c r="AY86" s="1703" t="str">
        <f>IF(BG86= "", "",BG86)</f>
        <v/>
      </c>
      <c r="AZ86" s="1697" t="str">
        <f>IF(OR(BF86=""),"",IF(OR(BG86=""),"",BF86))</f>
        <v/>
      </c>
      <c r="BA86" s="1698" t="str">
        <f>IF(BH86= "", "",BH86)</f>
        <v/>
      </c>
      <c r="BB86" s="983" t="str">
        <f t="shared" si="9"/>
        <v/>
      </c>
      <c r="BC86" s="83" t="str">
        <f t="shared" si="10"/>
        <v/>
      </c>
      <c r="BD86" s="984" t="str">
        <f t="shared" si="11"/>
        <v/>
      </c>
      <c r="BE86" s="1655" t="str">
        <f>IF(OR(C86="",C87=""),"",CONCATENATE(C86,C87))</f>
        <v>49520.95.22449520.98.013</v>
      </c>
      <c r="BF86" s="1655">
        <f>IF(L86= "", "",L86)</f>
        <v>70</v>
      </c>
      <c r="BG86" s="1655" t="str">
        <f>IF(ISNA(VLOOKUP(BE86,'JOURNÉE 1'!$BI$10:$BK$280,2,FALSE)),"",VLOOKUP(BE86,'JOURNÉE 1'!$BI$10:$BK$280,2,FALSE))</f>
        <v/>
      </c>
      <c r="BH86" s="1655" t="str">
        <f>IF(OR(BF86="",BG86=""),"",MIN(BF86:BG86))</f>
        <v/>
      </c>
      <c r="BI86" s="1655">
        <f>IF(COUNTIF(BF86,"&gt;1")&lt;1,"",SMALL(BF86:BG86,1))</f>
        <v>70</v>
      </c>
      <c r="BJ86" s="1029" t="str">
        <f t="shared" si="12"/>
        <v>49520.95.224</v>
      </c>
      <c r="BK86" s="1310">
        <f t="shared" si="13"/>
        <v>73</v>
      </c>
      <c r="BL86" s="1029" t="str">
        <f>IF(ISBLANK('JOURNÉE 1'!C86),"",'JOURNÉE 1'!C86)</f>
        <v/>
      </c>
      <c r="BM86" s="1310" t="str">
        <f>IF(ISBLANK('JOURNÉE 1'!AB86),"",'JOURNÉE 1'!AB86)</f>
        <v/>
      </c>
      <c r="BN86" s="1310" t="str">
        <f>IF(ISNA(VLOOKUP(BJ86,'JOURNÉE 1'!$BN$10:$BQ$280,3,FALSE)),"",VLOOKUP(BJ86,'JOURNÉE 1'!$BN$10:$BQ$280,3,FALSE))</f>
        <v/>
      </c>
      <c r="BO86" s="1310" t="str">
        <f t="shared" si="21"/>
        <v/>
      </c>
      <c r="BP86" s="1310">
        <f t="shared" ref="BP86:BP241" si="126">IF(COUNTIF(BK86,"&gt;1")&lt;1,"",SMALL(BK86:BN86,1))</f>
        <v>73</v>
      </c>
      <c r="BQ86" s="1310" t="str">
        <f>IF(ISNA(VLOOKUP(BJ86,'JOURNÉE 1'!$C$10:AF$298,1,FALSE)),"",VLOOKUP(BJ86,'JOURNÉE 1'!$C$10:$AF$298,1,FALSE))</f>
        <v/>
      </c>
      <c r="BR86" s="280"/>
      <c r="BS86" t="str">
        <f>IF(ISEVEN(ROW()),IF($B86&lt;&gt;0,TEXT($B86,"00")&amp;" "&amp;#REF!&amp;" "&amp;1,""),IF($B85&lt;&gt;0,TEXT($B85,"00")&amp;" "&amp;#REF!&amp;" "&amp;2,""))</f>
        <v/>
      </c>
      <c r="BT86" t="str">
        <f t="shared" si="95"/>
        <v/>
      </c>
      <c r="BU86" t="str">
        <f t="shared" si="96"/>
        <v/>
      </c>
      <c r="BV86" t="str">
        <f t="shared" si="102"/>
        <v/>
      </c>
      <c r="BW86" t="str">
        <f t="shared" si="103"/>
        <v/>
      </c>
      <c r="BX86" t="str">
        <f t="shared" si="104"/>
        <v/>
      </c>
      <c r="BY86" t="str">
        <f t="shared" si="105"/>
        <v>AUBIN Patrice</v>
      </c>
      <c r="BZ86" t="str">
        <f t="shared" si="106"/>
        <v>S3H</v>
      </c>
      <c r="CA86" s="935">
        <f t="shared" si="107"/>
        <v>5.2</v>
      </c>
    </row>
    <row r="87" spans="1:79" ht="15.75" customHeight="1" thickTop="1" thickBot="1" x14ac:dyDescent="0.45">
      <c r="A87" s="1497"/>
      <c r="B87" s="1678"/>
      <c r="C87" s="80" t="s">
        <v>560</v>
      </c>
      <c r="D87" s="81" t="s">
        <v>1963</v>
      </c>
      <c r="E87" s="81" t="s">
        <v>1964</v>
      </c>
      <c r="F87" s="82" t="s">
        <v>244</v>
      </c>
      <c r="G87" s="82">
        <v>1.6</v>
      </c>
      <c r="H87" s="1469"/>
      <c r="I87" s="1102" t="str">
        <f>IF(ISNA(VLOOKUP(C87,'J1&amp;J2'!$CA$9:$CE$466,5,FALSE)),"",VLOOKUP(C87,'J1&amp;J2'!$CA$9:$CE$466,5,FALSE))</f>
        <v>MAX1</v>
      </c>
      <c r="J87" s="1519"/>
      <c r="K87" s="1680"/>
      <c r="L87" s="1691"/>
      <c r="M87" s="1469"/>
      <c r="N87" s="1469"/>
      <c r="O87" s="82"/>
      <c r="P87" s="82"/>
      <c r="Q87" s="269"/>
      <c r="R87" s="1691"/>
      <c r="S87" s="1469"/>
      <c r="T87" s="1424">
        <v>111</v>
      </c>
      <c r="U87" s="1328">
        <f>IF(ISNA(VLOOKUP(T87,SaisieScores!$L$12:$M$103,2,FALSE)),"",VLOOKUP(T87,SaisieScores!$L$12:$M$103,2,FALSE))</f>
        <v>75</v>
      </c>
      <c r="V87" s="942">
        <f t="shared" si="0"/>
        <v>75</v>
      </c>
      <c r="W87" s="87" t="str">
        <f>IF('JOURNÉE 1'!AC87=0,"",'JOURNÉE 1'!AC87)</f>
        <v/>
      </c>
      <c r="X87" s="87">
        <f>IF(OR(ISBLANK(U87),U87=""),"",IF(U87="AB","",RANK(U87,$U$82:$U$105,1)+COUNTIF($U$82:U110,U87)-1))</f>
        <v>3</v>
      </c>
      <c r="Y87" s="99"/>
      <c r="Z87" s="99"/>
      <c r="AA87" s="99"/>
      <c r="AB87" s="87">
        <f t="shared" si="1"/>
        <v>11</v>
      </c>
      <c r="AC87" s="86">
        <f t="shared" si="110"/>
        <v>3</v>
      </c>
      <c r="AD87" s="1045">
        <f t="shared" si="97"/>
        <v>10</v>
      </c>
      <c r="AE87" s="87">
        <f t="shared" si="98"/>
        <v>75</v>
      </c>
      <c r="AF87" s="1143" t="str">
        <f>IF(ISNA(VLOOKUP(C87,'JOURNÉE 1'!$C$10:$AN$257,36,FALSE)),"",VLOOKUP(C87,'JOURNÉE 1'!$C$10:$AN$257,36,FALSE))</f>
        <v/>
      </c>
      <c r="AG87" s="1162">
        <f t="shared" si="99"/>
        <v>1.6</v>
      </c>
      <c r="AH87" s="1162">
        <f t="shared" si="100"/>
        <v>1.74</v>
      </c>
      <c r="AI87" s="1162">
        <f t="shared" si="101"/>
        <v>0.1</v>
      </c>
      <c r="AJ87" s="1241">
        <f t="shared" si="111"/>
        <v>73.400000000000006</v>
      </c>
      <c r="AK87" s="1045">
        <f t="shared" si="112"/>
        <v>29</v>
      </c>
      <c r="AL87" s="87" t="str">
        <f t="shared" si="3"/>
        <v/>
      </c>
      <c r="AM87" s="270" t="str">
        <f t="shared" si="4"/>
        <v/>
      </c>
      <c r="AN87" s="284"/>
      <c r="AO87" s="989"/>
      <c r="AP87" s="270"/>
      <c r="AQ87" s="270"/>
      <c r="AR87" s="270">
        <f t="shared" si="113"/>
        <v>29</v>
      </c>
      <c r="AS87" s="271" t="str">
        <f t="shared" si="5"/>
        <v/>
      </c>
      <c r="AT87" s="314" t="str">
        <f t="shared" si="6"/>
        <v/>
      </c>
      <c r="AU87" s="273" t="str">
        <f t="shared" si="120"/>
        <v/>
      </c>
      <c r="AV87" s="274" t="str">
        <f t="shared" si="8"/>
        <v/>
      </c>
      <c r="AW87" s="1497"/>
      <c r="AX87" s="1497"/>
      <c r="AY87" s="1511"/>
      <c r="AZ87" s="1515"/>
      <c r="BA87" s="1458"/>
      <c r="BB87" s="983" t="str">
        <f t="shared" si="9"/>
        <v/>
      </c>
      <c r="BC87" s="83" t="str">
        <f t="shared" si="10"/>
        <v/>
      </c>
      <c r="BD87" s="984" t="str">
        <f t="shared" si="11"/>
        <v/>
      </c>
      <c r="BE87" s="1654"/>
      <c r="BF87" s="1654"/>
      <c r="BG87" s="1654"/>
      <c r="BH87" s="1654"/>
      <c r="BI87" s="1654"/>
      <c r="BJ87" s="1029" t="str">
        <f t="shared" si="12"/>
        <v>49520.98.013</v>
      </c>
      <c r="BK87" s="1310">
        <f t="shared" si="13"/>
        <v>75</v>
      </c>
      <c r="BL87" s="1029" t="str">
        <f>IF(ISBLANK('JOURNÉE 1'!C87),"",'JOURNÉE 1'!C87)</f>
        <v/>
      </c>
      <c r="BM87" s="1310" t="str">
        <f>IF(ISBLANK('JOURNÉE 1'!AB87),"",'JOURNÉE 1'!AB87)</f>
        <v/>
      </c>
      <c r="BN87" s="1310" t="str">
        <f>IF(ISNA(VLOOKUP(BJ87,'JOURNÉE 1'!$BN$10:$BQ$280,3,FALSE)),"",VLOOKUP(BJ87,'JOURNÉE 1'!$BN$10:$BQ$280,3,FALSE))</f>
        <v/>
      </c>
      <c r="BO87" s="1310" t="str">
        <f t="shared" si="21"/>
        <v/>
      </c>
      <c r="BP87" s="1310">
        <f t="shared" si="126"/>
        <v>75</v>
      </c>
      <c r="BQ87" s="1310" t="str">
        <f>IF(ISNA(VLOOKUP(BJ87,'JOURNÉE 1'!$C$10:AF$298,1,FALSE)),"",VLOOKUP(BJ87,'JOURNÉE 1'!$C$10:$AF$298,1,FALSE))</f>
        <v/>
      </c>
      <c r="BR87" s="277"/>
      <c r="BS87" t="str">
        <f>IF(ISEVEN(ROW()),IF($B87&lt;&gt;0,TEXT($B87,"00")&amp;" "&amp;#REF!&amp;" "&amp;1,""),IF($B86&lt;&gt;0,TEXT($B86,"00")&amp;" "&amp;#REF!&amp;" "&amp;2,""))</f>
        <v/>
      </c>
      <c r="BT87" t="str">
        <f t="shared" si="95"/>
        <v/>
      </c>
      <c r="BU87" t="str">
        <f t="shared" si="96"/>
        <v/>
      </c>
      <c r="BV87" t="str">
        <f t="shared" si="102"/>
        <v/>
      </c>
      <c r="BW87" t="str">
        <f t="shared" si="103"/>
        <v/>
      </c>
      <c r="BX87" t="str">
        <f t="shared" si="104"/>
        <v/>
      </c>
      <c r="BY87" t="str">
        <f t="shared" si="105"/>
        <v>TRILLARD Marie-Lise</v>
      </c>
      <c r="BZ87" t="str">
        <f t="shared" si="106"/>
        <v>S1F</v>
      </c>
      <c r="CA87" s="935">
        <f t="shared" si="107"/>
        <v>1.6</v>
      </c>
    </row>
    <row r="88" spans="1:79" ht="15.75" customHeight="1" thickTop="1" thickBot="1" x14ac:dyDescent="0.45">
      <c r="A88" s="1497"/>
      <c r="B88" s="1683"/>
      <c r="C88" s="97"/>
      <c r="D88" s="98"/>
      <c r="E88" s="98"/>
      <c r="F88" s="87"/>
      <c r="G88" s="87"/>
      <c r="H88" s="1661" t="str">
        <f t="shared" ref="H88" si="127">IF(G89="","",G88+G89)</f>
        <v/>
      </c>
      <c r="I88" s="1103" t="str">
        <f>IF(ISNA(VLOOKUP(C88,'J1&amp;J2'!$CA$9:$CE$466,5,FALSE)),"",VLOOKUP(C88,'J1&amp;J2'!$CA$9:$CE$466,5,FALSE))</f>
        <v/>
      </c>
      <c r="J88" s="1516"/>
      <c r="K88" s="1685" t="str">
        <f>IF(ISNA(VLOOKUP(J88,SaisieScores!$I$12:$J$103,2,FALSE)),"",VLOOKUP(J88,SaisieScores!$I$12:$J$103,2,FALSE))</f>
        <v/>
      </c>
      <c r="L88" s="1686" t="str">
        <f>IF(OR(K88="",K88=0,K88=999),"",K88)</f>
        <v/>
      </c>
      <c r="M88" s="1661" t="str">
        <f>IF(L88="","",L88-$AL$6)</f>
        <v/>
      </c>
      <c r="N88" s="1661" t="str">
        <f t="shared" ref="N88" si="128">IF(K88="","",RANK(K88,($K$10:$K$257),1))</f>
        <v/>
      </c>
      <c r="O88" s="99"/>
      <c r="P88" s="99"/>
      <c r="Q88" s="186"/>
      <c r="R88" s="1690" t="str">
        <f>IF(OR(ISBLANK(K88),K88=""),"",RANK(K88,$K$82:$K$105,1)+COUNTIF($K$82:K88,K88)-1)</f>
        <v/>
      </c>
      <c r="S88" s="1468" t="str">
        <f>IF(R88="","",IF(R88&gt;3,"",IF(R88=1,K88,IF(R88=2,K88,IF(R88=3,K88)))))</f>
        <v/>
      </c>
      <c r="T88" s="1425"/>
      <c r="U88" s="1328" t="str">
        <f>IF(ISNA(VLOOKUP(T88,SaisieScores!$L$12:$M$103,2,FALSE)),"",VLOOKUP(T88,SaisieScores!$L$12:$M$103,2,FALSE))</f>
        <v/>
      </c>
      <c r="V88" s="985" t="str">
        <f t="shared" si="0"/>
        <v/>
      </c>
      <c r="W88" s="82" t="str">
        <f>IF('JOURNÉE 1'!AC88=0,"",'JOURNÉE 1'!AC88)</f>
        <v/>
      </c>
      <c r="X88" s="82" t="str">
        <f>IF(OR(ISBLANK(U88),U88=""),"",IF(U88="AB","",RANK(U88,$U$82:$U$105,1)+COUNTIF($U$82:U111,U88)-1))</f>
        <v/>
      </c>
      <c r="Y88" s="82"/>
      <c r="Z88" s="82"/>
      <c r="AA88" s="82"/>
      <c r="AB88" s="82" t="str">
        <f t="shared" si="1"/>
        <v/>
      </c>
      <c r="AC88" s="1042" t="str">
        <f t="shared" si="110"/>
        <v/>
      </c>
      <c r="AD88" s="1046" t="str">
        <f t="shared" si="97"/>
        <v/>
      </c>
      <c r="AE88" s="82" t="str">
        <f t="shared" si="98"/>
        <v/>
      </c>
      <c r="AF88" s="1143" t="str">
        <f>IF(ISNA(VLOOKUP(C88,'JOURNÉE 1'!$C$10:$AN$257,36,FALSE)),"",VLOOKUP(C88,'JOURNÉE 1'!$C$10:$AN$257,36,FALSE))</f>
        <v/>
      </c>
      <c r="AG88" s="1141" t="str">
        <f t="shared" si="99"/>
        <v/>
      </c>
      <c r="AH88" s="1141" t="str">
        <f t="shared" si="100"/>
        <v/>
      </c>
      <c r="AI88" s="1141" t="str">
        <f t="shared" si="101"/>
        <v/>
      </c>
      <c r="AJ88" s="1242" t="str">
        <f t="shared" si="111"/>
        <v/>
      </c>
      <c r="AK88" s="1046" t="str">
        <f t="shared" si="112"/>
        <v/>
      </c>
      <c r="AL88" s="82" t="str">
        <f t="shared" si="3"/>
        <v/>
      </c>
      <c r="AM88" s="270" t="str">
        <f t="shared" si="4"/>
        <v/>
      </c>
      <c r="AN88" s="284"/>
      <c r="AO88" s="989"/>
      <c r="AP88" s="270"/>
      <c r="AQ88" s="270"/>
      <c r="AR88" s="270" t="str">
        <f t="shared" si="113"/>
        <v/>
      </c>
      <c r="AS88" s="271" t="str">
        <f t="shared" si="5"/>
        <v/>
      </c>
      <c r="AT88" s="272" t="str">
        <f t="shared" si="6"/>
        <v/>
      </c>
      <c r="AU88" s="273" t="str">
        <f t="shared" si="120"/>
        <v/>
      </c>
      <c r="AV88" s="278" t="str">
        <f t="shared" si="8"/>
        <v/>
      </c>
      <c r="AW88" s="1497"/>
      <c r="AX88" s="1497"/>
      <c r="AY88" s="1667">
        <f>IF(BG88= "", "",BG88)</f>
        <v>0</v>
      </c>
      <c r="AZ88" s="1658" t="str">
        <f>IF(OR(BF88=""),"",IF(OR(BG88=""),"",BF88))</f>
        <v/>
      </c>
      <c r="BA88" s="1660" t="str">
        <f>IF(BH88= "", "",BH88)</f>
        <v/>
      </c>
      <c r="BB88" s="1307" t="str">
        <f t="shared" si="9"/>
        <v/>
      </c>
      <c r="BC88" s="87" t="str">
        <f t="shared" si="10"/>
        <v/>
      </c>
      <c r="BD88" s="986" t="str">
        <f t="shared" si="11"/>
        <v/>
      </c>
      <c r="BE88" s="1655" t="str">
        <f>IF(OR(C88="",C98=""),"",CONCATENATE(C88,C98))</f>
        <v/>
      </c>
      <c r="BF88" s="1655" t="str">
        <f>IF(L88= "", "",L88)</f>
        <v/>
      </c>
      <c r="BG88" s="1655">
        <f>IF(ISNA(VLOOKUP(BE88,'JOURNÉE 1'!$BI$10:$BK$280,2,FALSE)),"",VLOOKUP(BE88,'JOURNÉE 1'!$BI$10:$BK$280,2,FALSE))</f>
        <v>0</v>
      </c>
      <c r="BH88" s="1655" t="str">
        <f>IF(OR(BF88="",BG88=""),"",MIN(BF88:BG88))</f>
        <v/>
      </c>
      <c r="BI88" s="1655" t="str">
        <f>IF(COUNTIF(BF88,"&gt;1")&lt;1,"",SMALL(BF88:BG88,1))</f>
        <v/>
      </c>
      <c r="BJ88" s="1029" t="str">
        <f t="shared" si="12"/>
        <v/>
      </c>
      <c r="BK88" s="1310" t="str">
        <f t="shared" si="13"/>
        <v/>
      </c>
      <c r="BL88" s="1029" t="str">
        <f>IF(ISBLANK('JOURNÉE 1'!C88),"",'JOURNÉE 1'!C88)</f>
        <v/>
      </c>
      <c r="BM88" s="1310" t="str">
        <f>IF(ISBLANK('JOURNÉE 1'!AB88),"",'JOURNÉE 1'!AB88)</f>
        <v/>
      </c>
      <c r="BN88" s="1310" t="str">
        <f>IF(ISNA(VLOOKUP(BJ88,'JOURNÉE 1'!$BN$10:$BQ$280,3,FALSE)),"",VLOOKUP(BJ88,'JOURNÉE 1'!$BN$10:$BQ$280,3,FALSE))</f>
        <v/>
      </c>
      <c r="BO88" s="1310" t="str">
        <f t="shared" si="21"/>
        <v/>
      </c>
      <c r="BP88" s="1310" t="str">
        <f t="shared" si="126"/>
        <v/>
      </c>
      <c r="BQ88" s="1310" t="str">
        <f>IF(ISNA(VLOOKUP(BJ88,'JOURNÉE 1'!$C$10:AF$298,1,FALSE)),"",VLOOKUP(BJ88,'JOURNÉE 1'!$C$10:$AF$298,1,FALSE))</f>
        <v/>
      </c>
      <c r="BR88" s="280"/>
      <c r="BS88" t="str">
        <f>IF(ISEVEN(ROW()),IF($B88&lt;&gt;0,TEXT($B88,"00")&amp;" "&amp;#REF!&amp;" "&amp;1,""),IF($B87&lt;&gt;0,TEXT($B87,"00")&amp;" "&amp;#REF!&amp;" "&amp;2,""))</f>
        <v/>
      </c>
      <c r="BT88" t="str">
        <f t="shared" si="95"/>
        <v/>
      </c>
      <c r="BU88" t="str">
        <f t="shared" si="96"/>
        <v/>
      </c>
      <c r="BV88" t="str">
        <f t="shared" si="102"/>
        <v/>
      </c>
      <c r="BW88" t="str">
        <f t="shared" si="103"/>
        <v/>
      </c>
      <c r="BX88" t="str">
        <f t="shared" si="104"/>
        <v/>
      </c>
      <c r="BY88" t="str">
        <f t="shared" si="105"/>
        <v/>
      </c>
      <c r="BZ88" t="str">
        <f t="shared" si="106"/>
        <v/>
      </c>
      <c r="CA88" s="935" t="str">
        <f t="shared" si="107"/>
        <v/>
      </c>
    </row>
    <row r="89" spans="1:79" ht="15.75" customHeight="1" thickTop="1" thickBot="1" x14ac:dyDescent="0.45">
      <c r="A89" s="1497"/>
      <c r="B89" s="1684"/>
      <c r="C89" s="97"/>
      <c r="D89" s="98"/>
      <c r="E89" s="98"/>
      <c r="F89" s="87"/>
      <c r="G89" s="87"/>
      <c r="H89" s="1469"/>
      <c r="I89" s="1103" t="str">
        <f>IF(ISNA(VLOOKUP(C89,'J1&amp;J2'!$CA$9:$CE$466,5,FALSE)),"",VLOOKUP(C89,'J1&amp;J2'!$CA$9:$CE$466,5,FALSE))</f>
        <v/>
      </c>
      <c r="J89" s="1517"/>
      <c r="K89" s="1680"/>
      <c r="L89" s="1691"/>
      <c r="M89" s="1469"/>
      <c r="N89" s="1469"/>
      <c r="O89" s="88"/>
      <c r="P89" s="88"/>
      <c r="Q89" s="987"/>
      <c r="R89" s="1691"/>
      <c r="S89" s="1469"/>
      <c r="T89" s="1425"/>
      <c r="U89" s="1328" t="str">
        <f>IF(ISNA(VLOOKUP(T89,SaisieScores!$L$12:$M$103,2,FALSE)),"",VLOOKUP(T89,SaisieScores!$L$12:$M$103,2,FALSE))</f>
        <v/>
      </c>
      <c r="V89" s="942" t="str">
        <f t="shared" si="0"/>
        <v/>
      </c>
      <c r="W89" s="87" t="str">
        <f>IF('JOURNÉE 1'!AC89=0,"",'JOURNÉE 1'!AC89)</f>
        <v/>
      </c>
      <c r="X89" s="87" t="str">
        <f>IF(OR(ISBLANK(U89),U89=""),"",IF(U89="AB","",RANK(U89,$U$82:$U$105,1)+COUNTIF($U$82:U112,U89)-1))</f>
        <v/>
      </c>
      <c r="Y89" s="99"/>
      <c r="Z89" s="99"/>
      <c r="AA89" s="99"/>
      <c r="AB89" s="87" t="str">
        <f t="shared" si="1"/>
        <v/>
      </c>
      <c r="AC89" s="86" t="str">
        <f t="shared" si="110"/>
        <v/>
      </c>
      <c r="AD89" s="1045" t="str">
        <f t="shared" si="97"/>
        <v/>
      </c>
      <c r="AE89" s="87" t="str">
        <f t="shared" si="98"/>
        <v/>
      </c>
      <c r="AF89" s="1143" t="str">
        <f>IF(ISNA(VLOOKUP(C89,'JOURNÉE 1'!$C$10:$AN$257,36,FALSE)),"",VLOOKUP(C89,'JOURNÉE 1'!$C$10:$AN$257,36,FALSE))</f>
        <v/>
      </c>
      <c r="AG89" s="1162" t="str">
        <f t="shared" si="99"/>
        <v/>
      </c>
      <c r="AH89" s="1162" t="str">
        <f t="shared" si="100"/>
        <v/>
      </c>
      <c r="AI89" s="1162" t="str">
        <f t="shared" si="101"/>
        <v/>
      </c>
      <c r="AJ89" s="1241" t="str">
        <f t="shared" si="111"/>
        <v/>
      </c>
      <c r="AK89" s="1045" t="str">
        <f t="shared" si="112"/>
        <v/>
      </c>
      <c r="AL89" s="87" t="str">
        <f t="shared" si="3"/>
        <v/>
      </c>
      <c r="AM89" s="270" t="str">
        <f t="shared" si="4"/>
        <v/>
      </c>
      <c r="AN89" s="270"/>
      <c r="AO89" s="989"/>
      <c r="AP89" s="270"/>
      <c r="AQ89" s="270"/>
      <c r="AR89" s="270" t="str">
        <f t="shared" si="113"/>
        <v/>
      </c>
      <c r="AS89" s="271" t="str">
        <f t="shared" si="5"/>
        <v/>
      </c>
      <c r="AT89" s="272" t="str">
        <f t="shared" si="6"/>
        <v/>
      </c>
      <c r="AU89" s="273" t="str">
        <f t="shared" si="120"/>
        <v/>
      </c>
      <c r="AV89" s="274" t="str">
        <f>IF(OR(ISBLANK(I98),ISBLANK(U89),ISBLANK($AV$6)),"",IF(U89="AB",IF(I98+3.6&gt;=36,36,I98+3.6),IF(AND(I98&gt;=18,$AV$6-U89+I98&gt;0),I98-($AV$6-U89+I98)*0.4,IF(AND(I98&lt;18,$AV$6-U89+I98&gt;0),I98-($AV$6-U89+I98)*0.2,IF($AV$6-U89+I98&lt;0,IF(I98-($AV$6-U89+I98)*0.1&gt;36,36,I98-($AV$6-U89+I98)*0.1),IF($AV$6-U89+I98=0,I98))))))</f>
        <v/>
      </c>
      <c r="AW89" s="1497"/>
      <c r="AX89" s="1497"/>
      <c r="AY89" s="1511"/>
      <c r="AZ89" s="1515"/>
      <c r="BA89" s="1458"/>
      <c r="BB89" s="1307" t="str">
        <f t="shared" si="9"/>
        <v/>
      </c>
      <c r="BC89" s="87" t="str">
        <f t="shared" si="10"/>
        <v/>
      </c>
      <c r="BD89" s="986" t="str">
        <f t="shared" si="11"/>
        <v/>
      </c>
      <c r="BE89" s="1654"/>
      <c r="BF89" s="1654"/>
      <c r="BG89" s="1654"/>
      <c r="BH89" s="1654"/>
      <c r="BI89" s="1654"/>
      <c r="BJ89" s="1029" t="str">
        <f t="shared" si="12"/>
        <v/>
      </c>
      <c r="BK89" s="1310" t="str">
        <f t="shared" si="13"/>
        <v/>
      </c>
      <c r="BL89" s="1029" t="str">
        <f>IF(ISBLANK('JOURNÉE 1'!C89),"",'JOURNÉE 1'!C89)</f>
        <v/>
      </c>
      <c r="BM89" s="1310" t="str">
        <f>IF(ISBLANK('JOURNÉE 1'!AB89),"",'JOURNÉE 1'!AB89)</f>
        <v/>
      </c>
      <c r="BN89" s="1310" t="str">
        <f>IF(ISNA(VLOOKUP(BJ89,'JOURNÉE 1'!$BN$10:$BQ$280,3,FALSE)),"",VLOOKUP(BJ89,'JOURNÉE 1'!$BN$10:$BQ$280,3,FALSE))</f>
        <v/>
      </c>
      <c r="BO89" s="1310" t="str">
        <f t="shared" si="21"/>
        <v/>
      </c>
      <c r="BP89" s="1310" t="str">
        <f t="shared" si="126"/>
        <v/>
      </c>
      <c r="BQ89" s="1310" t="str">
        <f>IF(ISNA(VLOOKUP(BJ89,'JOURNÉE 1'!$C$10:AF$298,1,FALSE)),"",VLOOKUP(BJ89,'JOURNÉE 1'!$C$10:$AF$298,1,FALSE))</f>
        <v/>
      </c>
      <c r="BR89" s="277"/>
      <c r="BS89" t="str">
        <f>IF(ISEVEN(ROW()),IF($B89&lt;&gt;0,TEXT($B89,"00")&amp;" "&amp;#REF!&amp;" "&amp;1,""),IF($B88&lt;&gt;0,TEXT($B88,"00")&amp;" "&amp;#REF!&amp;" "&amp;2,""))</f>
        <v/>
      </c>
      <c r="BT89" t="str">
        <f t="shared" si="95"/>
        <v/>
      </c>
      <c r="BU89" t="str">
        <f t="shared" si="96"/>
        <v/>
      </c>
      <c r="BV89" t="str">
        <f t="shared" si="102"/>
        <v/>
      </c>
      <c r="BW89" t="str">
        <f t="shared" si="103"/>
        <v/>
      </c>
      <c r="BX89" t="str">
        <f t="shared" si="104"/>
        <v/>
      </c>
      <c r="BY89" t="str">
        <f t="shared" si="105"/>
        <v/>
      </c>
      <c r="BZ89" t="str">
        <f t="shared" si="106"/>
        <v/>
      </c>
      <c r="CA89" s="935" t="str">
        <f t="shared" si="107"/>
        <v/>
      </c>
    </row>
    <row r="90" spans="1:79" ht="15.75" customHeight="1" thickTop="1" thickBot="1" x14ac:dyDescent="0.45">
      <c r="A90" s="1497"/>
      <c r="B90" s="1687"/>
      <c r="C90" s="113"/>
      <c r="D90" s="114"/>
      <c r="E90" s="114"/>
      <c r="F90" s="115"/>
      <c r="G90" s="115"/>
      <c r="H90" s="1670" t="str">
        <f t="shared" ref="H90" si="129">IF(G91="","",G90+G91)</f>
        <v/>
      </c>
      <c r="I90" s="1107" t="str">
        <f>IF(ISNA(VLOOKUP(C90,'J1&amp;J2'!$CA$9:$CE$466,5,FALSE)),"",VLOOKUP(C90,'J1&amp;J2'!$CA$9:$CE$466,5,FALSE))</f>
        <v/>
      </c>
      <c r="J90" s="1627"/>
      <c r="K90" s="1685" t="str">
        <f>IF(ISNA(VLOOKUP(J90,SaisieScores!$I$12:$J$103,2,FALSE)),"",VLOOKUP(J90,SaisieScores!$I$12:$J$103,2,FALSE))</f>
        <v/>
      </c>
      <c r="L90" s="1695" t="str">
        <f>IF(OR(K90="",K90=0,K90=999),"",K90)</f>
        <v/>
      </c>
      <c r="M90" s="1670" t="str">
        <f>IF(L90="","",L90-$AL$6)</f>
        <v/>
      </c>
      <c r="N90" s="1670" t="str">
        <f t="shared" ref="N90" si="130">IF(K90="","",RANK(K90,($K$10:$K$257),1))</f>
        <v/>
      </c>
      <c r="O90" s="115"/>
      <c r="P90" s="115"/>
      <c r="Q90" s="194"/>
      <c r="R90" s="1692" t="str">
        <f>IF(OR(ISBLANK(K90),K90=""),"",RANK(K90,$K$82:$K$105,1)+COUNTIF($K$82:K90,K90)-1)</f>
        <v/>
      </c>
      <c r="S90" s="1689" t="str">
        <f>IF(R90="","",IF(R90&gt;3,"",IF(R90=1,K90,IF(R90=2,K90,IF(R90=3,K90)))))</f>
        <v/>
      </c>
      <c r="T90" s="1426"/>
      <c r="U90" s="1328" t="str">
        <f>IF(ISNA(VLOOKUP(T90,SaisieScores!$L$12:$M$103,2,FALSE)),"",VLOOKUP(T90,SaisieScores!$L$12:$M$103,2,FALSE))</f>
        <v/>
      </c>
      <c r="V90" s="985" t="str">
        <f t="shared" si="0"/>
        <v/>
      </c>
      <c r="W90" s="82" t="str">
        <f>IF('JOURNÉE 1'!AC90=0,"",'JOURNÉE 1'!AC90)</f>
        <v/>
      </c>
      <c r="X90" s="82" t="str">
        <f>IF(OR(ISBLANK(U90),U90=""),"",IF(U90="AB","",RANK(U90,$U$82:$U$105,1)+COUNTIF($U$82:U113,U90)-1))</f>
        <v/>
      </c>
      <c r="Y90" s="82"/>
      <c r="Z90" s="82"/>
      <c r="AA90" s="82"/>
      <c r="AB90" s="82" t="str">
        <f t="shared" si="1"/>
        <v/>
      </c>
      <c r="AC90" s="1042" t="str">
        <f t="shared" si="110"/>
        <v/>
      </c>
      <c r="AD90" s="1046" t="str">
        <f t="shared" si="97"/>
        <v/>
      </c>
      <c r="AE90" s="82" t="str">
        <f t="shared" si="98"/>
        <v/>
      </c>
      <c r="AF90" s="1143" t="str">
        <f>IF(ISNA(VLOOKUP(C90,'JOURNÉE 1'!$C$10:$AN$257,36,FALSE)),"",VLOOKUP(C90,'JOURNÉE 1'!$C$10:$AN$257,36,FALSE))</f>
        <v/>
      </c>
      <c r="AG90" s="1141" t="str">
        <f t="shared" si="99"/>
        <v/>
      </c>
      <c r="AH90" s="1141" t="str">
        <f t="shared" si="100"/>
        <v/>
      </c>
      <c r="AI90" s="1141" t="str">
        <f t="shared" si="101"/>
        <v/>
      </c>
      <c r="AJ90" s="1242" t="str">
        <f t="shared" si="111"/>
        <v/>
      </c>
      <c r="AK90" s="1046" t="str">
        <f t="shared" si="112"/>
        <v/>
      </c>
      <c r="AL90" s="82" t="str">
        <f t="shared" si="3"/>
        <v/>
      </c>
      <c r="AM90" s="270" t="str">
        <f t="shared" si="4"/>
        <v/>
      </c>
      <c r="AN90" s="284"/>
      <c r="AO90" s="989"/>
      <c r="AP90" s="270"/>
      <c r="AQ90" s="270"/>
      <c r="AR90" s="270" t="str">
        <f t="shared" si="113"/>
        <v/>
      </c>
      <c r="AS90" s="271" t="str">
        <f t="shared" si="5"/>
        <v/>
      </c>
      <c r="AT90" s="272" t="str">
        <f t="shared" si="6"/>
        <v/>
      </c>
      <c r="AU90" s="273" t="str">
        <f t="shared" si="120"/>
        <v/>
      </c>
      <c r="AV90" s="278" t="str">
        <f t="shared" ref="AV90:AV97" si="131">IF(OR(ISBLANK(I90),ISBLANK(U90),ISBLANK($AV$6)),"",IF(U90="AB",IF(I90+3.6&gt;=36,36,I90+3.6),IF(AND(I90&gt;=18,$AV$6-U90+I90&gt;0),I90-($AV$6-U90+I90)*0.4,IF(AND(I90&lt;18,$AV$6-U90+I90&gt;0),I90-($AV$6-U90+I90)*0.2,IF($AV$6-U90+I90&lt;0,IF(I90-($AV$6-U90+I90)*0.1&gt;36,36,I90-($AV$6-U90+I90)*0.1),IF($AV$6-U90+I90=0,I90))))))</f>
        <v/>
      </c>
      <c r="AW90" s="1497"/>
      <c r="AX90" s="1497"/>
      <c r="AY90" s="1667">
        <f>IF(BG90= "", "",BG90)</f>
        <v>0</v>
      </c>
      <c r="AZ90" s="1658" t="str">
        <f>IF(OR(BF90=""),"",IF(OR(BG90=""),"",BF90))</f>
        <v/>
      </c>
      <c r="BA90" s="1660" t="str">
        <f>IF(BH90= "", "",BH90)</f>
        <v/>
      </c>
      <c r="BB90" s="1307" t="str">
        <f t="shared" si="9"/>
        <v/>
      </c>
      <c r="BC90" s="87" t="str">
        <f t="shared" si="10"/>
        <v/>
      </c>
      <c r="BD90" s="986" t="str">
        <f t="shared" si="11"/>
        <v/>
      </c>
      <c r="BE90" s="1655" t="str">
        <f>IF(OR(C90="",C91=""),"",CONCATENATE(C90,C91))</f>
        <v/>
      </c>
      <c r="BF90" s="1655" t="str">
        <f>IF(L90= "", "",L90)</f>
        <v/>
      </c>
      <c r="BG90" s="1655">
        <f>IF(ISNA(VLOOKUP(BE90,'JOURNÉE 1'!$BI$10:$BK$280,2,FALSE)),"",VLOOKUP(BE90,'JOURNÉE 1'!$BI$10:$BK$280,2,FALSE))</f>
        <v>0</v>
      </c>
      <c r="BH90" s="1655" t="str">
        <f>IF(OR(BF90="",BG90=""),"",MIN(BF90:BG90))</f>
        <v/>
      </c>
      <c r="BI90" s="1655" t="str">
        <f>IF(COUNTIF(BF90,"&gt;1")&lt;1,"",SMALL(BF90:BG90,1))</f>
        <v/>
      </c>
      <c r="BJ90" s="1029" t="str">
        <f t="shared" ref="BJ90:BJ153" si="132">IF(C90= "", "",C90)</f>
        <v/>
      </c>
      <c r="BK90" s="1310" t="str">
        <f t="shared" si="13"/>
        <v/>
      </c>
      <c r="BL90" s="1029" t="str">
        <f>IF(ISBLANK('JOURNÉE 1'!C90),"",'JOURNÉE 1'!C90)</f>
        <v/>
      </c>
      <c r="BM90" s="1310" t="str">
        <f>IF(ISBLANK('JOURNÉE 1'!AB90),"",'JOURNÉE 1'!AB90)</f>
        <v/>
      </c>
      <c r="BN90" s="1310" t="str">
        <f>IF(ISNA(VLOOKUP(BJ90,'JOURNÉE 1'!$BN$10:$BQ$280,3,FALSE)),"",VLOOKUP(BJ90,'JOURNÉE 1'!$BN$10:$BQ$280,3,FALSE))</f>
        <v/>
      </c>
      <c r="BO90" s="1310" t="str">
        <f t="shared" si="21"/>
        <v/>
      </c>
      <c r="BP90" s="1310" t="str">
        <f t="shared" si="126"/>
        <v/>
      </c>
      <c r="BQ90" s="1310" t="str">
        <f>IF(ISNA(VLOOKUP(BJ90,'JOURNÉE 1'!$C$10:AF$298,1,FALSE)),"",VLOOKUP(BJ90,'JOURNÉE 1'!$C$10:$AF$298,1,FALSE))</f>
        <v/>
      </c>
      <c r="BR90" s="280"/>
      <c r="BS90" t="str">
        <f>IF(ISEVEN(ROW()),IF($B90&lt;&gt;0,TEXT($B90,"00")&amp;" "&amp;#REF!&amp;" "&amp;1,""),IF($B89&lt;&gt;0,TEXT($B89,"00")&amp;" "&amp;#REF!&amp;" "&amp;2,""))</f>
        <v/>
      </c>
      <c r="BT90" t="str">
        <f t="shared" si="95"/>
        <v/>
      </c>
      <c r="BU90" t="str">
        <f t="shared" si="96"/>
        <v/>
      </c>
      <c r="BV90" t="str">
        <f t="shared" si="102"/>
        <v/>
      </c>
      <c r="BW90" t="str">
        <f t="shared" si="103"/>
        <v/>
      </c>
      <c r="BX90" t="str">
        <f t="shared" si="104"/>
        <v/>
      </c>
      <c r="BY90" t="str">
        <f t="shared" si="105"/>
        <v/>
      </c>
      <c r="BZ90" t="str">
        <f t="shared" si="106"/>
        <v/>
      </c>
      <c r="CA90" s="935" t="str">
        <f t="shared" si="107"/>
        <v/>
      </c>
    </row>
    <row r="91" spans="1:79" ht="15.75" customHeight="1" thickTop="1" thickBot="1" x14ac:dyDescent="0.45">
      <c r="A91" s="1497"/>
      <c r="B91" s="1678"/>
      <c r="C91" s="80"/>
      <c r="D91" s="81"/>
      <c r="E91" s="81"/>
      <c r="F91" s="82"/>
      <c r="G91" s="82"/>
      <c r="H91" s="1469"/>
      <c r="I91" s="1102" t="str">
        <f>IF(ISNA(VLOOKUP(C91,'J1&amp;J2'!$CA$9:$CE$466,5,FALSE)),"",VLOOKUP(C91,'J1&amp;J2'!$CA$9:$CE$466,5,FALSE))</f>
        <v/>
      </c>
      <c r="J91" s="1519"/>
      <c r="K91" s="1680"/>
      <c r="L91" s="1691"/>
      <c r="M91" s="1469"/>
      <c r="N91" s="1469"/>
      <c r="O91" s="82"/>
      <c r="P91" s="82"/>
      <c r="Q91" s="269"/>
      <c r="R91" s="1691"/>
      <c r="S91" s="1469"/>
      <c r="T91" s="1424"/>
      <c r="U91" s="1328" t="str">
        <f>IF(ISNA(VLOOKUP(T91,SaisieScores!$L$12:$M$103,2,FALSE)),"",VLOOKUP(T91,SaisieScores!$L$12:$M$103,2,FALSE))</f>
        <v/>
      </c>
      <c r="V91" s="942" t="str">
        <f t="shared" si="0"/>
        <v/>
      </c>
      <c r="W91" s="87" t="str">
        <f>IF('JOURNÉE 1'!AC91=0,"",'JOURNÉE 1'!AC91)</f>
        <v/>
      </c>
      <c r="X91" s="87" t="str">
        <f>IF(OR(ISBLANK(U91),U91=""),"",IF(U91="AB","",RANK(U91,$U$82:$U$105,1)+COUNTIF($U$82:U114,U91)-1))</f>
        <v/>
      </c>
      <c r="Y91" s="99"/>
      <c r="Z91" s="99"/>
      <c r="AA91" s="99"/>
      <c r="AB91" s="87" t="str">
        <f t="shared" si="1"/>
        <v/>
      </c>
      <c r="AC91" s="86" t="str">
        <f t="shared" si="110"/>
        <v/>
      </c>
      <c r="AD91" s="1045" t="str">
        <f t="shared" si="97"/>
        <v/>
      </c>
      <c r="AE91" s="87" t="str">
        <f t="shared" si="98"/>
        <v/>
      </c>
      <c r="AF91" s="1143" t="str">
        <f>IF(ISNA(VLOOKUP(C91,'JOURNÉE 1'!$C$10:$AN$257,36,FALSE)),"",VLOOKUP(C91,'JOURNÉE 1'!$C$10:$AN$257,36,FALSE))</f>
        <v/>
      </c>
      <c r="AG91" s="1162" t="str">
        <f t="shared" si="99"/>
        <v/>
      </c>
      <c r="AH91" s="1162" t="str">
        <f t="shared" si="100"/>
        <v/>
      </c>
      <c r="AI91" s="1162" t="str">
        <f t="shared" si="101"/>
        <v/>
      </c>
      <c r="AJ91" s="1241" t="str">
        <f t="shared" si="111"/>
        <v/>
      </c>
      <c r="AK91" s="1045" t="str">
        <f t="shared" si="112"/>
        <v/>
      </c>
      <c r="AL91" s="87" t="str">
        <f t="shared" si="3"/>
        <v/>
      </c>
      <c r="AM91" s="270" t="str">
        <f t="shared" si="4"/>
        <v/>
      </c>
      <c r="AN91" s="284"/>
      <c r="AO91" s="989"/>
      <c r="AP91" s="270"/>
      <c r="AQ91" s="270"/>
      <c r="AR91" s="270" t="str">
        <f t="shared" si="113"/>
        <v/>
      </c>
      <c r="AS91" s="271" t="str">
        <f t="shared" si="5"/>
        <v/>
      </c>
      <c r="AT91" s="272" t="str">
        <f t="shared" si="6"/>
        <v/>
      </c>
      <c r="AU91" s="273" t="str">
        <f t="shared" si="120"/>
        <v/>
      </c>
      <c r="AV91" s="274" t="str">
        <f t="shared" si="131"/>
        <v/>
      </c>
      <c r="AW91" s="1497"/>
      <c r="AX91" s="1497"/>
      <c r="AY91" s="1511"/>
      <c r="AZ91" s="1515"/>
      <c r="BA91" s="1458"/>
      <c r="BB91" s="1307" t="str">
        <f t="shared" si="9"/>
        <v/>
      </c>
      <c r="BC91" s="87" t="str">
        <f t="shared" si="10"/>
        <v/>
      </c>
      <c r="BD91" s="986" t="str">
        <f t="shared" si="11"/>
        <v/>
      </c>
      <c r="BE91" s="1654"/>
      <c r="BF91" s="1654"/>
      <c r="BG91" s="1654"/>
      <c r="BH91" s="1654"/>
      <c r="BI91" s="1654"/>
      <c r="BJ91" s="1029" t="str">
        <f t="shared" si="132"/>
        <v/>
      </c>
      <c r="BK91" s="1310" t="str">
        <f t="shared" si="13"/>
        <v/>
      </c>
      <c r="BL91" s="1029" t="str">
        <f>IF(ISBLANK('JOURNÉE 1'!C91),"",'JOURNÉE 1'!C91)</f>
        <v/>
      </c>
      <c r="BM91" s="1310" t="str">
        <f>IF(ISBLANK('JOURNÉE 1'!AB91),"",'JOURNÉE 1'!AB91)</f>
        <v/>
      </c>
      <c r="BN91" s="1310" t="str">
        <f>IF(ISNA(VLOOKUP(BJ91,'JOURNÉE 1'!$BN$10:$BQ$280,3,FALSE)),"",VLOOKUP(BJ91,'JOURNÉE 1'!$BN$10:$BQ$280,3,FALSE))</f>
        <v/>
      </c>
      <c r="BO91" s="1310" t="str">
        <f t="shared" si="21"/>
        <v/>
      </c>
      <c r="BP91" s="1310" t="str">
        <f t="shared" si="126"/>
        <v/>
      </c>
      <c r="BQ91" s="1310" t="str">
        <f>IF(ISNA(VLOOKUP(BJ91,'JOURNÉE 1'!$C$10:AF$298,1,FALSE)),"",VLOOKUP(BJ91,'JOURNÉE 1'!$C$10:$AF$298,1,FALSE))</f>
        <v/>
      </c>
      <c r="BR91" s="277"/>
      <c r="BS91" t="str">
        <f>IF(ISEVEN(ROW()),IF($B91&lt;&gt;0,TEXT($B91,"00")&amp;" "&amp;#REF!&amp;" "&amp;1,""),IF($B90&lt;&gt;0,TEXT($B90,"00")&amp;" "&amp;#REF!&amp;" "&amp;2,""))</f>
        <v/>
      </c>
      <c r="BT91" t="str">
        <f t="shared" si="95"/>
        <v/>
      </c>
      <c r="BU91" t="str">
        <f t="shared" si="96"/>
        <v/>
      </c>
      <c r="BV91" t="str">
        <f t="shared" si="102"/>
        <v/>
      </c>
      <c r="BW91" t="str">
        <f t="shared" si="103"/>
        <v/>
      </c>
      <c r="BX91" t="str">
        <f t="shared" si="104"/>
        <v/>
      </c>
      <c r="BY91" t="str">
        <f t="shared" si="105"/>
        <v/>
      </c>
      <c r="BZ91" t="str">
        <f t="shared" si="106"/>
        <v/>
      </c>
      <c r="CA91" s="935" t="str">
        <f t="shared" si="107"/>
        <v/>
      </c>
    </row>
    <row r="92" spans="1:79" ht="15.75" customHeight="1" thickBot="1" x14ac:dyDescent="0.45">
      <c r="A92" s="1497"/>
      <c r="B92" s="1683"/>
      <c r="C92" s="97"/>
      <c r="D92" s="98"/>
      <c r="E92" s="98"/>
      <c r="F92" s="87"/>
      <c r="G92" s="87"/>
      <c r="H92" s="1661" t="str">
        <f t="shared" ref="H92" si="133">IF(G93="","",G92+G93)</f>
        <v/>
      </c>
      <c r="I92" s="1103" t="str">
        <f>IF(ISNA(VLOOKUP(C92,'J1&amp;J2'!$CA$9:$CE$466,5,FALSE)),"",VLOOKUP(C92,'J1&amp;J2'!$CA$9:$CE$466,5,FALSE))</f>
        <v/>
      </c>
      <c r="J92" s="1516"/>
      <c r="K92" s="1685" t="str">
        <f>IF(ISNA(VLOOKUP(J92,SaisieScores!$I$12:$J$103,2,FALSE)),"",VLOOKUP(J92,SaisieScores!$I$12:$J$103,2,FALSE))</f>
        <v/>
      </c>
      <c r="L92" s="1686" t="str">
        <f>IF(OR(K92="",K92=0,K92=999),"",K92)</f>
        <v/>
      </c>
      <c r="M92" s="1661" t="str">
        <f>IF(L92="","",L92-$AL$6)</f>
        <v/>
      </c>
      <c r="N92" s="1661" t="str">
        <f t="shared" ref="N92" si="134">IF(K92="","",RANK(K92,($K$10:$K$257),1))</f>
        <v/>
      </c>
      <c r="O92" s="99"/>
      <c r="P92" s="99"/>
      <c r="Q92" s="186"/>
      <c r="R92" s="1690" t="str">
        <f>IF(OR(ISBLANK(K92),K92=""),"",RANK(K92,$K$82:$K$105,1)+COUNTIF($K$82:K92,K92)-1)</f>
        <v/>
      </c>
      <c r="S92" s="1468" t="str">
        <f>IF(R92="","",IF(R92&gt;3,"",IF(R92=1,K92,IF(R92=2,K92,IF(R92=3,K92)))))</f>
        <v/>
      </c>
      <c r="T92" s="1425"/>
      <c r="U92" s="1328" t="str">
        <f>IF(ISNA(VLOOKUP(T92,SaisieScores!$L$12:$M$103,2,FALSE)),"",VLOOKUP(T92,SaisieScores!$L$12:$M$103,2,FALSE))</f>
        <v/>
      </c>
      <c r="V92" s="985" t="str">
        <f t="shared" si="0"/>
        <v/>
      </c>
      <c r="W92" s="82" t="str">
        <f>IF('JOURNÉE 1'!AC92=0,"",'JOURNÉE 1'!AC92)</f>
        <v/>
      </c>
      <c r="X92" s="82" t="str">
        <f>IF(OR(ISBLANK(U92),U92=""),"",IF(U92="AB","",RANK(U92,$U$82:$U$105,1)+COUNTIF($U$82:U115,U92)-1))</f>
        <v/>
      </c>
      <c r="Y92" s="82"/>
      <c r="Z92" s="82"/>
      <c r="AA92" s="82"/>
      <c r="AB92" s="82" t="str">
        <f t="shared" si="1"/>
        <v/>
      </c>
      <c r="AC92" s="1042" t="str">
        <f t="shared" si="110"/>
        <v/>
      </c>
      <c r="AD92" s="1046" t="str">
        <f t="shared" si="97"/>
        <v/>
      </c>
      <c r="AE92" s="82" t="str">
        <f t="shared" si="98"/>
        <v/>
      </c>
      <c r="AF92" s="1141" t="str">
        <f>IF(ISNA(VLOOKUP(C92,'JOURNÉE 1'!$C$10:$AN$257,36,FALSE)),"",VLOOKUP(C92,'JOURNÉE 1'!$C$10:$AN$257,36,FALSE))</f>
        <v/>
      </c>
      <c r="AG92" s="1141" t="str">
        <f t="shared" si="99"/>
        <v/>
      </c>
      <c r="AH92" s="1141" t="str">
        <f t="shared" si="100"/>
        <v/>
      </c>
      <c r="AI92" s="1141" t="str">
        <f t="shared" si="101"/>
        <v/>
      </c>
      <c r="AJ92" s="1242" t="str">
        <f t="shared" si="111"/>
        <v/>
      </c>
      <c r="AK92" s="1046" t="str">
        <f t="shared" si="112"/>
        <v/>
      </c>
      <c r="AL92" s="82" t="str">
        <f t="shared" si="3"/>
        <v/>
      </c>
      <c r="AM92" s="270" t="str">
        <f t="shared" si="4"/>
        <v/>
      </c>
      <c r="AN92" s="284"/>
      <c r="AO92" s="989"/>
      <c r="AP92" s="270"/>
      <c r="AQ92" s="270"/>
      <c r="AR92" s="270" t="str">
        <f t="shared" si="113"/>
        <v/>
      </c>
      <c r="AS92" s="271" t="str">
        <f t="shared" si="5"/>
        <v/>
      </c>
      <c r="AT92" s="272" t="str">
        <f t="shared" si="6"/>
        <v/>
      </c>
      <c r="AU92" s="273" t="str">
        <f t="shared" si="120"/>
        <v/>
      </c>
      <c r="AV92" s="278" t="str">
        <f t="shared" si="131"/>
        <v/>
      </c>
      <c r="AW92" s="1497"/>
      <c r="AX92" s="1497"/>
      <c r="AY92" s="1667">
        <f>IF(BG92= "", "",BG92)</f>
        <v>0</v>
      </c>
      <c r="AZ92" s="1658" t="str">
        <f>IF(OR(BF92=""),"",IF(OR(BG92=""),"",BF92))</f>
        <v/>
      </c>
      <c r="BA92" s="1660" t="str">
        <f>IF(BH92= "", "",BH92)</f>
        <v/>
      </c>
      <c r="BB92" s="1307" t="str">
        <f t="shared" si="9"/>
        <v/>
      </c>
      <c r="BC92" s="87" t="str">
        <f t="shared" si="10"/>
        <v/>
      </c>
      <c r="BD92" s="986" t="str">
        <f t="shared" si="11"/>
        <v/>
      </c>
      <c r="BE92" s="1655" t="str">
        <f>IF(OR(C92="",C93=""),"",CONCATENATE(C92,C93))</f>
        <v/>
      </c>
      <c r="BF92" s="1655" t="str">
        <f>IF(L92= "", "",L92)</f>
        <v/>
      </c>
      <c r="BG92" s="1655">
        <f>IF(ISNA(VLOOKUP(BE92,'JOURNÉE 1'!$BI$10:$BK$280,2,FALSE)),"",VLOOKUP(BE92,'JOURNÉE 1'!$BI$10:$BK$280,2,FALSE))</f>
        <v>0</v>
      </c>
      <c r="BH92" s="1655" t="str">
        <f>IF(OR(BF92="",BG92=""),"",MIN(BF92:BG92))</f>
        <v/>
      </c>
      <c r="BI92" s="1655" t="str">
        <f>IF(COUNTIF(BF92,"&gt;1")&lt;1,"",SMALL(BF92:BG92,1))</f>
        <v/>
      </c>
      <c r="BJ92" s="1029" t="str">
        <f t="shared" si="132"/>
        <v/>
      </c>
      <c r="BK92" s="1310" t="str">
        <f t="shared" si="13"/>
        <v/>
      </c>
      <c r="BL92" s="1029" t="str">
        <f>IF(ISBLANK('JOURNÉE 1'!C92),"",'JOURNÉE 1'!C92)</f>
        <v/>
      </c>
      <c r="BM92" s="1310" t="str">
        <f>IF(ISBLANK('JOURNÉE 1'!AB92),"",'JOURNÉE 1'!AB92)</f>
        <v/>
      </c>
      <c r="BN92" s="1310" t="str">
        <f>IF(ISNA(VLOOKUP(BJ92,'JOURNÉE 1'!$BN$10:$BQ$280,3,FALSE)),"",VLOOKUP(BJ92,'JOURNÉE 1'!$BN$10:$BQ$280,3,FALSE))</f>
        <v/>
      </c>
      <c r="BO92" s="1310" t="str">
        <f t="shared" si="21"/>
        <v/>
      </c>
      <c r="BP92" s="1310" t="str">
        <f t="shared" si="126"/>
        <v/>
      </c>
      <c r="BQ92" s="1310" t="str">
        <f>IF(ISNA(VLOOKUP(BJ92,'JOURNÉE 1'!$C$10:AF$298,1,FALSE)),"",VLOOKUP(BJ92,'JOURNÉE 1'!$C$10:$AF$298,1,FALSE))</f>
        <v/>
      </c>
      <c r="BR92" s="280"/>
      <c r="BS92" t="str">
        <f>IF(ISEVEN(ROW()),IF($B92&lt;&gt;0,TEXT($B92,"00")&amp;" "&amp;#REF!&amp;" "&amp;1,""),IF($B91&lt;&gt;0,TEXT($B91,"00")&amp;" "&amp;#REF!&amp;" "&amp;2,""))</f>
        <v/>
      </c>
      <c r="BT92" t="str">
        <f t="shared" si="95"/>
        <v/>
      </c>
      <c r="BU92" t="str">
        <f t="shared" si="96"/>
        <v/>
      </c>
      <c r="BV92" t="str">
        <f t="shared" si="102"/>
        <v/>
      </c>
      <c r="BW92" t="str">
        <f t="shared" si="103"/>
        <v/>
      </c>
      <c r="BX92" t="str">
        <f t="shared" si="104"/>
        <v/>
      </c>
      <c r="BY92" t="str">
        <f t="shared" si="105"/>
        <v/>
      </c>
      <c r="BZ92" t="str">
        <f t="shared" si="106"/>
        <v/>
      </c>
      <c r="CA92" s="935" t="str">
        <f t="shared" si="107"/>
        <v/>
      </c>
    </row>
    <row r="93" spans="1:79" ht="15.75" customHeight="1" thickBot="1" x14ac:dyDescent="0.45">
      <c r="A93" s="1497"/>
      <c r="B93" s="1684"/>
      <c r="C93" s="97"/>
      <c r="D93" s="98"/>
      <c r="E93" s="98"/>
      <c r="F93" s="87"/>
      <c r="G93" s="87"/>
      <c r="H93" s="1469"/>
      <c r="I93" s="1103" t="str">
        <f>IF(ISNA(VLOOKUP(C93,'J1&amp;J2'!$CA$9:$CE$466,5,FALSE)),"",VLOOKUP(C93,'J1&amp;J2'!$CA$9:$CE$466,5,FALSE))</f>
        <v/>
      </c>
      <c r="J93" s="1517"/>
      <c r="K93" s="1680"/>
      <c r="L93" s="1691"/>
      <c r="M93" s="1469"/>
      <c r="N93" s="1469"/>
      <c r="O93" s="88"/>
      <c r="P93" s="88"/>
      <c r="Q93" s="987"/>
      <c r="R93" s="1691"/>
      <c r="S93" s="1469"/>
      <c r="T93" s="1425"/>
      <c r="U93" s="1328" t="str">
        <f>IF(ISNA(VLOOKUP(T93,SaisieScores!$L$12:$M$103,2,FALSE)),"",VLOOKUP(T93,SaisieScores!$L$12:$M$103,2,FALSE))</f>
        <v/>
      </c>
      <c r="V93" s="942" t="str">
        <f t="shared" si="0"/>
        <v/>
      </c>
      <c r="W93" s="87" t="str">
        <f>IF('JOURNÉE 1'!AC93=0,"",'JOURNÉE 1'!AC93)</f>
        <v/>
      </c>
      <c r="X93" s="87" t="str">
        <f>IF(OR(ISBLANK(U93),U93=""),"",IF(U93="AB","",RANK(U93,$U$82:$U$105,1)+COUNTIF($U$82:U116,U93)-1))</f>
        <v/>
      </c>
      <c r="Y93" s="99"/>
      <c r="Z93" s="99"/>
      <c r="AA93" s="99"/>
      <c r="AB93" s="87" t="str">
        <f t="shared" si="1"/>
        <v/>
      </c>
      <c r="AC93" s="86" t="str">
        <f t="shared" si="110"/>
        <v/>
      </c>
      <c r="AD93" s="1045" t="str">
        <f t="shared" si="97"/>
        <v/>
      </c>
      <c r="AE93" s="87" t="str">
        <f t="shared" si="98"/>
        <v/>
      </c>
      <c r="AF93" s="1140" t="str">
        <f>IF(ISNA(VLOOKUP(C93,'JOURNÉE 1'!$C$10:$AN$257,36,FALSE)),"",VLOOKUP(C93,'JOURNÉE 1'!$C$10:$AN$257,36,FALSE))</f>
        <v/>
      </c>
      <c r="AG93" s="1162" t="str">
        <f t="shared" si="99"/>
        <v/>
      </c>
      <c r="AH93" s="1162" t="str">
        <f t="shared" si="100"/>
        <v/>
      </c>
      <c r="AI93" s="1162" t="str">
        <f t="shared" si="101"/>
        <v/>
      </c>
      <c r="AJ93" s="1241" t="str">
        <f t="shared" si="111"/>
        <v/>
      </c>
      <c r="AK93" s="1045" t="str">
        <f t="shared" si="112"/>
        <v/>
      </c>
      <c r="AL93" s="87" t="str">
        <f t="shared" si="3"/>
        <v/>
      </c>
      <c r="AM93" s="270" t="str">
        <f t="shared" si="4"/>
        <v/>
      </c>
      <c r="AN93" s="284"/>
      <c r="AO93" s="989"/>
      <c r="AP93" s="270"/>
      <c r="AQ93" s="270"/>
      <c r="AR93" s="270" t="str">
        <f t="shared" si="113"/>
        <v/>
      </c>
      <c r="AS93" s="271" t="str">
        <f t="shared" si="5"/>
        <v/>
      </c>
      <c r="AT93" s="272" t="str">
        <f t="shared" si="6"/>
        <v/>
      </c>
      <c r="AU93" s="273" t="str">
        <f t="shared" si="120"/>
        <v/>
      </c>
      <c r="AV93" s="274" t="str">
        <f t="shared" si="131"/>
        <v/>
      </c>
      <c r="AW93" s="1497"/>
      <c r="AX93" s="1497"/>
      <c r="AY93" s="1511"/>
      <c r="AZ93" s="1515"/>
      <c r="BA93" s="1458"/>
      <c r="BB93" s="1307" t="str">
        <f t="shared" si="9"/>
        <v/>
      </c>
      <c r="BC93" s="87" t="str">
        <f t="shared" si="10"/>
        <v/>
      </c>
      <c r="BD93" s="986" t="str">
        <f t="shared" si="11"/>
        <v/>
      </c>
      <c r="BE93" s="1654"/>
      <c r="BF93" s="1654"/>
      <c r="BG93" s="1654"/>
      <c r="BH93" s="1654"/>
      <c r="BI93" s="1654"/>
      <c r="BJ93" s="1029" t="str">
        <f t="shared" si="132"/>
        <v/>
      </c>
      <c r="BK93" s="1310" t="str">
        <f t="shared" si="13"/>
        <v/>
      </c>
      <c r="BL93" s="1029" t="str">
        <f>IF(ISBLANK('JOURNÉE 1'!C93),"",'JOURNÉE 1'!C93)</f>
        <v/>
      </c>
      <c r="BM93" s="1310" t="str">
        <f>IF(ISBLANK('JOURNÉE 1'!AB93),"",'JOURNÉE 1'!AB93)</f>
        <v/>
      </c>
      <c r="BN93" s="1310" t="str">
        <f>IF(ISNA(VLOOKUP(BJ93,'JOURNÉE 1'!$BN$10:$BQ$280,3,FALSE)),"",VLOOKUP(BJ93,'JOURNÉE 1'!$BN$10:$BQ$280,3,FALSE))</f>
        <v/>
      </c>
      <c r="BO93" s="1310" t="str">
        <f t="shared" si="21"/>
        <v/>
      </c>
      <c r="BP93" s="1310" t="str">
        <f t="shared" si="126"/>
        <v/>
      </c>
      <c r="BQ93" s="1310" t="str">
        <f>IF(ISNA(VLOOKUP(BJ93,'JOURNÉE 1'!$C$10:AF$298,1,FALSE)),"",VLOOKUP(BJ93,'JOURNÉE 1'!$C$10:$AF$298,1,FALSE))</f>
        <v/>
      </c>
      <c r="BR93" s="277"/>
      <c r="BS93" t="str">
        <f>IF(ISEVEN(ROW()),IF($B93&lt;&gt;0,TEXT($B93,"00")&amp;" "&amp;#REF!&amp;" "&amp;1,""),IF($B92&lt;&gt;0,TEXT($B92,"00")&amp;" "&amp;#REF!&amp;" "&amp;2,""))</f>
        <v/>
      </c>
      <c r="BT93" t="str">
        <f t="shared" si="95"/>
        <v/>
      </c>
      <c r="BU93" t="str">
        <f t="shared" si="96"/>
        <v/>
      </c>
      <c r="BV93" t="str">
        <f t="shared" si="102"/>
        <v/>
      </c>
      <c r="BW93" t="str">
        <f t="shared" si="103"/>
        <v/>
      </c>
      <c r="BX93" t="str">
        <f t="shared" si="104"/>
        <v/>
      </c>
      <c r="BY93" t="str">
        <f t="shared" si="105"/>
        <v/>
      </c>
      <c r="BZ93" t="str">
        <f t="shared" si="106"/>
        <v/>
      </c>
      <c r="CA93" s="935" t="str">
        <f t="shared" si="107"/>
        <v/>
      </c>
    </row>
    <row r="94" spans="1:79" ht="15.75" customHeight="1" x14ac:dyDescent="0.4">
      <c r="A94" s="1497"/>
      <c r="B94" s="1687"/>
      <c r="C94" s="113"/>
      <c r="D94" s="114"/>
      <c r="E94" s="114"/>
      <c r="F94" s="115"/>
      <c r="G94" s="115"/>
      <c r="H94" s="1670" t="str">
        <f t="shared" ref="H94" si="135">IF(G95="","",G94+G95)</f>
        <v/>
      </c>
      <c r="I94" s="1107" t="str">
        <f>IF(ISNA(VLOOKUP(C94,'J1&amp;J2'!$CA$9:$CE$466,5,FALSE)),"",VLOOKUP(C94,'J1&amp;J2'!$CA$9:$CE$466,5,FALSE))</f>
        <v/>
      </c>
      <c r="J94" s="1627"/>
      <c r="K94" s="1685" t="str">
        <f>IF(ISNA(VLOOKUP(J94,SaisieScores!$I$12:$J$103,2,FALSE)),"",VLOOKUP(J94,SaisieScores!$I$12:$J$103,2,FALSE))</f>
        <v/>
      </c>
      <c r="L94" s="1695" t="str">
        <f>IF(OR(K94="",K94=0,K94=999),"",K94)</f>
        <v/>
      </c>
      <c r="M94" s="1670" t="str">
        <f>IF(L94="","",L94-$AL$6)</f>
        <v/>
      </c>
      <c r="N94" s="1670" t="str">
        <f t="shared" ref="N94" si="136">IF(K94="","",RANK(K94,($K$10:$K$257),1))</f>
        <v/>
      </c>
      <c r="O94" s="115"/>
      <c r="P94" s="115"/>
      <c r="Q94" s="194"/>
      <c r="R94" s="1692" t="str">
        <f>IF(OR(ISBLANK(K94),K94=""),"",RANK(K94,$K$82:$K$105,1)+COUNTIF($K$82:K94,K94)-1)</f>
        <v/>
      </c>
      <c r="S94" s="1689" t="str">
        <f>IF(R94="","",IF(R94&gt;3,"",IF(R94=1,K94,IF(R94=2,K94,IF(R94=3,K94)))))</f>
        <v/>
      </c>
      <c r="T94" s="1426"/>
      <c r="U94" s="1328" t="str">
        <f>IF(ISNA(VLOOKUP(T94,SaisieScores!$L$12:$M$103,2,FALSE)),"",VLOOKUP(T94,SaisieScores!$L$12:$M$103,2,FALSE))</f>
        <v/>
      </c>
      <c r="V94" s="985" t="str">
        <f t="shared" si="0"/>
        <v/>
      </c>
      <c r="W94" s="82" t="str">
        <f>IF('JOURNÉE 1'!AC94=0,"",'JOURNÉE 1'!AC94)</f>
        <v/>
      </c>
      <c r="X94" s="82" t="str">
        <f>IF(OR(ISBLANK(U94),U94=""),"",IF(U94="AB","",RANK(U94,$U$82:$U$105,1)+COUNTIF($U$82:U117,U94)-1))</f>
        <v/>
      </c>
      <c r="Y94" s="82"/>
      <c r="Z94" s="82"/>
      <c r="AA94" s="82"/>
      <c r="AB94" s="82" t="str">
        <f t="shared" si="1"/>
        <v/>
      </c>
      <c r="AC94" s="1042" t="str">
        <f t="shared" si="110"/>
        <v/>
      </c>
      <c r="AD94" s="1046" t="str">
        <f t="shared" si="97"/>
        <v/>
      </c>
      <c r="AE94" s="82" t="str">
        <f t="shared" si="98"/>
        <v/>
      </c>
      <c r="AF94" s="1141" t="str">
        <f>IF(ISNA(VLOOKUP(C94,'JOURNÉE 1'!$C$10:$AN$257,36,FALSE)),"",VLOOKUP(C94,'JOURNÉE 1'!$C$10:$AN$257,36,FALSE))</f>
        <v/>
      </c>
      <c r="AG94" s="1141" t="str">
        <f t="shared" si="99"/>
        <v/>
      </c>
      <c r="AH94" s="1141" t="str">
        <f t="shared" si="100"/>
        <v/>
      </c>
      <c r="AI94" s="1141" t="str">
        <f t="shared" si="101"/>
        <v/>
      </c>
      <c r="AJ94" s="1242" t="str">
        <f t="shared" si="111"/>
        <v/>
      </c>
      <c r="AK94" s="1046" t="str">
        <f t="shared" si="112"/>
        <v/>
      </c>
      <c r="AL94" s="82" t="str">
        <f t="shared" si="3"/>
        <v/>
      </c>
      <c r="AM94" s="270" t="str">
        <f t="shared" si="4"/>
        <v/>
      </c>
      <c r="AN94" s="284"/>
      <c r="AO94" s="989"/>
      <c r="AP94" s="270"/>
      <c r="AQ94" s="270"/>
      <c r="AR94" s="270" t="str">
        <f t="shared" si="113"/>
        <v/>
      </c>
      <c r="AS94" s="271" t="str">
        <f t="shared" si="5"/>
        <v/>
      </c>
      <c r="AT94" s="272" t="str">
        <f t="shared" si="6"/>
        <v/>
      </c>
      <c r="AU94" s="273" t="str">
        <f t="shared" si="120"/>
        <v/>
      </c>
      <c r="AV94" s="278" t="str">
        <f t="shared" si="131"/>
        <v/>
      </c>
      <c r="AW94" s="1497"/>
      <c r="AX94" s="1497"/>
      <c r="AY94" s="1667">
        <f>IF(BG94= "", "",BG94)</f>
        <v>0</v>
      </c>
      <c r="AZ94" s="1658" t="str">
        <f>IF(OR(BF94=""),"",IF(OR(BG94=""),"",BF94))</f>
        <v/>
      </c>
      <c r="BA94" s="1660" t="str">
        <f>IF(BH94= "", "",BH94)</f>
        <v/>
      </c>
      <c r="BB94" s="1307" t="str">
        <f t="shared" si="9"/>
        <v/>
      </c>
      <c r="BC94" s="87" t="str">
        <f t="shared" si="10"/>
        <v/>
      </c>
      <c r="BD94" s="986" t="str">
        <f t="shared" si="11"/>
        <v/>
      </c>
      <c r="BE94" s="1655" t="str">
        <f>IF(OR(C94="",C95=""),"",CONCATENATE(C94,C95))</f>
        <v/>
      </c>
      <c r="BF94" s="1655" t="str">
        <f>IF(L94= "", "",L94)</f>
        <v/>
      </c>
      <c r="BG94" s="1655">
        <f>IF(ISNA(VLOOKUP(BE94,'JOURNÉE 1'!$BI$10:$BK$280,2,FALSE)),"",VLOOKUP(BE94,'JOURNÉE 1'!$BI$10:$BK$280,2,FALSE))</f>
        <v>0</v>
      </c>
      <c r="BH94" s="1655" t="str">
        <f>IF(OR(BF94="",BG94=""),"",MIN(BF94:BG94))</f>
        <v/>
      </c>
      <c r="BI94" s="1655" t="str">
        <f>IF(COUNTIF(BF94,"&gt;1")&lt;1,"",SMALL(BF94:BG94,1))</f>
        <v/>
      </c>
      <c r="BJ94" s="1029" t="str">
        <f t="shared" si="132"/>
        <v/>
      </c>
      <c r="BK94" s="1310" t="str">
        <f t="shared" si="13"/>
        <v/>
      </c>
      <c r="BL94" s="1029" t="str">
        <f>IF(ISBLANK('JOURNÉE 1'!C94),"",'JOURNÉE 1'!C94)</f>
        <v/>
      </c>
      <c r="BM94" s="1310" t="str">
        <f>IF(ISBLANK('JOURNÉE 1'!AB94),"",'JOURNÉE 1'!AB94)</f>
        <v/>
      </c>
      <c r="BN94" s="1310" t="str">
        <f>IF(ISNA(VLOOKUP(BJ94,'JOURNÉE 1'!$BN$10:$BQ$280,3,FALSE)),"",VLOOKUP(BJ94,'JOURNÉE 1'!$BN$10:$BQ$280,3,FALSE))</f>
        <v/>
      </c>
      <c r="BO94" s="1310" t="str">
        <f t="shared" si="21"/>
        <v/>
      </c>
      <c r="BP94" s="1310" t="str">
        <f t="shared" si="126"/>
        <v/>
      </c>
      <c r="BQ94" s="1310" t="str">
        <f>IF(ISNA(VLOOKUP(BJ94,'JOURNÉE 1'!$C$10:AF$298,1,FALSE)),"",VLOOKUP(BJ94,'JOURNÉE 1'!$C$10:$AF$298,1,FALSE))</f>
        <v/>
      </c>
      <c r="BR94" s="280"/>
      <c r="BS94" t="str">
        <f>IF(ISEVEN(ROW()),IF($B94&lt;&gt;0,TEXT($B94,"00")&amp;" "&amp;#REF!&amp;" "&amp;1,""),IF($B93&lt;&gt;0,TEXT($B93,"00")&amp;" "&amp;#REF!&amp;" "&amp;2,""))</f>
        <v/>
      </c>
      <c r="BT94" t="str">
        <f t="shared" si="95"/>
        <v/>
      </c>
      <c r="BU94" t="str">
        <f t="shared" si="96"/>
        <v/>
      </c>
      <c r="BV94" t="str">
        <f t="shared" si="102"/>
        <v/>
      </c>
      <c r="BW94" t="str">
        <f t="shared" si="103"/>
        <v/>
      </c>
      <c r="BX94" t="str">
        <f t="shared" si="104"/>
        <v/>
      </c>
      <c r="BY94" t="str">
        <f t="shared" si="105"/>
        <v/>
      </c>
      <c r="BZ94" t="str">
        <f t="shared" si="106"/>
        <v/>
      </c>
      <c r="CA94" s="935" t="str">
        <f t="shared" si="107"/>
        <v/>
      </c>
    </row>
    <row r="95" spans="1:79" ht="15.75" customHeight="1" thickBot="1" x14ac:dyDescent="0.45">
      <c r="A95" s="1497"/>
      <c r="B95" s="1678"/>
      <c r="C95" s="80"/>
      <c r="D95" s="81"/>
      <c r="E95" s="81"/>
      <c r="F95" s="82"/>
      <c r="G95" s="82"/>
      <c r="H95" s="1469"/>
      <c r="I95" s="1102" t="str">
        <f>IF(ISNA(VLOOKUP(C95,'J1&amp;J2'!$CA$9:$CE$466,5,FALSE)),"",VLOOKUP(C95,'J1&amp;J2'!$CA$9:$CE$466,5,FALSE))</f>
        <v/>
      </c>
      <c r="J95" s="1519"/>
      <c r="K95" s="1680"/>
      <c r="L95" s="1691"/>
      <c r="M95" s="1469"/>
      <c r="N95" s="1469"/>
      <c r="O95" s="82"/>
      <c r="P95" s="82"/>
      <c r="Q95" s="269"/>
      <c r="R95" s="1691"/>
      <c r="S95" s="1469"/>
      <c r="T95" s="1424"/>
      <c r="U95" s="1328" t="str">
        <f>IF(ISNA(VLOOKUP(T95,SaisieScores!$L$12:$M$103,2,FALSE)),"",VLOOKUP(T95,SaisieScores!$L$12:$M$103,2,FALSE))</f>
        <v/>
      </c>
      <c r="V95" s="942" t="str">
        <f t="shared" si="0"/>
        <v/>
      </c>
      <c r="W95" s="87" t="str">
        <f>IF('JOURNÉE 1'!AC95=0,"",'JOURNÉE 1'!AC95)</f>
        <v/>
      </c>
      <c r="X95" s="87" t="str">
        <f>IF(OR(ISBLANK(U95),U95=""),"",IF(U95="AB","",RANK(U95,$U$82:$U$105,1)+COUNTIF($U$82:U118,U95)-1))</f>
        <v/>
      </c>
      <c r="Y95" s="99"/>
      <c r="Z95" s="99"/>
      <c r="AA95" s="99"/>
      <c r="AB95" s="87" t="str">
        <f t="shared" si="1"/>
        <v/>
      </c>
      <c r="AC95" s="86" t="str">
        <f t="shared" si="110"/>
        <v/>
      </c>
      <c r="AD95" s="1045" t="str">
        <f t="shared" si="97"/>
        <v/>
      </c>
      <c r="AE95" s="87" t="str">
        <f t="shared" si="98"/>
        <v/>
      </c>
      <c r="AF95" s="1140" t="str">
        <f>IF(ISNA(VLOOKUP(C95,'JOURNÉE 1'!$C$10:$AN$257,36,FALSE)),"",VLOOKUP(C95,'JOURNÉE 1'!$C$10:$AN$257,36,FALSE))</f>
        <v/>
      </c>
      <c r="AG95" s="1162" t="str">
        <f t="shared" si="99"/>
        <v/>
      </c>
      <c r="AH95" s="1162" t="str">
        <f t="shared" si="100"/>
        <v/>
      </c>
      <c r="AI95" s="1162" t="str">
        <f t="shared" si="101"/>
        <v/>
      </c>
      <c r="AJ95" s="1241" t="str">
        <f t="shared" si="111"/>
        <v/>
      </c>
      <c r="AK95" s="1045" t="str">
        <f t="shared" si="112"/>
        <v/>
      </c>
      <c r="AL95" s="87" t="str">
        <f t="shared" si="3"/>
        <v/>
      </c>
      <c r="AM95" s="270" t="str">
        <f t="shared" si="4"/>
        <v/>
      </c>
      <c r="AN95" s="284"/>
      <c r="AO95" s="989"/>
      <c r="AP95" s="270"/>
      <c r="AQ95" s="270"/>
      <c r="AR95" s="270" t="str">
        <f t="shared" si="113"/>
        <v/>
      </c>
      <c r="AS95" s="271" t="str">
        <f t="shared" si="5"/>
        <v/>
      </c>
      <c r="AT95" s="272" t="str">
        <f t="shared" si="6"/>
        <v/>
      </c>
      <c r="AU95" s="273" t="str">
        <f t="shared" si="120"/>
        <v/>
      </c>
      <c r="AV95" s="274" t="str">
        <f t="shared" si="131"/>
        <v/>
      </c>
      <c r="AW95" s="1497"/>
      <c r="AX95" s="1497"/>
      <c r="AY95" s="1511"/>
      <c r="AZ95" s="1515"/>
      <c r="BA95" s="1458"/>
      <c r="BB95" s="1307" t="str">
        <f t="shared" si="9"/>
        <v/>
      </c>
      <c r="BC95" s="87" t="str">
        <f t="shared" si="10"/>
        <v/>
      </c>
      <c r="BD95" s="986" t="str">
        <f t="shared" si="11"/>
        <v/>
      </c>
      <c r="BE95" s="1654"/>
      <c r="BF95" s="1654"/>
      <c r="BG95" s="1654"/>
      <c r="BH95" s="1654"/>
      <c r="BI95" s="1654"/>
      <c r="BJ95" s="1029" t="str">
        <f t="shared" si="132"/>
        <v/>
      </c>
      <c r="BK95" s="1310" t="str">
        <f t="shared" si="13"/>
        <v/>
      </c>
      <c r="BL95" s="1029" t="str">
        <f>IF(ISBLANK('JOURNÉE 1'!C95),"",'JOURNÉE 1'!C95)</f>
        <v/>
      </c>
      <c r="BM95" s="1310" t="str">
        <f>IF(ISBLANK('JOURNÉE 1'!AB95),"",'JOURNÉE 1'!AB95)</f>
        <v/>
      </c>
      <c r="BN95" s="1310" t="str">
        <f>IF(ISNA(VLOOKUP(BJ95,'JOURNÉE 1'!$BN$10:$BQ$280,3,FALSE)),"",VLOOKUP(BJ95,'JOURNÉE 1'!$BN$10:$BQ$280,3,FALSE))</f>
        <v/>
      </c>
      <c r="BO95" s="1310" t="str">
        <f t="shared" si="21"/>
        <v/>
      </c>
      <c r="BP95" s="1310" t="str">
        <f t="shared" si="126"/>
        <v/>
      </c>
      <c r="BQ95" s="1310" t="str">
        <f>IF(ISNA(VLOOKUP(BJ95,'JOURNÉE 1'!$C$10:AF$298,1,FALSE)),"",VLOOKUP(BJ95,'JOURNÉE 1'!$C$10:$AF$298,1,FALSE))</f>
        <v/>
      </c>
      <c r="BR95" s="277"/>
      <c r="BS95" t="str">
        <f>IF(ISEVEN(ROW()),IF($B95&lt;&gt;0,TEXT($B95,"00")&amp;" "&amp;#REF!&amp;" "&amp;1,""),IF($B94&lt;&gt;0,TEXT($B94,"00")&amp;" "&amp;#REF!&amp;" "&amp;2,""))</f>
        <v/>
      </c>
      <c r="BT95" t="str">
        <f t="shared" si="95"/>
        <v/>
      </c>
      <c r="BU95" t="str">
        <f t="shared" si="96"/>
        <v/>
      </c>
      <c r="BV95" t="str">
        <f t="shared" si="102"/>
        <v/>
      </c>
      <c r="BW95" t="str">
        <f t="shared" si="103"/>
        <v/>
      </c>
      <c r="BX95" t="str">
        <f t="shared" si="104"/>
        <v/>
      </c>
      <c r="BY95" t="str">
        <f t="shared" si="105"/>
        <v/>
      </c>
      <c r="BZ95" t="str">
        <f t="shared" si="106"/>
        <v/>
      </c>
      <c r="CA95" s="935" t="str">
        <f t="shared" si="107"/>
        <v/>
      </c>
    </row>
    <row r="96" spans="1:79" ht="15.75" customHeight="1" thickBot="1" x14ac:dyDescent="0.45">
      <c r="A96" s="1497"/>
      <c r="B96" s="1683"/>
      <c r="C96" s="97"/>
      <c r="D96" s="98"/>
      <c r="E96" s="98"/>
      <c r="F96" s="87"/>
      <c r="G96" s="87"/>
      <c r="H96" s="1661" t="str">
        <f t="shared" ref="H96" si="137">IF(G97="","",G96+G97)</f>
        <v/>
      </c>
      <c r="I96" s="1103" t="str">
        <f>IF(ISNA(VLOOKUP(C96,'J1&amp;J2'!$CA$9:$CE$466,5,FALSE)),"",VLOOKUP(C96,'J1&amp;J2'!$CA$9:$CE$466,5,FALSE))</f>
        <v/>
      </c>
      <c r="J96" s="1516"/>
      <c r="K96" s="1685" t="str">
        <f>IF(ISNA(VLOOKUP(J96,SaisieScores!$I$12:$J$103,2,FALSE)),"",VLOOKUP(J96,SaisieScores!$I$12:$J$103,2,FALSE))</f>
        <v/>
      </c>
      <c r="L96" s="1686" t="str">
        <f>IF(OR(K96="",K96=0,K96=999),"",K96)</f>
        <v/>
      </c>
      <c r="M96" s="1661" t="str">
        <f>IF(L96="","",L96-$AL$6)</f>
        <v/>
      </c>
      <c r="N96" s="1661" t="str">
        <f t="shared" ref="N96" si="138">IF(K96="","",RANK(K96,($K$10:$K$257),1))</f>
        <v/>
      </c>
      <c r="O96" s="99"/>
      <c r="P96" s="99"/>
      <c r="Q96" s="186"/>
      <c r="R96" s="1690" t="str">
        <f>IF(OR(ISBLANK(K96),K96=""),"",RANK(K96,$K$82:$K$105,1)+COUNTIF($K$82:K96,K96)-1)</f>
        <v/>
      </c>
      <c r="S96" s="1468" t="str">
        <f>IF(R96="","",IF(R96&gt;3,"",IF(R96=1,K96,IF(R96=2,K96,IF(R96=3,K96)))))</f>
        <v/>
      </c>
      <c r="T96" s="1425"/>
      <c r="U96" s="1328" t="str">
        <f>IF(ISNA(VLOOKUP(T96,SaisieScores!$L$12:$M$103,2,FALSE)),"",VLOOKUP(T96,SaisieScores!$L$12:$M$103,2,FALSE))</f>
        <v/>
      </c>
      <c r="V96" s="985" t="str">
        <f t="shared" si="0"/>
        <v/>
      </c>
      <c r="W96" s="82" t="str">
        <f>IF('JOURNÉE 1'!AC96=0,"",'JOURNÉE 1'!AC96)</f>
        <v/>
      </c>
      <c r="X96" s="82" t="str">
        <f>IF(OR(ISBLANK(U96),U96=""),"",IF(U96="AB","",RANK(U96,$U$82:$U$105,1)+COUNTIF($U$82:U119,U96)-1))</f>
        <v/>
      </c>
      <c r="Y96" s="82"/>
      <c r="Z96" s="82"/>
      <c r="AA96" s="82"/>
      <c r="AB96" s="82" t="str">
        <f t="shared" si="1"/>
        <v/>
      </c>
      <c r="AC96" s="1042" t="str">
        <f t="shared" si="110"/>
        <v/>
      </c>
      <c r="AD96" s="1046" t="str">
        <f t="shared" si="97"/>
        <v/>
      </c>
      <c r="AE96" s="82" t="str">
        <f t="shared" si="98"/>
        <v/>
      </c>
      <c r="AF96" s="1141" t="str">
        <f>IF(ISNA(VLOOKUP(C96,'JOURNÉE 1'!$C$10:$AN$257,36,FALSE)),"",VLOOKUP(C96,'JOURNÉE 1'!$C$10:$AN$257,36,FALSE))</f>
        <v/>
      </c>
      <c r="AG96" s="1141" t="str">
        <f t="shared" si="99"/>
        <v/>
      </c>
      <c r="AH96" s="1141" t="str">
        <f t="shared" si="100"/>
        <v/>
      </c>
      <c r="AI96" s="1141" t="str">
        <f t="shared" si="101"/>
        <v/>
      </c>
      <c r="AJ96" s="1242" t="str">
        <f t="shared" si="111"/>
        <v/>
      </c>
      <c r="AK96" s="1046" t="str">
        <f t="shared" si="112"/>
        <v/>
      </c>
      <c r="AL96" s="82" t="str">
        <f t="shared" si="3"/>
        <v/>
      </c>
      <c r="AM96" s="270" t="str">
        <f t="shared" si="4"/>
        <v/>
      </c>
      <c r="AN96" s="284"/>
      <c r="AO96" s="989"/>
      <c r="AP96" s="270"/>
      <c r="AQ96" s="270"/>
      <c r="AR96" s="270" t="str">
        <f t="shared" si="113"/>
        <v/>
      </c>
      <c r="AS96" s="271" t="str">
        <f t="shared" si="5"/>
        <v/>
      </c>
      <c r="AT96" s="272" t="str">
        <f t="shared" si="6"/>
        <v/>
      </c>
      <c r="AU96" s="273" t="str">
        <f t="shared" si="120"/>
        <v/>
      </c>
      <c r="AV96" s="278" t="str">
        <f t="shared" si="131"/>
        <v/>
      </c>
      <c r="AW96" s="1497"/>
      <c r="AX96" s="1497"/>
      <c r="AY96" s="1667">
        <f>IF(BG96= "", "",BG96)</f>
        <v>0</v>
      </c>
      <c r="AZ96" s="1658" t="str">
        <f>IF(OR(BF96=""),"",IF(OR(BG96=""),"",BF96))</f>
        <v/>
      </c>
      <c r="BA96" s="1660" t="str">
        <f>IF(BH96= "", "",BH96)</f>
        <v/>
      </c>
      <c r="BB96" s="1307" t="str">
        <f t="shared" si="9"/>
        <v/>
      </c>
      <c r="BC96" s="87" t="str">
        <f t="shared" si="10"/>
        <v/>
      </c>
      <c r="BD96" s="986" t="str">
        <f t="shared" si="11"/>
        <v/>
      </c>
      <c r="BE96" s="1655" t="str">
        <f>IF(OR(C96="",C97=""),"",CONCATENATE(C96,C97))</f>
        <v/>
      </c>
      <c r="BF96" s="1655" t="str">
        <f>IF(L96= "", "",L96)</f>
        <v/>
      </c>
      <c r="BG96" s="1655">
        <f>IF(ISNA(VLOOKUP(BE96,'JOURNÉE 1'!$BI$10:$BK$280,2,FALSE)),"",VLOOKUP(BE96,'JOURNÉE 1'!$BI$10:$BK$280,2,FALSE))</f>
        <v>0</v>
      </c>
      <c r="BH96" s="1655" t="str">
        <f>IF(OR(BF96="",BG96=""),"",MIN(BF96:BG96))</f>
        <v/>
      </c>
      <c r="BI96" s="1655" t="str">
        <f>IF(COUNTIF(BF96,"&gt;1")&lt;1,"",SMALL(BF96:BG96,1))</f>
        <v/>
      </c>
      <c r="BJ96" s="1029" t="str">
        <f t="shared" si="132"/>
        <v/>
      </c>
      <c r="BK96" s="1310" t="str">
        <f t="shared" si="13"/>
        <v/>
      </c>
      <c r="BL96" s="1029" t="str">
        <f>IF(ISBLANK('JOURNÉE 1'!C96),"",'JOURNÉE 1'!C96)</f>
        <v/>
      </c>
      <c r="BM96" s="1310" t="str">
        <f>IF(ISBLANK('JOURNÉE 1'!AB96),"",'JOURNÉE 1'!AB96)</f>
        <v/>
      </c>
      <c r="BN96" s="1310" t="str">
        <f>IF(ISNA(VLOOKUP(BJ96,'JOURNÉE 1'!$BN$10:$BQ$280,3,FALSE)),"",VLOOKUP(BJ96,'JOURNÉE 1'!$BN$10:$BQ$280,3,FALSE))</f>
        <v/>
      </c>
      <c r="BO96" s="1310" t="str">
        <f t="shared" si="21"/>
        <v/>
      </c>
      <c r="BP96" s="1310" t="str">
        <f t="shared" si="126"/>
        <v/>
      </c>
      <c r="BQ96" s="1310" t="str">
        <f>IF(ISNA(VLOOKUP(BJ96,'JOURNÉE 1'!$C$10:AF$298,1,FALSE)),"",VLOOKUP(BJ96,'JOURNÉE 1'!$C$10:$AF$298,1,FALSE))</f>
        <v/>
      </c>
      <c r="BR96" s="280"/>
      <c r="BS96" t="str">
        <f>IF(ISEVEN(ROW()),IF($B96&lt;&gt;0,TEXT($B96,"00")&amp;" "&amp;#REF!&amp;" "&amp;1,""),IF($B95&lt;&gt;0,TEXT($B95,"00")&amp;" "&amp;#REF!&amp;" "&amp;2,""))</f>
        <v/>
      </c>
      <c r="BT96" t="str">
        <f t="shared" si="95"/>
        <v/>
      </c>
      <c r="BU96" t="str">
        <f t="shared" si="96"/>
        <v/>
      </c>
      <c r="BV96" t="str">
        <f t="shared" si="102"/>
        <v/>
      </c>
      <c r="BW96" t="str">
        <f t="shared" si="103"/>
        <v/>
      </c>
      <c r="BX96" t="str">
        <f t="shared" si="104"/>
        <v/>
      </c>
      <c r="BY96" t="str">
        <f t="shared" si="105"/>
        <v/>
      </c>
      <c r="BZ96" t="str">
        <f t="shared" si="106"/>
        <v/>
      </c>
      <c r="CA96" s="935" t="str">
        <f t="shared" si="107"/>
        <v/>
      </c>
    </row>
    <row r="97" spans="1:79" ht="15.75" customHeight="1" thickBot="1" x14ac:dyDescent="0.45">
      <c r="A97" s="1497"/>
      <c r="B97" s="1684"/>
      <c r="C97" s="97"/>
      <c r="D97" s="98"/>
      <c r="E97" s="98"/>
      <c r="F97" s="87"/>
      <c r="G97" s="87"/>
      <c r="H97" s="1469"/>
      <c r="I97" s="1103" t="str">
        <f>IF(ISNA(VLOOKUP(C97,'J1&amp;J2'!$CA$9:$CE$466,5,FALSE)),"",VLOOKUP(C97,'J1&amp;J2'!$CA$9:$CE$466,5,FALSE))</f>
        <v/>
      </c>
      <c r="J97" s="1517"/>
      <c r="K97" s="1680"/>
      <c r="L97" s="1691"/>
      <c r="M97" s="1469"/>
      <c r="N97" s="1469"/>
      <c r="O97" s="88"/>
      <c r="P97" s="88"/>
      <c r="Q97" s="987"/>
      <c r="R97" s="1691"/>
      <c r="S97" s="1469"/>
      <c r="T97" s="1425"/>
      <c r="U97" s="1328" t="str">
        <f>IF(ISNA(VLOOKUP(T97,SaisieScores!$L$12:$M$103,2,FALSE)),"",VLOOKUP(T97,SaisieScores!$L$12:$M$103,2,FALSE))</f>
        <v/>
      </c>
      <c r="V97" s="942" t="str">
        <f t="shared" si="0"/>
        <v/>
      </c>
      <c r="W97" s="87" t="str">
        <f>IF('JOURNÉE 1'!AC97=0,"",'JOURNÉE 1'!AC97)</f>
        <v/>
      </c>
      <c r="X97" s="87" t="str">
        <f>IF(OR(ISBLANK(U97),U97=""),"",IF(U97="AB","",RANK(U97,$U$82:$U$105,1)+COUNTIF($U$82:U120,U97)-1))</f>
        <v/>
      </c>
      <c r="Y97" s="99"/>
      <c r="Z97" s="99"/>
      <c r="AA97" s="99"/>
      <c r="AB97" s="87" t="str">
        <f t="shared" si="1"/>
        <v/>
      </c>
      <c r="AC97" s="86" t="str">
        <f t="shared" si="110"/>
        <v/>
      </c>
      <c r="AD97" s="1045" t="str">
        <f t="shared" si="97"/>
        <v/>
      </c>
      <c r="AE97" s="87" t="str">
        <f t="shared" si="98"/>
        <v/>
      </c>
      <c r="AF97" s="1140" t="str">
        <f>IF(ISNA(VLOOKUP(C97,'JOURNÉE 1'!$C$10:$AN$257,36,FALSE)),"",VLOOKUP(C97,'JOURNÉE 1'!$C$10:$AN$257,36,FALSE))</f>
        <v/>
      </c>
      <c r="AG97" s="1162" t="str">
        <f t="shared" si="99"/>
        <v/>
      </c>
      <c r="AH97" s="1162" t="str">
        <f t="shared" si="100"/>
        <v/>
      </c>
      <c r="AI97" s="1162" t="str">
        <f t="shared" si="101"/>
        <v/>
      </c>
      <c r="AJ97" s="1241" t="str">
        <f t="shared" si="111"/>
        <v/>
      </c>
      <c r="AK97" s="1045" t="str">
        <f t="shared" si="112"/>
        <v/>
      </c>
      <c r="AL97" s="87" t="str">
        <f t="shared" si="3"/>
        <v/>
      </c>
      <c r="AM97" s="270" t="str">
        <f t="shared" si="4"/>
        <v/>
      </c>
      <c r="AN97" s="284"/>
      <c r="AO97" s="989"/>
      <c r="AP97" s="270"/>
      <c r="AQ97" s="270"/>
      <c r="AR97" s="270" t="str">
        <f t="shared" si="113"/>
        <v/>
      </c>
      <c r="AS97" s="271" t="str">
        <f t="shared" si="5"/>
        <v/>
      </c>
      <c r="AT97" s="272" t="str">
        <f t="shared" si="6"/>
        <v/>
      </c>
      <c r="AU97" s="273" t="str">
        <f t="shared" si="120"/>
        <v/>
      </c>
      <c r="AV97" s="274" t="str">
        <f t="shared" si="131"/>
        <v/>
      </c>
      <c r="AW97" s="1497"/>
      <c r="AX97" s="1497"/>
      <c r="AY97" s="1511"/>
      <c r="AZ97" s="1515"/>
      <c r="BA97" s="1458"/>
      <c r="BB97" s="1307" t="str">
        <f t="shared" si="9"/>
        <v/>
      </c>
      <c r="BC97" s="87" t="str">
        <f t="shared" si="10"/>
        <v/>
      </c>
      <c r="BD97" s="986" t="str">
        <f t="shared" si="11"/>
        <v/>
      </c>
      <c r="BE97" s="1654"/>
      <c r="BF97" s="1654"/>
      <c r="BG97" s="1654"/>
      <c r="BH97" s="1654"/>
      <c r="BI97" s="1654"/>
      <c r="BJ97" s="1029" t="str">
        <f t="shared" si="132"/>
        <v/>
      </c>
      <c r="BK97" s="1310" t="str">
        <f t="shared" si="13"/>
        <v/>
      </c>
      <c r="BL97" s="1029" t="str">
        <f>IF(ISBLANK('JOURNÉE 1'!C97),"",'JOURNÉE 1'!C97)</f>
        <v/>
      </c>
      <c r="BM97" s="1310" t="str">
        <f>IF(ISBLANK('JOURNÉE 1'!AB97),"",'JOURNÉE 1'!AB97)</f>
        <v/>
      </c>
      <c r="BN97" s="1310" t="str">
        <f>IF(ISNA(VLOOKUP(BJ97,'JOURNÉE 1'!$BN$10:$BQ$280,3,FALSE)),"",VLOOKUP(BJ97,'JOURNÉE 1'!$BN$10:$BQ$280,3,FALSE))</f>
        <v/>
      </c>
      <c r="BO97" s="1310" t="str">
        <f t="shared" si="21"/>
        <v/>
      </c>
      <c r="BP97" s="1310" t="str">
        <f t="shared" si="126"/>
        <v/>
      </c>
      <c r="BQ97" s="1310" t="str">
        <f>IF(ISNA(VLOOKUP(BJ97,'JOURNÉE 1'!$C$10:AF$298,1,FALSE)),"",VLOOKUP(BJ97,'JOURNÉE 1'!$C$10:$AF$298,1,FALSE))</f>
        <v/>
      </c>
      <c r="BR97" s="277"/>
      <c r="BS97" t="str">
        <f>IF(ISEVEN(ROW()),IF($B97&lt;&gt;0,TEXT($B97,"00")&amp;" "&amp;#REF!&amp;" "&amp;1,""),IF($B96&lt;&gt;0,TEXT($B96,"00")&amp;" "&amp;#REF!&amp;" "&amp;2,""))</f>
        <v/>
      </c>
      <c r="BT97" t="str">
        <f t="shared" si="95"/>
        <v/>
      </c>
      <c r="BU97" t="str">
        <f t="shared" si="96"/>
        <v/>
      </c>
      <c r="BV97" t="str">
        <f t="shared" si="102"/>
        <v/>
      </c>
      <c r="BW97" t="str">
        <f t="shared" si="103"/>
        <v/>
      </c>
      <c r="BX97" t="str">
        <f t="shared" si="104"/>
        <v/>
      </c>
      <c r="BY97" t="str">
        <f t="shared" si="105"/>
        <v/>
      </c>
      <c r="BZ97" t="str">
        <f t="shared" si="106"/>
        <v/>
      </c>
      <c r="CA97" s="935" t="str">
        <f t="shared" si="107"/>
        <v/>
      </c>
    </row>
    <row r="98" spans="1:79" ht="15.75" customHeight="1" x14ac:dyDescent="0.4">
      <c r="A98" s="1497"/>
      <c r="B98" s="1687"/>
      <c r="C98" s="113"/>
      <c r="D98" s="114"/>
      <c r="E98" s="114"/>
      <c r="F98" s="115"/>
      <c r="G98" s="115"/>
      <c r="H98" s="1670" t="str">
        <f t="shared" ref="H98" si="139">IF(G99="","",G98+G99)</f>
        <v/>
      </c>
      <c r="I98" s="1107" t="str">
        <f>IF(ISNA(VLOOKUP(C98,'J1&amp;J2'!$CA$9:$CE$466,5,FALSE)),"",VLOOKUP(C98,'J1&amp;J2'!$CA$9:$CE$466,5,FALSE))</f>
        <v/>
      </c>
      <c r="J98" s="1627"/>
      <c r="K98" s="1685" t="str">
        <f>IF(ISNA(VLOOKUP(J98,SaisieScores!$I$12:$J$103,2,FALSE)),"",VLOOKUP(J98,SaisieScores!$I$12:$J$103,2,FALSE))</f>
        <v/>
      </c>
      <c r="L98" s="1695" t="str">
        <f>IF(OR(K98="",K98=0,K98=999),"",K98)</f>
        <v/>
      </c>
      <c r="M98" s="1670" t="str">
        <f>IF(L98="","",L98-$AL$6)</f>
        <v/>
      </c>
      <c r="N98" s="1670" t="str">
        <f t="shared" ref="N98" si="140">IF(K98="","",RANK(K98,($K$10:$K$257),1))</f>
        <v/>
      </c>
      <c r="O98" s="115"/>
      <c r="P98" s="115"/>
      <c r="Q98" s="194"/>
      <c r="R98" s="1692" t="str">
        <f>IF(OR(ISBLANK(K98),K98=""),"",RANK(K98,$K$82:$K$105,1)+COUNTIF($K$82:K98,K98)-1)</f>
        <v/>
      </c>
      <c r="S98" s="1689" t="str">
        <f>IF(R98="","",IF(R98&gt;3,"",IF(R98=1,K98,IF(R98=2,K98,IF(R98=3,K98)))))</f>
        <v/>
      </c>
      <c r="T98" s="1426"/>
      <c r="U98" s="1328" t="str">
        <f>IF(ISNA(VLOOKUP(T98,SaisieScores!$L$12:$M$103,2,FALSE)),"",VLOOKUP(T98,SaisieScores!$L$12:$M$103,2,FALSE))</f>
        <v/>
      </c>
      <c r="V98" s="985" t="str">
        <f t="shared" si="0"/>
        <v/>
      </c>
      <c r="W98" s="82" t="str">
        <f>IF('JOURNÉE 1'!AC98=0,"",'JOURNÉE 1'!AC98)</f>
        <v/>
      </c>
      <c r="X98" s="82" t="str">
        <f>IF(OR(ISBLANK(U98),U98=""),"",IF(U98="AB","",RANK(U98,$U$82:$U$105,1)+COUNTIF($U$82:U121,U98)-1))</f>
        <v/>
      </c>
      <c r="Y98" s="82"/>
      <c r="Z98" s="82"/>
      <c r="AA98" s="82"/>
      <c r="AB98" s="82" t="str">
        <f t="shared" si="1"/>
        <v/>
      </c>
      <c r="AC98" s="1042" t="str">
        <f t="shared" si="110"/>
        <v/>
      </c>
      <c r="AD98" s="1046" t="str">
        <f t="shared" si="97"/>
        <v/>
      </c>
      <c r="AE98" s="82" t="str">
        <f t="shared" si="98"/>
        <v/>
      </c>
      <c r="AF98" s="1141" t="str">
        <f>IF(ISNA(VLOOKUP(C98,'JOURNÉE 1'!$C$10:$AN$257,36,FALSE)),"",VLOOKUP(C98,'JOURNÉE 1'!$C$10:$AN$257,36,FALSE))</f>
        <v/>
      </c>
      <c r="AG98" s="1141" t="str">
        <f t="shared" si="99"/>
        <v/>
      </c>
      <c r="AH98" s="1141" t="str">
        <f t="shared" si="100"/>
        <v/>
      </c>
      <c r="AI98" s="1141" t="str">
        <f t="shared" si="101"/>
        <v/>
      </c>
      <c r="AJ98" s="1242" t="str">
        <f t="shared" si="111"/>
        <v/>
      </c>
      <c r="AK98" s="1046" t="str">
        <f t="shared" si="112"/>
        <v/>
      </c>
      <c r="AL98" s="82" t="str">
        <f t="shared" si="3"/>
        <v/>
      </c>
      <c r="AM98" s="270" t="str">
        <f t="shared" si="4"/>
        <v/>
      </c>
      <c r="AN98" s="284"/>
      <c r="AO98" s="989"/>
      <c r="AP98" s="270"/>
      <c r="AQ98" s="270"/>
      <c r="AR98" s="270" t="str">
        <f t="shared" si="113"/>
        <v/>
      </c>
      <c r="AS98" s="271" t="str">
        <f t="shared" si="5"/>
        <v/>
      </c>
      <c r="AT98" s="272" t="str">
        <f t="shared" si="6"/>
        <v/>
      </c>
      <c r="AU98" s="273" t="str">
        <f t="shared" si="120"/>
        <v/>
      </c>
      <c r="AV98" s="278" t="str">
        <f>IF(OR(ISBLANK(#REF!),ISBLANK(U98),ISBLANK($AV$6)),"",IF(U98="AB",IF(#REF!+3.6&gt;=36,36,#REF!+3.6),IF(AND(#REF!&gt;=18,$AV$6-U98+#REF!&gt;0),#REF!-($AV$6-U98+#REF!)*0.4,IF(AND(#REF!&lt;18,$AV$6-U98+#REF!&gt;0),#REF!-($AV$6-U98+#REF!)*0.2,IF($AV$6-U98+#REF!&lt;0,IF(#REF!-($AV$6-U98+#REF!)*0.1&gt;36,36,#REF!-($AV$6-U98+#REF!)*0.1),IF($AV$6-U98+#REF!=0,#REF!))))))</f>
        <v/>
      </c>
      <c r="AW98" s="1497"/>
      <c r="AX98" s="1497"/>
      <c r="AY98" s="1667">
        <f>IF(BG98= "", "",BG98)</f>
        <v>0</v>
      </c>
      <c r="AZ98" s="1658" t="str">
        <f>IF(OR(BF98=""),"",IF(OR(BG98=""),"",BF98))</f>
        <v/>
      </c>
      <c r="BA98" s="1660" t="str">
        <f>IF(BH98= "", "",BH98)</f>
        <v/>
      </c>
      <c r="BB98" s="1307" t="str">
        <f t="shared" si="9"/>
        <v/>
      </c>
      <c r="BC98" s="87" t="str">
        <f t="shared" si="10"/>
        <v/>
      </c>
      <c r="BD98" s="986" t="str">
        <f t="shared" si="11"/>
        <v/>
      </c>
      <c r="BE98" s="1655" t="str">
        <f>IF(OR(C98="",C99=""),"",CONCATENATE(C98,C99))</f>
        <v/>
      </c>
      <c r="BF98" s="1655" t="str">
        <f>IF(L98= "", "",L98)</f>
        <v/>
      </c>
      <c r="BG98" s="1655">
        <f>IF(ISNA(VLOOKUP(BE98,'JOURNÉE 1'!$BI$10:$BK$280,2,FALSE)),"",VLOOKUP(BE98,'JOURNÉE 1'!$BI$10:$BK$280,2,FALSE))</f>
        <v>0</v>
      </c>
      <c r="BH98" s="1655" t="str">
        <f>IF(OR(BF98="",BG98=""),"",MIN(BF98:BG98))</f>
        <v/>
      </c>
      <c r="BI98" s="1655" t="str">
        <f>IF(COUNTIF(BF98,"&gt;1")&lt;1,"",SMALL(BF98:BG98,1))</f>
        <v/>
      </c>
      <c r="BJ98" s="1029" t="str">
        <f t="shared" si="132"/>
        <v/>
      </c>
      <c r="BK98" s="1310" t="str">
        <f t="shared" si="13"/>
        <v/>
      </c>
      <c r="BL98" s="1029" t="str">
        <f>IF(ISBLANK('JOURNÉE 1'!C98),"",'JOURNÉE 1'!C98)</f>
        <v/>
      </c>
      <c r="BM98" s="1310" t="str">
        <f>IF(ISBLANK('JOURNÉE 1'!AB98),"",'JOURNÉE 1'!AB98)</f>
        <v/>
      </c>
      <c r="BN98" s="1310" t="str">
        <f>IF(ISNA(VLOOKUP(BJ98,'JOURNÉE 1'!$BN$10:$BQ$280,3,FALSE)),"",VLOOKUP(BJ98,'JOURNÉE 1'!$BN$10:$BQ$280,3,FALSE))</f>
        <v/>
      </c>
      <c r="BO98" s="1310" t="str">
        <f t="shared" si="21"/>
        <v/>
      </c>
      <c r="BP98" s="1310" t="str">
        <f t="shared" si="126"/>
        <v/>
      </c>
      <c r="BQ98" s="1310" t="str">
        <f>IF(ISNA(VLOOKUP(BJ98,'JOURNÉE 1'!$C$10:AF$298,1,FALSE)),"",VLOOKUP(BJ98,'JOURNÉE 1'!$C$10:$AF$298,1,FALSE))</f>
        <v/>
      </c>
      <c r="BR98" s="280"/>
      <c r="BS98" t="str">
        <f>IF(ISEVEN(ROW()),IF($B98&lt;&gt;0,TEXT($B98,"00")&amp;" "&amp;#REF!&amp;" "&amp;1,""),IF($B97&lt;&gt;0,TEXT($B97,"00")&amp;" "&amp;#REF!&amp;" "&amp;2,""))</f>
        <v/>
      </c>
      <c r="BT98" t="str">
        <f t="shared" si="95"/>
        <v/>
      </c>
      <c r="BU98" t="str">
        <f t="shared" si="96"/>
        <v/>
      </c>
      <c r="BV98" t="str">
        <f t="shared" si="102"/>
        <v/>
      </c>
      <c r="BW98" t="str">
        <f t="shared" si="103"/>
        <v/>
      </c>
      <c r="BX98" t="str">
        <f t="shared" si="104"/>
        <v/>
      </c>
      <c r="BY98" t="str">
        <f t="shared" si="105"/>
        <v/>
      </c>
      <c r="BZ98" t="str">
        <f t="shared" si="106"/>
        <v/>
      </c>
      <c r="CA98" s="935" t="str">
        <f t="shared" si="107"/>
        <v/>
      </c>
    </row>
    <row r="99" spans="1:79" ht="15.75" customHeight="1" thickBot="1" x14ac:dyDescent="0.45">
      <c r="A99" s="1497"/>
      <c r="B99" s="1678"/>
      <c r="C99" s="80"/>
      <c r="D99" s="81"/>
      <c r="E99" s="81"/>
      <c r="F99" s="82"/>
      <c r="G99" s="82"/>
      <c r="H99" s="1469"/>
      <c r="I99" s="1102" t="str">
        <f>IF(ISNA(VLOOKUP(C99,'J1&amp;J2'!$CA$9:$CE$466,5,FALSE)),"",VLOOKUP(C99,'J1&amp;J2'!$CA$9:$CE$466,5,FALSE))</f>
        <v/>
      </c>
      <c r="J99" s="1519"/>
      <c r="K99" s="1680"/>
      <c r="L99" s="1691"/>
      <c r="M99" s="1469"/>
      <c r="N99" s="1469"/>
      <c r="O99" s="82"/>
      <c r="P99" s="82"/>
      <c r="Q99" s="269"/>
      <c r="R99" s="1691"/>
      <c r="S99" s="1469"/>
      <c r="T99" s="1424"/>
      <c r="U99" s="1328" t="str">
        <f>IF(ISNA(VLOOKUP(T99,SaisieScores!$L$12:$M$103,2,FALSE)),"",VLOOKUP(T99,SaisieScores!$L$12:$M$103,2,FALSE))</f>
        <v/>
      </c>
      <c r="V99" s="942" t="str">
        <f t="shared" si="0"/>
        <v/>
      </c>
      <c r="W99" s="87" t="str">
        <f>IF('JOURNÉE 1'!AC99=0,"",'JOURNÉE 1'!AC99)</f>
        <v/>
      </c>
      <c r="X99" s="87" t="str">
        <f>IF(OR(ISBLANK(U99),U99=""),"",IF(U99="AB","",RANK(U99,$U$82:$U$105,1)+COUNTIF($U$82:U122,U99)-1))</f>
        <v/>
      </c>
      <c r="Y99" s="99"/>
      <c r="Z99" s="99"/>
      <c r="AA99" s="99"/>
      <c r="AB99" s="87" t="str">
        <f t="shared" si="1"/>
        <v/>
      </c>
      <c r="AC99" s="86" t="str">
        <f t="shared" si="110"/>
        <v/>
      </c>
      <c r="AD99" s="1045" t="str">
        <f t="shared" si="97"/>
        <v/>
      </c>
      <c r="AE99" s="87" t="str">
        <f t="shared" si="98"/>
        <v/>
      </c>
      <c r="AF99" s="1140" t="str">
        <f>IF(ISNA(VLOOKUP(C99,'JOURNÉE 1'!$C$10:$AN$257,36,FALSE)),"",VLOOKUP(C99,'JOURNÉE 1'!$C$10:$AN$257,36,FALSE))</f>
        <v/>
      </c>
      <c r="AG99" s="1162" t="str">
        <f t="shared" si="99"/>
        <v/>
      </c>
      <c r="AH99" s="1162" t="str">
        <f t="shared" si="100"/>
        <v/>
      </c>
      <c r="AI99" s="1162" t="str">
        <f t="shared" si="101"/>
        <v/>
      </c>
      <c r="AJ99" s="1241" t="str">
        <f t="shared" si="111"/>
        <v/>
      </c>
      <c r="AK99" s="1045" t="str">
        <f t="shared" si="112"/>
        <v/>
      </c>
      <c r="AL99" s="87" t="str">
        <f t="shared" si="3"/>
        <v/>
      </c>
      <c r="AM99" s="270" t="str">
        <f t="shared" si="4"/>
        <v/>
      </c>
      <c r="AN99" s="270"/>
      <c r="AO99" s="989"/>
      <c r="AP99" s="270"/>
      <c r="AQ99" s="270"/>
      <c r="AR99" s="270" t="str">
        <f t="shared" si="113"/>
        <v/>
      </c>
      <c r="AS99" s="271" t="str">
        <f t="shared" si="5"/>
        <v/>
      </c>
      <c r="AT99" s="272" t="str">
        <f t="shared" si="6"/>
        <v/>
      </c>
      <c r="AU99" s="273" t="str">
        <f t="shared" si="120"/>
        <v/>
      </c>
      <c r="AV99" s="274" t="str">
        <f t="shared" ref="AV99:AV149" si="141">IF(OR(ISBLANK(I99),ISBLANK(U99),ISBLANK($AV$6)),"",IF(U99="AB",IF(I99+3.6&gt;=36,36,I99+3.6),IF(AND(I99&gt;=18,$AV$6-U99+I99&gt;0),I99-($AV$6-U99+I99)*0.4,IF(AND(I99&lt;18,$AV$6-U99+I99&gt;0),I99-($AV$6-U99+I99)*0.2,IF($AV$6-U99+I99&lt;0,IF(I99-($AV$6-U99+I99)*0.1&gt;36,36,I99-($AV$6-U99+I99)*0.1),IF($AV$6-U99+I99=0,I99))))))</f>
        <v/>
      </c>
      <c r="AW99" s="1497"/>
      <c r="AX99" s="1497"/>
      <c r="AY99" s="1511"/>
      <c r="AZ99" s="1515"/>
      <c r="BA99" s="1458"/>
      <c r="BB99" s="1307" t="str">
        <f t="shared" si="9"/>
        <v/>
      </c>
      <c r="BC99" s="87" t="str">
        <f t="shared" si="10"/>
        <v/>
      </c>
      <c r="BD99" s="986" t="str">
        <f t="shared" si="11"/>
        <v/>
      </c>
      <c r="BE99" s="1654"/>
      <c r="BF99" s="1654"/>
      <c r="BG99" s="1654"/>
      <c r="BH99" s="1654"/>
      <c r="BI99" s="1654"/>
      <c r="BJ99" s="1029" t="str">
        <f t="shared" si="132"/>
        <v/>
      </c>
      <c r="BK99" s="1310" t="str">
        <f t="shared" si="13"/>
        <v/>
      </c>
      <c r="BL99" s="1029" t="str">
        <f>IF(ISBLANK('JOURNÉE 1'!C99),"",'JOURNÉE 1'!C99)</f>
        <v/>
      </c>
      <c r="BM99" s="1310" t="str">
        <f>IF(ISBLANK('JOURNÉE 1'!AB99),"",'JOURNÉE 1'!AB99)</f>
        <v/>
      </c>
      <c r="BN99" s="1310" t="str">
        <f>IF(ISNA(VLOOKUP(BJ99,'JOURNÉE 1'!$BN$10:$BQ$280,3,FALSE)),"",VLOOKUP(BJ99,'JOURNÉE 1'!$BN$10:$BQ$280,3,FALSE))</f>
        <v/>
      </c>
      <c r="BO99" s="1310" t="str">
        <f t="shared" si="21"/>
        <v/>
      </c>
      <c r="BP99" s="1310" t="str">
        <f t="shared" si="126"/>
        <v/>
      </c>
      <c r="BQ99" s="1310" t="str">
        <f>IF(ISNA(VLOOKUP(BJ99,'JOURNÉE 1'!$C$10:AF$298,1,FALSE)),"",VLOOKUP(BJ99,'JOURNÉE 1'!$C$10:$AF$298,1,FALSE))</f>
        <v/>
      </c>
      <c r="BR99" s="277"/>
      <c r="BS99" t="str">
        <f>IF(ISEVEN(ROW()),IF($B99&lt;&gt;0,TEXT($B99,"00")&amp;" "&amp;#REF!&amp;" "&amp;1,""),IF($B98&lt;&gt;0,TEXT($B98,"00")&amp;" "&amp;#REF!&amp;" "&amp;2,""))</f>
        <v/>
      </c>
      <c r="BT99" t="str">
        <f t="shared" si="95"/>
        <v/>
      </c>
      <c r="BU99" t="str">
        <f t="shared" si="96"/>
        <v/>
      </c>
      <c r="BV99" t="str">
        <f t="shared" si="102"/>
        <v/>
      </c>
      <c r="BW99" t="str">
        <f t="shared" si="103"/>
        <v/>
      </c>
      <c r="BX99" t="str">
        <f t="shared" si="104"/>
        <v/>
      </c>
      <c r="BY99" t="str">
        <f t="shared" si="105"/>
        <v/>
      </c>
      <c r="BZ99" t="str">
        <f t="shared" si="106"/>
        <v/>
      </c>
      <c r="CA99" s="935" t="str">
        <f t="shared" si="107"/>
        <v/>
      </c>
    </row>
    <row r="100" spans="1:79" ht="15.75" customHeight="1" thickBot="1" x14ac:dyDescent="0.45">
      <c r="A100" s="1497"/>
      <c r="B100" s="1683"/>
      <c r="C100" s="1098"/>
      <c r="D100" s="98"/>
      <c r="E100" s="98"/>
      <c r="F100" s="87"/>
      <c r="G100" s="87"/>
      <c r="H100" s="1661" t="str">
        <f t="shared" ref="H100" si="142">IF(G101="","",G100+G101)</f>
        <v/>
      </c>
      <c r="I100" s="1103" t="str">
        <f>IF(ISNA(VLOOKUP(C100,'J1&amp;J2'!$CA$9:$CE$466,5,FALSE)),"",VLOOKUP(C100,'J1&amp;J2'!$CA$9:$CE$466,5,FALSE))</f>
        <v/>
      </c>
      <c r="J100" s="1516"/>
      <c r="K100" s="1685" t="str">
        <f>IF(ISNA(VLOOKUP(J100,SaisieScores!$I$12:$J$103,2,FALSE)),"",VLOOKUP(J100,SaisieScores!$I$12:$J$103,2,FALSE))</f>
        <v/>
      </c>
      <c r="L100" s="1686" t="str">
        <f>IF(OR(K100="",K100=0,K100=999),"",K100)</f>
        <v/>
      </c>
      <c r="M100" s="1661" t="str">
        <f>IF(L100="","",L100-$AL$6)</f>
        <v/>
      </c>
      <c r="N100" s="1661" t="str">
        <f t="shared" ref="N100" si="143">IF(K100="","",RANK(K100,($K$10:$K$257),1))</f>
        <v/>
      </c>
      <c r="O100" s="99"/>
      <c r="P100" s="99"/>
      <c r="Q100" s="186"/>
      <c r="R100" s="1690" t="str">
        <f>IF(OR(ISBLANK(K100),K100=""),"",RANK(K100,$K$82:$K$105,1)+COUNTIF($K$82:K100,K100)-1)</f>
        <v/>
      </c>
      <c r="S100" s="1468" t="str">
        <f>IF(R100="","",IF(R100&gt;3,"",IF(R100=1,K100,IF(R100=2,K100,IF(R100=3,K100)))))</f>
        <v/>
      </c>
      <c r="T100" s="1425"/>
      <c r="U100" s="1328" t="str">
        <f>IF(ISNA(VLOOKUP(T100,SaisieScores!$L$12:$M$103,2,FALSE)),"",VLOOKUP(T100,SaisieScores!$L$12:$M$103,2,FALSE))</f>
        <v/>
      </c>
      <c r="V100" s="985" t="str">
        <f t="shared" si="0"/>
        <v/>
      </c>
      <c r="W100" s="82" t="str">
        <f>IF('JOURNÉE 1'!AC100=0,"",'JOURNÉE 1'!AC100)</f>
        <v/>
      </c>
      <c r="X100" s="82" t="str">
        <f>IF(OR(ISBLANK(U100),U100=""),"",IF(U100="AB","",RANK(U100,$U$82:$U$105,1)+COUNTIF($U$82:U123,U100)-1))</f>
        <v/>
      </c>
      <c r="Y100" s="82"/>
      <c r="Z100" s="82"/>
      <c r="AA100" s="82"/>
      <c r="AB100" s="82" t="str">
        <f t="shared" si="1"/>
        <v/>
      </c>
      <c r="AC100" s="1042" t="str">
        <f t="shared" si="110"/>
        <v/>
      </c>
      <c r="AD100" s="1046" t="str">
        <f t="shared" si="97"/>
        <v/>
      </c>
      <c r="AE100" s="82" t="str">
        <f t="shared" si="98"/>
        <v/>
      </c>
      <c r="AF100" s="1141" t="str">
        <f>IF(ISNA(VLOOKUP(C100,'JOURNÉE 1'!$C$10:$AN$257,36,FALSE)),"",VLOOKUP(C100,'JOURNÉE 1'!$C$10:$AN$257,36,FALSE))</f>
        <v/>
      </c>
      <c r="AG100" s="1141" t="str">
        <f t="shared" si="99"/>
        <v/>
      </c>
      <c r="AH100" s="1141" t="str">
        <f t="shared" si="100"/>
        <v/>
      </c>
      <c r="AI100" s="1141" t="str">
        <f t="shared" si="101"/>
        <v/>
      </c>
      <c r="AJ100" s="1242" t="str">
        <f t="shared" si="111"/>
        <v/>
      </c>
      <c r="AK100" s="1046" t="str">
        <f t="shared" si="112"/>
        <v/>
      </c>
      <c r="AL100" s="82" t="str">
        <f t="shared" si="3"/>
        <v/>
      </c>
      <c r="AM100" s="270" t="str">
        <f t="shared" si="4"/>
        <v/>
      </c>
      <c r="AN100" s="270"/>
      <c r="AO100" s="989"/>
      <c r="AP100" s="270"/>
      <c r="AQ100" s="270"/>
      <c r="AR100" s="270" t="str">
        <f t="shared" si="113"/>
        <v/>
      </c>
      <c r="AS100" s="271" t="str">
        <f t="shared" si="5"/>
        <v/>
      </c>
      <c r="AT100" s="272" t="str">
        <f t="shared" si="6"/>
        <v/>
      </c>
      <c r="AU100" s="273" t="str">
        <f t="shared" si="120"/>
        <v/>
      </c>
      <c r="AV100" s="278" t="str">
        <f t="shared" si="141"/>
        <v/>
      </c>
      <c r="AW100" s="1497"/>
      <c r="AX100" s="1497"/>
      <c r="AY100" s="1667">
        <f>IF(BG100= "", "",BG100)</f>
        <v>0</v>
      </c>
      <c r="AZ100" s="1658" t="str">
        <f>IF(OR(BF100=""),"",IF(OR(BG100=""),"",BF100))</f>
        <v/>
      </c>
      <c r="BA100" s="1660" t="str">
        <f>IF(BH100= "", "",BH100)</f>
        <v/>
      </c>
      <c r="BB100" s="1307" t="str">
        <f t="shared" si="9"/>
        <v/>
      </c>
      <c r="BC100" s="87" t="str">
        <f t="shared" si="10"/>
        <v/>
      </c>
      <c r="BD100" s="986" t="str">
        <f t="shared" si="11"/>
        <v/>
      </c>
      <c r="BE100" s="1655" t="str">
        <f>IF(OR(C100="",C101=""),"",CONCATENATE(C100,C101))</f>
        <v/>
      </c>
      <c r="BF100" s="1655" t="str">
        <f>IF(L100= "", "",L100)</f>
        <v/>
      </c>
      <c r="BG100" s="1655">
        <f>IF(ISNA(VLOOKUP(BE100,'JOURNÉE 1'!$BI$10:$BK$280,2,FALSE)),"",VLOOKUP(BE100,'JOURNÉE 1'!$BI$10:$BK$280,2,FALSE))</f>
        <v>0</v>
      </c>
      <c r="BH100" s="1655" t="str">
        <f>IF(OR(BF100="",BG100=""),"",MIN(BF100:BG100))</f>
        <v/>
      </c>
      <c r="BI100" s="1655" t="str">
        <f>IF(COUNTIF(BF100,"&gt;1")&lt;1,"",SMALL(BF100:BG100,1))</f>
        <v/>
      </c>
      <c r="BJ100" s="1029" t="str">
        <f t="shared" si="132"/>
        <v/>
      </c>
      <c r="BK100" s="1310" t="str">
        <f t="shared" si="13"/>
        <v/>
      </c>
      <c r="BL100" s="1029" t="str">
        <f>IF(ISBLANK('JOURNÉE 1'!C100),"",'JOURNÉE 1'!C100)</f>
        <v/>
      </c>
      <c r="BM100" s="1310" t="str">
        <f>IF(ISBLANK('JOURNÉE 1'!AB100),"",'JOURNÉE 1'!AB100)</f>
        <v/>
      </c>
      <c r="BN100" s="1310" t="str">
        <f>IF(ISNA(VLOOKUP(BJ100,'JOURNÉE 1'!$BN$10:$BQ$280,3,FALSE)),"",VLOOKUP(BJ100,'JOURNÉE 1'!$BN$10:$BQ$280,3,FALSE))</f>
        <v/>
      </c>
      <c r="BO100" s="1310" t="str">
        <f t="shared" si="21"/>
        <v/>
      </c>
      <c r="BP100" s="1310" t="str">
        <f t="shared" si="126"/>
        <v/>
      </c>
      <c r="BQ100" s="1310" t="str">
        <f>IF(ISNA(VLOOKUP(BJ100,'JOURNÉE 1'!$C$10:AF$298,1,FALSE)),"",VLOOKUP(BJ100,'JOURNÉE 1'!$C$10:$AF$298,1,FALSE))</f>
        <v/>
      </c>
      <c r="BR100" s="280"/>
      <c r="BS100" t="str">
        <f>IF(ISEVEN(ROW()),IF($B100&lt;&gt;0,TEXT($B100,"00")&amp;" "&amp;#REF!&amp;" "&amp;1,""),IF($B99&lt;&gt;0,TEXT($B99,"00")&amp;" "&amp;#REF!&amp;" "&amp;2,""))</f>
        <v/>
      </c>
      <c r="BT100" t="str">
        <f t="shared" si="95"/>
        <v/>
      </c>
      <c r="BU100" t="str">
        <f t="shared" si="96"/>
        <v/>
      </c>
      <c r="BV100" t="str">
        <f t="shared" si="102"/>
        <v/>
      </c>
      <c r="BW100" t="str">
        <f t="shared" si="103"/>
        <v/>
      </c>
      <c r="BX100" t="str">
        <f t="shared" si="104"/>
        <v/>
      </c>
      <c r="BY100" t="str">
        <f t="shared" si="105"/>
        <v/>
      </c>
      <c r="BZ100" t="str">
        <f t="shared" si="106"/>
        <v/>
      </c>
      <c r="CA100" s="935" t="str">
        <f t="shared" si="107"/>
        <v/>
      </c>
    </row>
    <row r="101" spans="1:79" ht="15.75" customHeight="1" thickBot="1" x14ac:dyDescent="0.45">
      <c r="A101" s="1497"/>
      <c r="B101" s="1684"/>
      <c r="C101" s="98"/>
      <c r="D101" s="98"/>
      <c r="E101" s="98"/>
      <c r="F101" s="87"/>
      <c r="G101" s="87"/>
      <c r="H101" s="1469"/>
      <c r="I101" s="1103" t="str">
        <f>IF(ISNA(VLOOKUP(C101,'J1&amp;J2'!$CA$9:$CE$466,5,FALSE)),"",VLOOKUP(C101,'J1&amp;J2'!$CA$9:$CE$466,5,FALSE))</f>
        <v/>
      </c>
      <c r="J101" s="1517"/>
      <c r="K101" s="1680"/>
      <c r="L101" s="1691"/>
      <c r="M101" s="1469"/>
      <c r="N101" s="1469"/>
      <c r="O101" s="88"/>
      <c r="P101" s="88"/>
      <c r="Q101" s="987"/>
      <c r="R101" s="1691"/>
      <c r="S101" s="1469"/>
      <c r="T101" s="1425"/>
      <c r="U101" s="1328" t="str">
        <f>IF(ISNA(VLOOKUP(T101,SaisieScores!$L$12:$M$103,2,FALSE)),"",VLOOKUP(T101,SaisieScores!$L$12:$M$103,2,FALSE))</f>
        <v/>
      </c>
      <c r="V101" s="942" t="str">
        <f t="shared" si="0"/>
        <v/>
      </c>
      <c r="W101" s="87" t="str">
        <f>IF('JOURNÉE 1'!AC101=0,"",'JOURNÉE 1'!AC101)</f>
        <v/>
      </c>
      <c r="X101" s="87" t="str">
        <f>IF(OR(ISBLANK(U101),U101=""),"",IF(U101="AB","",RANK(U101,$U$82:$U$105,1)+COUNTIF($U$82:U124,U101)-1))</f>
        <v/>
      </c>
      <c r="Y101" s="99"/>
      <c r="Z101" s="99"/>
      <c r="AA101" s="99"/>
      <c r="AB101" s="87" t="str">
        <f t="shared" si="1"/>
        <v/>
      </c>
      <c r="AC101" s="86" t="str">
        <f t="shared" si="110"/>
        <v/>
      </c>
      <c r="AD101" s="1045" t="str">
        <f t="shared" si="97"/>
        <v/>
      </c>
      <c r="AE101" s="87" t="str">
        <f t="shared" si="98"/>
        <v/>
      </c>
      <c r="AF101" s="1140" t="str">
        <f>IF(ISNA(VLOOKUP(C101,'JOURNÉE 1'!$C$10:$AN$257,36,FALSE)),"",VLOOKUP(C101,'JOURNÉE 1'!$C$10:$AN$257,36,FALSE))</f>
        <v/>
      </c>
      <c r="AG101" s="1162" t="str">
        <f t="shared" si="99"/>
        <v/>
      </c>
      <c r="AH101" s="1162" t="str">
        <f t="shared" si="100"/>
        <v/>
      </c>
      <c r="AI101" s="1162" t="str">
        <f t="shared" si="101"/>
        <v/>
      </c>
      <c r="AJ101" s="1241" t="str">
        <f t="shared" si="111"/>
        <v/>
      </c>
      <c r="AK101" s="1045" t="str">
        <f t="shared" si="112"/>
        <v/>
      </c>
      <c r="AL101" s="87" t="str">
        <f t="shared" si="3"/>
        <v/>
      </c>
      <c r="AM101" s="270" t="str">
        <f t="shared" si="4"/>
        <v/>
      </c>
      <c r="AN101" s="288"/>
      <c r="AO101" s="990"/>
      <c r="AP101" s="288"/>
      <c r="AQ101" s="288"/>
      <c r="AR101" s="270" t="str">
        <f t="shared" si="113"/>
        <v/>
      </c>
      <c r="AS101" s="271" t="str">
        <f t="shared" si="5"/>
        <v/>
      </c>
      <c r="AT101" s="272" t="str">
        <f t="shared" si="6"/>
        <v/>
      </c>
      <c r="AU101" s="273" t="str">
        <f t="shared" si="120"/>
        <v/>
      </c>
      <c r="AV101" s="278" t="str">
        <f t="shared" si="141"/>
        <v/>
      </c>
      <c r="AW101" s="1497"/>
      <c r="AX101" s="1497"/>
      <c r="AY101" s="1511"/>
      <c r="AZ101" s="1515"/>
      <c r="BA101" s="1458"/>
      <c r="BB101" s="1307" t="str">
        <f t="shared" si="9"/>
        <v/>
      </c>
      <c r="BC101" s="87" t="str">
        <f t="shared" si="10"/>
        <v/>
      </c>
      <c r="BD101" s="986" t="str">
        <f t="shared" si="11"/>
        <v/>
      </c>
      <c r="BE101" s="1654"/>
      <c r="BF101" s="1654"/>
      <c r="BG101" s="1654"/>
      <c r="BH101" s="1654"/>
      <c r="BI101" s="1654"/>
      <c r="BJ101" s="1029" t="str">
        <f t="shared" si="132"/>
        <v/>
      </c>
      <c r="BK101" s="1310" t="str">
        <f t="shared" si="13"/>
        <v/>
      </c>
      <c r="BL101" s="1029" t="str">
        <f>IF(ISBLANK('JOURNÉE 1'!C101),"",'JOURNÉE 1'!C101)</f>
        <v/>
      </c>
      <c r="BM101" s="1310" t="str">
        <f>IF(ISBLANK('JOURNÉE 1'!AB101),"",'JOURNÉE 1'!AB101)</f>
        <v/>
      </c>
      <c r="BN101" s="1310" t="str">
        <f>IF(ISNA(VLOOKUP(BJ101,'JOURNÉE 1'!$BN$10:$BQ$280,3,FALSE)),"",VLOOKUP(BJ101,'JOURNÉE 1'!$BN$10:$BQ$280,3,FALSE))</f>
        <v/>
      </c>
      <c r="BO101" s="1310" t="str">
        <f t="shared" si="21"/>
        <v/>
      </c>
      <c r="BP101" s="1310" t="str">
        <f t="shared" si="126"/>
        <v/>
      </c>
      <c r="BQ101" s="1310" t="str">
        <f>IF(ISNA(VLOOKUP(BJ101,'JOURNÉE 1'!$C$10:AF$298,1,FALSE)),"",VLOOKUP(BJ101,'JOURNÉE 1'!$C$10:$AF$298,1,FALSE))</f>
        <v/>
      </c>
      <c r="BR101" s="277"/>
      <c r="BS101" t="str">
        <f>IF(ISEVEN(ROW()),IF($B101&lt;&gt;0,TEXT($B101,"00")&amp;" "&amp;#REF!&amp;" "&amp;1,""),IF($B100&lt;&gt;0,TEXT($B100,"00")&amp;" "&amp;#REF!&amp;" "&amp;2,""))</f>
        <v/>
      </c>
      <c r="BT101" t="str">
        <f t="shared" si="95"/>
        <v/>
      </c>
      <c r="BU101" t="str">
        <f t="shared" si="96"/>
        <v/>
      </c>
      <c r="BV101" t="str">
        <f t="shared" si="102"/>
        <v/>
      </c>
      <c r="BW101" t="str">
        <f t="shared" si="103"/>
        <v/>
      </c>
      <c r="BX101" t="str">
        <f t="shared" si="104"/>
        <v/>
      </c>
      <c r="BY101" t="str">
        <f t="shared" si="105"/>
        <v/>
      </c>
      <c r="BZ101" t="str">
        <f t="shared" si="106"/>
        <v/>
      </c>
      <c r="CA101" s="935" t="str">
        <f t="shared" si="107"/>
        <v/>
      </c>
    </row>
    <row r="102" spans="1:79" ht="15.75" customHeight="1" x14ac:dyDescent="0.4">
      <c r="A102" s="1497"/>
      <c r="B102" s="1687"/>
      <c r="C102" s="113"/>
      <c r="D102" s="114"/>
      <c r="E102" s="114"/>
      <c r="F102" s="115"/>
      <c r="G102" s="115"/>
      <c r="H102" s="1670" t="str">
        <f t="shared" ref="H102" si="144">IF(G103="","",G102+G103)</f>
        <v/>
      </c>
      <c r="I102" s="1107" t="str">
        <f>IF(ISNA(VLOOKUP(C102,'J1&amp;J2'!$CA$9:$CE$466,5,FALSE)),"",VLOOKUP(C102,'J1&amp;J2'!$CA$9:$CE$466,5,FALSE))</f>
        <v/>
      </c>
      <c r="J102" s="1627"/>
      <c r="K102" s="1685" t="str">
        <f>IF(ISNA(VLOOKUP(J102,SaisieScores!$I$12:$J$103,2,FALSE)),"",VLOOKUP(J102,SaisieScores!$I$12:$J$103,2,FALSE))</f>
        <v/>
      </c>
      <c r="L102" s="1695" t="str">
        <f>IF(OR(K102="",K102=0,K102=999),"",K102)</f>
        <v/>
      </c>
      <c r="M102" s="1670" t="str">
        <f>IF(L102="","",L102-$AL$6)</f>
        <v/>
      </c>
      <c r="N102" s="1670" t="str">
        <f t="shared" ref="N102" si="145">IF(K102="","",RANK(K102,($K$10:$K$257),1))</f>
        <v/>
      </c>
      <c r="O102" s="115"/>
      <c r="P102" s="115"/>
      <c r="Q102" s="194"/>
      <c r="R102" s="1692" t="str">
        <f>IF(OR(ISBLANK(K102),K102=""),"",RANK(K102,$K$82:$K$105,1)+COUNTIF($K$82:K102,K102)-1)</f>
        <v/>
      </c>
      <c r="S102" s="1689" t="str">
        <f>IF(R102="","",IF(R102&gt;3,"",IF(R102=1,K102,IF(R102=2,K102,IF(R102=3,K102)))))</f>
        <v/>
      </c>
      <c r="T102" s="1426"/>
      <c r="U102" s="1328" t="str">
        <f>IF(ISNA(VLOOKUP(T102,SaisieScores!$L$12:$M$103,2,FALSE)),"",VLOOKUP(T102,SaisieScores!$L$12:$M$103,2,FALSE))</f>
        <v/>
      </c>
      <c r="V102" s="985" t="str">
        <f t="shared" si="0"/>
        <v/>
      </c>
      <c r="W102" s="82" t="str">
        <f>IF('JOURNÉE 1'!AC102=0,"",'JOURNÉE 1'!AC102)</f>
        <v/>
      </c>
      <c r="X102" s="82" t="str">
        <f>IF(OR(ISBLANK(U102),U102=""),"",IF(U102="AB","",RANK(U102,$U$82:$U$105,1)+COUNTIF($U$82:U125,U102)-1))</f>
        <v/>
      </c>
      <c r="Y102" s="82"/>
      <c r="Z102" s="82"/>
      <c r="AA102" s="82"/>
      <c r="AB102" s="82" t="str">
        <f t="shared" si="1"/>
        <v/>
      </c>
      <c r="AC102" s="1042" t="str">
        <f t="shared" si="110"/>
        <v/>
      </c>
      <c r="AD102" s="1046" t="str">
        <f t="shared" si="97"/>
        <v/>
      </c>
      <c r="AE102" s="82" t="str">
        <f t="shared" si="98"/>
        <v/>
      </c>
      <c r="AF102" s="1141" t="str">
        <f>IF(ISNA(VLOOKUP(C102,'JOURNÉE 1'!$C$10:$AN$257,36,FALSE)),"",VLOOKUP(C102,'JOURNÉE 1'!$C$10:$AN$257,36,FALSE))</f>
        <v/>
      </c>
      <c r="AG102" s="1141" t="str">
        <f t="shared" si="99"/>
        <v/>
      </c>
      <c r="AH102" s="1141" t="str">
        <f t="shared" si="100"/>
        <v/>
      </c>
      <c r="AI102" s="1141" t="str">
        <f t="shared" si="101"/>
        <v/>
      </c>
      <c r="AJ102" s="1242" t="str">
        <f t="shared" si="111"/>
        <v/>
      </c>
      <c r="AK102" s="1046" t="str">
        <f t="shared" si="112"/>
        <v/>
      </c>
      <c r="AL102" s="82" t="str">
        <f t="shared" si="3"/>
        <v/>
      </c>
      <c r="AM102" s="270" t="str">
        <f t="shared" si="4"/>
        <v/>
      </c>
      <c r="AN102" s="288"/>
      <c r="AO102" s="990"/>
      <c r="AP102" s="288"/>
      <c r="AQ102" s="288"/>
      <c r="AR102" s="270" t="str">
        <f t="shared" si="113"/>
        <v/>
      </c>
      <c r="AS102" s="271" t="str">
        <f t="shared" si="5"/>
        <v/>
      </c>
      <c r="AT102" s="272" t="str">
        <f t="shared" si="6"/>
        <v/>
      </c>
      <c r="AU102" s="273" t="str">
        <f t="shared" si="120"/>
        <v/>
      </c>
      <c r="AV102" s="278" t="str">
        <f t="shared" si="141"/>
        <v/>
      </c>
      <c r="AW102" s="1497"/>
      <c r="AX102" s="1497"/>
      <c r="AY102" s="1667">
        <f>IF(BG102= "", "",BG102)</f>
        <v>0</v>
      </c>
      <c r="AZ102" s="1658" t="str">
        <f>IF(OR(BF102=""),"",IF(OR(BG102=""),"",BF102))</f>
        <v/>
      </c>
      <c r="BA102" s="1660" t="str">
        <f>IF(BH102= "", "",BH102)</f>
        <v/>
      </c>
      <c r="BB102" s="1307" t="str">
        <f t="shared" si="9"/>
        <v/>
      </c>
      <c r="BC102" s="87" t="str">
        <f t="shared" si="10"/>
        <v/>
      </c>
      <c r="BD102" s="986" t="str">
        <f t="shared" si="11"/>
        <v/>
      </c>
      <c r="BE102" s="1655" t="str">
        <f>IF(OR(C102="",C103=""),"",CONCATENATE(C102,C103))</f>
        <v/>
      </c>
      <c r="BF102" s="1655" t="str">
        <f>IF(L102= "", "",L102)</f>
        <v/>
      </c>
      <c r="BG102" s="1655">
        <f>IF(ISNA(VLOOKUP(BE102,'JOURNÉE 1'!$BI$10:$BK$280,2,FALSE)),"",VLOOKUP(BE102,'JOURNÉE 1'!$BI$10:$BK$280,2,FALSE))</f>
        <v>0</v>
      </c>
      <c r="BH102" s="1655" t="str">
        <f>IF(OR(BF102="",BG102=""),"",MIN(BF102:BG102))</f>
        <v/>
      </c>
      <c r="BI102" s="1655" t="str">
        <f>IF(COUNTIF(BF102,"&gt;1")&lt;1,"",SMALL(BF102:BG102,1))</f>
        <v/>
      </c>
      <c r="BJ102" s="1029" t="str">
        <f t="shared" si="132"/>
        <v/>
      </c>
      <c r="BK102" s="1310" t="str">
        <f t="shared" si="13"/>
        <v/>
      </c>
      <c r="BL102" s="1029" t="str">
        <f>IF(ISBLANK('JOURNÉE 1'!C102),"",'JOURNÉE 1'!C102)</f>
        <v/>
      </c>
      <c r="BM102" s="1310" t="str">
        <f>IF(ISBLANK('JOURNÉE 1'!AB102),"",'JOURNÉE 1'!AB102)</f>
        <v/>
      </c>
      <c r="BN102" s="1310" t="str">
        <f>IF(ISNA(VLOOKUP(BJ102,'JOURNÉE 1'!$BN$10:$BQ$280,3,FALSE)),"",VLOOKUP(BJ102,'JOURNÉE 1'!$BN$10:$BQ$280,3,FALSE))</f>
        <v/>
      </c>
      <c r="BO102" s="1310" t="str">
        <f t="shared" si="21"/>
        <v/>
      </c>
      <c r="BP102" s="1310" t="str">
        <f t="shared" si="126"/>
        <v/>
      </c>
      <c r="BQ102" s="1310" t="str">
        <f>IF(ISNA(VLOOKUP(BJ102,'JOURNÉE 1'!$C$10:AF$298,1,FALSE)),"",VLOOKUP(BJ102,'JOURNÉE 1'!$C$10:$AF$298,1,FALSE))</f>
        <v/>
      </c>
      <c r="BR102" s="280"/>
      <c r="BS102" t="str">
        <f>IF(ISEVEN(ROW()),IF($B102&lt;&gt;0,TEXT($B102,"00")&amp;" "&amp;#REF!&amp;" "&amp;1,""),IF($B101&lt;&gt;0,TEXT($B101,"00")&amp;" "&amp;#REF!&amp;" "&amp;2,""))</f>
        <v/>
      </c>
      <c r="BT102" t="str">
        <f t="shared" si="95"/>
        <v/>
      </c>
      <c r="BU102" t="str">
        <f t="shared" si="96"/>
        <v/>
      </c>
      <c r="BV102" t="str">
        <f t="shared" si="102"/>
        <v/>
      </c>
      <c r="BW102" t="str">
        <f t="shared" si="103"/>
        <v/>
      </c>
      <c r="BX102" t="str">
        <f t="shared" si="104"/>
        <v/>
      </c>
      <c r="BY102" t="str">
        <f t="shared" si="105"/>
        <v/>
      </c>
      <c r="BZ102" t="str">
        <f t="shared" si="106"/>
        <v/>
      </c>
      <c r="CA102" s="935" t="str">
        <f t="shared" si="107"/>
        <v/>
      </c>
    </row>
    <row r="103" spans="1:79" ht="15.75" customHeight="1" thickBot="1" x14ac:dyDescent="0.45">
      <c r="A103" s="1497"/>
      <c r="B103" s="1678"/>
      <c r="C103" s="80"/>
      <c r="D103" s="81"/>
      <c r="E103" s="81"/>
      <c r="F103" s="82"/>
      <c r="G103" s="82"/>
      <c r="H103" s="1469"/>
      <c r="I103" s="1102" t="str">
        <f>IF(ISNA(VLOOKUP(C103,'J1&amp;J2'!$CA$9:$CE$466,5,FALSE)),"",VLOOKUP(C103,'J1&amp;J2'!$CA$9:$CE$466,5,FALSE))</f>
        <v/>
      </c>
      <c r="J103" s="1519"/>
      <c r="K103" s="1680"/>
      <c r="L103" s="1691"/>
      <c r="M103" s="1469"/>
      <c r="N103" s="1469"/>
      <c r="O103" s="82"/>
      <c r="P103" s="82"/>
      <c r="Q103" s="269"/>
      <c r="R103" s="1691"/>
      <c r="S103" s="1469"/>
      <c r="T103" s="1424"/>
      <c r="U103" s="1328" t="str">
        <f>IF(ISNA(VLOOKUP(T103,SaisieScores!$L$12:$M$103,2,FALSE)),"",VLOOKUP(T103,SaisieScores!$L$12:$M$103,2,FALSE))</f>
        <v/>
      </c>
      <c r="V103" s="942" t="str">
        <f t="shared" si="0"/>
        <v/>
      </c>
      <c r="W103" s="87" t="str">
        <f>IF('JOURNÉE 1'!AC103=0,"",'JOURNÉE 1'!AC103)</f>
        <v/>
      </c>
      <c r="X103" s="87" t="str">
        <f>IF(OR(ISBLANK(U103),U103=""),"",IF(U103="AB","",RANK(U103,$U$82:$U$105,1)+COUNTIF($U$82:U126,U103)-1))</f>
        <v/>
      </c>
      <c r="Y103" s="99"/>
      <c r="Z103" s="99"/>
      <c r="AA103" s="99"/>
      <c r="AB103" s="87" t="str">
        <f t="shared" si="1"/>
        <v/>
      </c>
      <c r="AC103" s="86" t="str">
        <f t="shared" si="110"/>
        <v/>
      </c>
      <c r="AD103" s="1045" t="str">
        <f t="shared" si="97"/>
        <v/>
      </c>
      <c r="AE103" s="87" t="str">
        <f t="shared" si="98"/>
        <v/>
      </c>
      <c r="AF103" s="1140" t="str">
        <f>IF(ISNA(VLOOKUP(C103,'JOURNÉE 1'!$C$10:$AN$257,36,FALSE)),"",VLOOKUP(C103,'JOURNÉE 1'!$C$10:$AN$257,36,FALSE))</f>
        <v/>
      </c>
      <c r="AG103" s="1162" t="str">
        <f t="shared" si="99"/>
        <v/>
      </c>
      <c r="AH103" s="1162" t="str">
        <f t="shared" si="100"/>
        <v/>
      </c>
      <c r="AI103" s="1162" t="str">
        <f t="shared" si="101"/>
        <v/>
      </c>
      <c r="AJ103" s="1241" t="str">
        <f t="shared" si="111"/>
        <v/>
      </c>
      <c r="AK103" s="1045" t="str">
        <f t="shared" si="112"/>
        <v/>
      </c>
      <c r="AL103" s="87" t="str">
        <f t="shared" si="3"/>
        <v/>
      </c>
      <c r="AM103" s="270" t="str">
        <f t="shared" si="4"/>
        <v/>
      </c>
      <c r="AN103" s="288"/>
      <c r="AO103" s="990"/>
      <c r="AP103" s="288"/>
      <c r="AQ103" s="288"/>
      <c r="AR103" s="270" t="str">
        <f t="shared" si="113"/>
        <v/>
      </c>
      <c r="AS103" s="271" t="str">
        <f t="shared" si="5"/>
        <v/>
      </c>
      <c r="AT103" s="272" t="str">
        <f t="shared" si="6"/>
        <v/>
      </c>
      <c r="AU103" s="273" t="str">
        <f t="shared" si="120"/>
        <v/>
      </c>
      <c r="AV103" s="278" t="str">
        <f t="shared" si="141"/>
        <v/>
      </c>
      <c r="AW103" s="1497"/>
      <c r="AX103" s="1497"/>
      <c r="AY103" s="1511"/>
      <c r="AZ103" s="1515"/>
      <c r="BA103" s="1458"/>
      <c r="BB103" s="1307" t="str">
        <f t="shared" si="9"/>
        <v/>
      </c>
      <c r="BC103" s="87" t="str">
        <f t="shared" si="10"/>
        <v/>
      </c>
      <c r="BD103" s="986" t="str">
        <f t="shared" si="11"/>
        <v/>
      </c>
      <c r="BE103" s="1654"/>
      <c r="BF103" s="1654"/>
      <c r="BG103" s="1654"/>
      <c r="BH103" s="1654"/>
      <c r="BI103" s="1654"/>
      <c r="BJ103" s="1029" t="str">
        <f t="shared" si="132"/>
        <v/>
      </c>
      <c r="BK103" s="1310" t="str">
        <f t="shared" si="13"/>
        <v/>
      </c>
      <c r="BL103" s="1029" t="str">
        <f>IF(ISBLANK('JOURNÉE 1'!C103),"",'JOURNÉE 1'!C103)</f>
        <v/>
      </c>
      <c r="BM103" s="1310" t="str">
        <f>IF(ISBLANK('JOURNÉE 1'!AB103),"",'JOURNÉE 1'!AB103)</f>
        <v/>
      </c>
      <c r="BN103" s="1310" t="str">
        <f>IF(ISNA(VLOOKUP(BJ103,'JOURNÉE 1'!$BN$10:$BQ$280,3,FALSE)),"",VLOOKUP(BJ103,'JOURNÉE 1'!$BN$10:$BQ$280,3,FALSE))</f>
        <v/>
      </c>
      <c r="BO103" s="1310" t="str">
        <f t="shared" si="21"/>
        <v/>
      </c>
      <c r="BP103" s="1310" t="str">
        <f t="shared" si="126"/>
        <v/>
      </c>
      <c r="BQ103" s="1310" t="str">
        <f>IF(ISNA(VLOOKUP(BJ103,'JOURNÉE 1'!$C$10:AF$298,1,FALSE)),"",VLOOKUP(BJ103,'JOURNÉE 1'!$C$10:$AF$298,1,FALSE))</f>
        <v/>
      </c>
      <c r="BR103" s="277"/>
      <c r="BS103" t="str">
        <f>IF(ISEVEN(ROW()),IF($B103&lt;&gt;0,TEXT($B103,"00")&amp;" "&amp;#REF!&amp;" "&amp;1,""),IF($B102&lt;&gt;0,TEXT($B102,"00")&amp;" "&amp;#REF!&amp;" "&amp;2,""))</f>
        <v/>
      </c>
      <c r="BT103" t="str">
        <f t="shared" si="95"/>
        <v/>
      </c>
      <c r="BU103" t="str">
        <f t="shared" si="96"/>
        <v/>
      </c>
      <c r="BV103" t="str">
        <f t="shared" si="102"/>
        <v/>
      </c>
      <c r="BW103" t="str">
        <f t="shared" si="103"/>
        <v/>
      </c>
      <c r="BX103" t="str">
        <f t="shared" si="104"/>
        <v/>
      </c>
      <c r="BY103" t="str">
        <f t="shared" si="105"/>
        <v/>
      </c>
      <c r="BZ103" t="str">
        <f t="shared" si="106"/>
        <v/>
      </c>
      <c r="CA103" s="935" t="str">
        <f t="shared" si="107"/>
        <v/>
      </c>
    </row>
    <row r="104" spans="1:79" ht="15.75" customHeight="1" thickBot="1" x14ac:dyDescent="0.45">
      <c r="A104" s="1497"/>
      <c r="B104" s="1683"/>
      <c r="C104" s="97"/>
      <c r="D104" s="98"/>
      <c r="E104" s="98"/>
      <c r="F104" s="87"/>
      <c r="G104" s="87"/>
      <c r="H104" s="1694" t="str">
        <f t="shared" ref="H104" si="146">IF(G105="","",G104+G105)</f>
        <v/>
      </c>
      <c r="I104" s="1103" t="str">
        <f>IF(ISNA(VLOOKUP(C104,'J1&amp;J2'!$CA$9:$CE$466,5,FALSE)),"",VLOOKUP(C104,'J1&amp;J2'!$CA$9:$CE$466,5,FALSE))</f>
        <v/>
      </c>
      <c r="J104" s="1516"/>
      <c r="K104" s="1685" t="str">
        <f>IF(ISNA(VLOOKUP(J104,SaisieScores!$I$12:$J$103,2,FALSE)),"",VLOOKUP(J104,SaisieScores!$I$12:$J$103,2,FALSE))</f>
        <v/>
      </c>
      <c r="L104" s="1686" t="str">
        <f>IF(OR(K104="",K104=0,K104=999),"",K104)</f>
        <v/>
      </c>
      <c r="M104" s="1694" t="str">
        <f>IF(L104="","",L104-$AL$6)</f>
        <v/>
      </c>
      <c r="N104" s="1694" t="str">
        <f t="shared" ref="N104" si="147">IF(K104="","",RANK(K104,($K$10:$K$257),1))</f>
        <v/>
      </c>
      <c r="O104" s="99"/>
      <c r="P104" s="99"/>
      <c r="Q104" s="186"/>
      <c r="R104" s="1690" t="str">
        <f>IF(OR(ISBLANK(K104),K104=""),"",RANK(K104,$K$82:$K$105,1)+COUNTIF($K$82:K104,K104)-1)</f>
        <v/>
      </c>
      <c r="S104" s="1468" t="str">
        <f>IF(R104="","",IF(R104&gt;3,"",IF(R104=1,K104,IF(R104=2,K104,IF(R104=3,K104)))))</f>
        <v/>
      </c>
      <c r="T104" s="1425"/>
      <c r="U104" s="1328" t="str">
        <f>IF(ISNA(VLOOKUP(T104,SaisieScores!$L$12:$M$103,2,FALSE)),"",VLOOKUP(T104,SaisieScores!$L$12:$M$103,2,FALSE))</f>
        <v/>
      </c>
      <c r="V104" s="985" t="str">
        <f t="shared" si="0"/>
        <v/>
      </c>
      <c r="W104" s="82" t="str">
        <f>IF('JOURNÉE 1'!AC104=0,"",'JOURNÉE 1'!AC104)</f>
        <v/>
      </c>
      <c r="X104" s="82" t="str">
        <f>IF(OR(ISBLANK(U104),U104=""),"",IF(U104="AB","",RANK(U104,$U$82:$U$105,1)+COUNTIF($U$82:U127,U104)-1))</f>
        <v/>
      </c>
      <c r="Y104" s="82"/>
      <c r="Z104" s="82"/>
      <c r="AA104" s="82"/>
      <c r="AB104" s="82" t="str">
        <f t="shared" si="1"/>
        <v/>
      </c>
      <c r="AC104" s="1042" t="str">
        <f t="shared" si="110"/>
        <v/>
      </c>
      <c r="AD104" s="1046" t="str">
        <f t="shared" si="97"/>
        <v/>
      </c>
      <c r="AE104" s="82" t="str">
        <f t="shared" si="98"/>
        <v/>
      </c>
      <c r="AF104" s="1141" t="str">
        <f>IF(ISNA(VLOOKUP(C104,'JOURNÉE 1'!$C$10:$AN$257,36,FALSE)),"",VLOOKUP(C104,'JOURNÉE 1'!$C$10:$AN$257,36,FALSE))</f>
        <v/>
      </c>
      <c r="AG104" s="1141" t="str">
        <f t="shared" si="99"/>
        <v/>
      </c>
      <c r="AH104" s="1141" t="str">
        <f t="shared" si="100"/>
        <v/>
      </c>
      <c r="AI104" s="1141" t="str">
        <f t="shared" si="101"/>
        <v/>
      </c>
      <c r="AJ104" s="1242" t="str">
        <f t="shared" si="111"/>
        <v/>
      </c>
      <c r="AK104" s="1046" t="str">
        <f t="shared" si="112"/>
        <v/>
      </c>
      <c r="AL104" s="82" t="str">
        <f t="shared" si="3"/>
        <v/>
      </c>
      <c r="AM104" s="270" t="str">
        <f t="shared" si="4"/>
        <v/>
      </c>
      <c r="AN104" s="288"/>
      <c r="AO104" s="990"/>
      <c r="AP104" s="288"/>
      <c r="AQ104" s="288"/>
      <c r="AR104" s="270" t="str">
        <f t="shared" si="113"/>
        <v/>
      </c>
      <c r="AS104" s="271" t="str">
        <f t="shared" si="5"/>
        <v/>
      </c>
      <c r="AT104" s="272" t="str">
        <f t="shared" si="6"/>
        <v/>
      </c>
      <c r="AU104" s="273" t="str">
        <f t="shared" si="120"/>
        <v/>
      </c>
      <c r="AV104" s="278" t="str">
        <f t="shared" si="141"/>
        <v/>
      </c>
      <c r="AW104" s="1497"/>
      <c r="AX104" s="1497"/>
      <c r="AY104" s="1667">
        <f>IF(BG104= "", "",BG104)</f>
        <v>0</v>
      </c>
      <c r="AZ104" s="1658" t="str">
        <f>IF(OR(BF104=""),"",IF(OR(BG104=""),"",BF104))</f>
        <v/>
      </c>
      <c r="BA104" s="1660" t="str">
        <f>IF(BH104= "", "",BH104)</f>
        <v/>
      </c>
      <c r="BB104" s="1307" t="str">
        <f t="shared" si="9"/>
        <v/>
      </c>
      <c r="BC104" s="87" t="str">
        <f t="shared" si="10"/>
        <v/>
      </c>
      <c r="BD104" s="986" t="str">
        <f t="shared" si="11"/>
        <v/>
      </c>
      <c r="BE104" s="1655" t="str">
        <f>IF(OR(C104="",C105=""),"",CONCATENATE(C104,C105))</f>
        <v/>
      </c>
      <c r="BF104" s="1655" t="str">
        <f>IF(L104= "", "",L104)</f>
        <v/>
      </c>
      <c r="BG104" s="1655">
        <f>IF(ISNA(VLOOKUP(BE104,'JOURNÉE 1'!$BI$10:$BK$280,2,FALSE)),"",VLOOKUP(BE104,'JOURNÉE 1'!$BI$10:$BK$280,2,FALSE))</f>
        <v>0</v>
      </c>
      <c r="BH104" s="1655" t="str">
        <f>IF(OR(BF104="",BG104=""),"",MIN(BF104:BG104))</f>
        <v/>
      </c>
      <c r="BI104" s="1655" t="str">
        <f>IF(COUNTIF(BF104,"&gt;1")&lt;1,"",SMALL(BF104:BG104,1))</f>
        <v/>
      </c>
      <c r="BJ104" s="1029" t="str">
        <f t="shared" si="132"/>
        <v/>
      </c>
      <c r="BK104" s="1310" t="str">
        <f t="shared" si="13"/>
        <v/>
      </c>
      <c r="BL104" s="1029" t="str">
        <f>IF(ISBLANK('JOURNÉE 1'!C104),"",'JOURNÉE 1'!C104)</f>
        <v/>
      </c>
      <c r="BM104" s="1310" t="str">
        <f>IF(ISBLANK('JOURNÉE 1'!AB104),"",'JOURNÉE 1'!AB104)</f>
        <v/>
      </c>
      <c r="BN104" s="1310" t="str">
        <f>IF(ISNA(VLOOKUP(BJ104,'JOURNÉE 1'!$BN$10:$BQ$280,3,FALSE)),"",VLOOKUP(BJ104,'JOURNÉE 1'!$BN$10:$BQ$280,3,FALSE))</f>
        <v/>
      </c>
      <c r="BO104" s="1310" t="str">
        <f t="shared" si="21"/>
        <v/>
      </c>
      <c r="BP104" s="1310" t="str">
        <f t="shared" si="126"/>
        <v/>
      </c>
      <c r="BQ104" s="1310" t="str">
        <f>IF(ISNA(VLOOKUP(BJ104,'JOURNÉE 1'!$C$10:AF$298,1,FALSE)),"",VLOOKUP(BJ104,'JOURNÉE 1'!$C$10:$AF$298,1,FALSE))</f>
        <v/>
      </c>
      <c r="BR104" s="280"/>
      <c r="BS104" t="str">
        <f>IF(ISEVEN(ROW()),IF($B104&lt;&gt;0,TEXT($B104,"00")&amp;" "&amp;#REF!&amp;" "&amp;1,""),IF($B103&lt;&gt;0,TEXT($B103,"00")&amp;" "&amp;#REF!&amp;" "&amp;2,""))</f>
        <v/>
      </c>
      <c r="BT104" t="str">
        <f t="shared" si="95"/>
        <v/>
      </c>
      <c r="BU104" t="str">
        <f t="shared" si="96"/>
        <v/>
      </c>
      <c r="BV104" t="str">
        <f t="shared" si="102"/>
        <v/>
      </c>
      <c r="BW104" t="str">
        <f t="shared" si="103"/>
        <v/>
      </c>
      <c r="BX104" t="str">
        <f t="shared" si="104"/>
        <v/>
      </c>
      <c r="BY104" t="str">
        <f t="shared" si="105"/>
        <v/>
      </c>
      <c r="BZ104" t="str">
        <f t="shared" si="106"/>
        <v/>
      </c>
      <c r="CA104" s="935" t="str">
        <f t="shared" si="107"/>
        <v/>
      </c>
    </row>
    <row r="105" spans="1:79" ht="15.75" customHeight="1" thickBot="1" x14ac:dyDescent="0.45">
      <c r="A105" s="1470"/>
      <c r="B105" s="1688"/>
      <c r="C105" s="119"/>
      <c r="D105" s="120"/>
      <c r="E105" s="120"/>
      <c r="F105" s="121"/>
      <c r="G105" s="121"/>
      <c r="H105" s="1475"/>
      <c r="I105" s="1108" t="str">
        <f>IF(ISNA(VLOOKUP(C105,'J1&amp;J2'!$CA$9:$CE$466,5,FALSE)),"",VLOOKUP(C105,'J1&amp;J2'!$CA$9:$CE$466,5,FALSE))</f>
        <v/>
      </c>
      <c r="J105" s="1624"/>
      <c r="K105" s="1693"/>
      <c r="L105" s="1682"/>
      <c r="M105" s="1475"/>
      <c r="N105" s="1475"/>
      <c r="O105" s="125"/>
      <c r="P105" s="125"/>
      <c r="Q105" s="291"/>
      <c r="R105" s="1682"/>
      <c r="S105" s="1478"/>
      <c r="T105" s="1427"/>
      <c r="U105" s="1346" t="str">
        <f>IF(ISNA(VLOOKUP(T105,SaisieScores!$L$12:$M$103,2,FALSE)),"",VLOOKUP(T105,SaisieScores!$L$12:$M$103,2,FALSE))</f>
        <v/>
      </c>
      <c r="V105" s="143" t="str">
        <f t="shared" si="0"/>
        <v/>
      </c>
      <c r="W105" s="121" t="str">
        <f>IF('JOURNÉE 1'!AC105=0,"",'JOURNÉE 1'!AC105)</f>
        <v/>
      </c>
      <c r="X105" s="121" t="str">
        <f>IF(OR(ISBLANK(U105),U105=""),"",IF(U105="AB","",RANK(U105,$U$82:$U$105,1)+COUNTIF($U$82:U128,U105)-1))</f>
        <v/>
      </c>
      <c r="Y105" s="121"/>
      <c r="Z105" s="121"/>
      <c r="AA105" s="121"/>
      <c r="AB105" s="121" t="str">
        <f t="shared" si="1"/>
        <v/>
      </c>
      <c r="AC105" s="124" t="str">
        <f t="shared" si="110"/>
        <v/>
      </c>
      <c r="AD105" s="127" t="str">
        <f t="shared" si="97"/>
        <v/>
      </c>
      <c r="AE105" s="121" t="str">
        <f t="shared" si="98"/>
        <v/>
      </c>
      <c r="AF105" s="1142" t="str">
        <f>IF(ISNA(VLOOKUP(C105,'JOURNÉE 1'!$C$10:$AN$257,36,FALSE)),"",VLOOKUP(C105,'JOURNÉE 1'!$C$10:$AN$257,36,FALSE))</f>
        <v/>
      </c>
      <c r="AG105" s="1163" t="str">
        <f t="shared" si="99"/>
        <v/>
      </c>
      <c r="AH105" s="1163" t="str">
        <f t="shared" si="100"/>
        <v/>
      </c>
      <c r="AI105" s="1163" t="str">
        <f t="shared" si="101"/>
        <v/>
      </c>
      <c r="AJ105" s="1243" t="str">
        <f t="shared" si="111"/>
        <v/>
      </c>
      <c r="AK105" s="127" t="str">
        <f t="shared" si="112"/>
        <v/>
      </c>
      <c r="AL105" s="121" t="str">
        <f t="shared" si="3"/>
        <v/>
      </c>
      <c r="AM105" s="292" t="str">
        <f t="shared" si="4"/>
        <v/>
      </c>
      <c r="AN105" s="292"/>
      <c r="AO105" s="293"/>
      <c r="AP105" s="292"/>
      <c r="AQ105" s="292"/>
      <c r="AR105" s="292" t="str">
        <f t="shared" si="113"/>
        <v/>
      </c>
      <c r="AS105" s="294" t="str">
        <f t="shared" si="5"/>
        <v/>
      </c>
      <c r="AT105" s="295" t="str">
        <f t="shared" si="6"/>
        <v/>
      </c>
      <c r="AU105" s="312" t="str">
        <f t="shared" si="120"/>
        <v/>
      </c>
      <c r="AV105" s="315" t="str">
        <f t="shared" si="141"/>
        <v/>
      </c>
      <c r="AW105" s="1470"/>
      <c r="AX105" s="1470"/>
      <c r="AY105" s="1504"/>
      <c r="AZ105" s="1507"/>
      <c r="BA105" s="1470"/>
      <c r="BB105" s="298" t="str">
        <f t="shared" si="9"/>
        <v/>
      </c>
      <c r="BC105" s="121" t="str">
        <f t="shared" si="10"/>
        <v/>
      </c>
      <c r="BD105" s="299" t="str">
        <f t="shared" si="11"/>
        <v/>
      </c>
      <c r="BE105" s="1656"/>
      <c r="BF105" s="1656"/>
      <c r="BG105" s="1656"/>
      <c r="BH105" s="1656"/>
      <c r="BI105" s="1656"/>
      <c r="BJ105" s="1370" t="str">
        <f t="shared" si="132"/>
        <v/>
      </c>
      <c r="BK105" s="1369" t="str">
        <f t="shared" si="13"/>
        <v/>
      </c>
      <c r="BL105" s="1370" t="str">
        <f>IF(ISBLANK('JOURNÉE 1'!C105),"",'JOURNÉE 1'!C105)</f>
        <v/>
      </c>
      <c r="BM105" s="1369" t="str">
        <f>IF(ISBLANK('JOURNÉE 1'!AB105),"",'JOURNÉE 1'!AB105)</f>
        <v/>
      </c>
      <c r="BN105" s="1369" t="str">
        <f>IF(ISNA(VLOOKUP(BJ105,'JOURNÉE 1'!$BN$10:$BQ$280,3,FALSE)),"",VLOOKUP(BJ105,'JOURNÉE 1'!$BN$10:$BQ$280,3,FALSE))</f>
        <v/>
      </c>
      <c r="BO105" s="1369" t="str">
        <f t="shared" si="21"/>
        <v/>
      </c>
      <c r="BP105" s="1369" t="str">
        <f t="shared" si="126"/>
        <v/>
      </c>
      <c r="BQ105" s="1369" t="str">
        <f>IF(ISNA(VLOOKUP(BJ105,'JOURNÉE 1'!$C$10:AF$298,1,FALSE)),"",VLOOKUP(BJ105,'JOURNÉE 1'!$C$10:$AF$298,1,FALSE))</f>
        <v/>
      </c>
      <c r="BR105" s="217"/>
      <c r="BS105" t="str">
        <f>IF(ISEVEN(ROW()),IF($B105&lt;&gt;0,TEXT($B105,"00")&amp;" "&amp;#REF!&amp;" "&amp;1,""),IF($B104&lt;&gt;0,TEXT($B104,"00")&amp;" "&amp;#REF!&amp;" "&amp;2,""))</f>
        <v/>
      </c>
      <c r="BT105" t="str">
        <f t="shared" si="95"/>
        <v/>
      </c>
      <c r="BU105" t="str">
        <f t="shared" si="96"/>
        <v/>
      </c>
      <c r="BV105" t="str">
        <f t="shared" si="102"/>
        <v/>
      </c>
      <c r="BW105" t="str">
        <f t="shared" si="103"/>
        <v/>
      </c>
      <c r="BX105" t="str">
        <f t="shared" si="104"/>
        <v/>
      </c>
      <c r="BY105" t="str">
        <f t="shared" si="105"/>
        <v/>
      </c>
      <c r="BZ105" t="str">
        <f t="shared" si="106"/>
        <v/>
      </c>
      <c r="CA105" s="935" t="str">
        <f t="shared" si="107"/>
        <v/>
      </c>
    </row>
    <row r="106" spans="1:79" ht="15.75" customHeight="1" thickTop="1" x14ac:dyDescent="0.4">
      <c r="A106" s="1532" t="s">
        <v>140</v>
      </c>
      <c r="B106" s="1677"/>
      <c r="C106" s="68" t="s">
        <v>146</v>
      </c>
      <c r="D106" s="69" t="s">
        <v>1416</v>
      </c>
      <c r="E106" s="69" t="s">
        <v>131</v>
      </c>
      <c r="F106" s="70" t="s">
        <v>92</v>
      </c>
      <c r="G106" s="70">
        <v>12.8</v>
      </c>
      <c r="H106" s="1571">
        <f t="shared" ref="H106" si="148">IF(G107="","",G106+G107)</f>
        <v>48.8</v>
      </c>
      <c r="I106" s="1101" t="str">
        <f>IF(ISNA(VLOOKUP(C106,'J1&amp;J2'!$CA$9:$CE$466,5,FALSE)),"",VLOOKUP(C106,'J1&amp;J2'!$CA$9:$CE$466,5,FALSE))</f>
        <v>MAX2</v>
      </c>
      <c r="J106" s="1518">
        <v>106</v>
      </c>
      <c r="K106" s="1679">
        <f>IF(ISNA(VLOOKUP(J106,SaisieScores!$I$12:$J$103,2,FALSE)),"",VLOOKUP(J106,SaisieScores!$I$12:$J$103,2,FALSE))</f>
        <v>75</v>
      </c>
      <c r="L106" s="1740">
        <f>IF(OR(K106="",K106=0,K106=999),"",K106)</f>
        <v>75</v>
      </c>
      <c r="M106" s="1567">
        <f>IF(L106="","",L106-$AL$6)</f>
        <v>3</v>
      </c>
      <c r="N106" s="1567">
        <f t="shared" ref="N106" si="149">IF(K106="","",RANK(K106,($K$10:$K$257),1))</f>
        <v>14</v>
      </c>
      <c r="O106" s="103">
        <f>IF(COUNTIF($K$106:$K$123,"&gt;1")&lt;1,"",SMALL($K$106:$K$123,1))</f>
        <v>75</v>
      </c>
      <c r="P106" s="103">
        <f>IF(O106="","",RANK(O106,($O$10:$O$257),1))</f>
        <v>14</v>
      </c>
      <c r="Q106" s="390">
        <f>IF(P106&gt;20,"",IF(P106&lt;=190,40-((P106-1)*2),1))</f>
        <v>14</v>
      </c>
      <c r="R106" s="1700">
        <f>IF(OR(ISBLANK(K106),K106=""),"",RANK(K106,$K$106:$K$123,1)+COUNTIF($K$106:K106,K106)-1)</f>
        <v>1</v>
      </c>
      <c r="S106" s="1699">
        <f>IF(R106="","",IF(R106&gt;3,"",IF(R106=1,K106,IF(R106=2,K106,IF(R106=3,K106)))))</f>
        <v>75</v>
      </c>
      <c r="T106" s="1428">
        <v>112</v>
      </c>
      <c r="U106" s="1337">
        <f>IF(ISNA(VLOOKUP(T106,SaisieScores!$L$12:$M$103,2,FALSE)),"",VLOOKUP(T106,SaisieScores!$L$12:$M$103,2,FALSE))</f>
        <v>77</v>
      </c>
      <c r="V106" s="301">
        <f t="shared" si="0"/>
        <v>77</v>
      </c>
      <c r="W106" s="70">
        <f>IF('JOURNÉE 1'!AC106=0,"",'JOURNÉE 1'!AC106)</f>
        <v>86</v>
      </c>
      <c r="X106" s="70">
        <f>IF(OR(ISBLANK(U106),U106=""),"",IF(U106="AB","",RANK(U106,$U$106:$U$123,1)+COUNTIF($U$106:U123,U106)-1))</f>
        <v>1</v>
      </c>
      <c r="Y106" s="70">
        <f>IF(COUNTIF($U$106:$U$123,"&gt;1")&lt;2,"",SMALL($U$106:$U$123,2))</f>
        <v>126</v>
      </c>
      <c r="Z106" s="70">
        <f>IF(Y106="","",RANK(Y106,($Y$10:$Y$257),1))</f>
        <v>27</v>
      </c>
      <c r="AA106" s="70" t="str">
        <f>IF(Z106&gt;20,"",IF(Z106&lt;=190,20-((Z106-1)*1),1))</f>
        <v/>
      </c>
      <c r="AB106" s="70">
        <f t="shared" si="1"/>
        <v>9</v>
      </c>
      <c r="AC106" s="1375">
        <f t="shared" si="110"/>
        <v>5</v>
      </c>
      <c r="AD106" s="1372">
        <f t="shared" si="97"/>
        <v>12</v>
      </c>
      <c r="AE106" s="70">
        <f t="shared" si="98"/>
        <v>77</v>
      </c>
      <c r="AF106" s="1143" t="str">
        <f>IF(ISNA(VLOOKUP(C106,'JOURNÉE 1'!$C$10:$AN$257,36,FALSE)),"",VLOOKUP(C106,'JOURNÉE 1'!$C$10:$AN$257,36,FALSE))</f>
        <v/>
      </c>
      <c r="AG106" s="1143">
        <f t="shared" si="99"/>
        <v>12.8</v>
      </c>
      <c r="AH106" s="1143">
        <f t="shared" si="100"/>
        <v>11.24</v>
      </c>
      <c r="AI106" s="1143">
        <f t="shared" si="101"/>
        <v>-1.6</v>
      </c>
      <c r="AJ106" s="1240">
        <f t="shared" si="111"/>
        <v>64.2</v>
      </c>
      <c r="AK106" s="1372">
        <f t="shared" si="112"/>
        <v>5</v>
      </c>
      <c r="AL106" s="70" t="str">
        <f t="shared" si="3"/>
        <v/>
      </c>
      <c r="AM106" s="302" t="str">
        <f t="shared" si="4"/>
        <v/>
      </c>
      <c r="AN106" s="302" t="str">
        <f>IF(COUNTIF($AT$106:$AT$123,"&gt;1")&lt;1,"",SMALL($AT$106:$AT$123,1))</f>
        <v/>
      </c>
      <c r="AO106" s="303" t="str">
        <f>IF(COUNTIF($AN$106:$AN$109,"&gt;1")&lt;1,"",SMALL($AN$106:$AN$109,1))</f>
        <v/>
      </c>
      <c r="AP106" s="302" t="str">
        <f>IF(AO106="","",RANK(AO106,($AO$10:$AO$257),1))</f>
        <v/>
      </c>
      <c r="AQ106" s="302" t="str">
        <f>IF(AP106&gt;20,"",IF(AP106&lt;=190,20-((AP106-1)*1),1))</f>
        <v/>
      </c>
      <c r="AR106" s="302">
        <f t="shared" si="113"/>
        <v>5</v>
      </c>
      <c r="AS106" s="304">
        <f t="shared" si="5"/>
        <v>16</v>
      </c>
      <c r="AT106" s="305" t="str">
        <f t="shared" si="6"/>
        <v/>
      </c>
      <c r="AU106" s="306" t="str">
        <f t="shared" ref="AU106:AU123" si="150">IF(OR(ISBLANK(AM106),AM106=""),"",RANK(AM106,($AM$106:$AM$123),1))</f>
        <v/>
      </c>
      <c r="AV106" s="307" t="str">
        <f t="shared" si="141"/>
        <v/>
      </c>
      <c r="AW106" s="1496">
        <f>IF(SUM(Q109+AA110+AQ110)&lt;&gt;0,SUM(Q109+AA110+AQ110),0)</f>
        <v>14</v>
      </c>
      <c r="AX106" s="1502">
        <f>IF(AW106=0,"0",RANK(AW106,$AW$10:$AW$257,0))</f>
        <v>8</v>
      </c>
      <c r="AY106" s="1706" t="str">
        <f>IF(BG106= "", "",BG106)</f>
        <v/>
      </c>
      <c r="AZ106" s="1704" t="str">
        <f>IF(OR(BF106=""),"",IF(OR(BG106=""),"",BF106))</f>
        <v/>
      </c>
      <c r="BA106" s="1705" t="str">
        <f>IF(BH106= "", "",BH106)</f>
        <v/>
      </c>
      <c r="BB106" s="308">
        <f t="shared" si="9"/>
        <v>86</v>
      </c>
      <c r="BC106" s="71" t="str">
        <f t="shared" si="10"/>
        <v/>
      </c>
      <c r="BD106" s="309" t="str">
        <f t="shared" si="11"/>
        <v/>
      </c>
      <c r="BE106" s="1653" t="str">
        <f>IF(OR(C106="",C107=""),"",CONCATENATE(C106,C107))</f>
        <v>44240.22.010544240.25.0001</v>
      </c>
      <c r="BF106" s="1653">
        <f>IF(L106= "", "",L106)</f>
        <v>75</v>
      </c>
      <c r="BG106" s="1653" t="str">
        <f>IF(ISNA(VLOOKUP(BE106,'JOURNÉE 1'!$BI$10:$BK$280,2,FALSE)),"",VLOOKUP(BE106,'JOURNÉE 1'!$BI$10:$BK$280,2,FALSE))</f>
        <v/>
      </c>
      <c r="BH106" s="1653" t="str">
        <f>IF(OR(BF106="",BG106=""),"",MIN(BF106:BG106))</f>
        <v/>
      </c>
      <c r="BI106" s="1653">
        <f>IF(COUNTIF(BF106,"&gt;1")&lt;1,"",SMALL(BF106:BG106,1))</f>
        <v>75</v>
      </c>
      <c r="BJ106" s="1374" t="str">
        <f t="shared" si="132"/>
        <v>44240.22.0105</v>
      </c>
      <c r="BK106" s="1373">
        <f t="shared" si="13"/>
        <v>77</v>
      </c>
      <c r="BL106" s="1374" t="str">
        <f>IF(ISBLANK('JOURNÉE 1'!C106),"",'JOURNÉE 1'!C106)</f>
        <v>44240.07.0147</v>
      </c>
      <c r="BM106" s="1373">
        <f>IF(ISBLANK('JOURNÉE 1'!AB106),"",'JOURNÉE 1'!AB106)</f>
        <v>86</v>
      </c>
      <c r="BN106" s="1373" t="str">
        <f>IF(ISNA(VLOOKUP(BJ106,'JOURNÉE 1'!$BN$10:$BQ$280,3,FALSE)),"",VLOOKUP(BJ106,'JOURNÉE 1'!$BN$10:$BQ$280,3,FALSE))</f>
        <v/>
      </c>
      <c r="BO106" s="1373" t="str">
        <f t="shared" si="21"/>
        <v/>
      </c>
      <c r="BP106" s="1373">
        <f t="shared" si="126"/>
        <v>77</v>
      </c>
      <c r="BQ106" s="1373" t="str">
        <f>IF(ISNA(VLOOKUP(BJ106,'JOURNÉE 1'!$C$10:AF$298,1,FALSE)),"",VLOOKUP(BJ106,'JOURNÉE 1'!$C$10:$AF$298,1,FALSE))</f>
        <v/>
      </c>
      <c r="BR106" s="310"/>
      <c r="BS106" t="str">
        <f>IF(ISEVEN(ROW()),IF($B106&lt;&gt;0,TEXT($B106,"00")&amp;" "&amp;#REF!&amp;" "&amp;1,""),IF($B105&lt;&gt;0,TEXT($B105,"00")&amp;" "&amp;#REF!&amp;" "&amp;2,""))</f>
        <v/>
      </c>
      <c r="BT106" t="str">
        <f t="shared" si="95"/>
        <v/>
      </c>
      <c r="BU106" t="str">
        <f t="shared" si="96"/>
        <v/>
      </c>
      <c r="BV106" t="str">
        <f t="shared" si="102"/>
        <v/>
      </c>
      <c r="BW106" t="str">
        <f t="shared" si="103"/>
        <v/>
      </c>
      <c r="BX106" t="str">
        <f t="shared" si="104"/>
        <v/>
      </c>
      <c r="BY106" t="str">
        <f t="shared" si="105"/>
        <v>GUIBERT Françoise</v>
      </c>
      <c r="BZ106" t="str">
        <f t="shared" si="106"/>
        <v>S3F</v>
      </c>
      <c r="CA106" s="935">
        <f t="shared" si="107"/>
        <v>12.8</v>
      </c>
    </row>
    <row r="107" spans="1:79" ht="15.75" customHeight="1" thickBot="1" x14ac:dyDescent="0.45">
      <c r="A107" s="1497"/>
      <c r="B107" s="1678"/>
      <c r="C107" s="80" t="s">
        <v>1884</v>
      </c>
      <c r="D107" s="81" t="s">
        <v>1416</v>
      </c>
      <c r="E107" s="81" t="s">
        <v>1929</v>
      </c>
      <c r="F107" s="82" t="s">
        <v>78</v>
      </c>
      <c r="G107" s="82">
        <v>36</v>
      </c>
      <c r="H107" s="1469"/>
      <c r="I107" s="1102" t="str">
        <f>IF(ISNA(VLOOKUP(C107,'J1&amp;J2'!$CA$9:$CE$466,5,FALSE)),"",VLOOKUP(C107,'J1&amp;J2'!$CA$9:$CE$466,5,FALSE))</f>
        <v>MAX3</v>
      </c>
      <c r="J107" s="1519"/>
      <c r="K107" s="1680"/>
      <c r="L107" s="1691"/>
      <c r="M107" s="1469"/>
      <c r="N107" s="1469"/>
      <c r="O107" s="82" t="str">
        <f>IF(COUNTIF($K$106:$K$123,"&gt;1")&lt;2,"",SMALL($K$106:$K$123,2))</f>
        <v/>
      </c>
      <c r="P107" s="82" t="str">
        <f>IF(O107="","",RANK(O107,($O$10:$O$257),1))</f>
        <v/>
      </c>
      <c r="Q107" s="269" t="str">
        <f>IF(P107&gt;20,"",IF(P107&lt;=190,40-((P107-1)*2),1))</f>
        <v/>
      </c>
      <c r="R107" s="1691"/>
      <c r="S107" s="1469"/>
      <c r="T107" s="1424">
        <v>113</v>
      </c>
      <c r="U107" s="1328">
        <f>IF(ISNA(VLOOKUP(T107,SaisieScores!$L$12:$M$103,2,FALSE)),"",VLOOKUP(T107,SaisieScores!$L$12:$M$103,2,FALSE))</f>
        <v>126</v>
      </c>
      <c r="V107" s="942">
        <f t="shared" si="0"/>
        <v>126</v>
      </c>
      <c r="W107" s="87">
        <f>IF('JOURNÉE 1'!AC107=0,"",'JOURNÉE 1'!AC107)</f>
        <v>83</v>
      </c>
      <c r="X107" s="87">
        <f>IF(OR(ISBLANK(U107),U107=""),"",IF(U107="AB","",RANK(U107,$U$106:$U$123,1)+COUNTIF($U$106:U124,U107)-1))</f>
        <v>2</v>
      </c>
      <c r="Y107" s="99">
        <f>IF(COUNTIF($U$106:$U$123,"&gt;1")&lt;2,"",SMALL($U$106:$U$123,2))</f>
        <v>126</v>
      </c>
      <c r="Z107" s="99">
        <f>IF(Y107="","",RANK(Y107,($Y$10:$Y$257),1))</f>
        <v>27</v>
      </c>
      <c r="AA107" s="99" t="str">
        <f>IF(Z107&gt;20,"",IF(Z107&lt;=190,20-((Z107-1)*1),1))</f>
        <v/>
      </c>
      <c r="AB107" s="87" t="str">
        <f t="shared" si="1"/>
        <v/>
      </c>
      <c r="AC107" s="86">
        <f t="shared" si="110"/>
        <v>54</v>
      </c>
      <c r="AD107" s="1045">
        <f t="shared" si="97"/>
        <v>35</v>
      </c>
      <c r="AE107" s="87">
        <f t="shared" si="98"/>
        <v>126</v>
      </c>
      <c r="AF107" s="1140" t="str">
        <f>IF(ISNA(VLOOKUP(C107,'JOURNÉE 1'!$C$10:$AN$257,36,FALSE)),"",VLOOKUP(C107,'JOURNÉE 1'!$C$10:$AN$257,36,FALSE))</f>
        <v/>
      </c>
      <c r="AG107" s="1162" t="str">
        <f t="shared" si="99"/>
        <v/>
      </c>
      <c r="AH107" s="1162" t="e">
        <f t="shared" si="100"/>
        <v>#VALUE!</v>
      </c>
      <c r="AI107" s="1162" t="e">
        <f t="shared" si="101"/>
        <v>#VALUE!</v>
      </c>
      <c r="AJ107" s="1241">
        <f t="shared" si="111"/>
        <v>90</v>
      </c>
      <c r="AK107" s="1045">
        <f t="shared" si="112"/>
        <v>35</v>
      </c>
      <c r="AL107" s="87" t="str">
        <f t="shared" si="3"/>
        <v/>
      </c>
      <c r="AM107" s="270" t="str">
        <f t="shared" si="4"/>
        <v/>
      </c>
      <c r="AN107" s="270" t="str">
        <f>IF(COUNTIF($AT$106:$AT$123,"&gt;1")&lt;2,"",SMALL($AT$106:$AT$123,2))</f>
        <v/>
      </c>
      <c r="AO107" s="989" t="str">
        <f>IF(COUNTIF($AN$106:$AN$109,"&gt;1")&lt;2,"",SMALL($AN$106:$AN$109,2))</f>
        <v/>
      </c>
      <c r="AP107" s="270" t="str">
        <f>IF(AO107="","",RANK(AO107,($AO$10:$AO$257),1))</f>
        <v/>
      </c>
      <c r="AQ107" s="284" t="str">
        <f>IF(AP107&gt;20,"",IF(AP107&lt;=190,20-((AP107-1)*1),1))</f>
        <v/>
      </c>
      <c r="AR107" s="270">
        <f t="shared" si="113"/>
        <v>35</v>
      </c>
      <c r="AS107" s="271" t="str">
        <f t="shared" si="5"/>
        <v/>
      </c>
      <c r="AT107" s="272" t="str">
        <f t="shared" si="6"/>
        <v/>
      </c>
      <c r="AU107" s="273" t="str">
        <f t="shared" si="150"/>
        <v/>
      </c>
      <c r="AV107" s="274" t="str">
        <f t="shared" si="141"/>
        <v/>
      </c>
      <c r="AW107" s="1497"/>
      <c r="AX107" s="1497"/>
      <c r="AY107" s="1511"/>
      <c r="AZ107" s="1515"/>
      <c r="BA107" s="1458"/>
      <c r="BB107" s="983">
        <f t="shared" si="9"/>
        <v>83</v>
      </c>
      <c r="BC107" s="83" t="str">
        <f t="shared" si="10"/>
        <v/>
      </c>
      <c r="BD107" s="984" t="str">
        <f t="shared" si="11"/>
        <v/>
      </c>
      <c r="BE107" s="1654"/>
      <c r="BF107" s="1654"/>
      <c r="BG107" s="1654"/>
      <c r="BH107" s="1654"/>
      <c r="BI107" s="1654"/>
      <c r="BJ107" s="1029" t="str">
        <f t="shared" si="132"/>
        <v>44240.25.0001</v>
      </c>
      <c r="BK107" s="1310">
        <f t="shared" si="13"/>
        <v>126</v>
      </c>
      <c r="BL107" s="1029" t="str">
        <f>IF(ISBLANK('JOURNÉE 1'!C107),"",'JOURNÉE 1'!C107)</f>
        <v>44240.24.0011</v>
      </c>
      <c r="BM107" s="1310">
        <f>IF(ISBLANK('JOURNÉE 1'!AB107),"",'JOURNÉE 1'!AB107)</f>
        <v>83</v>
      </c>
      <c r="BN107" s="1310" t="str">
        <f>IF(ISNA(VLOOKUP(BJ107,'JOURNÉE 1'!$BN$10:$BQ$280,3,FALSE)),"",VLOOKUP(BJ107,'JOURNÉE 1'!$BN$10:$BQ$280,3,FALSE))</f>
        <v/>
      </c>
      <c r="BO107" s="1310" t="str">
        <f t="shared" si="21"/>
        <v/>
      </c>
      <c r="BP107" s="1310">
        <f t="shared" si="126"/>
        <v>83</v>
      </c>
      <c r="BQ107" s="1310" t="str">
        <f>IF(ISNA(VLOOKUP(BJ107,'JOURNÉE 1'!$C$10:AF$298,1,FALSE)),"",VLOOKUP(BJ107,'JOURNÉE 1'!$C$10:$AF$298,1,FALSE))</f>
        <v/>
      </c>
      <c r="BR107" s="277"/>
      <c r="BS107" t="str">
        <f>IF(ISEVEN(ROW()),IF($B107&lt;&gt;0,TEXT($B107,"00")&amp;" "&amp;#REF!&amp;" "&amp;1,""),IF($B106&lt;&gt;0,TEXT($B106,"00")&amp;" "&amp;#REF!&amp;" "&amp;2,""))</f>
        <v/>
      </c>
      <c r="BT107" t="str">
        <f t="shared" si="95"/>
        <v/>
      </c>
      <c r="BU107" t="str">
        <f t="shared" si="96"/>
        <v/>
      </c>
      <c r="BV107" t="str">
        <f t="shared" si="102"/>
        <v/>
      </c>
      <c r="BW107" t="str">
        <f t="shared" si="103"/>
        <v/>
      </c>
      <c r="BX107" t="str">
        <f t="shared" si="104"/>
        <v/>
      </c>
      <c r="BY107" t="str">
        <f t="shared" si="105"/>
        <v>GUIBERT Chritian</v>
      </c>
      <c r="BZ107" t="str">
        <f t="shared" si="106"/>
        <v>S2H</v>
      </c>
      <c r="CA107" s="935">
        <f t="shared" si="107"/>
        <v>36</v>
      </c>
    </row>
    <row r="108" spans="1:79" ht="15.75" customHeight="1" thickBot="1" x14ac:dyDescent="0.45">
      <c r="A108" s="1497"/>
      <c r="B108" s="1683"/>
      <c r="C108" s="97"/>
      <c r="D108" s="98"/>
      <c r="E108" s="98"/>
      <c r="F108" s="87"/>
      <c r="G108" s="87"/>
      <c r="H108" s="1661" t="str">
        <f t="shared" ref="H108" si="151">IF(G109="","",G108+G109)</f>
        <v/>
      </c>
      <c r="I108" s="1103" t="str">
        <f>IF(ISNA(VLOOKUP(C108,'J1&amp;J2'!$CA$9:$CE$466,5,FALSE)),"",VLOOKUP(C108,'J1&amp;J2'!$CA$9:$CE$466,5,FALSE))</f>
        <v/>
      </c>
      <c r="J108" s="1516"/>
      <c r="K108" s="1685" t="str">
        <f>IF(ISNA(VLOOKUP(J108,SaisieScores!$I$12:$J$103,2,FALSE)),"",VLOOKUP(J108,SaisieScores!$I$12:$J$103,2,FALSE))</f>
        <v/>
      </c>
      <c r="L108" s="1686" t="str">
        <f>IF(OR(K108="",K108=0,K108=999),"",K108)</f>
        <v/>
      </c>
      <c r="M108" s="1661" t="str">
        <f>IF(L108="","",L108-$AL$6)</f>
        <v/>
      </c>
      <c r="N108" s="1661" t="str">
        <f t="shared" ref="N108" si="152">IF(K108="","",RANK(K108,($K$10:$K$257),1))</f>
        <v/>
      </c>
      <c r="O108" s="99" t="str">
        <f>IF(COUNTIF($K$106:$K$123,"&gt;1")&lt;3,"",SMALL($K$106:$K$123,3))</f>
        <v/>
      </c>
      <c r="P108" s="99" t="str">
        <f>IF(O108="","",RANK(O108,($O$10:$O$257),1))</f>
        <v/>
      </c>
      <c r="Q108" s="186" t="str">
        <f>IF(P108&gt;20,"",IF(P108&lt;=190,40-((P108-1)*2),1))</f>
        <v/>
      </c>
      <c r="R108" s="1690" t="str">
        <f>IF(OR(ISBLANK(K108),K108=""),"",RANK(K108,$K$106:$K$123,1)+COUNTIF($K$106:K108,K108)-1)</f>
        <v/>
      </c>
      <c r="S108" s="1468" t="str">
        <f>IF(R108="","",IF(R108&gt;3,"",IF(R108=1,K108,IF(R108=2,K108,IF(R108=3,K108)))))</f>
        <v/>
      </c>
      <c r="T108" s="1425"/>
      <c r="U108" s="1328" t="str">
        <f>IF(ISNA(VLOOKUP(T108,SaisieScores!$L$12:$M$103,2,FALSE)),"",VLOOKUP(T108,SaisieScores!$L$12:$M$103,2,FALSE))</f>
        <v/>
      </c>
      <c r="V108" s="985" t="str">
        <f t="shared" si="0"/>
        <v/>
      </c>
      <c r="W108" s="82" t="str">
        <f>IF('JOURNÉE 1'!AC108=0,"",'JOURNÉE 1'!AC108)</f>
        <v/>
      </c>
      <c r="X108" s="82" t="str">
        <f>IF(OR(ISBLANK(U108),U108=""),"",IF(U108="AB","",RANK(U108,$U$106:$U$123,1)+COUNTIF($U$106:U125,U108)-1))</f>
        <v/>
      </c>
      <c r="Y108" s="82" t="str">
        <f>IF(COUNTIF($U$106:$U$123,"&gt;1")&lt;3,"",SMALL($U$106:$U$123,3))</f>
        <v/>
      </c>
      <c r="Z108" s="82" t="str">
        <f>IF(Y108="","",RANK(Y108,($Y$10:$Y$257),1))</f>
        <v/>
      </c>
      <c r="AA108" s="82" t="str">
        <f>IF(Z108&gt;20,"",IF(Z108&lt;=190,20-((Z108-1)*1),1))</f>
        <v/>
      </c>
      <c r="AB108" s="82" t="str">
        <f t="shared" si="1"/>
        <v/>
      </c>
      <c r="AC108" s="1042" t="str">
        <f t="shared" si="110"/>
        <v/>
      </c>
      <c r="AD108" s="1046" t="str">
        <f t="shared" si="97"/>
        <v/>
      </c>
      <c r="AE108" s="82" t="str">
        <f t="shared" si="98"/>
        <v/>
      </c>
      <c r="AF108" s="1141" t="str">
        <f>IF(ISNA(VLOOKUP(C108,'JOURNÉE 1'!$C$10:$AN$257,36,FALSE)),"",VLOOKUP(C108,'JOURNÉE 1'!$C$10:$AN$257,36,FALSE))</f>
        <v/>
      </c>
      <c r="AG108" s="1141" t="str">
        <f t="shared" si="99"/>
        <v/>
      </c>
      <c r="AH108" s="1141" t="str">
        <f t="shared" si="100"/>
        <v/>
      </c>
      <c r="AI108" s="1141" t="str">
        <f t="shared" si="101"/>
        <v/>
      </c>
      <c r="AJ108" s="1242" t="str">
        <f t="shared" si="111"/>
        <v/>
      </c>
      <c r="AK108" s="1046" t="str">
        <f t="shared" si="112"/>
        <v/>
      </c>
      <c r="AL108" s="82" t="str">
        <f t="shared" si="3"/>
        <v/>
      </c>
      <c r="AM108" s="270" t="str">
        <f t="shared" si="4"/>
        <v/>
      </c>
      <c r="AN108" s="288" t="str">
        <f>IF(COUNTIF($AT$106:$AT$123,"&gt;1")&lt;3,"",SMALL($AT$106:$AT$123,3))</f>
        <v/>
      </c>
      <c r="AO108" s="270" t="str">
        <f>IF(COUNTIF($AN$106:$AN$109,"&gt;1")&lt;3,"",SMALL($AN$106:$AN$109,3))</f>
        <v/>
      </c>
      <c r="AP108" s="270" t="str">
        <f>IF(AO108="","",RANK(AO108,($AO$10:$AO$257),1))</f>
        <v/>
      </c>
      <c r="AQ108" s="284" t="str">
        <f>IF(AP108&gt;20,"",IF(AP108&lt;=190,20-((AP108-1)*1),1))</f>
        <v/>
      </c>
      <c r="AR108" s="270" t="str">
        <f t="shared" si="113"/>
        <v/>
      </c>
      <c r="AS108" s="271" t="str">
        <f t="shared" si="5"/>
        <v/>
      </c>
      <c r="AT108" s="272" t="str">
        <f t="shared" si="6"/>
        <v/>
      </c>
      <c r="AU108" s="273" t="str">
        <f t="shared" si="150"/>
        <v/>
      </c>
      <c r="AV108" s="278" t="str">
        <f t="shared" si="141"/>
        <v/>
      </c>
      <c r="AW108" s="1497"/>
      <c r="AX108" s="1497"/>
      <c r="AY108" s="1667">
        <f>IF(BG108= "", "",BG108)</f>
        <v>0</v>
      </c>
      <c r="AZ108" s="1658" t="str">
        <f>IF(OR(BF108=""),"",IF(OR(BG108=""),"",BF108))</f>
        <v/>
      </c>
      <c r="BA108" s="1660" t="str">
        <f>IF(BH108= "", "",BH108)</f>
        <v/>
      </c>
      <c r="BB108" s="1307" t="str">
        <f t="shared" si="9"/>
        <v/>
      </c>
      <c r="BC108" s="87" t="str">
        <f t="shared" si="10"/>
        <v/>
      </c>
      <c r="BD108" s="986" t="str">
        <f t="shared" si="11"/>
        <v/>
      </c>
      <c r="BE108" s="1655" t="str">
        <f>IF(OR(C108="",C109=""),"",CONCATENATE(C108,C109))</f>
        <v/>
      </c>
      <c r="BF108" s="1655" t="str">
        <f>IF(L108= "", "",L108)</f>
        <v/>
      </c>
      <c r="BG108" s="1655">
        <f>IF(ISNA(VLOOKUP(BE108,'JOURNÉE 1'!$BI$10:$BK$280,2,FALSE)),"",VLOOKUP(BE108,'JOURNÉE 1'!$BI$10:$BK$280,2,FALSE))</f>
        <v>0</v>
      </c>
      <c r="BH108" s="1655" t="str">
        <f>IF(OR(BF108="",BG108=""),"",MIN(BF108:BG108))</f>
        <v/>
      </c>
      <c r="BI108" s="1655" t="str">
        <f>IF(COUNTIF(BF108,"&gt;1")&lt;1,"",SMALL(BF108:BG108,1))</f>
        <v/>
      </c>
      <c r="BJ108" s="1029" t="str">
        <f t="shared" si="132"/>
        <v/>
      </c>
      <c r="BK108" s="1310" t="str">
        <f t="shared" si="13"/>
        <v/>
      </c>
      <c r="BL108" s="1029" t="str">
        <f>IF(ISBLANK('JOURNÉE 1'!C108),"",'JOURNÉE 1'!C108)</f>
        <v>44240.07.0035</v>
      </c>
      <c r="BM108" s="1310" t="str">
        <f>IF(ISBLANK('JOURNÉE 1'!AB108),"",'JOURNÉE 1'!AB108)</f>
        <v/>
      </c>
      <c r="BN108" s="1310" t="str">
        <f>IF(ISNA(VLOOKUP(BJ108,'JOURNÉE 1'!$BN$10:$BQ$280,3,FALSE)),"",VLOOKUP(BJ108,'JOURNÉE 1'!$BN$10:$BQ$280,3,FALSE))</f>
        <v/>
      </c>
      <c r="BO108" s="1310" t="str">
        <f t="shared" si="21"/>
        <v/>
      </c>
      <c r="BP108" s="1310" t="str">
        <f t="shared" si="126"/>
        <v/>
      </c>
      <c r="BQ108" s="1310" t="str">
        <f>IF(ISNA(VLOOKUP(BJ108,'JOURNÉE 1'!$C$10:AF$298,1,FALSE)),"",VLOOKUP(BJ108,'JOURNÉE 1'!$C$10:$AF$298,1,FALSE))</f>
        <v/>
      </c>
      <c r="BR108" s="280"/>
      <c r="BS108" t="str">
        <f>IF(ISEVEN(ROW()),IF($B108&lt;&gt;0,TEXT($B108,"00")&amp;" "&amp;#REF!&amp;" "&amp;1,""),IF($B107&lt;&gt;0,TEXT($B107,"00")&amp;" "&amp;#REF!&amp;" "&amp;2,""))</f>
        <v/>
      </c>
      <c r="BT108" t="str">
        <f t="shared" si="95"/>
        <v/>
      </c>
      <c r="BU108" t="str">
        <f t="shared" si="96"/>
        <v/>
      </c>
      <c r="BV108" t="str">
        <f t="shared" si="102"/>
        <v/>
      </c>
      <c r="BW108" t="str">
        <f t="shared" si="103"/>
        <v/>
      </c>
      <c r="BX108" t="str">
        <f t="shared" si="104"/>
        <v/>
      </c>
      <c r="BY108" t="str">
        <f t="shared" si="105"/>
        <v/>
      </c>
      <c r="BZ108" t="str">
        <f t="shared" si="106"/>
        <v/>
      </c>
      <c r="CA108" s="935" t="str">
        <f t="shared" si="107"/>
        <v/>
      </c>
    </row>
    <row r="109" spans="1:79" ht="15.75" customHeight="1" thickBot="1" x14ac:dyDescent="0.45">
      <c r="A109" s="1497"/>
      <c r="B109" s="1684"/>
      <c r="C109" s="97"/>
      <c r="D109" s="98"/>
      <c r="E109" s="98"/>
      <c r="F109" s="87"/>
      <c r="G109" s="87"/>
      <c r="H109" s="1469"/>
      <c r="I109" s="1103" t="str">
        <f>IF(ISNA(VLOOKUP(C109,'J1&amp;J2'!$CA$9:$CE$466,5,FALSE)),"",VLOOKUP(C109,'J1&amp;J2'!$CA$9:$CE$466,5,FALSE))</f>
        <v/>
      </c>
      <c r="J109" s="1517"/>
      <c r="K109" s="1680"/>
      <c r="L109" s="1691"/>
      <c r="M109" s="1469"/>
      <c r="N109" s="1469"/>
      <c r="O109" s="88"/>
      <c r="P109" s="88" t="s">
        <v>74</v>
      </c>
      <c r="Q109" s="987">
        <f>IF(SUM(Q106:Q108)&lt;&gt;0,SUM(Q106:Q108),0)</f>
        <v>14</v>
      </c>
      <c r="R109" s="1691"/>
      <c r="S109" s="1469"/>
      <c r="T109" s="1425"/>
      <c r="U109" s="1328" t="str">
        <f>IF(ISNA(VLOOKUP(T109,SaisieScores!$L$12:$M$103,2,FALSE)),"",VLOOKUP(T109,SaisieScores!$L$12:$M$103,2,FALSE))</f>
        <v/>
      </c>
      <c r="V109" s="942" t="str">
        <f t="shared" si="0"/>
        <v/>
      </c>
      <c r="W109" s="87" t="str">
        <f>IF('JOURNÉE 1'!AC109=0,"",'JOURNÉE 1'!AC109)</f>
        <v/>
      </c>
      <c r="X109" s="87" t="str">
        <f>IF(OR(ISBLANK(U109),U109=""),"",IF(U109="AB","",RANK(U109,$U$106:$U$123,1)+COUNTIF($U$106:U126,U109)-1))</f>
        <v/>
      </c>
      <c r="Y109" s="121" t="str">
        <f>IF(COUNTIF($U$106:$U$123,"&gt;1")&lt;4,"",SMALL($U$106:$U$123,4))</f>
        <v/>
      </c>
      <c r="Z109" s="121" t="str">
        <f>IF(Y109="","",RANK(Y109,($Y$10:$Y$257),1))</f>
        <v/>
      </c>
      <c r="AA109" s="121" t="str">
        <f>IF(Z109&gt;20,"",IF(Z109&lt;=190,20-((Z109-1)*1),1))</f>
        <v/>
      </c>
      <c r="AB109" s="87" t="str">
        <f t="shared" si="1"/>
        <v/>
      </c>
      <c r="AC109" s="86" t="str">
        <f t="shared" si="110"/>
        <v/>
      </c>
      <c r="AD109" s="1045" t="str">
        <f t="shared" si="97"/>
        <v/>
      </c>
      <c r="AE109" s="87" t="str">
        <f t="shared" si="98"/>
        <v/>
      </c>
      <c r="AF109" s="1140" t="str">
        <f>IF(ISNA(VLOOKUP(C109,'JOURNÉE 1'!$C$10:$AN$257,36,FALSE)),"",VLOOKUP(C109,'JOURNÉE 1'!$C$10:$AN$257,36,FALSE))</f>
        <v/>
      </c>
      <c r="AG109" s="1162" t="str">
        <f t="shared" si="99"/>
        <v/>
      </c>
      <c r="AH109" s="1162" t="str">
        <f t="shared" si="100"/>
        <v/>
      </c>
      <c r="AI109" s="1162" t="str">
        <f t="shared" si="101"/>
        <v/>
      </c>
      <c r="AJ109" s="1241" t="str">
        <f t="shared" si="111"/>
        <v/>
      </c>
      <c r="AK109" s="1045" t="str">
        <f t="shared" si="112"/>
        <v/>
      </c>
      <c r="AL109" s="87" t="str">
        <f t="shared" si="3"/>
        <v/>
      </c>
      <c r="AM109" s="270" t="str">
        <f t="shared" si="4"/>
        <v/>
      </c>
      <c r="AN109" s="316" t="str">
        <f>IF(COUNTIF($AT$106:$AT$123,"&gt;1")&lt;4,"",SMALL($AT$106:$AT$123,4))</f>
        <v/>
      </c>
      <c r="AO109" s="991" t="str">
        <f>IF(COUNTIF($AN$106:$AN$109,"&gt;1")&lt;4,"",SMALL($AN$106:$AN$109,4))</f>
        <v/>
      </c>
      <c r="AP109" s="311" t="str">
        <f>IF(AO109="","",RANK(AO109,($AO$10:$AO$257),1))</f>
        <v/>
      </c>
      <c r="AQ109" s="311" t="str">
        <f>IF(AP109&gt;20,"",IF(AP109&lt;=190,20-((AP109-1)*1),1))</f>
        <v/>
      </c>
      <c r="AR109" s="270" t="str">
        <f t="shared" si="113"/>
        <v/>
      </c>
      <c r="AS109" s="271" t="str">
        <f t="shared" si="5"/>
        <v/>
      </c>
      <c r="AT109" s="272" t="str">
        <f t="shared" si="6"/>
        <v/>
      </c>
      <c r="AU109" s="273" t="str">
        <f t="shared" si="150"/>
        <v/>
      </c>
      <c r="AV109" s="274" t="str">
        <f t="shared" si="141"/>
        <v/>
      </c>
      <c r="AW109" s="1497"/>
      <c r="AX109" s="1497"/>
      <c r="AY109" s="1511"/>
      <c r="AZ109" s="1515"/>
      <c r="BA109" s="1458"/>
      <c r="BB109" s="1307" t="str">
        <f t="shared" si="9"/>
        <v/>
      </c>
      <c r="BC109" s="87" t="str">
        <f t="shared" si="10"/>
        <v/>
      </c>
      <c r="BD109" s="986" t="str">
        <f t="shared" si="11"/>
        <v/>
      </c>
      <c r="BE109" s="1654"/>
      <c r="BF109" s="1654"/>
      <c r="BG109" s="1654"/>
      <c r="BH109" s="1654"/>
      <c r="BI109" s="1654"/>
      <c r="BJ109" s="1029" t="str">
        <f t="shared" si="132"/>
        <v/>
      </c>
      <c r="BK109" s="1310" t="str">
        <f t="shared" si="13"/>
        <v/>
      </c>
      <c r="BL109" s="1029" t="str">
        <f>IF(ISBLANK('JOURNÉE 1'!C109),"",'JOURNÉE 1'!C109)</f>
        <v>44240.09.0010</v>
      </c>
      <c r="BM109" s="1310" t="str">
        <f>IF(ISBLANK('JOURNÉE 1'!AB109),"",'JOURNÉE 1'!AB109)</f>
        <v/>
      </c>
      <c r="BN109" s="1310" t="str">
        <f>IF(ISNA(VLOOKUP(BJ109,'JOURNÉE 1'!$BN$10:$BQ$280,3,FALSE)),"",VLOOKUP(BJ109,'JOURNÉE 1'!$BN$10:$BQ$280,3,FALSE))</f>
        <v/>
      </c>
      <c r="BO109" s="1310" t="str">
        <f t="shared" si="21"/>
        <v/>
      </c>
      <c r="BP109" s="1310" t="str">
        <f t="shared" si="126"/>
        <v/>
      </c>
      <c r="BQ109" s="1310" t="str">
        <f>IF(ISNA(VLOOKUP(BJ109,'JOURNÉE 1'!$C$10:AF$298,1,FALSE)),"",VLOOKUP(BJ109,'JOURNÉE 1'!$C$10:$AF$298,1,FALSE))</f>
        <v/>
      </c>
      <c r="BR109" s="277"/>
      <c r="BS109" t="str">
        <f>IF(ISEVEN(ROW()),IF($B109&lt;&gt;0,TEXT($B109,"00")&amp;" "&amp;#REF!&amp;" "&amp;1,""),IF($B108&lt;&gt;0,TEXT($B108,"00")&amp;" "&amp;#REF!&amp;" "&amp;2,""))</f>
        <v/>
      </c>
      <c r="BT109" t="str">
        <f t="shared" si="95"/>
        <v/>
      </c>
      <c r="BU109" t="str">
        <f t="shared" si="96"/>
        <v/>
      </c>
      <c r="BV109" t="str">
        <f t="shared" si="102"/>
        <v/>
      </c>
      <c r="BW109" t="str">
        <f t="shared" si="103"/>
        <v/>
      </c>
      <c r="BX109" t="str">
        <f t="shared" si="104"/>
        <v/>
      </c>
      <c r="BY109" t="str">
        <f t="shared" si="105"/>
        <v/>
      </c>
      <c r="BZ109" t="str">
        <f t="shared" si="106"/>
        <v/>
      </c>
      <c r="CA109" s="935" t="str">
        <f t="shared" si="107"/>
        <v/>
      </c>
    </row>
    <row r="110" spans="1:79" ht="15.75" customHeight="1" thickTop="1" x14ac:dyDescent="0.4">
      <c r="A110" s="1497"/>
      <c r="B110" s="1687"/>
      <c r="C110" s="113"/>
      <c r="D110" s="114"/>
      <c r="E110" s="114"/>
      <c r="F110" s="115"/>
      <c r="G110" s="115"/>
      <c r="H110" s="1670" t="str">
        <f t="shared" ref="H110" si="153">IF(G111="","",G110+G111)</f>
        <v/>
      </c>
      <c r="I110" s="1107" t="str">
        <f>IF(ISNA(VLOOKUP(C110,'J1&amp;J2'!$CA$9:$CE$466,5,FALSE)),"",VLOOKUP(C110,'J1&amp;J2'!$CA$9:$CE$466,5,FALSE))</f>
        <v/>
      </c>
      <c r="J110" s="1627"/>
      <c r="K110" s="1685" t="str">
        <f>IF(ISNA(VLOOKUP(J110,SaisieScores!$I$12:$J$103,2,FALSE)),"",VLOOKUP(J110,SaisieScores!$I$12:$J$103,2,FALSE))</f>
        <v/>
      </c>
      <c r="L110" s="1695" t="str">
        <f>IF(OR(K110="",K110=0,K110=999),"",K110)</f>
        <v/>
      </c>
      <c r="M110" s="1670" t="str">
        <f>IF(L110="","",L110-$AL$6)</f>
        <v/>
      </c>
      <c r="N110" s="1670" t="str">
        <f t="shared" ref="N110" si="154">IF(K110="","",RANK(K110,($K$10:$K$257),1))</f>
        <v/>
      </c>
      <c r="O110" s="115"/>
      <c r="P110" s="115"/>
      <c r="Q110" s="194"/>
      <c r="R110" s="1692" t="str">
        <f>IF(OR(ISBLANK(K110),K110=""),"",RANK(K110,$K$106:$K$123,1)+COUNTIF($K$106:K110,K110)-1)</f>
        <v/>
      </c>
      <c r="S110" s="1689" t="str">
        <f>IF(R110="","",IF(R110&gt;3,"",IF(R110=1,K110,IF(R110=2,K110,IF(R110=3,K110)))))</f>
        <v/>
      </c>
      <c r="T110" s="1426"/>
      <c r="U110" s="1328" t="str">
        <f>IF(ISNA(VLOOKUP(T110,SaisieScores!$L$12:$M$103,2,FALSE)),"",VLOOKUP(T110,SaisieScores!$L$12:$M$103,2,FALSE))</f>
        <v/>
      </c>
      <c r="V110" s="985" t="str">
        <f t="shared" si="0"/>
        <v/>
      </c>
      <c r="W110" s="82">
        <f>IF('JOURNÉE 1'!AC110=0,"",'JOURNÉE 1'!AC110)</f>
        <v>71</v>
      </c>
      <c r="X110" s="82" t="str">
        <f>IF(OR(ISBLANK(U110),U110=""),"",IF(U110="AB","",RANK(U110,$U$106:$U$123,1)+COUNTIF($U$106:U127,U110)-1))</f>
        <v/>
      </c>
      <c r="Y110" s="103"/>
      <c r="Z110" s="103" t="s">
        <v>74</v>
      </c>
      <c r="AA110" s="103">
        <f>IF(SUM(AA106:AA109)&lt;&gt;0,SUM(AA106:AA109),0)</f>
        <v>0</v>
      </c>
      <c r="AB110" s="82" t="str">
        <f t="shared" si="1"/>
        <v/>
      </c>
      <c r="AC110" s="1042" t="str">
        <f t="shared" si="110"/>
        <v/>
      </c>
      <c r="AD110" s="1046" t="str">
        <f t="shared" si="97"/>
        <v/>
      </c>
      <c r="AE110" s="82" t="str">
        <f t="shared" si="98"/>
        <v/>
      </c>
      <c r="AF110" s="1141" t="str">
        <f>IF(ISNA(VLOOKUP(C110,'JOURNÉE 1'!$C$10:$AN$257,36,FALSE)),"",VLOOKUP(C110,'JOURNÉE 1'!$C$10:$AN$257,36,FALSE))</f>
        <v/>
      </c>
      <c r="AG110" s="1141" t="str">
        <f t="shared" si="99"/>
        <v/>
      </c>
      <c r="AH110" s="1141" t="str">
        <f t="shared" si="100"/>
        <v/>
      </c>
      <c r="AI110" s="1141" t="str">
        <f t="shared" si="101"/>
        <v/>
      </c>
      <c r="AJ110" s="1242" t="str">
        <f t="shared" si="111"/>
        <v/>
      </c>
      <c r="AK110" s="1046" t="str">
        <f t="shared" si="112"/>
        <v/>
      </c>
      <c r="AL110" s="82" t="str">
        <f t="shared" si="3"/>
        <v/>
      </c>
      <c r="AM110" s="270" t="str">
        <f t="shared" si="4"/>
        <v/>
      </c>
      <c r="AN110" s="318"/>
      <c r="AO110" s="989"/>
      <c r="AP110" s="313" t="s">
        <v>74</v>
      </c>
      <c r="AQ110" s="284">
        <f>IF(SUM(AQ106:AQ109)&lt;&gt;0,SUM(AQ106:AQ109),0)</f>
        <v>0</v>
      </c>
      <c r="AR110" s="270" t="str">
        <f t="shared" si="113"/>
        <v/>
      </c>
      <c r="AS110" s="271" t="str">
        <f t="shared" si="5"/>
        <v/>
      </c>
      <c r="AT110" s="272" t="str">
        <f t="shared" si="6"/>
        <v/>
      </c>
      <c r="AU110" s="273" t="str">
        <f t="shared" si="150"/>
        <v/>
      </c>
      <c r="AV110" s="278" t="str">
        <f t="shared" si="141"/>
        <v/>
      </c>
      <c r="AW110" s="1497"/>
      <c r="AX110" s="1497"/>
      <c r="AY110" s="1703">
        <f>IF(BG110= "", "",BG110)</f>
        <v>0</v>
      </c>
      <c r="AZ110" s="1697" t="str">
        <f>IF(OR(BF110=""),"",IF(OR(BG110=""),"",BF110))</f>
        <v/>
      </c>
      <c r="BA110" s="1698" t="str">
        <f>IF(BH110= "", "",BH110)</f>
        <v/>
      </c>
      <c r="BB110" s="983">
        <f t="shared" si="9"/>
        <v>71</v>
      </c>
      <c r="BC110" s="83" t="str">
        <f t="shared" si="10"/>
        <v/>
      </c>
      <c r="BD110" s="984" t="str">
        <f t="shared" si="11"/>
        <v/>
      </c>
      <c r="BE110" s="1655" t="str">
        <f>IF(OR(C110="",C111=""),"",CONCATENATE(C110,C111))</f>
        <v/>
      </c>
      <c r="BF110" s="1655" t="str">
        <f>IF(L110= "", "",L110)</f>
        <v/>
      </c>
      <c r="BG110" s="1655">
        <f>IF(ISNA(VLOOKUP(BE110,'JOURNÉE 1'!$BI$10:$BK$280,2,FALSE)),"",VLOOKUP(BE110,'JOURNÉE 1'!$BI$10:$BK$280,2,FALSE))</f>
        <v>0</v>
      </c>
      <c r="BH110" s="1655" t="str">
        <f>IF(OR(BF110="",BG110=""),"",MIN(BF110:BG110))</f>
        <v/>
      </c>
      <c r="BI110" s="1655" t="str">
        <f>IF(COUNTIF(BF110,"&gt;1")&lt;1,"",SMALL(BF110:BG110,1))</f>
        <v/>
      </c>
      <c r="BJ110" s="1029" t="str">
        <f t="shared" si="132"/>
        <v/>
      </c>
      <c r="BK110" s="1310" t="str">
        <f t="shared" si="13"/>
        <v/>
      </c>
      <c r="BL110" s="1029" t="str">
        <f>IF(ISBLANK('JOURNÉE 1'!C110),"",'JOURNÉE 1'!C110)</f>
        <v>44240.15.0028</v>
      </c>
      <c r="BM110" s="1310">
        <f>IF(ISBLANK('JOURNÉE 1'!AB110),"",'JOURNÉE 1'!AB110)</f>
        <v>71</v>
      </c>
      <c r="BN110" s="1310" t="str">
        <f>IF(ISNA(VLOOKUP(BJ110,'JOURNÉE 1'!$BN$10:$BQ$280,3,FALSE)),"",VLOOKUP(BJ110,'JOURNÉE 1'!$BN$10:$BQ$280,3,FALSE))</f>
        <v/>
      </c>
      <c r="BO110" s="1310" t="str">
        <f t="shared" si="21"/>
        <v/>
      </c>
      <c r="BP110" s="1310" t="str">
        <f t="shared" si="126"/>
        <v/>
      </c>
      <c r="BQ110" s="1310" t="str">
        <f>IF(ISNA(VLOOKUP(BJ110,'JOURNÉE 1'!$C$10:AF$298,1,FALSE)),"",VLOOKUP(BJ110,'JOURNÉE 1'!$C$10:$AF$298,1,FALSE))</f>
        <v/>
      </c>
      <c r="BR110" s="280"/>
      <c r="BS110" t="str">
        <f>IF(ISEVEN(ROW()),IF($B110&lt;&gt;0,TEXT($B110,"00")&amp;" "&amp;#REF!&amp;" "&amp;1,""),IF($B109&lt;&gt;0,TEXT($B109,"00")&amp;" "&amp;#REF!&amp;" "&amp;2,""))</f>
        <v/>
      </c>
      <c r="BT110" t="str">
        <f t="shared" si="95"/>
        <v/>
      </c>
      <c r="BU110" t="str">
        <f t="shared" si="96"/>
        <v/>
      </c>
      <c r="BV110" t="str">
        <f t="shared" si="102"/>
        <v/>
      </c>
      <c r="BW110" t="str">
        <f t="shared" si="103"/>
        <v/>
      </c>
      <c r="BX110" t="str">
        <f t="shared" si="104"/>
        <v/>
      </c>
      <c r="BY110" t="str">
        <f t="shared" si="105"/>
        <v/>
      </c>
      <c r="BZ110" t="str">
        <f t="shared" si="106"/>
        <v/>
      </c>
      <c r="CA110" s="935" t="str">
        <f t="shared" si="107"/>
        <v/>
      </c>
    </row>
    <row r="111" spans="1:79" ht="15.75" customHeight="1" thickBot="1" x14ac:dyDescent="0.45">
      <c r="A111" s="1497"/>
      <c r="B111" s="1678"/>
      <c r="C111" s="80"/>
      <c r="D111" s="81"/>
      <c r="E111" s="81"/>
      <c r="F111" s="82"/>
      <c r="G111" s="82"/>
      <c r="H111" s="1469"/>
      <c r="I111" s="1102" t="str">
        <f>IF(ISNA(VLOOKUP(C111,'J1&amp;J2'!$CA$9:$CE$466,5,FALSE)),"",VLOOKUP(C111,'J1&amp;J2'!$CA$9:$CE$466,5,FALSE))</f>
        <v/>
      </c>
      <c r="J111" s="1519"/>
      <c r="K111" s="1680"/>
      <c r="L111" s="1691"/>
      <c r="M111" s="1469"/>
      <c r="N111" s="1469"/>
      <c r="O111" s="82"/>
      <c r="P111" s="82"/>
      <c r="Q111" s="269"/>
      <c r="R111" s="1691"/>
      <c r="S111" s="1469"/>
      <c r="T111" s="1424"/>
      <c r="U111" s="1328" t="str">
        <f>IF(ISNA(VLOOKUP(T111,SaisieScores!$L$12:$M$103,2,FALSE)),"",VLOOKUP(T111,SaisieScores!$L$12:$M$103,2,FALSE))</f>
        <v/>
      </c>
      <c r="V111" s="942" t="str">
        <f t="shared" si="0"/>
        <v/>
      </c>
      <c r="W111" s="87">
        <f>IF('JOURNÉE 1'!AC111=0,"",'JOURNÉE 1'!AC111)</f>
        <v>80</v>
      </c>
      <c r="X111" s="87" t="str">
        <f>IF(OR(ISBLANK(U111),U111=""),"",IF(U111="AB","",RANK(U111,$U$106:$U$123,1)+COUNTIF($U$106:U128,U111)-1))</f>
        <v/>
      </c>
      <c r="Y111" s="99"/>
      <c r="Z111" s="99"/>
      <c r="AA111" s="99"/>
      <c r="AB111" s="87" t="str">
        <f t="shared" si="1"/>
        <v/>
      </c>
      <c r="AC111" s="86" t="str">
        <f t="shared" si="110"/>
        <v/>
      </c>
      <c r="AD111" s="1045" t="str">
        <f t="shared" si="97"/>
        <v/>
      </c>
      <c r="AE111" s="87" t="str">
        <f t="shared" si="98"/>
        <v/>
      </c>
      <c r="AF111" s="1140" t="str">
        <f>IF(ISNA(VLOOKUP(C111,'JOURNÉE 1'!$C$10:$AN$257,36,FALSE)),"",VLOOKUP(C111,'JOURNÉE 1'!$C$10:$AN$257,36,FALSE))</f>
        <v/>
      </c>
      <c r="AG111" s="1162" t="str">
        <f t="shared" si="99"/>
        <v/>
      </c>
      <c r="AH111" s="1162" t="str">
        <f t="shared" si="100"/>
        <v/>
      </c>
      <c r="AI111" s="1162" t="str">
        <f t="shared" si="101"/>
        <v/>
      </c>
      <c r="AJ111" s="1241" t="str">
        <f t="shared" si="111"/>
        <v/>
      </c>
      <c r="AK111" s="1045" t="str">
        <f t="shared" si="112"/>
        <v/>
      </c>
      <c r="AL111" s="87" t="str">
        <f t="shared" si="3"/>
        <v/>
      </c>
      <c r="AM111" s="270" t="str">
        <f t="shared" si="4"/>
        <v/>
      </c>
      <c r="AN111" s="270"/>
      <c r="AO111" s="989"/>
      <c r="AP111" s="270"/>
      <c r="AQ111" s="270"/>
      <c r="AR111" s="270" t="str">
        <f t="shared" si="113"/>
        <v/>
      </c>
      <c r="AS111" s="271" t="str">
        <f t="shared" si="5"/>
        <v/>
      </c>
      <c r="AT111" s="272" t="str">
        <f t="shared" si="6"/>
        <v/>
      </c>
      <c r="AU111" s="273" t="str">
        <f t="shared" si="150"/>
        <v/>
      </c>
      <c r="AV111" s="274" t="str">
        <f t="shared" si="141"/>
        <v/>
      </c>
      <c r="AW111" s="1497"/>
      <c r="AX111" s="1497"/>
      <c r="AY111" s="1511"/>
      <c r="AZ111" s="1515"/>
      <c r="BA111" s="1458"/>
      <c r="BB111" s="983">
        <f t="shared" si="9"/>
        <v>80</v>
      </c>
      <c r="BC111" s="83" t="str">
        <f t="shared" si="10"/>
        <v/>
      </c>
      <c r="BD111" s="984" t="str">
        <f t="shared" si="11"/>
        <v/>
      </c>
      <c r="BE111" s="1654"/>
      <c r="BF111" s="1654"/>
      <c r="BG111" s="1654"/>
      <c r="BH111" s="1654"/>
      <c r="BI111" s="1654"/>
      <c r="BJ111" s="1029" t="str">
        <f t="shared" si="132"/>
        <v/>
      </c>
      <c r="BK111" s="1310" t="str">
        <f t="shared" si="13"/>
        <v/>
      </c>
      <c r="BL111" s="1029" t="str">
        <f>IF(ISBLANK('JOURNÉE 1'!C111),"",'JOURNÉE 1'!C111)</f>
        <v>44240.21.0011</v>
      </c>
      <c r="BM111" s="1310">
        <f>IF(ISBLANK('JOURNÉE 1'!AB111),"",'JOURNÉE 1'!AB111)</f>
        <v>80</v>
      </c>
      <c r="BN111" s="1310" t="str">
        <f>IF(ISNA(VLOOKUP(BJ111,'JOURNÉE 1'!$BN$10:$BQ$280,3,FALSE)),"",VLOOKUP(BJ111,'JOURNÉE 1'!$BN$10:$BQ$280,3,FALSE))</f>
        <v/>
      </c>
      <c r="BO111" s="1310" t="str">
        <f t="shared" si="21"/>
        <v/>
      </c>
      <c r="BP111" s="1310" t="str">
        <f t="shared" si="126"/>
        <v/>
      </c>
      <c r="BQ111" s="1310" t="str">
        <f>IF(ISNA(VLOOKUP(BJ111,'JOURNÉE 1'!$C$10:AF$298,1,FALSE)),"",VLOOKUP(BJ111,'JOURNÉE 1'!$C$10:$AF$298,1,FALSE))</f>
        <v/>
      </c>
      <c r="BR111" s="277"/>
      <c r="BS111" t="str">
        <f>IF(ISEVEN(ROW()),IF($B111&lt;&gt;0,TEXT($B111,"00")&amp;" "&amp;#REF!&amp;" "&amp;1,""),IF($B110&lt;&gt;0,TEXT($B110,"00")&amp;" "&amp;#REF!&amp;" "&amp;2,""))</f>
        <v/>
      </c>
      <c r="BT111" t="str">
        <f t="shared" si="95"/>
        <v/>
      </c>
      <c r="BU111" t="str">
        <f t="shared" si="96"/>
        <v/>
      </c>
      <c r="BV111" t="str">
        <f t="shared" si="102"/>
        <v/>
      </c>
      <c r="BW111" t="str">
        <f t="shared" si="103"/>
        <v/>
      </c>
      <c r="BX111" t="str">
        <f t="shared" si="104"/>
        <v/>
      </c>
      <c r="BY111" t="str">
        <f t="shared" si="105"/>
        <v/>
      </c>
      <c r="BZ111" t="str">
        <f t="shared" si="106"/>
        <v/>
      </c>
      <c r="CA111" s="935" t="str">
        <f t="shared" si="107"/>
        <v/>
      </c>
    </row>
    <row r="112" spans="1:79" ht="15.75" customHeight="1" thickBot="1" x14ac:dyDescent="0.45">
      <c r="A112" s="1497"/>
      <c r="B112" s="1683"/>
      <c r="C112" s="97"/>
      <c r="D112" s="98"/>
      <c r="E112" s="98"/>
      <c r="F112" s="87"/>
      <c r="G112" s="87"/>
      <c r="H112" s="1661" t="str">
        <f t="shared" ref="H112" si="155">IF(G113="","",G112+G113)</f>
        <v/>
      </c>
      <c r="I112" s="1103" t="str">
        <f>IF(ISNA(VLOOKUP(C112,'J1&amp;J2'!$CA$9:$CE$466,5,FALSE)),"",VLOOKUP(C112,'J1&amp;J2'!$CA$9:$CE$466,5,FALSE))</f>
        <v/>
      </c>
      <c r="J112" s="1516"/>
      <c r="K112" s="1685" t="str">
        <f>IF(ISNA(VLOOKUP(J112,SaisieScores!$I$12:$J$103,2,FALSE)),"",VLOOKUP(J112,SaisieScores!$I$12:$J$103,2,FALSE))</f>
        <v/>
      </c>
      <c r="L112" s="1686" t="str">
        <f>IF(OR(K112="",K112=0,K112=999),"",K112)</f>
        <v/>
      </c>
      <c r="M112" s="1661" t="str">
        <f>IF(L112="","",L112-$AL$6)</f>
        <v/>
      </c>
      <c r="N112" s="1661" t="str">
        <f t="shared" ref="N112" si="156">IF(K112="","",RANK(K112,($K$10:$K$257),1))</f>
        <v/>
      </c>
      <c r="O112" s="99"/>
      <c r="P112" s="99"/>
      <c r="Q112" s="186"/>
      <c r="R112" s="1690" t="str">
        <f>IF(OR(ISBLANK(K112),K112=""),"",RANK(K112,$K$106:$K$123,1)+COUNTIF($K$106:K112,K112)-1)</f>
        <v/>
      </c>
      <c r="S112" s="1468" t="str">
        <f>IF(R112="","",IF(R112&gt;3,"",IF(R112=1,K112,IF(R112=2,K112,IF(R112=3,K112)))))</f>
        <v/>
      </c>
      <c r="T112" s="1425"/>
      <c r="U112" s="1328" t="str">
        <f>IF(ISNA(VLOOKUP(T112,SaisieScores!$L$12:$M$103,2,FALSE)),"",VLOOKUP(T112,SaisieScores!$L$12:$M$103,2,FALSE))</f>
        <v/>
      </c>
      <c r="V112" s="985" t="str">
        <f t="shared" si="0"/>
        <v/>
      </c>
      <c r="W112" s="82" t="str">
        <f>IF('JOURNÉE 1'!AC112=0,"",'JOURNÉE 1'!AC112)</f>
        <v/>
      </c>
      <c r="X112" s="82" t="str">
        <f>IF(OR(ISBLANK(U112),U112=""),"",IF(U112="AB","",RANK(U112,$U$106:$U$123,1)+COUNTIF($U$106:U129,U112)-1))</f>
        <v/>
      </c>
      <c r="Y112" s="82"/>
      <c r="Z112" s="82"/>
      <c r="AA112" s="82"/>
      <c r="AB112" s="82" t="str">
        <f t="shared" si="1"/>
        <v/>
      </c>
      <c r="AC112" s="1042" t="str">
        <f t="shared" si="110"/>
        <v/>
      </c>
      <c r="AD112" s="1046" t="str">
        <f t="shared" si="97"/>
        <v/>
      </c>
      <c r="AE112" s="82" t="str">
        <f t="shared" si="98"/>
        <v/>
      </c>
      <c r="AF112" s="1141" t="str">
        <f>IF(ISNA(VLOOKUP(C112,'JOURNÉE 1'!$C$10:$AN$257,36,FALSE)),"",VLOOKUP(C112,'JOURNÉE 1'!$C$10:$AN$257,36,FALSE))</f>
        <v/>
      </c>
      <c r="AG112" s="1141" t="str">
        <f t="shared" si="99"/>
        <v/>
      </c>
      <c r="AH112" s="1141" t="str">
        <f t="shared" si="100"/>
        <v/>
      </c>
      <c r="AI112" s="1141" t="str">
        <f t="shared" si="101"/>
        <v/>
      </c>
      <c r="AJ112" s="1242" t="str">
        <f t="shared" si="111"/>
        <v/>
      </c>
      <c r="AK112" s="1046" t="str">
        <f t="shared" si="112"/>
        <v/>
      </c>
      <c r="AL112" s="82" t="str">
        <f t="shared" si="3"/>
        <v/>
      </c>
      <c r="AM112" s="270" t="str">
        <f t="shared" si="4"/>
        <v/>
      </c>
      <c r="AN112" s="270"/>
      <c r="AO112" s="989"/>
      <c r="AP112" s="270"/>
      <c r="AQ112" s="270"/>
      <c r="AR112" s="270" t="str">
        <f t="shared" si="113"/>
        <v/>
      </c>
      <c r="AS112" s="271" t="str">
        <f t="shared" si="5"/>
        <v/>
      </c>
      <c r="AT112" s="272" t="str">
        <f t="shared" si="6"/>
        <v/>
      </c>
      <c r="AU112" s="273" t="str">
        <f t="shared" si="150"/>
        <v/>
      </c>
      <c r="AV112" s="278" t="str">
        <f t="shared" si="141"/>
        <v/>
      </c>
      <c r="AW112" s="1497"/>
      <c r="AX112" s="1497"/>
      <c r="AY112" s="1667">
        <f>IF(BG112= "", "",BG112)</f>
        <v>0</v>
      </c>
      <c r="AZ112" s="1658" t="str">
        <f>IF(OR(BF112=""),"",IF(OR(BG112=""),"",BF112))</f>
        <v/>
      </c>
      <c r="BA112" s="1660" t="str">
        <f>IF(BH112= "", "",BH112)</f>
        <v/>
      </c>
      <c r="BB112" s="1307" t="str">
        <f t="shared" si="9"/>
        <v/>
      </c>
      <c r="BC112" s="87" t="str">
        <f t="shared" si="10"/>
        <v/>
      </c>
      <c r="BD112" s="986" t="str">
        <f t="shared" si="11"/>
        <v/>
      </c>
      <c r="BE112" s="1655" t="str">
        <f>IF(OR(C112="",C113=""),"",CONCATENATE(C112,C113))</f>
        <v/>
      </c>
      <c r="BF112" s="1655" t="str">
        <f>IF(L112= "", "",L112)</f>
        <v/>
      </c>
      <c r="BG112" s="1655">
        <f>IF(ISNA(VLOOKUP(BE112,'JOURNÉE 1'!$BI$10:$BK$280,2,FALSE)),"",VLOOKUP(BE112,'JOURNÉE 1'!$BI$10:$BK$280,2,FALSE))</f>
        <v>0</v>
      </c>
      <c r="BH112" s="1655" t="str">
        <f>IF(OR(BF112="",BG112=""),"",MIN(BF112:BG112))</f>
        <v/>
      </c>
      <c r="BI112" s="1655" t="str">
        <f>IF(COUNTIF(BF112,"&gt;1")&lt;1,"",SMALL(BF112:BG112,1))</f>
        <v/>
      </c>
      <c r="BJ112" s="1029" t="str">
        <f t="shared" si="132"/>
        <v/>
      </c>
      <c r="BK112" s="1310" t="str">
        <f t="shared" si="13"/>
        <v/>
      </c>
      <c r="BL112" s="1029" t="str">
        <f>IF(ISBLANK('JOURNÉE 1'!C112),"",'JOURNÉE 1'!C112)</f>
        <v/>
      </c>
      <c r="BM112" s="1310" t="str">
        <f>IF(ISBLANK('JOURNÉE 1'!AB112),"",'JOURNÉE 1'!AB112)</f>
        <v/>
      </c>
      <c r="BN112" s="1310" t="str">
        <f>IF(ISNA(VLOOKUP(BJ112,'JOURNÉE 1'!$BN$10:$BQ$280,3,FALSE)),"",VLOOKUP(BJ112,'JOURNÉE 1'!$BN$10:$BQ$280,3,FALSE))</f>
        <v/>
      </c>
      <c r="BO112" s="1310" t="str">
        <f t="shared" si="21"/>
        <v/>
      </c>
      <c r="BP112" s="1310" t="str">
        <f t="shared" si="126"/>
        <v/>
      </c>
      <c r="BQ112" s="1310" t="str">
        <f>IF(ISNA(VLOOKUP(BJ112,'JOURNÉE 1'!$C$10:AF$298,1,FALSE)),"",VLOOKUP(BJ112,'JOURNÉE 1'!$C$10:$AF$298,1,FALSE))</f>
        <v/>
      </c>
      <c r="BR112" s="280"/>
      <c r="BS112" t="str">
        <f>IF(ISEVEN(ROW()),IF($B112&lt;&gt;0,TEXT($B112,"00")&amp;" "&amp;#REF!&amp;" "&amp;1,""),IF($B111&lt;&gt;0,TEXT($B111,"00")&amp;" "&amp;#REF!&amp;" "&amp;2,""))</f>
        <v/>
      </c>
      <c r="BT112" t="str">
        <f t="shared" si="95"/>
        <v/>
      </c>
      <c r="BU112" t="str">
        <f t="shared" si="96"/>
        <v/>
      </c>
      <c r="BV112" t="str">
        <f t="shared" si="102"/>
        <v/>
      </c>
      <c r="BW112" t="str">
        <f t="shared" si="103"/>
        <v/>
      </c>
      <c r="BX112" t="str">
        <f t="shared" si="104"/>
        <v/>
      </c>
      <c r="BY112" t="str">
        <f t="shared" si="105"/>
        <v/>
      </c>
      <c r="BZ112" t="str">
        <f t="shared" si="106"/>
        <v/>
      </c>
      <c r="CA112" s="935" t="str">
        <f t="shared" si="107"/>
        <v/>
      </c>
    </row>
    <row r="113" spans="1:79" ht="15.75" customHeight="1" thickBot="1" x14ac:dyDescent="0.45">
      <c r="A113" s="1497"/>
      <c r="B113" s="1684"/>
      <c r="C113" s="97"/>
      <c r="D113" s="98"/>
      <c r="E113" s="98"/>
      <c r="F113" s="87"/>
      <c r="G113" s="87"/>
      <c r="H113" s="1469"/>
      <c r="I113" s="1103" t="str">
        <f>IF(ISNA(VLOOKUP(C113,'J1&amp;J2'!$CA$9:$CE$466,5,FALSE)),"",VLOOKUP(C113,'J1&amp;J2'!$CA$9:$CE$466,5,FALSE))</f>
        <v/>
      </c>
      <c r="J113" s="1517"/>
      <c r="K113" s="1680"/>
      <c r="L113" s="1691"/>
      <c r="M113" s="1469"/>
      <c r="N113" s="1469"/>
      <c r="O113" s="88"/>
      <c r="P113" s="88"/>
      <c r="Q113" s="987"/>
      <c r="R113" s="1691"/>
      <c r="S113" s="1469"/>
      <c r="T113" s="1425"/>
      <c r="U113" s="1328" t="str">
        <f>IF(ISNA(VLOOKUP(T113,SaisieScores!$L$12:$M$103,2,FALSE)),"",VLOOKUP(T113,SaisieScores!$L$12:$M$103,2,FALSE))</f>
        <v/>
      </c>
      <c r="V113" s="942" t="str">
        <f t="shared" si="0"/>
        <v/>
      </c>
      <c r="W113" s="87" t="str">
        <f>IF('JOURNÉE 1'!AC113=0,"",'JOURNÉE 1'!AC113)</f>
        <v/>
      </c>
      <c r="X113" s="87" t="str">
        <f>IF(OR(ISBLANK(U113),U113=""),"",IF(U113="AB","",RANK(U113,$U$106:$U$123,1)+COUNTIF($U$106:U130,U113)-1))</f>
        <v/>
      </c>
      <c r="Y113" s="99"/>
      <c r="Z113" s="99"/>
      <c r="AA113" s="99"/>
      <c r="AB113" s="87" t="str">
        <f t="shared" si="1"/>
        <v/>
      </c>
      <c r="AC113" s="86" t="str">
        <f t="shared" si="110"/>
        <v/>
      </c>
      <c r="AD113" s="1045" t="str">
        <f t="shared" si="97"/>
        <v/>
      </c>
      <c r="AE113" s="87" t="str">
        <f t="shared" si="98"/>
        <v/>
      </c>
      <c r="AF113" s="1140" t="str">
        <f>IF(ISNA(VLOOKUP(C113,'JOURNÉE 1'!$C$10:$AN$257,36,FALSE)),"",VLOOKUP(C113,'JOURNÉE 1'!$C$10:$AN$257,36,FALSE))</f>
        <v/>
      </c>
      <c r="AG113" s="1162" t="str">
        <f t="shared" si="99"/>
        <v/>
      </c>
      <c r="AH113" s="1162" t="str">
        <f t="shared" si="100"/>
        <v/>
      </c>
      <c r="AI113" s="1162" t="str">
        <f t="shared" si="101"/>
        <v/>
      </c>
      <c r="AJ113" s="1241" t="str">
        <f t="shared" si="111"/>
        <v/>
      </c>
      <c r="AK113" s="1045" t="str">
        <f t="shared" si="112"/>
        <v/>
      </c>
      <c r="AL113" s="87" t="str">
        <f t="shared" si="3"/>
        <v/>
      </c>
      <c r="AM113" s="270" t="str">
        <f t="shared" si="4"/>
        <v/>
      </c>
      <c r="AN113" s="270"/>
      <c r="AO113" s="989"/>
      <c r="AP113" s="270"/>
      <c r="AQ113" s="270"/>
      <c r="AR113" s="270" t="str">
        <f t="shared" si="113"/>
        <v/>
      </c>
      <c r="AS113" s="271" t="str">
        <f t="shared" si="5"/>
        <v/>
      </c>
      <c r="AT113" s="272" t="str">
        <f t="shared" si="6"/>
        <v/>
      </c>
      <c r="AU113" s="273" t="str">
        <f t="shared" si="150"/>
        <v/>
      </c>
      <c r="AV113" s="274" t="str">
        <f t="shared" si="141"/>
        <v/>
      </c>
      <c r="AW113" s="1497"/>
      <c r="AX113" s="1497"/>
      <c r="AY113" s="1511"/>
      <c r="AZ113" s="1515"/>
      <c r="BA113" s="1458"/>
      <c r="BB113" s="1307" t="str">
        <f t="shared" si="9"/>
        <v/>
      </c>
      <c r="BC113" s="87" t="str">
        <f t="shared" si="10"/>
        <v/>
      </c>
      <c r="BD113" s="986" t="str">
        <f t="shared" si="11"/>
        <v/>
      </c>
      <c r="BE113" s="1654"/>
      <c r="BF113" s="1654"/>
      <c r="BG113" s="1654"/>
      <c r="BH113" s="1654"/>
      <c r="BI113" s="1654"/>
      <c r="BJ113" s="1029" t="str">
        <f t="shared" si="132"/>
        <v/>
      </c>
      <c r="BK113" s="1310" t="str">
        <f t="shared" si="13"/>
        <v/>
      </c>
      <c r="BL113" s="1029" t="str">
        <f>IF(ISBLANK('JOURNÉE 1'!C113),"",'JOURNÉE 1'!C113)</f>
        <v/>
      </c>
      <c r="BM113" s="1310" t="str">
        <f>IF(ISBLANK('JOURNÉE 1'!AB113),"",'JOURNÉE 1'!AB113)</f>
        <v/>
      </c>
      <c r="BN113" s="1310" t="str">
        <f>IF(ISNA(VLOOKUP(BJ113,'JOURNÉE 1'!$BN$10:$BQ$280,3,FALSE)),"",VLOOKUP(BJ113,'JOURNÉE 1'!$BN$10:$BQ$280,3,FALSE))</f>
        <v/>
      </c>
      <c r="BO113" s="1310" t="str">
        <f t="shared" si="21"/>
        <v/>
      </c>
      <c r="BP113" s="1310" t="str">
        <f t="shared" si="126"/>
        <v/>
      </c>
      <c r="BQ113" s="1310" t="str">
        <f>IF(ISNA(VLOOKUP(BJ113,'JOURNÉE 1'!$C$10:AF$298,1,FALSE)),"",VLOOKUP(BJ113,'JOURNÉE 1'!$C$10:$AF$298,1,FALSE))</f>
        <v/>
      </c>
      <c r="BR113" s="277"/>
      <c r="BS113" t="str">
        <f>IF(ISEVEN(ROW()),IF($B113&lt;&gt;0,TEXT($B113,"00")&amp;" "&amp;#REF!&amp;" "&amp;1,""),IF($B112&lt;&gt;0,TEXT($B112,"00")&amp;" "&amp;#REF!&amp;" "&amp;2,""))</f>
        <v/>
      </c>
      <c r="BT113" t="str">
        <f t="shared" si="95"/>
        <v/>
      </c>
      <c r="BU113" t="str">
        <f t="shared" si="96"/>
        <v/>
      </c>
      <c r="BV113" t="str">
        <f t="shared" si="102"/>
        <v/>
      </c>
      <c r="BW113" t="str">
        <f t="shared" si="103"/>
        <v/>
      </c>
      <c r="BX113" t="str">
        <f t="shared" si="104"/>
        <v/>
      </c>
      <c r="BY113" t="str">
        <f t="shared" si="105"/>
        <v/>
      </c>
      <c r="BZ113" t="str">
        <f t="shared" si="106"/>
        <v/>
      </c>
      <c r="CA113" s="935" t="str">
        <f t="shared" si="107"/>
        <v/>
      </c>
    </row>
    <row r="114" spans="1:79" ht="15.75" customHeight="1" x14ac:dyDescent="0.4">
      <c r="A114" s="1497"/>
      <c r="B114" s="1687"/>
      <c r="C114" s="113"/>
      <c r="D114" s="114"/>
      <c r="E114" s="114"/>
      <c r="F114" s="115"/>
      <c r="G114" s="115"/>
      <c r="H114" s="1670" t="str">
        <f t="shared" ref="H114" si="157">IF(G115="","",G114+G115)</f>
        <v/>
      </c>
      <c r="I114" s="1107" t="str">
        <f>IF(ISNA(VLOOKUP(C114,'J1&amp;J2'!$CA$9:$CE$466,5,FALSE)),"",VLOOKUP(C114,'J1&amp;J2'!$CA$9:$CE$466,5,FALSE))</f>
        <v/>
      </c>
      <c r="J114" s="1627"/>
      <c r="K114" s="1685" t="str">
        <f>IF(ISNA(VLOOKUP(J114,SaisieScores!$I$12:$J$103,2,FALSE)),"",VLOOKUP(J114,SaisieScores!$I$12:$J$103,2,FALSE))</f>
        <v/>
      </c>
      <c r="L114" s="1695" t="str">
        <f>IF(OR(K114="",K114=0,K114=999),"",K114)</f>
        <v/>
      </c>
      <c r="M114" s="1670" t="str">
        <f>IF(L114="","",L114-$AL$6)</f>
        <v/>
      </c>
      <c r="N114" s="1670" t="str">
        <f t="shared" ref="N114" si="158">IF(K114="","",RANK(K114,($K$10:$K$257),1))</f>
        <v/>
      </c>
      <c r="O114" s="115"/>
      <c r="P114" s="115"/>
      <c r="Q114" s="194"/>
      <c r="R114" s="1692" t="str">
        <f>IF(OR(ISBLANK(K114),K114=""),"",RANK(K114,$K$106:$K$123,1)+COUNTIF($K$106:K114,K114)-1)</f>
        <v/>
      </c>
      <c r="S114" s="1689" t="str">
        <f>IF(R114="","",IF(R114&gt;3,"",IF(R114=1,K114,IF(R114=2,K114,IF(R114=3,K114)))))</f>
        <v/>
      </c>
      <c r="T114" s="1426"/>
      <c r="U114" s="1328" t="str">
        <f>IF(ISNA(VLOOKUP(T114,SaisieScores!$L$12:$M$103,2,FALSE)),"",VLOOKUP(T114,SaisieScores!$L$12:$M$103,2,FALSE))</f>
        <v/>
      </c>
      <c r="V114" s="985" t="str">
        <f t="shared" si="0"/>
        <v/>
      </c>
      <c r="W114" s="82" t="str">
        <f>IF('JOURNÉE 1'!AC114=0,"",'JOURNÉE 1'!AC114)</f>
        <v/>
      </c>
      <c r="X114" s="82" t="str">
        <f>IF(OR(ISBLANK(U114),U114=""),"",IF(U114="AB","",RANK(U114,$U$106:$U$123,1)+COUNTIF($U$106:U131,U114)-1))</f>
        <v/>
      </c>
      <c r="Y114" s="82"/>
      <c r="Z114" s="82"/>
      <c r="AA114" s="82"/>
      <c r="AB114" s="82" t="str">
        <f t="shared" si="1"/>
        <v/>
      </c>
      <c r="AC114" s="1042" t="str">
        <f t="shared" si="110"/>
        <v/>
      </c>
      <c r="AD114" s="1046" t="str">
        <f t="shared" si="97"/>
        <v/>
      </c>
      <c r="AE114" s="82" t="str">
        <f t="shared" si="98"/>
        <v/>
      </c>
      <c r="AF114" s="1141" t="str">
        <f>IF(ISNA(VLOOKUP(C114,'JOURNÉE 1'!$C$10:$AN$257,36,FALSE)),"",VLOOKUP(C114,'JOURNÉE 1'!$C$10:$AN$257,36,FALSE))</f>
        <v/>
      </c>
      <c r="AG114" s="1141" t="str">
        <f t="shared" si="99"/>
        <v/>
      </c>
      <c r="AH114" s="1141" t="str">
        <f t="shared" si="100"/>
        <v/>
      </c>
      <c r="AI114" s="1141" t="str">
        <f t="shared" si="101"/>
        <v/>
      </c>
      <c r="AJ114" s="1242" t="str">
        <f t="shared" si="111"/>
        <v/>
      </c>
      <c r="AK114" s="1046" t="str">
        <f t="shared" si="112"/>
        <v/>
      </c>
      <c r="AL114" s="82" t="str">
        <f t="shared" si="3"/>
        <v/>
      </c>
      <c r="AM114" s="270" t="str">
        <f t="shared" si="4"/>
        <v/>
      </c>
      <c r="AN114" s="284"/>
      <c r="AO114" s="989"/>
      <c r="AP114" s="270"/>
      <c r="AQ114" s="270"/>
      <c r="AR114" s="270" t="str">
        <f t="shared" si="113"/>
        <v/>
      </c>
      <c r="AS114" s="271" t="str">
        <f t="shared" si="5"/>
        <v/>
      </c>
      <c r="AT114" s="272" t="str">
        <f t="shared" si="6"/>
        <v/>
      </c>
      <c r="AU114" s="273" t="str">
        <f t="shared" si="150"/>
        <v/>
      </c>
      <c r="AV114" s="278" t="str">
        <f t="shared" si="141"/>
        <v/>
      </c>
      <c r="AW114" s="1497"/>
      <c r="AX114" s="1497"/>
      <c r="AY114" s="1703">
        <f>IF(BG114= "", "",BG114)</f>
        <v>0</v>
      </c>
      <c r="AZ114" s="1697" t="str">
        <f>IF(OR(BF114=""),"",IF(OR(BG114=""),"",BF114))</f>
        <v/>
      </c>
      <c r="BA114" s="1698" t="str">
        <f>IF(BH114= "", "",BH114)</f>
        <v/>
      </c>
      <c r="BB114" s="983" t="str">
        <f t="shared" si="9"/>
        <v/>
      </c>
      <c r="BC114" s="83" t="str">
        <f t="shared" si="10"/>
        <v/>
      </c>
      <c r="BD114" s="984" t="str">
        <f t="shared" si="11"/>
        <v/>
      </c>
      <c r="BE114" s="1655" t="str">
        <f>IF(OR(C114="",C115=""),"",CONCATENATE(C114,C115))</f>
        <v/>
      </c>
      <c r="BF114" s="1655" t="str">
        <f>IF(L114= "", "",L114)</f>
        <v/>
      </c>
      <c r="BG114" s="1655">
        <f>IF(ISNA(VLOOKUP(BE114,'JOURNÉE 1'!$BI$10:$BK$280,2,FALSE)),"",VLOOKUP(BE114,'JOURNÉE 1'!$BI$10:$BK$280,2,FALSE))</f>
        <v>0</v>
      </c>
      <c r="BH114" s="1655" t="str">
        <f>IF(OR(BF114="",BG114=""),"",MIN(BF114:BG114))</f>
        <v/>
      </c>
      <c r="BI114" s="1655" t="str">
        <f>IF(COUNTIF(BF114,"&gt;1")&lt;1,"",SMALL(BF114:BG114,1))</f>
        <v/>
      </c>
      <c r="BJ114" s="1029" t="str">
        <f t="shared" si="132"/>
        <v/>
      </c>
      <c r="BK114" s="1310" t="str">
        <f t="shared" si="13"/>
        <v/>
      </c>
      <c r="BL114" s="1029" t="str">
        <f>IF(ISBLANK('JOURNÉE 1'!C114),"",'JOURNÉE 1'!C114)</f>
        <v/>
      </c>
      <c r="BM114" s="1310" t="str">
        <f>IF(ISBLANK('JOURNÉE 1'!AB114),"",'JOURNÉE 1'!AB114)</f>
        <v/>
      </c>
      <c r="BN114" s="1310" t="str">
        <f>IF(ISNA(VLOOKUP(BJ114,'JOURNÉE 1'!$BN$10:$BQ$280,3,FALSE)),"",VLOOKUP(BJ114,'JOURNÉE 1'!$BN$10:$BQ$280,3,FALSE))</f>
        <v/>
      </c>
      <c r="BO114" s="1310" t="str">
        <f t="shared" si="21"/>
        <v/>
      </c>
      <c r="BP114" s="1310" t="str">
        <f t="shared" si="126"/>
        <v/>
      </c>
      <c r="BQ114" s="1310" t="str">
        <f>IF(ISNA(VLOOKUP(BJ114,'JOURNÉE 1'!$C$10:AF$298,1,FALSE)),"",VLOOKUP(BJ114,'JOURNÉE 1'!$C$10:$AF$298,1,FALSE))</f>
        <v/>
      </c>
      <c r="BR114" s="280"/>
      <c r="BS114" t="str">
        <f>IF(ISEVEN(ROW()),IF($B114&lt;&gt;0,TEXT($B114,"00")&amp;" "&amp;#REF!&amp;" "&amp;1,""),IF($B113&lt;&gt;0,TEXT($B113,"00")&amp;" "&amp;#REF!&amp;" "&amp;2,""))</f>
        <v/>
      </c>
      <c r="BT114" t="str">
        <f t="shared" si="95"/>
        <v/>
      </c>
      <c r="BU114" t="str">
        <f t="shared" si="96"/>
        <v/>
      </c>
      <c r="BV114" t="str">
        <f t="shared" si="102"/>
        <v/>
      </c>
      <c r="BW114" t="str">
        <f t="shared" si="103"/>
        <v/>
      </c>
      <c r="BX114" t="str">
        <f t="shared" si="104"/>
        <v/>
      </c>
      <c r="BY114" t="str">
        <f t="shared" si="105"/>
        <v/>
      </c>
      <c r="BZ114" t="str">
        <f t="shared" si="106"/>
        <v/>
      </c>
      <c r="CA114" s="935" t="str">
        <f t="shared" si="107"/>
        <v/>
      </c>
    </row>
    <row r="115" spans="1:79" ht="15.75" customHeight="1" thickBot="1" x14ac:dyDescent="0.45">
      <c r="A115" s="1497"/>
      <c r="B115" s="1678"/>
      <c r="C115" s="80"/>
      <c r="D115" s="81"/>
      <c r="E115" s="81"/>
      <c r="F115" s="82"/>
      <c r="G115" s="82"/>
      <c r="H115" s="1469"/>
      <c r="I115" s="1102" t="str">
        <f>IF(ISNA(VLOOKUP(C115,'J1&amp;J2'!$CA$9:$CE$466,5,FALSE)),"",VLOOKUP(C115,'J1&amp;J2'!$CA$9:$CE$466,5,FALSE))</f>
        <v/>
      </c>
      <c r="J115" s="1519"/>
      <c r="K115" s="1680"/>
      <c r="L115" s="1691"/>
      <c r="M115" s="1469"/>
      <c r="N115" s="1469"/>
      <c r="O115" s="82"/>
      <c r="P115" s="82"/>
      <c r="Q115" s="269"/>
      <c r="R115" s="1691"/>
      <c r="S115" s="1469"/>
      <c r="T115" s="1424"/>
      <c r="U115" s="1328" t="str">
        <f>IF(ISNA(VLOOKUP(T115,SaisieScores!$L$12:$M$103,2,FALSE)),"",VLOOKUP(T115,SaisieScores!$L$12:$M$103,2,FALSE))</f>
        <v/>
      </c>
      <c r="V115" s="942" t="str">
        <f t="shared" si="0"/>
        <v/>
      </c>
      <c r="W115" s="87" t="str">
        <f>IF('JOURNÉE 1'!AC115=0,"",'JOURNÉE 1'!AC115)</f>
        <v/>
      </c>
      <c r="X115" s="87" t="str">
        <f>IF(OR(ISBLANK(U115),U115=""),"",IF(U115="AB","",RANK(U115,$U$106:$U$123,1)+COUNTIF($U$106:U132,U115)-1))</f>
        <v/>
      </c>
      <c r="Y115" s="99"/>
      <c r="Z115" s="99"/>
      <c r="AA115" s="99"/>
      <c r="AB115" s="87" t="str">
        <f t="shared" si="1"/>
        <v/>
      </c>
      <c r="AC115" s="86" t="str">
        <f t="shared" si="110"/>
        <v/>
      </c>
      <c r="AD115" s="1045" t="str">
        <f t="shared" si="97"/>
        <v/>
      </c>
      <c r="AE115" s="87" t="str">
        <f t="shared" si="98"/>
        <v/>
      </c>
      <c r="AF115" s="1140" t="str">
        <f>IF(ISNA(VLOOKUP(C115,'JOURNÉE 1'!$C$10:$AN$257,36,FALSE)),"",VLOOKUP(C115,'JOURNÉE 1'!$C$10:$AN$257,36,FALSE))</f>
        <v/>
      </c>
      <c r="AG115" s="1162" t="str">
        <f t="shared" si="99"/>
        <v/>
      </c>
      <c r="AH115" s="1162" t="str">
        <f t="shared" si="100"/>
        <v/>
      </c>
      <c r="AI115" s="1162" t="str">
        <f t="shared" si="101"/>
        <v/>
      </c>
      <c r="AJ115" s="1241" t="str">
        <f t="shared" si="111"/>
        <v/>
      </c>
      <c r="AK115" s="1045" t="str">
        <f t="shared" si="112"/>
        <v/>
      </c>
      <c r="AL115" s="87" t="str">
        <f t="shared" si="3"/>
        <v/>
      </c>
      <c r="AM115" s="270" t="str">
        <f t="shared" si="4"/>
        <v/>
      </c>
      <c r="AN115" s="270"/>
      <c r="AO115" s="989"/>
      <c r="AP115" s="270"/>
      <c r="AQ115" s="270"/>
      <c r="AR115" s="270" t="str">
        <f t="shared" si="113"/>
        <v/>
      </c>
      <c r="AS115" s="271" t="str">
        <f t="shared" si="5"/>
        <v/>
      </c>
      <c r="AT115" s="272" t="str">
        <f t="shared" si="6"/>
        <v/>
      </c>
      <c r="AU115" s="273" t="str">
        <f t="shared" si="150"/>
        <v/>
      </c>
      <c r="AV115" s="274" t="str">
        <f t="shared" si="141"/>
        <v/>
      </c>
      <c r="AW115" s="1497"/>
      <c r="AX115" s="1497"/>
      <c r="AY115" s="1511"/>
      <c r="AZ115" s="1515"/>
      <c r="BA115" s="1458"/>
      <c r="BB115" s="983" t="str">
        <f t="shared" si="9"/>
        <v/>
      </c>
      <c r="BC115" s="83" t="str">
        <f t="shared" si="10"/>
        <v/>
      </c>
      <c r="BD115" s="984" t="str">
        <f t="shared" si="11"/>
        <v/>
      </c>
      <c r="BE115" s="1654"/>
      <c r="BF115" s="1654"/>
      <c r="BG115" s="1654"/>
      <c r="BH115" s="1654"/>
      <c r="BI115" s="1654"/>
      <c r="BJ115" s="1029" t="str">
        <f t="shared" si="132"/>
        <v/>
      </c>
      <c r="BK115" s="1310" t="str">
        <f t="shared" si="13"/>
        <v/>
      </c>
      <c r="BL115" s="1029" t="str">
        <f>IF(ISBLANK('JOURNÉE 1'!C115),"",'JOURNÉE 1'!C115)</f>
        <v/>
      </c>
      <c r="BM115" s="1310" t="str">
        <f>IF(ISBLANK('JOURNÉE 1'!AB115),"",'JOURNÉE 1'!AB115)</f>
        <v/>
      </c>
      <c r="BN115" s="1310" t="str">
        <f>IF(ISNA(VLOOKUP(BJ115,'JOURNÉE 1'!$BN$10:$BQ$280,3,FALSE)),"",VLOOKUP(BJ115,'JOURNÉE 1'!$BN$10:$BQ$280,3,FALSE))</f>
        <v/>
      </c>
      <c r="BO115" s="1310" t="str">
        <f t="shared" si="21"/>
        <v/>
      </c>
      <c r="BP115" s="1310" t="str">
        <f t="shared" si="126"/>
        <v/>
      </c>
      <c r="BQ115" s="1310" t="str">
        <f>IF(ISNA(VLOOKUP(BJ115,'JOURNÉE 1'!$C$10:AF$298,1,FALSE)),"",VLOOKUP(BJ115,'JOURNÉE 1'!$C$10:$AF$298,1,FALSE))</f>
        <v/>
      </c>
      <c r="BR115" s="277"/>
      <c r="BS115" t="str">
        <f>IF(ISEVEN(ROW()),IF($B115&lt;&gt;0,TEXT($B115,"00")&amp;" "&amp;#REF!&amp;" "&amp;1,""),IF($B114&lt;&gt;0,TEXT($B114,"00")&amp;" "&amp;#REF!&amp;" "&amp;2,""))</f>
        <v/>
      </c>
      <c r="BT115" t="str">
        <f t="shared" si="95"/>
        <v/>
      </c>
      <c r="BU115" t="str">
        <f t="shared" si="96"/>
        <v/>
      </c>
      <c r="BV115" t="str">
        <f t="shared" si="102"/>
        <v/>
      </c>
      <c r="BW115" t="str">
        <f t="shared" si="103"/>
        <v/>
      </c>
      <c r="BX115" t="str">
        <f t="shared" si="104"/>
        <v/>
      </c>
      <c r="BY115" t="str">
        <f t="shared" si="105"/>
        <v/>
      </c>
      <c r="BZ115" t="str">
        <f t="shared" si="106"/>
        <v/>
      </c>
      <c r="CA115" s="935" t="str">
        <f t="shared" si="107"/>
        <v/>
      </c>
    </row>
    <row r="116" spans="1:79" ht="15.75" customHeight="1" thickBot="1" x14ac:dyDescent="0.45">
      <c r="A116" s="1497"/>
      <c r="B116" s="1683"/>
      <c r="C116" s="97"/>
      <c r="D116" s="98"/>
      <c r="E116" s="98"/>
      <c r="F116" s="87"/>
      <c r="G116" s="87"/>
      <c r="H116" s="1661" t="str">
        <f t="shared" ref="H116" si="159">IF(G117="","",G116+G117)</f>
        <v/>
      </c>
      <c r="I116" s="1103" t="str">
        <f>IF(ISNA(VLOOKUP(C116,'J1&amp;J2'!$CA$9:$CE$466,5,FALSE)),"",VLOOKUP(C116,'J1&amp;J2'!$CA$9:$CE$466,5,FALSE))</f>
        <v/>
      </c>
      <c r="J116" s="1516"/>
      <c r="K116" s="1685" t="str">
        <f>IF(ISNA(VLOOKUP(J116,SaisieScores!$I$12:$J$103,2,FALSE)),"",VLOOKUP(J116,SaisieScores!$I$12:$J$103,2,FALSE))</f>
        <v/>
      </c>
      <c r="L116" s="1686" t="str">
        <f>IF(OR(K116="",K116=0,K116=999),"",K116)</f>
        <v/>
      </c>
      <c r="M116" s="1661" t="str">
        <f>IF(L116="","",L116-$AL$6)</f>
        <v/>
      </c>
      <c r="N116" s="1661" t="str">
        <f t="shared" ref="N116" si="160">IF(K116="","",RANK(K116,($K$10:$K$257),1))</f>
        <v/>
      </c>
      <c r="O116" s="99"/>
      <c r="P116" s="99"/>
      <c r="Q116" s="186"/>
      <c r="R116" s="1690" t="str">
        <f>IF(OR(ISBLANK(K116),K116=""),"",RANK(K116,$K$106:$K$123,1)+COUNTIF($K$106:K116,K116)-1)</f>
        <v/>
      </c>
      <c r="S116" s="1468" t="str">
        <f>IF(R116="","",IF(R116&gt;3,"",IF(R116=1,K116,IF(R116=2,K116,IF(R116=3,K116)))))</f>
        <v/>
      </c>
      <c r="T116" s="1425"/>
      <c r="U116" s="1328" t="str">
        <f>IF(ISNA(VLOOKUP(T116,SaisieScores!$L$12:$M$103,2,FALSE)),"",VLOOKUP(T116,SaisieScores!$L$12:$M$103,2,FALSE))</f>
        <v/>
      </c>
      <c r="V116" s="985" t="str">
        <f t="shared" si="0"/>
        <v/>
      </c>
      <c r="W116" s="82" t="str">
        <f>IF('JOURNÉE 1'!AC116=0,"",'JOURNÉE 1'!AC116)</f>
        <v/>
      </c>
      <c r="X116" s="82" t="str">
        <f>IF(OR(ISBLANK(U116),U116=""),"",IF(U116="AB","",RANK(U116,$U$106:$U$123,1)+COUNTIF($U$106:U133,U116)-1))</f>
        <v/>
      </c>
      <c r="Y116" s="82"/>
      <c r="Z116" s="82"/>
      <c r="AA116" s="82"/>
      <c r="AB116" s="82" t="str">
        <f t="shared" si="1"/>
        <v/>
      </c>
      <c r="AC116" s="1042" t="str">
        <f t="shared" si="110"/>
        <v/>
      </c>
      <c r="AD116" s="1046" t="str">
        <f t="shared" si="97"/>
        <v/>
      </c>
      <c r="AE116" s="82" t="str">
        <f t="shared" si="98"/>
        <v/>
      </c>
      <c r="AF116" s="1141" t="str">
        <f>IF(ISNA(VLOOKUP(C116,'JOURNÉE 1'!$C$10:$AN$257,36,FALSE)),"",VLOOKUP(C116,'JOURNÉE 1'!$C$10:$AN$257,36,FALSE))</f>
        <v/>
      </c>
      <c r="AG116" s="1141" t="str">
        <f t="shared" si="99"/>
        <v/>
      </c>
      <c r="AH116" s="1141" t="str">
        <f t="shared" si="100"/>
        <v/>
      </c>
      <c r="AI116" s="1141" t="str">
        <f t="shared" si="101"/>
        <v/>
      </c>
      <c r="AJ116" s="1242" t="str">
        <f t="shared" si="111"/>
        <v/>
      </c>
      <c r="AK116" s="1046" t="str">
        <f t="shared" si="112"/>
        <v/>
      </c>
      <c r="AL116" s="82" t="str">
        <f t="shared" si="3"/>
        <v/>
      </c>
      <c r="AM116" s="270" t="str">
        <f t="shared" si="4"/>
        <v/>
      </c>
      <c r="AN116" s="270"/>
      <c r="AO116" s="989"/>
      <c r="AP116" s="270"/>
      <c r="AQ116" s="270"/>
      <c r="AR116" s="270" t="str">
        <f t="shared" si="113"/>
        <v/>
      </c>
      <c r="AS116" s="271" t="str">
        <f t="shared" si="5"/>
        <v/>
      </c>
      <c r="AT116" s="272" t="str">
        <f t="shared" si="6"/>
        <v/>
      </c>
      <c r="AU116" s="273" t="str">
        <f t="shared" si="150"/>
        <v/>
      </c>
      <c r="AV116" s="278" t="str">
        <f t="shared" si="141"/>
        <v/>
      </c>
      <c r="AW116" s="1497"/>
      <c r="AX116" s="1497"/>
      <c r="AY116" s="1667">
        <f>IF(BG116= "", "",BG116)</f>
        <v>0</v>
      </c>
      <c r="AZ116" s="1658" t="str">
        <f>IF(OR(BF116=""),"",IF(OR(BG116=""),"",BF116))</f>
        <v/>
      </c>
      <c r="BA116" s="1660" t="str">
        <f>IF(BH116= "", "",BH116)</f>
        <v/>
      </c>
      <c r="BB116" s="1307" t="str">
        <f t="shared" si="9"/>
        <v/>
      </c>
      <c r="BC116" s="87" t="str">
        <f t="shared" si="10"/>
        <v/>
      </c>
      <c r="BD116" s="986" t="str">
        <f t="shared" si="11"/>
        <v/>
      </c>
      <c r="BE116" s="1655" t="str">
        <f>IF(OR(C116="",C117=""),"",CONCATENATE(C116,C117))</f>
        <v/>
      </c>
      <c r="BF116" s="1655" t="str">
        <f>IF(L116= "", "",L116)</f>
        <v/>
      </c>
      <c r="BG116" s="1655">
        <f>IF(ISNA(VLOOKUP(BE116,'JOURNÉE 1'!$BI$10:$BK$280,2,FALSE)),"",VLOOKUP(BE116,'JOURNÉE 1'!$BI$10:$BK$280,2,FALSE))</f>
        <v>0</v>
      </c>
      <c r="BH116" s="1655" t="str">
        <f>IF(OR(BF116="",BG116=""),"",MIN(BF116:BG116))</f>
        <v/>
      </c>
      <c r="BI116" s="1655" t="str">
        <f>IF(COUNTIF(BF116,"&gt;1")&lt;1,"",SMALL(BF116:BG116,1))</f>
        <v/>
      </c>
      <c r="BJ116" s="1029" t="str">
        <f t="shared" si="132"/>
        <v/>
      </c>
      <c r="BK116" s="1310" t="str">
        <f t="shared" si="13"/>
        <v/>
      </c>
      <c r="BL116" s="1029" t="str">
        <f>IF(ISBLANK('JOURNÉE 1'!C116),"",'JOURNÉE 1'!C116)</f>
        <v/>
      </c>
      <c r="BM116" s="1310" t="str">
        <f>IF(ISBLANK('JOURNÉE 1'!AB116),"",'JOURNÉE 1'!AB116)</f>
        <v/>
      </c>
      <c r="BN116" s="1310" t="str">
        <f>IF(ISNA(VLOOKUP(BJ116,'JOURNÉE 1'!$BN$10:$BQ$280,3,FALSE)),"",VLOOKUP(BJ116,'JOURNÉE 1'!$BN$10:$BQ$280,3,FALSE))</f>
        <v/>
      </c>
      <c r="BO116" s="1310" t="str">
        <f t="shared" si="21"/>
        <v/>
      </c>
      <c r="BP116" s="1310" t="str">
        <f t="shared" si="126"/>
        <v/>
      </c>
      <c r="BQ116" s="1310" t="str">
        <f>IF(ISNA(VLOOKUP(BJ116,'JOURNÉE 1'!$C$10:AF$298,1,FALSE)),"",VLOOKUP(BJ116,'JOURNÉE 1'!$C$10:$AF$298,1,FALSE))</f>
        <v/>
      </c>
      <c r="BR116" s="280"/>
      <c r="BS116" t="str">
        <f>IF(ISEVEN(ROW()),IF($B116&lt;&gt;0,TEXT($B116,"00")&amp;" "&amp;#REF!&amp;" "&amp;1,""),IF($B115&lt;&gt;0,TEXT($B115,"00")&amp;" "&amp;#REF!&amp;" "&amp;2,""))</f>
        <v/>
      </c>
      <c r="BT116" t="str">
        <f t="shared" si="95"/>
        <v/>
      </c>
      <c r="BU116" t="str">
        <f t="shared" si="96"/>
        <v/>
      </c>
      <c r="BV116" t="str">
        <f t="shared" si="102"/>
        <v/>
      </c>
      <c r="BW116" t="str">
        <f t="shared" si="103"/>
        <v/>
      </c>
      <c r="BX116" t="str">
        <f t="shared" si="104"/>
        <v/>
      </c>
      <c r="BY116" t="str">
        <f t="shared" si="105"/>
        <v/>
      </c>
      <c r="BZ116" t="str">
        <f t="shared" si="106"/>
        <v/>
      </c>
      <c r="CA116" s="935" t="str">
        <f t="shared" si="107"/>
        <v/>
      </c>
    </row>
    <row r="117" spans="1:79" ht="15.75" customHeight="1" thickBot="1" x14ac:dyDescent="0.45">
      <c r="A117" s="1497"/>
      <c r="B117" s="1684"/>
      <c r="C117" s="97"/>
      <c r="D117" s="98"/>
      <c r="E117" s="98"/>
      <c r="F117" s="87"/>
      <c r="G117" s="87"/>
      <c r="H117" s="1469"/>
      <c r="I117" s="1103" t="str">
        <f>IF(ISNA(VLOOKUP(C117,'J1&amp;J2'!$CA$9:$CE$466,5,FALSE)),"",VLOOKUP(C117,'J1&amp;J2'!$CA$9:$CE$466,5,FALSE))</f>
        <v/>
      </c>
      <c r="J117" s="1517"/>
      <c r="K117" s="1680"/>
      <c r="L117" s="1691"/>
      <c r="M117" s="1469"/>
      <c r="N117" s="1469"/>
      <c r="O117" s="88"/>
      <c r="P117" s="88"/>
      <c r="Q117" s="987"/>
      <c r="R117" s="1691"/>
      <c r="S117" s="1469"/>
      <c r="T117" s="1425"/>
      <c r="U117" s="1328" t="str">
        <f>IF(ISNA(VLOOKUP(T117,SaisieScores!$L$12:$M$103,2,FALSE)),"",VLOOKUP(T117,SaisieScores!$L$12:$M$103,2,FALSE))</f>
        <v/>
      </c>
      <c r="V117" s="942" t="str">
        <f t="shared" si="0"/>
        <v/>
      </c>
      <c r="W117" s="87" t="str">
        <f>IF('JOURNÉE 1'!AC117=0,"",'JOURNÉE 1'!AC117)</f>
        <v/>
      </c>
      <c r="X117" s="87" t="str">
        <f>IF(OR(ISBLANK(U117),U117=""),"",IF(U117="AB","",RANK(U117,$U$106:$U$123,1)+COUNTIF($U$106:U134,U117)-1))</f>
        <v/>
      </c>
      <c r="Y117" s="99"/>
      <c r="Z117" s="99"/>
      <c r="AA117" s="99"/>
      <c r="AB117" s="87" t="str">
        <f t="shared" si="1"/>
        <v/>
      </c>
      <c r="AC117" s="86" t="str">
        <f t="shared" si="110"/>
        <v/>
      </c>
      <c r="AD117" s="1045" t="str">
        <f t="shared" si="97"/>
        <v/>
      </c>
      <c r="AE117" s="87" t="str">
        <f t="shared" si="98"/>
        <v/>
      </c>
      <c r="AF117" s="1140" t="str">
        <f>IF(ISNA(VLOOKUP(C117,'JOURNÉE 1'!$C$10:$AN$257,36,FALSE)),"",VLOOKUP(C117,'JOURNÉE 1'!$C$10:$AN$257,36,FALSE))</f>
        <v/>
      </c>
      <c r="AG117" s="1162" t="str">
        <f t="shared" si="99"/>
        <v/>
      </c>
      <c r="AH117" s="1162" t="str">
        <f t="shared" si="100"/>
        <v/>
      </c>
      <c r="AI117" s="1162" t="str">
        <f t="shared" si="101"/>
        <v/>
      </c>
      <c r="AJ117" s="1241" t="str">
        <f t="shared" si="111"/>
        <v/>
      </c>
      <c r="AK117" s="1045" t="str">
        <f t="shared" si="112"/>
        <v/>
      </c>
      <c r="AL117" s="87" t="str">
        <f t="shared" si="3"/>
        <v/>
      </c>
      <c r="AM117" s="270" t="str">
        <f t="shared" si="4"/>
        <v/>
      </c>
      <c r="AN117" s="270"/>
      <c r="AO117" s="989"/>
      <c r="AP117" s="270"/>
      <c r="AQ117" s="270"/>
      <c r="AR117" s="270" t="str">
        <f t="shared" si="113"/>
        <v/>
      </c>
      <c r="AS117" s="271" t="str">
        <f t="shared" si="5"/>
        <v/>
      </c>
      <c r="AT117" s="272" t="str">
        <f t="shared" si="6"/>
        <v/>
      </c>
      <c r="AU117" s="273" t="str">
        <f t="shared" si="150"/>
        <v/>
      </c>
      <c r="AV117" s="274" t="str">
        <f t="shared" si="141"/>
        <v/>
      </c>
      <c r="AW117" s="1497"/>
      <c r="AX117" s="1497"/>
      <c r="AY117" s="1511"/>
      <c r="AZ117" s="1515"/>
      <c r="BA117" s="1458"/>
      <c r="BB117" s="1307" t="str">
        <f t="shared" si="9"/>
        <v/>
      </c>
      <c r="BC117" s="87" t="str">
        <f t="shared" si="10"/>
        <v/>
      </c>
      <c r="BD117" s="986" t="str">
        <f t="shared" si="11"/>
        <v/>
      </c>
      <c r="BE117" s="1654"/>
      <c r="BF117" s="1654"/>
      <c r="BG117" s="1654"/>
      <c r="BH117" s="1654"/>
      <c r="BI117" s="1654"/>
      <c r="BJ117" s="1029" t="str">
        <f t="shared" si="132"/>
        <v/>
      </c>
      <c r="BK117" s="1310" t="str">
        <f t="shared" si="13"/>
        <v/>
      </c>
      <c r="BL117" s="1029" t="str">
        <f>IF(ISBLANK('JOURNÉE 1'!C117),"",'JOURNÉE 1'!C117)</f>
        <v/>
      </c>
      <c r="BM117" s="1310" t="str">
        <f>IF(ISBLANK('JOURNÉE 1'!AB117),"",'JOURNÉE 1'!AB117)</f>
        <v/>
      </c>
      <c r="BN117" s="1310" t="str">
        <f>IF(ISNA(VLOOKUP(BJ117,'JOURNÉE 1'!$BN$10:$BQ$280,3,FALSE)),"",VLOOKUP(BJ117,'JOURNÉE 1'!$BN$10:$BQ$280,3,FALSE))</f>
        <v/>
      </c>
      <c r="BO117" s="1310" t="str">
        <f t="shared" si="21"/>
        <v/>
      </c>
      <c r="BP117" s="1310" t="str">
        <f t="shared" si="126"/>
        <v/>
      </c>
      <c r="BQ117" s="1310" t="str">
        <f>IF(ISNA(VLOOKUP(BJ117,'JOURNÉE 1'!$C$10:AF$298,1,FALSE)),"",VLOOKUP(BJ117,'JOURNÉE 1'!$C$10:$AF$298,1,FALSE))</f>
        <v/>
      </c>
      <c r="BR117" s="277"/>
      <c r="BS117" t="str">
        <f>IF(ISEVEN(ROW()),IF($B117&lt;&gt;0,TEXT($B117,"00")&amp;" "&amp;#REF!&amp;" "&amp;1,""),IF($B116&lt;&gt;0,TEXT($B116,"00")&amp;" "&amp;#REF!&amp;" "&amp;2,""))</f>
        <v/>
      </c>
      <c r="BT117" t="str">
        <f t="shared" si="95"/>
        <v/>
      </c>
      <c r="BU117" t="str">
        <f t="shared" si="96"/>
        <v/>
      </c>
      <c r="BV117" t="str">
        <f t="shared" si="102"/>
        <v/>
      </c>
      <c r="BW117" t="str">
        <f t="shared" si="103"/>
        <v/>
      </c>
      <c r="BX117" t="str">
        <f t="shared" si="104"/>
        <v/>
      </c>
      <c r="BY117" t="str">
        <f t="shared" si="105"/>
        <v/>
      </c>
      <c r="BZ117" t="str">
        <f t="shared" si="106"/>
        <v/>
      </c>
      <c r="CA117" s="935" t="str">
        <f t="shared" si="107"/>
        <v/>
      </c>
    </row>
    <row r="118" spans="1:79" ht="15.75" customHeight="1" x14ac:dyDescent="0.4">
      <c r="A118" s="1497"/>
      <c r="B118" s="1687"/>
      <c r="C118" s="113"/>
      <c r="D118" s="114"/>
      <c r="E118" s="114"/>
      <c r="F118" s="115"/>
      <c r="G118" s="115"/>
      <c r="H118" s="1670" t="str">
        <f t="shared" ref="H118" si="161">IF(G119="","",G118+G119)</f>
        <v/>
      </c>
      <c r="I118" s="1107" t="str">
        <f>IF(ISNA(VLOOKUP(C118,'J1&amp;J2'!$CA$9:$CE$466,5,FALSE)),"",VLOOKUP(C118,'J1&amp;J2'!$CA$9:$CE$466,5,FALSE))</f>
        <v/>
      </c>
      <c r="J118" s="1627"/>
      <c r="K118" s="1685" t="str">
        <f>IF(ISNA(VLOOKUP(J118,SaisieScores!$I$12:$J$103,2,FALSE)),"",VLOOKUP(J118,SaisieScores!$I$12:$J$103,2,FALSE))</f>
        <v/>
      </c>
      <c r="L118" s="1695" t="str">
        <f>IF(OR(K118="",K118=0,K118=999),"",K118)</f>
        <v/>
      </c>
      <c r="M118" s="1670" t="str">
        <f>IF(L118="","",L118-$AL$6)</f>
        <v/>
      </c>
      <c r="N118" s="1670" t="str">
        <f t="shared" ref="N118" si="162">IF(K118="","",RANK(K118,($K$10:$K$257),1))</f>
        <v/>
      </c>
      <c r="O118" s="115"/>
      <c r="P118" s="115"/>
      <c r="Q118" s="194"/>
      <c r="R118" s="1692" t="str">
        <f>IF(OR(ISBLANK(K118),K118=""),"",RANK(K118,$K$106:$K$123,1)+COUNTIF($K$106:K118,K118)-1)</f>
        <v/>
      </c>
      <c r="S118" s="1689" t="str">
        <f>IF(R118="","",IF(R118&gt;3,"",IF(R118=1,K118,IF(R118=2,K118,IF(R118=3,K118)))))</f>
        <v/>
      </c>
      <c r="T118" s="1426"/>
      <c r="U118" s="1328" t="str">
        <f>IF(ISNA(VLOOKUP(T118,SaisieScores!$L$12:$M$103,2,FALSE)),"",VLOOKUP(T118,SaisieScores!$L$12:$M$103,2,FALSE))</f>
        <v/>
      </c>
      <c r="V118" s="985" t="str">
        <f t="shared" si="0"/>
        <v/>
      </c>
      <c r="W118" s="82" t="str">
        <f>IF('JOURNÉE 1'!AC118=0,"",'JOURNÉE 1'!AC118)</f>
        <v/>
      </c>
      <c r="X118" s="82" t="str">
        <f>IF(OR(ISBLANK(U118),U118=""),"",IF(U118="AB","",RANK(U118,$U$106:$U$123,1)+COUNTIF($U$106:U135,U118)-1))</f>
        <v/>
      </c>
      <c r="Y118" s="82"/>
      <c r="Z118" s="82"/>
      <c r="AA118" s="82"/>
      <c r="AB118" s="82" t="str">
        <f t="shared" si="1"/>
        <v/>
      </c>
      <c r="AC118" s="1042" t="str">
        <f t="shared" si="110"/>
        <v/>
      </c>
      <c r="AD118" s="1046" t="str">
        <f t="shared" si="97"/>
        <v/>
      </c>
      <c r="AE118" s="82" t="str">
        <f t="shared" si="98"/>
        <v/>
      </c>
      <c r="AF118" s="1141" t="str">
        <f>IF(ISNA(VLOOKUP(C118,'JOURNÉE 1'!$C$10:$AN$257,36,FALSE)),"",VLOOKUP(C118,'JOURNÉE 1'!$C$10:$AN$257,36,FALSE))</f>
        <v/>
      </c>
      <c r="AG118" s="1141" t="str">
        <f t="shared" si="99"/>
        <v/>
      </c>
      <c r="AH118" s="1141" t="str">
        <f t="shared" si="100"/>
        <v/>
      </c>
      <c r="AI118" s="1141" t="str">
        <f t="shared" si="101"/>
        <v/>
      </c>
      <c r="AJ118" s="1242" t="str">
        <f t="shared" si="111"/>
        <v/>
      </c>
      <c r="AK118" s="1046" t="str">
        <f t="shared" si="112"/>
        <v/>
      </c>
      <c r="AL118" s="82" t="str">
        <f t="shared" si="3"/>
        <v/>
      </c>
      <c r="AM118" s="270" t="str">
        <f t="shared" si="4"/>
        <v/>
      </c>
      <c r="AN118" s="270"/>
      <c r="AO118" s="989"/>
      <c r="AP118" s="270"/>
      <c r="AQ118" s="270"/>
      <c r="AR118" s="270" t="str">
        <f t="shared" si="113"/>
        <v/>
      </c>
      <c r="AS118" s="271" t="str">
        <f t="shared" si="5"/>
        <v/>
      </c>
      <c r="AT118" s="272" t="str">
        <f t="shared" si="6"/>
        <v/>
      </c>
      <c r="AU118" s="273" t="str">
        <f t="shared" si="150"/>
        <v/>
      </c>
      <c r="AV118" s="278" t="str">
        <f t="shared" si="141"/>
        <v/>
      </c>
      <c r="AW118" s="1497"/>
      <c r="AX118" s="1497"/>
      <c r="AY118" s="1703">
        <f>IF(BG118= "", "",BG118)</f>
        <v>0</v>
      </c>
      <c r="AZ118" s="1697" t="str">
        <f>IF(OR(BF118=""),"",IF(OR(BG118=""),"",BF118))</f>
        <v/>
      </c>
      <c r="BA118" s="1698" t="str">
        <f>IF(BH118= "", "",BH118)</f>
        <v/>
      </c>
      <c r="BB118" s="983" t="str">
        <f t="shared" si="9"/>
        <v/>
      </c>
      <c r="BC118" s="83" t="str">
        <f t="shared" si="10"/>
        <v/>
      </c>
      <c r="BD118" s="984" t="str">
        <f t="shared" si="11"/>
        <v/>
      </c>
      <c r="BE118" s="1655" t="str">
        <f>IF(OR(C118="",C119=""),"",CONCATENATE(C118,C119))</f>
        <v/>
      </c>
      <c r="BF118" s="1655" t="str">
        <f>IF(L118= "", "",L118)</f>
        <v/>
      </c>
      <c r="BG118" s="1655">
        <f>IF(ISNA(VLOOKUP(BE118,'JOURNÉE 1'!$BI$10:$BK$280,2,FALSE)),"",VLOOKUP(BE118,'JOURNÉE 1'!$BI$10:$BK$280,2,FALSE))</f>
        <v>0</v>
      </c>
      <c r="BH118" s="1655" t="str">
        <f>IF(OR(BF118="",BG118=""),"",MIN(BF118:BG118))</f>
        <v/>
      </c>
      <c r="BI118" s="1655" t="str">
        <f>IF(COUNTIF(BF118,"&gt;1")&lt;1,"",SMALL(BF118:BG118,1))</f>
        <v/>
      </c>
      <c r="BJ118" s="1029" t="str">
        <f t="shared" si="132"/>
        <v/>
      </c>
      <c r="BK118" s="1310" t="str">
        <f t="shared" si="13"/>
        <v/>
      </c>
      <c r="BL118" s="1029" t="str">
        <f>IF(ISBLANK('JOURNÉE 1'!C118),"",'JOURNÉE 1'!C118)</f>
        <v/>
      </c>
      <c r="BM118" s="1310" t="str">
        <f>IF(ISBLANK('JOURNÉE 1'!AB118),"",'JOURNÉE 1'!AB118)</f>
        <v/>
      </c>
      <c r="BN118" s="1310" t="str">
        <f>IF(ISNA(VLOOKUP(BJ118,'JOURNÉE 1'!$BN$10:$BQ$280,3,FALSE)),"",VLOOKUP(BJ118,'JOURNÉE 1'!$BN$10:$BQ$280,3,FALSE))</f>
        <v/>
      </c>
      <c r="BO118" s="1310" t="str">
        <f t="shared" si="21"/>
        <v/>
      </c>
      <c r="BP118" s="1310" t="str">
        <f t="shared" si="126"/>
        <v/>
      </c>
      <c r="BQ118" s="1310" t="str">
        <f>IF(ISNA(VLOOKUP(BJ118,'JOURNÉE 1'!$C$10:AF$298,1,FALSE)),"",VLOOKUP(BJ118,'JOURNÉE 1'!$C$10:$AF$298,1,FALSE))</f>
        <v/>
      </c>
      <c r="BR118" s="280"/>
      <c r="BS118" t="str">
        <f>IF(ISEVEN(ROW()),IF($B118&lt;&gt;0,TEXT($B118,"00")&amp;" "&amp;#REF!&amp;" "&amp;1,""),IF($B117&lt;&gt;0,TEXT($B117,"00")&amp;" "&amp;#REF!&amp;" "&amp;2,""))</f>
        <v/>
      </c>
      <c r="BT118" t="str">
        <f t="shared" si="95"/>
        <v/>
      </c>
      <c r="BU118" t="str">
        <f t="shared" si="96"/>
        <v/>
      </c>
      <c r="BV118" t="str">
        <f t="shared" si="102"/>
        <v/>
      </c>
      <c r="BW118" t="str">
        <f t="shared" si="103"/>
        <v/>
      </c>
      <c r="BX118" t="str">
        <f t="shared" si="104"/>
        <v/>
      </c>
      <c r="BY118" t="str">
        <f t="shared" si="105"/>
        <v/>
      </c>
      <c r="BZ118" t="str">
        <f t="shared" si="106"/>
        <v/>
      </c>
      <c r="CA118" s="935" t="str">
        <f t="shared" si="107"/>
        <v/>
      </c>
    </row>
    <row r="119" spans="1:79" ht="15.75" customHeight="1" thickBot="1" x14ac:dyDescent="0.45">
      <c r="A119" s="1497"/>
      <c r="B119" s="1678"/>
      <c r="C119" s="80"/>
      <c r="D119" s="81"/>
      <c r="E119" s="81"/>
      <c r="F119" s="82"/>
      <c r="G119" s="82"/>
      <c r="H119" s="1469"/>
      <c r="I119" s="1102" t="str">
        <f>IF(ISNA(VLOOKUP(C119,'J1&amp;J2'!$CA$9:$CE$466,5,FALSE)),"",VLOOKUP(C119,'J1&amp;J2'!$CA$9:$CE$466,5,FALSE))</f>
        <v/>
      </c>
      <c r="J119" s="1519"/>
      <c r="K119" s="1680"/>
      <c r="L119" s="1691"/>
      <c r="M119" s="1469"/>
      <c r="N119" s="1469"/>
      <c r="O119" s="82"/>
      <c r="P119" s="82"/>
      <c r="Q119" s="269"/>
      <c r="R119" s="1691"/>
      <c r="S119" s="1469"/>
      <c r="T119" s="1424"/>
      <c r="U119" s="1328" t="str">
        <f>IF(ISNA(VLOOKUP(T119,SaisieScores!$L$12:$M$103,2,FALSE)),"",VLOOKUP(T119,SaisieScores!$L$12:$M$103,2,FALSE))</f>
        <v/>
      </c>
      <c r="V119" s="942" t="str">
        <f t="shared" si="0"/>
        <v/>
      </c>
      <c r="W119" s="87" t="str">
        <f>IF('JOURNÉE 1'!AC119=0,"",'JOURNÉE 1'!AC119)</f>
        <v/>
      </c>
      <c r="X119" s="87" t="str">
        <f>IF(OR(ISBLANK(U119),U119=""),"",IF(U119="AB","",RANK(U119,$U$106:$U$123,1)+COUNTIF($U$106:U136,U119)-1))</f>
        <v/>
      </c>
      <c r="Y119" s="99"/>
      <c r="Z119" s="99"/>
      <c r="AA119" s="99"/>
      <c r="AB119" s="87" t="str">
        <f t="shared" si="1"/>
        <v/>
      </c>
      <c r="AC119" s="86" t="str">
        <f t="shared" si="110"/>
        <v/>
      </c>
      <c r="AD119" s="1045" t="str">
        <f t="shared" si="97"/>
        <v/>
      </c>
      <c r="AE119" s="87" t="str">
        <f t="shared" si="98"/>
        <v/>
      </c>
      <c r="AF119" s="1140" t="str">
        <f>IF(ISNA(VLOOKUP(C119,'JOURNÉE 1'!$C$10:$AN$257,36,FALSE)),"",VLOOKUP(C119,'JOURNÉE 1'!$C$10:$AN$257,36,FALSE))</f>
        <v/>
      </c>
      <c r="AG119" s="1162" t="str">
        <f t="shared" si="99"/>
        <v/>
      </c>
      <c r="AH119" s="1162" t="str">
        <f t="shared" si="100"/>
        <v/>
      </c>
      <c r="AI119" s="1162" t="str">
        <f t="shared" si="101"/>
        <v/>
      </c>
      <c r="AJ119" s="1241" t="str">
        <f t="shared" si="111"/>
        <v/>
      </c>
      <c r="AK119" s="1045" t="str">
        <f t="shared" si="112"/>
        <v/>
      </c>
      <c r="AL119" s="87" t="str">
        <f t="shared" si="3"/>
        <v/>
      </c>
      <c r="AM119" s="270" t="str">
        <f t="shared" si="4"/>
        <v/>
      </c>
      <c r="AN119" s="270"/>
      <c r="AO119" s="989"/>
      <c r="AP119" s="270"/>
      <c r="AQ119" s="270"/>
      <c r="AR119" s="270" t="str">
        <f t="shared" si="113"/>
        <v/>
      </c>
      <c r="AS119" s="271" t="str">
        <f t="shared" si="5"/>
        <v/>
      </c>
      <c r="AT119" s="272" t="str">
        <f t="shared" si="6"/>
        <v/>
      </c>
      <c r="AU119" s="273" t="str">
        <f t="shared" si="150"/>
        <v/>
      </c>
      <c r="AV119" s="274" t="str">
        <f t="shared" si="141"/>
        <v/>
      </c>
      <c r="AW119" s="1497"/>
      <c r="AX119" s="1497"/>
      <c r="AY119" s="1511"/>
      <c r="AZ119" s="1515"/>
      <c r="BA119" s="1458"/>
      <c r="BB119" s="983" t="str">
        <f t="shared" si="9"/>
        <v/>
      </c>
      <c r="BC119" s="83" t="str">
        <f t="shared" si="10"/>
        <v/>
      </c>
      <c r="BD119" s="984" t="str">
        <f t="shared" si="11"/>
        <v/>
      </c>
      <c r="BE119" s="1654"/>
      <c r="BF119" s="1654"/>
      <c r="BG119" s="1654"/>
      <c r="BH119" s="1654"/>
      <c r="BI119" s="1654"/>
      <c r="BJ119" s="1029" t="str">
        <f t="shared" si="132"/>
        <v/>
      </c>
      <c r="BK119" s="1310" t="str">
        <f t="shared" si="13"/>
        <v/>
      </c>
      <c r="BL119" s="1029" t="str">
        <f>IF(ISBLANK('JOURNÉE 1'!C119),"",'JOURNÉE 1'!C119)</f>
        <v/>
      </c>
      <c r="BM119" s="1310" t="str">
        <f>IF(ISBLANK('JOURNÉE 1'!AB119),"",'JOURNÉE 1'!AB119)</f>
        <v/>
      </c>
      <c r="BN119" s="1310" t="str">
        <f>IF(ISNA(VLOOKUP(BJ119,'JOURNÉE 1'!$BN$10:$BQ$280,3,FALSE)),"",VLOOKUP(BJ119,'JOURNÉE 1'!$BN$10:$BQ$280,3,FALSE))</f>
        <v/>
      </c>
      <c r="BO119" s="1310" t="str">
        <f t="shared" si="21"/>
        <v/>
      </c>
      <c r="BP119" s="1310" t="str">
        <f t="shared" si="126"/>
        <v/>
      </c>
      <c r="BQ119" s="1310" t="str">
        <f>IF(ISNA(VLOOKUP(BJ119,'JOURNÉE 1'!$C$10:AF$298,1,FALSE)),"",VLOOKUP(BJ119,'JOURNÉE 1'!$C$10:$AF$298,1,FALSE))</f>
        <v/>
      </c>
      <c r="BR119" s="277"/>
      <c r="BS119" t="str">
        <f>IF(ISEVEN(ROW()),IF($B119&lt;&gt;0,TEXT($B119,"00")&amp;" "&amp;#REF!&amp;" "&amp;1,""),IF($B118&lt;&gt;0,TEXT($B118,"00")&amp;" "&amp;#REF!&amp;" "&amp;2,""))</f>
        <v/>
      </c>
      <c r="BT119" t="str">
        <f t="shared" si="95"/>
        <v/>
      </c>
      <c r="BU119" t="str">
        <f t="shared" si="96"/>
        <v/>
      </c>
      <c r="BV119" t="str">
        <f t="shared" si="102"/>
        <v/>
      </c>
      <c r="BW119" t="str">
        <f t="shared" si="103"/>
        <v/>
      </c>
      <c r="BX119" t="str">
        <f t="shared" si="104"/>
        <v/>
      </c>
      <c r="BY119" t="str">
        <f t="shared" si="105"/>
        <v/>
      </c>
      <c r="BZ119" t="str">
        <f t="shared" si="106"/>
        <v/>
      </c>
      <c r="CA119" s="935" t="str">
        <f t="shared" si="107"/>
        <v/>
      </c>
    </row>
    <row r="120" spans="1:79" ht="15.75" customHeight="1" thickBot="1" x14ac:dyDescent="0.45">
      <c r="A120" s="1497"/>
      <c r="B120" s="1683"/>
      <c r="C120" s="97"/>
      <c r="D120" s="98"/>
      <c r="E120" s="98"/>
      <c r="F120" s="87"/>
      <c r="G120" s="87"/>
      <c r="H120" s="1661" t="str">
        <f t="shared" ref="H120" si="163">IF(G121="","",G120+G121)</f>
        <v/>
      </c>
      <c r="I120" s="1103" t="str">
        <f>IF(ISNA(VLOOKUP(C120,'J1&amp;J2'!$CA$9:$CE$466,5,FALSE)),"",VLOOKUP(C120,'J1&amp;J2'!$CA$9:$CE$466,5,FALSE))</f>
        <v/>
      </c>
      <c r="J120" s="1516"/>
      <c r="K120" s="1685" t="str">
        <f>IF(ISNA(VLOOKUP(J120,SaisieScores!$I$12:$J$103,2,FALSE)),"",VLOOKUP(J120,SaisieScores!$I$12:$J$103,2,FALSE))</f>
        <v/>
      </c>
      <c r="L120" s="1686" t="str">
        <f>IF(OR(K120="",K120=0,K120=999),"",K120)</f>
        <v/>
      </c>
      <c r="M120" s="1661" t="str">
        <f>IF(L120="","",L120-$AL$6)</f>
        <v/>
      </c>
      <c r="N120" s="1661" t="str">
        <f t="shared" ref="N120" si="164">IF(K120="","",RANK(K120,($K$10:$K$257),1))</f>
        <v/>
      </c>
      <c r="O120" s="99"/>
      <c r="P120" s="99"/>
      <c r="Q120" s="186"/>
      <c r="R120" s="1690" t="str">
        <f>IF(OR(ISBLANK(K120),K120=""),"",RANK(K120,$K$106:$K$123,1)+COUNTIF($K$106:K120,K120)-1)</f>
        <v/>
      </c>
      <c r="S120" s="1468" t="str">
        <f>IF(R120="","",IF(R120&gt;3,"",IF(R120=1,K120,IF(R120=2,K120,IF(R120=3,K120)))))</f>
        <v/>
      </c>
      <c r="T120" s="1425"/>
      <c r="U120" s="1328" t="str">
        <f>IF(ISNA(VLOOKUP(T120,SaisieScores!$L$12:$M$103,2,FALSE)),"",VLOOKUP(T120,SaisieScores!$L$12:$M$103,2,FALSE))</f>
        <v/>
      </c>
      <c r="V120" s="985" t="str">
        <f t="shared" si="0"/>
        <v/>
      </c>
      <c r="W120" s="82" t="str">
        <f>IF('JOURNÉE 1'!AC120=0,"",'JOURNÉE 1'!AC120)</f>
        <v/>
      </c>
      <c r="X120" s="82" t="str">
        <f>IF(OR(ISBLANK(U120),U120=""),"",IF(U120="AB","",RANK(U120,$U$106:$U$123,1)+COUNTIF($U$106:U137,U120)-1))</f>
        <v/>
      </c>
      <c r="Y120" s="82"/>
      <c r="Z120" s="82"/>
      <c r="AA120" s="82"/>
      <c r="AB120" s="82" t="str">
        <f t="shared" si="1"/>
        <v/>
      </c>
      <c r="AC120" s="1042" t="str">
        <f t="shared" si="110"/>
        <v/>
      </c>
      <c r="AD120" s="1046" t="str">
        <f t="shared" si="97"/>
        <v/>
      </c>
      <c r="AE120" s="82" t="str">
        <f t="shared" si="98"/>
        <v/>
      </c>
      <c r="AF120" s="1141" t="str">
        <f>IF(ISNA(VLOOKUP(C120,'JOURNÉE 1'!$C$10:$AN$257,36,FALSE)),"",VLOOKUP(C120,'JOURNÉE 1'!$C$10:$AN$257,36,FALSE))</f>
        <v/>
      </c>
      <c r="AG120" s="1141" t="str">
        <f t="shared" si="99"/>
        <v/>
      </c>
      <c r="AH120" s="1141" t="str">
        <f t="shared" si="100"/>
        <v/>
      </c>
      <c r="AI120" s="1141" t="str">
        <f t="shared" si="101"/>
        <v/>
      </c>
      <c r="AJ120" s="1242" t="str">
        <f t="shared" si="111"/>
        <v/>
      </c>
      <c r="AK120" s="1046" t="str">
        <f t="shared" si="112"/>
        <v/>
      </c>
      <c r="AL120" s="82" t="str">
        <f t="shared" si="3"/>
        <v/>
      </c>
      <c r="AM120" s="270" t="str">
        <f t="shared" si="4"/>
        <v/>
      </c>
      <c r="AN120" s="284"/>
      <c r="AO120" s="989"/>
      <c r="AP120" s="270"/>
      <c r="AQ120" s="270"/>
      <c r="AR120" s="270" t="str">
        <f t="shared" si="113"/>
        <v/>
      </c>
      <c r="AS120" s="271" t="str">
        <f t="shared" si="5"/>
        <v/>
      </c>
      <c r="AT120" s="272" t="str">
        <f t="shared" si="6"/>
        <v/>
      </c>
      <c r="AU120" s="273" t="str">
        <f t="shared" si="150"/>
        <v/>
      </c>
      <c r="AV120" s="278" t="str">
        <f t="shared" si="141"/>
        <v/>
      </c>
      <c r="AW120" s="1497"/>
      <c r="AX120" s="1497"/>
      <c r="AY120" s="1667">
        <f>IF(BG120= "", "",BG120)</f>
        <v>0</v>
      </c>
      <c r="AZ120" s="1658" t="str">
        <f>IF(OR(BF120=""),"",IF(OR(BG120=""),"",BF120))</f>
        <v/>
      </c>
      <c r="BA120" s="1660" t="str">
        <f>IF(BH120= "", "",BH120)</f>
        <v/>
      </c>
      <c r="BB120" s="1307" t="str">
        <f t="shared" si="9"/>
        <v/>
      </c>
      <c r="BC120" s="87" t="str">
        <f t="shared" si="10"/>
        <v/>
      </c>
      <c r="BD120" s="986" t="str">
        <f t="shared" si="11"/>
        <v/>
      </c>
      <c r="BE120" s="1655" t="str">
        <f>IF(OR(C120="",C121=""),"",CONCATENATE(C120,C121))</f>
        <v/>
      </c>
      <c r="BF120" s="1655" t="str">
        <f>IF(L120= "", "",L120)</f>
        <v/>
      </c>
      <c r="BG120" s="1655">
        <f>IF(ISNA(VLOOKUP(BE120,'JOURNÉE 1'!$BI$10:$BK$280,2,FALSE)),"",VLOOKUP(BE120,'JOURNÉE 1'!$BI$10:$BK$280,2,FALSE))</f>
        <v>0</v>
      </c>
      <c r="BH120" s="1655" t="str">
        <f>IF(OR(BF120="",BG120=""),"",MIN(BF120:BG120))</f>
        <v/>
      </c>
      <c r="BI120" s="1655" t="str">
        <f>IF(COUNTIF(BF120,"&gt;1")&lt;1,"",SMALL(BF120:BG120,1))</f>
        <v/>
      </c>
      <c r="BJ120" s="1029" t="str">
        <f t="shared" si="132"/>
        <v/>
      </c>
      <c r="BK120" s="1310" t="str">
        <f t="shared" si="13"/>
        <v/>
      </c>
      <c r="BL120" s="1029" t="str">
        <f>IF(ISBLANK('JOURNÉE 1'!C120),"",'JOURNÉE 1'!C120)</f>
        <v/>
      </c>
      <c r="BM120" s="1310" t="str">
        <f>IF(ISBLANK('JOURNÉE 1'!AB120),"",'JOURNÉE 1'!AB120)</f>
        <v/>
      </c>
      <c r="BN120" s="1310" t="str">
        <f>IF(ISNA(VLOOKUP(BJ120,'JOURNÉE 1'!$BN$10:$BQ$280,3,FALSE)),"",VLOOKUP(BJ120,'JOURNÉE 1'!$BN$10:$BQ$280,3,FALSE))</f>
        <v/>
      </c>
      <c r="BO120" s="1310" t="str">
        <f t="shared" si="21"/>
        <v/>
      </c>
      <c r="BP120" s="1310" t="str">
        <f t="shared" si="126"/>
        <v/>
      </c>
      <c r="BQ120" s="1310" t="str">
        <f>IF(ISNA(VLOOKUP(BJ120,'JOURNÉE 1'!$C$10:AF$298,1,FALSE)),"",VLOOKUP(BJ120,'JOURNÉE 1'!$C$10:$AF$298,1,FALSE))</f>
        <v/>
      </c>
      <c r="BR120" s="280"/>
      <c r="BS120" t="str">
        <f>IF(ISEVEN(ROW()),IF($B120&lt;&gt;0,TEXT($B120,"00")&amp;" "&amp;#REF!&amp;" "&amp;1,""),IF($B119&lt;&gt;0,TEXT($B119,"00")&amp;" "&amp;#REF!&amp;" "&amp;2,""))</f>
        <v/>
      </c>
      <c r="BT120" t="str">
        <f t="shared" si="95"/>
        <v/>
      </c>
      <c r="BU120" t="str">
        <f t="shared" si="96"/>
        <v/>
      </c>
      <c r="BV120" t="str">
        <f t="shared" si="102"/>
        <v/>
      </c>
      <c r="BW120" t="str">
        <f t="shared" si="103"/>
        <v/>
      </c>
      <c r="BX120" t="str">
        <f t="shared" si="104"/>
        <v/>
      </c>
      <c r="BY120" t="str">
        <f t="shared" si="105"/>
        <v/>
      </c>
      <c r="BZ120" t="str">
        <f t="shared" si="106"/>
        <v/>
      </c>
      <c r="CA120" s="935" t="str">
        <f t="shared" si="107"/>
        <v/>
      </c>
    </row>
    <row r="121" spans="1:79" ht="15.75" customHeight="1" thickBot="1" x14ac:dyDescent="0.45">
      <c r="A121" s="1497"/>
      <c r="B121" s="1684"/>
      <c r="C121" s="97"/>
      <c r="D121" s="98"/>
      <c r="E121" s="98"/>
      <c r="F121" s="87"/>
      <c r="G121" s="87"/>
      <c r="H121" s="1469"/>
      <c r="I121" s="1103" t="str">
        <f>IF(ISNA(VLOOKUP(C121,'J1&amp;J2'!$CA$9:$CE$466,5,FALSE)),"",VLOOKUP(C121,'J1&amp;J2'!$CA$9:$CE$466,5,FALSE))</f>
        <v/>
      </c>
      <c r="J121" s="1517"/>
      <c r="K121" s="1680"/>
      <c r="L121" s="1691"/>
      <c r="M121" s="1469"/>
      <c r="N121" s="1469"/>
      <c r="O121" s="88"/>
      <c r="P121" s="88"/>
      <c r="Q121" s="987"/>
      <c r="R121" s="1691"/>
      <c r="S121" s="1469"/>
      <c r="T121" s="1425"/>
      <c r="U121" s="1328" t="str">
        <f>IF(ISNA(VLOOKUP(T121,SaisieScores!$L$12:$M$103,2,FALSE)),"",VLOOKUP(T121,SaisieScores!$L$12:$M$103,2,FALSE))</f>
        <v/>
      </c>
      <c r="V121" s="942" t="str">
        <f t="shared" si="0"/>
        <v/>
      </c>
      <c r="W121" s="87" t="str">
        <f>IF('JOURNÉE 1'!AC121=0,"",'JOURNÉE 1'!AC121)</f>
        <v/>
      </c>
      <c r="X121" s="87" t="str">
        <f>IF(OR(ISBLANK(U121),U121=""),"",IF(U121="AB","",RANK(U121,$U$106:$U$123,1)+COUNTIF($U$106:U138,U121)-1))</f>
        <v/>
      </c>
      <c r="Y121" s="99"/>
      <c r="Z121" s="99"/>
      <c r="AA121" s="99"/>
      <c r="AB121" s="87" t="str">
        <f t="shared" si="1"/>
        <v/>
      </c>
      <c r="AC121" s="86" t="str">
        <f t="shared" si="110"/>
        <v/>
      </c>
      <c r="AD121" s="1045" t="str">
        <f t="shared" si="97"/>
        <v/>
      </c>
      <c r="AE121" s="87" t="str">
        <f t="shared" si="98"/>
        <v/>
      </c>
      <c r="AF121" s="1140" t="str">
        <f>IF(ISNA(VLOOKUP(C121,'JOURNÉE 1'!$C$10:$AN$257,36,FALSE)),"",VLOOKUP(C121,'JOURNÉE 1'!$C$10:$AN$257,36,FALSE))</f>
        <v/>
      </c>
      <c r="AG121" s="1162" t="str">
        <f t="shared" si="99"/>
        <v/>
      </c>
      <c r="AH121" s="1162" t="str">
        <f t="shared" si="100"/>
        <v/>
      </c>
      <c r="AI121" s="1162" t="str">
        <f t="shared" si="101"/>
        <v/>
      </c>
      <c r="AJ121" s="1241" t="str">
        <f t="shared" si="111"/>
        <v/>
      </c>
      <c r="AK121" s="1045" t="str">
        <f t="shared" si="112"/>
        <v/>
      </c>
      <c r="AL121" s="87" t="str">
        <f t="shared" si="3"/>
        <v/>
      </c>
      <c r="AM121" s="270" t="str">
        <f t="shared" si="4"/>
        <v/>
      </c>
      <c r="AN121" s="270"/>
      <c r="AO121" s="989"/>
      <c r="AP121" s="270"/>
      <c r="AQ121" s="270"/>
      <c r="AR121" s="270" t="str">
        <f t="shared" si="113"/>
        <v/>
      </c>
      <c r="AS121" s="271" t="str">
        <f t="shared" si="5"/>
        <v/>
      </c>
      <c r="AT121" s="272" t="str">
        <f t="shared" si="6"/>
        <v/>
      </c>
      <c r="AU121" s="273" t="str">
        <f t="shared" si="150"/>
        <v/>
      </c>
      <c r="AV121" s="274" t="str">
        <f t="shared" si="141"/>
        <v/>
      </c>
      <c r="AW121" s="1497"/>
      <c r="AX121" s="1497"/>
      <c r="AY121" s="1511"/>
      <c r="AZ121" s="1515"/>
      <c r="BA121" s="1458"/>
      <c r="BB121" s="1307" t="str">
        <f t="shared" si="9"/>
        <v/>
      </c>
      <c r="BC121" s="87" t="str">
        <f t="shared" si="10"/>
        <v/>
      </c>
      <c r="BD121" s="986" t="str">
        <f t="shared" si="11"/>
        <v/>
      </c>
      <c r="BE121" s="1654"/>
      <c r="BF121" s="1654"/>
      <c r="BG121" s="1654"/>
      <c r="BH121" s="1654"/>
      <c r="BI121" s="1654"/>
      <c r="BJ121" s="1029" t="str">
        <f t="shared" si="132"/>
        <v/>
      </c>
      <c r="BK121" s="1310" t="str">
        <f t="shared" si="13"/>
        <v/>
      </c>
      <c r="BL121" s="1029" t="str">
        <f>IF(ISBLANK('JOURNÉE 1'!C121),"",'JOURNÉE 1'!C121)</f>
        <v/>
      </c>
      <c r="BM121" s="1310" t="str">
        <f>IF(ISBLANK('JOURNÉE 1'!AB121),"",'JOURNÉE 1'!AB121)</f>
        <v/>
      </c>
      <c r="BN121" s="1310" t="str">
        <f>IF(ISNA(VLOOKUP(BJ121,'JOURNÉE 1'!$BN$10:$BQ$280,3,FALSE)),"",VLOOKUP(BJ121,'JOURNÉE 1'!$BN$10:$BQ$280,3,FALSE))</f>
        <v/>
      </c>
      <c r="BO121" s="1310" t="str">
        <f t="shared" si="21"/>
        <v/>
      </c>
      <c r="BP121" s="1310" t="str">
        <f t="shared" si="126"/>
        <v/>
      </c>
      <c r="BQ121" s="1310" t="str">
        <f>IF(ISNA(VLOOKUP(BJ121,'JOURNÉE 1'!$C$10:AF$298,1,FALSE)),"",VLOOKUP(BJ121,'JOURNÉE 1'!$C$10:$AF$298,1,FALSE))</f>
        <v/>
      </c>
      <c r="BR121" s="277"/>
      <c r="BS121" t="str">
        <f>IF(ISEVEN(ROW()),IF($B121&lt;&gt;0,TEXT($B121,"00")&amp;" "&amp;#REF!&amp;" "&amp;1,""),IF($B120&lt;&gt;0,TEXT($B120,"00")&amp;" "&amp;#REF!&amp;" "&amp;2,""))</f>
        <v/>
      </c>
      <c r="BT121" t="str">
        <f t="shared" si="95"/>
        <v/>
      </c>
      <c r="BU121" t="str">
        <f t="shared" si="96"/>
        <v/>
      </c>
      <c r="BV121" t="str">
        <f t="shared" si="102"/>
        <v/>
      </c>
      <c r="BW121" t="str">
        <f t="shared" si="103"/>
        <v/>
      </c>
      <c r="BX121" t="str">
        <f t="shared" si="104"/>
        <v/>
      </c>
      <c r="BY121" t="str">
        <f t="shared" si="105"/>
        <v/>
      </c>
      <c r="BZ121" t="str">
        <f t="shared" si="106"/>
        <v/>
      </c>
      <c r="CA121" s="935" t="str">
        <f t="shared" si="107"/>
        <v/>
      </c>
    </row>
    <row r="122" spans="1:79" ht="15.75" customHeight="1" x14ac:dyDescent="0.4">
      <c r="A122" s="1497"/>
      <c r="B122" s="1687"/>
      <c r="C122" s="113"/>
      <c r="D122" s="114"/>
      <c r="E122" s="114"/>
      <c r="F122" s="115"/>
      <c r="G122" s="115"/>
      <c r="H122" s="1696" t="str">
        <f t="shared" ref="H122" si="165">IF(G123="","",G122+G123)</f>
        <v/>
      </c>
      <c r="I122" s="1107" t="str">
        <f>IF(ISNA(VLOOKUP(C122,'J1&amp;J2'!$CA$9:$CE$466,5,FALSE)),"",VLOOKUP(C122,'J1&amp;J2'!$CA$9:$CE$466,5,FALSE))</f>
        <v/>
      </c>
      <c r="J122" s="1627"/>
      <c r="K122" s="1685" t="str">
        <f>IF(ISNA(VLOOKUP(J122,SaisieScores!$I$12:$J$103,2,FALSE)),"",VLOOKUP(J122,SaisieScores!$I$12:$J$103,2,FALSE))</f>
        <v/>
      </c>
      <c r="L122" s="1695" t="str">
        <f>IF(OR(K122="",K122=0,K122=999),"",K122)</f>
        <v/>
      </c>
      <c r="M122" s="1696" t="str">
        <f>IF(L122="","",L122-$AL$6)</f>
        <v/>
      </c>
      <c r="N122" s="1696" t="str">
        <f t="shared" ref="N122" si="166">IF(K122="","",RANK(K122,($K$10:$K$257),1))</f>
        <v/>
      </c>
      <c r="O122" s="115"/>
      <c r="P122" s="115"/>
      <c r="Q122" s="194"/>
      <c r="R122" s="1692" t="str">
        <f>IF(OR(ISBLANK(K122),K122=""),"",RANK(K122,$K$106:$K$123,1)+COUNTIF($K$106:K122,K122)-1)</f>
        <v/>
      </c>
      <c r="S122" s="1689" t="str">
        <f>IF(R122="","",IF(R122&gt;3,"",IF(R122=1,K122,IF(R122=2,K122,IF(R122=3,K122)))))</f>
        <v/>
      </c>
      <c r="T122" s="1426"/>
      <c r="U122" s="1328" t="str">
        <f>IF(ISNA(VLOOKUP(T122,SaisieScores!$L$12:$M$103,2,FALSE)),"",VLOOKUP(T122,SaisieScores!$L$12:$M$103,2,FALSE))</f>
        <v/>
      </c>
      <c r="V122" s="985" t="str">
        <f t="shared" si="0"/>
        <v/>
      </c>
      <c r="W122" s="82" t="str">
        <f>IF('JOURNÉE 1'!AC122=0,"",'JOURNÉE 1'!AC122)</f>
        <v/>
      </c>
      <c r="X122" s="82" t="str">
        <f>IF(OR(ISBLANK(U122),U122=""),"",IF(U122="AB","",RANK(U122,$U$106:$U$123,1)+COUNTIF($U$106:U139,U122)-1))</f>
        <v/>
      </c>
      <c r="Y122" s="82"/>
      <c r="Z122" s="82"/>
      <c r="AA122" s="82"/>
      <c r="AB122" s="82" t="str">
        <f t="shared" si="1"/>
        <v/>
      </c>
      <c r="AC122" s="1042" t="str">
        <f t="shared" si="110"/>
        <v/>
      </c>
      <c r="AD122" s="1046" t="str">
        <f t="shared" si="97"/>
        <v/>
      </c>
      <c r="AE122" s="82" t="str">
        <f t="shared" si="98"/>
        <v/>
      </c>
      <c r="AF122" s="1141" t="str">
        <f>IF(ISNA(VLOOKUP(C122,'JOURNÉE 1'!$C$10:$AN$257,36,FALSE)),"",VLOOKUP(C122,'JOURNÉE 1'!$C$10:$AN$257,36,FALSE))</f>
        <v/>
      </c>
      <c r="AG122" s="1141" t="str">
        <f t="shared" si="99"/>
        <v/>
      </c>
      <c r="AH122" s="1141" t="str">
        <f t="shared" si="100"/>
        <v/>
      </c>
      <c r="AI122" s="1141" t="str">
        <f t="shared" si="101"/>
        <v/>
      </c>
      <c r="AJ122" s="1242" t="str">
        <f t="shared" si="111"/>
        <v/>
      </c>
      <c r="AK122" s="1046" t="str">
        <f t="shared" si="112"/>
        <v/>
      </c>
      <c r="AL122" s="82" t="str">
        <f t="shared" si="3"/>
        <v/>
      </c>
      <c r="AM122" s="270" t="str">
        <f t="shared" si="4"/>
        <v/>
      </c>
      <c r="AN122" s="270"/>
      <c r="AO122" s="989"/>
      <c r="AP122" s="270"/>
      <c r="AQ122" s="270"/>
      <c r="AR122" s="270" t="str">
        <f t="shared" si="113"/>
        <v/>
      </c>
      <c r="AS122" s="271" t="str">
        <f t="shared" si="5"/>
        <v/>
      </c>
      <c r="AT122" s="272" t="str">
        <f t="shared" si="6"/>
        <v/>
      </c>
      <c r="AU122" s="319" t="str">
        <f t="shared" si="150"/>
        <v/>
      </c>
      <c r="AV122" s="278" t="str">
        <f t="shared" si="141"/>
        <v/>
      </c>
      <c r="AW122" s="1497"/>
      <c r="AX122" s="1497"/>
      <c r="AY122" s="1703">
        <f>IF(BG122= "", "",BG122)</f>
        <v>0</v>
      </c>
      <c r="AZ122" s="1697" t="str">
        <f>IF(OR(BF122=""),"",IF(OR(BG122=""),"",BF122))</f>
        <v/>
      </c>
      <c r="BA122" s="1698" t="str">
        <f>IF(BH122= "", "",BH122)</f>
        <v/>
      </c>
      <c r="BB122" s="983" t="str">
        <f t="shared" si="9"/>
        <v/>
      </c>
      <c r="BC122" s="83" t="str">
        <f t="shared" si="10"/>
        <v/>
      </c>
      <c r="BD122" s="984" t="str">
        <f t="shared" si="11"/>
        <v/>
      </c>
      <c r="BE122" s="1655" t="str">
        <f>IF(OR(C122="",C123=""),"",CONCATENATE(C122,C123))</f>
        <v/>
      </c>
      <c r="BF122" s="1655" t="str">
        <f>IF(L122= "", "",L122)</f>
        <v/>
      </c>
      <c r="BG122" s="1655">
        <f>IF(ISNA(VLOOKUP(BE122,'JOURNÉE 1'!$BI$10:$BK$280,2,FALSE)),"",VLOOKUP(BE122,'JOURNÉE 1'!$BI$10:$BK$280,2,FALSE))</f>
        <v>0</v>
      </c>
      <c r="BH122" s="1655" t="str">
        <f>IF(OR(BF122="",BG122=""),"",MIN(BF122:BG122))</f>
        <v/>
      </c>
      <c r="BI122" s="1655" t="str">
        <f>IF(COUNTIF(BF122,"&gt;1")&lt;1,"",SMALL(BF122:BG122,1))</f>
        <v/>
      </c>
      <c r="BJ122" s="1029" t="str">
        <f t="shared" si="132"/>
        <v/>
      </c>
      <c r="BK122" s="1310" t="str">
        <f t="shared" si="13"/>
        <v/>
      </c>
      <c r="BL122" s="1029" t="str">
        <f>IF(ISBLANK('JOURNÉE 1'!C122),"",'JOURNÉE 1'!C122)</f>
        <v/>
      </c>
      <c r="BM122" s="1310" t="str">
        <f>IF(ISBLANK('JOURNÉE 1'!AB122),"",'JOURNÉE 1'!AB122)</f>
        <v/>
      </c>
      <c r="BN122" s="1310" t="str">
        <f>IF(ISNA(VLOOKUP(BJ122,'JOURNÉE 1'!$BN$10:$BQ$280,3,FALSE)),"",VLOOKUP(BJ122,'JOURNÉE 1'!$BN$10:$BQ$280,3,FALSE))</f>
        <v/>
      </c>
      <c r="BO122" s="1310" t="str">
        <f t="shared" si="21"/>
        <v/>
      </c>
      <c r="BP122" s="1310" t="str">
        <f t="shared" si="126"/>
        <v/>
      </c>
      <c r="BQ122" s="1310" t="str">
        <f>IF(ISNA(VLOOKUP(BJ122,'JOURNÉE 1'!$C$10:AF$298,1,FALSE)),"",VLOOKUP(BJ122,'JOURNÉE 1'!$C$10:$AF$298,1,FALSE))</f>
        <v/>
      </c>
      <c r="BR122" s="280"/>
      <c r="BS122" t="str">
        <f>IF(ISEVEN(ROW()),IF($B122&lt;&gt;0,TEXT($B122,"00")&amp;" "&amp;#REF!&amp;" "&amp;1,""),IF($B121&lt;&gt;0,TEXT($B121,"00")&amp;" "&amp;#REF!&amp;" "&amp;2,""))</f>
        <v/>
      </c>
      <c r="BT122" t="str">
        <f t="shared" si="95"/>
        <v/>
      </c>
      <c r="BU122" t="str">
        <f t="shared" si="96"/>
        <v/>
      </c>
      <c r="BV122" t="str">
        <f t="shared" si="102"/>
        <v/>
      </c>
      <c r="BW122" t="str">
        <f t="shared" si="103"/>
        <v/>
      </c>
      <c r="BX122" t="str">
        <f t="shared" si="104"/>
        <v/>
      </c>
      <c r="BY122" t="str">
        <f t="shared" si="105"/>
        <v/>
      </c>
      <c r="BZ122" t="str">
        <f t="shared" si="106"/>
        <v/>
      </c>
      <c r="CA122" s="935" t="str">
        <f t="shared" si="107"/>
        <v/>
      </c>
    </row>
    <row r="123" spans="1:79" ht="15.75" customHeight="1" thickBot="1" x14ac:dyDescent="0.45">
      <c r="A123" s="1470"/>
      <c r="B123" s="1726"/>
      <c r="C123" s="320"/>
      <c r="D123" s="321"/>
      <c r="E123" s="321"/>
      <c r="F123" s="322"/>
      <c r="G123" s="322"/>
      <c r="H123" s="1475"/>
      <c r="I123" s="1109" t="str">
        <f>IF(ISNA(VLOOKUP(C123,'J1&amp;J2'!$CA$9:$CE$466,5,FALSE)),"",VLOOKUP(C123,'J1&amp;J2'!$CA$9:$CE$466,5,FALSE))</f>
        <v/>
      </c>
      <c r="J123" s="1625"/>
      <c r="K123" s="1693"/>
      <c r="L123" s="1682"/>
      <c r="M123" s="1475"/>
      <c r="N123" s="1475"/>
      <c r="O123" s="322"/>
      <c r="P123" s="322"/>
      <c r="Q123" s="151"/>
      <c r="R123" s="1682"/>
      <c r="S123" s="1478"/>
      <c r="T123" s="1429"/>
      <c r="U123" s="1346" t="str">
        <f>IF(ISNA(VLOOKUP(T123,SaisieScores!$L$12:$M$103,2,FALSE)),"",VLOOKUP(T123,SaisieScores!$L$12:$M$103,2,FALSE))</f>
        <v/>
      </c>
      <c r="V123" s="143" t="str">
        <f t="shared" si="0"/>
        <v/>
      </c>
      <c r="W123" s="121" t="str">
        <f>IF('JOURNÉE 1'!AC123=0,"",'JOURNÉE 1'!AC123)</f>
        <v/>
      </c>
      <c r="X123" s="121" t="str">
        <f>IF(OR(ISBLANK(U123),U123=""),"",IF(U123="AB","",RANK(U123,$U$106:$U$123,1)+COUNTIF($U$106:U140,U123)-1))</f>
        <v/>
      </c>
      <c r="Y123" s="121"/>
      <c r="Z123" s="121"/>
      <c r="AA123" s="121"/>
      <c r="AB123" s="121" t="str">
        <f t="shared" si="1"/>
        <v/>
      </c>
      <c r="AC123" s="124" t="str">
        <f t="shared" si="110"/>
        <v/>
      </c>
      <c r="AD123" s="127" t="str">
        <f t="shared" si="97"/>
        <v/>
      </c>
      <c r="AE123" s="121" t="str">
        <f t="shared" si="98"/>
        <v/>
      </c>
      <c r="AF123" s="1142" t="str">
        <f>IF(ISNA(VLOOKUP(C123,'JOURNÉE 1'!$C$10:$AN$257,36,FALSE)),"",VLOOKUP(C123,'JOURNÉE 1'!$C$10:$AN$257,36,FALSE))</f>
        <v/>
      </c>
      <c r="AG123" s="1163" t="str">
        <f t="shared" si="99"/>
        <v/>
      </c>
      <c r="AH123" s="1163" t="str">
        <f t="shared" si="100"/>
        <v/>
      </c>
      <c r="AI123" s="1163" t="str">
        <f t="shared" si="101"/>
        <v/>
      </c>
      <c r="AJ123" s="1243" t="str">
        <f t="shared" si="111"/>
        <v/>
      </c>
      <c r="AK123" s="127" t="str">
        <f t="shared" si="112"/>
        <v/>
      </c>
      <c r="AL123" s="121" t="str">
        <f t="shared" si="3"/>
        <v/>
      </c>
      <c r="AM123" s="292" t="str">
        <f t="shared" si="4"/>
        <v/>
      </c>
      <c r="AN123" s="292"/>
      <c r="AO123" s="293"/>
      <c r="AP123" s="292"/>
      <c r="AQ123" s="292"/>
      <c r="AR123" s="292" t="str">
        <f t="shared" si="113"/>
        <v/>
      </c>
      <c r="AS123" s="294" t="str">
        <f t="shared" si="5"/>
        <v/>
      </c>
      <c r="AT123" s="295" t="str">
        <f t="shared" si="6"/>
        <v/>
      </c>
      <c r="AU123" s="312" t="str">
        <f t="shared" si="150"/>
        <v/>
      </c>
      <c r="AV123" s="297" t="str">
        <f t="shared" si="141"/>
        <v/>
      </c>
      <c r="AW123" s="1470"/>
      <c r="AX123" s="1470"/>
      <c r="AY123" s="1504"/>
      <c r="AZ123" s="1507"/>
      <c r="BA123" s="1470"/>
      <c r="BB123" s="323" t="str">
        <f t="shared" si="9"/>
        <v/>
      </c>
      <c r="BC123" s="300" t="str">
        <f t="shared" si="10"/>
        <v/>
      </c>
      <c r="BD123" s="324" t="str">
        <f t="shared" si="11"/>
        <v/>
      </c>
      <c r="BE123" s="1656"/>
      <c r="BF123" s="1656"/>
      <c r="BG123" s="1656"/>
      <c r="BH123" s="1656"/>
      <c r="BI123" s="1656"/>
      <c r="BJ123" s="1370" t="str">
        <f t="shared" si="132"/>
        <v/>
      </c>
      <c r="BK123" s="1369" t="str">
        <f t="shared" si="13"/>
        <v/>
      </c>
      <c r="BL123" s="1370" t="str">
        <f>IF(ISBLANK('JOURNÉE 1'!C123),"",'JOURNÉE 1'!C123)</f>
        <v/>
      </c>
      <c r="BM123" s="1369" t="str">
        <f>IF(ISBLANK('JOURNÉE 1'!AB123),"",'JOURNÉE 1'!AB123)</f>
        <v/>
      </c>
      <c r="BN123" s="1369" t="str">
        <f>IF(ISNA(VLOOKUP(BJ123,'JOURNÉE 1'!$BN$10:$BQ$280,3,FALSE)),"",VLOOKUP(BJ123,'JOURNÉE 1'!$BN$10:$BQ$280,3,FALSE))</f>
        <v/>
      </c>
      <c r="BO123" s="1369" t="str">
        <f t="shared" si="21"/>
        <v/>
      </c>
      <c r="BP123" s="1369" t="str">
        <f t="shared" si="126"/>
        <v/>
      </c>
      <c r="BQ123" s="1369" t="str">
        <f>IF(ISNA(VLOOKUP(BJ123,'JOURNÉE 1'!$C$10:AF$298,1,FALSE)),"",VLOOKUP(BJ123,'JOURNÉE 1'!$C$10:$AF$298,1,FALSE))</f>
        <v/>
      </c>
      <c r="BR123" s="217"/>
      <c r="BS123" t="str">
        <f>IF(ISEVEN(ROW()),IF($B123&lt;&gt;0,TEXT($B123,"00")&amp;" "&amp;#REF!&amp;" "&amp;1,""),IF($B122&lt;&gt;0,TEXT($B122,"00")&amp;" "&amp;#REF!&amp;" "&amp;2,""))</f>
        <v/>
      </c>
      <c r="BT123" t="str">
        <f t="shared" si="95"/>
        <v/>
      </c>
      <c r="BU123" t="str">
        <f t="shared" si="96"/>
        <v/>
      </c>
      <c r="BV123" t="str">
        <f t="shared" si="102"/>
        <v/>
      </c>
      <c r="BW123" t="str">
        <f t="shared" si="103"/>
        <v/>
      </c>
      <c r="BX123" t="str">
        <f t="shared" si="104"/>
        <v/>
      </c>
      <c r="BY123" t="str">
        <f t="shared" si="105"/>
        <v/>
      </c>
      <c r="BZ123" t="str">
        <f t="shared" si="106"/>
        <v/>
      </c>
      <c r="CA123" s="935" t="str">
        <f t="shared" si="107"/>
        <v/>
      </c>
    </row>
    <row r="124" spans="1:79" ht="15.75" customHeight="1" thickTop="1" thickBot="1" x14ac:dyDescent="0.45">
      <c r="A124" s="1532" t="s">
        <v>154</v>
      </c>
      <c r="B124" s="1755"/>
      <c r="C124" s="155" t="s">
        <v>160</v>
      </c>
      <c r="D124" s="156" t="s">
        <v>1332</v>
      </c>
      <c r="E124" s="156" t="s">
        <v>1334</v>
      </c>
      <c r="F124" s="157" t="s">
        <v>81</v>
      </c>
      <c r="G124" s="157">
        <v>14.1</v>
      </c>
      <c r="H124" s="1758">
        <f t="shared" ref="H124" si="167">IF(G125="","",G124+G125)</f>
        <v>24</v>
      </c>
      <c r="I124" s="1359" t="str">
        <f>IF(ISNA(VLOOKUP(C124,'J1&amp;J2'!$CA$9:$CE$466,5,FALSE)),"",VLOOKUP(C124,'J1&amp;J2'!$CA$9:$CE$466,5,FALSE))</f>
        <v>MAX2</v>
      </c>
      <c r="J124" s="1626">
        <v>107</v>
      </c>
      <c r="K124" s="1679">
        <f>IF(ISNA(VLOOKUP(J124,SaisieScores!$I$12:$J$103,2,FALSE)),"",VLOOKUP(J124,SaisieScores!$I$12:$J$103,2,FALSE))</f>
        <v>73</v>
      </c>
      <c r="L124" s="1681">
        <f>IF(OR(K124="",K124=0,K124=999),"",K124)</f>
        <v>73</v>
      </c>
      <c r="M124" s="1751">
        <f>IF(L124="","",L124-$AL$6)</f>
        <v>1</v>
      </c>
      <c r="N124" s="1751">
        <f t="shared" ref="N124" si="168">IF(K124="","",RANK(K124,($K$10:$K$257),1))</f>
        <v>13</v>
      </c>
      <c r="O124" s="160">
        <f>IF(COUNTIF($K$124:$K$149,"&gt;1")&lt;1,"",SMALL($K$124:$K$149,1))</f>
        <v>68</v>
      </c>
      <c r="P124" s="160">
        <f>IF(O124="","",RANK(O124,($O$10:$O$257),1))</f>
        <v>7</v>
      </c>
      <c r="Q124" s="1434">
        <f>IF(P124&gt;20,"",IF(P124&lt;=190,40-((P124-1)*2),1))</f>
        <v>28</v>
      </c>
      <c r="R124" s="1736">
        <f>IF(OR(ISBLANK(K124),K124=""),"",RANK(K124,$K$124:$K$149,1)+COUNTIF($K$124:K124,K124)-1)</f>
        <v>2</v>
      </c>
      <c r="S124" s="1477">
        <f>IF(R124="","",IF(R124&gt;3,"",IF(R124=1,K124,IF(R124=2,K124,IF(R124=3,K124)))))</f>
        <v>73</v>
      </c>
      <c r="T124" s="1431">
        <v>114</v>
      </c>
      <c r="U124" s="1337">
        <f>IF(ISNA(VLOOKUP(T124,SaisieScores!$L$12:$M$103,2,FALSE)),"",VLOOKUP(T124,SaisieScores!$L$12:$M$103,2,FALSE))</f>
        <v>87</v>
      </c>
      <c r="V124" s="301">
        <f t="shared" si="0"/>
        <v>87</v>
      </c>
      <c r="W124" s="70">
        <f>IF('JOURNÉE 1'!AC124=0,"",'JOURNÉE 1'!AC124)</f>
        <v>75</v>
      </c>
      <c r="X124" s="70">
        <f>IF(OR(ISBLANK(U124),U124=""),"",IF(U124="AB","",RANK(U124,$U$124:$U$149,1)+COUNTIF($U$124:U149,U124)-1))</f>
        <v>3</v>
      </c>
      <c r="Y124" s="70">
        <f>IF(COUNTIF($U$124:$U$149,"&gt;1")&lt;1,"",SMALL($U$124:$U$149,1))</f>
        <v>77</v>
      </c>
      <c r="Z124" s="70">
        <f>IF(Y124="","",RANK(Y124,($Y$10:$Y$257),1))</f>
        <v>12</v>
      </c>
      <c r="AA124" s="70">
        <f>IF(Z124&gt;20,"",IF(Z124&lt;=190,20-((Z124-1)*1),1))</f>
        <v>9</v>
      </c>
      <c r="AB124" s="70" t="str">
        <f t="shared" si="1"/>
        <v/>
      </c>
      <c r="AC124" s="1375">
        <f t="shared" si="110"/>
        <v>15</v>
      </c>
      <c r="AD124" s="1372">
        <f t="shared" si="97"/>
        <v>24</v>
      </c>
      <c r="AE124" s="70">
        <f t="shared" si="98"/>
        <v>87</v>
      </c>
      <c r="AF124" s="1143" t="str">
        <f>IF(ISNA(VLOOKUP(C124,'JOURNÉE 1'!$C$10:$AN$257,36,FALSE)),"",VLOOKUP(C124,'JOURNÉE 1'!$C$10:$AN$257,36,FALSE))</f>
        <v/>
      </c>
      <c r="AG124" s="1143">
        <f t="shared" si="99"/>
        <v>14.1</v>
      </c>
      <c r="AH124" s="1143">
        <f t="shared" si="100"/>
        <v>14.19</v>
      </c>
      <c r="AI124" s="1143">
        <f t="shared" si="101"/>
        <v>0.1</v>
      </c>
      <c r="AJ124" s="1240">
        <f t="shared" si="111"/>
        <v>72.900000000000006</v>
      </c>
      <c r="AK124" s="1372">
        <f t="shared" si="112"/>
        <v>28</v>
      </c>
      <c r="AL124" s="70" t="str">
        <f t="shared" si="3"/>
        <v/>
      </c>
      <c r="AM124" s="302" t="str">
        <f t="shared" si="4"/>
        <v/>
      </c>
      <c r="AN124" s="302" t="str">
        <f>IF(COUNTIF($AT$124:$AT$149,"&gt;1")&lt;1,"",SMALL($AT$124:$AT$149,1))</f>
        <v/>
      </c>
      <c r="AO124" s="303" t="str">
        <f>IF(COUNTIF($AN$124:$AN$127,"&gt;1")&lt;1,"",SMALL($AN$124:$AN$127,1))</f>
        <v/>
      </c>
      <c r="AP124" s="302" t="str">
        <f>IF(AO124="","",RANK(AO124,($AO$10:$AO$257),1))</f>
        <v/>
      </c>
      <c r="AQ124" s="302" t="str">
        <f>IF(AP124&gt;20,"",IF(AP124&lt;=190,20-((AP124-1)*1),1))</f>
        <v/>
      </c>
      <c r="AR124" s="302">
        <f t="shared" si="113"/>
        <v>28</v>
      </c>
      <c r="AS124" s="304" t="str">
        <f t="shared" si="5"/>
        <v/>
      </c>
      <c r="AT124" s="305" t="str">
        <f t="shared" si="6"/>
        <v/>
      </c>
      <c r="AU124" s="306" t="str">
        <f t="shared" ref="AU124:AU149" si="169">IF(OR(ISBLANK(AM124),AM124=""),"",RANK(AM124,($AM$124:$AM$149),1))</f>
        <v/>
      </c>
      <c r="AV124" s="307" t="str">
        <f t="shared" si="141"/>
        <v/>
      </c>
      <c r="AW124" s="1496">
        <f>IF(SUM(Q127+AA128+AQ128)&lt;&gt;0,SUM(Q127+AA128+AQ128),0)</f>
        <v>58</v>
      </c>
      <c r="AX124" s="1502">
        <f>IF(AW124=0,"0",RANK(AW124,$AW$10:$AW$257,0))</f>
        <v>6</v>
      </c>
      <c r="AY124" s="1666" t="str">
        <f>IF(BG124= "", "",BG124)</f>
        <v/>
      </c>
      <c r="AZ124" s="1657" t="str">
        <f>IF(OR(BF124=""),"",IF(OR(BG124=""),"",BF124))</f>
        <v/>
      </c>
      <c r="BA124" s="1659" t="str">
        <f>IF(BH124= "", "",BH124)</f>
        <v/>
      </c>
      <c r="BB124" s="1308">
        <f t="shared" si="9"/>
        <v>75</v>
      </c>
      <c r="BC124" s="157" t="str">
        <f t="shared" si="10"/>
        <v/>
      </c>
      <c r="BD124" s="331" t="str">
        <f t="shared" si="11"/>
        <v/>
      </c>
      <c r="BE124" s="1653" t="str">
        <f>IF(OR(C124="",C125=""),"",CONCATENATE(C124,C125))</f>
        <v>44310.22.009244400.14.0128</v>
      </c>
      <c r="BF124" s="1653">
        <f>IF(L124= "", "",L124)</f>
        <v>73</v>
      </c>
      <c r="BG124" s="1653" t="str">
        <f>IF(ISNA(VLOOKUP(BE124,'JOURNÉE 1'!$BI$10:$BK$280,2,FALSE)),"",VLOOKUP(BE124,'JOURNÉE 1'!$BI$10:$BK$280,2,FALSE))</f>
        <v/>
      </c>
      <c r="BH124" s="1653" t="str">
        <f>IF(OR(BF124="",BG124=""),"",MIN(BF124:BG124))</f>
        <v/>
      </c>
      <c r="BI124" s="1653">
        <f>IF(COUNTIF(BF124,"&gt;1")&lt;1,"",SMALL(BF124:BG124,1))</f>
        <v>73</v>
      </c>
      <c r="BJ124" s="1374" t="str">
        <f t="shared" si="132"/>
        <v>44310.22.0092</v>
      </c>
      <c r="BK124" s="1373">
        <f t="shared" si="13"/>
        <v>87</v>
      </c>
      <c r="BL124" s="1374" t="str">
        <f>IF(ISBLANK('JOURNÉE 1'!C124),"",'JOURNÉE 1'!C124)</f>
        <v>44310.06.0086</v>
      </c>
      <c r="BM124" s="1373">
        <f>IF(ISBLANK('JOURNÉE 1'!AB124),"",'JOURNÉE 1'!AB124)</f>
        <v>75</v>
      </c>
      <c r="BN124" s="1373" t="str">
        <f>IF(ISNA(VLOOKUP(BJ124,'JOURNÉE 1'!$BN$10:$BQ$280,3,FALSE)),"",VLOOKUP(BJ124,'JOURNÉE 1'!$BN$10:$BQ$280,3,FALSE))</f>
        <v/>
      </c>
      <c r="BO124" s="1373" t="str">
        <f t="shared" si="21"/>
        <v/>
      </c>
      <c r="BP124" s="1373">
        <f t="shared" si="126"/>
        <v>75</v>
      </c>
      <c r="BQ124" s="1373" t="str">
        <f>IF(ISNA(VLOOKUP(BJ124,'JOURNÉE 1'!$C$10:AF$298,1,FALSE)),"",VLOOKUP(BJ124,'JOURNÉE 1'!$C$10:$AF$298,1,FALSE))</f>
        <v/>
      </c>
      <c r="BR124" s="310"/>
      <c r="BS124" t="str">
        <f>IF(ISEVEN(ROW()),IF($B124&lt;&gt;0,TEXT($B124,"00")&amp;" "&amp;#REF!&amp;" "&amp;1,""),IF($B123&lt;&gt;0,TEXT($B123,"00")&amp;" "&amp;#REF!&amp;" "&amp;2,""))</f>
        <v/>
      </c>
      <c r="BT124" t="str">
        <f t="shared" si="95"/>
        <v/>
      </c>
      <c r="BU124" t="str">
        <f t="shared" si="96"/>
        <v/>
      </c>
      <c r="BV124" t="str">
        <f t="shared" si="102"/>
        <v/>
      </c>
      <c r="BW124" t="str">
        <f t="shared" si="103"/>
        <v/>
      </c>
      <c r="BX124" t="str">
        <f t="shared" si="104"/>
        <v/>
      </c>
      <c r="BY124" t="str">
        <f t="shared" si="105"/>
        <v>GRAPOTTE Marielle</v>
      </c>
      <c r="BZ124" t="str">
        <f t="shared" si="106"/>
        <v>S2F</v>
      </c>
      <c r="CA124" s="935">
        <f t="shared" si="107"/>
        <v>14.1</v>
      </c>
    </row>
    <row r="125" spans="1:79" ht="15.75" customHeight="1" thickBot="1" x14ac:dyDescent="0.45">
      <c r="A125" s="1497"/>
      <c r="B125" s="1684"/>
      <c r="C125" s="97" t="s">
        <v>155</v>
      </c>
      <c r="D125" s="98" t="s">
        <v>156</v>
      </c>
      <c r="E125" s="98" t="s">
        <v>157</v>
      </c>
      <c r="F125" s="87" t="s">
        <v>92</v>
      </c>
      <c r="G125" s="87">
        <v>9.9</v>
      </c>
      <c r="H125" s="1469"/>
      <c r="I125" s="1103" t="str">
        <f>IF(ISNA(VLOOKUP(C125,'J1&amp;J2'!$CA$9:$CE$466,5,FALSE)),"",VLOOKUP(C125,'J1&amp;J2'!$CA$9:$CE$466,5,FALSE))</f>
        <v>MAX2</v>
      </c>
      <c r="J125" s="1517"/>
      <c r="K125" s="1680"/>
      <c r="L125" s="1691"/>
      <c r="M125" s="1469"/>
      <c r="N125" s="1469"/>
      <c r="O125" s="88">
        <f>IF(COUNTIF($K$124:$K$149,"&gt;1")&lt;2,"",SMALL($K$124:$K$149,2))</f>
        <v>73</v>
      </c>
      <c r="P125" s="88">
        <f>IF(O125="","",RANK(O125,($O$10:$O$257),1))</f>
        <v>13</v>
      </c>
      <c r="Q125" s="987">
        <f>IF(P125&gt;20,"",IF(P125&lt;=190,40-((P125-1)*2),1))</f>
        <v>16</v>
      </c>
      <c r="R125" s="1691"/>
      <c r="S125" s="1469"/>
      <c r="T125" s="1425">
        <v>115</v>
      </c>
      <c r="U125" s="1328">
        <f>IF(ISNA(VLOOKUP(T125,SaisieScores!$L$12:$M$103,2,FALSE)),"",VLOOKUP(T125,SaisieScores!$L$12:$M$103,2,FALSE))</f>
        <v>79</v>
      </c>
      <c r="V125" s="942">
        <f t="shared" si="0"/>
        <v>79</v>
      </c>
      <c r="W125" s="87">
        <f>IF('JOURNÉE 1'!AC125=0,"",'JOURNÉE 1'!AC125)</f>
        <v>90</v>
      </c>
      <c r="X125" s="87">
        <f>IF(OR(ISBLANK(U125),U125=""),"",IF(U125="AB","",RANK(U125,$U$124:$U$149,1)+COUNTIF($U$124:U150,U125)-1))</f>
        <v>2</v>
      </c>
      <c r="Y125" s="99">
        <f>IF(COUNTIF($U$124:$U$149,"&gt;1")&lt;2,"",SMALL($U$124:$U$149,2))</f>
        <v>79</v>
      </c>
      <c r="Z125" s="99">
        <f>IF(Y125="","",RANK(Y125,($Y$10:$Y$257),1))</f>
        <v>16</v>
      </c>
      <c r="AA125" s="99">
        <f>IF(Z125&gt;20,"",IF(Z125&lt;=190,20-((Z125-1)*1),1))</f>
        <v>5</v>
      </c>
      <c r="AB125" s="87">
        <f t="shared" si="1"/>
        <v>4</v>
      </c>
      <c r="AC125" s="86">
        <f t="shared" si="110"/>
        <v>7</v>
      </c>
      <c r="AD125" s="1045">
        <f t="shared" si="97"/>
        <v>17</v>
      </c>
      <c r="AE125" s="87">
        <f t="shared" si="98"/>
        <v>79</v>
      </c>
      <c r="AF125" s="1140" t="str">
        <f>IF(ISNA(VLOOKUP(C125,'JOURNÉE 1'!$C$10:$AN$257,36,FALSE)),"",VLOOKUP(C125,'JOURNÉE 1'!$C$10:$AN$257,36,FALSE))</f>
        <v/>
      </c>
      <c r="AG125" s="1162">
        <f t="shared" si="99"/>
        <v>9.9</v>
      </c>
      <c r="AH125" s="1162">
        <f t="shared" si="100"/>
        <v>9.32</v>
      </c>
      <c r="AI125" s="1162">
        <f t="shared" si="101"/>
        <v>-0.6</v>
      </c>
      <c r="AJ125" s="1241">
        <f t="shared" si="111"/>
        <v>69.099999999999994</v>
      </c>
      <c r="AK125" s="1045">
        <f t="shared" si="112"/>
        <v>18</v>
      </c>
      <c r="AL125" s="87" t="str">
        <f t="shared" si="3"/>
        <v/>
      </c>
      <c r="AM125" s="270" t="str">
        <f t="shared" si="4"/>
        <v/>
      </c>
      <c r="AN125" s="270" t="str">
        <f>IF(COUNTIF($AT$124:$AT$149,"&gt;1")&lt;2,"",SMALL($AT$124:$AT$149,2))</f>
        <v/>
      </c>
      <c r="AO125" s="989" t="str">
        <f>IF(COUNTIF($AN$124:$AN$127,"&gt;1")&lt;2,"",SMALL($AN$124:$AN$127,2))</f>
        <v/>
      </c>
      <c r="AP125" s="270" t="str">
        <f>IF(AO125="","",RANK(AO125,($AO$10:$AO$257),1))</f>
        <v/>
      </c>
      <c r="AQ125" s="270" t="str">
        <f>IF(AP125&gt;20,"",IF(AP125&lt;=190,20-((AP125-1)*1),1))</f>
        <v/>
      </c>
      <c r="AR125" s="270">
        <f t="shared" si="113"/>
        <v>18</v>
      </c>
      <c r="AS125" s="271">
        <f t="shared" si="5"/>
        <v>3</v>
      </c>
      <c r="AT125" s="272" t="str">
        <f t="shared" si="6"/>
        <v/>
      </c>
      <c r="AU125" s="273" t="str">
        <f t="shared" si="169"/>
        <v/>
      </c>
      <c r="AV125" s="274" t="str">
        <f t="shared" si="141"/>
        <v/>
      </c>
      <c r="AW125" s="1497"/>
      <c r="AX125" s="1497"/>
      <c r="AY125" s="1511"/>
      <c r="AZ125" s="1515"/>
      <c r="BA125" s="1458"/>
      <c r="BB125" s="1307">
        <f t="shared" si="9"/>
        <v>90</v>
      </c>
      <c r="BC125" s="87" t="str">
        <f t="shared" si="10"/>
        <v/>
      </c>
      <c r="BD125" s="986" t="str">
        <f t="shared" si="11"/>
        <v/>
      </c>
      <c r="BE125" s="1654"/>
      <c r="BF125" s="1654"/>
      <c r="BG125" s="1654"/>
      <c r="BH125" s="1654"/>
      <c r="BI125" s="1654"/>
      <c r="BJ125" s="1029" t="str">
        <f t="shared" si="132"/>
        <v>44400.14.0128</v>
      </c>
      <c r="BK125" s="1310">
        <f t="shared" si="13"/>
        <v>79</v>
      </c>
      <c r="BL125" s="1029" t="str">
        <f>IF(ISBLANK('JOURNÉE 1'!C125),"",'JOURNÉE 1'!C125)</f>
        <v>44310.23.0051</v>
      </c>
      <c r="BM125" s="1310">
        <f>IF(ISBLANK('JOURNÉE 1'!AB125),"",'JOURNÉE 1'!AB125)</f>
        <v>90</v>
      </c>
      <c r="BN125" s="1310" t="str">
        <f>IF(ISNA(VLOOKUP(BJ125,'JOURNÉE 1'!$BN$10:$BQ$280,3,FALSE)),"",VLOOKUP(BJ125,'JOURNÉE 1'!$BN$10:$BQ$280,3,FALSE))</f>
        <v/>
      </c>
      <c r="BO125" s="1310" t="str">
        <f t="shared" si="21"/>
        <v/>
      </c>
      <c r="BP125" s="1310">
        <f t="shared" si="126"/>
        <v>79</v>
      </c>
      <c r="BQ125" s="1310" t="str">
        <f>IF(ISNA(VLOOKUP(BJ125,'JOURNÉE 1'!$C$10:AF$298,1,FALSE)),"",VLOOKUP(BJ125,'JOURNÉE 1'!$C$10:$AF$298,1,FALSE))</f>
        <v/>
      </c>
      <c r="BR125" s="277"/>
      <c r="BS125" t="str">
        <f>IF(ISEVEN(ROW()),IF($B125&lt;&gt;0,TEXT($B125,"00")&amp;" "&amp;#REF!&amp;" "&amp;1,""),IF($B124&lt;&gt;0,TEXT($B124,"00")&amp;" "&amp;#REF!&amp;" "&amp;2,""))</f>
        <v/>
      </c>
      <c r="BT125" t="str">
        <f t="shared" si="95"/>
        <v/>
      </c>
      <c r="BU125" t="str">
        <f t="shared" si="96"/>
        <v/>
      </c>
      <c r="BV125" t="str">
        <f t="shared" si="102"/>
        <v/>
      </c>
      <c r="BW125" t="str">
        <f t="shared" si="103"/>
        <v/>
      </c>
      <c r="BX125" t="str">
        <f t="shared" si="104"/>
        <v/>
      </c>
      <c r="BY125" t="str">
        <f t="shared" si="105"/>
        <v>BAILLY Michelle</v>
      </c>
      <c r="BZ125" t="str">
        <f t="shared" si="106"/>
        <v>S3F</v>
      </c>
      <c r="CA125" s="935">
        <f t="shared" si="107"/>
        <v>9.9</v>
      </c>
    </row>
    <row r="126" spans="1:79" ht="15.75" customHeight="1" x14ac:dyDescent="0.4">
      <c r="A126" s="1497"/>
      <c r="B126" s="1687"/>
      <c r="C126" s="113" t="s">
        <v>159</v>
      </c>
      <c r="D126" s="114" t="s">
        <v>1332</v>
      </c>
      <c r="E126" s="114" t="s">
        <v>1333</v>
      </c>
      <c r="F126" s="115" t="s">
        <v>66</v>
      </c>
      <c r="G126" s="115">
        <v>5.6</v>
      </c>
      <c r="H126" s="1670">
        <f t="shared" ref="H126" si="170">IF(G127="","",G126+G127)</f>
        <v>35.4</v>
      </c>
      <c r="I126" s="1107" t="str">
        <f>IF(ISNA(VLOOKUP(C126,'J1&amp;J2'!$CA$9:$CE$466,5,FALSE)),"",VLOOKUP(C126,'J1&amp;J2'!$CA$9:$CE$466,5,FALSE))</f>
        <v>MAX1</v>
      </c>
      <c r="J126" s="1627">
        <v>108</v>
      </c>
      <c r="K126" s="1685">
        <f>IF(ISNA(VLOOKUP(J126,SaisieScores!$I$12:$J$103,2,FALSE)),"",VLOOKUP(J126,SaisieScores!$I$12:$J$103,2,FALSE))</f>
        <v>68</v>
      </c>
      <c r="L126" s="1695">
        <f>IF(OR(K126="",K126=0,K126=999),"",K126)</f>
        <v>68</v>
      </c>
      <c r="M126" s="1670">
        <f>IF(L126="","",L126-$AL$6)</f>
        <v>-4</v>
      </c>
      <c r="N126" s="1670">
        <f t="shared" ref="N126" si="171">IF(K126="","",RANK(K126,($K$10:$K$257),1))</f>
        <v>7</v>
      </c>
      <c r="O126" s="115" t="str">
        <f>IF(COUNTIF($K$124:$K$149,"&gt;1")&lt;3,"",SMALL($K$124:$K$149,3))</f>
        <v/>
      </c>
      <c r="P126" s="115" t="str">
        <f>IF(O126="","",RANK(O126,($O$10:$O$257),1))</f>
        <v/>
      </c>
      <c r="Q126" s="194" t="str">
        <f>IF(P126&gt;20,"",IF(P126&lt;=190,40-((P126-1)*2),1))</f>
        <v/>
      </c>
      <c r="R126" s="1692">
        <f>IF(OR(ISBLANK(K126),K126=""),"",RANK(K126,$K$124:$K$149,1)+COUNTIF($K$124:K126,K126)-1)</f>
        <v>1</v>
      </c>
      <c r="S126" s="1689">
        <f>IF(R126="","",IF(R126&gt;3,"",IF(R126=1,K126,IF(R126=2,K126,IF(R126=3,K126)))))</f>
        <v>68</v>
      </c>
      <c r="T126" s="1426">
        <v>116</v>
      </c>
      <c r="U126" s="1328">
        <f>IF(ISNA(VLOOKUP(T126,SaisieScores!$L$12:$M$103,2,FALSE)),"",VLOOKUP(T126,SaisieScores!$L$12:$M$103,2,FALSE))</f>
        <v>77</v>
      </c>
      <c r="V126" s="985">
        <f t="shared" si="0"/>
        <v>77</v>
      </c>
      <c r="W126" s="82" t="str">
        <f>IF('JOURNÉE 1'!AC126=0,"",'JOURNÉE 1'!AC126)</f>
        <v/>
      </c>
      <c r="X126" s="82">
        <f>IF(OR(ISBLANK(U126),U126=""),"",IF(U126="AB","",RANK(U126,$U$124:$U$149,1)+COUNTIF($U$124:U151,U126)-1))</f>
        <v>1</v>
      </c>
      <c r="Y126" s="82">
        <f>IF(COUNTIF($U$124:$U$149,"&gt;1")&lt;3,"",SMALL($U$124:$U$149,3))</f>
        <v>87</v>
      </c>
      <c r="Z126" s="82">
        <f>IF(Y126="","",RANK(Y126,($Y$10:$Y$257),1))</f>
        <v>22</v>
      </c>
      <c r="AA126" s="82" t="str">
        <f>IF(Z126&gt;20,"",IF(Z126&lt;=190,20-((Z126-1)*1),1))</f>
        <v/>
      </c>
      <c r="AB126" s="82">
        <f t="shared" si="1"/>
        <v>9</v>
      </c>
      <c r="AC126" s="1042">
        <f t="shared" si="110"/>
        <v>5</v>
      </c>
      <c r="AD126" s="1046">
        <f t="shared" si="97"/>
        <v>12</v>
      </c>
      <c r="AE126" s="82">
        <f t="shared" si="98"/>
        <v>77</v>
      </c>
      <c r="AF126" s="1141" t="str">
        <f>IF(ISNA(VLOOKUP(C126,'JOURNÉE 1'!$C$10:$AN$257,36,FALSE)),"",VLOOKUP(C126,'JOURNÉE 1'!$C$10:$AN$257,36,FALSE))</f>
        <v/>
      </c>
      <c r="AG126" s="1141">
        <f t="shared" si="99"/>
        <v>5.6</v>
      </c>
      <c r="AH126" s="1141">
        <f t="shared" si="100"/>
        <v>5.4799999999999995</v>
      </c>
      <c r="AI126" s="1141">
        <f t="shared" si="101"/>
        <v>-0.1</v>
      </c>
      <c r="AJ126" s="1242">
        <f t="shared" si="111"/>
        <v>71.400000000000006</v>
      </c>
      <c r="AK126" s="1046">
        <f t="shared" si="112"/>
        <v>23</v>
      </c>
      <c r="AL126" s="82" t="str">
        <f t="shared" si="3"/>
        <v/>
      </c>
      <c r="AM126" s="270" t="str">
        <f t="shared" si="4"/>
        <v/>
      </c>
      <c r="AN126" s="288" t="str">
        <f>IF(COUNTIF($AT$124:$AT$149,"&gt;1")&lt;3,"",SMALL($AT$124:$AT$149,3))</f>
        <v/>
      </c>
      <c r="AO126" s="990" t="str">
        <f>IF(COUNTIF($AN$124:$AN$127,"&gt;1")&lt;3,"",SMALL($AN$124:$AN$127,3))</f>
        <v/>
      </c>
      <c r="AP126" s="288" t="str">
        <f>IF(AO126="","",RANK(AO126,($AO$10:$AO$257),1))</f>
        <v/>
      </c>
      <c r="AQ126" s="270" t="str">
        <f>IF(AP126&gt;20,"",IF(AP126&lt;=190,20-((AP126-1)*1),1))</f>
        <v/>
      </c>
      <c r="AR126" s="270">
        <f t="shared" si="113"/>
        <v>23</v>
      </c>
      <c r="AS126" s="271" t="str">
        <f t="shared" si="5"/>
        <v/>
      </c>
      <c r="AT126" s="272" t="str">
        <f t="shared" si="6"/>
        <v/>
      </c>
      <c r="AU126" s="273" t="str">
        <f t="shared" si="169"/>
        <v/>
      </c>
      <c r="AV126" s="278" t="str">
        <f t="shared" si="141"/>
        <v/>
      </c>
      <c r="AW126" s="1497"/>
      <c r="AX126" s="1497"/>
      <c r="AY126" s="1703" t="str">
        <f>IF(BG126= "", "",BG126)</f>
        <v/>
      </c>
      <c r="AZ126" s="1697" t="str">
        <f>IF(OR(BF126=""),"",IF(OR(BG126=""),"",BF126))</f>
        <v/>
      </c>
      <c r="BA126" s="1698" t="str">
        <f>IF(BH126= "", "",BH126)</f>
        <v/>
      </c>
      <c r="BB126" s="983" t="str">
        <f t="shared" si="9"/>
        <v/>
      </c>
      <c r="BC126" s="83" t="str">
        <f t="shared" si="10"/>
        <v/>
      </c>
      <c r="BD126" s="984" t="str">
        <f t="shared" si="11"/>
        <v/>
      </c>
      <c r="BE126" s="1655" t="str">
        <f>IF(OR(C126="",C127=""),"",CONCATENATE(C126,C127))</f>
        <v>44310.22.009144310.24.0144</v>
      </c>
      <c r="BF126" s="1655">
        <f>IF(L126= "", "",L126)</f>
        <v>68</v>
      </c>
      <c r="BG126" s="1655" t="str">
        <f>IF(ISNA(VLOOKUP(BE126,'JOURNÉE 1'!$BI$10:$BK$280,2,FALSE)),"",VLOOKUP(BE126,'JOURNÉE 1'!$BI$10:$BK$280,2,FALSE))</f>
        <v/>
      </c>
      <c r="BH126" s="1655" t="str">
        <f>IF(OR(BF126="",BG126=""),"",MIN(BF126:BG126))</f>
        <v/>
      </c>
      <c r="BI126" s="1655">
        <f>IF(COUNTIF(BF126,"&gt;1")&lt;1,"",SMALL(BF126:BG126,1))</f>
        <v>68</v>
      </c>
      <c r="BJ126" s="1029" t="str">
        <f t="shared" si="132"/>
        <v>44310.22.0091</v>
      </c>
      <c r="BK126" s="1310">
        <f t="shared" si="13"/>
        <v>77</v>
      </c>
      <c r="BL126" s="1029" t="str">
        <f>IF(ISBLANK('JOURNÉE 1'!C126),"",'JOURNÉE 1'!C126)</f>
        <v/>
      </c>
      <c r="BM126" s="1310" t="str">
        <f>IF(ISBLANK('JOURNÉE 1'!AB126),"",'JOURNÉE 1'!AB126)</f>
        <v/>
      </c>
      <c r="BN126" s="1310" t="str">
        <f>IF(ISNA(VLOOKUP(BJ126,'JOURNÉE 1'!$BN$10:$BQ$280,3,FALSE)),"",VLOOKUP(BJ126,'JOURNÉE 1'!$BN$10:$BQ$280,3,FALSE))</f>
        <v/>
      </c>
      <c r="BO126" s="1310" t="str">
        <f t="shared" si="21"/>
        <v/>
      </c>
      <c r="BP126" s="1310">
        <f t="shared" si="126"/>
        <v>77</v>
      </c>
      <c r="BQ126" s="1310" t="str">
        <f>IF(ISNA(VLOOKUP(BJ126,'JOURNÉE 1'!$C$10:AF$298,1,FALSE)),"",VLOOKUP(BJ126,'JOURNÉE 1'!$C$10:$AF$298,1,FALSE))</f>
        <v/>
      </c>
      <c r="BR126" s="280"/>
      <c r="BS126" t="str">
        <f>IF(ISEVEN(ROW()),IF($B126&lt;&gt;0,TEXT($B126,"00")&amp;" "&amp;#REF!&amp;" "&amp;1,""),IF($B125&lt;&gt;0,TEXT($B125,"00")&amp;" "&amp;#REF!&amp;" "&amp;2,""))</f>
        <v/>
      </c>
      <c r="BT126" t="str">
        <f t="shared" si="95"/>
        <v/>
      </c>
      <c r="BU126" t="str">
        <f t="shared" si="96"/>
        <v/>
      </c>
      <c r="BV126" t="str">
        <f t="shared" si="102"/>
        <v/>
      </c>
      <c r="BW126" t="str">
        <f t="shared" si="103"/>
        <v/>
      </c>
      <c r="BX126" t="str">
        <f t="shared" si="104"/>
        <v/>
      </c>
      <c r="BY126" t="str">
        <f t="shared" si="105"/>
        <v>GRAPOTTE Pierre</v>
      </c>
      <c r="BZ126" t="str">
        <f t="shared" si="106"/>
        <v>S3H</v>
      </c>
      <c r="CA126" s="935">
        <f t="shared" si="107"/>
        <v>5.6</v>
      </c>
    </row>
    <row r="127" spans="1:79" ht="15.75" customHeight="1" thickBot="1" x14ac:dyDescent="0.45">
      <c r="A127" s="1497"/>
      <c r="B127" s="1678"/>
      <c r="C127" s="80" t="s">
        <v>1834</v>
      </c>
      <c r="D127" s="81" t="s">
        <v>1835</v>
      </c>
      <c r="E127" s="81" t="s">
        <v>1547</v>
      </c>
      <c r="F127" s="82" t="s">
        <v>81</v>
      </c>
      <c r="G127" s="82">
        <v>29.8</v>
      </c>
      <c r="H127" s="1469"/>
      <c r="I127" s="1102" t="str">
        <f>IF(ISNA(VLOOKUP(C127,'J1&amp;J2'!$CA$9:$CE$466,5,FALSE)),"",VLOOKUP(C127,'J1&amp;J2'!$CA$9:$CE$466,5,FALSE))</f>
        <v>MAX3</v>
      </c>
      <c r="J127" s="1519"/>
      <c r="K127" s="1680"/>
      <c r="L127" s="1691"/>
      <c r="M127" s="1469"/>
      <c r="N127" s="1469"/>
      <c r="O127" s="82"/>
      <c r="P127" s="82" t="s">
        <v>74</v>
      </c>
      <c r="Q127" s="269">
        <f>IF(SUM(Q124:Q126)&lt;&gt;0,SUM(Q124:Q126),0)</f>
        <v>44</v>
      </c>
      <c r="R127" s="1691"/>
      <c r="S127" s="1469"/>
      <c r="T127" s="1424">
        <v>117</v>
      </c>
      <c r="U127" s="1328">
        <f>IF(ISNA(VLOOKUP(T127,SaisieScores!$L$12:$M$103,2,FALSE)),"",VLOOKUP(T127,SaisieScores!$L$12:$M$103,2,FALSE))</f>
        <v>91</v>
      </c>
      <c r="V127" s="942">
        <f t="shared" si="0"/>
        <v>91</v>
      </c>
      <c r="W127" s="87" t="str">
        <f>IF('JOURNÉE 1'!AC127=0,"",'JOURNÉE 1'!AC127)</f>
        <v/>
      </c>
      <c r="X127" s="87">
        <f>IF(OR(ISBLANK(U127),U127=""),"",IF(U127="AB","",RANK(U127,$U$124:$U$149,1)+COUNTIF($U$124:U152,U127)-1))</f>
        <v>4</v>
      </c>
      <c r="Y127" s="121">
        <f>IF(COUNTIF($U$124:$U$149,"&gt;1")&lt;4,"",SMALL($U$124:$U$149,4))</f>
        <v>91</v>
      </c>
      <c r="Z127" s="121">
        <f>IF(Y127="","",RANK(Y127,($Y$10:$Y$257),1))</f>
        <v>24</v>
      </c>
      <c r="AA127" s="121" t="str">
        <f>IF(Z127&gt;20,"",IF(Z127&lt;=190,20-((Z127-1)*1),1))</f>
        <v/>
      </c>
      <c r="AB127" s="87" t="str">
        <f t="shared" si="1"/>
        <v/>
      </c>
      <c r="AC127" s="86">
        <f t="shared" si="110"/>
        <v>19</v>
      </c>
      <c r="AD127" s="1045">
        <f t="shared" si="97"/>
        <v>28</v>
      </c>
      <c r="AE127" s="87">
        <f t="shared" si="98"/>
        <v>91</v>
      </c>
      <c r="AF127" s="1140" t="str">
        <f>IF(ISNA(VLOOKUP(C127,'JOURNÉE 1'!$C$10:$AN$257,36,FALSE)),"",VLOOKUP(C127,'JOURNÉE 1'!$C$10:$AN$257,36,FALSE))</f>
        <v/>
      </c>
      <c r="AG127" s="1162">
        <f t="shared" si="99"/>
        <v>29.8</v>
      </c>
      <c r="AH127" s="1162">
        <f t="shared" si="100"/>
        <v>25.48</v>
      </c>
      <c r="AI127" s="1162">
        <f t="shared" si="101"/>
        <v>-4.3</v>
      </c>
      <c r="AJ127" s="1241">
        <f t="shared" si="111"/>
        <v>61.2</v>
      </c>
      <c r="AK127" s="1045">
        <f t="shared" si="112"/>
        <v>3</v>
      </c>
      <c r="AL127" s="87" t="str">
        <f t="shared" si="3"/>
        <v/>
      </c>
      <c r="AM127" s="270" t="str">
        <f t="shared" si="4"/>
        <v/>
      </c>
      <c r="AN127" s="283" t="str">
        <f>IF(COUNTIF($AT$124:$AT$149,"&gt;1")&lt;4,"",SMALL($AT$124:$AT$149,4))</f>
        <v/>
      </c>
      <c r="AO127" s="283" t="str">
        <f>IF(COUNTIF($AN$124:$AN$127,"&gt;1")&lt;4,"",SMALL($AN$124:$AN$127,4))</f>
        <v/>
      </c>
      <c r="AP127" s="283" t="str">
        <f>IF(AO127="","",RANK(AO127,($AO$10:$AO$257),1))</f>
        <v/>
      </c>
      <c r="AQ127" s="283" t="str">
        <f>IF(AP127&gt;20,"",IF(AP127&lt;=190,20-((AP127-1)*1),1))</f>
        <v/>
      </c>
      <c r="AR127" s="270">
        <f t="shared" si="113"/>
        <v>3</v>
      </c>
      <c r="AS127" s="271">
        <f t="shared" si="5"/>
        <v>18</v>
      </c>
      <c r="AT127" s="272" t="str">
        <f t="shared" si="6"/>
        <v/>
      </c>
      <c r="AU127" s="273" t="str">
        <f t="shared" si="169"/>
        <v/>
      </c>
      <c r="AV127" s="274" t="str">
        <f t="shared" si="141"/>
        <v/>
      </c>
      <c r="AW127" s="1497"/>
      <c r="AX127" s="1497"/>
      <c r="AY127" s="1511"/>
      <c r="AZ127" s="1515"/>
      <c r="BA127" s="1458"/>
      <c r="BB127" s="983" t="str">
        <f t="shared" si="9"/>
        <v/>
      </c>
      <c r="BC127" s="83" t="str">
        <f t="shared" si="10"/>
        <v/>
      </c>
      <c r="BD127" s="984" t="str">
        <f t="shared" si="11"/>
        <v/>
      </c>
      <c r="BE127" s="1654"/>
      <c r="BF127" s="1654"/>
      <c r="BG127" s="1654"/>
      <c r="BH127" s="1654"/>
      <c r="BI127" s="1654"/>
      <c r="BJ127" s="1029" t="str">
        <f t="shared" si="132"/>
        <v>44310.24.0144</v>
      </c>
      <c r="BK127" s="1310">
        <f t="shared" si="13"/>
        <v>91</v>
      </c>
      <c r="BL127" s="1029" t="str">
        <f>IF(ISBLANK('JOURNÉE 1'!C127),"",'JOURNÉE 1'!C127)</f>
        <v/>
      </c>
      <c r="BM127" s="1310" t="str">
        <f>IF(ISBLANK('JOURNÉE 1'!AB127),"",'JOURNÉE 1'!AB127)</f>
        <v/>
      </c>
      <c r="BN127" s="1310" t="str">
        <f>IF(ISNA(VLOOKUP(BJ127,'JOURNÉE 1'!$BN$10:$BQ$280,3,FALSE)),"",VLOOKUP(BJ127,'JOURNÉE 1'!$BN$10:$BQ$280,3,FALSE))</f>
        <v/>
      </c>
      <c r="BO127" s="1310" t="str">
        <f t="shared" si="21"/>
        <v/>
      </c>
      <c r="BP127" s="1310">
        <f t="shared" si="126"/>
        <v>91</v>
      </c>
      <c r="BQ127" s="1310" t="str">
        <f>IF(ISNA(VLOOKUP(BJ127,'JOURNÉE 1'!$C$10:AF$298,1,FALSE)),"",VLOOKUP(BJ127,'JOURNÉE 1'!$C$10:$AF$298,1,FALSE))</f>
        <v/>
      </c>
      <c r="BR127" s="277"/>
      <c r="BS127" t="str">
        <f>IF(ISEVEN(ROW()),IF($B127&lt;&gt;0,TEXT($B127,"00")&amp;" "&amp;#REF!&amp;" "&amp;1,""),IF($B126&lt;&gt;0,TEXT($B126,"00")&amp;" "&amp;#REF!&amp;" "&amp;2,""))</f>
        <v/>
      </c>
      <c r="BT127" t="str">
        <f t="shared" si="95"/>
        <v/>
      </c>
      <c r="BU127" t="str">
        <f t="shared" si="96"/>
        <v/>
      </c>
      <c r="BV127" t="str">
        <f t="shared" si="102"/>
        <v/>
      </c>
      <c r="BW127" t="str">
        <f t="shared" si="103"/>
        <v/>
      </c>
      <c r="BX127" t="str">
        <f t="shared" si="104"/>
        <v/>
      </c>
      <c r="BY127" t="str">
        <f t="shared" si="105"/>
        <v>IAEGI Chantal</v>
      </c>
      <c r="BZ127" t="str">
        <f t="shared" si="106"/>
        <v>S2F</v>
      </c>
      <c r="CA127" s="935">
        <f t="shared" si="107"/>
        <v>29.8</v>
      </c>
    </row>
    <row r="128" spans="1:79" ht="15.75" customHeight="1" thickTop="1" thickBot="1" x14ac:dyDescent="0.45">
      <c r="A128" s="1497"/>
      <c r="B128" s="1683"/>
      <c r="C128" s="97"/>
      <c r="D128" s="98"/>
      <c r="E128" s="98"/>
      <c r="F128" s="87"/>
      <c r="G128" s="87"/>
      <c r="H128" s="1661" t="str">
        <f t="shared" ref="H128" si="172">IF(G129="","",G128+G129)</f>
        <v/>
      </c>
      <c r="I128" s="1103" t="str">
        <f>IF(ISNA(VLOOKUP(C128,'J1&amp;J2'!$CA$9:$CE$466,5,FALSE)),"",VLOOKUP(C128,'J1&amp;J2'!$CA$9:$CE$466,5,FALSE))</f>
        <v/>
      </c>
      <c r="J128" s="1516"/>
      <c r="K128" s="1685" t="str">
        <f>IF(ISNA(VLOOKUP(J128,SaisieScores!$I$12:$J$103,2,FALSE)),"",VLOOKUP(J128,SaisieScores!$I$12:$J$103,2,FALSE))</f>
        <v/>
      </c>
      <c r="L128" s="1686" t="str">
        <f>IF(OR(K128="",K128=0,K128=999),"",K128)</f>
        <v/>
      </c>
      <c r="M128" s="1661" t="str">
        <f>IF(L128="","",L128-$AL$6)</f>
        <v/>
      </c>
      <c r="N128" s="1661" t="str">
        <f t="shared" ref="N128" si="173">IF(K128="","",RANK(K128,($K$10:$K$257),1))</f>
        <v/>
      </c>
      <c r="O128" s="99"/>
      <c r="P128" s="99"/>
      <c r="Q128" s="186"/>
      <c r="R128" s="1690" t="str">
        <f>IF(OR(ISBLANK(K128),K128=""),"",RANK(K128,$K$124:$K$149,1)+COUNTIF($K$124:K128,K128)-1)</f>
        <v/>
      </c>
      <c r="S128" s="1468" t="str">
        <f>IF(R128="","",IF(R128&gt;3,"",IF(R128=1,K128,IF(R128=2,K128,IF(R128=3,K128)))))</f>
        <v/>
      </c>
      <c r="T128" s="1425"/>
      <c r="U128" s="1328" t="str">
        <f>IF(ISNA(VLOOKUP(T128,SaisieScores!$L$12:$M$103,2,FALSE)),"",VLOOKUP(T128,SaisieScores!$L$12:$M$103,2,FALSE))</f>
        <v/>
      </c>
      <c r="V128" s="985" t="str">
        <f t="shared" si="0"/>
        <v/>
      </c>
      <c r="W128" s="82" t="str">
        <f>IF('JOURNÉE 1'!AC128=0,"",'JOURNÉE 1'!AC128)</f>
        <v/>
      </c>
      <c r="X128" s="82" t="str">
        <f>IF(OR(ISBLANK(U128),U128=""),"",IF(U128="AB","",RANK(U128,$U$124:$U$149,1)+COUNTIF($U$124:U153,U128)-1))</f>
        <v/>
      </c>
      <c r="Y128" s="103"/>
      <c r="Z128" s="103" t="s">
        <v>74</v>
      </c>
      <c r="AA128" s="103">
        <f>IF(SUM(AA124:AA127)&lt;&gt;0,SUM(AA124:AA127),0)</f>
        <v>14</v>
      </c>
      <c r="AB128" s="82" t="str">
        <f t="shared" si="1"/>
        <v/>
      </c>
      <c r="AC128" s="1042" t="str">
        <f t="shared" si="110"/>
        <v/>
      </c>
      <c r="AD128" s="1046" t="str">
        <f t="shared" si="97"/>
        <v/>
      </c>
      <c r="AE128" s="82" t="str">
        <f t="shared" si="98"/>
        <v/>
      </c>
      <c r="AF128" s="1141" t="str">
        <f>IF(ISNA(VLOOKUP(C128,'JOURNÉE 1'!$C$10:$AN$257,36,FALSE)),"",VLOOKUP(C128,'JOURNÉE 1'!$C$10:$AN$257,36,FALSE))</f>
        <v/>
      </c>
      <c r="AG128" s="1141" t="str">
        <f t="shared" si="99"/>
        <v/>
      </c>
      <c r="AH128" s="1141" t="str">
        <f t="shared" si="100"/>
        <v/>
      </c>
      <c r="AI128" s="1141" t="str">
        <f t="shared" si="101"/>
        <v/>
      </c>
      <c r="AJ128" s="1242" t="str">
        <f t="shared" si="111"/>
        <v/>
      </c>
      <c r="AK128" s="1046" t="str">
        <f t="shared" si="112"/>
        <v/>
      </c>
      <c r="AL128" s="82" t="str">
        <f t="shared" si="3"/>
        <v/>
      </c>
      <c r="AM128" s="270" t="str">
        <f t="shared" si="4"/>
        <v/>
      </c>
      <c r="AN128" s="261"/>
      <c r="AO128" s="989"/>
      <c r="AP128" s="313" t="s">
        <v>74</v>
      </c>
      <c r="AQ128" s="284">
        <f>IF(SUM(AQ124:AQ127)&lt;&gt;0,SUM(AQ124:AQ127),0)</f>
        <v>0</v>
      </c>
      <c r="AR128" s="270" t="str">
        <f t="shared" si="113"/>
        <v/>
      </c>
      <c r="AS128" s="271" t="str">
        <f t="shared" si="5"/>
        <v/>
      </c>
      <c r="AT128" s="272" t="str">
        <f t="shared" si="6"/>
        <v/>
      </c>
      <c r="AU128" s="273" t="str">
        <f t="shared" si="169"/>
        <v/>
      </c>
      <c r="AV128" s="278" t="str">
        <f t="shared" si="141"/>
        <v/>
      </c>
      <c r="AW128" s="1497"/>
      <c r="AX128" s="1497"/>
      <c r="AY128" s="1667">
        <f>IF(BG128= "", "",BG128)</f>
        <v>0</v>
      </c>
      <c r="AZ128" s="1658" t="str">
        <f>IF(OR(BF128=""),"",IF(OR(BG128=""),"",BF128))</f>
        <v/>
      </c>
      <c r="BA128" s="1660" t="str">
        <f>IF(BH128= "", "",BH128)</f>
        <v/>
      </c>
      <c r="BB128" s="1307" t="str">
        <f t="shared" si="9"/>
        <v/>
      </c>
      <c r="BC128" s="87" t="str">
        <f t="shared" si="10"/>
        <v/>
      </c>
      <c r="BD128" s="986" t="str">
        <f t="shared" si="11"/>
        <v/>
      </c>
      <c r="BE128" s="1655" t="str">
        <f>IF(OR(C128="",C129=""),"",CONCATENATE(C128,C129))</f>
        <v/>
      </c>
      <c r="BF128" s="1655" t="str">
        <f>IF(L128= "", "",L128)</f>
        <v/>
      </c>
      <c r="BG128" s="1655">
        <f>IF(ISNA(VLOOKUP(BE128,'JOURNÉE 1'!$BI$10:$BK$280,2,FALSE)),"",VLOOKUP(BE128,'JOURNÉE 1'!$BI$10:$BK$280,2,FALSE))</f>
        <v>0</v>
      </c>
      <c r="BH128" s="1655" t="str">
        <f>IF(OR(BF128="",BG128=""),"",MIN(BF128:BG128))</f>
        <v/>
      </c>
      <c r="BI128" s="1655" t="str">
        <f>IF(COUNTIF(BF128,"&gt;1")&lt;1,"",SMALL(BF128:BG128,1))</f>
        <v/>
      </c>
      <c r="BJ128" s="1029" t="str">
        <f t="shared" si="132"/>
        <v/>
      </c>
      <c r="BK128" s="1310" t="str">
        <f t="shared" si="13"/>
        <v/>
      </c>
      <c r="BL128" s="1029" t="str">
        <f>IF(ISBLANK('JOURNÉE 1'!C128),"",'JOURNÉE 1'!C128)</f>
        <v/>
      </c>
      <c r="BM128" s="1310" t="str">
        <f>IF(ISBLANK('JOURNÉE 1'!AB128),"",'JOURNÉE 1'!AB128)</f>
        <v/>
      </c>
      <c r="BN128" s="1310" t="str">
        <f>IF(ISNA(VLOOKUP(BJ128,'JOURNÉE 1'!$BN$10:$BQ$280,3,FALSE)),"",VLOOKUP(BJ128,'JOURNÉE 1'!$BN$10:$BQ$280,3,FALSE))</f>
        <v/>
      </c>
      <c r="BO128" s="1310" t="str">
        <f t="shared" si="21"/>
        <v/>
      </c>
      <c r="BP128" s="1310" t="str">
        <f t="shared" si="126"/>
        <v/>
      </c>
      <c r="BQ128" s="1310" t="str">
        <f>IF(ISNA(VLOOKUP(BJ128,'JOURNÉE 1'!$C$10:AF$298,1,FALSE)),"",VLOOKUP(BJ128,'JOURNÉE 1'!$C$10:$AF$298,1,FALSE))</f>
        <v/>
      </c>
      <c r="BR128" s="280"/>
      <c r="BS128" t="str">
        <f>IF(ISEVEN(ROW()),IF($B128&lt;&gt;0,TEXT($B128,"00")&amp;" "&amp;#REF!&amp;" "&amp;1,""),IF($B127&lt;&gt;0,TEXT($B127,"00")&amp;" "&amp;#REF!&amp;" "&amp;2,""))</f>
        <v/>
      </c>
      <c r="BT128" t="str">
        <f t="shared" si="95"/>
        <v/>
      </c>
      <c r="BU128" t="str">
        <f t="shared" si="96"/>
        <v/>
      </c>
      <c r="BV128" t="str">
        <f t="shared" si="102"/>
        <v/>
      </c>
      <c r="BW128" t="str">
        <f t="shared" si="103"/>
        <v/>
      </c>
      <c r="BX128" t="str">
        <f t="shared" si="104"/>
        <v/>
      </c>
      <c r="BY128" t="str">
        <f t="shared" si="105"/>
        <v/>
      </c>
      <c r="BZ128" t="str">
        <f t="shared" si="106"/>
        <v/>
      </c>
      <c r="CA128" s="935" t="str">
        <f t="shared" si="107"/>
        <v/>
      </c>
    </row>
    <row r="129" spans="1:79" ht="15.75" customHeight="1" thickBot="1" x14ac:dyDescent="0.45">
      <c r="A129" s="1497"/>
      <c r="B129" s="1684"/>
      <c r="C129" s="97"/>
      <c r="D129" s="98"/>
      <c r="E129" s="98"/>
      <c r="F129" s="87"/>
      <c r="G129" s="87"/>
      <c r="H129" s="1469"/>
      <c r="I129" s="1103" t="str">
        <f>IF(ISNA(VLOOKUP(C129,'J1&amp;J2'!$CA$9:$CE$466,5,FALSE)),"",VLOOKUP(C129,'J1&amp;J2'!$CA$9:$CE$466,5,FALSE))</f>
        <v/>
      </c>
      <c r="J129" s="1517"/>
      <c r="K129" s="1680"/>
      <c r="L129" s="1691"/>
      <c r="M129" s="1469"/>
      <c r="N129" s="1469"/>
      <c r="O129" s="88"/>
      <c r="P129" s="88"/>
      <c r="Q129" s="987"/>
      <c r="R129" s="1691"/>
      <c r="S129" s="1469"/>
      <c r="T129" s="1425"/>
      <c r="U129" s="1328" t="str">
        <f>IF(ISNA(VLOOKUP(T129,SaisieScores!$L$12:$M$103,2,FALSE)),"",VLOOKUP(T129,SaisieScores!$L$12:$M$103,2,FALSE))</f>
        <v/>
      </c>
      <c r="V129" s="942" t="str">
        <f t="shared" si="0"/>
        <v/>
      </c>
      <c r="W129" s="87" t="str">
        <f>IF('JOURNÉE 1'!AC129=0,"",'JOURNÉE 1'!AC129)</f>
        <v/>
      </c>
      <c r="X129" s="87" t="str">
        <f>IF(OR(ISBLANK(U129),U129=""),"",IF(U129="AB","",RANK(U129,$U$124:$U$149,1)+COUNTIF($U$124:U154,U129)-1))</f>
        <v/>
      </c>
      <c r="Y129" s="99"/>
      <c r="Z129" s="99"/>
      <c r="AA129" s="99"/>
      <c r="AB129" s="87" t="str">
        <f t="shared" si="1"/>
        <v/>
      </c>
      <c r="AC129" s="86" t="str">
        <f t="shared" si="110"/>
        <v/>
      </c>
      <c r="AD129" s="1045" t="str">
        <f t="shared" si="97"/>
        <v/>
      </c>
      <c r="AE129" s="87" t="str">
        <f t="shared" si="98"/>
        <v/>
      </c>
      <c r="AF129" s="1140" t="str">
        <f>IF(ISNA(VLOOKUP(C129,'JOURNÉE 1'!$C$10:$AN$257,36,FALSE)),"",VLOOKUP(C129,'JOURNÉE 1'!$C$10:$AN$257,36,FALSE))</f>
        <v/>
      </c>
      <c r="AG129" s="1162" t="str">
        <f t="shared" si="99"/>
        <v/>
      </c>
      <c r="AH129" s="1162" t="str">
        <f t="shared" si="100"/>
        <v/>
      </c>
      <c r="AI129" s="1162" t="str">
        <f t="shared" si="101"/>
        <v/>
      </c>
      <c r="AJ129" s="1241" t="str">
        <f t="shared" si="111"/>
        <v/>
      </c>
      <c r="AK129" s="1045" t="str">
        <f t="shared" si="112"/>
        <v/>
      </c>
      <c r="AL129" s="87" t="str">
        <f t="shared" si="3"/>
        <v/>
      </c>
      <c r="AM129" s="270" t="str">
        <f t="shared" si="4"/>
        <v/>
      </c>
      <c r="AN129" s="284"/>
      <c r="AO129" s="989"/>
      <c r="AP129" s="270"/>
      <c r="AQ129" s="270"/>
      <c r="AR129" s="270" t="str">
        <f t="shared" si="113"/>
        <v/>
      </c>
      <c r="AS129" s="271" t="str">
        <f t="shared" si="5"/>
        <v/>
      </c>
      <c r="AT129" s="272" t="str">
        <f t="shared" si="6"/>
        <v/>
      </c>
      <c r="AU129" s="273" t="str">
        <f t="shared" si="169"/>
        <v/>
      </c>
      <c r="AV129" s="274" t="str">
        <f t="shared" si="141"/>
        <v/>
      </c>
      <c r="AW129" s="1497"/>
      <c r="AX129" s="1497"/>
      <c r="AY129" s="1511"/>
      <c r="AZ129" s="1515"/>
      <c r="BA129" s="1458"/>
      <c r="BB129" s="1307" t="str">
        <f t="shared" si="9"/>
        <v/>
      </c>
      <c r="BC129" s="87" t="str">
        <f t="shared" si="10"/>
        <v/>
      </c>
      <c r="BD129" s="986" t="str">
        <f t="shared" si="11"/>
        <v/>
      </c>
      <c r="BE129" s="1654"/>
      <c r="BF129" s="1654"/>
      <c r="BG129" s="1654"/>
      <c r="BH129" s="1654"/>
      <c r="BI129" s="1654"/>
      <c r="BJ129" s="1029" t="str">
        <f t="shared" si="132"/>
        <v/>
      </c>
      <c r="BK129" s="1310" t="str">
        <f t="shared" si="13"/>
        <v/>
      </c>
      <c r="BL129" s="1029" t="str">
        <f>IF(ISBLANK('JOURNÉE 1'!C129),"",'JOURNÉE 1'!C129)</f>
        <v/>
      </c>
      <c r="BM129" s="1310" t="str">
        <f>IF(ISBLANK('JOURNÉE 1'!AB129),"",'JOURNÉE 1'!AB129)</f>
        <v/>
      </c>
      <c r="BN129" s="1310" t="str">
        <f>IF(ISNA(VLOOKUP(BJ129,'JOURNÉE 1'!$BN$10:$BQ$280,3,FALSE)),"",VLOOKUP(BJ129,'JOURNÉE 1'!$BN$10:$BQ$280,3,FALSE))</f>
        <v/>
      </c>
      <c r="BO129" s="1310" t="str">
        <f t="shared" si="21"/>
        <v/>
      </c>
      <c r="BP129" s="1310" t="str">
        <f t="shared" si="126"/>
        <v/>
      </c>
      <c r="BQ129" s="1310" t="str">
        <f>IF(ISNA(VLOOKUP(BJ129,'JOURNÉE 1'!$C$10:AF$298,1,FALSE)),"",VLOOKUP(BJ129,'JOURNÉE 1'!$C$10:$AF$298,1,FALSE))</f>
        <v/>
      </c>
      <c r="BR129" s="277"/>
      <c r="BS129" t="str">
        <f>IF(ISEVEN(ROW()),IF($B129&lt;&gt;0,TEXT($B129,"00")&amp;" "&amp;#REF!&amp;" "&amp;1,""),IF($B128&lt;&gt;0,TEXT($B128,"00")&amp;" "&amp;#REF!&amp;" "&amp;2,""))</f>
        <v/>
      </c>
      <c r="BT129" t="str">
        <f t="shared" si="95"/>
        <v/>
      </c>
      <c r="BU129" t="str">
        <f t="shared" si="96"/>
        <v/>
      </c>
      <c r="BV129" t="str">
        <f t="shared" si="102"/>
        <v/>
      </c>
      <c r="BW129" t="str">
        <f t="shared" si="103"/>
        <v/>
      </c>
      <c r="BX129" t="str">
        <f t="shared" si="104"/>
        <v/>
      </c>
      <c r="BY129" t="str">
        <f t="shared" si="105"/>
        <v/>
      </c>
      <c r="BZ129" t="str">
        <f t="shared" si="106"/>
        <v/>
      </c>
      <c r="CA129" s="935" t="str">
        <f t="shared" si="107"/>
        <v/>
      </c>
    </row>
    <row r="130" spans="1:79" ht="15.75" customHeight="1" x14ac:dyDescent="0.4">
      <c r="A130" s="1497"/>
      <c r="B130" s="1687"/>
      <c r="C130" s="113"/>
      <c r="D130" s="114"/>
      <c r="E130" s="114"/>
      <c r="F130" s="115"/>
      <c r="G130" s="115"/>
      <c r="H130" s="1670" t="str">
        <f t="shared" ref="H130" si="174">IF(G131="","",G130+G131)</f>
        <v/>
      </c>
      <c r="I130" s="1107" t="str">
        <f>IF(ISNA(VLOOKUP(C130,'J1&amp;J2'!$CA$9:$CE$466,5,FALSE)),"",VLOOKUP(C130,'J1&amp;J2'!$CA$9:$CE$466,5,FALSE))</f>
        <v/>
      </c>
      <c r="J130" s="1627"/>
      <c r="K130" s="1685" t="str">
        <f>IF(ISNA(VLOOKUP(J130,SaisieScores!$I$12:$J$103,2,FALSE)),"",VLOOKUP(J130,SaisieScores!$I$12:$J$103,2,FALSE))</f>
        <v/>
      </c>
      <c r="L130" s="1695" t="str">
        <f>IF(OR(K130="",K130=0,K130=999),"",K130)</f>
        <v/>
      </c>
      <c r="M130" s="1670" t="str">
        <f>IF(L130="","",L130-$AL$6)</f>
        <v/>
      </c>
      <c r="N130" s="1670" t="str">
        <f t="shared" ref="N130" si="175">IF(K130="","",RANK(K130,($K$10:$K$257),1))</f>
        <v/>
      </c>
      <c r="O130" s="115"/>
      <c r="P130" s="115"/>
      <c r="Q130" s="194"/>
      <c r="R130" s="1692" t="str">
        <f>IF(OR(ISBLANK(K130),K130=""),"",RANK(K130,$K$124:$K$149,1)+COUNTIF($K$124:K130,K130)-1)</f>
        <v/>
      </c>
      <c r="S130" s="1689" t="str">
        <f>IF(R130="","",IF(R130&gt;3,"",IF(R130=1,K130,IF(R130=2,K130,IF(R130=3,K130)))))</f>
        <v/>
      </c>
      <c r="T130" s="1426"/>
      <c r="U130" s="1328" t="str">
        <f>IF(ISNA(VLOOKUP(T130,SaisieScores!$L$12:$M$103,2,FALSE)),"",VLOOKUP(T130,SaisieScores!$L$12:$M$103,2,FALSE))</f>
        <v/>
      </c>
      <c r="V130" s="985" t="str">
        <f t="shared" si="0"/>
        <v/>
      </c>
      <c r="W130" s="82" t="str">
        <f>IF('JOURNÉE 1'!AC130=0,"",'JOURNÉE 1'!AC130)</f>
        <v/>
      </c>
      <c r="X130" s="82" t="str">
        <f>IF(OR(ISBLANK(U130),U130=""),"",IF(U130="AB","",RANK(U130,$U$124:$U$149,1)+COUNTIF($U$124:U155,U130)-1))</f>
        <v/>
      </c>
      <c r="Y130" s="82"/>
      <c r="Z130" s="82"/>
      <c r="AA130" s="82"/>
      <c r="AB130" s="82" t="str">
        <f t="shared" si="1"/>
        <v/>
      </c>
      <c r="AC130" s="1042" t="str">
        <f t="shared" si="110"/>
        <v/>
      </c>
      <c r="AD130" s="1046" t="str">
        <f t="shared" si="97"/>
        <v/>
      </c>
      <c r="AE130" s="82" t="str">
        <f t="shared" si="98"/>
        <v/>
      </c>
      <c r="AF130" s="1141" t="str">
        <f>IF(ISNA(VLOOKUP(C130,'JOURNÉE 1'!$C$10:$AN$257,36,FALSE)),"",VLOOKUP(C130,'JOURNÉE 1'!$C$10:$AN$257,36,FALSE))</f>
        <v/>
      </c>
      <c r="AG130" s="1141" t="str">
        <f t="shared" si="99"/>
        <v/>
      </c>
      <c r="AH130" s="1141" t="str">
        <f t="shared" si="100"/>
        <v/>
      </c>
      <c r="AI130" s="1141" t="str">
        <f t="shared" si="101"/>
        <v/>
      </c>
      <c r="AJ130" s="1242" t="str">
        <f t="shared" si="111"/>
        <v/>
      </c>
      <c r="AK130" s="1046" t="str">
        <f t="shared" si="112"/>
        <v/>
      </c>
      <c r="AL130" s="82" t="str">
        <f t="shared" si="3"/>
        <v/>
      </c>
      <c r="AM130" s="270" t="str">
        <f t="shared" si="4"/>
        <v/>
      </c>
      <c r="AN130" s="284"/>
      <c r="AO130" s="989"/>
      <c r="AP130" s="270"/>
      <c r="AQ130" s="270"/>
      <c r="AR130" s="270" t="str">
        <f t="shared" si="113"/>
        <v/>
      </c>
      <c r="AS130" s="271" t="str">
        <f t="shared" si="5"/>
        <v/>
      </c>
      <c r="AT130" s="272" t="str">
        <f t="shared" si="6"/>
        <v/>
      </c>
      <c r="AU130" s="273" t="str">
        <f t="shared" si="169"/>
        <v/>
      </c>
      <c r="AV130" s="278" t="str">
        <f t="shared" si="141"/>
        <v/>
      </c>
      <c r="AW130" s="1497"/>
      <c r="AX130" s="1497"/>
      <c r="AY130" s="1703">
        <f>IF(BG130= "", "",BG130)</f>
        <v>0</v>
      </c>
      <c r="AZ130" s="1697" t="str">
        <f>IF(OR(BF130=""),"",IF(OR(BG130=""),"",BF130))</f>
        <v/>
      </c>
      <c r="BA130" s="1698" t="str">
        <f>IF(BH130= "", "",BH130)</f>
        <v/>
      </c>
      <c r="BB130" s="983" t="str">
        <f t="shared" si="9"/>
        <v/>
      </c>
      <c r="BC130" s="83" t="str">
        <f t="shared" si="10"/>
        <v/>
      </c>
      <c r="BD130" s="984" t="str">
        <f t="shared" si="11"/>
        <v/>
      </c>
      <c r="BE130" s="1655" t="str">
        <f>IF(OR(C130="",C131=""),"",CONCATENATE(C130,C131))</f>
        <v/>
      </c>
      <c r="BF130" s="1655" t="str">
        <f>IF(L130= "", "",L130)</f>
        <v/>
      </c>
      <c r="BG130" s="1655">
        <f>IF(ISNA(VLOOKUP(BE130,'JOURNÉE 1'!$BI$10:$BK$280,2,FALSE)),"",VLOOKUP(BE130,'JOURNÉE 1'!$BI$10:$BK$280,2,FALSE))</f>
        <v>0</v>
      </c>
      <c r="BH130" s="1655" t="str">
        <f>IF(OR(BF130="",BG130=""),"",MIN(BF130:BG130))</f>
        <v/>
      </c>
      <c r="BI130" s="1655" t="str">
        <f>IF(COUNTIF(BF130,"&gt;1")&lt;1,"",SMALL(BF130:BG130,1))</f>
        <v/>
      </c>
      <c r="BJ130" s="1029" t="str">
        <f t="shared" si="132"/>
        <v/>
      </c>
      <c r="BK130" s="1310" t="str">
        <f t="shared" si="13"/>
        <v/>
      </c>
      <c r="BL130" s="1029" t="str">
        <f>IF(ISBLANK('JOURNÉE 1'!C130),"",'JOURNÉE 1'!C130)</f>
        <v/>
      </c>
      <c r="BM130" s="1310" t="str">
        <f>IF(ISBLANK('JOURNÉE 1'!AB130),"",'JOURNÉE 1'!AB130)</f>
        <v/>
      </c>
      <c r="BN130" s="1310" t="str">
        <f>IF(ISNA(VLOOKUP(BJ130,'JOURNÉE 1'!$BN$10:$BQ$280,3,FALSE)),"",VLOOKUP(BJ130,'JOURNÉE 1'!$BN$10:$BQ$280,3,FALSE))</f>
        <v/>
      </c>
      <c r="BO130" s="1310" t="str">
        <f t="shared" si="21"/>
        <v/>
      </c>
      <c r="BP130" s="1310" t="str">
        <f t="shared" si="126"/>
        <v/>
      </c>
      <c r="BQ130" s="1310" t="str">
        <f>IF(ISNA(VLOOKUP(BJ130,'JOURNÉE 1'!$C$10:AF$298,1,FALSE)),"",VLOOKUP(BJ130,'JOURNÉE 1'!$C$10:$AF$298,1,FALSE))</f>
        <v/>
      </c>
      <c r="BR130" s="280"/>
      <c r="BS130" t="str">
        <f>IF(ISEVEN(ROW()),IF($B130&lt;&gt;0,TEXT($B130,"00")&amp;" "&amp;#REF!&amp;" "&amp;1,""),IF($B129&lt;&gt;0,TEXT($B129,"00")&amp;" "&amp;#REF!&amp;" "&amp;2,""))</f>
        <v/>
      </c>
      <c r="BT130" t="str">
        <f t="shared" si="95"/>
        <v/>
      </c>
      <c r="BU130" t="str">
        <f t="shared" si="96"/>
        <v/>
      </c>
      <c r="BV130" t="str">
        <f t="shared" si="102"/>
        <v/>
      </c>
      <c r="BW130" t="str">
        <f t="shared" si="103"/>
        <v/>
      </c>
      <c r="BX130" t="str">
        <f t="shared" si="104"/>
        <v/>
      </c>
      <c r="BY130" t="str">
        <f t="shared" si="105"/>
        <v/>
      </c>
      <c r="BZ130" t="str">
        <f t="shared" si="106"/>
        <v/>
      </c>
      <c r="CA130" s="935" t="str">
        <f t="shared" si="107"/>
        <v/>
      </c>
    </row>
    <row r="131" spans="1:79" ht="15.75" customHeight="1" thickBot="1" x14ac:dyDescent="0.45">
      <c r="A131" s="1497"/>
      <c r="B131" s="1678"/>
      <c r="C131" s="80"/>
      <c r="D131" s="81"/>
      <c r="E131" s="81"/>
      <c r="F131" s="82"/>
      <c r="G131" s="82"/>
      <c r="H131" s="1469"/>
      <c r="I131" s="1102" t="str">
        <f>IF(ISNA(VLOOKUP(C131,'J1&amp;J2'!$CA$9:$CE$466,5,FALSE)),"",VLOOKUP(C131,'J1&amp;J2'!$CA$9:$CE$466,5,FALSE))</f>
        <v/>
      </c>
      <c r="J131" s="1519"/>
      <c r="K131" s="1680"/>
      <c r="L131" s="1691"/>
      <c r="M131" s="1469"/>
      <c r="N131" s="1469"/>
      <c r="O131" s="82"/>
      <c r="P131" s="82"/>
      <c r="Q131" s="269"/>
      <c r="R131" s="1691"/>
      <c r="S131" s="1469"/>
      <c r="T131" s="1424"/>
      <c r="U131" s="1328" t="str">
        <f>IF(ISNA(VLOOKUP(T131,SaisieScores!$L$12:$M$103,2,FALSE)),"",VLOOKUP(T131,SaisieScores!$L$12:$M$103,2,FALSE))</f>
        <v/>
      </c>
      <c r="V131" s="942" t="str">
        <f t="shared" si="0"/>
        <v/>
      </c>
      <c r="W131" s="87" t="str">
        <f>IF('JOURNÉE 1'!AC131=0,"",'JOURNÉE 1'!AC131)</f>
        <v/>
      </c>
      <c r="X131" s="87" t="str">
        <f>IF(OR(ISBLANK(U131),U131=""),"",IF(U131="AB","",RANK(U131,$U$124:$U$149,1)+COUNTIF($U$124:U156,U131)-1))</f>
        <v/>
      </c>
      <c r="Y131" s="99"/>
      <c r="Z131" s="99"/>
      <c r="AA131" s="99"/>
      <c r="AB131" s="87" t="str">
        <f t="shared" si="1"/>
        <v/>
      </c>
      <c r="AC131" s="86" t="str">
        <f t="shared" si="110"/>
        <v/>
      </c>
      <c r="AD131" s="1045" t="str">
        <f t="shared" si="97"/>
        <v/>
      </c>
      <c r="AE131" s="87" t="str">
        <f t="shared" si="98"/>
        <v/>
      </c>
      <c r="AF131" s="1140" t="str">
        <f>IF(ISNA(VLOOKUP(C131,'JOURNÉE 1'!$C$10:$AN$257,36,FALSE)),"",VLOOKUP(C131,'JOURNÉE 1'!$C$10:$AN$257,36,FALSE))</f>
        <v/>
      </c>
      <c r="AG131" s="1162" t="str">
        <f t="shared" si="99"/>
        <v/>
      </c>
      <c r="AH131" s="1162" t="str">
        <f t="shared" si="100"/>
        <v/>
      </c>
      <c r="AI131" s="1162" t="str">
        <f t="shared" si="101"/>
        <v/>
      </c>
      <c r="AJ131" s="1241" t="str">
        <f t="shared" si="111"/>
        <v/>
      </c>
      <c r="AK131" s="1045" t="str">
        <f t="shared" si="112"/>
        <v/>
      </c>
      <c r="AL131" s="87" t="str">
        <f t="shared" si="3"/>
        <v/>
      </c>
      <c r="AM131" s="270" t="str">
        <f t="shared" si="4"/>
        <v/>
      </c>
      <c r="AN131" s="270"/>
      <c r="AO131" s="989"/>
      <c r="AP131" s="270"/>
      <c r="AQ131" s="270"/>
      <c r="AR131" s="270" t="str">
        <f t="shared" si="113"/>
        <v/>
      </c>
      <c r="AS131" s="271" t="str">
        <f t="shared" si="5"/>
        <v/>
      </c>
      <c r="AT131" s="272" t="str">
        <f t="shared" si="6"/>
        <v/>
      </c>
      <c r="AU131" s="273" t="str">
        <f t="shared" si="169"/>
        <v/>
      </c>
      <c r="AV131" s="274" t="str">
        <f t="shared" si="141"/>
        <v/>
      </c>
      <c r="AW131" s="1497"/>
      <c r="AX131" s="1497"/>
      <c r="AY131" s="1511"/>
      <c r="AZ131" s="1515"/>
      <c r="BA131" s="1458"/>
      <c r="BB131" s="983" t="str">
        <f t="shared" si="9"/>
        <v/>
      </c>
      <c r="BC131" s="83" t="str">
        <f t="shared" si="10"/>
        <v/>
      </c>
      <c r="BD131" s="984" t="str">
        <f t="shared" si="11"/>
        <v/>
      </c>
      <c r="BE131" s="1654"/>
      <c r="BF131" s="1654"/>
      <c r="BG131" s="1654"/>
      <c r="BH131" s="1654"/>
      <c r="BI131" s="1654"/>
      <c r="BJ131" s="1029" t="str">
        <f t="shared" si="132"/>
        <v/>
      </c>
      <c r="BK131" s="1310" t="str">
        <f t="shared" si="13"/>
        <v/>
      </c>
      <c r="BL131" s="1029" t="str">
        <f>IF(ISBLANK('JOURNÉE 1'!C131),"",'JOURNÉE 1'!C131)</f>
        <v/>
      </c>
      <c r="BM131" s="1310" t="str">
        <f>IF(ISBLANK('JOURNÉE 1'!AB131),"",'JOURNÉE 1'!AB131)</f>
        <v/>
      </c>
      <c r="BN131" s="1310" t="str">
        <f>IF(ISNA(VLOOKUP(BJ131,'JOURNÉE 1'!$BN$10:$BQ$280,3,FALSE)),"",VLOOKUP(BJ131,'JOURNÉE 1'!$BN$10:$BQ$280,3,FALSE))</f>
        <v/>
      </c>
      <c r="BO131" s="1310" t="str">
        <f t="shared" si="21"/>
        <v/>
      </c>
      <c r="BP131" s="1310" t="str">
        <f t="shared" si="126"/>
        <v/>
      </c>
      <c r="BQ131" s="1310" t="str">
        <f>IF(ISNA(VLOOKUP(BJ131,'JOURNÉE 1'!$C$10:AF$298,1,FALSE)),"",VLOOKUP(BJ131,'JOURNÉE 1'!$C$10:$AF$298,1,FALSE))</f>
        <v/>
      </c>
      <c r="BR131" s="277"/>
      <c r="BS131" t="str">
        <f>IF(ISEVEN(ROW()),IF($B131&lt;&gt;0,TEXT($B131,"00")&amp;" "&amp;#REF!&amp;" "&amp;1,""),IF($B130&lt;&gt;0,TEXT($B130,"00")&amp;" "&amp;#REF!&amp;" "&amp;2,""))</f>
        <v/>
      </c>
      <c r="BT131" t="str">
        <f t="shared" si="95"/>
        <v/>
      </c>
      <c r="BU131" t="str">
        <f t="shared" si="96"/>
        <v/>
      </c>
      <c r="BV131" t="str">
        <f t="shared" si="102"/>
        <v/>
      </c>
      <c r="BW131" t="str">
        <f t="shared" si="103"/>
        <v/>
      </c>
      <c r="BX131" t="str">
        <f t="shared" si="104"/>
        <v/>
      </c>
      <c r="BY131" t="str">
        <f t="shared" si="105"/>
        <v/>
      </c>
      <c r="BZ131" t="str">
        <f t="shared" si="106"/>
        <v/>
      </c>
      <c r="CA131" s="935" t="str">
        <f t="shared" si="107"/>
        <v/>
      </c>
    </row>
    <row r="132" spans="1:79" ht="15.75" customHeight="1" thickBot="1" x14ac:dyDescent="0.45">
      <c r="A132" s="1497"/>
      <c r="B132" s="1683"/>
      <c r="C132" s="97"/>
      <c r="D132" s="98"/>
      <c r="E132" s="98"/>
      <c r="F132" s="87"/>
      <c r="G132" s="87"/>
      <c r="H132" s="1661" t="str">
        <f t="shared" ref="H132" si="176">IF(G133="","",G132+G133)</f>
        <v/>
      </c>
      <c r="I132" s="1103" t="str">
        <f>IF(ISNA(VLOOKUP(C132,'J1&amp;J2'!$CA$9:$CE$466,5,FALSE)),"",VLOOKUP(C132,'J1&amp;J2'!$CA$9:$CE$466,5,FALSE))</f>
        <v/>
      </c>
      <c r="J132" s="1516"/>
      <c r="K132" s="1685" t="str">
        <f>IF(ISNA(VLOOKUP(J132,SaisieScores!$I$12:$J$103,2,FALSE)),"",VLOOKUP(J132,SaisieScores!$I$12:$J$103,2,FALSE))</f>
        <v/>
      </c>
      <c r="L132" s="1686" t="str">
        <f>IF(OR(K132="",K132=0,K132=999),"",K132)</f>
        <v/>
      </c>
      <c r="M132" s="1661" t="str">
        <f>IF(L132="","",L132-$AL$6)</f>
        <v/>
      </c>
      <c r="N132" s="1661" t="str">
        <f t="shared" ref="N132" si="177">IF(K132="","",RANK(K132,($K$10:$K$257),1))</f>
        <v/>
      </c>
      <c r="O132" s="99"/>
      <c r="P132" s="99"/>
      <c r="Q132" s="186"/>
      <c r="R132" s="1690" t="str">
        <f>IF(OR(ISBLANK(K132),K132=""),"",RANK(K132,$K$124:$K$149,1)+COUNTIF($K$124:K132,K132)-1)</f>
        <v/>
      </c>
      <c r="S132" s="1468" t="str">
        <f>IF(R132="","",IF(R132&gt;3,"",IF(R132=1,K132,IF(R132=2,K132,IF(R132=3,K132)))))</f>
        <v/>
      </c>
      <c r="T132" s="1425"/>
      <c r="U132" s="1328" t="str">
        <f>IF(ISNA(VLOOKUP(T132,SaisieScores!$L$12:$M$103,2,FALSE)),"",VLOOKUP(T132,SaisieScores!$L$12:$M$103,2,FALSE))</f>
        <v/>
      </c>
      <c r="V132" s="985" t="str">
        <f t="shared" si="0"/>
        <v/>
      </c>
      <c r="W132" s="82" t="str">
        <f>IF('JOURNÉE 1'!AC132=0,"",'JOURNÉE 1'!AC132)</f>
        <v/>
      </c>
      <c r="X132" s="82" t="str">
        <f>IF(OR(ISBLANK(U132),U132=""),"",IF(U132="AB","",RANK(U132,$U$124:$U$149,1)+COUNTIF($U$124:U157,U132)-1))</f>
        <v/>
      </c>
      <c r="Y132" s="82"/>
      <c r="Z132" s="82"/>
      <c r="AA132" s="82"/>
      <c r="AB132" s="82" t="str">
        <f t="shared" si="1"/>
        <v/>
      </c>
      <c r="AC132" s="1042" t="str">
        <f t="shared" si="110"/>
        <v/>
      </c>
      <c r="AD132" s="1046" t="str">
        <f t="shared" si="97"/>
        <v/>
      </c>
      <c r="AE132" s="82" t="str">
        <f t="shared" si="98"/>
        <v/>
      </c>
      <c r="AF132" s="1141" t="str">
        <f>IF(ISNA(VLOOKUP(C132,'JOURNÉE 1'!$C$10:$AN$257,36,FALSE)),"",VLOOKUP(C132,'JOURNÉE 1'!$C$10:$AN$257,36,FALSE))</f>
        <v/>
      </c>
      <c r="AG132" s="1141" t="str">
        <f t="shared" si="99"/>
        <v/>
      </c>
      <c r="AH132" s="1141" t="str">
        <f t="shared" si="100"/>
        <v/>
      </c>
      <c r="AI132" s="1141" t="str">
        <f t="shared" si="101"/>
        <v/>
      </c>
      <c r="AJ132" s="1242" t="str">
        <f t="shared" si="111"/>
        <v/>
      </c>
      <c r="AK132" s="1046" t="str">
        <f t="shared" si="112"/>
        <v/>
      </c>
      <c r="AL132" s="82" t="str">
        <f t="shared" si="3"/>
        <v/>
      </c>
      <c r="AM132" s="270" t="str">
        <f t="shared" si="4"/>
        <v/>
      </c>
      <c r="AN132" s="284"/>
      <c r="AO132" s="989"/>
      <c r="AP132" s="270"/>
      <c r="AQ132" s="270"/>
      <c r="AR132" s="270" t="str">
        <f t="shared" si="113"/>
        <v/>
      </c>
      <c r="AS132" s="271" t="str">
        <f t="shared" si="5"/>
        <v/>
      </c>
      <c r="AT132" s="272" t="str">
        <f t="shared" si="6"/>
        <v/>
      </c>
      <c r="AU132" s="273" t="str">
        <f t="shared" si="169"/>
        <v/>
      </c>
      <c r="AV132" s="278" t="str">
        <f t="shared" si="141"/>
        <v/>
      </c>
      <c r="AW132" s="1497"/>
      <c r="AX132" s="1497"/>
      <c r="AY132" s="1667">
        <f>IF(BG132= "", "",BG132)</f>
        <v>0</v>
      </c>
      <c r="AZ132" s="1658" t="str">
        <f>IF(OR(BF132=""),"",IF(OR(BG132=""),"",BF132))</f>
        <v/>
      </c>
      <c r="BA132" s="1660" t="str">
        <f>IF(BH132= "", "",BH132)</f>
        <v/>
      </c>
      <c r="BB132" s="1307" t="str">
        <f t="shared" si="9"/>
        <v/>
      </c>
      <c r="BC132" s="87" t="str">
        <f t="shared" si="10"/>
        <v/>
      </c>
      <c r="BD132" s="986" t="str">
        <f t="shared" si="11"/>
        <v/>
      </c>
      <c r="BE132" s="1655" t="str">
        <f>IF(OR(C132="",C133=""),"",CONCATENATE(C132,C133))</f>
        <v/>
      </c>
      <c r="BF132" s="1655" t="str">
        <f>IF(L132= "", "",L132)</f>
        <v/>
      </c>
      <c r="BG132" s="1655">
        <f>IF(ISNA(VLOOKUP(BE132,'JOURNÉE 1'!$BI$10:$BK$280,2,FALSE)),"",VLOOKUP(BE132,'JOURNÉE 1'!$BI$10:$BK$280,2,FALSE))</f>
        <v>0</v>
      </c>
      <c r="BH132" s="1655" t="str">
        <f>IF(OR(BF132="",BG132=""),"",MIN(BF132:BG132))</f>
        <v/>
      </c>
      <c r="BI132" s="1655" t="str">
        <f>IF(COUNTIF(BF132,"&gt;1")&lt;1,"",SMALL(BF132:BG132,1))</f>
        <v/>
      </c>
      <c r="BJ132" s="1029" t="str">
        <f t="shared" si="132"/>
        <v/>
      </c>
      <c r="BK132" s="1310" t="str">
        <f t="shared" si="13"/>
        <v/>
      </c>
      <c r="BL132" s="1029" t="str">
        <f>IF(ISBLANK('JOURNÉE 1'!C132),"",'JOURNÉE 1'!C132)</f>
        <v/>
      </c>
      <c r="BM132" s="1310" t="str">
        <f>IF(ISBLANK('JOURNÉE 1'!AB132),"",'JOURNÉE 1'!AB132)</f>
        <v/>
      </c>
      <c r="BN132" s="1310" t="str">
        <f>IF(ISNA(VLOOKUP(BJ132,'JOURNÉE 1'!$BN$10:$BQ$280,3,FALSE)),"",VLOOKUP(BJ132,'JOURNÉE 1'!$BN$10:$BQ$280,3,FALSE))</f>
        <v/>
      </c>
      <c r="BO132" s="1310" t="str">
        <f t="shared" si="21"/>
        <v/>
      </c>
      <c r="BP132" s="1310" t="str">
        <f t="shared" si="126"/>
        <v/>
      </c>
      <c r="BQ132" s="1310" t="str">
        <f>IF(ISNA(VLOOKUP(BJ132,'JOURNÉE 1'!$C$10:AF$298,1,FALSE)),"",VLOOKUP(BJ132,'JOURNÉE 1'!$C$10:$AF$298,1,FALSE))</f>
        <v/>
      </c>
      <c r="BR132" s="280"/>
      <c r="BS132" t="str">
        <f>IF(ISEVEN(ROW()),IF($B132&lt;&gt;0,TEXT($B132,"00")&amp;" "&amp;#REF!&amp;" "&amp;1,""),IF($B131&lt;&gt;0,TEXT($B131,"00")&amp;" "&amp;#REF!&amp;" "&amp;2,""))</f>
        <v/>
      </c>
      <c r="BT132" t="str">
        <f t="shared" si="95"/>
        <v/>
      </c>
      <c r="BU132" t="str">
        <f t="shared" si="96"/>
        <v/>
      </c>
      <c r="BV132" t="str">
        <f t="shared" si="102"/>
        <v/>
      </c>
      <c r="BW132" t="str">
        <f t="shared" si="103"/>
        <v/>
      </c>
      <c r="BX132" t="str">
        <f t="shared" si="104"/>
        <v/>
      </c>
      <c r="BY132" t="str">
        <f t="shared" si="105"/>
        <v/>
      </c>
      <c r="BZ132" t="str">
        <f t="shared" si="106"/>
        <v/>
      </c>
      <c r="CA132" s="935" t="str">
        <f t="shared" si="107"/>
        <v/>
      </c>
    </row>
    <row r="133" spans="1:79" ht="15.75" customHeight="1" thickBot="1" x14ac:dyDescent="0.45">
      <c r="A133" s="1497"/>
      <c r="B133" s="1684"/>
      <c r="C133" s="97"/>
      <c r="D133" s="98"/>
      <c r="E133" s="98"/>
      <c r="F133" s="87"/>
      <c r="G133" s="87"/>
      <c r="H133" s="1469"/>
      <c r="I133" s="1103" t="str">
        <f>IF(ISNA(VLOOKUP(C133,'J1&amp;J2'!$CA$9:$CE$466,5,FALSE)),"",VLOOKUP(C133,'J1&amp;J2'!$CA$9:$CE$466,5,FALSE))</f>
        <v/>
      </c>
      <c r="J133" s="1517"/>
      <c r="K133" s="1680"/>
      <c r="L133" s="1691"/>
      <c r="M133" s="1469"/>
      <c r="N133" s="1469"/>
      <c r="O133" s="88"/>
      <c r="P133" s="88"/>
      <c r="Q133" s="987"/>
      <c r="R133" s="1691"/>
      <c r="S133" s="1469"/>
      <c r="T133" s="1425"/>
      <c r="U133" s="1328" t="str">
        <f>IF(ISNA(VLOOKUP(T133,SaisieScores!$L$12:$M$103,2,FALSE)),"",VLOOKUP(T133,SaisieScores!$L$12:$M$103,2,FALSE))</f>
        <v/>
      </c>
      <c r="V133" s="942" t="str">
        <f t="shared" si="0"/>
        <v/>
      </c>
      <c r="W133" s="87" t="str">
        <f>IF('JOURNÉE 1'!AC133=0,"",'JOURNÉE 1'!AC133)</f>
        <v/>
      </c>
      <c r="X133" s="87" t="str">
        <f>IF(OR(ISBLANK(U133),U133=""),"",IF(U133="AB","",RANK(U133,$U$124:$U$149,1)+COUNTIF($U$124:U158,U133)-1))</f>
        <v/>
      </c>
      <c r="Y133" s="99"/>
      <c r="Z133" s="99"/>
      <c r="AA133" s="99"/>
      <c r="AB133" s="87" t="str">
        <f t="shared" si="1"/>
        <v/>
      </c>
      <c r="AC133" s="86" t="str">
        <f t="shared" si="110"/>
        <v/>
      </c>
      <c r="AD133" s="1045" t="str">
        <f t="shared" si="97"/>
        <v/>
      </c>
      <c r="AE133" s="87" t="str">
        <f t="shared" si="98"/>
        <v/>
      </c>
      <c r="AF133" s="1140" t="str">
        <f>IF(ISNA(VLOOKUP(C133,'JOURNÉE 1'!$C$10:$AN$257,36,FALSE)),"",VLOOKUP(C133,'JOURNÉE 1'!$C$10:$AN$257,36,FALSE))</f>
        <v/>
      </c>
      <c r="AG133" s="1162" t="str">
        <f t="shared" si="99"/>
        <v/>
      </c>
      <c r="AH133" s="1162" t="str">
        <f t="shared" si="100"/>
        <v/>
      </c>
      <c r="AI133" s="1162" t="str">
        <f t="shared" si="101"/>
        <v/>
      </c>
      <c r="AJ133" s="1241" t="str">
        <f t="shared" si="111"/>
        <v/>
      </c>
      <c r="AK133" s="1045" t="str">
        <f t="shared" si="112"/>
        <v/>
      </c>
      <c r="AL133" s="87" t="str">
        <f t="shared" si="3"/>
        <v/>
      </c>
      <c r="AM133" s="270" t="str">
        <f t="shared" si="4"/>
        <v/>
      </c>
      <c r="AN133" s="270"/>
      <c r="AO133" s="989"/>
      <c r="AP133" s="270"/>
      <c r="AQ133" s="270"/>
      <c r="AR133" s="270" t="str">
        <f t="shared" si="113"/>
        <v/>
      </c>
      <c r="AS133" s="271" t="str">
        <f t="shared" si="5"/>
        <v/>
      </c>
      <c r="AT133" s="272" t="str">
        <f t="shared" si="6"/>
        <v/>
      </c>
      <c r="AU133" s="273" t="str">
        <f t="shared" si="169"/>
        <v/>
      </c>
      <c r="AV133" s="274" t="str">
        <f t="shared" si="141"/>
        <v/>
      </c>
      <c r="AW133" s="1497"/>
      <c r="AX133" s="1497"/>
      <c r="AY133" s="1511"/>
      <c r="AZ133" s="1515"/>
      <c r="BA133" s="1458"/>
      <c r="BB133" s="1307" t="str">
        <f t="shared" si="9"/>
        <v/>
      </c>
      <c r="BC133" s="87" t="str">
        <f t="shared" si="10"/>
        <v/>
      </c>
      <c r="BD133" s="986" t="str">
        <f t="shared" si="11"/>
        <v/>
      </c>
      <c r="BE133" s="1654"/>
      <c r="BF133" s="1654"/>
      <c r="BG133" s="1654"/>
      <c r="BH133" s="1654"/>
      <c r="BI133" s="1654"/>
      <c r="BJ133" s="1029" t="str">
        <f t="shared" si="132"/>
        <v/>
      </c>
      <c r="BK133" s="1310" t="str">
        <f t="shared" si="13"/>
        <v/>
      </c>
      <c r="BL133" s="1029" t="str">
        <f>IF(ISBLANK('JOURNÉE 1'!C133),"",'JOURNÉE 1'!C133)</f>
        <v/>
      </c>
      <c r="BM133" s="1310" t="str">
        <f>IF(ISBLANK('JOURNÉE 1'!AB133),"",'JOURNÉE 1'!AB133)</f>
        <v/>
      </c>
      <c r="BN133" s="1310" t="str">
        <f>IF(ISNA(VLOOKUP(BJ133,'JOURNÉE 1'!$BN$10:$BQ$280,3,FALSE)),"",VLOOKUP(BJ133,'JOURNÉE 1'!$BN$10:$BQ$280,3,FALSE))</f>
        <v/>
      </c>
      <c r="BO133" s="1310" t="str">
        <f t="shared" si="21"/>
        <v/>
      </c>
      <c r="BP133" s="1310" t="str">
        <f t="shared" si="126"/>
        <v/>
      </c>
      <c r="BQ133" s="1310" t="str">
        <f>IF(ISNA(VLOOKUP(BJ133,'JOURNÉE 1'!$C$10:AF$298,1,FALSE)),"",VLOOKUP(BJ133,'JOURNÉE 1'!$C$10:$AF$298,1,FALSE))</f>
        <v/>
      </c>
      <c r="BR133" s="277"/>
      <c r="BS133" t="str">
        <f>IF(ISEVEN(ROW()),IF($B133&lt;&gt;0,TEXT($B133,"00")&amp;" "&amp;#REF!&amp;" "&amp;1,""),IF($B132&lt;&gt;0,TEXT($B132,"00")&amp;" "&amp;#REF!&amp;" "&amp;2,""))</f>
        <v/>
      </c>
      <c r="BT133" t="str">
        <f t="shared" si="95"/>
        <v/>
      </c>
      <c r="BU133" t="str">
        <f t="shared" si="96"/>
        <v/>
      </c>
      <c r="BV133" t="str">
        <f t="shared" si="102"/>
        <v/>
      </c>
      <c r="BW133" t="str">
        <f t="shared" si="103"/>
        <v/>
      </c>
      <c r="BX133" t="str">
        <f t="shared" si="104"/>
        <v/>
      </c>
      <c r="BY133" t="str">
        <f t="shared" si="105"/>
        <v/>
      </c>
      <c r="BZ133" t="str">
        <f t="shared" si="106"/>
        <v/>
      </c>
      <c r="CA133" s="935" t="str">
        <f t="shared" si="107"/>
        <v/>
      </c>
    </row>
    <row r="134" spans="1:79" ht="15.75" customHeight="1" x14ac:dyDescent="0.4">
      <c r="A134" s="1497"/>
      <c r="B134" s="1687"/>
      <c r="C134" s="113"/>
      <c r="D134" s="114"/>
      <c r="E134" s="114"/>
      <c r="F134" s="115"/>
      <c r="G134" s="115"/>
      <c r="H134" s="1670" t="str">
        <f t="shared" ref="H134" si="178">IF(G135="","",G134+G135)</f>
        <v/>
      </c>
      <c r="I134" s="1107" t="str">
        <f>IF(ISNA(VLOOKUP(C134,'J1&amp;J2'!$CA$9:$CE$466,5,FALSE)),"",VLOOKUP(C134,'J1&amp;J2'!$CA$9:$CE$466,5,FALSE))</f>
        <v/>
      </c>
      <c r="J134" s="1627"/>
      <c r="K134" s="1685" t="str">
        <f>IF(ISNA(VLOOKUP(J134,SaisieScores!$I$12:$J$103,2,FALSE)),"",VLOOKUP(J134,SaisieScores!$I$12:$J$103,2,FALSE))</f>
        <v/>
      </c>
      <c r="L134" s="1695" t="str">
        <f>IF(OR(K134="",K134=0,K134=999),"",K134)</f>
        <v/>
      </c>
      <c r="M134" s="1670" t="str">
        <f>IF(L134="","",L134-$AL$6)</f>
        <v/>
      </c>
      <c r="N134" s="1670" t="str">
        <f t="shared" ref="N134" si="179">IF(K134="","",RANK(K134,($K$10:$K$257),1))</f>
        <v/>
      </c>
      <c r="O134" s="115"/>
      <c r="P134" s="115"/>
      <c r="Q134" s="194"/>
      <c r="R134" s="1692" t="str">
        <f>IF(OR(ISBLANK(K134),K134=""),"",RANK(K134,$K$124:$K$149,1)+COUNTIF($K$124:K134,K134)-1)</f>
        <v/>
      </c>
      <c r="S134" s="1689" t="str">
        <f>IF(R134="","",IF(R134&gt;3,"",IF(R134=1,K134,IF(R134=2,K134,IF(R134=3,K134)))))</f>
        <v/>
      </c>
      <c r="T134" s="1426"/>
      <c r="U134" s="1328" t="str">
        <f>IF(ISNA(VLOOKUP(T134,SaisieScores!$L$12:$M$103,2,FALSE)),"",VLOOKUP(T134,SaisieScores!$L$12:$M$103,2,FALSE))</f>
        <v/>
      </c>
      <c r="V134" s="985" t="str">
        <f t="shared" si="0"/>
        <v/>
      </c>
      <c r="W134" s="82" t="str">
        <f>IF('JOURNÉE 1'!AC134=0,"",'JOURNÉE 1'!AC134)</f>
        <v/>
      </c>
      <c r="X134" s="82" t="str">
        <f>IF(OR(ISBLANK(U134),U134=""),"",IF(U134="AB","",RANK(U134,$U$124:$U$149,1)+COUNTIF($U$124:U159,U134)-1))</f>
        <v/>
      </c>
      <c r="Y134" s="82"/>
      <c r="Z134" s="82"/>
      <c r="AA134" s="82"/>
      <c r="AB134" s="82" t="str">
        <f t="shared" si="1"/>
        <v/>
      </c>
      <c r="AC134" s="1042" t="str">
        <f t="shared" si="110"/>
        <v/>
      </c>
      <c r="AD134" s="1046" t="str">
        <f t="shared" si="97"/>
        <v/>
      </c>
      <c r="AE134" s="82" t="str">
        <f t="shared" si="98"/>
        <v/>
      </c>
      <c r="AF134" s="1141" t="str">
        <f>IF(ISNA(VLOOKUP(C134,'JOURNÉE 1'!$C$10:$AN$257,36,FALSE)),"",VLOOKUP(C134,'JOURNÉE 1'!$C$10:$AN$257,36,FALSE))</f>
        <v/>
      </c>
      <c r="AG134" s="1141" t="str">
        <f t="shared" si="99"/>
        <v/>
      </c>
      <c r="AH134" s="1141" t="str">
        <f t="shared" si="100"/>
        <v/>
      </c>
      <c r="AI134" s="1141" t="str">
        <f t="shared" si="101"/>
        <v/>
      </c>
      <c r="AJ134" s="1242" t="str">
        <f t="shared" si="111"/>
        <v/>
      </c>
      <c r="AK134" s="1046" t="str">
        <f t="shared" si="112"/>
        <v/>
      </c>
      <c r="AL134" s="82" t="str">
        <f t="shared" si="3"/>
        <v/>
      </c>
      <c r="AM134" s="270" t="str">
        <f t="shared" si="4"/>
        <v/>
      </c>
      <c r="AN134" s="270"/>
      <c r="AO134" s="989"/>
      <c r="AP134" s="270"/>
      <c r="AQ134" s="270"/>
      <c r="AR134" s="270" t="str">
        <f t="shared" si="113"/>
        <v/>
      </c>
      <c r="AS134" s="271" t="str">
        <f t="shared" si="5"/>
        <v/>
      </c>
      <c r="AT134" s="272" t="str">
        <f t="shared" si="6"/>
        <v/>
      </c>
      <c r="AU134" s="273" t="str">
        <f t="shared" si="169"/>
        <v/>
      </c>
      <c r="AV134" s="278" t="str">
        <f t="shared" si="141"/>
        <v/>
      </c>
      <c r="AW134" s="1497"/>
      <c r="AX134" s="1497"/>
      <c r="AY134" s="1703">
        <f>IF(BG134= "", "",BG134)</f>
        <v>0</v>
      </c>
      <c r="AZ134" s="1697" t="str">
        <f>IF(OR(BF134=""),"",IF(OR(BG134=""),"",BF134))</f>
        <v/>
      </c>
      <c r="BA134" s="1698" t="str">
        <f>IF(BH134= "", "",BH134)</f>
        <v/>
      </c>
      <c r="BB134" s="983" t="str">
        <f t="shared" si="9"/>
        <v/>
      </c>
      <c r="BC134" s="83" t="str">
        <f t="shared" si="10"/>
        <v/>
      </c>
      <c r="BD134" s="984" t="str">
        <f t="shared" si="11"/>
        <v/>
      </c>
      <c r="BE134" s="1655" t="str">
        <f>IF(OR(C134="",C135=""),"",CONCATENATE(C134,C135))</f>
        <v/>
      </c>
      <c r="BF134" s="1655" t="str">
        <f>IF(L134= "", "",L134)</f>
        <v/>
      </c>
      <c r="BG134" s="1655">
        <f>IF(ISNA(VLOOKUP(BE134,'JOURNÉE 1'!$BI$10:$BK$280,2,FALSE)),"",VLOOKUP(BE134,'JOURNÉE 1'!$BI$10:$BK$280,2,FALSE))</f>
        <v>0</v>
      </c>
      <c r="BH134" s="1655" t="str">
        <f>IF(OR(BF134="",BG134=""),"",MIN(BF134:BG134))</f>
        <v/>
      </c>
      <c r="BI134" s="1655" t="str">
        <f>IF(COUNTIF(BF134,"&gt;1")&lt;1,"",SMALL(BF134:BG134,1))</f>
        <v/>
      </c>
      <c r="BJ134" s="1029" t="str">
        <f t="shared" si="132"/>
        <v/>
      </c>
      <c r="BK134" s="1310" t="str">
        <f t="shared" si="13"/>
        <v/>
      </c>
      <c r="BL134" s="1029" t="str">
        <f>IF(ISBLANK('JOURNÉE 1'!C134),"",'JOURNÉE 1'!C134)</f>
        <v/>
      </c>
      <c r="BM134" s="1310" t="str">
        <f>IF(ISBLANK('JOURNÉE 1'!AB134),"",'JOURNÉE 1'!AB134)</f>
        <v/>
      </c>
      <c r="BN134" s="1310" t="str">
        <f>IF(ISNA(VLOOKUP(BJ134,'JOURNÉE 1'!$BN$10:$BQ$280,3,FALSE)),"",VLOOKUP(BJ134,'JOURNÉE 1'!$BN$10:$BQ$280,3,FALSE))</f>
        <v/>
      </c>
      <c r="BO134" s="1310" t="str">
        <f t="shared" si="21"/>
        <v/>
      </c>
      <c r="BP134" s="1310" t="str">
        <f t="shared" si="126"/>
        <v/>
      </c>
      <c r="BQ134" s="1310" t="str">
        <f>IF(ISNA(VLOOKUP(BJ134,'JOURNÉE 1'!$C$10:AF$298,1,FALSE)),"",VLOOKUP(BJ134,'JOURNÉE 1'!$C$10:$AF$298,1,FALSE))</f>
        <v/>
      </c>
      <c r="BR134" s="280"/>
      <c r="BS134" t="str">
        <f>IF(ISEVEN(ROW()),IF($B134&lt;&gt;0,TEXT($B134,"00")&amp;" "&amp;#REF!&amp;" "&amp;1,""),IF($B133&lt;&gt;0,TEXT($B133,"00")&amp;" "&amp;#REF!&amp;" "&amp;2,""))</f>
        <v/>
      </c>
      <c r="BT134" t="str">
        <f t="shared" si="95"/>
        <v/>
      </c>
      <c r="BU134" t="str">
        <f t="shared" si="96"/>
        <v/>
      </c>
      <c r="BV134" t="str">
        <f t="shared" si="102"/>
        <v/>
      </c>
      <c r="BW134" t="str">
        <f t="shared" si="103"/>
        <v/>
      </c>
      <c r="BX134" t="str">
        <f t="shared" si="104"/>
        <v/>
      </c>
      <c r="BY134" t="str">
        <f t="shared" si="105"/>
        <v/>
      </c>
      <c r="BZ134" t="str">
        <f t="shared" si="106"/>
        <v/>
      </c>
      <c r="CA134" s="935" t="str">
        <f t="shared" si="107"/>
        <v/>
      </c>
    </row>
    <row r="135" spans="1:79" ht="15.75" customHeight="1" thickBot="1" x14ac:dyDescent="0.45">
      <c r="A135" s="1497"/>
      <c r="B135" s="1678"/>
      <c r="C135" s="80"/>
      <c r="D135" s="81"/>
      <c r="E135" s="81"/>
      <c r="F135" s="82"/>
      <c r="G135" s="82"/>
      <c r="H135" s="1469"/>
      <c r="I135" s="1102" t="str">
        <f>IF(ISNA(VLOOKUP(C135,'J1&amp;J2'!$CA$9:$CE$466,5,FALSE)),"",VLOOKUP(C135,'J1&amp;J2'!$CA$9:$CE$466,5,FALSE))</f>
        <v/>
      </c>
      <c r="J135" s="1519"/>
      <c r="K135" s="1680"/>
      <c r="L135" s="1691"/>
      <c r="M135" s="1469"/>
      <c r="N135" s="1469"/>
      <c r="O135" s="82"/>
      <c r="P135" s="82"/>
      <c r="Q135" s="269"/>
      <c r="R135" s="1691"/>
      <c r="S135" s="1469"/>
      <c r="T135" s="1424"/>
      <c r="U135" s="1328" t="str">
        <f>IF(ISNA(VLOOKUP(T135,SaisieScores!$L$12:$M$103,2,FALSE)),"",VLOOKUP(T135,SaisieScores!$L$12:$M$103,2,FALSE))</f>
        <v/>
      </c>
      <c r="V135" s="942" t="str">
        <f t="shared" si="0"/>
        <v/>
      </c>
      <c r="W135" s="87" t="str">
        <f>IF('JOURNÉE 1'!AC135=0,"",'JOURNÉE 1'!AC135)</f>
        <v/>
      </c>
      <c r="X135" s="87" t="str">
        <f>IF(OR(ISBLANK(U135),U135=""),"",IF(U135="AB","",RANK(U135,$U$124:$U$149,1)+COUNTIF($U$124:U160,U135)-1))</f>
        <v/>
      </c>
      <c r="Y135" s="99"/>
      <c r="Z135" s="99"/>
      <c r="AA135" s="99"/>
      <c r="AB135" s="87" t="str">
        <f t="shared" si="1"/>
        <v/>
      </c>
      <c r="AC135" s="86" t="str">
        <f t="shared" si="110"/>
        <v/>
      </c>
      <c r="AD135" s="1045" t="str">
        <f t="shared" si="97"/>
        <v/>
      </c>
      <c r="AE135" s="87" t="str">
        <f t="shared" si="98"/>
        <v/>
      </c>
      <c r="AF135" s="1140" t="str">
        <f>IF(ISNA(VLOOKUP(C135,'JOURNÉE 1'!$C$10:$AN$257,36,FALSE)),"",VLOOKUP(C135,'JOURNÉE 1'!$C$10:$AN$257,36,FALSE))</f>
        <v/>
      </c>
      <c r="AG135" s="1162" t="str">
        <f t="shared" si="99"/>
        <v/>
      </c>
      <c r="AH135" s="1162" t="str">
        <f t="shared" si="100"/>
        <v/>
      </c>
      <c r="AI135" s="1162" t="str">
        <f t="shared" si="101"/>
        <v/>
      </c>
      <c r="AJ135" s="1241" t="str">
        <f t="shared" si="111"/>
        <v/>
      </c>
      <c r="AK135" s="1045" t="str">
        <f t="shared" si="112"/>
        <v/>
      </c>
      <c r="AL135" s="87" t="str">
        <f t="shared" si="3"/>
        <v/>
      </c>
      <c r="AM135" s="270" t="str">
        <f t="shared" si="4"/>
        <v/>
      </c>
      <c r="AN135" s="270"/>
      <c r="AO135" s="989"/>
      <c r="AP135" s="270"/>
      <c r="AQ135" s="270"/>
      <c r="AR135" s="270" t="str">
        <f t="shared" si="113"/>
        <v/>
      </c>
      <c r="AS135" s="271" t="str">
        <f t="shared" si="5"/>
        <v/>
      </c>
      <c r="AT135" s="272" t="str">
        <f t="shared" si="6"/>
        <v/>
      </c>
      <c r="AU135" s="273" t="str">
        <f t="shared" si="169"/>
        <v/>
      </c>
      <c r="AV135" s="274" t="str">
        <f t="shared" si="141"/>
        <v/>
      </c>
      <c r="AW135" s="1497"/>
      <c r="AX135" s="1497"/>
      <c r="AY135" s="1511"/>
      <c r="AZ135" s="1515"/>
      <c r="BA135" s="1458"/>
      <c r="BB135" s="983" t="str">
        <f t="shared" si="9"/>
        <v/>
      </c>
      <c r="BC135" s="83" t="str">
        <f t="shared" si="10"/>
        <v/>
      </c>
      <c r="BD135" s="984" t="str">
        <f t="shared" si="11"/>
        <v/>
      </c>
      <c r="BE135" s="1654"/>
      <c r="BF135" s="1654"/>
      <c r="BG135" s="1654"/>
      <c r="BH135" s="1654"/>
      <c r="BI135" s="1654"/>
      <c r="BJ135" s="1029" t="str">
        <f t="shared" si="132"/>
        <v/>
      </c>
      <c r="BK135" s="1310" t="str">
        <f t="shared" si="13"/>
        <v/>
      </c>
      <c r="BL135" s="1029" t="str">
        <f>IF(ISBLANK('JOURNÉE 1'!C135),"",'JOURNÉE 1'!C135)</f>
        <v/>
      </c>
      <c r="BM135" s="1310" t="str">
        <f>IF(ISBLANK('JOURNÉE 1'!AB135),"",'JOURNÉE 1'!AB135)</f>
        <v/>
      </c>
      <c r="BN135" s="1310" t="str">
        <f>IF(ISNA(VLOOKUP(BJ135,'JOURNÉE 1'!$BN$10:$BQ$280,3,FALSE)),"",VLOOKUP(BJ135,'JOURNÉE 1'!$BN$10:$BQ$280,3,FALSE))</f>
        <v/>
      </c>
      <c r="BO135" s="1310" t="str">
        <f t="shared" si="21"/>
        <v/>
      </c>
      <c r="BP135" s="1310" t="str">
        <f t="shared" si="126"/>
        <v/>
      </c>
      <c r="BQ135" s="1310" t="str">
        <f>IF(ISNA(VLOOKUP(BJ135,'JOURNÉE 1'!$C$10:AF$298,1,FALSE)),"",VLOOKUP(BJ135,'JOURNÉE 1'!$C$10:$AF$298,1,FALSE))</f>
        <v/>
      </c>
      <c r="BR135" s="277"/>
      <c r="BS135" t="str">
        <f>IF(ISEVEN(ROW()),IF($B135&lt;&gt;0,TEXT($B135,"00")&amp;" "&amp;#REF!&amp;" "&amp;1,""),IF($B134&lt;&gt;0,TEXT($B134,"00")&amp;" "&amp;#REF!&amp;" "&amp;2,""))</f>
        <v/>
      </c>
      <c r="BT135" t="str">
        <f t="shared" si="95"/>
        <v/>
      </c>
      <c r="BU135" t="str">
        <f t="shared" si="96"/>
        <v/>
      </c>
      <c r="BV135" t="str">
        <f t="shared" si="102"/>
        <v/>
      </c>
      <c r="BW135" t="str">
        <f t="shared" si="103"/>
        <v/>
      </c>
      <c r="BX135" t="str">
        <f t="shared" si="104"/>
        <v/>
      </c>
      <c r="BY135" t="str">
        <f t="shared" si="105"/>
        <v/>
      </c>
      <c r="BZ135" t="str">
        <f t="shared" si="106"/>
        <v/>
      </c>
      <c r="CA135" s="935" t="str">
        <f t="shared" si="107"/>
        <v/>
      </c>
    </row>
    <row r="136" spans="1:79" ht="15.75" customHeight="1" thickBot="1" x14ac:dyDescent="0.45">
      <c r="A136" s="1497"/>
      <c r="B136" s="1683"/>
      <c r="C136" s="97"/>
      <c r="D136" s="98"/>
      <c r="E136" s="98"/>
      <c r="F136" s="87"/>
      <c r="G136" s="87"/>
      <c r="H136" s="1661" t="str">
        <f t="shared" ref="H136" si="180">IF(G137="","",G136+G137)</f>
        <v/>
      </c>
      <c r="I136" s="1103" t="str">
        <f>IF(ISNA(VLOOKUP(C136,'J1&amp;J2'!$CA$9:$CE$466,5,FALSE)),"",VLOOKUP(C136,'J1&amp;J2'!$CA$9:$CE$466,5,FALSE))</f>
        <v/>
      </c>
      <c r="J136" s="1516"/>
      <c r="K136" s="1685" t="str">
        <f>IF(ISNA(VLOOKUP(J136,SaisieScores!$I$12:$J$103,2,FALSE)),"",VLOOKUP(J136,SaisieScores!$I$12:$J$103,2,FALSE))</f>
        <v/>
      </c>
      <c r="L136" s="1686" t="str">
        <f>IF(OR(K136="",K136=0,K136=999),"",K136)</f>
        <v/>
      </c>
      <c r="M136" s="1661" t="str">
        <f>IF(L136="","",L136-$AL$6)</f>
        <v/>
      </c>
      <c r="N136" s="1661" t="str">
        <f t="shared" ref="N136" si="181">IF(K136="","",RANK(K136,($K$10:$K$257),1))</f>
        <v/>
      </c>
      <c r="O136" s="99"/>
      <c r="P136" s="99"/>
      <c r="Q136" s="186"/>
      <c r="R136" s="1690" t="str">
        <f>IF(OR(ISBLANK(K136),K136=""),"",RANK(K136,$K$124:$K$149,1)+COUNTIF($K$124:K136,K136)-1)</f>
        <v/>
      </c>
      <c r="S136" s="1468" t="str">
        <f>IF(R136="","",IF(R136&gt;3,"",IF(R136=1,K136,IF(R136=2,K136,IF(R136=3,K136)))))</f>
        <v/>
      </c>
      <c r="T136" s="1425"/>
      <c r="U136" s="1328" t="str">
        <f>IF(ISNA(VLOOKUP(T136,SaisieScores!$L$12:$M$103,2,FALSE)),"",VLOOKUP(T136,SaisieScores!$L$12:$M$103,2,FALSE))</f>
        <v/>
      </c>
      <c r="V136" s="985" t="str">
        <f t="shared" si="0"/>
        <v/>
      </c>
      <c r="W136" s="82" t="str">
        <f>IF('JOURNÉE 1'!AC136=0,"",'JOURNÉE 1'!AC136)</f>
        <v/>
      </c>
      <c r="X136" s="82" t="str">
        <f>IF(OR(ISBLANK(U136),U136=""),"",IF(U136="AB","",RANK(U136,$U$124:$U$149,1)+COUNTIF($U$124:U161,U136)-1))</f>
        <v/>
      </c>
      <c r="Y136" s="82"/>
      <c r="Z136" s="82"/>
      <c r="AA136" s="82"/>
      <c r="AB136" s="82" t="str">
        <f t="shared" si="1"/>
        <v/>
      </c>
      <c r="AC136" s="1042" t="str">
        <f t="shared" si="110"/>
        <v/>
      </c>
      <c r="AD136" s="1046" t="str">
        <f t="shared" si="97"/>
        <v/>
      </c>
      <c r="AE136" s="82" t="str">
        <f t="shared" si="98"/>
        <v/>
      </c>
      <c r="AF136" s="1141" t="str">
        <f>IF(ISNA(VLOOKUP(C136,'JOURNÉE 1'!$C$10:$AN$257,36,FALSE)),"",VLOOKUP(C136,'JOURNÉE 1'!$C$10:$AN$257,36,FALSE))</f>
        <v/>
      </c>
      <c r="AG136" s="1141" t="str">
        <f t="shared" si="99"/>
        <v/>
      </c>
      <c r="AH136" s="1141" t="str">
        <f t="shared" si="100"/>
        <v/>
      </c>
      <c r="AI136" s="1141" t="str">
        <f t="shared" si="101"/>
        <v/>
      </c>
      <c r="AJ136" s="1242" t="str">
        <f t="shared" si="111"/>
        <v/>
      </c>
      <c r="AK136" s="1046" t="str">
        <f t="shared" si="112"/>
        <v/>
      </c>
      <c r="AL136" s="82" t="str">
        <f t="shared" si="3"/>
        <v/>
      </c>
      <c r="AM136" s="270" t="str">
        <f t="shared" si="4"/>
        <v/>
      </c>
      <c r="AN136" s="270"/>
      <c r="AO136" s="989"/>
      <c r="AP136" s="270"/>
      <c r="AQ136" s="270"/>
      <c r="AR136" s="270" t="str">
        <f t="shared" si="113"/>
        <v/>
      </c>
      <c r="AS136" s="271" t="str">
        <f t="shared" si="5"/>
        <v/>
      </c>
      <c r="AT136" s="272" t="str">
        <f t="shared" si="6"/>
        <v/>
      </c>
      <c r="AU136" s="273" t="str">
        <f t="shared" si="169"/>
        <v/>
      </c>
      <c r="AV136" s="278" t="str">
        <f t="shared" si="141"/>
        <v/>
      </c>
      <c r="AW136" s="1497"/>
      <c r="AX136" s="1497"/>
      <c r="AY136" s="1667">
        <f>IF(BG136= "", "",BG136)</f>
        <v>0</v>
      </c>
      <c r="AZ136" s="1658" t="str">
        <f>IF(OR(BF136=""),"",IF(OR(BG136=""),"",BF136))</f>
        <v/>
      </c>
      <c r="BA136" s="1660" t="str">
        <f>IF(BH136= "", "",BH136)</f>
        <v/>
      </c>
      <c r="BB136" s="1307" t="str">
        <f t="shared" si="9"/>
        <v/>
      </c>
      <c r="BC136" s="87" t="str">
        <f t="shared" si="10"/>
        <v/>
      </c>
      <c r="BD136" s="986" t="str">
        <f t="shared" si="11"/>
        <v/>
      </c>
      <c r="BE136" s="1655" t="str">
        <f>IF(OR(C136="",C137=""),"",CONCATENATE(C136,C137))</f>
        <v/>
      </c>
      <c r="BF136" s="1655" t="str">
        <f>IF(L136= "", "",L136)</f>
        <v/>
      </c>
      <c r="BG136" s="1655">
        <f>IF(ISNA(VLOOKUP(BE136,'JOURNÉE 1'!$BI$10:$BK$280,2,FALSE)),"",VLOOKUP(BE136,'JOURNÉE 1'!$BI$10:$BK$280,2,FALSE))</f>
        <v>0</v>
      </c>
      <c r="BH136" s="1655" t="str">
        <f>IF(OR(BF136="",BG136=""),"",MIN(BF136:BG136))</f>
        <v/>
      </c>
      <c r="BI136" s="1655" t="str">
        <f>IF(COUNTIF(BF136,"&gt;1")&lt;1,"",SMALL(BF136:BG136,1))</f>
        <v/>
      </c>
      <c r="BJ136" s="1029" t="str">
        <f t="shared" si="132"/>
        <v/>
      </c>
      <c r="BK136" s="1310" t="str">
        <f t="shared" si="13"/>
        <v/>
      </c>
      <c r="BL136" s="1029" t="str">
        <f>IF(ISBLANK('JOURNÉE 1'!C136),"",'JOURNÉE 1'!C136)</f>
        <v/>
      </c>
      <c r="BM136" s="1310" t="str">
        <f>IF(ISBLANK('JOURNÉE 1'!AB136),"",'JOURNÉE 1'!AB136)</f>
        <v/>
      </c>
      <c r="BN136" s="1310" t="str">
        <f>IF(ISNA(VLOOKUP(BJ136,'JOURNÉE 1'!$BN$10:$BQ$280,3,FALSE)),"",VLOOKUP(BJ136,'JOURNÉE 1'!$BN$10:$BQ$280,3,FALSE))</f>
        <v/>
      </c>
      <c r="BO136" s="1310" t="str">
        <f t="shared" si="21"/>
        <v/>
      </c>
      <c r="BP136" s="1310" t="str">
        <f t="shared" si="126"/>
        <v/>
      </c>
      <c r="BQ136" s="1310" t="str">
        <f>IF(ISNA(VLOOKUP(BJ136,'JOURNÉE 1'!$C$10:AF$298,1,FALSE)),"",VLOOKUP(BJ136,'JOURNÉE 1'!$C$10:$AF$298,1,FALSE))</f>
        <v/>
      </c>
      <c r="BR136" s="280"/>
      <c r="BS136" t="str">
        <f>IF(ISEVEN(ROW()),IF($B136&lt;&gt;0,TEXT($B136,"00")&amp;" "&amp;#REF!&amp;" "&amp;1,""),IF($B135&lt;&gt;0,TEXT($B135,"00")&amp;" "&amp;#REF!&amp;" "&amp;2,""))</f>
        <v/>
      </c>
      <c r="BT136" t="str">
        <f t="shared" si="95"/>
        <v/>
      </c>
      <c r="BU136" t="str">
        <f t="shared" si="96"/>
        <v/>
      </c>
      <c r="BV136" t="str">
        <f t="shared" si="102"/>
        <v/>
      </c>
      <c r="BW136" t="str">
        <f t="shared" si="103"/>
        <v/>
      </c>
      <c r="BX136" t="str">
        <f t="shared" si="104"/>
        <v/>
      </c>
      <c r="BY136" t="str">
        <f t="shared" si="105"/>
        <v/>
      </c>
      <c r="BZ136" t="str">
        <f t="shared" si="106"/>
        <v/>
      </c>
      <c r="CA136" s="935" t="str">
        <f t="shared" si="107"/>
        <v/>
      </c>
    </row>
    <row r="137" spans="1:79" ht="15.75" customHeight="1" thickBot="1" x14ac:dyDescent="0.45">
      <c r="A137" s="1497"/>
      <c r="B137" s="1684"/>
      <c r="C137" s="97"/>
      <c r="D137" s="98"/>
      <c r="E137" s="98"/>
      <c r="F137" s="87"/>
      <c r="G137" s="87"/>
      <c r="H137" s="1469"/>
      <c r="I137" s="1103" t="str">
        <f>IF(ISNA(VLOOKUP(C137,'J1&amp;J2'!$CA$9:$CE$466,5,FALSE)),"",VLOOKUP(C137,'J1&amp;J2'!$CA$9:$CE$466,5,FALSE))</f>
        <v/>
      </c>
      <c r="J137" s="1517"/>
      <c r="K137" s="1680"/>
      <c r="L137" s="1691"/>
      <c r="M137" s="1469"/>
      <c r="N137" s="1469"/>
      <c r="O137" s="88"/>
      <c r="P137" s="88"/>
      <c r="Q137" s="987"/>
      <c r="R137" s="1691"/>
      <c r="S137" s="1469"/>
      <c r="T137" s="1425"/>
      <c r="U137" s="1328" t="str">
        <f>IF(ISNA(VLOOKUP(T137,SaisieScores!$L$12:$M$103,2,FALSE)),"",VLOOKUP(T137,SaisieScores!$L$12:$M$103,2,FALSE))</f>
        <v/>
      </c>
      <c r="V137" s="942" t="str">
        <f t="shared" si="0"/>
        <v/>
      </c>
      <c r="W137" s="87" t="str">
        <f>IF('JOURNÉE 1'!AC137=0,"",'JOURNÉE 1'!AC137)</f>
        <v/>
      </c>
      <c r="X137" s="87" t="str">
        <f>IF(OR(ISBLANK(U137),U137=""),"",IF(U137="AB","",RANK(U137,$U$124:$U$149,1)+COUNTIF($U$124:U162,U137)-1))</f>
        <v/>
      </c>
      <c r="Y137" s="99"/>
      <c r="Z137" s="99"/>
      <c r="AA137" s="99"/>
      <c r="AB137" s="87" t="str">
        <f t="shared" si="1"/>
        <v/>
      </c>
      <c r="AC137" s="86" t="str">
        <f t="shared" si="110"/>
        <v/>
      </c>
      <c r="AD137" s="1045" t="str">
        <f t="shared" si="97"/>
        <v/>
      </c>
      <c r="AE137" s="87" t="str">
        <f t="shared" si="98"/>
        <v/>
      </c>
      <c r="AF137" s="1140" t="str">
        <f>IF(ISNA(VLOOKUP(C137,'JOURNÉE 1'!$C$10:$AN$257,36,FALSE)),"",VLOOKUP(C137,'JOURNÉE 1'!$C$10:$AN$257,36,FALSE))</f>
        <v/>
      </c>
      <c r="AG137" s="1162" t="str">
        <f t="shared" si="99"/>
        <v/>
      </c>
      <c r="AH137" s="1162" t="str">
        <f t="shared" si="100"/>
        <v/>
      </c>
      <c r="AI137" s="1162" t="str">
        <f t="shared" si="101"/>
        <v/>
      </c>
      <c r="AJ137" s="1241" t="str">
        <f t="shared" si="111"/>
        <v/>
      </c>
      <c r="AK137" s="1045" t="str">
        <f t="shared" si="112"/>
        <v/>
      </c>
      <c r="AL137" s="87" t="str">
        <f t="shared" si="3"/>
        <v/>
      </c>
      <c r="AM137" s="270" t="str">
        <f t="shared" si="4"/>
        <v/>
      </c>
      <c r="AN137" s="270"/>
      <c r="AO137" s="989"/>
      <c r="AP137" s="270"/>
      <c r="AQ137" s="270"/>
      <c r="AR137" s="270" t="str">
        <f t="shared" si="113"/>
        <v/>
      </c>
      <c r="AS137" s="271" t="str">
        <f t="shared" si="5"/>
        <v/>
      </c>
      <c r="AT137" s="272" t="str">
        <f t="shared" si="6"/>
        <v/>
      </c>
      <c r="AU137" s="273" t="str">
        <f t="shared" si="169"/>
        <v/>
      </c>
      <c r="AV137" s="274" t="str">
        <f t="shared" si="141"/>
        <v/>
      </c>
      <c r="AW137" s="1497"/>
      <c r="AX137" s="1497"/>
      <c r="AY137" s="1511"/>
      <c r="AZ137" s="1515"/>
      <c r="BA137" s="1458"/>
      <c r="BB137" s="1307" t="str">
        <f t="shared" si="9"/>
        <v/>
      </c>
      <c r="BC137" s="87" t="str">
        <f t="shared" si="10"/>
        <v/>
      </c>
      <c r="BD137" s="986" t="str">
        <f t="shared" si="11"/>
        <v/>
      </c>
      <c r="BE137" s="1654"/>
      <c r="BF137" s="1654"/>
      <c r="BG137" s="1654"/>
      <c r="BH137" s="1654"/>
      <c r="BI137" s="1654"/>
      <c r="BJ137" s="1029" t="str">
        <f t="shared" si="132"/>
        <v/>
      </c>
      <c r="BK137" s="1310" t="str">
        <f t="shared" si="13"/>
        <v/>
      </c>
      <c r="BL137" s="1029" t="str">
        <f>IF(ISBLANK('JOURNÉE 1'!C137),"",'JOURNÉE 1'!C137)</f>
        <v/>
      </c>
      <c r="BM137" s="1310" t="str">
        <f>IF(ISBLANK('JOURNÉE 1'!AB137),"",'JOURNÉE 1'!AB137)</f>
        <v/>
      </c>
      <c r="BN137" s="1310" t="str">
        <f>IF(ISNA(VLOOKUP(BJ137,'JOURNÉE 1'!$BN$10:$BQ$280,3,FALSE)),"",VLOOKUP(BJ137,'JOURNÉE 1'!$BN$10:$BQ$280,3,FALSE))</f>
        <v/>
      </c>
      <c r="BO137" s="1310" t="str">
        <f t="shared" si="21"/>
        <v/>
      </c>
      <c r="BP137" s="1310" t="str">
        <f t="shared" si="126"/>
        <v/>
      </c>
      <c r="BQ137" s="1310" t="str">
        <f>IF(ISNA(VLOOKUP(BJ137,'JOURNÉE 1'!$C$10:AF$298,1,FALSE)),"",VLOOKUP(BJ137,'JOURNÉE 1'!$C$10:$AF$298,1,FALSE))</f>
        <v/>
      </c>
      <c r="BR137" s="277"/>
      <c r="BS137" t="str">
        <f>IF(ISEVEN(ROW()),IF($B137&lt;&gt;0,TEXT($B137,"00")&amp;" "&amp;#REF!&amp;" "&amp;1,""),IF($B136&lt;&gt;0,TEXT($B136,"00")&amp;" "&amp;#REF!&amp;" "&amp;2,""))</f>
        <v/>
      </c>
      <c r="BT137" t="str">
        <f t="shared" si="95"/>
        <v/>
      </c>
      <c r="BU137" t="str">
        <f t="shared" si="96"/>
        <v/>
      </c>
      <c r="BV137" t="str">
        <f t="shared" si="102"/>
        <v/>
      </c>
      <c r="BW137" t="str">
        <f t="shared" si="103"/>
        <v/>
      </c>
      <c r="BX137" t="str">
        <f t="shared" si="104"/>
        <v/>
      </c>
      <c r="BY137" t="str">
        <f t="shared" si="105"/>
        <v/>
      </c>
      <c r="BZ137" t="str">
        <f t="shared" si="106"/>
        <v/>
      </c>
      <c r="CA137" s="935" t="str">
        <f t="shared" si="107"/>
        <v/>
      </c>
    </row>
    <row r="138" spans="1:79" ht="15.75" customHeight="1" x14ac:dyDescent="0.4">
      <c r="A138" s="1497"/>
      <c r="B138" s="1687"/>
      <c r="C138" s="113"/>
      <c r="D138" s="114"/>
      <c r="E138" s="114"/>
      <c r="F138" s="115"/>
      <c r="G138" s="115"/>
      <c r="H138" s="1670" t="str">
        <f t="shared" ref="H138" si="182">IF(G139="","",G138+G139)</f>
        <v/>
      </c>
      <c r="I138" s="1107" t="str">
        <f>IF(ISNA(VLOOKUP(C138,'J1&amp;J2'!$CA$9:$CE$466,5,FALSE)),"",VLOOKUP(C138,'J1&amp;J2'!$CA$9:$CE$466,5,FALSE))</f>
        <v/>
      </c>
      <c r="J138" s="1627"/>
      <c r="K138" s="1685" t="str">
        <f>IF(ISNA(VLOOKUP(J138,SaisieScores!$I$12:$J$103,2,FALSE)),"",VLOOKUP(J138,SaisieScores!$I$12:$J$103,2,FALSE))</f>
        <v/>
      </c>
      <c r="L138" s="1695" t="str">
        <f>IF(OR(K138="",K138=0,K138=999),"",K138)</f>
        <v/>
      </c>
      <c r="M138" s="1670" t="str">
        <f>IF(L138="","",L138-$AL$6)</f>
        <v/>
      </c>
      <c r="N138" s="1670" t="str">
        <f t="shared" ref="N138" si="183">IF(K138="","",RANK(K138,($K$10:$K$257),1))</f>
        <v/>
      </c>
      <c r="O138" s="115"/>
      <c r="P138" s="115"/>
      <c r="Q138" s="194"/>
      <c r="R138" s="1692" t="str">
        <f>IF(OR(ISBLANK(K138),K138=""),"",RANK(K138,$K$124:$K$149,1)+COUNTIF($K$124:K138,K138)-1)</f>
        <v/>
      </c>
      <c r="S138" s="1689" t="str">
        <f>IF(R138="","",IF(R138&gt;3,"",IF(R138=1,K138,IF(R138=2,K138,IF(R138=3,K138)))))</f>
        <v/>
      </c>
      <c r="T138" s="1426"/>
      <c r="U138" s="1328" t="str">
        <f>IF(ISNA(VLOOKUP(T138,SaisieScores!$L$12:$M$103,2,FALSE)),"",VLOOKUP(T138,SaisieScores!$L$12:$M$103,2,FALSE))</f>
        <v/>
      </c>
      <c r="V138" s="985" t="str">
        <f t="shared" si="0"/>
        <v/>
      </c>
      <c r="W138" s="82" t="str">
        <f>IF('JOURNÉE 1'!AC138=0,"",'JOURNÉE 1'!AC138)</f>
        <v/>
      </c>
      <c r="X138" s="82" t="str">
        <f>IF(OR(ISBLANK(U138),U138=""),"",IF(U138="AB","",RANK(U138,$U$124:$U$149,1)+COUNTIF($U$124:U163,U138)-1))</f>
        <v/>
      </c>
      <c r="Y138" s="82"/>
      <c r="Z138" s="82"/>
      <c r="AA138" s="82"/>
      <c r="AB138" s="82" t="str">
        <f t="shared" si="1"/>
        <v/>
      </c>
      <c r="AC138" s="1042" t="str">
        <f t="shared" si="110"/>
        <v/>
      </c>
      <c r="AD138" s="1046" t="str">
        <f t="shared" si="97"/>
        <v/>
      </c>
      <c r="AE138" s="82" t="str">
        <f t="shared" si="98"/>
        <v/>
      </c>
      <c r="AF138" s="1141" t="str">
        <f>IF(ISNA(VLOOKUP(C138,'JOURNÉE 1'!$C$10:$AN$257,36,FALSE)),"",VLOOKUP(C138,'JOURNÉE 1'!$C$10:$AN$257,36,FALSE))</f>
        <v/>
      </c>
      <c r="AG138" s="1141" t="str">
        <f t="shared" si="99"/>
        <v/>
      </c>
      <c r="AH138" s="1141" t="str">
        <f t="shared" si="100"/>
        <v/>
      </c>
      <c r="AI138" s="1141" t="str">
        <f t="shared" si="101"/>
        <v/>
      </c>
      <c r="AJ138" s="1242" t="str">
        <f t="shared" si="111"/>
        <v/>
      </c>
      <c r="AK138" s="1046" t="str">
        <f t="shared" si="112"/>
        <v/>
      </c>
      <c r="AL138" s="82" t="str">
        <f t="shared" si="3"/>
        <v/>
      </c>
      <c r="AM138" s="270" t="str">
        <f t="shared" si="4"/>
        <v/>
      </c>
      <c r="AN138" s="270"/>
      <c r="AO138" s="989"/>
      <c r="AP138" s="270"/>
      <c r="AQ138" s="270"/>
      <c r="AR138" s="270" t="str">
        <f t="shared" si="113"/>
        <v/>
      </c>
      <c r="AS138" s="271" t="str">
        <f t="shared" si="5"/>
        <v/>
      </c>
      <c r="AT138" s="272" t="str">
        <f t="shared" si="6"/>
        <v/>
      </c>
      <c r="AU138" s="273" t="str">
        <f t="shared" si="169"/>
        <v/>
      </c>
      <c r="AV138" s="278" t="str">
        <f t="shared" si="141"/>
        <v/>
      </c>
      <c r="AW138" s="1497"/>
      <c r="AX138" s="1497"/>
      <c r="AY138" s="1667">
        <f>IF(BG138= "", "",BG138)</f>
        <v>0</v>
      </c>
      <c r="AZ138" s="1658" t="str">
        <f>IF(OR(BF138=""),"",IF(OR(BG138=""),"",BF138))</f>
        <v/>
      </c>
      <c r="BA138" s="1660" t="str">
        <f>IF(BH138= "", "",BH138)</f>
        <v/>
      </c>
      <c r="BB138" s="1307" t="str">
        <f t="shared" si="9"/>
        <v/>
      </c>
      <c r="BC138" s="87" t="str">
        <f t="shared" si="10"/>
        <v/>
      </c>
      <c r="BD138" s="986" t="str">
        <f t="shared" si="11"/>
        <v/>
      </c>
      <c r="BE138" s="1655" t="str">
        <f>IF(OR(C138="",C139=""),"",CONCATENATE(C138,C139))</f>
        <v/>
      </c>
      <c r="BF138" s="1655" t="str">
        <f>IF(L138= "", "",L138)</f>
        <v/>
      </c>
      <c r="BG138" s="1655">
        <f>IF(ISNA(VLOOKUP(BE138,'JOURNÉE 1'!$BI$10:$BK$280,2,FALSE)),"",VLOOKUP(BE138,'JOURNÉE 1'!$BI$10:$BK$280,2,FALSE))</f>
        <v>0</v>
      </c>
      <c r="BH138" s="1655" t="str">
        <f>IF(OR(BF138="",BG138=""),"",MIN(BF138:BG138))</f>
        <v/>
      </c>
      <c r="BI138" s="1655" t="str">
        <f>IF(COUNTIF(BF138,"&gt;1")&lt;1,"",SMALL(BF138:BG138,1))</f>
        <v/>
      </c>
      <c r="BJ138" s="1029" t="str">
        <f t="shared" si="132"/>
        <v/>
      </c>
      <c r="BK138" s="1310" t="str">
        <f t="shared" si="13"/>
        <v/>
      </c>
      <c r="BL138" s="1029" t="str">
        <f>IF(ISBLANK('JOURNÉE 1'!C138),"",'JOURNÉE 1'!C138)</f>
        <v/>
      </c>
      <c r="BM138" s="1310" t="str">
        <f>IF(ISBLANK('JOURNÉE 1'!AB138),"",'JOURNÉE 1'!AB138)</f>
        <v/>
      </c>
      <c r="BN138" s="1310" t="str">
        <f>IF(ISNA(VLOOKUP(BJ138,'JOURNÉE 1'!$BN$10:$BQ$280,3,FALSE)),"",VLOOKUP(BJ138,'JOURNÉE 1'!$BN$10:$BQ$280,3,FALSE))</f>
        <v/>
      </c>
      <c r="BO138" s="1310" t="str">
        <f t="shared" si="21"/>
        <v/>
      </c>
      <c r="BP138" s="1310" t="str">
        <f t="shared" si="126"/>
        <v/>
      </c>
      <c r="BQ138" s="1310" t="str">
        <f>IF(ISNA(VLOOKUP(BJ138,'JOURNÉE 1'!$C$10:AF$298,1,FALSE)),"",VLOOKUP(BJ138,'JOURNÉE 1'!$C$10:$AF$298,1,FALSE))</f>
        <v/>
      </c>
      <c r="BR138" s="280"/>
      <c r="BS138" t="str">
        <f>IF(ISEVEN(ROW()),IF($B138&lt;&gt;0,TEXT($B138,"00")&amp;" "&amp;#REF!&amp;" "&amp;1,""),IF($B137&lt;&gt;0,TEXT($B137,"00")&amp;" "&amp;#REF!&amp;" "&amp;2,""))</f>
        <v/>
      </c>
      <c r="BT138" t="str">
        <f t="shared" ref="BT138:BT201" si="184">+IFERROR(VALUE(LEFT(BS138,2)),"")</f>
        <v/>
      </c>
      <c r="BU138" t="str">
        <f t="shared" ref="BU138:BU201" si="185">+IFERROR(MID(BS138,SEARCH(" ",BS138)+1,2),"")</f>
        <v/>
      </c>
      <c r="BV138" t="str">
        <f t="shared" si="102"/>
        <v/>
      </c>
      <c r="BW138" t="str">
        <f t="shared" si="103"/>
        <v/>
      </c>
      <c r="BX138" t="str">
        <f t="shared" si="104"/>
        <v/>
      </c>
      <c r="BY138" t="str">
        <f t="shared" si="105"/>
        <v/>
      </c>
      <c r="BZ138" t="str">
        <f t="shared" si="106"/>
        <v/>
      </c>
      <c r="CA138" s="935" t="str">
        <f t="shared" si="107"/>
        <v/>
      </c>
    </row>
    <row r="139" spans="1:79" ht="15.75" customHeight="1" thickBot="1" x14ac:dyDescent="0.45">
      <c r="A139" s="1497"/>
      <c r="B139" s="1678"/>
      <c r="C139" s="80"/>
      <c r="D139" s="81"/>
      <c r="E139" s="81"/>
      <c r="F139" s="82"/>
      <c r="G139" s="82"/>
      <c r="H139" s="1469"/>
      <c r="I139" s="1102" t="str">
        <f>IF(ISNA(VLOOKUP(C139,'J1&amp;J2'!$CA$9:$CE$466,5,FALSE)),"",VLOOKUP(C139,'J1&amp;J2'!$CA$9:$CE$466,5,FALSE))</f>
        <v/>
      </c>
      <c r="J139" s="1519"/>
      <c r="K139" s="1680"/>
      <c r="L139" s="1691"/>
      <c r="M139" s="1469"/>
      <c r="N139" s="1469"/>
      <c r="O139" s="82"/>
      <c r="P139" s="82"/>
      <c r="Q139" s="269"/>
      <c r="R139" s="1691"/>
      <c r="S139" s="1469"/>
      <c r="T139" s="1424"/>
      <c r="U139" s="1328" t="str">
        <f>IF(ISNA(VLOOKUP(T139,SaisieScores!$L$12:$M$103,2,FALSE)),"",VLOOKUP(T139,SaisieScores!$L$12:$M$103,2,FALSE))</f>
        <v/>
      </c>
      <c r="V139" s="942" t="str">
        <f t="shared" si="0"/>
        <v/>
      </c>
      <c r="W139" s="87" t="str">
        <f>IF('JOURNÉE 1'!AC139=0,"",'JOURNÉE 1'!AC139)</f>
        <v/>
      </c>
      <c r="X139" s="87" t="str">
        <f>IF(OR(ISBLANK(U139),U139=""),"",IF(U139="AB","",RANK(U139,$U$124:$U$149,1)+COUNTIF($U$124:U164,U139)-1))</f>
        <v/>
      </c>
      <c r="Y139" s="99"/>
      <c r="Z139" s="99"/>
      <c r="AA139" s="99"/>
      <c r="AB139" s="87" t="str">
        <f t="shared" si="1"/>
        <v/>
      </c>
      <c r="AC139" s="86" t="str">
        <f t="shared" si="110"/>
        <v/>
      </c>
      <c r="AD139" s="1045" t="str">
        <f t="shared" ref="AD139:AD202" si="186">IF(U139="","",IF(U139="AB","",RANK(U139,$U$10:$U$257,1)))</f>
        <v/>
      </c>
      <c r="AE139" s="87" t="str">
        <f t="shared" ref="AE139:AE202" si="187">IF(X139="","",IF(U139=999,"",IF(X139&gt;4,"",IF(X139=1,U139,IF(X139=2,U139,IF(X139=3,U139,IF(X139=4,U139)))))))</f>
        <v/>
      </c>
      <c r="AF139" s="1140" t="str">
        <f>IF(ISNA(VLOOKUP(C139,'JOURNÉE 1'!$C$10:$AN$257,36,FALSE)),"",VLOOKUP(C139,'JOURNÉE 1'!$C$10:$AN$257,36,FALSE))</f>
        <v/>
      </c>
      <c r="AG139" s="1162" t="str">
        <f t="shared" ref="AG139:AG202" si="188">IF(G139="","",IF(G139=36,"",IF(AF139="",G139,AF139)))</f>
        <v/>
      </c>
      <c r="AH139" s="1162" t="str">
        <f t="shared" ref="AH139:AH202" si="189">IF(U139=999,"",IF(G139="","",IF(U139="AB",IF(AG139+3.6&gt;=36,36,AG139+3.6),IF(OR(ISBLANK(AG139),ISBLANK(U139),ISBLANK($AL$6)),"",IF(AND(AG139&gt;=18,$AL$6-U139+AG139&gt;0),AG139-($AL$6-U139+AG139)*0.4,IF(AND(AG139&lt;18,$AL$6-U139+AG139&gt;0),AG139-($AL$6-U139+AG139)*0.2,IF($AL$6-U139+AG139&lt;0,IF(AG139-($AL$6-U139+AG139)*0.1&gt;36,36,AG139-($AL$6-U139+AG139)*0.1),IF($AL$6-U139+AG139=0,AG139))))))))</f>
        <v/>
      </c>
      <c r="AI139" s="1162" t="str">
        <f t="shared" ref="AI139:AI202" si="190">IF(AH139="","",ROUND(AH139-G139,1))</f>
        <v/>
      </c>
      <c r="AJ139" s="1241" t="str">
        <f t="shared" si="111"/>
        <v/>
      </c>
      <c r="AK139" s="1045" t="str">
        <f t="shared" si="112"/>
        <v/>
      </c>
      <c r="AL139" s="87" t="str">
        <f t="shared" si="3"/>
        <v/>
      </c>
      <c r="AM139" s="270" t="str">
        <f t="shared" si="4"/>
        <v/>
      </c>
      <c r="AN139" s="270"/>
      <c r="AO139" s="989"/>
      <c r="AP139" s="270"/>
      <c r="AQ139" s="270"/>
      <c r="AR139" s="270" t="str">
        <f t="shared" si="113"/>
        <v/>
      </c>
      <c r="AS139" s="271" t="str">
        <f t="shared" si="5"/>
        <v/>
      </c>
      <c r="AT139" s="272" t="str">
        <f t="shared" si="6"/>
        <v/>
      </c>
      <c r="AU139" s="273" t="str">
        <f t="shared" si="169"/>
        <v/>
      </c>
      <c r="AV139" s="274" t="str">
        <f t="shared" si="141"/>
        <v/>
      </c>
      <c r="AW139" s="1497"/>
      <c r="AX139" s="1497"/>
      <c r="AY139" s="1511"/>
      <c r="AZ139" s="1515"/>
      <c r="BA139" s="1458"/>
      <c r="BB139" s="1307" t="str">
        <f t="shared" si="9"/>
        <v/>
      </c>
      <c r="BC139" s="87" t="str">
        <f t="shared" si="10"/>
        <v/>
      </c>
      <c r="BD139" s="986" t="str">
        <f t="shared" si="11"/>
        <v/>
      </c>
      <c r="BE139" s="1654"/>
      <c r="BF139" s="1654"/>
      <c r="BG139" s="1654"/>
      <c r="BH139" s="1654"/>
      <c r="BI139" s="1654"/>
      <c r="BJ139" s="1029" t="str">
        <f t="shared" si="132"/>
        <v/>
      </c>
      <c r="BK139" s="1310" t="str">
        <f t="shared" si="13"/>
        <v/>
      </c>
      <c r="BL139" s="1029" t="str">
        <f>IF(ISBLANK('JOURNÉE 1'!C139),"",'JOURNÉE 1'!C139)</f>
        <v/>
      </c>
      <c r="BM139" s="1310" t="str">
        <f>IF(ISBLANK('JOURNÉE 1'!AB139),"",'JOURNÉE 1'!AB139)</f>
        <v/>
      </c>
      <c r="BN139" s="1310" t="str">
        <f>IF(ISNA(VLOOKUP(BJ139,'JOURNÉE 1'!$BN$10:$BQ$280,3,FALSE)),"",VLOOKUP(BJ139,'JOURNÉE 1'!$BN$10:$BQ$280,3,FALSE))</f>
        <v/>
      </c>
      <c r="BO139" s="1310" t="str">
        <f t="shared" si="21"/>
        <v/>
      </c>
      <c r="BP139" s="1310" t="str">
        <f t="shared" si="126"/>
        <v/>
      </c>
      <c r="BQ139" s="1310" t="str">
        <f>IF(ISNA(VLOOKUP(BJ139,'JOURNÉE 1'!$C$10:AF$298,1,FALSE)),"",VLOOKUP(BJ139,'JOURNÉE 1'!$C$10:$AF$298,1,FALSE))</f>
        <v/>
      </c>
      <c r="BR139" s="277"/>
      <c r="BS139" t="str">
        <f>IF(ISEVEN(ROW()),IF($B139&lt;&gt;0,TEXT($B139,"00")&amp;" "&amp;#REF!&amp;" "&amp;1,""),IF($B138&lt;&gt;0,TEXT($B138,"00")&amp;" "&amp;#REF!&amp;" "&amp;2,""))</f>
        <v/>
      </c>
      <c r="BT139" t="str">
        <f t="shared" si="184"/>
        <v/>
      </c>
      <c r="BU139" t="str">
        <f t="shared" si="185"/>
        <v/>
      </c>
      <c r="BV139" t="str">
        <f t="shared" ref="BV139:BV202" si="191">+IF(BR139&gt;0,TEXT(BR139,"00")&amp;" "&amp;T139,"")</f>
        <v/>
      </c>
      <c r="BW139" t="str">
        <f t="shared" ref="BW139:BW202" si="192">+IF($BR139&gt;0,BR139,"")</f>
        <v/>
      </c>
      <c r="BX139" t="str">
        <f t="shared" ref="BX139:BX202" si="193">+IF($BR139&gt;0,$T139,"")</f>
        <v/>
      </c>
      <c r="BY139" t="str">
        <f t="shared" ref="BY139:BY202" si="194">+IF($C139&lt;&gt;"",$D139&amp;" "&amp;$E139,"")</f>
        <v/>
      </c>
      <c r="BZ139" t="str">
        <f t="shared" ref="BZ139:BZ202" si="195">+IF($C139&lt;&gt;"",$F139,"")</f>
        <v/>
      </c>
      <c r="CA139" s="935" t="str">
        <f t="shared" ref="CA139:CA202" si="196">+IF($C139&lt;&gt;"",$G139,"")</f>
        <v/>
      </c>
    </row>
    <row r="140" spans="1:79" ht="15.75" customHeight="1" thickBot="1" x14ac:dyDescent="0.45">
      <c r="A140" s="1497"/>
      <c r="B140" s="1683"/>
      <c r="C140" s="97"/>
      <c r="D140" s="98"/>
      <c r="E140" s="98"/>
      <c r="F140" s="87"/>
      <c r="G140" s="87"/>
      <c r="H140" s="1661" t="str">
        <f t="shared" ref="H140" si="197">IF(G141="","",G140+G141)</f>
        <v/>
      </c>
      <c r="I140" s="1103" t="str">
        <f>IF(ISNA(VLOOKUP(C140,'J1&amp;J2'!$CA$9:$CE$466,5,FALSE)),"",VLOOKUP(C140,'J1&amp;J2'!$CA$9:$CE$466,5,FALSE))</f>
        <v/>
      </c>
      <c r="J140" s="1516"/>
      <c r="K140" s="1685" t="str">
        <f>IF(ISNA(VLOOKUP(J140,SaisieScores!$I$12:$J$103,2,FALSE)),"",VLOOKUP(J140,SaisieScores!$I$12:$J$103,2,FALSE))</f>
        <v/>
      </c>
      <c r="L140" s="1686" t="str">
        <f>IF(OR(K140="",K140=0,K140=999),"",K140)</f>
        <v/>
      </c>
      <c r="M140" s="1661" t="str">
        <f>IF(L140="","",L140-$AL$6)</f>
        <v/>
      </c>
      <c r="N140" s="1661" t="str">
        <f t="shared" ref="N140" si="198">IF(K140="","",RANK(K140,($K$10:$K$257),1))</f>
        <v/>
      </c>
      <c r="O140" s="99"/>
      <c r="P140" s="99"/>
      <c r="Q140" s="186"/>
      <c r="R140" s="1690" t="str">
        <f>IF(OR(ISBLANK(K140),K140=""),"",RANK(K140,$K$124:$K$149,1)+COUNTIF($K$124:K140,K140)-1)</f>
        <v/>
      </c>
      <c r="S140" s="1468" t="str">
        <f>IF(R140="","",IF(R140&gt;3,"",IF(R140=1,K140,IF(R140=2,K140,IF(R140=3,K140)))))</f>
        <v/>
      </c>
      <c r="T140" s="1425"/>
      <c r="U140" s="1328" t="str">
        <f>IF(ISNA(VLOOKUP(T140,SaisieScores!$L$12:$M$103,2,FALSE)),"",VLOOKUP(T140,SaisieScores!$L$12:$M$103,2,FALSE))</f>
        <v/>
      </c>
      <c r="V140" s="985" t="str">
        <f t="shared" si="0"/>
        <v/>
      </c>
      <c r="W140" s="82" t="str">
        <f>IF('JOURNÉE 1'!AC140=0,"",'JOURNÉE 1'!AC140)</f>
        <v/>
      </c>
      <c r="X140" s="82" t="str">
        <f>IF(OR(ISBLANK(U140),U140=""),"",IF(U140="AB","",RANK(U140,$U$124:$U$149,1)+COUNTIF($U$124:U165,U140)-1))</f>
        <v/>
      </c>
      <c r="Y140" s="82"/>
      <c r="Z140" s="82"/>
      <c r="AA140" s="82"/>
      <c r="AB140" s="82" t="str">
        <f t="shared" si="1"/>
        <v/>
      </c>
      <c r="AC140" s="1042" t="str">
        <f t="shared" ref="AC140:AC203" si="199">IF(V140="","",IF(V140="AB","",V140-$AL$6))</f>
        <v/>
      </c>
      <c r="AD140" s="1046" t="str">
        <f t="shared" si="186"/>
        <v/>
      </c>
      <c r="AE140" s="82" t="str">
        <f t="shared" si="187"/>
        <v/>
      </c>
      <c r="AF140" s="1141" t="str">
        <f>IF(ISNA(VLOOKUP(C140,'JOURNÉE 1'!$C$10:$AN$257,36,FALSE)),"",VLOOKUP(C140,'JOURNÉE 1'!$C$10:$AN$257,36,FALSE))</f>
        <v/>
      </c>
      <c r="AG140" s="1141" t="str">
        <f t="shared" si="188"/>
        <v/>
      </c>
      <c r="AH140" s="1141" t="str">
        <f t="shared" si="189"/>
        <v/>
      </c>
      <c r="AI140" s="1141" t="str">
        <f t="shared" si="190"/>
        <v/>
      </c>
      <c r="AJ140" s="1242" t="str">
        <f t="shared" ref="AJ140:AJ203" si="200">IF(V140="","",IF(V140="AB","",U140-G140))</f>
        <v/>
      </c>
      <c r="AK140" s="1046" t="str">
        <f t="shared" ref="AK140:AK203" si="201">IF(OR(ISBLANK(AJ140),AJ140=""),"",RANK(AJ140,($AJ$10:$AJ$257),1))</f>
        <v/>
      </c>
      <c r="AL140" s="82" t="str">
        <f t="shared" si="3"/>
        <v/>
      </c>
      <c r="AM140" s="270" t="str">
        <f t="shared" si="4"/>
        <v/>
      </c>
      <c r="AN140" s="270"/>
      <c r="AO140" s="989"/>
      <c r="AP140" s="270"/>
      <c r="AQ140" s="270"/>
      <c r="AR140" s="270" t="str">
        <f t="shared" ref="AR140:AR203" si="202">IF(AJ140="","",RANK(AJ140,($AJ$10:$AJ$257),1))</f>
        <v/>
      </c>
      <c r="AS140" s="271" t="str">
        <f t="shared" si="5"/>
        <v/>
      </c>
      <c r="AT140" s="272" t="str">
        <f t="shared" si="6"/>
        <v/>
      </c>
      <c r="AU140" s="273" t="str">
        <f t="shared" si="169"/>
        <v/>
      </c>
      <c r="AV140" s="278" t="str">
        <f t="shared" si="141"/>
        <v/>
      </c>
      <c r="AW140" s="1497"/>
      <c r="AX140" s="1497"/>
      <c r="AY140" s="1667">
        <f>IF(BG140= "", "",BG140)</f>
        <v>0</v>
      </c>
      <c r="AZ140" s="1658" t="str">
        <f>IF(OR(BF140=""),"",IF(OR(BG140=""),"",BF140))</f>
        <v/>
      </c>
      <c r="BA140" s="1660" t="str">
        <f>IF(BH140= "", "",BH140)</f>
        <v/>
      </c>
      <c r="BB140" s="1307" t="str">
        <f t="shared" si="9"/>
        <v/>
      </c>
      <c r="BC140" s="87" t="str">
        <f t="shared" si="10"/>
        <v/>
      </c>
      <c r="BD140" s="986" t="str">
        <f t="shared" si="11"/>
        <v/>
      </c>
      <c r="BE140" s="1655" t="str">
        <f>IF(OR(C140="",C141=""),"",CONCATENATE(C140,C141))</f>
        <v/>
      </c>
      <c r="BF140" s="1655" t="str">
        <f>IF(L140= "", "",L140)</f>
        <v/>
      </c>
      <c r="BG140" s="1655">
        <f>IF(ISNA(VLOOKUP(BE140,'JOURNÉE 1'!$BI$10:$BK$280,2,FALSE)),"",VLOOKUP(BE140,'JOURNÉE 1'!$BI$10:$BK$280,2,FALSE))</f>
        <v>0</v>
      </c>
      <c r="BH140" s="1655" t="str">
        <f>IF(OR(BF140="",BG140=""),"",MIN(BF140:BG140))</f>
        <v/>
      </c>
      <c r="BI140" s="1655" t="str">
        <f>IF(COUNTIF(BF140,"&gt;1")&lt;1,"",SMALL(BF140:BG140,1))</f>
        <v/>
      </c>
      <c r="BJ140" s="1029" t="str">
        <f t="shared" si="132"/>
        <v/>
      </c>
      <c r="BK140" s="1310" t="str">
        <f t="shared" si="13"/>
        <v/>
      </c>
      <c r="BL140" s="1029" t="str">
        <f>IF(ISBLANK('JOURNÉE 1'!C140),"",'JOURNÉE 1'!C140)</f>
        <v/>
      </c>
      <c r="BM140" s="1310" t="str">
        <f>IF(ISBLANK('JOURNÉE 1'!AB140),"",'JOURNÉE 1'!AB140)</f>
        <v/>
      </c>
      <c r="BN140" s="1310" t="str">
        <f>IF(ISNA(VLOOKUP(BJ140,'JOURNÉE 1'!$BN$10:$BQ$280,3,FALSE)),"",VLOOKUP(BJ140,'JOURNÉE 1'!$BN$10:$BQ$280,3,FALSE))</f>
        <v/>
      </c>
      <c r="BO140" s="1310" t="str">
        <f t="shared" si="21"/>
        <v/>
      </c>
      <c r="BP140" s="1310" t="str">
        <f t="shared" si="126"/>
        <v/>
      </c>
      <c r="BQ140" s="1310" t="str">
        <f>IF(ISNA(VLOOKUP(BJ140,'JOURNÉE 1'!$C$10:AF$298,1,FALSE)),"",VLOOKUP(BJ140,'JOURNÉE 1'!$C$10:$AF$298,1,FALSE))</f>
        <v/>
      </c>
      <c r="BR140" s="280"/>
      <c r="BS140" t="str">
        <f>IF(ISEVEN(ROW()),IF($B140&lt;&gt;0,TEXT($B140,"00")&amp;" "&amp;#REF!&amp;" "&amp;1,""),IF($B139&lt;&gt;0,TEXT($B139,"00")&amp;" "&amp;#REF!&amp;" "&amp;2,""))</f>
        <v/>
      </c>
      <c r="BT140" t="str">
        <f t="shared" si="184"/>
        <v/>
      </c>
      <c r="BU140" t="str">
        <f t="shared" si="185"/>
        <v/>
      </c>
      <c r="BV140" t="str">
        <f t="shared" si="191"/>
        <v/>
      </c>
      <c r="BW140" t="str">
        <f t="shared" si="192"/>
        <v/>
      </c>
      <c r="BX140" t="str">
        <f t="shared" si="193"/>
        <v/>
      </c>
      <c r="BY140" t="str">
        <f t="shared" si="194"/>
        <v/>
      </c>
      <c r="BZ140" t="str">
        <f t="shared" si="195"/>
        <v/>
      </c>
      <c r="CA140" s="935" t="str">
        <f t="shared" si="196"/>
        <v/>
      </c>
    </row>
    <row r="141" spans="1:79" ht="15.75" customHeight="1" thickBot="1" x14ac:dyDescent="0.45">
      <c r="A141" s="1497"/>
      <c r="B141" s="1684"/>
      <c r="C141" s="97"/>
      <c r="D141" s="98"/>
      <c r="E141" s="98"/>
      <c r="F141" s="87"/>
      <c r="G141" s="87"/>
      <c r="H141" s="1469"/>
      <c r="I141" s="1103" t="str">
        <f>IF(ISNA(VLOOKUP(C141,'J1&amp;J2'!$CA$9:$CE$466,5,FALSE)),"",VLOOKUP(C141,'J1&amp;J2'!$CA$9:$CE$466,5,FALSE))</f>
        <v/>
      </c>
      <c r="J141" s="1517"/>
      <c r="K141" s="1680"/>
      <c r="L141" s="1691"/>
      <c r="M141" s="1469"/>
      <c r="N141" s="1469"/>
      <c r="O141" s="88"/>
      <c r="P141" s="88"/>
      <c r="Q141" s="987"/>
      <c r="R141" s="1691"/>
      <c r="S141" s="1469"/>
      <c r="T141" s="1425"/>
      <c r="U141" s="1328" t="str">
        <f>IF(ISNA(VLOOKUP(T141,SaisieScores!$L$12:$M$103,2,FALSE)),"",VLOOKUP(T141,SaisieScores!$L$12:$M$103,2,FALSE))</f>
        <v/>
      </c>
      <c r="V141" s="942" t="str">
        <f t="shared" si="0"/>
        <v/>
      </c>
      <c r="W141" s="87" t="str">
        <f>IF('JOURNÉE 1'!AC141=0,"",'JOURNÉE 1'!AC141)</f>
        <v/>
      </c>
      <c r="X141" s="87" t="str">
        <f>IF(OR(ISBLANK(U141),U141=""),"",IF(U141="AB","",RANK(U141,$U$124:$U$149,1)+COUNTIF($U$124:U166,U141)-1))</f>
        <v/>
      </c>
      <c r="Y141" s="99"/>
      <c r="Z141" s="99"/>
      <c r="AA141" s="99"/>
      <c r="AB141" s="87" t="str">
        <f t="shared" si="1"/>
        <v/>
      </c>
      <c r="AC141" s="86" t="str">
        <f t="shared" si="199"/>
        <v/>
      </c>
      <c r="AD141" s="1045" t="str">
        <f t="shared" si="186"/>
        <v/>
      </c>
      <c r="AE141" s="87" t="str">
        <f t="shared" si="187"/>
        <v/>
      </c>
      <c r="AF141" s="1140" t="str">
        <f>IF(ISNA(VLOOKUP(C141,'JOURNÉE 1'!$C$10:$AN$257,36,FALSE)),"",VLOOKUP(C141,'JOURNÉE 1'!$C$10:$AN$257,36,FALSE))</f>
        <v/>
      </c>
      <c r="AG141" s="1162" t="str">
        <f t="shared" si="188"/>
        <v/>
      </c>
      <c r="AH141" s="1162" t="str">
        <f t="shared" si="189"/>
        <v/>
      </c>
      <c r="AI141" s="1162" t="str">
        <f t="shared" si="190"/>
        <v/>
      </c>
      <c r="AJ141" s="1241" t="str">
        <f t="shared" si="200"/>
        <v/>
      </c>
      <c r="AK141" s="1045" t="str">
        <f t="shared" si="201"/>
        <v/>
      </c>
      <c r="AL141" s="87" t="str">
        <f t="shared" si="3"/>
        <v/>
      </c>
      <c r="AM141" s="270" t="str">
        <f t="shared" si="4"/>
        <v/>
      </c>
      <c r="AN141" s="270"/>
      <c r="AO141" s="989"/>
      <c r="AP141" s="270"/>
      <c r="AQ141" s="270"/>
      <c r="AR141" s="270" t="str">
        <f t="shared" si="202"/>
        <v/>
      </c>
      <c r="AS141" s="271" t="str">
        <f t="shared" si="5"/>
        <v/>
      </c>
      <c r="AT141" s="272" t="str">
        <f t="shared" si="6"/>
        <v/>
      </c>
      <c r="AU141" s="273" t="str">
        <f t="shared" si="169"/>
        <v/>
      </c>
      <c r="AV141" s="274" t="str">
        <f t="shared" si="141"/>
        <v/>
      </c>
      <c r="AW141" s="1497"/>
      <c r="AX141" s="1497"/>
      <c r="AY141" s="1511"/>
      <c r="AZ141" s="1515"/>
      <c r="BA141" s="1458"/>
      <c r="BB141" s="1307" t="str">
        <f t="shared" si="9"/>
        <v/>
      </c>
      <c r="BC141" s="87" t="str">
        <f t="shared" si="10"/>
        <v/>
      </c>
      <c r="BD141" s="986" t="str">
        <f t="shared" si="11"/>
        <v/>
      </c>
      <c r="BE141" s="1654"/>
      <c r="BF141" s="1654"/>
      <c r="BG141" s="1654"/>
      <c r="BH141" s="1654"/>
      <c r="BI141" s="1654"/>
      <c r="BJ141" s="1029" t="str">
        <f t="shared" si="132"/>
        <v/>
      </c>
      <c r="BK141" s="1310" t="str">
        <f t="shared" si="13"/>
        <v/>
      </c>
      <c r="BL141" s="1029" t="str">
        <f>IF(ISBLANK('JOURNÉE 1'!C141),"",'JOURNÉE 1'!C141)</f>
        <v/>
      </c>
      <c r="BM141" s="1310" t="str">
        <f>IF(ISBLANK('JOURNÉE 1'!AB141),"",'JOURNÉE 1'!AB141)</f>
        <v/>
      </c>
      <c r="BN141" s="1310" t="str">
        <f>IF(ISNA(VLOOKUP(BJ141,'JOURNÉE 1'!$BN$10:$BQ$280,3,FALSE)),"",VLOOKUP(BJ141,'JOURNÉE 1'!$BN$10:$BQ$280,3,FALSE))</f>
        <v/>
      </c>
      <c r="BO141" s="1310" t="str">
        <f t="shared" si="21"/>
        <v/>
      </c>
      <c r="BP141" s="1310" t="str">
        <f t="shared" si="126"/>
        <v/>
      </c>
      <c r="BQ141" s="1310" t="str">
        <f>IF(ISNA(VLOOKUP(BJ141,'JOURNÉE 1'!$C$10:AF$298,1,FALSE)),"",VLOOKUP(BJ141,'JOURNÉE 1'!$C$10:$AF$298,1,FALSE))</f>
        <v/>
      </c>
      <c r="BR141" s="277"/>
      <c r="BS141" t="str">
        <f>IF(ISEVEN(ROW()),IF($B141&lt;&gt;0,TEXT($B141,"00")&amp;" "&amp;#REF!&amp;" "&amp;1,""),IF($B140&lt;&gt;0,TEXT($B140,"00")&amp;" "&amp;#REF!&amp;" "&amp;2,""))</f>
        <v/>
      </c>
      <c r="BT141" t="str">
        <f t="shared" si="184"/>
        <v/>
      </c>
      <c r="BU141" t="str">
        <f t="shared" si="185"/>
        <v/>
      </c>
      <c r="BV141" t="str">
        <f t="shared" si="191"/>
        <v/>
      </c>
      <c r="BW141" t="str">
        <f t="shared" si="192"/>
        <v/>
      </c>
      <c r="BX141" t="str">
        <f t="shared" si="193"/>
        <v/>
      </c>
      <c r="BY141" t="str">
        <f t="shared" si="194"/>
        <v/>
      </c>
      <c r="BZ141" t="str">
        <f t="shared" si="195"/>
        <v/>
      </c>
      <c r="CA141" s="935" t="str">
        <f t="shared" si="196"/>
        <v/>
      </c>
    </row>
    <row r="142" spans="1:79" ht="15.75" customHeight="1" x14ac:dyDescent="0.4">
      <c r="A142" s="1497"/>
      <c r="B142" s="1687"/>
      <c r="C142" s="113"/>
      <c r="D142" s="114"/>
      <c r="E142" s="114"/>
      <c r="F142" s="115"/>
      <c r="G142" s="115"/>
      <c r="H142" s="1670" t="str">
        <f t="shared" ref="H142" si="203">IF(G143="","",G142+G143)</f>
        <v/>
      </c>
      <c r="I142" s="1107" t="str">
        <f>IF(ISNA(VLOOKUP(C142,'J1&amp;J2'!$CA$9:$CE$466,5,FALSE)),"",VLOOKUP(C142,'J1&amp;J2'!$CA$9:$CE$466,5,FALSE))</f>
        <v/>
      </c>
      <c r="J142" s="1627"/>
      <c r="K142" s="1685" t="str">
        <f>IF(ISNA(VLOOKUP(J142,SaisieScores!$I$12:$J$103,2,FALSE)),"",VLOOKUP(J142,SaisieScores!$I$12:$J$103,2,FALSE))</f>
        <v/>
      </c>
      <c r="L142" s="1695" t="str">
        <f>IF(OR(K142="",K142=0,K142=999),"",K142)</f>
        <v/>
      </c>
      <c r="M142" s="1670" t="str">
        <f>IF(L142="","",L142-$AL$6)</f>
        <v/>
      </c>
      <c r="N142" s="1670" t="str">
        <f t="shared" ref="N142" si="204">IF(K142="","",RANK(K142,($K$10:$K$257),1))</f>
        <v/>
      </c>
      <c r="O142" s="115"/>
      <c r="P142" s="115"/>
      <c r="Q142" s="194"/>
      <c r="R142" s="1692" t="str">
        <f>IF(OR(ISBLANK(K142),K142=""),"",RANK(K142,$K$124:$K$149,1)+COUNTIF($K$124:K142,K142)-1)</f>
        <v/>
      </c>
      <c r="S142" s="1689" t="str">
        <f>IF(R142="","",IF(R142&gt;3,"",IF(R142=1,K142,IF(R142=2,K142,IF(R142=3,K142)))))</f>
        <v/>
      </c>
      <c r="T142" s="1426"/>
      <c r="U142" s="1328" t="str">
        <f>IF(ISNA(VLOOKUP(T142,SaisieScores!$L$12:$M$103,2,FALSE)),"",VLOOKUP(T142,SaisieScores!$L$12:$M$103,2,FALSE))</f>
        <v/>
      </c>
      <c r="V142" s="985" t="str">
        <f t="shared" si="0"/>
        <v/>
      </c>
      <c r="W142" s="82" t="str">
        <f>IF('JOURNÉE 1'!AC142=0,"",'JOURNÉE 1'!AC142)</f>
        <v/>
      </c>
      <c r="X142" s="82" t="str">
        <f>IF(OR(ISBLANK(U142),U142=""),"",IF(U142="AB","",RANK(U142,$U$124:$U$149,1)+COUNTIF($U$124:U167,U142)-1))</f>
        <v/>
      </c>
      <c r="Y142" s="82"/>
      <c r="Z142" s="82"/>
      <c r="AA142" s="82"/>
      <c r="AB142" s="82" t="str">
        <f t="shared" si="1"/>
        <v/>
      </c>
      <c r="AC142" s="1042" t="str">
        <f t="shared" si="199"/>
        <v/>
      </c>
      <c r="AD142" s="1046" t="str">
        <f t="shared" si="186"/>
        <v/>
      </c>
      <c r="AE142" s="82" t="str">
        <f t="shared" si="187"/>
        <v/>
      </c>
      <c r="AF142" s="1141" t="str">
        <f>IF(ISNA(VLOOKUP(C142,'JOURNÉE 1'!$C$10:$AN$257,36,FALSE)),"",VLOOKUP(C142,'JOURNÉE 1'!$C$10:$AN$257,36,FALSE))</f>
        <v/>
      </c>
      <c r="AG142" s="1141" t="str">
        <f t="shared" si="188"/>
        <v/>
      </c>
      <c r="AH142" s="1141" t="str">
        <f t="shared" si="189"/>
        <v/>
      </c>
      <c r="AI142" s="1141" t="str">
        <f t="shared" si="190"/>
        <v/>
      </c>
      <c r="AJ142" s="1242" t="str">
        <f t="shared" si="200"/>
        <v/>
      </c>
      <c r="AK142" s="1046" t="str">
        <f t="shared" si="201"/>
        <v/>
      </c>
      <c r="AL142" s="82" t="str">
        <f t="shared" si="3"/>
        <v/>
      </c>
      <c r="AM142" s="270" t="str">
        <f t="shared" si="4"/>
        <v/>
      </c>
      <c r="AN142" s="270"/>
      <c r="AO142" s="989"/>
      <c r="AP142" s="270"/>
      <c r="AQ142" s="270"/>
      <c r="AR142" s="270" t="str">
        <f t="shared" si="202"/>
        <v/>
      </c>
      <c r="AS142" s="271" t="str">
        <f t="shared" si="5"/>
        <v/>
      </c>
      <c r="AT142" s="272" t="str">
        <f t="shared" si="6"/>
        <v/>
      </c>
      <c r="AU142" s="273" t="str">
        <f t="shared" si="169"/>
        <v/>
      </c>
      <c r="AV142" s="278" t="str">
        <f t="shared" si="141"/>
        <v/>
      </c>
      <c r="AW142" s="1497"/>
      <c r="AX142" s="1497"/>
      <c r="AY142" s="1667">
        <f>IF(BG142= "", "",BG142)</f>
        <v>0</v>
      </c>
      <c r="AZ142" s="1658" t="str">
        <f>IF(OR(BF142=""),"",IF(OR(BG142=""),"",BF142))</f>
        <v/>
      </c>
      <c r="BA142" s="1660" t="str">
        <f>IF(BH142= "", "",BH142)</f>
        <v/>
      </c>
      <c r="BB142" s="1307" t="str">
        <f t="shared" si="9"/>
        <v/>
      </c>
      <c r="BC142" s="87" t="str">
        <f t="shared" si="10"/>
        <v/>
      </c>
      <c r="BD142" s="986" t="str">
        <f t="shared" si="11"/>
        <v/>
      </c>
      <c r="BE142" s="1655" t="str">
        <f>IF(OR(C142="",C143=""),"",CONCATENATE(C142,C143))</f>
        <v/>
      </c>
      <c r="BF142" s="1655" t="str">
        <f>IF(L142= "", "",L142)</f>
        <v/>
      </c>
      <c r="BG142" s="1655">
        <f>IF(ISNA(VLOOKUP(BE142,'JOURNÉE 1'!$BI$10:$BK$280,2,FALSE)),"",VLOOKUP(BE142,'JOURNÉE 1'!$BI$10:$BK$280,2,FALSE))</f>
        <v>0</v>
      </c>
      <c r="BH142" s="1655" t="str">
        <f>IF(OR(BF142="",BG142=""),"",MIN(BF142:BG142))</f>
        <v/>
      </c>
      <c r="BI142" s="1655" t="str">
        <f>IF(COUNTIF(BF142,"&gt;1")&lt;1,"",SMALL(BF142:BG142,1))</f>
        <v/>
      </c>
      <c r="BJ142" s="1029" t="str">
        <f t="shared" si="132"/>
        <v/>
      </c>
      <c r="BK142" s="1310" t="str">
        <f t="shared" si="13"/>
        <v/>
      </c>
      <c r="BL142" s="1029" t="str">
        <f>IF(ISBLANK('JOURNÉE 1'!C142),"",'JOURNÉE 1'!C142)</f>
        <v/>
      </c>
      <c r="BM142" s="1310" t="str">
        <f>IF(ISBLANK('JOURNÉE 1'!AB142),"",'JOURNÉE 1'!AB142)</f>
        <v/>
      </c>
      <c r="BN142" s="1310" t="str">
        <f>IF(ISNA(VLOOKUP(BJ142,'JOURNÉE 1'!$BN$10:$BQ$280,3,FALSE)),"",VLOOKUP(BJ142,'JOURNÉE 1'!$BN$10:$BQ$280,3,FALSE))</f>
        <v/>
      </c>
      <c r="BO142" s="1310" t="str">
        <f t="shared" si="21"/>
        <v/>
      </c>
      <c r="BP142" s="1310" t="str">
        <f t="shared" si="126"/>
        <v/>
      </c>
      <c r="BQ142" s="1310" t="str">
        <f>IF(ISNA(VLOOKUP(BJ142,'JOURNÉE 1'!$C$10:AF$298,1,FALSE)),"",VLOOKUP(BJ142,'JOURNÉE 1'!$C$10:$AF$298,1,FALSE))</f>
        <v/>
      </c>
      <c r="BR142" s="280"/>
      <c r="BS142" t="str">
        <f>IF(ISEVEN(ROW()),IF($B142&lt;&gt;0,TEXT($B142,"00")&amp;" "&amp;#REF!&amp;" "&amp;1,""),IF($B141&lt;&gt;0,TEXT($B141,"00")&amp;" "&amp;#REF!&amp;" "&amp;2,""))</f>
        <v/>
      </c>
      <c r="BT142" t="str">
        <f t="shared" si="184"/>
        <v/>
      </c>
      <c r="BU142" t="str">
        <f t="shared" si="185"/>
        <v/>
      </c>
      <c r="BV142" t="str">
        <f t="shared" si="191"/>
        <v/>
      </c>
      <c r="BW142" t="str">
        <f t="shared" si="192"/>
        <v/>
      </c>
      <c r="BX142" t="str">
        <f t="shared" si="193"/>
        <v/>
      </c>
      <c r="BY142" t="str">
        <f t="shared" si="194"/>
        <v/>
      </c>
      <c r="BZ142" t="str">
        <f t="shared" si="195"/>
        <v/>
      </c>
      <c r="CA142" s="935" t="str">
        <f t="shared" si="196"/>
        <v/>
      </c>
    </row>
    <row r="143" spans="1:79" ht="15.75" customHeight="1" thickBot="1" x14ac:dyDescent="0.45">
      <c r="A143" s="1497"/>
      <c r="B143" s="1678"/>
      <c r="C143" s="80"/>
      <c r="D143" s="81"/>
      <c r="E143" s="81"/>
      <c r="F143" s="82"/>
      <c r="G143" s="82"/>
      <c r="H143" s="1469"/>
      <c r="I143" s="1102" t="str">
        <f>IF(ISNA(VLOOKUP(C143,'J1&amp;J2'!$CA$9:$CE$466,5,FALSE)),"",VLOOKUP(C143,'J1&amp;J2'!$CA$9:$CE$466,5,FALSE))</f>
        <v/>
      </c>
      <c r="J143" s="1519"/>
      <c r="K143" s="1680"/>
      <c r="L143" s="1691"/>
      <c r="M143" s="1469"/>
      <c r="N143" s="1469"/>
      <c r="O143" s="82"/>
      <c r="P143" s="82"/>
      <c r="Q143" s="269"/>
      <c r="R143" s="1691"/>
      <c r="S143" s="1469"/>
      <c r="T143" s="1424"/>
      <c r="U143" s="1328" t="str">
        <f>IF(ISNA(VLOOKUP(T143,SaisieScores!$L$12:$M$103,2,FALSE)),"",VLOOKUP(T143,SaisieScores!$L$12:$M$103,2,FALSE))</f>
        <v/>
      </c>
      <c r="V143" s="942" t="str">
        <f t="shared" si="0"/>
        <v/>
      </c>
      <c r="W143" s="87" t="str">
        <f>IF('JOURNÉE 1'!AC143=0,"",'JOURNÉE 1'!AC143)</f>
        <v/>
      </c>
      <c r="X143" s="87" t="str">
        <f>IF(OR(ISBLANK(U143),U143=""),"",IF(U143="AB","",RANK(U143,$U$124:$U$149,1)+COUNTIF($U$124:U168,U143)-1))</f>
        <v/>
      </c>
      <c r="Y143" s="99"/>
      <c r="Z143" s="99"/>
      <c r="AA143" s="99"/>
      <c r="AB143" s="87" t="str">
        <f t="shared" si="1"/>
        <v/>
      </c>
      <c r="AC143" s="86" t="str">
        <f t="shared" si="199"/>
        <v/>
      </c>
      <c r="AD143" s="1045" t="str">
        <f t="shared" si="186"/>
        <v/>
      </c>
      <c r="AE143" s="87" t="str">
        <f t="shared" si="187"/>
        <v/>
      </c>
      <c r="AF143" s="1140" t="str">
        <f>IF(ISNA(VLOOKUP(C143,'JOURNÉE 1'!$C$10:$AN$257,36,FALSE)),"",VLOOKUP(C143,'JOURNÉE 1'!$C$10:$AN$257,36,FALSE))</f>
        <v/>
      </c>
      <c r="AG143" s="1162" t="str">
        <f t="shared" si="188"/>
        <v/>
      </c>
      <c r="AH143" s="1162" t="str">
        <f t="shared" si="189"/>
        <v/>
      </c>
      <c r="AI143" s="1162" t="str">
        <f t="shared" si="190"/>
        <v/>
      </c>
      <c r="AJ143" s="1241" t="str">
        <f t="shared" si="200"/>
        <v/>
      </c>
      <c r="AK143" s="1045" t="str">
        <f t="shared" si="201"/>
        <v/>
      </c>
      <c r="AL143" s="87" t="str">
        <f t="shared" si="3"/>
        <v/>
      </c>
      <c r="AM143" s="270" t="str">
        <f t="shared" si="4"/>
        <v/>
      </c>
      <c r="AN143" s="270"/>
      <c r="AO143" s="989"/>
      <c r="AP143" s="270"/>
      <c r="AQ143" s="270"/>
      <c r="AR143" s="270" t="str">
        <f t="shared" si="202"/>
        <v/>
      </c>
      <c r="AS143" s="271" t="str">
        <f t="shared" si="5"/>
        <v/>
      </c>
      <c r="AT143" s="272" t="str">
        <f t="shared" si="6"/>
        <v/>
      </c>
      <c r="AU143" s="273" t="str">
        <f t="shared" si="169"/>
        <v/>
      </c>
      <c r="AV143" s="274" t="str">
        <f t="shared" si="141"/>
        <v/>
      </c>
      <c r="AW143" s="1497"/>
      <c r="AX143" s="1497"/>
      <c r="AY143" s="1511"/>
      <c r="AZ143" s="1515"/>
      <c r="BA143" s="1458"/>
      <c r="BB143" s="1307" t="str">
        <f t="shared" si="9"/>
        <v/>
      </c>
      <c r="BC143" s="87" t="str">
        <f t="shared" si="10"/>
        <v/>
      </c>
      <c r="BD143" s="986" t="str">
        <f t="shared" si="11"/>
        <v/>
      </c>
      <c r="BE143" s="1654"/>
      <c r="BF143" s="1654"/>
      <c r="BG143" s="1654"/>
      <c r="BH143" s="1654"/>
      <c r="BI143" s="1654"/>
      <c r="BJ143" s="1029" t="str">
        <f t="shared" si="132"/>
        <v/>
      </c>
      <c r="BK143" s="1310" t="str">
        <f t="shared" si="13"/>
        <v/>
      </c>
      <c r="BL143" s="1029" t="str">
        <f>IF(ISBLANK('JOURNÉE 1'!C143),"",'JOURNÉE 1'!C143)</f>
        <v/>
      </c>
      <c r="BM143" s="1310" t="str">
        <f>IF(ISBLANK('JOURNÉE 1'!AB143),"",'JOURNÉE 1'!AB143)</f>
        <v/>
      </c>
      <c r="BN143" s="1310" t="str">
        <f>IF(ISNA(VLOOKUP(BJ143,'JOURNÉE 1'!$BN$10:$BQ$280,3,FALSE)),"",VLOOKUP(BJ143,'JOURNÉE 1'!$BN$10:$BQ$280,3,FALSE))</f>
        <v/>
      </c>
      <c r="BO143" s="1310" t="str">
        <f t="shared" si="21"/>
        <v/>
      </c>
      <c r="BP143" s="1310" t="str">
        <f t="shared" si="126"/>
        <v/>
      </c>
      <c r="BQ143" s="1310" t="str">
        <f>IF(ISNA(VLOOKUP(BJ143,'JOURNÉE 1'!$C$10:AF$298,1,FALSE)),"",VLOOKUP(BJ143,'JOURNÉE 1'!$C$10:$AF$298,1,FALSE))</f>
        <v/>
      </c>
      <c r="BR143" s="277"/>
      <c r="BS143" t="str">
        <f>IF(ISEVEN(ROW()),IF($B143&lt;&gt;0,TEXT($B143,"00")&amp;" "&amp;#REF!&amp;" "&amp;1,""),IF($B142&lt;&gt;0,TEXT($B142,"00")&amp;" "&amp;#REF!&amp;" "&amp;2,""))</f>
        <v/>
      </c>
      <c r="BT143" t="str">
        <f t="shared" si="184"/>
        <v/>
      </c>
      <c r="BU143" t="str">
        <f t="shared" si="185"/>
        <v/>
      </c>
      <c r="BV143" t="str">
        <f t="shared" si="191"/>
        <v/>
      </c>
      <c r="BW143" t="str">
        <f t="shared" si="192"/>
        <v/>
      </c>
      <c r="BX143" t="str">
        <f t="shared" si="193"/>
        <v/>
      </c>
      <c r="BY143" t="str">
        <f t="shared" si="194"/>
        <v/>
      </c>
      <c r="BZ143" t="str">
        <f t="shared" si="195"/>
        <v/>
      </c>
      <c r="CA143" s="935" t="str">
        <f t="shared" si="196"/>
        <v/>
      </c>
    </row>
    <row r="144" spans="1:79" ht="15.75" customHeight="1" thickBot="1" x14ac:dyDescent="0.45">
      <c r="A144" s="1497"/>
      <c r="B144" s="1683"/>
      <c r="C144" s="97"/>
      <c r="D144" s="98"/>
      <c r="E144" s="98"/>
      <c r="F144" s="87"/>
      <c r="G144" s="87"/>
      <c r="H144" s="1661" t="str">
        <f t="shared" ref="H144" si="205">IF(G145="","",G144+G145)</f>
        <v/>
      </c>
      <c r="I144" s="1103" t="str">
        <f>IF(ISNA(VLOOKUP(C144,'J1&amp;J2'!$CA$9:$CE$466,5,FALSE)),"",VLOOKUP(C144,'J1&amp;J2'!$CA$9:$CE$466,5,FALSE))</f>
        <v/>
      </c>
      <c r="J144" s="1516"/>
      <c r="K144" s="1685" t="str">
        <f>IF(ISNA(VLOOKUP(J144,SaisieScores!$I$12:$J$103,2,FALSE)),"",VLOOKUP(J144,SaisieScores!$I$12:$J$103,2,FALSE))</f>
        <v/>
      </c>
      <c r="L144" s="1686" t="str">
        <f>IF(OR(K144="",K144=0,K144=999),"",K144)</f>
        <v/>
      </c>
      <c r="M144" s="1661" t="str">
        <f>IF(L144="","",L144-$AL$6)</f>
        <v/>
      </c>
      <c r="N144" s="1661" t="str">
        <f t="shared" ref="N144" si="206">IF(K144="","",RANK(K144,($K$10:$K$257),1))</f>
        <v/>
      </c>
      <c r="O144" s="99"/>
      <c r="P144" s="99"/>
      <c r="Q144" s="186"/>
      <c r="R144" s="1690" t="str">
        <f>IF(OR(ISBLANK(K144),K144=""),"",RANK(K144,$K$124:$K$149,1)+COUNTIF($K$124:K144,K144)-1)</f>
        <v/>
      </c>
      <c r="S144" s="1468" t="str">
        <f>IF(R144="","",IF(R144&gt;3,"",IF(R144=1,K144,IF(R144=2,K144,IF(R144=3,K144)))))</f>
        <v/>
      </c>
      <c r="T144" s="1425"/>
      <c r="U144" s="1328" t="str">
        <f>IF(ISNA(VLOOKUP(T144,SaisieScores!$L$12:$M$103,2,FALSE)),"",VLOOKUP(T144,SaisieScores!$L$12:$M$103,2,FALSE))</f>
        <v/>
      </c>
      <c r="V144" s="985" t="str">
        <f t="shared" si="0"/>
        <v/>
      </c>
      <c r="W144" s="82" t="str">
        <f>IF('JOURNÉE 1'!AC144=0,"",'JOURNÉE 1'!AC144)</f>
        <v/>
      </c>
      <c r="X144" s="82" t="str">
        <f>IF(OR(ISBLANK(U144),U144=""),"",IF(U144="AB","",RANK(U144,$U$124:$U$149,1)+COUNTIF($U$124:U169,U144)-1))</f>
        <v/>
      </c>
      <c r="Y144" s="82"/>
      <c r="Z144" s="82"/>
      <c r="AA144" s="82"/>
      <c r="AB144" s="82" t="str">
        <f t="shared" si="1"/>
        <v/>
      </c>
      <c r="AC144" s="1042" t="str">
        <f t="shared" si="199"/>
        <v/>
      </c>
      <c r="AD144" s="1046" t="str">
        <f t="shared" si="186"/>
        <v/>
      </c>
      <c r="AE144" s="82" t="str">
        <f t="shared" si="187"/>
        <v/>
      </c>
      <c r="AF144" s="1141" t="str">
        <f>IF(ISNA(VLOOKUP(C144,'JOURNÉE 1'!$C$10:$AN$257,36,FALSE)),"",VLOOKUP(C144,'JOURNÉE 1'!$C$10:$AN$257,36,FALSE))</f>
        <v/>
      </c>
      <c r="AG144" s="1141" t="str">
        <f t="shared" si="188"/>
        <v/>
      </c>
      <c r="AH144" s="1141" t="str">
        <f t="shared" si="189"/>
        <v/>
      </c>
      <c r="AI144" s="1141" t="str">
        <f t="shared" si="190"/>
        <v/>
      </c>
      <c r="AJ144" s="1242" t="str">
        <f t="shared" si="200"/>
        <v/>
      </c>
      <c r="AK144" s="1046" t="str">
        <f t="shared" si="201"/>
        <v/>
      </c>
      <c r="AL144" s="82" t="str">
        <f t="shared" si="3"/>
        <v/>
      </c>
      <c r="AM144" s="270" t="str">
        <f t="shared" si="4"/>
        <v/>
      </c>
      <c r="AN144" s="270"/>
      <c r="AO144" s="989"/>
      <c r="AP144" s="270"/>
      <c r="AQ144" s="270"/>
      <c r="AR144" s="270" t="str">
        <f t="shared" si="202"/>
        <v/>
      </c>
      <c r="AS144" s="271" t="str">
        <f t="shared" si="5"/>
        <v/>
      </c>
      <c r="AT144" s="272" t="str">
        <f t="shared" si="6"/>
        <v/>
      </c>
      <c r="AU144" s="273" t="str">
        <f t="shared" si="169"/>
        <v/>
      </c>
      <c r="AV144" s="278" t="str">
        <f t="shared" si="141"/>
        <v/>
      </c>
      <c r="AW144" s="1497"/>
      <c r="AX144" s="1497"/>
      <c r="AY144" s="1667">
        <f>IF(BG144= "", "",BG144)</f>
        <v>0</v>
      </c>
      <c r="AZ144" s="1658" t="str">
        <f>IF(OR(BF144=""),"",IF(OR(BG144=""),"",BF144))</f>
        <v/>
      </c>
      <c r="BA144" s="1660" t="str">
        <f>IF(BH144= "", "",BH144)</f>
        <v/>
      </c>
      <c r="BB144" s="1307" t="str">
        <f t="shared" si="9"/>
        <v/>
      </c>
      <c r="BC144" s="87" t="str">
        <f t="shared" si="10"/>
        <v/>
      </c>
      <c r="BD144" s="986" t="str">
        <f t="shared" si="11"/>
        <v/>
      </c>
      <c r="BE144" s="1655" t="str">
        <f>IF(OR(C144="",C145=""),"",CONCATENATE(C144,C145))</f>
        <v/>
      </c>
      <c r="BF144" s="1655" t="str">
        <f>IF(L144= "", "",L144)</f>
        <v/>
      </c>
      <c r="BG144" s="1655">
        <f>IF(ISNA(VLOOKUP(BE144,'JOURNÉE 1'!$BI$10:$BK$280,2,FALSE)),"",VLOOKUP(BE144,'JOURNÉE 1'!$BI$10:$BK$280,2,FALSE))</f>
        <v>0</v>
      </c>
      <c r="BH144" s="1655" t="str">
        <f>IF(OR(BF144="",BG144=""),"",MIN(BF144:BG144))</f>
        <v/>
      </c>
      <c r="BI144" s="1655" t="str">
        <f>IF(COUNTIF(BF144,"&gt;1")&lt;1,"",SMALL(BF144:BG144,1))</f>
        <v/>
      </c>
      <c r="BJ144" s="1029" t="str">
        <f t="shared" si="132"/>
        <v/>
      </c>
      <c r="BK144" s="1310" t="str">
        <f t="shared" si="13"/>
        <v/>
      </c>
      <c r="BL144" s="1029" t="str">
        <f>IF(ISBLANK('JOURNÉE 1'!C144),"",'JOURNÉE 1'!C144)</f>
        <v/>
      </c>
      <c r="BM144" s="1310" t="str">
        <f>IF(ISBLANK('JOURNÉE 1'!AB144),"",'JOURNÉE 1'!AB144)</f>
        <v/>
      </c>
      <c r="BN144" s="1310" t="str">
        <f>IF(ISNA(VLOOKUP(BJ144,'JOURNÉE 1'!$BN$10:$BQ$280,3,FALSE)),"",VLOOKUP(BJ144,'JOURNÉE 1'!$BN$10:$BQ$280,3,FALSE))</f>
        <v/>
      </c>
      <c r="BO144" s="1310" t="str">
        <f t="shared" si="21"/>
        <v/>
      </c>
      <c r="BP144" s="1310" t="str">
        <f t="shared" si="126"/>
        <v/>
      </c>
      <c r="BQ144" s="1310" t="str">
        <f>IF(ISNA(VLOOKUP(BJ144,'JOURNÉE 1'!$C$10:AF$298,1,FALSE)),"",VLOOKUP(BJ144,'JOURNÉE 1'!$C$10:$AF$298,1,FALSE))</f>
        <v/>
      </c>
      <c r="BR144" s="280"/>
      <c r="BS144" t="str">
        <f>IF(ISEVEN(ROW()),IF($B144&lt;&gt;0,TEXT($B144,"00")&amp;" "&amp;#REF!&amp;" "&amp;1,""),IF($B143&lt;&gt;0,TEXT($B143,"00")&amp;" "&amp;#REF!&amp;" "&amp;2,""))</f>
        <v/>
      </c>
      <c r="BT144" t="str">
        <f t="shared" si="184"/>
        <v/>
      </c>
      <c r="BU144" t="str">
        <f t="shared" si="185"/>
        <v/>
      </c>
      <c r="BV144" t="str">
        <f t="shared" si="191"/>
        <v/>
      </c>
      <c r="BW144" t="str">
        <f t="shared" si="192"/>
        <v/>
      </c>
      <c r="BX144" t="str">
        <f t="shared" si="193"/>
        <v/>
      </c>
      <c r="BY144" t="str">
        <f t="shared" si="194"/>
        <v/>
      </c>
      <c r="BZ144" t="str">
        <f t="shared" si="195"/>
        <v/>
      </c>
      <c r="CA144" s="935" t="str">
        <f t="shared" si="196"/>
        <v/>
      </c>
    </row>
    <row r="145" spans="1:79" ht="15.75" customHeight="1" thickBot="1" x14ac:dyDescent="0.45">
      <c r="A145" s="1497"/>
      <c r="B145" s="1684"/>
      <c r="C145" s="97"/>
      <c r="D145" s="98"/>
      <c r="E145" s="98"/>
      <c r="F145" s="87"/>
      <c r="G145" s="87"/>
      <c r="H145" s="1469"/>
      <c r="I145" s="1103" t="str">
        <f>IF(ISNA(VLOOKUP(C145,'J1&amp;J2'!$CA$9:$CE$466,5,FALSE)),"",VLOOKUP(C145,'J1&amp;J2'!$CA$9:$CE$466,5,FALSE))</f>
        <v/>
      </c>
      <c r="J145" s="1517"/>
      <c r="K145" s="1680"/>
      <c r="L145" s="1691"/>
      <c r="M145" s="1469"/>
      <c r="N145" s="1469"/>
      <c r="O145" s="88"/>
      <c r="P145" s="88"/>
      <c r="Q145" s="987"/>
      <c r="R145" s="1691"/>
      <c r="S145" s="1469"/>
      <c r="T145" s="1425"/>
      <c r="U145" s="1328" t="str">
        <f>IF(ISNA(VLOOKUP(T145,SaisieScores!$L$12:$M$103,2,FALSE)),"",VLOOKUP(T145,SaisieScores!$L$12:$M$103,2,FALSE))</f>
        <v/>
      </c>
      <c r="V145" s="942" t="str">
        <f t="shared" si="0"/>
        <v/>
      </c>
      <c r="W145" s="87" t="str">
        <f>IF('JOURNÉE 1'!AC145=0,"",'JOURNÉE 1'!AC145)</f>
        <v/>
      </c>
      <c r="X145" s="87" t="str">
        <f>IF(OR(ISBLANK(U145),U145=""),"",IF(U145="AB","",RANK(U145,$U$124:$U$149,1)+COUNTIF($U$124:U170,U145)-1))</f>
        <v/>
      </c>
      <c r="Y145" s="99"/>
      <c r="Z145" s="99"/>
      <c r="AA145" s="99"/>
      <c r="AB145" s="87" t="str">
        <f t="shared" si="1"/>
        <v/>
      </c>
      <c r="AC145" s="86" t="str">
        <f t="shared" si="199"/>
        <v/>
      </c>
      <c r="AD145" s="1045" t="str">
        <f t="shared" si="186"/>
        <v/>
      </c>
      <c r="AE145" s="87" t="str">
        <f t="shared" si="187"/>
        <v/>
      </c>
      <c r="AF145" s="1140" t="str">
        <f>IF(ISNA(VLOOKUP(C145,'JOURNÉE 1'!$C$10:$AN$257,36,FALSE)),"",VLOOKUP(C145,'JOURNÉE 1'!$C$10:$AN$257,36,FALSE))</f>
        <v/>
      </c>
      <c r="AG145" s="1162" t="str">
        <f t="shared" si="188"/>
        <v/>
      </c>
      <c r="AH145" s="1162" t="str">
        <f t="shared" si="189"/>
        <v/>
      </c>
      <c r="AI145" s="1162" t="str">
        <f t="shared" si="190"/>
        <v/>
      </c>
      <c r="AJ145" s="1241" t="str">
        <f t="shared" si="200"/>
        <v/>
      </c>
      <c r="AK145" s="1045" t="str">
        <f t="shared" si="201"/>
        <v/>
      </c>
      <c r="AL145" s="87" t="str">
        <f t="shared" si="3"/>
        <v/>
      </c>
      <c r="AM145" s="270" t="str">
        <f t="shared" si="4"/>
        <v/>
      </c>
      <c r="AN145" s="270"/>
      <c r="AO145" s="989"/>
      <c r="AP145" s="270"/>
      <c r="AQ145" s="270"/>
      <c r="AR145" s="270" t="str">
        <f t="shared" si="202"/>
        <v/>
      </c>
      <c r="AS145" s="271" t="str">
        <f t="shared" si="5"/>
        <v/>
      </c>
      <c r="AT145" s="272" t="str">
        <f t="shared" si="6"/>
        <v/>
      </c>
      <c r="AU145" s="273" t="str">
        <f t="shared" si="169"/>
        <v/>
      </c>
      <c r="AV145" s="274" t="str">
        <f t="shared" si="141"/>
        <v/>
      </c>
      <c r="AW145" s="1497"/>
      <c r="AX145" s="1497"/>
      <c r="AY145" s="1511"/>
      <c r="AZ145" s="1515"/>
      <c r="BA145" s="1458"/>
      <c r="BB145" s="1307" t="str">
        <f t="shared" si="9"/>
        <v/>
      </c>
      <c r="BC145" s="87" t="str">
        <f t="shared" si="10"/>
        <v/>
      </c>
      <c r="BD145" s="986" t="str">
        <f t="shared" si="11"/>
        <v/>
      </c>
      <c r="BE145" s="1654"/>
      <c r="BF145" s="1654"/>
      <c r="BG145" s="1654"/>
      <c r="BH145" s="1654"/>
      <c r="BI145" s="1654"/>
      <c r="BJ145" s="1029" t="str">
        <f t="shared" si="132"/>
        <v/>
      </c>
      <c r="BK145" s="1310" t="str">
        <f t="shared" si="13"/>
        <v/>
      </c>
      <c r="BL145" s="1029" t="str">
        <f>IF(ISBLANK('JOURNÉE 1'!C145),"",'JOURNÉE 1'!C145)</f>
        <v/>
      </c>
      <c r="BM145" s="1310" t="str">
        <f>IF(ISBLANK('JOURNÉE 1'!AB145),"",'JOURNÉE 1'!AB145)</f>
        <v/>
      </c>
      <c r="BN145" s="1310" t="str">
        <f>IF(ISNA(VLOOKUP(BJ145,'JOURNÉE 1'!$BN$10:$BQ$280,3,FALSE)),"",VLOOKUP(BJ145,'JOURNÉE 1'!$BN$10:$BQ$280,3,FALSE))</f>
        <v/>
      </c>
      <c r="BO145" s="1310" t="str">
        <f t="shared" si="21"/>
        <v/>
      </c>
      <c r="BP145" s="1310" t="str">
        <f t="shared" si="126"/>
        <v/>
      </c>
      <c r="BQ145" s="1310" t="str">
        <f>IF(ISNA(VLOOKUP(BJ145,'JOURNÉE 1'!$C$10:AF$298,1,FALSE)),"",VLOOKUP(BJ145,'JOURNÉE 1'!$C$10:$AF$298,1,FALSE))</f>
        <v/>
      </c>
      <c r="BR145" s="277"/>
      <c r="BS145" t="str">
        <f>IF(ISEVEN(ROW()),IF($B145&lt;&gt;0,TEXT($B145,"00")&amp;" "&amp;#REF!&amp;" "&amp;1,""),IF($B144&lt;&gt;0,TEXT($B144,"00")&amp;" "&amp;#REF!&amp;" "&amp;2,""))</f>
        <v/>
      </c>
      <c r="BT145" t="str">
        <f t="shared" si="184"/>
        <v/>
      </c>
      <c r="BU145" t="str">
        <f t="shared" si="185"/>
        <v/>
      </c>
      <c r="BV145" t="str">
        <f t="shared" si="191"/>
        <v/>
      </c>
      <c r="BW145" t="str">
        <f t="shared" si="192"/>
        <v/>
      </c>
      <c r="BX145" t="str">
        <f t="shared" si="193"/>
        <v/>
      </c>
      <c r="BY145" t="str">
        <f t="shared" si="194"/>
        <v/>
      </c>
      <c r="BZ145" t="str">
        <f t="shared" si="195"/>
        <v/>
      </c>
      <c r="CA145" s="935" t="str">
        <f t="shared" si="196"/>
        <v/>
      </c>
    </row>
    <row r="146" spans="1:79" ht="15.75" customHeight="1" x14ac:dyDescent="0.4">
      <c r="A146" s="1497"/>
      <c r="B146" s="1687"/>
      <c r="C146" s="113"/>
      <c r="D146" s="114"/>
      <c r="E146" s="114"/>
      <c r="F146" s="115"/>
      <c r="G146" s="115"/>
      <c r="H146" s="1670" t="str">
        <f t="shared" ref="H146" si="207">IF(G147="","",G146+G147)</f>
        <v/>
      </c>
      <c r="I146" s="1107" t="str">
        <f>IF(ISNA(VLOOKUP(C146,'J1&amp;J2'!$CA$9:$CE$466,5,FALSE)),"",VLOOKUP(C146,'J1&amp;J2'!$CA$9:$CE$466,5,FALSE))</f>
        <v/>
      </c>
      <c r="J146" s="1627"/>
      <c r="K146" s="1685" t="str">
        <f>IF(ISNA(VLOOKUP(J146,SaisieScores!$I$12:$J$103,2,FALSE)),"",VLOOKUP(J146,SaisieScores!$I$12:$J$103,2,FALSE))</f>
        <v/>
      </c>
      <c r="L146" s="1695" t="str">
        <f>IF(OR(K146="",K146=0,K146=999),"",K146)</f>
        <v/>
      </c>
      <c r="M146" s="1670" t="str">
        <f>IF(L146="","",L146-$AL$6)</f>
        <v/>
      </c>
      <c r="N146" s="1670" t="str">
        <f t="shared" ref="N146" si="208">IF(K146="","",RANK(K146,($K$10:$K$257),1))</f>
        <v/>
      </c>
      <c r="O146" s="115"/>
      <c r="P146" s="115"/>
      <c r="Q146" s="194"/>
      <c r="R146" s="1692" t="str">
        <f>IF(OR(ISBLANK(K146),K146=""),"",RANK(K146,$K$124:$K$149,1)+COUNTIF($K$124:K146,K146)-1)</f>
        <v/>
      </c>
      <c r="S146" s="1689" t="str">
        <f>IF(R146="","",IF(R146&gt;3,"",IF(R146=1,K146,IF(R146=2,K146,IF(R146=3,K146)))))</f>
        <v/>
      </c>
      <c r="T146" s="1426"/>
      <c r="U146" s="1328" t="str">
        <f>IF(ISNA(VLOOKUP(T146,SaisieScores!$L$12:$M$103,2,FALSE)),"",VLOOKUP(T146,SaisieScores!$L$12:$M$103,2,FALSE))</f>
        <v/>
      </c>
      <c r="V146" s="985" t="str">
        <f t="shared" si="0"/>
        <v/>
      </c>
      <c r="W146" s="82" t="str">
        <f>IF('JOURNÉE 1'!AC146=0,"",'JOURNÉE 1'!AC146)</f>
        <v/>
      </c>
      <c r="X146" s="82" t="str">
        <f>IF(OR(ISBLANK(U146),U146=""),"",IF(U146="AB","",RANK(U146,$U$124:$U$149,1)+COUNTIF($U$124:U171,U146)-1))</f>
        <v/>
      </c>
      <c r="Y146" s="82"/>
      <c r="Z146" s="82"/>
      <c r="AA146" s="82"/>
      <c r="AB146" s="82" t="str">
        <f t="shared" si="1"/>
        <v/>
      </c>
      <c r="AC146" s="1042" t="str">
        <f t="shared" si="199"/>
        <v/>
      </c>
      <c r="AD146" s="1046" t="str">
        <f t="shared" si="186"/>
        <v/>
      </c>
      <c r="AE146" s="82" t="str">
        <f t="shared" si="187"/>
        <v/>
      </c>
      <c r="AF146" s="1141" t="str">
        <f>IF(ISNA(VLOOKUP(C146,'JOURNÉE 1'!$C$10:$AN$257,36,FALSE)),"",VLOOKUP(C146,'JOURNÉE 1'!$C$10:$AN$257,36,FALSE))</f>
        <v/>
      </c>
      <c r="AG146" s="1141" t="str">
        <f t="shared" si="188"/>
        <v/>
      </c>
      <c r="AH146" s="1141" t="str">
        <f t="shared" si="189"/>
        <v/>
      </c>
      <c r="AI146" s="1141" t="str">
        <f t="shared" si="190"/>
        <v/>
      </c>
      <c r="AJ146" s="1242" t="str">
        <f t="shared" si="200"/>
        <v/>
      </c>
      <c r="AK146" s="1046" t="str">
        <f t="shared" si="201"/>
        <v/>
      </c>
      <c r="AL146" s="82" t="str">
        <f t="shared" si="3"/>
        <v/>
      </c>
      <c r="AM146" s="270" t="str">
        <f t="shared" si="4"/>
        <v/>
      </c>
      <c r="AN146" s="270"/>
      <c r="AO146" s="989"/>
      <c r="AP146" s="270"/>
      <c r="AQ146" s="270"/>
      <c r="AR146" s="270" t="str">
        <f t="shared" si="202"/>
        <v/>
      </c>
      <c r="AS146" s="271" t="str">
        <f t="shared" si="5"/>
        <v/>
      </c>
      <c r="AT146" s="272" t="str">
        <f t="shared" si="6"/>
        <v/>
      </c>
      <c r="AU146" s="273" t="str">
        <f t="shared" si="169"/>
        <v/>
      </c>
      <c r="AV146" s="278" t="str">
        <f t="shared" si="141"/>
        <v/>
      </c>
      <c r="AW146" s="1497"/>
      <c r="AX146" s="1497"/>
      <c r="AY146" s="1703">
        <f>IF(BG146= "", "",BG146)</f>
        <v>0</v>
      </c>
      <c r="AZ146" s="1697" t="str">
        <f>IF(OR(BF146=""),"",IF(OR(BG146=""),"",BF146))</f>
        <v/>
      </c>
      <c r="BA146" s="1698" t="str">
        <f>IF(BH146= "", "",BH146)</f>
        <v/>
      </c>
      <c r="BB146" s="983" t="str">
        <f t="shared" si="9"/>
        <v/>
      </c>
      <c r="BC146" s="83" t="str">
        <f t="shared" si="10"/>
        <v/>
      </c>
      <c r="BD146" s="984" t="str">
        <f t="shared" si="11"/>
        <v/>
      </c>
      <c r="BE146" s="1655" t="str">
        <f>IF(OR(C146="",C147=""),"",CONCATENATE(C146,C147))</f>
        <v/>
      </c>
      <c r="BF146" s="1655" t="str">
        <f>IF(L146= "", "",L146)</f>
        <v/>
      </c>
      <c r="BG146" s="1655">
        <f>IF(ISNA(VLOOKUP(BE146,'JOURNÉE 1'!$BI$10:$BK$280,2,FALSE)),"",VLOOKUP(BE146,'JOURNÉE 1'!$BI$10:$BK$280,2,FALSE))</f>
        <v>0</v>
      </c>
      <c r="BH146" s="1655" t="str">
        <f>IF(OR(BF146="",BG146=""),"",MIN(BF146:BG146))</f>
        <v/>
      </c>
      <c r="BI146" s="1655" t="str">
        <f>IF(COUNTIF(BF146,"&gt;1")&lt;1,"",SMALL(BF146:BG146,1))</f>
        <v/>
      </c>
      <c r="BJ146" s="1029" t="str">
        <f t="shared" si="132"/>
        <v/>
      </c>
      <c r="BK146" s="1310" t="str">
        <f t="shared" si="13"/>
        <v/>
      </c>
      <c r="BL146" s="1029" t="str">
        <f>IF(ISBLANK('JOURNÉE 1'!C146),"",'JOURNÉE 1'!C146)</f>
        <v/>
      </c>
      <c r="BM146" s="1310" t="str">
        <f>IF(ISBLANK('JOURNÉE 1'!AB146),"",'JOURNÉE 1'!AB146)</f>
        <v/>
      </c>
      <c r="BN146" s="1310" t="str">
        <f>IF(ISNA(VLOOKUP(BJ146,'JOURNÉE 1'!$BN$10:$BQ$280,3,FALSE)),"",VLOOKUP(BJ146,'JOURNÉE 1'!$BN$10:$BQ$280,3,FALSE))</f>
        <v/>
      </c>
      <c r="BO146" s="1310" t="str">
        <f t="shared" si="21"/>
        <v/>
      </c>
      <c r="BP146" s="1310" t="str">
        <f t="shared" si="126"/>
        <v/>
      </c>
      <c r="BQ146" s="1310" t="str">
        <f>IF(ISNA(VLOOKUP(BJ146,'JOURNÉE 1'!$C$10:AF$298,1,FALSE)),"",VLOOKUP(BJ146,'JOURNÉE 1'!$C$10:$AF$298,1,FALSE))</f>
        <v/>
      </c>
      <c r="BR146" s="280"/>
      <c r="BS146" t="str">
        <f>IF(ISEVEN(ROW()),IF($B146&lt;&gt;0,TEXT($B146,"00")&amp;" "&amp;#REF!&amp;" "&amp;1,""),IF($B145&lt;&gt;0,TEXT($B145,"00")&amp;" "&amp;#REF!&amp;" "&amp;2,""))</f>
        <v/>
      </c>
      <c r="BT146" t="str">
        <f t="shared" si="184"/>
        <v/>
      </c>
      <c r="BU146" t="str">
        <f t="shared" si="185"/>
        <v/>
      </c>
      <c r="BV146" t="str">
        <f t="shared" si="191"/>
        <v/>
      </c>
      <c r="BW146" t="str">
        <f t="shared" si="192"/>
        <v/>
      </c>
      <c r="BX146" t="str">
        <f t="shared" si="193"/>
        <v/>
      </c>
      <c r="BY146" t="str">
        <f t="shared" si="194"/>
        <v/>
      </c>
      <c r="BZ146" t="str">
        <f t="shared" si="195"/>
        <v/>
      </c>
      <c r="CA146" s="935" t="str">
        <f t="shared" si="196"/>
        <v/>
      </c>
    </row>
    <row r="147" spans="1:79" ht="15.75" customHeight="1" thickBot="1" x14ac:dyDescent="0.45">
      <c r="A147" s="1497"/>
      <c r="B147" s="1678"/>
      <c r="C147" s="80"/>
      <c r="D147" s="81"/>
      <c r="E147" s="81"/>
      <c r="F147" s="82"/>
      <c r="G147" s="82"/>
      <c r="H147" s="1469"/>
      <c r="I147" s="1102" t="str">
        <f>IF(ISNA(VLOOKUP(C147,'J1&amp;J2'!$CA$9:$CE$466,5,FALSE)),"",VLOOKUP(C147,'J1&amp;J2'!$CA$9:$CE$466,5,FALSE))</f>
        <v/>
      </c>
      <c r="J147" s="1519"/>
      <c r="K147" s="1680"/>
      <c r="L147" s="1691"/>
      <c r="M147" s="1469"/>
      <c r="N147" s="1469"/>
      <c r="O147" s="82"/>
      <c r="P147" s="82"/>
      <c r="Q147" s="269"/>
      <c r="R147" s="1691"/>
      <c r="S147" s="1469"/>
      <c r="T147" s="1424"/>
      <c r="U147" s="1328" t="str">
        <f>IF(ISNA(VLOOKUP(T147,SaisieScores!$L$12:$M$103,2,FALSE)),"",VLOOKUP(T147,SaisieScores!$L$12:$M$103,2,FALSE))</f>
        <v/>
      </c>
      <c r="V147" s="942" t="str">
        <f t="shared" si="0"/>
        <v/>
      </c>
      <c r="W147" s="87" t="str">
        <f>IF('JOURNÉE 1'!AC147=0,"",'JOURNÉE 1'!AC147)</f>
        <v/>
      </c>
      <c r="X147" s="87" t="str">
        <f>IF(OR(ISBLANK(U147),U147=""),"",IF(U147="AB","",RANK(U147,$U$124:$U$149,1)+COUNTIF($U$124:U172,U147)-1))</f>
        <v/>
      </c>
      <c r="Y147" s="99"/>
      <c r="Z147" s="99"/>
      <c r="AA147" s="99"/>
      <c r="AB147" s="87" t="str">
        <f t="shared" si="1"/>
        <v/>
      </c>
      <c r="AC147" s="86" t="str">
        <f t="shared" si="199"/>
        <v/>
      </c>
      <c r="AD147" s="1045" t="str">
        <f t="shared" si="186"/>
        <v/>
      </c>
      <c r="AE147" s="87" t="str">
        <f t="shared" si="187"/>
        <v/>
      </c>
      <c r="AF147" s="1140" t="str">
        <f>IF(ISNA(VLOOKUP(C147,'JOURNÉE 1'!$C$10:$AN$257,36,FALSE)),"",VLOOKUP(C147,'JOURNÉE 1'!$C$10:$AN$257,36,FALSE))</f>
        <v/>
      </c>
      <c r="AG147" s="1162" t="str">
        <f t="shared" si="188"/>
        <v/>
      </c>
      <c r="AH147" s="1162" t="str">
        <f t="shared" si="189"/>
        <v/>
      </c>
      <c r="AI147" s="1162" t="str">
        <f t="shared" si="190"/>
        <v/>
      </c>
      <c r="AJ147" s="1241" t="str">
        <f t="shared" si="200"/>
        <v/>
      </c>
      <c r="AK147" s="1045" t="str">
        <f t="shared" si="201"/>
        <v/>
      </c>
      <c r="AL147" s="87" t="str">
        <f t="shared" si="3"/>
        <v/>
      </c>
      <c r="AM147" s="270" t="str">
        <f t="shared" si="4"/>
        <v/>
      </c>
      <c r="AN147" s="270"/>
      <c r="AO147" s="989"/>
      <c r="AP147" s="270"/>
      <c r="AQ147" s="270"/>
      <c r="AR147" s="270" t="str">
        <f t="shared" si="202"/>
        <v/>
      </c>
      <c r="AS147" s="271" t="str">
        <f t="shared" si="5"/>
        <v/>
      </c>
      <c r="AT147" s="272" t="str">
        <f t="shared" si="6"/>
        <v/>
      </c>
      <c r="AU147" s="273" t="str">
        <f t="shared" si="169"/>
        <v/>
      </c>
      <c r="AV147" s="274" t="str">
        <f t="shared" si="141"/>
        <v/>
      </c>
      <c r="AW147" s="1497"/>
      <c r="AX147" s="1497"/>
      <c r="AY147" s="1511"/>
      <c r="AZ147" s="1515"/>
      <c r="BA147" s="1458"/>
      <c r="BB147" s="983" t="str">
        <f t="shared" si="9"/>
        <v/>
      </c>
      <c r="BC147" s="83" t="str">
        <f t="shared" si="10"/>
        <v/>
      </c>
      <c r="BD147" s="984" t="str">
        <f t="shared" si="11"/>
        <v/>
      </c>
      <c r="BE147" s="1654"/>
      <c r="BF147" s="1654"/>
      <c r="BG147" s="1654"/>
      <c r="BH147" s="1654"/>
      <c r="BI147" s="1654"/>
      <c r="BJ147" s="1029" t="str">
        <f t="shared" si="132"/>
        <v/>
      </c>
      <c r="BK147" s="1310" t="str">
        <f t="shared" si="13"/>
        <v/>
      </c>
      <c r="BL147" s="1029" t="str">
        <f>IF(ISBLANK('JOURNÉE 1'!C147),"",'JOURNÉE 1'!C147)</f>
        <v/>
      </c>
      <c r="BM147" s="1310" t="str">
        <f>IF(ISBLANK('JOURNÉE 1'!AB147),"",'JOURNÉE 1'!AB147)</f>
        <v/>
      </c>
      <c r="BN147" s="1310" t="str">
        <f>IF(ISNA(VLOOKUP(BJ147,'JOURNÉE 1'!$BN$10:$BQ$280,3,FALSE)),"",VLOOKUP(BJ147,'JOURNÉE 1'!$BN$10:$BQ$280,3,FALSE))</f>
        <v/>
      </c>
      <c r="BO147" s="1310" t="str">
        <f t="shared" si="21"/>
        <v/>
      </c>
      <c r="BP147" s="1310" t="str">
        <f t="shared" si="126"/>
        <v/>
      </c>
      <c r="BQ147" s="1310" t="str">
        <f>IF(ISNA(VLOOKUP(BJ147,'JOURNÉE 1'!$C$10:AF$298,1,FALSE)),"",VLOOKUP(BJ147,'JOURNÉE 1'!$C$10:$AF$298,1,FALSE))</f>
        <v/>
      </c>
      <c r="BR147" s="277"/>
      <c r="BS147" t="str">
        <f>IF(ISEVEN(ROW()),IF($B147&lt;&gt;0,TEXT($B147,"00")&amp;" "&amp;#REF!&amp;" "&amp;1,""),IF($B146&lt;&gt;0,TEXT($B146,"00")&amp;" "&amp;#REF!&amp;" "&amp;2,""))</f>
        <v/>
      </c>
      <c r="BT147" t="str">
        <f t="shared" si="184"/>
        <v/>
      </c>
      <c r="BU147" t="str">
        <f t="shared" si="185"/>
        <v/>
      </c>
      <c r="BV147" t="str">
        <f t="shared" si="191"/>
        <v/>
      </c>
      <c r="BW147" t="str">
        <f t="shared" si="192"/>
        <v/>
      </c>
      <c r="BX147" t="str">
        <f t="shared" si="193"/>
        <v/>
      </c>
      <c r="BY147" t="str">
        <f t="shared" si="194"/>
        <v/>
      </c>
      <c r="BZ147" t="str">
        <f t="shared" si="195"/>
        <v/>
      </c>
      <c r="CA147" s="935" t="str">
        <f t="shared" si="196"/>
        <v/>
      </c>
    </row>
    <row r="148" spans="1:79" ht="15.75" customHeight="1" thickBot="1" x14ac:dyDescent="0.45">
      <c r="A148" s="1497"/>
      <c r="B148" s="1683"/>
      <c r="C148" s="97"/>
      <c r="D148" s="98"/>
      <c r="E148" s="98"/>
      <c r="F148" s="87"/>
      <c r="G148" s="87"/>
      <c r="H148" s="1694" t="str">
        <f t="shared" ref="H148" si="209">IF(G149="","",G148+G149)</f>
        <v/>
      </c>
      <c r="I148" s="1103" t="str">
        <f>IF(ISNA(VLOOKUP(C148,'J1&amp;J2'!$CA$9:$CE$466,5,FALSE)),"",VLOOKUP(C148,'J1&amp;J2'!$CA$9:$CE$466,5,FALSE))</f>
        <v/>
      </c>
      <c r="J148" s="1516"/>
      <c r="K148" s="1685" t="str">
        <f>IF(ISNA(VLOOKUP(J148,SaisieScores!$I$12:$J$103,2,FALSE)),"",VLOOKUP(J148,SaisieScores!$I$12:$J$103,2,FALSE))</f>
        <v/>
      </c>
      <c r="L148" s="1686" t="str">
        <f>IF(OR(K148="",K148=0,K148=999),"",K148)</f>
        <v/>
      </c>
      <c r="M148" s="1694" t="str">
        <f>IF(L148="","",L148-$AL$6)</f>
        <v/>
      </c>
      <c r="N148" s="1694" t="str">
        <f t="shared" ref="N148" si="210">IF(K148="","",RANK(K148,($K$10:$K$257),1))</f>
        <v/>
      </c>
      <c r="O148" s="99"/>
      <c r="P148" s="99"/>
      <c r="Q148" s="186"/>
      <c r="R148" s="1690" t="str">
        <f>IF(OR(ISBLANK(K148),K148=""),"",RANK(K148,$K$124:$K$149,1)+COUNTIF($K$124:K148,K148)-1)</f>
        <v/>
      </c>
      <c r="S148" s="1468" t="str">
        <f>IF(R148="","",IF(R148&gt;3,"",IF(R148=1,K148,IF(R148=2,K148,IF(R148=3,K148)))))</f>
        <v/>
      </c>
      <c r="T148" s="1425"/>
      <c r="U148" s="1328" t="str">
        <f>IF(ISNA(VLOOKUP(T148,SaisieScores!$L$12:$M$103,2,FALSE)),"",VLOOKUP(T148,SaisieScores!$L$12:$M$103,2,FALSE))</f>
        <v/>
      </c>
      <c r="V148" s="985" t="str">
        <f t="shared" si="0"/>
        <v/>
      </c>
      <c r="W148" s="82" t="str">
        <f>IF('JOURNÉE 1'!AC148=0,"",'JOURNÉE 1'!AC148)</f>
        <v/>
      </c>
      <c r="X148" s="82" t="str">
        <f>IF(OR(ISBLANK(U148),U148=""),"",IF(U148="AB","",RANK(U148,$U$124:$U$149,1)+COUNTIF($U$124:U173,U148)-1))</f>
        <v/>
      </c>
      <c r="Y148" s="82"/>
      <c r="Z148" s="82"/>
      <c r="AA148" s="82"/>
      <c r="AB148" s="82" t="str">
        <f t="shared" si="1"/>
        <v/>
      </c>
      <c r="AC148" s="1042" t="str">
        <f t="shared" si="199"/>
        <v/>
      </c>
      <c r="AD148" s="1046" t="str">
        <f t="shared" si="186"/>
        <v/>
      </c>
      <c r="AE148" s="82" t="str">
        <f t="shared" si="187"/>
        <v/>
      </c>
      <c r="AF148" s="1141" t="str">
        <f>IF(ISNA(VLOOKUP(C148,'JOURNÉE 1'!$C$10:$AN$257,36,FALSE)),"",VLOOKUP(C148,'JOURNÉE 1'!$C$10:$AN$257,36,FALSE))</f>
        <v/>
      </c>
      <c r="AG148" s="1141" t="str">
        <f t="shared" si="188"/>
        <v/>
      </c>
      <c r="AH148" s="1141" t="str">
        <f t="shared" si="189"/>
        <v/>
      </c>
      <c r="AI148" s="1141" t="str">
        <f t="shared" si="190"/>
        <v/>
      </c>
      <c r="AJ148" s="1242" t="str">
        <f t="shared" si="200"/>
        <v/>
      </c>
      <c r="AK148" s="1046" t="str">
        <f t="shared" si="201"/>
        <v/>
      </c>
      <c r="AL148" s="82" t="str">
        <f t="shared" si="3"/>
        <v/>
      </c>
      <c r="AM148" s="270" t="str">
        <f t="shared" si="4"/>
        <v/>
      </c>
      <c r="AN148" s="270"/>
      <c r="AO148" s="989"/>
      <c r="AP148" s="270"/>
      <c r="AQ148" s="270"/>
      <c r="AR148" s="270" t="str">
        <f t="shared" si="202"/>
        <v/>
      </c>
      <c r="AS148" s="271" t="str">
        <f t="shared" si="5"/>
        <v/>
      </c>
      <c r="AT148" s="272" t="str">
        <f t="shared" si="6"/>
        <v/>
      </c>
      <c r="AU148" s="273" t="str">
        <f t="shared" si="169"/>
        <v/>
      </c>
      <c r="AV148" s="278" t="str">
        <f t="shared" si="141"/>
        <v/>
      </c>
      <c r="AW148" s="1497"/>
      <c r="AX148" s="1497"/>
      <c r="AY148" s="1667">
        <f>IF(BG148= "", "",BG148)</f>
        <v>0</v>
      </c>
      <c r="AZ148" s="1658" t="str">
        <f>IF(OR(BF148=""),"",IF(OR(BG148=""),"",BF148))</f>
        <v/>
      </c>
      <c r="BA148" s="1660" t="str">
        <f>IF(BH148= "", "",BH148)</f>
        <v/>
      </c>
      <c r="BB148" s="1307" t="str">
        <f t="shared" si="9"/>
        <v/>
      </c>
      <c r="BC148" s="87" t="str">
        <f t="shared" si="10"/>
        <v/>
      </c>
      <c r="BD148" s="986" t="str">
        <f t="shared" si="11"/>
        <v/>
      </c>
      <c r="BE148" s="1655" t="str">
        <f>IF(OR(C148="",C149=""),"",CONCATENATE(C148,C149))</f>
        <v/>
      </c>
      <c r="BF148" s="1655" t="str">
        <f>IF(L148= "", "",L148)</f>
        <v/>
      </c>
      <c r="BG148" s="1655">
        <f>IF(ISNA(VLOOKUP(BE148,'JOURNÉE 1'!$BI$10:$BK$280,2,FALSE)),"",VLOOKUP(BE148,'JOURNÉE 1'!$BI$10:$BK$280,2,FALSE))</f>
        <v>0</v>
      </c>
      <c r="BH148" s="1655" t="str">
        <f>IF(OR(BF148="",BG148=""),"",MIN(BF148:BG148))</f>
        <v/>
      </c>
      <c r="BI148" s="1655" t="str">
        <f>IF(COUNTIF(BF148,"&gt;1")&lt;1,"",SMALL(BF148:BG148,1))</f>
        <v/>
      </c>
      <c r="BJ148" s="1029" t="str">
        <f t="shared" si="132"/>
        <v/>
      </c>
      <c r="BK148" s="1310" t="str">
        <f t="shared" si="13"/>
        <v/>
      </c>
      <c r="BL148" s="1029" t="str">
        <f>IF(ISBLANK('JOURNÉE 1'!C148),"",'JOURNÉE 1'!C148)</f>
        <v/>
      </c>
      <c r="BM148" s="1310" t="str">
        <f>IF(ISBLANK('JOURNÉE 1'!AB148),"",'JOURNÉE 1'!AB148)</f>
        <v/>
      </c>
      <c r="BN148" s="1310" t="str">
        <f>IF(ISNA(VLOOKUP(BJ148,'JOURNÉE 1'!$BN$10:$BQ$280,3,FALSE)),"",VLOOKUP(BJ148,'JOURNÉE 1'!$BN$10:$BQ$280,3,FALSE))</f>
        <v/>
      </c>
      <c r="BO148" s="1310" t="str">
        <f t="shared" si="21"/>
        <v/>
      </c>
      <c r="BP148" s="1310" t="str">
        <f t="shared" si="126"/>
        <v/>
      </c>
      <c r="BQ148" s="1310" t="str">
        <f>IF(ISNA(VLOOKUP(BJ148,'JOURNÉE 1'!$C$10:AF$298,1,FALSE)),"",VLOOKUP(BJ148,'JOURNÉE 1'!$C$10:$AF$298,1,FALSE))</f>
        <v/>
      </c>
      <c r="BR148" s="280"/>
      <c r="BS148" t="str">
        <f>IF(ISEVEN(ROW()),IF($B148&lt;&gt;0,TEXT($B148,"00")&amp;" "&amp;#REF!&amp;" "&amp;1,""),IF($B147&lt;&gt;0,TEXT($B147,"00")&amp;" "&amp;#REF!&amp;" "&amp;2,""))</f>
        <v/>
      </c>
      <c r="BT148" t="str">
        <f t="shared" si="184"/>
        <v/>
      </c>
      <c r="BU148" t="str">
        <f t="shared" si="185"/>
        <v/>
      </c>
      <c r="BV148" t="str">
        <f t="shared" si="191"/>
        <v/>
      </c>
      <c r="BW148" t="str">
        <f t="shared" si="192"/>
        <v/>
      </c>
      <c r="BX148" t="str">
        <f t="shared" si="193"/>
        <v/>
      </c>
      <c r="BY148" t="str">
        <f t="shared" si="194"/>
        <v/>
      </c>
      <c r="BZ148" t="str">
        <f t="shared" si="195"/>
        <v/>
      </c>
      <c r="CA148" s="935" t="str">
        <f t="shared" si="196"/>
        <v/>
      </c>
    </row>
    <row r="149" spans="1:79" ht="15.75" customHeight="1" thickBot="1" x14ac:dyDescent="0.45">
      <c r="A149" s="1470"/>
      <c r="B149" s="1688"/>
      <c r="C149" s="119"/>
      <c r="D149" s="120"/>
      <c r="E149" s="120"/>
      <c r="F149" s="121"/>
      <c r="G149" s="121"/>
      <c r="H149" s="1475"/>
      <c r="I149" s="1108" t="str">
        <f>IF(ISNA(VLOOKUP(C149,'J1&amp;J2'!$CA$9:$CE$466,5,FALSE)),"",VLOOKUP(C149,'J1&amp;J2'!$CA$9:$CE$466,5,FALSE))</f>
        <v/>
      </c>
      <c r="J149" s="1624"/>
      <c r="K149" s="1693"/>
      <c r="L149" s="1682"/>
      <c r="M149" s="1475"/>
      <c r="N149" s="1475"/>
      <c r="O149" s="125"/>
      <c r="P149" s="125"/>
      <c r="Q149" s="291"/>
      <c r="R149" s="1682"/>
      <c r="S149" s="1478"/>
      <c r="T149" s="1427"/>
      <c r="U149" s="1346" t="str">
        <f>IF(ISNA(VLOOKUP(T149,SaisieScores!$L$12:$M$103,2,FALSE)),"",VLOOKUP(T149,SaisieScores!$L$12:$M$103,2,FALSE))</f>
        <v/>
      </c>
      <c r="V149" s="143" t="str">
        <f t="shared" si="0"/>
        <v/>
      </c>
      <c r="W149" s="121" t="str">
        <f>IF('JOURNÉE 1'!AC149=0,"",'JOURNÉE 1'!AC149)</f>
        <v/>
      </c>
      <c r="X149" s="121" t="str">
        <f>IF(OR(ISBLANK(U149),U149=""),"",IF(U149="AB","",RANK(U149,$U$124:$U$149,1)+COUNTIF($U$124:U174,U149)-1))</f>
        <v/>
      </c>
      <c r="Y149" s="121"/>
      <c r="Z149" s="121"/>
      <c r="AA149" s="121"/>
      <c r="AB149" s="121" t="str">
        <f t="shared" si="1"/>
        <v/>
      </c>
      <c r="AC149" s="124" t="str">
        <f t="shared" si="199"/>
        <v/>
      </c>
      <c r="AD149" s="127" t="str">
        <f t="shared" si="186"/>
        <v/>
      </c>
      <c r="AE149" s="121" t="str">
        <f t="shared" si="187"/>
        <v/>
      </c>
      <c r="AF149" s="1142" t="str">
        <f>IF(ISNA(VLOOKUP(C149,'JOURNÉE 1'!$C$10:$AN$257,36,FALSE)),"",VLOOKUP(C149,'JOURNÉE 1'!$C$10:$AN$257,36,FALSE))</f>
        <v/>
      </c>
      <c r="AG149" s="1163" t="str">
        <f t="shared" si="188"/>
        <v/>
      </c>
      <c r="AH149" s="1163" t="str">
        <f t="shared" si="189"/>
        <v/>
      </c>
      <c r="AI149" s="1163" t="str">
        <f t="shared" si="190"/>
        <v/>
      </c>
      <c r="AJ149" s="1243" t="str">
        <f t="shared" si="200"/>
        <v/>
      </c>
      <c r="AK149" s="127" t="str">
        <f t="shared" si="201"/>
        <v/>
      </c>
      <c r="AL149" s="121" t="str">
        <f t="shared" si="3"/>
        <v/>
      </c>
      <c r="AM149" s="292" t="str">
        <f t="shared" si="4"/>
        <v/>
      </c>
      <c r="AN149" s="292"/>
      <c r="AO149" s="293"/>
      <c r="AP149" s="292"/>
      <c r="AQ149" s="292"/>
      <c r="AR149" s="292" t="str">
        <f t="shared" si="202"/>
        <v/>
      </c>
      <c r="AS149" s="294" t="str">
        <f t="shared" si="5"/>
        <v/>
      </c>
      <c r="AT149" s="295" t="str">
        <f t="shared" si="6"/>
        <v/>
      </c>
      <c r="AU149" s="296" t="str">
        <f t="shared" si="169"/>
        <v/>
      </c>
      <c r="AV149" s="297" t="str">
        <f t="shared" si="141"/>
        <v/>
      </c>
      <c r="AW149" s="1470"/>
      <c r="AX149" s="1470"/>
      <c r="AY149" s="1504"/>
      <c r="AZ149" s="1507"/>
      <c r="BA149" s="1470"/>
      <c r="BB149" s="298" t="str">
        <f t="shared" si="9"/>
        <v/>
      </c>
      <c r="BC149" s="121" t="str">
        <f t="shared" si="10"/>
        <v/>
      </c>
      <c r="BD149" s="299" t="str">
        <f t="shared" si="11"/>
        <v/>
      </c>
      <c r="BE149" s="1656"/>
      <c r="BF149" s="1656"/>
      <c r="BG149" s="1656"/>
      <c r="BH149" s="1656"/>
      <c r="BI149" s="1656"/>
      <c r="BJ149" s="1370" t="str">
        <f t="shared" si="132"/>
        <v/>
      </c>
      <c r="BK149" s="1369" t="str">
        <f t="shared" si="13"/>
        <v/>
      </c>
      <c r="BL149" s="1370" t="str">
        <f>IF(ISBLANK('JOURNÉE 1'!C149),"",'JOURNÉE 1'!C149)</f>
        <v/>
      </c>
      <c r="BM149" s="1369" t="str">
        <f>IF(ISBLANK('JOURNÉE 1'!AB149),"",'JOURNÉE 1'!AB149)</f>
        <v/>
      </c>
      <c r="BN149" s="1369" t="str">
        <f>IF(ISNA(VLOOKUP(BJ149,'JOURNÉE 1'!$BN$10:$BQ$280,3,FALSE)),"",VLOOKUP(BJ149,'JOURNÉE 1'!$BN$10:$BQ$280,3,FALSE))</f>
        <v/>
      </c>
      <c r="BO149" s="1369" t="str">
        <f t="shared" si="21"/>
        <v/>
      </c>
      <c r="BP149" s="1369" t="str">
        <f t="shared" si="126"/>
        <v/>
      </c>
      <c r="BQ149" s="1369" t="str">
        <f>IF(ISNA(VLOOKUP(BJ149,'JOURNÉE 1'!$C$10:AF$298,1,FALSE)),"",VLOOKUP(BJ149,'JOURNÉE 1'!$C$10:$AF$298,1,FALSE))</f>
        <v/>
      </c>
      <c r="BR149" s="217"/>
      <c r="BS149" t="str">
        <f>IF(ISEVEN(ROW()),IF($B149&lt;&gt;0,TEXT($B149,"00")&amp;" "&amp;#REF!&amp;" "&amp;1,""),IF($B148&lt;&gt;0,TEXT($B148,"00")&amp;" "&amp;#REF!&amp;" "&amp;2,""))</f>
        <v/>
      </c>
      <c r="BT149" t="str">
        <f t="shared" si="184"/>
        <v/>
      </c>
      <c r="BU149" t="str">
        <f t="shared" si="185"/>
        <v/>
      </c>
      <c r="BV149" t="str">
        <f t="shared" si="191"/>
        <v/>
      </c>
      <c r="BW149" t="str">
        <f t="shared" si="192"/>
        <v/>
      </c>
      <c r="BX149" t="str">
        <f t="shared" si="193"/>
        <v/>
      </c>
      <c r="BY149" t="str">
        <f t="shared" si="194"/>
        <v/>
      </c>
      <c r="BZ149" t="str">
        <f t="shared" si="195"/>
        <v/>
      </c>
      <c r="CA149" s="935" t="str">
        <f t="shared" si="196"/>
        <v/>
      </c>
    </row>
    <row r="150" spans="1:79" ht="15.75" customHeight="1" thickTop="1" x14ac:dyDescent="0.4">
      <c r="A150" s="1532" t="s">
        <v>165</v>
      </c>
      <c r="B150" s="1677"/>
      <c r="C150" s="68" t="s">
        <v>917</v>
      </c>
      <c r="D150" s="69" t="s">
        <v>148</v>
      </c>
      <c r="E150" s="69" t="s">
        <v>1531</v>
      </c>
      <c r="F150" s="70" t="s">
        <v>92</v>
      </c>
      <c r="G150" s="70">
        <v>22.7</v>
      </c>
      <c r="H150" s="1571">
        <f t="shared" ref="H150" si="211">IF(G151="","",G150+G151)</f>
        <v>58.7</v>
      </c>
      <c r="I150" s="1101" t="str">
        <f>IF(ISNA(VLOOKUP(C150,'J1&amp;J2'!$CA$9:$CE$466,5,FALSE)),"",VLOOKUP(C150,'J1&amp;J2'!$CA$9:$CE$466,5,FALSE))</f>
        <v>MAX2</v>
      </c>
      <c r="J150" s="1518">
        <v>109</v>
      </c>
      <c r="K150" s="1679">
        <f>IF(ISNA(VLOOKUP(J150,SaisieScores!$I$12:$J$103,2,FALSE)),"",VLOOKUP(J150,SaisieScores!$I$12:$J$103,2,FALSE))</f>
        <v>89</v>
      </c>
      <c r="L150" s="1740">
        <f>IF(OR(K150="",K150=0,K150=999),"",K150)</f>
        <v>89</v>
      </c>
      <c r="M150" s="1567">
        <f>IF(L150="","",L150-$AL$6)</f>
        <v>17</v>
      </c>
      <c r="N150" s="1567">
        <f t="shared" ref="N150" si="212">IF(K150="","",RANK(K150,($K$10:$K$257),1))</f>
        <v>17</v>
      </c>
      <c r="O150" s="103">
        <f>IF(COUNTIF($L$150:$L$183,"&gt;1")&lt;1,"",SMALL($L$150:$L$183,1))</f>
        <v>68</v>
      </c>
      <c r="P150" s="103">
        <f>IF(O150="","",RANK(O150,($O$10:$O$257),1))</f>
        <v>7</v>
      </c>
      <c r="Q150" s="390">
        <f>IF(P150&gt;20,"",IF(P150&lt;=190,40-((P150-1)*2),1))</f>
        <v>28</v>
      </c>
      <c r="R150" s="1700">
        <f>IF(OR(ISBLANK(K150),K150=""),"",RANK(K150,$K$150:$K$183,1)+COUNTIF($K$150:K150,K150)-1)</f>
        <v>2</v>
      </c>
      <c r="S150" s="1699">
        <f>IF(R150="","",IF(R150&gt;3,"",IF(R150=1,K150,IF(R150=2,K150,IF(R150=3,K150)))))</f>
        <v>89</v>
      </c>
      <c r="T150" s="1428">
        <v>118</v>
      </c>
      <c r="U150" s="1337">
        <f>IF(ISNA(VLOOKUP(T150,SaisieScores!$L$12:$M$103,2,FALSE)),"",VLOOKUP(T150,SaisieScores!$L$12:$M$103,2,FALSE))</f>
        <v>94</v>
      </c>
      <c r="V150" s="301">
        <f t="shared" si="0"/>
        <v>94</v>
      </c>
      <c r="W150" s="70">
        <f>IF('JOURNÉE 1'!AC150=0,"",'JOURNÉE 1'!AC150)</f>
        <v>99</v>
      </c>
      <c r="X150" s="70">
        <f>IF(OR(ISBLANK(U150),U150=""),"",IF(U150="AB","",RANK(U150,$U$150:$U$183,1)+COUNTIF($U$150:U183,U150)-1))</f>
        <v>3</v>
      </c>
      <c r="Y150" s="70">
        <f>IF(COUNTIF($V$150:$V$183,"&gt;1")&lt;1,"",SMALL($V$150:$V$183,1))</f>
        <v>72</v>
      </c>
      <c r="Z150" s="70">
        <f>IF(Y150="","",RANK(Y150,($Y$10:$Y$257),1))</f>
        <v>7</v>
      </c>
      <c r="AA150" s="70">
        <f>IF(Z150&gt;20,"",IF(Z150&lt;=190,20-((Z150-1)*1),1))</f>
        <v>14</v>
      </c>
      <c r="AB150" s="70" t="str">
        <f t="shared" si="1"/>
        <v/>
      </c>
      <c r="AC150" s="1375">
        <f t="shared" si="199"/>
        <v>22</v>
      </c>
      <c r="AD150" s="1372">
        <f t="shared" si="186"/>
        <v>30</v>
      </c>
      <c r="AE150" s="70">
        <f t="shared" si="187"/>
        <v>94</v>
      </c>
      <c r="AF150" s="1143" t="str">
        <f>IF(ISNA(VLOOKUP(C150,'JOURNÉE 1'!$C$10:$AN$257,36,FALSE)),"",VLOOKUP(C150,'JOURNÉE 1'!$C$10:$AN$257,36,FALSE))</f>
        <v/>
      </c>
      <c r="AG150" s="1143">
        <f t="shared" si="188"/>
        <v>22.7</v>
      </c>
      <c r="AH150" s="1143">
        <f t="shared" si="189"/>
        <v>22.419999999999998</v>
      </c>
      <c r="AI150" s="1143">
        <f t="shared" si="190"/>
        <v>-0.3</v>
      </c>
      <c r="AJ150" s="1240">
        <f t="shared" si="200"/>
        <v>71.3</v>
      </c>
      <c r="AK150" s="1372">
        <f t="shared" si="201"/>
        <v>22</v>
      </c>
      <c r="AL150" s="70" t="str">
        <f t="shared" si="3"/>
        <v/>
      </c>
      <c r="AM150" s="302" t="str">
        <f t="shared" si="4"/>
        <v/>
      </c>
      <c r="AN150" s="302" t="str">
        <f>IF(COUNTIF($AT$150:$AT$183,"&gt;1")&lt;1,"",SMALL($AT$150:$AT$183,1))</f>
        <v/>
      </c>
      <c r="AO150" s="303" t="str">
        <f>IF(COUNTIF($AN$150:$AN$153,"&gt;1")&lt;1,"",SMALL($AN$150:$AN$153,1))</f>
        <v/>
      </c>
      <c r="AP150" s="302" t="str">
        <f>IF(AO150="","",RANK(AO150,($AO$10:$AO$257),1))</f>
        <v/>
      </c>
      <c r="AQ150" s="302" t="str">
        <f>IF(AP150&gt;20,"",IF(AP150&lt;=190,20-((AP150-1)*1),1))</f>
        <v/>
      </c>
      <c r="AR150" s="302">
        <f t="shared" si="202"/>
        <v>22</v>
      </c>
      <c r="AS150" s="304" t="str">
        <f t="shared" si="5"/>
        <v/>
      </c>
      <c r="AT150" s="305" t="str">
        <f t="shared" si="6"/>
        <v/>
      </c>
      <c r="AU150" s="306" t="str">
        <f t="shared" ref="AU150:AU183" si="213">IF(OR(ISBLANK(AM150),AM150=""),"",RANK(AM150,($AM$150:$AM$183),1))</f>
        <v/>
      </c>
      <c r="AV150" s="307" t="str">
        <f>IF(OR(ISBLANK(I263),ISBLANK(U150),ISBLANK($AV$6)),"",IF(U150="AB",IF(I263+3.6&gt;=36,36,I263+3.6),IF(AND(I263&gt;=18,$AV$6-U150+I263&gt;0),I263-($AV$6-U150+I263)*0.4,IF(AND(I263&lt;18,$AV$6-U150+I263&gt;0),I263-($AV$6-U150+I263)*0.2,IF($AV$6-U150+I263&lt;0,IF(I263-($AV$6-U150+I263)*0.1&gt;36,36,I263-($AV$6-U150+I263)*0.1),IF($AV$6-U150+I263=0,I263))))))</f>
        <v/>
      </c>
      <c r="AW150" s="1496">
        <f>IF(SUM(Q153+AA154+AQ154)&lt;&gt;0,SUM(Q153+AA154+AQ154),0)</f>
        <v>59</v>
      </c>
      <c r="AX150" s="1502">
        <f>IF(AW150=0,"0",RANK(AW150,$AW$10:$AW$257,0))</f>
        <v>5</v>
      </c>
      <c r="AY150" s="1706" t="str">
        <f>IF(BG150= "", "",BG150)</f>
        <v/>
      </c>
      <c r="AZ150" s="1704" t="str">
        <f>IF(OR(BF150=""),"",IF(OR(BG150=""),"",BF150))</f>
        <v/>
      </c>
      <c r="BA150" s="1705" t="str">
        <f>IF(BH150= "", "",BH150)</f>
        <v/>
      </c>
      <c r="BB150" s="308">
        <f t="shared" si="9"/>
        <v>99</v>
      </c>
      <c r="BC150" s="71" t="str">
        <f t="shared" si="10"/>
        <v/>
      </c>
      <c r="BD150" s="309" t="str">
        <f t="shared" si="11"/>
        <v/>
      </c>
      <c r="BE150" s="1653" t="str">
        <f>IF(OR(C150="",C151=""),"",CONCATENATE(C150,C151))</f>
        <v>44400.22.001344400.22.0014</v>
      </c>
      <c r="BF150" s="1653">
        <f>IF(L150= "", "",L150)</f>
        <v>89</v>
      </c>
      <c r="BG150" s="1653" t="str">
        <f>IF(ISNA(VLOOKUP(BE150,'JOURNÉE 1'!$BI$10:$BK$280,2,FALSE)),"",VLOOKUP(BE150,'JOURNÉE 1'!$BI$10:$BK$280,2,FALSE))</f>
        <v/>
      </c>
      <c r="BH150" s="1653" t="str">
        <f>IF(OR(BF150="",BG150=""),"",MIN(BF150:BG150))</f>
        <v/>
      </c>
      <c r="BI150" s="1653">
        <f>IF(COUNTIF(BF150,"&gt;1")&lt;1,"",SMALL(BF150:BG150,1))</f>
        <v>89</v>
      </c>
      <c r="BJ150" s="1374" t="str">
        <f t="shared" si="132"/>
        <v>44400.22.0013</v>
      </c>
      <c r="BK150" s="1373">
        <f t="shared" si="13"/>
        <v>94</v>
      </c>
      <c r="BL150" s="1374" t="str">
        <f>IF(ISBLANK('JOURNÉE 1'!C150),"",'JOURNÉE 1'!C150)</f>
        <v>44400.17.0007</v>
      </c>
      <c r="BM150" s="1373">
        <f>IF(ISBLANK('JOURNÉE 1'!AB150),"",'JOURNÉE 1'!AB150)</f>
        <v>99</v>
      </c>
      <c r="BN150" s="1373" t="str">
        <f>IF(ISNA(VLOOKUP(BJ150,'JOURNÉE 1'!$BN$10:$BQ$280,3,FALSE)),"",VLOOKUP(BJ150,'JOURNÉE 1'!$BN$10:$BQ$280,3,FALSE))</f>
        <v/>
      </c>
      <c r="BO150" s="1373" t="str">
        <f t="shared" si="21"/>
        <v/>
      </c>
      <c r="BP150" s="1373">
        <f t="shared" si="126"/>
        <v>94</v>
      </c>
      <c r="BQ150" s="1373" t="str">
        <f>IF(ISNA(VLOOKUP(BJ150,'JOURNÉE 1'!$C$10:AF$298,1,FALSE)),"",VLOOKUP(BJ150,'JOURNÉE 1'!$C$10:$AF$298,1,FALSE))</f>
        <v/>
      </c>
      <c r="BR150" s="310"/>
      <c r="BS150" t="str">
        <f>IF(ISEVEN(ROW()),IF($B150&lt;&gt;0,TEXT($B150,"00")&amp;" "&amp;#REF!&amp;" "&amp;1,""),IF($B149&lt;&gt;0,TEXT($B149,"00")&amp;" "&amp;#REF!&amp;" "&amp;2,""))</f>
        <v/>
      </c>
      <c r="BT150" t="str">
        <f t="shared" si="184"/>
        <v/>
      </c>
      <c r="BU150" t="str">
        <f t="shared" si="185"/>
        <v/>
      </c>
      <c r="BV150" t="str">
        <f t="shared" si="191"/>
        <v/>
      </c>
      <c r="BW150" t="str">
        <f t="shared" si="192"/>
        <v/>
      </c>
      <c r="BX150" t="str">
        <f t="shared" si="193"/>
        <v/>
      </c>
      <c r="BY150" t="str">
        <f t="shared" si="194"/>
        <v>HAMON Marie-Thérèse</v>
      </c>
      <c r="BZ150" t="str">
        <f t="shared" si="195"/>
        <v>S3F</v>
      </c>
      <c r="CA150" s="935">
        <f t="shared" si="196"/>
        <v>22.7</v>
      </c>
    </row>
    <row r="151" spans="1:79" ht="15.75" customHeight="1" thickBot="1" x14ac:dyDescent="0.45">
      <c r="A151" s="1497"/>
      <c r="B151" s="1678"/>
      <c r="C151" s="80" t="s">
        <v>919</v>
      </c>
      <c r="D151" s="81" t="s">
        <v>148</v>
      </c>
      <c r="E151" s="81" t="s">
        <v>1348</v>
      </c>
      <c r="F151" s="82" t="s">
        <v>66</v>
      </c>
      <c r="G151" s="82">
        <v>36</v>
      </c>
      <c r="H151" s="1469"/>
      <c r="I151" s="1102" t="str">
        <f>IF(ISNA(VLOOKUP(C151,'J1&amp;J2'!$CA$9:$CE$466,5,FALSE)),"",VLOOKUP(C151,'J1&amp;J2'!$CA$9:$CE$466,5,FALSE))</f>
        <v>MAX3</v>
      </c>
      <c r="J151" s="1519"/>
      <c r="K151" s="1680"/>
      <c r="L151" s="1691"/>
      <c r="M151" s="1469"/>
      <c r="N151" s="1469"/>
      <c r="O151" s="82">
        <f>IF(COUNTIF($L$150:$L$183,"&gt;1")&lt;2,"",SMALL($L$150:$L$183,2))</f>
        <v>89</v>
      </c>
      <c r="P151" s="82">
        <f>IF(O151="","",RANK(O151,($O$10:$O$257),1))</f>
        <v>17</v>
      </c>
      <c r="Q151" s="269">
        <f>IF(P151&gt;20,"",IF(P151&lt;=190,40-((P151-1)*2),1))</f>
        <v>8</v>
      </c>
      <c r="R151" s="1691"/>
      <c r="S151" s="1469"/>
      <c r="T151" s="1424">
        <v>119</v>
      </c>
      <c r="U151" s="1328">
        <f>IF(ISNA(VLOOKUP(T151,SaisieScores!$L$12:$M$103,2,FALSE)),"",VLOOKUP(T151,SaisieScores!$L$12:$M$103,2,FALSE))</f>
        <v>111</v>
      </c>
      <c r="V151" s="942">
        <f t="shared" si="0"/>
        <v>111</v>
      </c>
      <c r="W151" s="87">
        <f>IF('JOURNÉE 1'!AC151=0,"",'JOURNÉE 1'!AC151)</f>
        <v>77</v>
      </c>
      <c r="X151" s="87">
        <f>IF(OR(ISBLANK(U151),U151=""),"",IF(U151="AB","",RANK(U151,$U$150:$U$183,1)+COUNTIF($U$150:U184,U151)-1))</f>
        <v>4</v>
      </c>
      <c r="Y151" s="99">
        <f>IF(COUNTIF($V$150:$V$183,"&gt;1")&lt;2,"",SMALL($V$150:$V$183,2))</f>
        <v>77</v>
      </c>
      <c r="Z151" s="99">
        <f>IF(Y151="","",RANK(Y151,($Y$10:$Y$257),1))</f>
        <v>12</v>
      </c>
      <c r="AA151" s="99">
        <f>IF(Z151&gt;20,"",IF(Z151&lt;=190,20-((Z151-1)*1),1))</f>
        <v>9</v>
      </c>
      <c r="AB151" s="87" t="str">
        <f t="shared" si="1"/>
        <v/>
      </c>
      <c r="AC151" s="86">
        <f t="shared" si="199"/>
        <v>39</v>
      </c>
      <c r="AD151" s="1045">
        <f t="shared" si="186"/>
        <v>33</v>
      </c>
      <c r="AE151" s="87">
        <f t="shared" si="187"/>
        <v>111</v>
      </c>
      <c r="AF151" s="1140" t="str">
        <f>IF(ISNA(VLOOKUP(C151,'JOURNÉE 1'!$C$10:$AN$257,36,FALSE)),"",VLOOKUP(C151,'JOURNÉE 1'!$C$10:$AN$257,36,FALSE))</f>
        <v/>
      </c>
      <c r="AG151" s="1162" t="str">
        <f t="shared" si="188"/>
        <v/>
      </c>
      <c r="AH151" s="1162" t="e">
        <f t="shared" si="189"/>
        <v>#VALUE!</v>
      </c>
      <c r="AI151" s="1162" t="e">
        <f t="shared" si="190"/>
        <v>#VALUE!</v>
      </c>
      <c r="AJ151" s="1241">
        <f t="shared" si="200"/>
        <v>75</v>
      </c>
      <c r="AK151" s="1045">
        <f t="shared" si="201"/>
        <v>32</v>
      </c>
      <c r="AL151" s="87" t="str">
        <f t="shared" si="3"/>
        <v/>
      </c>
      <c r="AM151" s="270" t="str">
        <f t="shared" si="4"/>
        <v/>
      </c>
      <c r="AN151" s="270" t="str">
        <f>IF(COUNTIF($AT$150:$AT$183,"&gt;1")&lt;2,"",SMALL($AT$150:$AT$183,2))</f>
        <v/>
      </c>
      <c r="AO151" s="989" t="str">
        <f>IF(COUNTIF($AN$150:$AN$153,"&gt;1")&lt;2,"",SMALL($AN$150:$AN$153,2))</f>
        <v/>
      </c>
      <c r="AP151" s="270" t="str">
        <f>IF(AO151="","",RANK(AO151,($AO$10:$AO$257),1))</f>
        <v/>
      </c>
      <c r="AQ151" s="270" t="str">
        <f>IF(AP151&gt;20,"",IF(AP151&lt;=190,20-((AP151-1)*1),1))</f>
        <v/>
      </c>
      <c r="AR151" s="270">
        <f t="shared" si="202"/>
        <v>32</v>
      </c>
      <c r="AS151" s="271" t="str">
        <f t="shared" si="5"/>
        <v/>
      </c>
      <c r="AT151" s="272" t="str">
        <f t="shared" si="6"/>
        <v/>
      </c>
      <c r="AU151" s="273" t="str">
        <f t="shared" si="213"/>
        <v/>
      </c>
      <c r="AV151" s="274" t="str">
        <f t="shared" ref="AV151:AV241" si="214">IF(OR(ISBLANK(I151),ISBLANK(U151),ISBLANK($AV$6)),"",IF(U151="AB",IF(I151+3.6&gt;=36,36,I151+3.6),IF(AND(I151&gt;=18,$AV$6-U151+I151&gt;0),I151-($AV$6-U151+I151)*0.4,IF(AND(I151&lt;18,$AV$6-U151+I151&gt;0),I151-($AV$6-U151+I151)*0.2,IF($AV$6-U151+I151&lt;0,IF(I151-($AV$6-U151+I151)*0.1&gt;36,36,I151-($AV$6-U151+I151)*0.1),IF($AV$6-U151+I151=0,I151))))))</f>
        <v/>
      </c>
      <c r="AW151" s="1497"/>
      <c r="AX151" s="1497"/>
      <c r="AY151" s="1511"/>
      <c r="AZ151" s="1515"/>
      <c r="BA151" s="1458"/>
      <c r="BB151" s="983">
        <f t="shared" si="9"/>
        <v>77</v>
      </c>
      <c r="BC151" s="83" t="str">
        <f t="shared" si="10"/>
        <v/>
      </c>
      <c r="BD151" s="984" t="str">
        <f t="shared" si="11"/>
        <v/>
      </c>
      <c r="BE151" s="1654"/>
      <c r="BF151" s="1654"/>
      <c r="BG151" s="1654"/>
      <c r="BH151" s="1654"/>
      <c r="BI151" s="1654"/>
      <c r="BJ151" s="1029" t="str">
        <f t="shared" si="132"/>
        <v>44400.22.0014</v>
      </c>
      <c r="BK151" s="1310">
        <f t="shared" si="13"/>
        <v>111</v>
      </c>
      <c r="BL151" s="1029" t="str">
        <f>IF(ISBLANK('JOURNÉE 1'!C151),"",'JOURNÉE 1'!C151)</f>
        <v>44400.18.0006</v>
      </c>
      <c r="BM151" s="1310">
        <f>IF(ISBLANK('JOURNÉE 1'!AB151),"",'JOURNÉE 1'!AB151)</f>
        <v>77</v>
      </c>
      <c r="BN151" s="1310" t="str">
        <f>IF(ISNA(VLOOKUP(BJ151,'JOURNÉE 1'!$BN$10:$BQ$280,3,FALSE)),"",VLOOKUP(BJ151,'JOURNÉE 1'!$BN$10:$BQ$280,3,FALSE))</f>
        <v/>
      </c>
      <c r="BO151" s="1310" t="str">
        <f t="shared" si="21"/>
        <v/>
      </c>
      <c r="BP151" s="1310">
        <f t="shared" si="126"/>
        <v>77</v>
      </c>
      <c r="BQ151" s="1310" t="str">
        <f>IF(ISNA(VLOOKUP(BJ151,'JOURNÉE 1'!$C$10:AF$298,1,FALSE)),"",VLOOKUP(BJ151,'JOURNÉE 1'!$C$10:$AF$298,1,FALSE))</f>
        <v/>
      </c>
      <c r="BR151" s="277"/>
      <c r="BS151" t="str">
        <f>IF(ISEVEN(ROW()),IF($B151&lt;&gt;0,TEXT($B151,"00")&amp;" "&amp;#REF!&amp;" "&amp;1,""),IF($B150&lt;&gt;0,TEXT($B150,"00")&amp;" "&amp;#REF!&amp;" "&amp;2,""))</f>
        <v/>
      </c>
      <c r="BT151" t="str">
        <f t="shared" si="184"/>
        <v/>
      </c>
      <c r="BU151" t="str">
        <f t="shared" si="185"/>
        <v/>
      </c>
      <c r="BV151" t="str">
        <f t="shared" si="191"/>
        <v/>
      </c>
      <c r="BW151" t="str">
        <f t="shared" si="192"/>
        <v/>
      </c>
      <c r="BX151" t="str">
        <f t="shared" si="193"/>
        <v/>
      </c>
      <c r="BY151" t="str">
        <f t="shared" si="194"/>
        <v>HAMON Yves</v>
      </c>
      <c r="BZ151" t="str">
        <f t="shared" si="195"/>
        <v>S3H</v>
      </c>
      <c r="CA151" s="935">
        <f t="shared" si="196"/>
        <v>36</v>
      </c>
    </row>
    <row r="152" spans="1:79" ht="15.75" customHeight="1" thickBot="1" x14ac:dyDescent="0.45">
      <c r="A152" s="1497"/>
      <c r="B152" s="1683"/>
      <c r="C152" s="97" t="s">
        <v>966</v>
      </c>
      <c r="D152" s="98" t="s">
        <v>1427</v>
      </c>
      <c r="E152" s="98" t="s">
        <v>144</v>
      </c>
      <c r="F152" s="87" t="s">
        <v>66</v>
      </c>
      <c r="G152" s="87">
        <v>0.3</v>
      </c>
      <c r="H152" s="1661">
        <f t="shared" ref="H152" si="215">IF(G153="","",G152+G153)</f>
        <v>3.6999999999999997</v>
      </c>
      <c r="I152" s="1103" t="str">
        <f>IF(ISNA(VLOOKUP(C152,'J1&amp;J2'!$CA$9:$CE$466,5,FALSE)),"",VLOOKUP(C152,'J1&amp;J2'!$CA$9:$CE$466,5,FALSE))</f>
        <v>MAX1</v>
      </c>
      <c r="J152" s="1516">
        <v>110</v>
      </c>
      <c r="K152" s="1685">
        <f>IF(ISNA(VLOOKUP(J152,SaisieScores!$I$12:$J$103,2,FALSE)),"",VLOOKUP(J152,SaisieScores!$I$12:$J$103,2,FALSE))</f>
        <v>68</v>
      </c>
      <c r="L152" s="1686">
        <f>IF(OR(K152="",K152=0,K152=999),"",K152)</f>
        <v>68</v>
      </c>
      <c r="M152" s="1661">
        <f>IF(L152="","",L152-$AL$6)</f>
        <v>-4</v>
      </c>
      <c r="N152" s="1661">
        <f t="shared" ref="N152" si="216">IF(K152="","",RANK(K152,($K$10:$K$257),1))</f>
        <v>7</v>
      </c>
      <c r="O152" s="99" t="str">
        <f>IF(COUNTIF($L$150:$L$183,"&gt;1")&lt;3,"",SMALL($L$150:$L$183,3))</f>
        <v/>
      </c>
      <c r="P152" s="99" t="str">
        <f>IF(O152="","",RANK(O152,($O$10:$O$257),1))</f>
        <v/>
      </c>
      <c r="Q152" s="186" t="str">
        <f>IF(P152&gt;20,"",IF(P152&lt;=190,40-((P152-1)*2),1))</f>
        <v/>
      </c>
      <c r="R152" s="1690">
        <f>IF(OR(ISBLANK(K152),K152=""),"",RANK(K152,$K$150:$K$183,1)+COUNTIF($K$150:K152,K152)-1)</f>
        <v>1</v>
      </c>
      <c r="S152" s="1468">
        <f>IF(R152="","",IF(R152&gt;3,"",IF(R152=1,K152,IF(R152=2,K152,IF(R152=3,K152)))))</f>
        <v>68</v>
      </c>
      <c r="T152" s="1425">
        <v>120</v>
      </c>
      <c r="U152" s="1328">
        <f>IF(ISNA(VLOOKUP(T152,SaisieScores!$L$12:$M$103,2,FALSE)),"",VLOOKUP(T152,SaisieScores!$L$12:$M$103,2,FALSE))</f>
        <v>72</v>
      </c>
      <c r="V152" s="985">
        <f t="shared" si="0"/>
        <v>72</v>
      </c>
      <c r="W152" s="82">
        <f>IF('JOURNÉE 1'!AC152=0,"",'JOURNÉE 1'!AC152)</f>
        <v>86</v>
      </c>
      <c r="X152" s="82">
        <f>IF(OR(ISBLANK(U152),U152=""),"",IF(U152="AB","",RANK(U152,$U$150:$U$183,1)+COUNTIF($U$150:U185,U152)-1))</f>
        <v>1</v>
      </c>
      <c r="Y152" s="82">
        <f>IF(COUNTIF($V$150:$V$183,"&gt;1")&lt;3,"",SMALL($V$150:$V$183,3))</f>
        <v>94</v>
      </c>
      <c r="Z152" s="82">
        <f>IF(Y152="","",RANK(Y152,($Y$10:$Y$257),1))</f>
        <v>25</v>
      </c>
      <c r="AA152" s="82" t="str">
        <f>IF(Z152&gt;20,"",IF(Z152&lt;=190,20-((Z152-1)*1),1))</f>
        <v/>
      </c>
      <c r="AB152" s="82">
        <f t="shared" si="1"/>
        <v>14</v>
      </c>
      <c r="AC152" s="1042">
        <f t="shared" si="199"/>
        <v>0</v>
      </c>
      <c r="AD152" s="1046">
        <f t="shared" si="186"/>
        <v>7</v>
      </c>
      <c r="AE152" s="82">
        <f t="shared" si="187"/>
        <v>72</v>
      </c>
      <c r="AF152" s="1141" t="str">
        <f>IF(ISNA(VLOOKUP(C152,'JOURNÉE 1'!$C$10:$AN$257,36,FALSE)),"",VLOOKUP(C152,'JOURNÉE 1'!$C$10:$AN$257,36,FALSE))</f>
        <v/>
      </c>
      <c r="AG152" s="1141">
        <f t="shared" si="188"/>
        <v>0.3</v>
      </c>
      <c r="AH152" s="1141">
        <f t="shared" si="189"/>
        <v>0.24</v>
      </c>
      <c r="AI152" s="1141">
        <f t="shared" si="190"/>
        <v>-0.1</v>
      </c>
      <c r="AJ152" s="1242">
        <f t="shared" si="200"/>
        <v>71.7</v>
      </c>
      <c r="AK152" s="1046">
        <f t="shared" si="201"/>
        <v>24</v>
      </c>
      <c r="AL152" s="82" t="str">
        <f t="shared" si="3"/>
        <v/>
      </c>
      <c r="AM152" s="270" t="str">
        <f t="shared" si="4"/>
        <v/>
      </c>
      <c r="AN152" s="288" t="str">
        <f>IF(COUNTIF($AT$150:$AT$183,"&gt;1")&lt;3,"",SMALL($AT$150:$AT$183,3))</f>
        <v/>
      </c>
      <c r="AO152" s="990" t="str">
        <f>IF(COUNTIF($AN$150:$AN$153,"&gt;1")&lt;3,"",SMALL($AN$150:$AN$153,3))</f>
        <v/>
      </c>
      <c r="AP152" s="288" t="str">
        <f>IF(AO152="","",RANK(AO152,($AO$10:$AO$257),1))</f>
        <v/>
      </c>
      <c r="AQ152" s="270" t="str">
        <f>IF(AP152&gt;20,"",IF(AP152&lt;=190,20-((AP152-1)*1),1))</f>
        <v/>
      </c>
      <c r="AR152" s="270">
        <f t="shared" si="202"/>
        <v>24</v>
      </c>
      <c r="AS152" s="271" t="str">
        <f t="shared" si="5"/>
        <v/>
      </c>
      <c r="AT152" s="272" t="str">
        <f t="shared" si="6"/>
        <v/>
      </c>
      <c r="AU152" s="273" t="str">
        <f t="shared" si="213"/>
        <v/>
      </c>
      <c r="AV152" s="278" t="str">
        <f t="shared" si="214"/>
        <v/>
      </c>
      <c r="AW152" s="1497"/>
      <c r="AX152" s="1497"/>
      <c r="AY152" s="1667" t="str">
        <f>IF(BG152= "", "",BG152)</f>
        <v/>
      </c>
      <c r="AZ152" s="1658" t="str">
        <f>IF(OR(BF152=""),"",IF(OR(BG152=""),"",BF152))</f>
        <v/>
      </c>
      <c r="BA152" s="1660" t="str">
        <f>IF(BH152= "", "",BH152)</f>
        <v/>
      </c>
      <c r="BB152" s="1307">
        <f t="shared" si="9"/>
        <v>86</v>
      </c>
      <c r="BC152" s="87" t="str">
        <f t="shared" si="10"/>
        <v/>
      </c>
      <c r="BD152" s="986" t="str">
        <f t="shared" si="11"/>
        <v/>
      </c>
      <c r="BE152" s="1655" t="str">
        <f>IF(OR(C152="",C153=""),"",CONCATENATE(C152,C153))</f>
        <v>44400.20.000944400.21.0019</v>
      </c>
      <c r="BF152" s="1655">
        <f>IF(L152= "", "",L152)</f>
        <v>68</v>
      </c>
      <c r="BG152" s="1655" t="str">
        <f>IF(ISNA(VLOOKUP(BE152,'JOURNÉE 1'!$BI$10:$BK$280,2,FALSE)),"",VLOOKUP(BE152,'JOURNÉE 1'!$BI$10:$BK$280,2,FALSE))</f>
        <v/>
      </c>
      <c r="BH152" s="1655" t="str">
        <f>IF(OR(BF152="",BG152=""),"",MIN(BF152:BG152))</f>
        <v/>
      </c>
      <c r="BI152" s="1655">
        <f>IF(COUNTIF(BF152,"&gt;1")&lt;1,"",SMALL(BF152:BG152,1))</f>
        <v>68</v>
      </c>
      <c r="BJ152" s="1029" t="str">
        <f t="shared" si="132"/>
        <v>44400.20.0009</v>
      </c>
      <c r="BK152" s="1310">
        <f t="shared" si="13"/>
        <v>72</v>
      </c>
      <c r="BL152" s="1029" t="str">
        <f>IF(ISBLANK('JOURNÉE 1'!C152),"",'JOURNÉE 1'!C152)</f>
        <v>44400.04.018</v>
      </c>
      <c r="BM152" s="1310">
        <f>IF(ISBLANK('JOURNÉE 1'!AB152),"",'JOURNÉE 1'!AB152)</f>
        <v>86</v>
      </c>
      <c r="BN152" s="1310" t="str">
        <f>IF(ISNA(VLOOKUP(BJ152,'JOURNÉE 1'!$BN$10:$BQ$280,3,FALSE)),"",VLOOKUP(BJ152,'JOURNÉE 1'!$BN$10:$BQ$280,3,FALSE))</f>
        <v/>
      </c>
      <c r="BO152" s="1310" t="str">
        <f t="shared" si="21"/>
        <v/>
      </c>
      <c r="BP152" s="1310">
        <f t="shared" si="126"/>
        <v>72</v>
      </c>
      <c r="BQ152" s="1310" t="str">
        <f>IF(ISNA(VLOOKUP(BJ152,'JOURNÉE 1'!$C$10:AF$298,1,FALSE)),"",VLOOKUP(BJ152,'JOURNÉE 1'!$C$10:$AF$298,1,FALSE))</f>
        <v/>
      </c>
      <c r="BR152" s="280"/>
      <c r="BS152" t="str">
        <f>IF(ISEVEN(ROW()),IF($B152&lt;&gt;0,TEXT($B152,"00")&amp;" "&amp;#REF!&amp;" "&amp;1,""),IF($B151&lt;&gt;0,TEXT($B151,"00")&amp;" "&amp;#REF!&amp;" "&amp;2,""))</f>
        <v/>
      </c>
      <c r="BT152" t="str">
        <f t="shared" si="184"/>
        <v/>
      </c>
      <c r="BU152" t="str">
        <f t="shared" si="185"/>
        <v/>
      </c>
      <c r="BV152" t="str">
        <f t="shared" si="191"/>
        <v/>
      </c>
      <c r="BW152" t="str">
        <f t="shared" si="192"/>
        <v/>
      </c>
      <c r="BX152" t="str">
        <f t="shared" si="193"/>
        <v/>
      </c>
      <c r="BY152" t="str">
        <f t="shared" si="194"/>
        <v>PRIOU Alain</v>
      </c>
      <c r="BZ152" t="str">
        <f t="shared" si="195"/>
        <v>S3H</v>
      </c>
      <c r="CA152" s="935">
        <f t="shared" si="196"/>
        <v>0.3</v>
      </c>
    </row>
    <row r="153" spans="1:79" ht="15.75" customHeight="1" thickBot="1" x14ac:dyDescent="0.45">
      <c r="A153" s="1497"/>
      <c r="B153" s="1684"/>
      <c r="C153" s="97" t="s">
        <v>881</v>
      </c>
      <c r="D153" s="98" t="s">
        <v>2047</v>
      </c>
      <c r="E153" s="98" t="s">
        <v>291</v>
      </c>
      <c r="F153" s="87" t="s">
        <v>66</v>
      </c>
      <c r="G153" s="87">
        <v>3.4</v>
      </c>
      <c r="H153" s="1469"/>
      <c r="I153" s="1103" t="str">
        <f>IF(ISNA(VLOOKUP(C153,'J1&amp;J2'!$CA$9:$CE$466,5,FALSE)),"",VLOOKUP(C153,'J1&amp;J2'!$CA$9:$CE$466,5,FALSE))</f>
        <v>MAX1</v>
      </c>
      <c r="J153" s="1517"/>
      <c r="K153" s="1680"/>
      <c r="L153" s="1691"/>
      <c r="M153" s="1469"/>
      <c r="N153" s="1469"/>
      <c r="O153" s="88"/>
      <c r="P153" s="88" t="s">
        <v>74</v>
      </c>
      <c r="Q153" s="987">
        <f>IF(SUM(Q150:Q152)&lt;&gt;0,SUM(Q150:Q152),0)</f>
        <v>36</v>
      </c>
      <c r="R153" s="1691"/>
      <c r="S153" s="1469"/>
      <c r="T153" s="1425">
        <v>121</v>
      </c>
      <c r="U153" s="1328">
        <f>IF(ISNA(VLOOKUP(T153,SaisieScores!$L$12:$M$103,2,FALSE)),"",VLOOKUP(T153,SaisieScores!$L$12:$M$103,2,FALSE))</f>
        <v>77</v>
      </c>
      <c r="V153" s="942">
        <f t="shared" si="0"/>
        <v>77</v>
      </c>
      <c r="W153" s="87">
        <f>IF('JOURNÉE 1'!AC153=0,"",'JOURNÉE 1'!AC153)</f>
        <v>83</v>
      </c>
      <c r="X153" s="87">
        <f>IF(OR(ISBLANK(U153),U153=""),"",IF(U153="AB","",RANK(U153,$U$150:$U$183,1)+COUNTIF($U$150:U186,U153)-1))</f>
        <v>2</v>
      </c>
      <c r="Y153" s="99">
        <f>IF(COUNTIF($V$150:$V$183,"&gt;1")&lt;4,"",SMALL($V$150:$V$183,4))</f>
        <v>111</v>
      </c>
      <c r="Z153" s="99">
        <f>IF(Y153="","",RANK(Y153,($Y$10:$Y$257),1))</f>
        <v>26</v>
      </c>
      <c r="AA153" s="99" t="str">
        <f>IF(Z153&gt;20,"",IF(Z153&lt;=190,20-((Z153-1)*1),1))</f>
        <v/>
      </c>
      <c r="AB153" s="87">
        <f t="shared" si="1"/>
        <v>9</v>
      </c>
      <c r="AC153" s="86">
        <f t="shared" si="199"/>
        <v>5</v>
      </c>
      <c r="AD153" s="1045">
        <f t="shared" si="186"/>
        <v>12</v>
      </c>
      <c r="AE153" s="87">
        <f t="shared" si="187"/>
        <v>77</v>
      </c>
      <c r="AF153" s="1140" t="str">
        <f>IF(ISNA(VLOOKUP(C153,'JOURNÉE 1'!$C$10:$AN$257,36,FALSE)),"",VLOOKUP(C153,'JOURNÉE 1'!$C$10:$AN$257,36,FALSE))</f>
        <v/>
      </c>
      <c r="AG153" s="1162">
        <f t="shared" si="188"/>
        <v>3.4</v>
      </c>
      <c r="AH153" s="1162">
        <f t="shared" si="189"/>
        <v>3.56</v>
      </c>
      <c r="AI153" s="1162">
        <f t="shared" si="190"/>
        <v>0.2</v>
      </c>
      <c r="AJ153" s="1241">
        <f t="shared" si="200"/>
        <v>73.599999999999994</v>
      </c>
      <c r="AK153" s="1045">
        <f t="shared" si="201"/>
        <v>30</v>
      </c>
      <c r="AL153" s="87" t="str">
        <f t="shared" si="3"/>
        <v/>
      </c>
      <c r="AM153" s="270" t="str">
        <f t="shared" si="4"/>
        <v/>
      </c>
      <c r="AN153" s="283" t="str">
        <f>IF(COUNTIF($AT$150:$AT$183,"&gt;1")&lt;4,"",SMALL($AT$150:$AT$183,4))</f>
        <v/>
      </c>
      <c r="AO153" s="993" t="str">
        <f>IF(COUNTIF($AN$150:$AN$153,"&gt;1")&lt;4,"",SMALL($AN$150:$AN$153,4))</f>
        <v/>
      </c>
      <c r="AP153" s="283" t="str">
        <f>IF(AO153="","",RANK(AO153,($AO$10:$AO$257),1))</f>
        <v/>
      </c>
      <c r="AQ153" s="283" t="str">
        <f>IF(AP153&gt;20,"",IF(AP153&lt;=190,20-((AP153-1)*1),1))</f>
        <v/>
      </c>
      <c r="AR153" s="270">
        <f t="shared" si="202"/>
        <v>30</v>
      </c>
      <c r="AS153" s="271" t="str">
        <f t="shared" si="5"/>
        <v/>
      </c>
      <c r="AT153" s="272" t="str">
        <f t="shared" si="6"/>
        <v/>
      </c>
      <c r="AU153" s="273" t="str">
        <f t="shared" si="213"/>
        <v/>
      </c>
      <c r="AV153" s="274" t="str">
        <f t="shared" si="214"/>
        <v/>
      </c>
      <c r="AW153" s="1497"/>
      <c r="AX153" s="1497"/>
      <c r="AY153" s="1511"/>
      <c r="AZ153" s="1515"/>
      <c r="BA153" s="1458"/>
      <c r="BB153" s="1307">
        <f t="shared" si="9"/>
        <v>83</v>
      </c>
      <c r="BC153" s="87" t="str">
        <f t="shared" si="10"/>
        <v/>
      </c>
      <c r="BD153" s="986" t="str">
        <f t="shared" si="11"/>
        <v/>
      </c>
      <c r="BE153" s="1654"/>
      <c r="BF153" s="1654"/>
      <c r="BG153" s="1654"/>
      <c r="BH153" s="1654"/>
      <c r="BI153" s="1654"/>
      <c r="BJ153" s="1029" t="str">
        <f t="shared" si="132"/>
        <v>44400.21.0019</v>
      </c>
      <c r="BK153" s="1310">
        <f t="shared" si="13"/>
        <v>77</v>
      </c>
      <c r="BL153" s="1029" t="str">
        <f>IF(ISBLANK('JOURNÉE 1'!C153),"",'JOURNÉE 1'!C153)</f>
        <v>44400.22.0011</v>
      </c>
      <c r="BM153" s="1310">
        <f>IF(ISBLANK('JOURNÉE 1'!AB153),"",'JOURNÉE 1'!AB153)</f>
        <v>83</v>
      </c>
      <c r="BN153" s="1310" t="str">
        <f>IF(ISNA(VLOOKUP(BJ153,'JOURNÉE 1'!$BN$10:$BQ$280,3,FALSE)),"",VLOOKUP(BJ153,'JOURNÉE 1'!$BN$10:$BQ$280,3,FALSE))</f>
        <v/>
      </c>
      <c r="BO153" s="1310" t="str">
        <f t="shared" si="21"/>
        <v/>
      </c>
      <c r="BP153" s="1310">
        <f t="shared" si="126"/>
        <v>77</v>
      </c>
      <c r="BQ153" s="1310" t="str">
        <f>IF(ISNA(VLOOKUP(BJ153,'JOURNÉE 1'!$C$10:AF$298,1,FALSE)),"",VLOOKUP(BJ153,'JOURNÉE 1'!$C$10:$AF$298,1,FALSE))</f>
        <v/>
      </c>
      <c r="BR153" s="277"/>
      <c r="BS153" t="str">
        <f>IF(ISEVEN(ROW()),IF($B153&lt;&gt;0,TEXT($B153,"00")&amp;" "&amp;#REF!&amp;" "&amp;1,""),IF($B152&lt;&gt;0,TEXT($B152,"00")&amp;" "&amp;#REF!&amp;" "&amp;2,""))</f>
        <v/>
      </c>
      <c r="BT153" t="str">
        <f t="shared" si="184"/>
        <v/>
      </c>
      <c r="BU153" t="str">
        <f t="shared" si="185"/>
        <v/>
      </c>
      <c r="BV153" t="str">
        <f t="shared" si="191"/>
        <v/>
      </c>
      <c r="BW153" t="str">
        <f t="shared" si="192"/>
        <v/>
      </c>
      <c r="BX153" t="str">
        <f t="shared" si="193"/>
        <v/>
      </c>
      <c r="BY153" t="str">
        <f t="shared" si="194"/>
        <v>DOLLÉANS Philippe</v>
      </c>
      <c r="BZ153" t="str">
        <f t="shared" si="195"/>
        <v>S3H</v>
      </c>
      <c r="CA153" s="935">
        <f t="shared" si="196"/>
        <v>3.4</v>
      </c>
    </row>
    <row r="154" spans="1:79" ht="15.75" customHeight="1" x14ac:dyDescent="0.4">
      <c r="A154" s="1497"/>
      <c r="B154" s="1687"/>
      <c r="C154" s="113"/>
      <c r="D154" s="114"/>
      <c r="E154" s="114"/>
      <c r="F154" s="115"/>
      <c r="G154" s="115"/>
      <c r="H154" s="1670" t="str">
        <f t="shared" ref="H154" si="217">IF(G155="","",G154+G155)</f>
        <v/>
      </c>
      <c r="I154" s="1107" t="str">
        <f>IF(ISNA(VLOOKUP(C154,'J1&amp;J2'!$CA$9:$CE$466,5,FALSE)),"",VLOOKUP(C154,'J1&amp;J2'!$CA$9:$CE$466,5,FALSE))</f>
        <v/>
      </c>
      <c r="J154" s="1627"/>
      <c r="K154" s="1685" t="str">
        <f>IF(ISNA(VLOOKUP(J154,SaisieScores!$I$12:$J$103,2,FALSE)),"",VLOOKUP(J154,SaisieScores!$I$12:$J$103,2,FALSE))</f>
        <v/>
      </c>
      <c r="L154" s="1695" t="str">
        <f>IF(OR(K154="",K154=0,K154=999),"",K154)</f>
        <v/>
      </c>
      <c r="M154" s="1670" t="str">
        <f>IF(L154="","",L154-$AL$6)</f>
        <v/>
      </c>
      <c r="N154" s="1670" t="str">
        <f t="shared" ref="N154" si="218">IF(K154="","",RANK(K154,($K$10:$K$257),1))</f>
        <v/>
      </c>
      <c r="O154" s="115"/>
      <c r="P154" s="115"/>
      <c r="Q154" s="194"/>
      <c r="R154" s="1692" t="str">
        <f>IF(OR(ISBLANK(K154),K154=""),"",RANK(K154,$K$150:$K$183,1)+COUNTIF($K$150:K154,K154)-1)</f>
        <v/>
      </c>
      <c r="S154" s="1689" t="str">
        <f>IF(R154="","",IF(R154&gt;3,"",IF(R154=1,K154,IF(R154=2,K154,IF(R154=3,K154)))))</f>
        <v/>
      </c>
      <c r="T154" s="1426"/>
      <c r="U154" s="1328" t="str">
        <f>IF(ISNA(VLOOKUP(T154,SaisieScores!$L$12:$M$103,2,FALSE)),"",VLOOKUP(T154,SaisieScores!$L$12:$M$103,2,FALSE))</f>
        <v/>
      </c>
      <c r="V154" s="985" t="str">
        <f t="shared" si="0"/>
        <v/>
      </c>
      <c r="W154" s="82" t="str">
        <f>IF('JOURNÉE 1'!AC154=0,"",'JOURNÉE 1'!AC154)</f>
        <v/>
      </c>
      <c r="X154" s="82" t="str">
        <f>IF(OR(ISBLANK(U154),U154=""),"",IF(U154="AB","",RANK(U154,$U$150:$U$183,1)+COUNTIF($U$150:U187,U154)-1))</f>
        <v/>
      </c>
      <c r="Y154" s="82"/>
      <c r="Z154" s="82" t="s">
        <v>74</v>
      </c>
      <c r="AA154" s="82">
        <f>IF(SUM(AA150:AA153)&lt;&gt;0,SUM(AA150:AA153),0)</f>
        <v>23</v>
      </c>
      <c r="AB154" s="82" t="str">
        <f t="shared" si="1"/>
        <v/>
      </c>
      <c r="AC154" s="1042" t="str">
        <f t="shared" si="199"/>
        <v/>
      </c>
      <c r="AD154" s="1046" t="str">
        <f t="shared" si="186"/>
        <v/>
      </c>
      <c r="AE154" s="82" t="str">
        <f t="shared" si="187"/>
        <v/>
      </c>
      <c r="AF154" s="1141" t="str">
        <f>IF(ISNA(VLOOKUP(C154,'JOURNÉE 1'!$C$10:$AN$257,36,FALSE)),"",VLOOKUP(C154,'JOURNÉE 1'!$C$10:$AN$257,36,FALSE))</f>
        <v/>
      </c>
      <c r="AG154" s="1141" t="str">
        <f t="shared" si="188"/>
        <v/>
      </c>
      <c r="AH154" s="1141" t="str">
        <f t="shared" si="189"/>
        <v/>
      </c>
      <c r="AI154" s="1141" t="str">
        <f t="shared" si="190"/>
        <v/>
      </c>
      <c r="AJ154" s="1242" t="str">
        <f t="shared" si="200"/>
        <v/>
      </c>
      <c r="AK154" s="1046" t="str">
        <f t="shared" si="201"/>
        <v/>
      </c>
      <c r="AL154" s="82" t="str">
        <f t="shared" si="3"/>
        <v/>
      </c>
      <c r="AM154" s="270" t="str">
        <f t="shared" si="4"/>
        <v/>
      </c>
      <c r="AN154" s="284"/>
      <c r="AO154" s="989"/>
      <c r="AP154" s="313" t="s">
        <v>74</v>
      </c>
      <c r="AQ154" s="284">
        <f>IF(SUM(AQ150:AQ153)&lt;&gt;0,SUM(AQ150:AQ153),0)</f>
        <v>0</v>
      </c>
      <c r="AR154" s="270" t="str">
        <f t="shared" si="202"/>
        <v/>
      </c>
      <c r="AS154" s="271" t="str">
        <f t="shared" si="5"/>
        <v/>
      </c>
      <c r="AT154" s="272" t="str">
        <f t="shared" si="6"/>
        <v/>
      </c>
      <c r="AU154" s="273" t="str">
        <f t="shared" si="213"/>
        <v/>
      </c>
      <c r="AV154" s="278" t="str">
        <f t="shared" si="214"/>
        <v/>
      </c>
      <c r="AW154" s="1497"/>
      <c r="AX154" s="1497"/>
      <c r="AY154" s="1703">
        <f>IF(BG154= "", "",BG154)</f>
        <v>0</v>
      </c>
      <c r="AZ154" s="1697" t="str">
        <f>IF(OR(BF154=""),"",IF(OR(BG154=""),"",BF154))</f>
        <v/>
      </c>
      <c r="BA154" s="1698" t="str">
        <f>IF(BH154= "", "",BH154)</f>
        <v/>
      </c>
      <c r="BB154" s="983" t="str">
        <f t="shared" si="9"/>
        <v/>
      </c>
      <c r="BC154" s="83" t="str">
        <f t="shared" si="10"/>
        <v/>
      </c>
      <c r="BD154" s="984" t="str">
        <f t="shared" si="11"/>
        <v/>
      </c>
      <c r="BE154" s="1655" t="str">
        <f>IF(OR(C154="",C155=""),"",CONCATENATE(C154,C155))</f>
        <v/>
      </c>
      <c r="BF154" s="1655" t="str">
        <f>IF(L154= "", "",L154)</f>
        <v/>
      </c>
      <c r="BG154" s="1655">
        <f>IF(ISNA(VLOOKUP(BE154,'JOURNÉE 1'!$BI$10:$BK$280,2,FALSE)),"",VLOOKUP(BE154,'JOURNÉE 1'!$BI$10:$BK$280,2,FALSE))</f>
        <v>0</v>
      </c>
      <c r="BH154" s="1655" t="str">
        <f>IF(OR(BF154="",BG154=""),"",MIN(BF154:BG154))</f>
        <v/>
      </c>
      <c r="BI154" s="1655" t="str">
        <f>IF(COUNTIF(BF154,"&gt;1")&lt;1,"",SMALL(BF154:BG154,1))</f>
        <v/>
      </c>
      <c r="BJ154" s="1029" t="str">
        <f t="shared" ref="BJ154:BJ217" si="219">IF(C154= "", "",C154)</f>
        <v/>
      </c>
      <c r="BK154" s="1310" t="str">
        <f t="shared" si="13"/>
        <v/>
      </c>
      <c r="BL154" s="1029" t="str">
        <f>IF(ISBLANK('JOURNÉE 1'!C154),"",'JOURNÉE 1'!C154)</f>
        <v/>
      </c>
      <c r="BM154" s="1310" t="str">
        <f>IF(ISBLANK('JOURNÉE 1'!AB154),"",'JOURNÉE 1'!AB154)</f>
        <v/>
      </c>
      <c r="BN154" s="1310" t="str">
        <f>IF(ISNA(VLOOKUP(BJ154,'JOURNÉE 1'!$BN$10:$BQ$280,3,FALSE)),"",VLOOKUP(BJ154,'JOURNÉE 1'!$BN$10:$BQ$280,3,FALSE))</f>
        <v/>
      </c>
      <c r="BO154" s="1310" t="str">
        <f t="shared" si="21"/>
        <v/>
      </c>
      <c r="BP154" s="1310" t="str">
        <f t="shared" si="126"/>
        <v/>
      </c>
      <c r="BQ154" s="1310" t="str">
        <f>IF(ISNA(VLOOKUP(BJ154,'JOURNÉE 1'!$C$10:AF$298,1,FALSE)),"",VLOOKUP(BJ154,'JOURNÉE 1'!$C$10:$AF$298,1,FALSE))</f>
        <v/>
      </c>
      <c r="BR154" s="280"/>
      <c r="BS154" t="str">
        <f>IF(ISEVEN(ROW()),IF($B154&lt;&gt;0,TEXT($B154,"00")&amp;" "&amp;#REF!&amp;" "&amp;1,""),IF($B153&lt;&gt;0,TEXT($B153,"00")&amp;" "&amp;#REF!&amp;" "&amp;2,""))</f>
        <v/>
      </c>
      <c r="BT154" t="str">
        <f t="shared" si="184"/>
        <v/>
      </c>
      <c r="BU154" t="str">
        <f t="shared" si="185"/>
        <v/>
      </c>
      <c r="BV154" t="str">
        <f t="shared" si="191"/>
        <v/>
      </c>
      <c r="BW154" t="str">
        <f t="shared" si="192"/>
        <v/>
      </c>
      <c r="BX154" t="str">
        <f t="shared" si="193"/>
        <v/>
      </c>
      <c r="BY154" t="str">
        <f t="shared" si="194"/>
        <v/>
      </c>
      <c r="BZ154" t="str">
        <f t="shared" si="195"/>
        <v/>
      </c>
      <c r="CA154" s="935" t="str">
        <f t="shared" si="196"/>
        <v/>
      </c>
    </row>
    <row r="155" spans="1:79" ht="15.75" customHeight="1" thickBot="1" x14ac:dyDescent="0.45">
      <c r="A155" s="1497"/>
      <c r="B155" s="1678"/>
      <c r="C155" s="80"/>
      <c r="D155" s="81"/>
      <c r="E155" s="81"/>
      <c r="F155" s="82"/>
      <c r="G155" s="82"/>
      <c r="H155" s="1469"/>
      <c r="I155" s="1102" t="str">
        <f>IF(ISNA(VLOOKUP(C155,'J1&amp;J2'!$CA$9:$CE$466,5,FALSE)),"",VLOOKUP(C155,'J1&amp;J2'!$CA$9:$CE$466,5,FALSE))</f>
        <v/>
      </c>
      <c r="J155" s="1519"/>
      <c r="K155" s="1680"/>
      <c r="L155" s="1691"/>
      <c r="M155" s="1469"/>
      <c r="N155" s="1469"/>
      <c r="O155" s="82"/>
      <c r="P155" s="82"/>
      <c r="Q155" s="269"/>
      <c r="R155" s="1691"/>
      <c r="S155" s="1469"/>
      <c r="T155" s="1424"/>
      <c r="U155" s="1328" t="str">
        <f>IF(ISNA(VLOOKUP(T155,SaisieScores!$L$12:$M$103,2,FALSE)),"",VLOOKUP(T155,SaisieScores!$L$12:$M$103,2,FALSE))</f>
        <v/>
      </c>
      <c r="V155" s="942" t="str">
        <f t="shared" si="0"/>
        <v/>
      </c>
      <c r="W155" s="87" t="str">
        <f>IF('JOURNÉE 1'!AC155=0,"",'JOURNÉE 1'!AC155)</f>
        <v/>
      </c>
      <c r="X155" s="87" t="str">
        <f>IF(OR(ISBLANK(U155),U155=""),"",IF(U155="AB","",RANK(U155,$U$150:$U$183,1)+COUNTIF($U$150:U188,U155)-1))</f>
        <v/>
      </c>
      <c r="Y155" s="99"/>
      <c r="Z155" s="99"/>
      <c r="AA155" s="99"/>
      <c r="AB155" s="87" t="str">
        <f t="shared" si="1"/>
        <v/>
      </c>
      <c r="AC155" s="86" t="str">
        <f t="shared" si="199"/>
        <v/>
      </c>
      <c r="AD155" s="1045" t="str">
        <f t="shared" si="186"/>
        <v/>
      </c>
      <c r="AE155" s="87" t="str">
        <f t="shared" si="187"/>
        <v/>
      </c>
      <c r="AF155" s="1140" t="str">
        <f>IF(ISNA(VLOOKUP(C155,'JOURNÉE 1'!$C$10:$AN$257,36,FALSE)),"",VLOOKUP(C155,'JOURNÉE 1'!$C$10:$AN$257,36,FALSE))</f>
        <v/>
      </c>
      <c r="AG155" s="1162" t="str">
        <f t="shared" si="188"/>
        <v/>
      </c>
      <c r="AH155" s="1162" t="str">
        <f t="shared" si="189"/>
        <v/>
      </c>
      <c r="AI155" s="1162" t="str">
        <f t="shared" si="190"/>
        <v/>
      </c>
      <c r="AJ155" s="1241" t="str">
        <f t="shared" si="200"/>
        <v/>
      </c>
      <c r="AK155" s="1045" t="str">
        <f t="shared" si="201"/>
        <v/>
      </c>
      <c r="AL155" s="87" t="str">
        <f t="shared" si="3"/>
        <v/>
      </c>
      <c r="AM155" s="270" t="str">
        <f t="shared" si="4"/>
        <v/>
      </c>
      <c r="AN155" s="270"/>
      <c r="AO155" s="989"/>
      <c r="AP155" s="270"/>
      <c r="AQ155" s="270"/>
      <c r="AR155" s="270" t="str">
        <f t="shared" si="202"/>
        <v/>
      </c>
      <c r="AS155" s="271" t="str">
        <f t="shared" si="5"/>
        <v/>
      </c>
      <c r="AT155" s="272" t="str">
        <f t="shared" si="6"/>
        <v/>
      </c>
      <c r="AU155" s="273" t="str">
        <f t="shared" si="213"/>
        <v/>
      </c>
      <c r="AV155" s="274" t="str">
        <f t="shared" si="214"/>
        <v/>
      </c>
      <c r="AW155" s="1497"/>
      <c r="AX155" s="1497"/>
      <c r="AY155" s="1511"/>
      <c r="AZ155" s="1515"/>
      <c r="BA155" s="1458"/>
      <c r="BB155" s="983" t="str">
        <f t="shared" si="9"/>
        <v/>
      </c>
      <c r="BC155" s="83" t="str">
        <f t="shared" si="10"/>
        <v/>
      </c>
      <c r="BD155" s="984" t="str">
        <f t="shared" si="11"/>
        <v/>
      </c>
      <c r="BE155" s="1654"/>
      <c r="BF155" s="1654"/>
      <c r="BG155" s="1654"/>
      <c r="BH155" s="1654"/>
      <c r="BI155" s="1654"/>
      <c r="BJ155" s="1029" t="str">
        <f t="shared" si="219"/>
        <v/>
      </c>
      <c r="BK155" s="1310" t="str">
        <f t="shared" si="13"/>
        <v/>
      </c>
      <c r="BL155" s="1029" t="str">
        <f>IF(ISBLANK('JOURNÉE 1'!C155),"",'JOURNÉE 1'!C155)</f>
        <v/>
      </c>
      <c r="BM155" s="1310" t="str">
        <f>IF(ISBLANK('JOURNÉE 1'!AB155),"",'JOURNÉE 1'!AB155)</f>
        <v/>
      </c>
      <c r="BN155" s="1310" t="str">
        <f>IF(ISNA(VLOOKUP(BJ155,'JOURNÉE 1'!$BN$10:$BQ$280,3,FALSE)),"",VLOOKUP(BJ155,'JOURNÉE 1'!$BN$10:$BQ$280,3,FALSE))</f>
        <v/>
      </c>
      <c r="BO155" s="1310" t="str">
        <f t="shared" si="21"/>
        <v/>
      </c>
      <c r="BP155" s="1310" t="str">
        <f t="shared" si="126"/>
        <v/>
      </c>
      <c r="BQ155" s="1310" t="str">
        <f>IF(ISNA(VLOOKUP(BJ155,'JOURNÉE 1'!$C$10:AF$298,1,FALSE)),"",VLOOKUP(BJ155,'JOURNÉE 1'!$C$10:$AF$298,1,FALSE))</f>
        <v/>
      </c>
      <c r="BR155" s="277"/>
      <c r="BS155" t="str">
        <f>IF(ISEVEN(ROW()),IF($B155&lt;&gt;0,TEXT($B155,"00")&amp;" "&amp;#REF!&amp;" "&amp;1,""),IF($B154&lt;&gt;0,TEXT($B154,"00")&amp;" "&amp;#REF!&amp;" "&amp;2,""))</f>
        <v/>
      </c>
      <c r="BT155" t="str">
        <f t="shared" si="184"/>
        <v/>
      </c>
      <c r="BU155" t="str">
        <f t="shared" si="185"/>
        <v/>
      </c>
      <c r="BV155" t="str">
        <f t="shared" si="191"/>
        <v/>
      </c>
      <c r="BW155" t="str">
        <f t="shared" si="192"/>
        <v/>
      </c>
      <c r="BX155" t="str">
        <f t="shared" si="193"/>
        <v/>
      </c>
      <c r="BY155" t="str">
        <f t="shared" si="194"/>
        <v/>
      </c>
      <c r="BZ155" t="str">
        <f t="shared" si="195"/>
        <v/>
      </c>
      <c r="CA155" s="935" t="str">
        <f t="shared" si="196"/>
        <v/>
      </c>
    </row>
    <row r="156" spans="1:79" ht="15.75" customHeight="1" thickBot="1" x14ac:dyDescent="0.45">
      <c r="A156" s="1497"/>
      <c r="B156" s="1683"/>
      <c r="C156" s="1078"/>
      <c r="D156" s="326"/>
      <c r="E156" s="326"/>
      <c r="F156" s="88"/>
      <c r="G156" s="88"/>
      <c r="H156" s="1661" t="str">
        <f t="shared" ref="H156" si="220">IF(G157="","",G156+G157)</f>
        <v/>
      </c>
      <c r="I156" s="1103" t="str">
        <f>IF(ISNA(VLOOKUP(C156,'J1&amp;J2'!$CA$9:$CE$466,5,FALSE)),"",VLOOKUP(C156,'J1&amp;J2'!$CA$9:$CE$466,5,FALSE))</f>
        <v/>
      </c>
      <c r="J156" s="1516"/>
      <c r="K156" s="1685" t="str">
        <f>IF(ISNA(VLOOKUP(J156,SaisieScores!$I$12:$J$103,2,FALSE)),"",VLOOKUP(J156,SaisieScores!$I$12:$J$103,2,FALSE))</f>
        <v/>
      </c>
      <c r="L156" s="1686" t="str">
        <f>IF(OR(K156="",K156=0,K156=999),"",K156)</f>
        <v/>
      </c>
      <c r="M156" s="1661" t="str">
        <f>IF(L156="","",L156-$AL$6)</f>
        <v/>
      </c>
      <c r="N156" s="1661" t="str">
        <f t="shared" ref="N156" si="221">IF(K156="","",RANK(K156,($K$10:$K$257),1))</f>
        <v/>
      </c>
      <c r="O156" s="99"/>
      <c r="P156" s="99"/>
      <c r="Q156" s="186"/>
      <c r="R156" s="1690" t="str">
        <f>IF(OR(ISBLANK(K156),K156=""),"",RANK(K156,$K$150:$K$183,1)+COUNTIF($K$150:K156,K156)-1)</f>
        <v/>
      </c>
      <c r="S156" s="1468" t="str">
        <f>IF(R156="","",IF(R156&gt;3,"",IF(R156=1,K156,IF(R156=2,K156,IF(R156=3,K156)))))</f>
        <v/>
      </c>
      <c r="T156" s="1431"/>
      <c r="U156" s="1328" t="str">
        <f>IF(ISNA(VLOOKUP(T156,SaisieScores!$L$12:$M$103,2,FALSE)),"",VLOOKUP(T156,SaisieScores!$L$12:$M$103,2,FALSE))</f>
        <v/>
      </c>
      <c r="V156" s="985" t="str">
        <f t="shared" si="0"/>
        <v/>
      </c>
      <c r="W156" s="82" t="str">
        <f>IF('JOURNÉE 1'!AC156=0,"",'JOURNÉE 1'!AC156)</f>
        <v/>
      </c>
      <c r="X156" s="82" t="str">
        <f>IF(OR(ISBLANK(U156),U156=""),"",IF(U156="AB","",RANK(U156,$U$150:$U$183,1)+COUNTIF($U$150:U189,U156)-1))</f>
        <v/>
      </c>
      <c r="Y156" s="82"/>
      <c r="Z156" s="82"/>
      <c r="AA156" s="82"/>
      <c r="AB156" s="1042" t="str">
        <f t="shared" si="1"/>
        <v/>
      </c>
      <c r="AC156" s="1042" t="str">
        <f t="shared" si="199"/>
        <v/>
      </c>
      <c r="AD156" s="1046" t="str">
        <f t="shared" si="186"/>
        <v/>
      </c>
      <c r="AE156" s="82" t="str">
        <f t="shared" si="187"/>
        <v/>
      </c>
      <c r="AF156" s="1141" t="str">
        <f>IF(ISNA(VLOOKUP(C156,'JOURNÉE 1'!$C$10:$AN$257,36,FALSE)),"",VLOOKUP(C156,'JOURNÉE 1'!$C$10:$AN$257,36,FALSE))</f>
        <v/>
      </c>
      <c r="AG156" s="1141" t="str">
        <f t="shared" si="188"/>
        <v/>
      </c>
      <c r="AH156" s="1141" t="str">
        <f t="shared" si="189"/>
        <v/>
      </c>
      <c r="AI156" s="1141" t="str">
        <f t="shared" si="190"/>
        <v/>
      </c>
      <c r="AJ156" s="1242" t="str">
        <f t="shared" si="200"/>
        <v/>
      </c>
      <c r="AK156" s="1046" t="str">
        <f t="shared" si="201"/>
        <v/>
      </c>
      <c r="AL156" s="82" t="str">
        <f t="shared" si="3"/>
        <v/>
      </c>
      <c r="AM156" s="270" t="str">
        <f t="shared" si="4"/>
        <v/>
      </c>
      <c r="AN156" s="270"/>
      <c r="AO156" s="989"/>
      <c r="AP156" s="270"/>
      <c r="AQ156" s="270"/>
      <c r="AR156" s="270" t="str">
        <f t="shared" si="202"/>
        <v/>
      </c>
      <c r="AS156" s="271" t="str">
        <f t="shared" si="5"/>
        <v/>
      </c>
      <c r="AT156" s="272" t="str">
        <f t="shared" si="6"/>
        <v/>
      </c>
      <c r="AU156" s="273" t="str">
        <f t="shared" si="213"/>
        <v/>
      </c>
      <c r="AV156" s="278" t="str">
        <f t="shared" si="214"/>
        <v/>
      </c>
      <c r="AW156" s="1497"/>
      <c r="AX156" s="1497"/>
      <c r="AY156" s="1667">
        <f>IF(BG156= "", "",BG156)</f>
        <v>0</v>
      </c>
      <c r="AZ156" s="1658" t="str">
        <f>IF(OR(BF156=""),"",IF(OR(BG156=""),"",BF156))</f>
        <v/>
      </c>
      <c r="BA156" s="1660" t="str">
        <f>IF(BH156= "", "",BH156)</f>
        <v/>
      </c>
      <c r="BB156" s="1307" t="str">
        <f t="shared" si="9"/>
        <v/>
      </c>
      <c r="BC156" s="87" t="str">
        <f t="shared" si="10"/>
        <v/>
      </c>
      <c r="BD156" s="986" t="str">
        <f t="shared" si="11"/>
        <v/>
      </c>
      <c r="BE156" s="1655" t="str">
        <f>IF(OR(C156="",C157=""),"",CONCATENATE(C156,C157))</f>
        <v/>
      </c>
      <c r="BF156" s="1655" t="str">
        <f>IF(L156= "", "",L156)</f>
        <v/>
      </c>
      <c r="BG156" s="1655">
        <f>IF(ISNA(VLOOKUP(BE156,'JOURNÉE 1'!$BI$10:$BK$280,2,FALSE)),"",VLOOKUP(BE156,'JOURNÉE 1'!$BI$10:$BK$280,2,FALSE))</f>
        <v>0</v>
      </c>
      <c r="BH156" s="1655" t="str">
        <f>IF(OR(BF156="",BG156=""),"",MIN(BF156:BG156))</f>
        <v/>
      </c>
      <c r="BI156" s="1655" t="str">
        <f>IF(COUNTIF(BF156,"&gt;1")&lt;1,"",SMALL(BF156:BG156,1))</f>
        <v/>
      </c>
      <c r="BJ156" s="1029" t="str">
        <f t="shared" si="219"/>
        <v/>
      </c>
      <c r="BK156" s="1310" t="str">
        <f t="shared" si="13"/>
        <v/>
      </c>
      <c r="BL156" s="1029" t="str">
        <f>IF(ISBLANK('JOURNÉE 1'!C156),"",'JOURNÉE 1'!C156)</f>
        <v>44400.05.0219</v>
      </c>
      <c r="BM156" s="1310" t="str">
        <f>IF(ISBLANK('JOURNÉE 1'!AB156),"",'JOURNÉE 1'!AB156)</f>
        <v/>
      </c>
      <c r="BN156" s="1310" t="str">
        <f>IF(ISNA(VLOOKUP(BJ156,'JOURNÉE 1'!$BN$10:$BQ$280,3,FALSE)),"",VLOOKUP(BJ156,'JOURNÉE 1'!$BN$10:$BQ$280,3,FALSE))</f>
        <v/>
      </c>
      <c r="BO156" s="1310" t="str">
        <f t="shared" si="21"/>
        <v/>
      </c>
      <c r="BP156" s="1310" t="str">
        <f t="shared" si="126"/>
        <v/>
      </c>
      <c r="BQ156" s="1310" t="str">
        <f>IF(ISNA(VLOOKUP(BJ156,'JOURNÉE 1'!$C$10:AF$298,1,FALSE)),"",VLOOKUP(BJ156,'JOURNÉE 1'!$C$10:$AF$298,1,FALSE))</f>
        <v/>
      </c>
      <c r="BR156" s="280"/>
      <c r="BS156" t="str">
        <f>IF(ISEVEN(ROW()),IF($B156&lt;&gt;0,TEXT($B156,"00")&amp;" "&amp;#REF!&amp;" "&amp;1,""),IF($B155&lt;&gt;0,TEXT($B155,"00")&amp;" "&amp;#REF!&amp;" "&amp;2,""))</f>
        <v/>
      </c>
      <c r="BT156" t="str">
        <f t="shared" si="184"/>
        <v/>
      </c>
      <c r="BU156" t="str">
        <f t="shared" si="185"/>
        <v/>
      </c>
      <c r="BV156" t="str">
        <f t="shared" si="191"/>
        <v/>
      </c>
      <c r="BW156" t="str">
        <f t="shared" si="192"/>
        <v/>
      </c>
      <c r="BX156" t="str">
        <f t="shared" si="193"/>
        <v/>
      </c>
      <c r="BY156" t="str">
        <f t="shared" si="194"/>
        <v/>
      </c>
      <c r="BZ156" t="str">
        <f t="shared" si="195"/>
        <v/>
      </c>
      <c r="CA156" s="935" t="str">
        <f t="shared" si="196"/>
        <v/>
      </c>
    </row>
    <row r="157" spans="1:79" ht="15.75" customHeight="1" thickBot="1" x14ac:dyDescent="0.45">
      <c r="A157" s="1497"/>
      <c r="B157" s="1684"/>
      <c r="C157" s="97"/>
      <c r="D157" s="98"/>
      <c r="E157" s="98"/>
      <c r="F157" s="87"/>
      <c r="G157" s="87"/>
      <c r="H157" s="1469"/>
      <c r="I157" s="1103" t="str">
        <f>IF(ISNA(VLOOKUP(C157,'J1&amp;J2'!$CA$9:$CE$466,5,FALSE)),"",VLOOKUP(C157,'J1&amp;J2'!$CA$9:$CE$466,5,FALSE))</f>
        <v/>
      </c>
      <c r="J157" s="1517"/>
      <c r="K157" s="1680"/>
      <c r="L157" s="1691"/>
      <c r="M157" s="1469"/>
      <c r="N157" s="1469"/>
      <c r="O157" s="88"/>
      <c r="P157" s="88"/>
      <c r="Q157" s="987"/>
      <c r="R157" s="1691"/>
      <c r="S157" s="1469"/>
      <c r="T157" s="1425"/>
      <c r="U157" s="1328" t="str">
        <f>IF(ISNA(VLOOKUP(T157,SaisieScores!$L$12:$M$103,2,FALSE)),"",VLOOKUP(T157,SaisieScores!$L$12:$M$103,2,FALSE))</f>
        <v/>
      </c>
      <c r="V157" s="942" t="str">
        <f t="shared" si="0"/>
        <v/>
      </c>
      <c r="W157" s="87">
        <f>IF('JOURNÉE 1'!AC157=0,"",'JOURNÉE 1'!AC157)</f>
        <v>74</v>
      </c>
      <c r="X157" s="87" t="str">
        <f>IF(OR(ISBLANK(U157),U157=""),"",IF(U157="AB","",RANK(U157,$U$150:$U$183,1)+COUNTIF($U$150:U190,U157)-1))</f>
        <v/>
      </c>
      <c r="Y157" s="99"/>
      <c r="Z157" s="99"/>
      <c r="AA157" s="99"/>
      <c r="AB157" s="86" t="str">
        <f t="shared" si="1"/>
        <v/>
      </c>
      <c r="AC157" s="86" t="str">
        <f t="shared" si="199"/>
        <v/>
      </c>
      <c r="AD157" s="1045" t="str">
        <f t="shared" si="186"/>
        <v/>
      </c>
      <c r="AE157" s="87" t="str">
        <f t="shared" si="187"/>
        <v/>
      </c>
      <c r="AF157" s="1140" t="str">
        <f>IF(ISNA(VLOOKUP(C157,'JOURNÉE 1'!$C$10:$AN$257,36,FALSE)),"",VLOOKUP(C157,'JOURNÉE 1'!$C$10:$AN$257,36,FALSE))</f>
        <v/>
      </c>
      <c r="AG157" s="1162" t="str">
        <f t="shared" si="188"/>
        <v/>
      </c>
      <c r="AH157" s="1162" t="str">
        <f t="shared" si="189"/>
        <v/>
      </c>
      <c r="AI157" s="1162" t="str">
        <f t="shared" si="190"/>
        <v/>
      </c>
      <c r="AJ157" s="1241" t="str">
        <f t="shared" si="200"/>
        <v/>
      </c>
      <c r="AK157" s="1045" t="str">
        <f t="shared" si="201"/>
        <v/>
      </c>
      <c r="AL157" s="87" t="str">
        <f t="shared" si="3"/>
        <v/>
      </c>
      <c r="AM157" s="270" t="str">
        <f t="shared" si="4"/>
        <v/>
      </c>
      <c r="AN157" s="270"/>
      <c r="AO157" s="989"/>
      <c r="AP157" s="270"/>
      <c r="AQ157" s="270"/>
      <c r="AR157" s="270" t="str">
        <f t="shared" si="202"/>
        <v/>
      </c>
      <c r="AS157" s="271" t="str">
        <f t="shared" si="5"/>
        <v/>
      </c>
      <c r="AT157" s="272" t="str">
        <f t="shared" si="6"/>
        <v/>
      </c>
      <c r="AU157" s="273" t="str">
        <f t="shared" si="213"/>
        <v/>
      </c>
      <c r="AV157" s="274" t="str">
        <f t="shared" si="214"/>
        <v/>
      </c>
      <c r="AW157" s="1497"/>
      <c r="AX157" s="1497"/>
      <c r="AY157" s="1511"/>
      <c r="AZ157" s="1515"/>
      <c r="BA157" s="1458"/>
      <c r="BB157" s="1307">
        <f t="shared" si="9"/>
        <v>74</v>
      </c>
      <c r="BC157" s="87" t="str">
        <f t="shared" si="10"/>
        <v/>
      </c>
      <c r="BD157" s="986" t="str">
        <f t="shared" si="11"/>
        <v/>
      </c>
      <c r="BE157" s="1654"/>
      <c r="BF157" s="1654"/>
      <c r="BG157" s="1654"/>
      <c r="BH157" s="1654"/>
      <c r="BI157" s="1654"/>
      <c r="BJ157" s="1029" t="str">
        <f t="shared" si="219"/>
        <v/>
      </c>
      <c r="BK157" s="1310" t="str">
        <f t="shared" si="13"/>
        <v/>
      </c>
      <c r="BL157" s="1029" t="str">
        <f>IF(ISBLANK('JOURNÉE 1'!C157),"",'JOURNÉE 1'!C157)</f>
        <v>44400.08.0303</v>
      </c>
      <c r="BM157" s="1310">
        <f>IF(ISBLANK('JOURNÉE 1'!AB157),"",'JOURNÉE 1'!AB157)</f>
        <v>74</v>
      </c>
      <c r="BN157" s="1310" t="str">
        <f>IF(ISNA(VLOOKUP(BJ157,'JOURNÉE 1'!$BN$10:$BQ$280,3,FALSE)),"",VLOOKUP(BJ157,'JOURNÉE 1'!$BN$10:$BQ$280,3,FALSE))</f>
        <v/>
      </c>
      <c r="BO157" s="1310" t="str">
        <f t="shared" si="21"/>
        <v/>
      </c>
      <c r="BP157" s="1310" t="str">
        <f t="shared" si="126"/>
        <v/>
      </c>
      <c r="BQ157" s="1310" t="str">
        <f>IF(ISNA(VLOOKUP(BJ157,'JOURNÉE 1'!$C$10:AF$298,1,FALSE)),"",VLOOKUP(BJ157,'JOURNÉE 1'!$C$10:$AF$298,1,FALSE))</f>
        <v/>
      </c>
      <c r="BR157" s="277"/>
      <c r="BS157" t="str">
        <f>IF(ISEVEN(ROW()),IF($B157&lt;&gt;0,TEXT($B157,"00")&amp;" "&amp;#REF!&amp;" "&amp;1,""),IF($B156&lt;&gt;0,TEXT($B156,"00")&amp;" "&amp;#REF!&amp;" "&amp;2,""))</f>
        <v/>
      </c>
      <c r="BT157" t="str">
        <f t="shared" si="184"/>
        <v/>
      </c>
      <c r="BU157" t="str">
        <f t="shared" si="185"/>
        <v/>
      </c>
      <c r="BV157" t="str">
        <f t="shared" si="191"/>
        <v/>
      </c>
      <c r="BW157" t="str">
        <f t="shared" si="192"/>
        <v/>
      </c>
      <c r="BX157" t="str">
        <f t="shared" si="193"/>
        <v/>
      </c>
      <c r="BY157" t="str">
        <f t="shared" si="194"/>
        <v/>
      </c>
      <c r="BZ157" t="str">
        <f t="shared" si="195"/>
        <v/>
      </c>
      <c r="CA157" s="935" t="str">
        <f t="shared" si="196"/>
        <v/>
      </c>
    </row>
    <row r="158" spans="1:79" ht="15.75" customHeight="1" x14ac:dyDescent="0.4">
      <c r="A158" s="1497"/>
      <c r="B158" s="1687"/>
      <c r="C158" s="113"/>
      <c r="D158" s="114"/>
      <c r="E158" s="114"/>
      <c r="F158" s="115"/>
      <c r="G158" s="115"/>
      <c r="H158" s="1670" t="str">
        <f t="shared" ref="H158" si="222">IF(G159="","",G158+G159)</f>
        <v/>
      </c>
      <c r="I158" s="1107" t="str">
        <f>IF(ISNA(VLOOKUP(C158,'J1&amp;J2'!$CA$9:$CE$466,5,FALSE)),"",VLOOKUP(C158,'J1&amp;J2'!$CA$9:$CE$466,5,FALSE))</f>
        <v/>
      </c>
      <c r="J158" s="1627"/>
      <c r="K158" s="1685" t="str">
        <f>IF(ISNA(VLOOKUP(J158,SaisieScores!$I$12:$J$103,2,FALSE)),"",VLOOKUP(J158,SaisieScores!$I$12:$J$103,2,FALSE))</f>
        <v/>
      </c>
      <c r="L158" s="1695" t="str">
        <f>IF(OR(K158="",K158=0,K158=999),"",K158)</f>
        <v/>
      </c>
      <c r="M158" s="1670" t="str">
        <f>IF(L158="","",L158-$AL$6)</f>
        <v/>
      </c>
      <c r="N158" s="1670" t="str">
        <f t="shared" ref="N158" si="223">IF(K158="","",RANK(K158,($K$10:$K$257),1))</f>
        <v/>
      </c>
      <c r="O158" s="115"/>
      <c r="P158" s="115"/>
      <c r="Q158" s="194"/>
      <c r="R158" s="1692" t="str">
        <f>IF(OR(ISBLANK(K158),K158=""),"",RANK(K158,$K$150:$K$183,1)+COUNTIF($K$150:K158,K158)-1)</f>
        <v/>
      </c>
      <c r="S158" s="1689" t="str">
        <f>IF(R158="","",IF(R158&gt;3,"",IF(R158=1,K158,IF(R158=2,K158,IF(R158=3,K158)))))</f>
        <v/>
      </c>
      <c r="T158" s="1426"/>
      <c r="U158" s="1328" t="str">
        <f>IF(ISNA(VLOOKUP(T158,SaisieScores!$L$12:$M$103,2,FALSE)),"",VLOOKUP(T158,SaisieScores!$L$12:$M$103,2,FALSE))</f>
        <v/>
      </c>
      <c r="V158" s="985" t="str">
        <f t="shared" si="0"/>
        <v/>
      </c>
      <c r="W158" s="82" t="str">
        <f>IF('JOURNÉE 1'!AC158=0,"",'JOURNÉE 1'!AC158)</f>
        <v/>
      </c>
      <c r="X158" s="82" t="str">
        <f>IF(OR(ISBLANK(U158),U158=""),"",IF(U158="AB","",RANK(U158,$U$150:$U$183,1)+COUNTIF($U$150:U191,U158)-1))</f>
        <v/>
      </c>
      <c r="Y158" s="82"/>
      <c r="Z158" s="82"/>
      <c r="AA158" s="82"/>
      <c r="AB158" s="82" t="str">
        <f t="shared" si="1"/>
        <v/>
      </c>
      <c r="AC158" s="1042" t="str">
        <f t="shared" si="199"/>
        <v/>
      </c>
      <c r="AD158" s="1046" t="str">
        <f t="shared" si="186"/>
        <v/>
      </c>
      <c r="AE158" s="82" t="str">
        <f t="shared" si="187"/>
        <v/>
      </c>
      <c r="AF158" s="1141" t="str">
        <f>IF(ISNA(VLOOKUP(C158,'JOURNÉE 1'!$C$10:$AN$257,36,FALSE)),"",VLOOKUP(C158,'JOURNÉE 1'!$C$10:$AN$257,36,FALSE))</f>
        <v/>
      </c>
      <c r="AG158" s="1141" t="str">
        <f t="shared" si="188"/>
        <v/>
      </c>
      <c r="AH158" s="1141" t="str">
        <f t="shared" si="189"/>
        <v/>
      </c>
      <c r="AI158" s="1141" t="str">
        <f t="shared" si="190"/>
        <v/>
      </c>
      <c r="AJ158" s="1242" t="str">
        <f t="shared" si="200"/>
        <v/>
      </c>
      <c r="AK158" s="1046" t="str">
        <f t="shared" si="201"/>
        <v/>
      </c>
      <c r="AL158" s="82" t="str">
        <f t="shared" si="3"/>
        <v/>
      </c>
      <c r="AM158" s="270" t="str">
        <f t="shared" si="4"/>
        <v/>
      </c>
      <c r="AN158" s="284"/>
      <c r="AO158" s="989"/>
      <c r="AP158" s="270"/>
      <c r="AQ158" s="270"/>
      <c r="AR158" s="270" t="str">
        <f t="shared" si="202"/>
        <v/>
      </c>
      <c r="AS158" s="271" t="str">
        <f t="shared" si="5"/>
        <v/>
      </c>
      <c r="AT158" s="272" t="str">
        <f t="shared" si="6"/>
        <v/>
      </c>
      <c r="AU158" s="273" t="str">
        <f t="shared" si="213"/>
        <v/>
      </c>
      <c r="AV158" s="278" t="str">
        <f t="shared" si="214"/>
        <v/>
      </c>
      <c r="AW158" s="1497"/>
      <c r="AX158" s="1497"/>
      <c r="AY158" s="1703">
        <f>IF(BG158= "", "",BG158)</f>
        <v>0</v>
      </c>
      <c r="AZ158" s="1697" t="str">
        <f>IF(OR(BF158=""),"",IF(OR(BG158=""),"",BF158))</f>
        <v/>
      </c>
      <c r="BA158" s="1698" t="str">
        <f>IF(BH158= "", "",BH158)</f>
        <v/>
      </c>
      <c r="BB158" s="983" t="str">
        <f t="shared" si="9"/>
        <v/>
      </c>
      <c r="BC158" s="83" t="str">
        <f t="shared" si="10"/>
        <v/>
      </c>
      <c r="BD158" s="984" t="str">
        <f t="shared" si="11"/>
        <v/>
      </c>
      <c r="BE158" s="1655" t="str">
        <f>IF(OR(C158="",C159=""),"",CONCATENATE(C158,C159))</f>
        <v/>
      </c>
      <c r="BF158" s="1655" t="str">
        <f>IF(L158= "", "",L158)</f>
        <v/>
      </c>
      <c r="BG158" s="1655">
        <f>IF(ISNA(VLOOKUP(BE158,'JOURNÉE 1'!$BI$10:$BK$280,2,FALSE)),"",VLOOKUP(BE158,'JOURNÉE 1'!$BI$10:$BK$280,2,FALSE))</f>
        <v>0</v>
      </c>
      <c r="BH158" s="1655" t="str">
        <f>IF(OR(BF158="",BG158=""),"",MIN(BF158:BG158))</f>
        <v/>
      </c>
      <c r="BI158" s="1655" t="str">
        <f>IF(COUNTIF(BF158,"&gt;1")&lt;1,"",SMALL(BF158:BG158,1))</f>
        <v/>
      </c>
      <c r="BJ158" s="1029" t="str">
        <f t="shared" si="219"/>
        <v/>
      </c>
      <c r="BK158" s="1310" t="str">
        <f t="shared" si="13"/>
        <v/>
      </c>
      <c r="BL158" s="1029" t="str">
        <f>IF(ISBLANK('JOURNÉE 1'!C158),"",'JOURNÉE 1'!C158)</f>
        <v/>
      </c>
      <c r="BM158" s="1310" t="str">
        <f>IF(ISBLANK('JOURNÉE 1'!AB158),"",'JOURNÉE 1'!AB158)</f>
        <v/>
      </c>
      <c r="BN158" s="1310" t="str">
        <f>IF(ISNA(VLOOKUP(BJ158,'JOURNÉE 1'!$BN$10:$BQ$280,3,FALSE)),"",VLOOKUP(BJ158,'JOURNÉE 1'!$BN$10:$BQ$280,3,FALSE))</f>
        <v/>
      </c>
      <c r="BO158" s="1310" t="str">
        <f t="shared" si="21"/>
        <v/>
      </c>
      <c r="BP158" s="1310" t="str">
        <f t="shared" si="126"/>
        <v/>
      </c>
      <c r="BQ158" s="1310" t="str">
        <f>IF(ISNA(VLOOKUP(BJ158,'JOURNÉE 1'!$C$10:AF$298,1,FALSE)),"",VLOOKUP(BJ158,'JOURNÉE 1'!$C$10:$AF$298,1,FALSE))</f>
        <v/>
      </c>
      <c r="BR158" s="280"/>
      <c r="BS158" t="str">
        <f>IF(ISEVEN(ROW()),IF($B158&lt;&gt;0,TEXT($B158,"00")&amp;" "&amp;#REF!&amp;" "&amp;1,""),IF($B157&lt;&gt;0,TEXT($B157,"00")&amp;" "&amp;#REF!&amp;" "&amp;2,""))</f>
        <v/>
      </c>
      <c r="BT158" t="str">
        <f t="shared" si="184"/>
        <v/>
      </c>
      <c r="BU158" t="str">
        <f t="shared" si="185"/>
        <v/>
      </c>
      <c r="BV158" t="str">
        <f t="shared" si="191"/>
        <v/>
      </c>
      <c r="BW158" t="str">
        <f t="shared" si="192"/>
        <v/>
      </c>
      <c r="BX158" t="str">
        <f t="shared" si="193"/>
        <v/>
      </c>
      <c r="BY158" t="str">
        <f t="shared" si="194"/>
        <v/>
      </c>
      <c r="BZ158" t="str">
        <f t="shared" si="195"/>
        <v/>
      </c>
      <c r="CA158" s="935" t="str">
        <f t="shared" si="196"/>
        <v/>
      </c>
    </row>
    <row r="159" spans="1:79" ht="15.75" customHeight="1" thickBot="1" x14ac:dyDescent="0.45">
      <c r="A159" s="1497"/>
      <c r="B159" s="1678"/>
      <c r="C159" s="80"/>
      <c r="D159" s="81"/>
      <c r="E159" s="81"/>
      <c r="F159" s="82"/>
      <c r="G159" s="82"/>
      <c r="H159" s="1469"/>
      <c r="I159" s="1102" t="str">
        <f>IF(ISNA(VLOOKUP(C159,'J1&amp;J2'!$CA$9:$CE$466,5,FALSE)),"",VLOOKUP(C159,'J1&amp;J2'!$CA$9:$CE$466,5,FALSE))</f>
        <v/>
      </c>
      <c r="J159" s="1519"/>
      <c r="K159" s="1680"/>
      <c r="L159" s="1691"/>
      <c r="M159" s="1469"/>
      <c r="N159" s="1469"/>
      <c r="O159" s="82"/>
      <c r="P159" s="82"/>
      <c r="Q159" s="269"/>
      <c r="R159" s="1691"/>
      <c r="S159" s="1469"/>
      <c r="T159" s="1424"/>
      <c r="U159" s="1328" t="str">
        <f>IF(ISNA(VLOOKUP(T159,SaisieScores!$L$12:$M$103,2,FALSE)),"",VLOOKUP(T159,SaisieScores!$L$12:$M$103,2,FALSE))</f>
        <v/>
      </c>
      <c r="V159" s="942" t="str">
        <f t="shared" si="0"/>
        <v/>
      </c>
      <c r="W159" s="87" t="str">
        <f>IF('JOURNÉE 1'!AC159=0,"",'JOURNÉE 1'!AC159)</f>
        <v/>
      </c>
      <c r="X159" s="87" t="str">
        <f>IF(OR(ISBLANK(U159),U159=""),"",IF(U159="AB","",RANK(U159,$U$150:$U$183,1)+COUNTIF($U$150:U192,U159)-1))</f>
        <v/>
      </c>
      <c r="Y159" s="99"/>
      <c r="Z159" s="99"/>
      <c r="AA159" s="99"/>
      <c r="AB159" s="87" t="str">
        <f t="shared" si="1"/>
        <v/>
      </c>
      <c r="AC159" s="86" t="str">
        <f t="shared" si="199"/>
        <v/>
      </c>
      <c r="AD159" s="1045" t="str">
        <f t="shared" si="186"/>
        <v/>
      </c>
      <c r="AE159" s="87" t="str">
        <f t="shared" si="187"/>
        <v/>
      </c>
      <c r="AF159" s="1140" t="str">
        <f>IF(ISNA(VLOOKUP(C159,'JOURNÉE 1'!$C$10:$AN$257,36,FALSE)),"",VLOOKUP(C159,'JOURNÉE 1'!$C$10:$AN$257,36,FALSE))</f>
        <v/>
      </c>
      <c r="AG159" s="1162" t="str">
        <f t="shared" si="188"/>
        <v/>
      </c>
      <c r="AH159" s="1162" t="str">
        <f t="shared" si="189"/>
        <v/>
      </c>
      <c r="AI159" s="1162" t="str">
        <f t="shared" si="190"/>
        <v/>
      </c>
      <c r="AJ159" s="1241" t="str">
        <f t="shared" si="200"/>
        <v/>
      </c>
      <c r="AK159" s="1045" t="str">
        <f t="shared" si="201"/>
        <v/>
      </c>
      <c r="AL159" s="87" t="str">
        <f t="shared" si="3"/>
        <v/>
      </c>
      <c r="AM159" s="270" t="str">
        <f t="shared" si="4"/>
        <v/>
      </c>
      <c r="AN159" s="270"/>
      <c r="AO159" s="989"/>
      <c r="AP159" s="270"/>
      <c r="AQ159" s="270"/>
      <c r="AR159" s="270" t="str">
        <f t="shared" si="202"/>
        <v/>
      </c>
      <c r="AS159" s="271" t="str">
        <f t="shared" si="5"/>
        <v/>
      </c>
      <c r="AT159" s="272" t="str">
        <f t="shared" si="6"/>
        <v/>
      </c>
      <c r="AU159" s="273" t="str">
        <f t="shared" si="213"/>
        <v/>
      </c>
      <c r="AV159" s="274" t="str">
        <f t="shared" si="214"/>
        <v/>
      </c>
      <c r="AW159" s="1497"/>
      <c r="AX159" s="1497"/>
      <c r="AY159" s="1511"/>
      <c r="AZ159" s="1515"/>
      <c r="BA159" s="1458"/>
      <c r="BB159" s="983" t="str">
        <f t="shared" si="9"/>
        <v/>
      </c>
      <c r="BC159" s="83" t="str">
        <f t="shared" si="10"/>
        <v/>
      </c>
      <c r="BD159" s="984" t="str">
        <f t="shared" si="11"/>
        <v/>
      </c>
      <c r="BE159" s="1654"/>
      <c r="BF159" s="1654"/>
      <c r="BG159" s="1654"/>
      <c r="BH159" s="1654"/>
      <c r="BI159" s="1654"/>
      <c r="BJ159" s="1029" t="str">
        <f t="shared" si="219"/>
        <v/>
      </c>
      <c r="BK159" s="1310" t="str">
        <f t="shared" si="13"/>
        <v/>
      </c>
      <c r="BL159" s="1029" t="str">
        <f>IF(ISBLANK('JOURNÉE 1'!C159),"",'JOURNÉE 1'!C159)</f>
        <v/>
      </c>
      <c r="BM159" s="1310" t="str">
        <f>IF(ISBLANK('JOURNÉE 1'!AB159),"",'JOURNÉE 1'!AB159)</f>
        <v/>
      </c>
      <c r="BN159" s="1310" t="str">
        <f>IF(ISNA(VLOOKUP(BJ159,'JOURNÉE 1'!$BN$10:$BQ$280,3,FALSE)),"",VLOOKUP(BJ159,'JOURNÉE 1'!$BN$10:$BQ$280,3,FALSE))</f>
        <v/>
      </c>
      <c r="BO159" s="1310" t="str">
        <f t="shared" si="21"/>
        <v/>
      </c>
      <c r="BP159" s="1310" t="str">
        <f t="shared" si="126"/>
        <v/>
      </c>
      <c r="BQ159" s="1310" t="str">
        <f>IF(ISNA(VLOOKUP(BJ159,'JOURNÉE 1'!$C$10:AF$298,1,FALSE)),"",VLOOKUP(BJ159,'JOURNÉE 1'!$C$10:$AF$298,1,FALSE))</f>
        <v/>
      </c>
      <c r="BR159" s="277"/>
      <c r="BS159" t="str">
        <f>IF(ISEVEN(ROW()),IF($B159&lt;&gt;0,TEXT($B159,"00")&amp;" "&amp;#REF!&amp;" "&amp;1,""),IF($B158&lt;&gt;0,TEXT($B158,"00")&amp;" "&amp;#REF!&amp;" "&amp;2,""))</f>
        <v/>
      </c>
      <c r="BT159" t="str">
        <f t="shared" si="184"/>
        <v/>
      </c>
      <c r="BU159" t="str">
        <f t="shared" si="185"/>
        <v/>
      </c>
      <c r="BV159" t="str">
        <f t="shared" si="191"/>
        <v/>
      </c>
      <c r="BW159" t="str">
        <f t="shared" si="192"/>
        <v/>
      </c>
      <c r="BX159" t="str">
        <f t="shared" si="193"/>
        <v/>
      </c>
      <c r="BY159" t="str">
        <f t="shared" si="194"/>
        <v/>
      </c>
      <c r="BZ159" t="str">
        <f t="shared" si="195"/>
        <v/>
      </c>
      <c r="CA159" s="935" t="str">
        <f t="shared" si="196"/>
        <v/>
      </c>
    </row>
    <row r="160" spans="1:79" ht="15.75" customHeight="1" thickBot="1" x14ac:dyDescent="0.45">
      <c r="A160" s="1497"/>
      <c r="B160" s="1683"/>
      <c r="C160" s="97"/>
      <c r="D160" s="98"/>
      <c r="E160" s="98"/>
      <c r="F160" s="87"/>
      <c r="G160" s="87"/>
      <c r="H160" s="1661" t="str">
        <f t="shared" ref="H160" si="224">IF(G161="","",G160+G161)</f>
        <v/>
      </c>
      <c r="I160" s="1103" t="str">
        <f>IF(ISNA(VLOOKUP(C160,'J1&amp;J2'!$CA$9:$CE$466,5,FALSE)),"",VLOOKUP(C160,'J1&amp;J2'!$CA$9:$CE$466,5,FALSE))</f>
        <v/>
      </c>
      <c r="J160" s="1516"/>
      <c r="K160" s="1685" t="str">
        <f>IF(ISNA(VLOOKUP(J160,SaisieScores!$I$12:$J$103,2,FALSE)),"",VLOOKUP(J160,SaisieScores!$I$12:$J$103,2,FALSE))</f>
        <v/>
      </c>
      <c r="L160" s="1686" t="str">
        <f>IF(OR(K160="",K160=0,K160=999),"",K160)</f>
        <v/>
      </c>
      <c r="M160" s="1661" t="str">
        <f>IF(L160="","",L160-$AL$6)</f>
        <v/>
      </c>
      <c r="N160" s="1661" t="str">
        <f t="shared" ref="N160" si="225">IF(K160="","",RANK(K160,($K$10:$K$257),1))</f>
        <v/>
      </c>
      <c r="O160" s="99"/>
      <c r="P160" s="99"/>
      <c r="Q160" s="186"/>
      <c r="R160" s="1690" t="str">
        <f>IF(OR(ISBLANK(K160),K160=""),"",RANK(K160,$K$150:$K$183,1)+COUNTIF($K$150:K160,K160)-1)</f>
        <v/>
      </c>
      <c r="S160" s="1468" t="str">
        <f>IF(R160="","",IF(R160&gt;3,"",IF(R160=1,K160,IF(R160=2,K160,IF(R160=3,K160)))))</f>
        <v/>
      </c>
      <c r="T160" s="1425"/>
      <c r="U160" s="1328" t="str">
        <f>IF(ISNA(VLOOKUP(T160,SaisieScores!$L$12:$M$103,2,FALSE)),"",VLOOKUP(T160,SaisieScores!$L$12:$M$103,2,FALSE))</f>
        <v/>
      </c>
      <c r="V160" s="985" t="str">
        <f t="shared" si="0"/>
        <v/>
      </c>
      <c r="W160" s="82" t="str">
        <f>IF('JOURNÉE 1'!AC160=0,"",'JOURNÉE 1'!AC160)</f>
        <v/>
      </c>
      <c r="X160" s="82" t="str">
        <f>IF(OR(ISBLANK(U160),U160=""),"",IF(U160="AB","",RANK(U160,$U$150:$U$183,1)+COUNTIF($U$150:U193,U160)-1))</f>
        <v/>
      </c>
      <c r="Y160" s="82"/>
      <c r="Z160" s="82"/>
      <c r="AA160" s="82"/>
      <c r="AB160" s="82" t="str">
        <f t="shared" si="1"/>
        <v/>
      </c>
      <c r="AC160" s="1042" t="str">
        <f t="shared" si="199"/>
        <v/>
      </c>
      <c r="AD160" s="1046" t="str">
        <f t="shared" si="186"/>
        <v/>
      </c>
      <c r="AE160" s="82" t="str">
        <f t="shared" si="187"/>
        <v/>
      </c>
      <c r="AF160" s="1141" t="str">
        <f>IF(ISNA(VLOOKUP(C160,'JOURNÉE 1'!$C$10:$AN$257,36,FALSE)),"",VLOOKUP(C160,'JOURNÉE 1'!$C$10:$AN$257,36,FALSE))</f>
        <v/>
      </c>
      <c r="AG160" s="1141" t="str">
        <f t="shared" si="188"/>
        <v/>
      </c>
      <c r="AH160" s="1141" t="str">
        <f t="shared" si="189"/>
        <v/>
      </c>
      <c r="AI160" s="1141" t="str">
        <f t="shared" si="190"/>
        <v/>
      </c>
      <c r="AJ160" s="1242" t="str">
        <f t="shared" si="200"/>
        <v/>
      </c>
      <c r="AK160" s="1046" t="str">
        <f t="shared" si="201"/>
        <v/>
      </c>
      <c r="AL160" s="82" t="str">
        <f t="shared" si="3"/>
        <v/>
      </c>
      <c r="AM160" s="270" t="str">
        <f t="shared" si="4"/>
        <v/>
      </c>
      <c r="AN160" s="270"/>
      <c r="AO160" s="989"/>
      <c r="AP160" s="270"/>
      <c r="AQ160" s="270"/>
      <c r="AR160" s="270" t="str">
        <f t="shared" si="202"/>
        <v/>
      </c>
      <c r="AS160" s="271" t="str">
        <f t="shared" si="5"/>
        <v/>
      </c>
      <c r="AT160" s="272" t="str">
        <f t="shared" si="6"/>
        <v/>
      </c>
      <c r="AU160" s="273" t="str">
        <f t="shared" si="213"/>
        <v/>
      </c>
      <c r="AV160" s="278" t="str">
        <f t="shared" si="214"/>
        <v/>
      </c>
      <c r="AW160" s="1497"/>
      <c r="AX160" s="1497"/>
      <c r="AY160" s="1667">
        <f>IF(BG160= "", "",BG160)</f>
        <v>0</v>
      </c>
      <c r="AZ160" s="1658" t="str">
        <f>IF(OR(BF160=""),"",IF(OR(BG160=""),"",BF160))</f>
        <v/>
      </c>
      <c r="BA160" s="1660" t="str">
        <f>IF(BH160= "", "",BH160)</f>
        <v/>
      </c>
      <c r="BB160" s="1307" t="str">
        <f t="shared" si="9"/>
        <v/>
      </c>
      <c r="BC160" s="87" t="str">
        <f t="shared" si="10"/>
        <v/>
      </c>
      <c r="BD160" s="986" t="str">
        <f t="shared" si="11"/>
        <v/>
      </c>
      <c r="BE160" s="1655" t="str">
        <f>IF(OR(C160="",C161=""),"",CONCATENATE(C160,C161))</f>
        <v/>
      </c>
      <c r="BF160" s="1655" t="str">
        <f>IF(L160= "", "",L160)</f>
        <v/>
      </c>
      <c r="BG160" s="1655">
        <f>IF(ISNA(VLOOKUP(BE160,'JOURNÉE 1'!$BI$10:$BK$280,2,FALSE)),"",VLOOKUP(BE160,'JOURNÉE 1'!$BI$10:$BK$280,2,FALSE))</f>
        <v>0</v>
      </c>
      <c r="BH160" s="1655" t="str">
        <f>IF(OR(BF160="",BG160=""),"",MIN(BF160:BG160))</f>
        <v/>
      </c>
      <c r="BI160" s="1655" t="str">
        <f>IF(COUNTIF(BF160,"&gt;1")&lt;1,"",SMALL(BF160:BG160,1))</f>
        <v/>
      </c>
      <c r="BJ160" s="1029" t="str">
        <f t="shared" si="219"/>
        <v/>
      </c>
      <c r="BK160" s="1310" t="str">
        <f t="shared" si="13"/>
        <v/>
      </c>
      <c r="BL160" s="1029" t="str">
        <f>IF(ISBLANK('JOURNÉE 1'!C160),"",'JOURNÉE 1'!C160)</f>
        <v/>
      </c>
      <c r="BM160" s="1310" t="str">
        <f>IF(ISBLANK('JOURNÉE 1'!AB160),"",'JOURNÉE 1'!AB160)</f>
        <v/>
      </c>
      <c r="BN160" s="1310" t="str">
        <f>IF(ISNA(VLOOKUP(BJ160,'JOURNÉE 1'!$BN$10:$BQ$280,3,FALSE)),"",VLOOKUP(BJ160,'JOURNÉE 1'!$BN$10:$BQ$280,3,FALSE))</f>
        <v/>
      </c>
      <c r="BO160" s="1310" t="str">
        <f t="shared" si="21"/>
        <v/>
      </c>
      <c r="BP160" s="1310" t="str">
        <f t="shared" si="126"/>
        <v/>
      </c>
      <c r="BQ160" s="1310" t="str">
        <f>IF(ISNA(VLOOKUP(BJ160,'JOURNÉE 1'!$C$10:AF$298,1,FALSE)),"",VLOOKUP(BJ160,'JOURNÉE 1'!$C$10:$AF$298,1,FALSE))</f>
        <v/>
      </c>
      <c r="BR160" s="280"/>
      <c r="BS160" t="str">
        <f>IF(ISEVEN(ROW()),IF($B160&lt;&gt;0,TEXT($B160,"00")&amp;" "&amp;#REF!&amp;" "&amp;1,""),IF($B159&lt;&gt;0,TEXT($B159,"00")&amp;" "&amp;#REF!&amp;" "&amp;2,""))</f>
        <v/>
      </c>
      <c r="BT160" t="str">
        <f t="shared" si="184"/>
        <v/>
      </c>
      <c r="BU160" t="str">
        <f t="shared" si="185"/>
        <v/>
      </c>
      <c r="BV160" t="str">
        <f t="shared" si="191"/>
        <v/>
      </c>
      <c r="BW160" t="str">
        <f t="shared" si="192"/>
        <v/>
      </c>
      <c r="BX160" t="str">
        <f t="shared" si="193"/>
        <v/>
      </c>
      <c r="BY160" t="str">
        <f t="shared" si="194"/>
        <v/>
      </c>
      <c r="BZ160" t="str">
        <f t="shared" si="195"/>
        <v/>
      </c>
      <c r="CA160" s="935" t="str">
        <f t="shared" si="196"/>
        <v/>
      </c>
    </row>
    <row r="161" spans="1:79" ht="15.75" customHeight="1" thickBot="1" x14ac:dyDescent="0.45">
      <c r="A161" s="1497"/>
      <c r="B161" s="1684"/>
      <c r="C161" s="97"/>
      <c r="D161" s="98"/>
      <c r="E161" s="98"/>
      <c r="F161" s="87"/>
      <c r="G161" s="87"/>
      <c r="H161" s="1469"/>
      <c r="I161" s="1103" t="str">
        <f>IF(ISNA(VLOOKUP(C161,'J1&amp;J2'!$CA$9:$CE$466,5,FALSE)),"",VLOOKUP(C161,'J1&amp;J2'!$CA$9:$CE$466,5,FALSE))</f>
        <v/>
      </c>
      <c r="J161" s="1517"/>
      <c r="K161" s="1680"/>
      <c r="L161" s="1691"/>
      <c r="M161" s="1469"/>
      <c r="N161" s="1469"/>
      <c r="O161" s="88"/>
      <c r="P161" s="88"/>
      <c r="Q161" s="987"/>
      <c r="R161" s="1691"/>
      <c r="S161" s="1469"/>
      <c r="T161" s="1425"/>
      <c r="U161" s="1328" t="str">
        <f>IF(ISNA(VLOOKUP(T161,SaisieScores!$L$12:$M$103,2,FALSE)),"",VLOOKUP(T161,SaisieScores!$L$12:$M$103,2,FALSE))</f>
        <v/>
      </c>
      <c r="V161" s="942" t="str">
        <f t="shared" si="0"/>
        <v/>
      </c>
      <c r="W161" s="87" t="str">
        <f>IF('JOURNÉE 1'!AC161=0,"",'JOURNÉE 1'!AC161)</f>
        <v/>
      </c>
      <c r="X161" s="87" t="str">
        <f>IF(OR(ISBLANK(U161),U161=""),"",IF(U161="AB","",RANK(U161,$U$150:$U$183,1)+COUNTIF($U$150:U194,U161)-1))</f>
        <v/>
      </c>
      <c r="Y161" s="99"/>
      <c r="Z161" s="99"/>
      <c r="AA161" s="99"/>
      <c r="AB161" s="87" t="str">
        <f t="shared" si="1"/>
        <v/>
      </c>
      <c r="AC161" s="86" t="str">
        <f t="shared" si="199"/>
        <v/>
      </c>
      <c r="AD161" s="1045" t="str">
        <f t="shared" si="186"/>
        <v/>
      </c>
      <c r="AE161" s="87" t="str">
        <f t="shared" si="187"/>
        <v/>
      </c>
      <c r="AF161" s="1140" t="str">
        <f>IF(ISNA(VLOOKUP(C161,'JOURNÉE 1'!$C$10:$AN$257,36,FALSE)),"",VLOOKUP(C161,'JOURNÉE 1'!$C$10:$AN$257,36,FALSE))</f>
        <v/>
      </c>
      <c r="AG161" s="1162" t="str">
        <f t="shared" si="188"/>
        <v/>
      </c>
      <c r="AH161" s="1162" t="str">
        <f t="shared" si="189"/>
        <v/>
      </c>
      <c r="AI161" s="1162" t="str">
        <f t="shared" si="190"/>
        <v/>
      </c>
      <c r="AJ161" s="1241" t="str">
        <f t="shared" si="200"/>
        <v/>
      </c>
      <c r="AK161" s="1045" t="str">
        <f t="shared" si="201"/>
        <v/>
      </c>
      <c r="AL161" s="87" t="str">
        <f t="shared" si="3"/>
        <v/>
      </c>
      <c r="AM161" s="270" t="str">
        <f t="shared" si="4"/>
        <v/>
      </c>
      <c r="AN161" s="270"/>
      <c r="AO161" s="989"/>
      <c r="AP161" s="270"/>
      <c r="AQ161" s="270"/>
      <c r="AR161" s="270" t="str">
        <f t="shared" si="202"/>
        <v/>
      </c>
      <c r="AS161" s="271" t="str">
        <f t="shared" si="5"/>
        <v/>
      </c>
      <c r="AT161" s="272" t="str">
        <f t="shared" si="6"/>
        <v/>
      </c>
      <c r="AU161" s="273" t="str">
        <f t="shared" si="213"/>
        <v/>
      </c>
      <c r="AV161" s="274" t="str">
        <f t="shared" si="214"/>
        <v/>
      </c>
      <c r="AW161" s="1497"/>
      <c r="AX161" s="1497"/>
      <c r="AY161" s="1511"/>
      <c r="AZ161" s="1515"/>
      <c r="BA161" s="1458"/>
      <c r="BB161" s="1307" t="str">
        <f t="shared" si="9"/>
        <v/>
      </c>
      <c r="BC161" s="87" t="str">
        <f t="shared" si="10"/>
        <v/>
      </c>
      <c r="BD161" s="986" t="str">
        <f t="shared" si="11"/>
        <v/>
      </c>
      <c r="BE161" s="1654"/>
      <c r="BF161" s="1654"/>
      <c r="BG161" s="1654"/>
      <c r="BH161" s="1654"/>
      <c r="BI161" s="1654"/>
      <c r="BJ161" s="1029" t="str">
        <f t="shared" si="219"/>
        <v/>
      </c>
      <c r="BK161" s="1310" t="str">
        <f t="shared" si="13"/>
        <v/>
      </c>
      <c r="BL161" s="1029" t="str">
        <f>IF(ISBLANK('JOURNÉE 1'!C161),"",'JOURNÉE 1'!C161)</f>
        <v/>
      </c>
      <c r="BM161" s="1310" t="str">
        <f>IF(ISBLANK('JOURNÉE 1'!AB161),"",'JOURNÉE 1'!AB161)</f>
        <v/>
      </c>
      <c r="BN161" s="1310" t="str">
        <f>IF(ISNA(VLOOKUP(BJ161,'JOURNÉE 1'!$BN$10:$BQ$280,3,FALSE)),"",VLOOKUP(BJ161,'JOURNÉE 1'!$BN$10:$BQ$280,3,FALSE))</f>
        <v/>
      </c>
      <c r="BO161" s="1310" t="str">
        <f t="shared" si="21"/>
        <v/>
      </c>
      <c r="BP161" s="1310" t="str">
        <f t="shared" si="126"/>
        <v/>
      </c>
      <c r="BQ161" s="1310" t="str">
        <f>IF(ISNA(VLOOKUP(BJ161,'JOURNÉE 1'!$C$10:AF$298,1,FALSE)),"",VLOOKUP(BJ161,'JOURNÉE 1'!$C$10:$AF$298,1,FALSE))</f>
        <v/>
      </c>
      <c r="BR161" s="277"/>
      <c r="BS161" t="str">
        <f>IF(ISEVEN(ROW()),IF($B161&lt;&gt;0,TEXT($B161,"00")&amp;" "&amp;#REF!&amp;" "&amp;1,""),IF($B160&lt;&gt;0,TEXT($B160,"00")&amp;" "&amp;#REF!&amp;" "&amp;2,""))</f>
        <v/>
      </c>
      <c r="BT161" t="str">
        <f t="shared" si="184"/>
        <v/>
      </c>
      <c r="BU161" t="str">
        <f t="shared" si="185"/>
        <v/>
      </c>
      <c r="BV161" t="str">
        <f t="shared" si="191"/>
        <v/>
      </c>
      <c r="BW161" t="str">
        <f t="shared" si="192"/>
        <v/>
      </c>
      <c r="BX161" t="str">
        <f t="shared" si="193"/>
        <v/>
      </c>
      <c r="BY161" t="str">
        <f t="shared" si="194"/>
        <v/>
      </c>
      <c r="BZ161" t="str">
        <f t="shared" si="195"/>
        <v/>
      </c>
      <c r="CA161" s="935" t="str">
        <f t="shared" si="196"/>
        <v/>
      </c>
    </row>
    <row r="162" spans="1:79" ht="15.75" customHeight="1" x14ac:dyDescent="0.4">
      <c r="A162" s="1497"/>
      <c r="B162" s="1687"/>
      <c r="C162" s="113"/>
      <c r="D162" s="114"/>
      <c r="E162" s="114"/>
      <c r="F162" s="115"/>
      <c r="G162" s="115"/>
      <c r="H162" s="1670" t="str">
        <f t="shared" ref="H162" si="226">IF(G163="","",G162+G163)</f>
        <v/>
      </c>
      <c r="I162" s="1107" t="str">
        <f>IF(ISNA(VLOOKUP(C162,'J1&amp;J2'!$CA$9:$CE$466,5,FALSE)),"",VLOOKUP(C162,'J1&amp;J2'!$CA$9:$CE$466,5,FALSE))</f>
        <v/>
      </c>
      <c r="J162" s="1627"/>
      <c r="K162" s="1685" t="str">
        <f>IF(ISNA(VLOOKUP(J162,SaisieScores!$I$12:$J$103,2,FALSE)),"",VLOOKUP(J162,SaisieScores!$I$12:$J$103,2,FALSE))</f>
        <v/>
      </c>
      <c r="L162" s="1695" t="str">
        <f>IF(OR(K162="",K162=0,K162=999),"",K162)</f>
        <v/>
      </c>
      <c r="M162" s="1670" t="str">
        <f>IF(L162="","",L162-$AL$6)</f>
        <v/>
      </c>
      <c r="N162" s="1670" t="str">
        <f t="shared" ref="N162" si="227">IF(K162="","",RANK(K162,($K$10:$K$257),1))</f>
        <v/>
      </c>
      <c r="O162" s="115"/>
      <c r="P162" s="115"/>
      <c r="Q162" s="194"/>
      <c r="R162" s="1692" t="str">
        <f>IF(OR(ISBLANK(K162),K162=""),"",RANK(K162,$K$150:$K$183,1)+COUNTIF($K$150:K162,K162)-1)</f>
        <v/>
      </c>
      <c r="S162" s="1689" t="str">
        <f>IF(R162="","",IF(R162&gt;3,"",IF(R162=1,K162,IF(R162=2,K162,IF(R162=3,K162)))))</f>
        <v/>
      </c>
      <c r="T162" s="1426"/>
      <c r="U162" s="1328" t="str">
        <f>IF(ISNA(VLOOKUP(T162,SaisieScores!$L$12:$M$103,2,FALSE)),"",VLOOKUP(T162,SaisieScores!$L$12:$M$103,2,FALSE))</f>
        <v/>
      </c>
      <c r="V162" s="985" t="str">
        <f t="shared" si="0"/>
        <v/>
      </c>
      <c r="W162" s="82" t="str">
        <f>IF('JOURNÉE 1'!AC162=0,"",'JOURNÉE 1'!AC162)</f>
        <v/>
      </c>
      <c r="X162" s="82" t="str">
        <f>IF(OR(ISBLANK(U162),U162=""),"",IF(U162="AB","",RANK(U162,$U$150:$U$183,1)+COUNTIF($U$150:U195,U162)-1))</f>
        <v/>
      </c>
      <c r="Y162" s="82"/>
      <c r="Z162" s="82"/>
      <c r="AA162" s="82"/>
      <c r="AB162" s="82" t="str">
        <f t="shared" si="1"/>
        <v/>
      </c>
      <c r="AC162" s="1042" t="str">
        <f t="shared" si="199"/>
        <v/>
      </c>
      <c r="AD162" s="1046" t="str">
        <f t="shared" si="186"/>
        <v/>
      </c>
      <c r="AE162" s="82" t="str">
        <f t="shared" si="187"/>
        <v/>
      </c>
      <c r="AF162" s="1141" t="str">
        <f>IF(ISNA(VLOOKUP(C162,'JOURNÉE 1'!$C$10:$AN$257,36,FALSE)),"",VLOOKUP(C162,'JOURNÉE 1'!$C$10:$AN$257,36,FALSE))</f>
        <v/>
      </c>
      <c r="AG162" s="1141" t="str">
        <f t="shared" si="188"/>
        <v/>
      </c>
      <c r="AH162" s="1141" t="str">
        <f t="shared" si="189"/>
        <v/>
      </c>
      <c r="AI162" s="1141" t="str">
        <f t="shared" si="190"/>
        <v/>
      </c>
      <c r="AJ162" s="1242" t="str">
        <f t="shared" si="200"/>
        <v/>
      </c>
      <c r="AK162" s="1046" t="str">
        <f t="shared" si="201"/>
        <v/>
      </c>
      <c r="AL162" s="82" t="str">
        <f t="shared" si="3"/>
        <v/>
      </c>
      <c r="AM162" s="270" t="str">
        <f t="shared" si="4"/>
        <v/>
      </c>
      <c r="AN162" s="270"/>
      <c r="AO162" s="989"/>
      <c r="AP162" s="270"/>
      <c r="AQ162" s="270"/>
      <c r="AR162" s="270" t="str">
        <f t="shared" si="202"/>
        <v/>
      </c>
      <c r="AS162" s="271" t="str">
        <f t="shared" si="5"/>
        <v/>
      </c>
      <c r="AT162" s="272" t="str">
        <f t="shared" si="6"/>
        <v/>
      </c>
      <c r="AU162" s="273" t="str">
        <f t="shared" si="213"/>
        <v/>
      </c>
      <c r="AV162" s="274" t="str">
        <f t="shared" si="214"/>
        <v/>
      </c>
      <c r="AW162" s="1497"/>
      <c r="AX162" s="1497"/>
      <c r="AY162" s="1667">
        <f>IF(BG162= "", "",BG162)</f>
        <v>0</v>
      </c>
      <c r="AZ162" s="1658" t="str">
        <f>IF(OR(BF162=""),"",IF(OR(BG162=""),"",BF162))</f>
        <v/>
      </c>
      <c r="BA162" s="1660" t="str">
        <f>IF(BH162= "", "",BH162)</f>
        <v/>
      </c>
      <c r="BB162" s="1307" t="str">
        <f t="shared" si="9"/>
        <v/>
      </c>
      <c r="BC162" s="87" t="str">
        <f t="shared" si="10"/>
        <v/>
      </c>
      <c r="BD162" s="986" t="str">
        <f t="shared" si="11"/>
        <v/>
      </c>
      <c r="BE162" s="1655" t="str">
        <f>IF(OR(C162="",C163=""),"",CONCATENATE(C162,C163))</f>
        <v/>
      </c>
      <c r="BF162" s="1655" t="str">
        <f>IF(L162= "", "",L162)</f>
        <v/>
      </c>
      <c r="BG162" s="1655">
        <f>IF(ISNA(VLOOKUP(BE162,'JOURNÉE 1'!$BI$10:$BK$280,2,FALSE)),"",VLOOKUP(BE162,'JOURNÉE 1'!$BI$10:$BK$280,2,FALSE))</f>
        <v>0</v>
      </c>
      <c r="BH162" s="1655" t="str">
        <f>IF(OR(BF162="",BG162=""),"",MIN(BF162:BG162))</f>
        <v/>
      </c>
      <c r="BI162" s="1655" t="str">
        <f>IF(COUNTIF(BF162,"&gt;1")&lt;1,"",SMALL(BF162:BG162,1))</f>
        <v/>
      </c>
      <c r="BJ162" s="1029" t="str">
        <f t="shared" si="219"/>
        <v/>
      </c>
      <c r="BK162" s="1310" t="str">
        <f t="shared" si="13"/>
        <v/>
      </c>
      <c r="BL162" s="1029" t="str">
        <f>IF(ISBLANK('JOURNÉE 1'!C162),"",'JOURNÉE 1'!C162)</f>
        <v/>
      </c>
      <c r="BM162" s="1310" t="str">
        <f>IF(ISBLANK('JOURNÉE 1'!AB162),"",'JOURNÉE 1'!AB162)</f>
        <v/>
      </c>
      <c r="BN162" s="1310" t="str">
        <f>IF(ISNA(VLOOKUP(BJ162,'JOURNÉE 1'!$BN$10:$BQ$280,3,FALSE)),"",VLOOKUP(BJ162,'JOURNÉE 1'!$BN$10:$BQ$280,3,FALSE))</f>
        <v/>
      </c>
      <c r="BO162" s="1310" t="str">
        <f t="shared" si="21"/>
        <v/>
      </c>
      <c r="BP162" s="1310" t="str">
        <f t="shared" si="126"/>
        <v/>
      </c>
      <c r="BQ162" s="1310" t="str">
        <f>IF(ISNA(VLOOKUP(BJ162,'JOURNÉE 1'!$C$10:AF$298,1,FALSE)),"",VLOOKUP(BJ162,'JOURNÉE 1'!$C$10:$AF$298,1,FALSE))</f>
        <v/>
      </c>
      <c r="BR162" s="280"/>
      <c r="BS162" t="str">
        <f>IF(ISEVEN(ROW()),IF($B162&lt;&gt;0,TEXT($B162,"00")&amp;" "&amp;#REF!&amp;" "&amp;1,""),IF($B161&lt;&gt;0,TEXT($B161,"00")&amp;" "&amp;#REF!&amp;" "&amp;2,""))</f>
        <v/>
      </c>
      <c r="BT162" t="str">
        <f t="shared" si="184"/>
        <v/>
      </c>
      <c r="BU162" t="str">
        <f t="shared" si="185"/>
        <v/>
      </c>
      <c r="BV162" t="str">
        <f t="shared" si="191"/>
        <v/>
      </c>
      <c r="BW162" t="str">
        <f t="shared" si="192"/>
        <v/>
      </c>
      <c r="BX162" t="str">
        <f t="shared" si="193"/>
        <v/>
      </c>
      <c r="BY162" t="str">
        <f t="shared" si="194"/>
        <v/>
      </c>
      <c r="BZ162" t="str">
        <f t="shared" si="195"/>
        <v/>
      </c>
      <c r="CA162" s="935" t="str">
        <f t="shared" si="196"/>
        <v/>
      </c>
    </row>
    <row r="163" spans="1:79" ht="15.75" customHeight="1" thickBot="1" x14ac:dyDescent="0.45">
      <c r="A163" s="1497"/>
      <c r="B163" s="1678"/>
      <c r="C163" s="80"/>
      <c r="D163" s="81"/>
      <c r="E163" s="81"/>
      <c r="F163" s="82"/>
      <c r="G163" s="82"/>
      <c r="H163" s="1469"/>
      <c r="I163" s="1102" t="str">
        <f>IF(ISNA(VLOOKUP(C163,'J1&amp;J2'!$CA$9:$CE$466,5,FALSE)),"",VLOOKUP(C163,'J1&amp;J2'!$CA$9:$CE$466,5,FALSE))</f>
        <v/>
      </c>
      <c r="J163" s="1519"/>
      <c r="K163" s="1680"/>
      <c r="L163" s="1691"/>
      <c r="M163" s="1469"/>
      <c r="N163" s="1469"/>
      <c r="O163" s="82"/>
      <c r="P163" s="82"/>
      <c r="Q163" s="269"/>
      <c r="R163" s="1691"/>
      <c r="S163" s="1469"/>
      <c r="T163" s="1424"/>
      <c r="U163" s="1328" t="str">
        <f>IF(ISNA(VLOOKUP(T163,SaisieScores!$L$12:$M$103,2,FALSE)),"",VLOOKUP(T163,SaisieScores!$L$12:$M$103,2,FALSE))</f>
        <v/>
      </c>
      <c r="V163" s="942" t="str">
        <f t="shared" si="0"/>
        <v/>
      </c>
      <c r="W163" s="87" t="str">
        <f>IF('JOURNÉE 1'!AC163=0,"",'JOURNÉE 1'!AC163)</f>
        <v/>
      </c>
      <c r="X163" s="87" t="str">
        <f>IF(OR(ISBLANK(U163),U163=""),"",IF(U163="AB","",RANK(U163,$U$150:$U$183,1)+COUNTIF($U$150:U196,U163)-1))</f>
        <v/>
      </c>
      <c r="Y163" s="99"/>
      <c r="Z163" s="99"/>
      <c r="AA163" s="99"/>
      <c r="AB163" s="87" t="str">
        <f t="shared" si="1"/>
        <v/>
      </c>
      <c r="AC163" s="86" t="str">
        <f t="shared" si="199"/>
        <v/>
      </c>
      <c r="AD163" s="1045" t="str">
        <f t="shared" si="186"/>
        <v/>
      </c>
      <c r="AE163" s="87" t="str">
        <f t="shared" si="187"/>
        <v/>
      </c>
      <c r="AF163" s="1140" t="str">
        <f>IF(ISNA(VLOOKUP(C163,'JOURNÉE 1'!$C$10:$AN$257,36,FALSE)),"",VLOOKUP(C163,'JOURNÉE 1'!$C$10:$AN$257,36,FALSE))</f>
        <v/>
      </c>
      <c r="AG163" s="1162" t="str">
        <f t="shared" si="188"/>
        <v/>
      </c>
      <c r="AH163" s="1162" t="str">
        <f t="shared" si="189"/>
        <v/>
      </c>
      <c r="AI163" s="1162" t="str">
        <f t="shared" si="190"/>
        <v/>
      </c>
      <c r="AJ163" s="1241" t="str">
        <f t="shared" si="200"/>
        <v/>
      </c>
      <c r="AK163" s="1045" t="str">
        <f t="shared" si="201"/>
        <v/>
      </c>
      <c r="AL163" s="87" t="str">
        <f t="shared" si="3"/>
        <v/>
      </c>
      <c r="AM163" s="270" t="str">
        <f t="shared" si="4"/>
        <v/>
      </c>
      <c r="AN163" s="270"/>
      <c r="AO163" s="989"/>
      <c r="AP163" s="270"/>
      <c r="AQ163" s="270"/>
      <c r="AR163" s="270" t="str">
        <f t="shared" si="202"/>
        <v/>
      </c>
      <c r="AS163" s="271" t="str">
        <f t="shared" si="5"/>
        <v/>
      </c>
      <c r="AT163" s="272" t="str">
        <f t="shared" si="6"/>
        <v/>
      </c>
      <c r="AU163" s="273" t="str">
        <f t="shared" si="213"/>
        <v/>
      </c>
      <c r="AV163" s="274" t="str">
        <f t="shared" si="214"/>
        <v/>
      </c>
      <c r="AW163" s="1497"/>
      <c r="AX163" s="1497"/>
      <c r="AY163" s="1511"/>
      <c r="AZ163" s="1515"/>
      <c r="BA163" s="1458"/>
      <c r="BB163" s="1307" t="str">
        <f t="shared" si="9"/>
        <v/>
      </c>
      <c r="BC163" s="87" t="str">
        <f t="shared" si="10"/>
        <v/>
      </c>
      <c r="BD163" s="986" t="str">
        <f t="shared" si="11"/>
        <v/>
      </c>
      <c r="BE163" s="1654"/>
      <c r="BF163" s="1654"/>
      <c r="BG163" s="1654"/>
      <c r="BH163" s="1654"/>
      <c r="BI163" s="1654"/>
      <c r="BJ163" s="1029" t="str">
        <f t="shared" si="219"/>
        <v/>
      </c>
      <c r="BK163" s="1310" t="str">
        <f t="shared" si="13"/>
        <v/>
      </c>
      <c r="BL163" s="1029" t="str">
        <f>IF(ISBLANK('JOURNÉE 1'!C163),"",'JOURNÉE 1'!C163)</f>
        <v/>
      </c>
      <c r="BM163" s="1310" t="str">
        <f>IF(ISBLANK('JOURNÉE 1'!AB163),"",'JOURNÉE 1'!AB163)</f>
        <v/>
      </c>
      <c r="BN163" s="1310" t="str">
        <f>IF(ISNA(VLOOKUP(BJ163,'JOURNÉE 1'!$BN$10:$BQ$280,3,FALSE)),"",VLOOKUP(BJ163,'JOURNÉE 1'!$BN$10:$BQ$280,3,FALSE))</f>
        <v/>
      </c>
      <c r="BO163" s="1310" t="str">
        <f t="shared" si="21"/>
        <v/>
      </c>
      <c r="BP163" s="1310" t="str">
        <f t="shared" si="126"/>
        <v/>
      </c>
      <c r="BQ163" s="1310" t="str">
        <f>IF(ISNA(VLOOKUP(BJ163,'JOURNÉE 1'!$C$10:AF$298,1,FALSE)),"",VLOOKUP(BJ163,'JOURNÉE 1'!$C$10:$AF$298,1,FALSE))</f>
        <v/>
      </c>
      <c r="BR163" s="277"/>
      <c r="BS163" t="str">
        <f>IF(ISEVEN(ROW()),IF($B163&lt;&gt;0,TEXT($B163,"00")&amp;" "&amp;#REF!&amp;" "&amp;1,""),IF($B162&lt;&gt;0,TEXT($B162,"00")&amp;" "&amp;#REF!&amp;" "&amp;2,""))</f>
        <v/>
      </c>
      <c r="BT163" t="str">
        <f t="shared" si="184"/>
        <v/>
      </c>
      <c r="BU163" t="str">
        <f t="shared" si="185"/>
        <v/>
      </c>
      <c r="BV163" t="str">
        <f t="shared" si="191"/>
        <v/>
      </c>
      <c r="BW163" t="str">
        <f t="shared" si="192"/>
        <v/>
      </c>
      <c r="BX163" t="str">
        <f t="shared" si="193"/>
        <v/>
      </c>
      <c r="BY163" t="str">
        <f t="shared" si="194"/>
        <v/>
      </c>
      <c r="BZ163" t="str">
        <f t="shared" si="195"/>
        <v/>
      </c>
      <c r="CA163" s="935" t="str">
        <f t="shared" si="196"/>
        <v/>
      </c>
    </row>
    <row r="164" spans="1:79" ht="15.75" customHeight="1" thickBot="1" x14ac:dyDescent="0.45">
      <c r="A164" s="1497"/>
      <c r="B164" s="1683"/>
      <c r="C164" s="97"/>
      <c r="D164" s="98"/>
      <c r="E164" s="98"/>
      <c r="F164" s="87"/>
      <c r="G164" s="87"/>
      <c r="H164" s="1661" t="str">
        <f t="shared" ref="H164" si="228">IF(G165="","",G164+G165)</f>
        <v/>
      </c>
      <c r="I164" s="1103" t="str">
        <f>IF(ISNA(VLOOKUP(C164,'J1&amp;J2'!$CA$9:$CE$466,5,FALSE)),"",VLOOKUP(C164,'J1&amp;J2'!$CA$9:$CE$466,5,FALSE))</f>
        <v/>
      </c>
      <c r="J164" s="1516"/>
      <c r="K164" s="1685" t="str">
        <f>IF(ISNA(VLOOKUP(J164,SaisieScores!$I$12:$J$103,2,FALSE)),"",VLOOKUP(J164,SaisieScores!$I$12:$J$103,2,FALSE))</f>
        <v/>
      </c>
      <c r="L164" s="1686" t="str">
        <f>IF(OR(K164="",K164=0,K164=999),"",K164)</f>
        <v/>
      </c>
      <c r="M164" s="1661" t="str">
        <f>IF(L164="","",L164-$AL$6)</f>
        <v/>
      </c>
      <c r="N164" s="1661" t="str">
        <f t="shared" ref="N164" si="229">IF(K164="","",RANK(K164,($K$10:$K$257),1))</f>
        <v/>
      </c>
      <c r="O164" s="99"/>
      <c r="P164" s="99"/>
      <c r="Q164" s="186"/>
      <c r="R164" s="1690" t="str">
        <f>IF(OR(ISBLANK(K164),K164=""),"",RANK(K164,$K$150:$K$183,1)+COUNTIF($K$150:K164,K164)-1)</f>
        <v/>
      </c>
      <c r="S164" s="1468" t="str">
        <f>IF(R164="","",IF(R164&gt;3,"",IF(R164=1,K164,IF(R164=2,K164,IF(R164=3,K164)))))</f>
        <v/>
      </c>
      <c r="T164" s="1425"/>
      <c r="U164" s="1328" t="str">
        <f>IF(ISNA(VLOOKUP(T164,SaisieScores!$L$12:$M$103,2,FALSE)),"",VLOOKUP(T164,SaisieScores!$L$12:$M$103,2,FALSE))</f>
        <v/>
      </c>
      <c r="V164" s="985" t="str">
        <f t="shared" si="0"/>
        <v/>
      </c>
      <c r="W164" s="82" t="str">
        <f>IF('JOURNÉE 1'!AC164=0,"",'JOURNÉE 1'!AC164)</f>
        <v/>
      </c>
      <c r="X164" s="82" t="str">
        <f>IF(OR(ISBLANK(U164),U164=""),"",IF(U164="AB","",RANK(U164,$U$150:$U$183,1)+COUNTIF($U$150:U197,U164)-1))</f>
        <v/>
      </c>
      <c r="Y164" s="82"/>
      <c r="Z164" s="82"/>
      <c r="AA164" s="82"/>
      <c r="AB164" s="82" t="str">
        <f t="shared" si="1"/>
        <v/>
      </c>
      <c r="AC164" s="1042" t="str">
        <f t="shared" si="199"/>
        <v/>
      </c>
      <c r="AD164" s="1046" t="str">
        <f t="shared" si="186"/>
        <v/>
      </c>
      <c r="AE164" s="82" t="str">
        <f t="shared" si="187"/>
        <v/>
      </c>
      <c r="AF164" s="1141" t="str">
        <f>IF(ISNA(VLOOKUP(C164,'JOURNÉE 1'!$C$10:$AN$257,36,FALSE)),"",VLOOKUP(C164,'JOURNÉE 1'!$C$10:$AN$257,36,FALSE))</f>
        <v/>
      </c>
      <c r="AG164" s="1141" t="str">
        <f t="shared" si="188"/>
        <v/>
      </c>
      <c r="AH164" s="1141" t="str">
        <f t="shared" si="189"/>
        <v/>
      </c>
      <c r="AI164" s="1141" t="str">
        <f t="shared" si="190"/>
        <v/>
      </c>
      <c r="AJ164" s="1242" t="str">
        <f t="shared" si="200"/>
        <v/>
      </c>
      <c r="AK164" s="1046" t="str">
        <f t="shared" si="201"/>
        <v/>
      </c>
      <c r="AL164" s="82" t="str">
        <f t="shared" si="3"/>
        <v/>
      </c>
      <c r="AM164" s="270" t="str">
        <f t="shared" si="4"/>
        <v/>
      </c>
      <c r="AN164" s="270"/>
      <c r="AO164" s="989"/>
      <c r="AP164" s="270"/>
      <c r="AQ164" s="270"/>
      <c r="AR164" s="270" t="str">
        <f t="shared" si="202"/>
        <v/>
      </c>
      <c r="AS164" s="271" t="str">
        <f t="shared" si="5"/>
        <v/>
      </c>
      <c r="AT164" s="272" t="str">
        <f t="shared" si="6"/>
        <v/>
      </c>
      <c r="AU164" s="273" t="str">
        <f t="shared" si="213"/>
        <v/>
      </c>
      <c r="AV164" s="274" t="str">
        <f t="shared" si="214"/>
        <v/>
      </c>
      <c r="AW164" s="1497"/>
      <c r="AX164" s="1497"/>
      <c r="AY164" s="1667">
        <f>IF(BG164= "", "",BG164)</f>
        <v>0</v>
      </c>
      <c r="AZ164" s="1658" t="str">
        <f>IF(OR(BF164=""),"",IF(OR(BG164=""),"",BF164))</f>
        <v/>
      </c>
      <c r="BA164" s="1660" t="str">
        <f>IF(BH164= "", "",BH164)</f>
        <v/>
      </c>
      <c r="BB164" s="1307" t="str">
        <f t="shared" si="9"/>
        <v/>
      </c>
      <c r="BC164" s="87" t="str">
        <f t="shared" si="10"/>
        <v/>
      </c>
      <c r="BD164" s="986" t="str">
        <f t="shared" si="11"/>
        <v/>
      </c>
      <c r="BE164" s="1655" t="str">
        <f>IF(OR(C164="",C165=""),"",CONCATENATE(C164,C165))</f>
        <v/>
      </c>
      <c r="BF164" s="1655" t="str">
        <f>IF(L164= "", "",L164)</f>
        <v/>
      </c>
      <c r="BG164" s="1655">
        <f>IF(ISNA(VLOOKUP(BE164,'JOURNÉE 1'!$BI$10:$BK$280,2,FALSE)),"",VLOOKUP(BE164,'JOURNÉE 1'!$BI$10:$BK$280,2,FALSE))</f>
        <v>0</v>
      </c>
      <c r="BH164" s="1655" t="str">
        <f>IF(OR(BF164="",BG164=""),"",MIN(BF164:BG164))</f>
        <v/>
      </c>
      <c r="BI164" s="1655" t="str">
        <f>IF(COUNTIF(BF164,"&gt;1")&lt;1,"",SMALL(BF164:BG164,1))</f>
        <v/>
      </c>
      <c r="BJ164" s="1029" t="str">
        <f t="shared" si="219"/>
        <v/>
      </c>
      <c r="BK164" s="1310" t="str">
        <f t="shared" si="13"/>
        <v/>
      </c>
      <c r="BL164" s="1029" t="str">
        <f>IF(ISBLANK('JOURNÉE 1'!C164),"",'JOURNÉE 1'!C164)</f>
        <v/>
      </c>
      <c r="BM164" s="1310" t="str">
        <f>IF(ISBLANK('JOURNÉE 1'!AB164),"",'JOURNÉE 1'!AB164)</f>
        <v/>
      </c>
      <c r="BN164" s="1310" t="str">
        <f>IF(ISNA(VLOOKUP(BJ164,'JOURNÉE 1'!$BN$10:$BQ$280,3,FALSE)),"",VLOOKUP(BJ164,'JOURNÉE 1'!$BN$10:$BQ$280,3,FALSE))</f>
        <v/>
      </c>
      <c r="BO164" s="1310" t="str">
        <f t="shared" si="21"/>
        <v/>
      </c>
      <c r="BP164" s="1310" t="str">
        <f t="shared" si="126"/>
        <v/>
      </c>
      <c r="BQ164" s="1310" t="str">
        <f>IF(ISNA(VLOOKUP(BJ164,'JOURNÉE 1'!$C$10:AF$298,1,FALSE)),"",VLOOKUP(BJ164,'JOURNÉE 1'!$C$10:$AF$298,1,FALSE))</f>
        <v/>
      </c>
      <c r="BR164" s="280"/>
      <c r="BS164" t="str">
        <f>IF(ISEVEN(ROW()),IF($B164&lt;&gt;0,TEXT($B164,"00")&amp;" "&amp;#REF!&amp;" "&amp;1,""),IF($B163&lt;&gt;0,TEXT($B163,"00")&amp;" "&amp;#REF!&amp;" "&amp;2,""))</f>
        <v/>
      </c>
      <c r="BT164" t="str">
        <f t="shared" si="184"/>
        <v/>
      </c>
      <c r="BU164" t="str">
        <f t="shared" si="185"/>
        <v/>
      </c>
      <c r="BV164" t="str">
        <f t="shared" si="191"/>
        <v/>
      </c>
      <c r="BW164" t="str">
        <f t="shared" si="192"/>
        <v/>
      </c>
      <c r="BX164" t="str">
        <f t="shared" si="193"/>
        <v/>
      </c>
      <c r="BY164" t="str">
        <f t="shared" si="194"/>
        <v/>
      </c>
      <c r="BZ164" t="str">
        <f t="shared" si="195"/>
        <v/>
      </c>
      <c r="CA164" s="935" t="str">
        <f t="shared" si="196"/>
        <v/>
      </c>
    </row>
    <row r="165" spans="1:79" ht="15.75" customHeight="1" thickBot="1" x14ac:dyDescent="0.45">
      <c r="A165" s="1497"/>
      <c r="B165" s="1684"/>
      <c r="C165" s="97"/>
      <c r="D165" s="98"/>
      <c r="E165" s="98"/>
      <c r="F165" s="87"/>
      <c r="G165" s="87"/>
      <c r="H165" s="1469"/>
      <c r="I165" s="1103" t="str">
        <f>IF(ISNA(VLOOKUP(C165,'J1&amp;J2'!$CA$9:$CE$466,5,FALSE)),"",VLOOKUP(C165,'J1&amp;J2'!$CA$9:$CE$466,5,FALSE))</f>
        <v/>
      </c>
      <c r="J165" s="1517"/>
      <c r="K165" s="1680"/>
      <c r="L165" s="1691"/>
      <c r="M165" s="1469"/>
      <c r="N165" s="1469"/>
      <c r="O165" s="88"/>
      <c r="P165" s="88"/>
      <c r="Q165" s="987"/>
      <c r="R165" s="1691"/>
      <c r="S165" s="1469"/>
      <c r="T165" s="1425"/>
      <c r="U165" s="1328" t="str">
        <f>IF(ISNA(VLOOKUP(T165,SaisieScores!$L$12:$M$103,2,FALSE)),"",VLOOKUP(T165,SaisieScores!$L$12:$M$103,2,FALSE))</f>
        <v/>
      </c>
      <c r="V165" s="942" t="str">
        <f t="shared" si="0"/>
        <v/>
      </c>
      <c r="W165" s="87" t="str">
        <f>IF('JOURNÉE 1'!AC165=0,"",'JOURNÉE 1'!AC165)</f>
        <v/>
      </c>
      <c r="X165" s="87" t="str">
        <f>IF(OR(ISBLANK(U165),U165=""),"",IF(U165="AB","",RANK(U165,$U$150:$U$183,1)+COUNTIF($U$150:U198,U165)-1))</f>
        <v/>
      </c>
      <c r="Y165" s="99"/>
      <c r="Z165" s="99"/>
      <c r="AA165" s="99"/>
      <c r="AB165" s="87" t="str">
        <f t="shared" si="1"/>
        <v/>
      </c>
      <c r="AC165" s="86" t="str">
        <f t="shared" si="199"/>
        <v/>
      </c>
      <c r="AD165" s="1045" t="str">
        <f t="shared" si="186"/>
        <v/>
      </c>
      <c r="AE165" s="87" t="str">
        <f t="shared" si="187"/>
        <v/>
      </c>
      <c r="AF165" s="1140" t="str">
        <f>IF(ISNA(VLOOKUP(C165,'JOURNÉE 1'!$C$10:$AN$257,36,FALSE)),"",VLOOKUP(C165,'JOURNÉE 1'!$C$10:$AN$257,36,FALSE))</f>
        <v/>
      </c>
      <c r="AG165" s="1162" t="str">
        <f t="shared" si="188"/>
        <v/>
      </c>
      <c r="AH165" s="1162" t="str">
        <f t="shared" si="189"/>
        <v/>
      </c>
      <c r="AI165" s="1162" t="str">
        <f t="shared" si="190"/>
        <v/>
      </c>
      <c r="AJ165" s="1241" t="str">
        <f t="shared" si="200"/>
        <v/>
      </c>
      <c r="AK165" s="1045" t="str">
        <f t="shared" si="201"/>
        <v/>
      </c>
      <c r="AL165" s="87" t="str">
        <f t="shared" si="3"/>
        <v/>
      </c>
      <c r="AM165" s="270" t="str">
        <f t="shared" si="4"/>
        <v/>
      </c>
      <c r="AN165" s="270"/>
      <c r="AO165" s="989"/>
      <c r="AP165" s="270"/>
      <c r="AQ165" s="270"/>
      <c r="AR165" s="270" t="str">
        <f t="shared" si="202"/>
        <v/>
      </c>
      <c r="AS165" s="271" t="str">
        <f t="shared" si="5"/>
        <v/>
      </c>
      <c r="AT165" s="272" t="str">
        <f t="shared" si="6"/>
        <v/>
      </c>
      <c r="AU165" s="273" t="str">
        <f t="shared" si="213"/>
        <v/>
      </c>
      <c r="AV165" s="274" t="str">
        <f t="shared" si="214"/>
        <v/>
      </c>
      <c r="AW165" s="1497"/>
      <c r="AX165" s="1497"/>
      <c r="AY165" s="1511"/>
      <c r="AZ165" s="1515"/>
      <c r="BA165" s="1458"/>
      <c r="BB165" s="1307" t="str">
        <f t="shared" si="9"/>
        <v/>
      </c>
      <c r="BC165" s="87" t="str">
        <f t="shared" si="10"/>
        <v/>
      </c>
      <c r="BD165" s="986" t="str">
        <f t="shared" si="11"/>
        <v/>
      </c>
      <c r="BE165" s="1654"/>
      <c r="BF165" s="1654"/>
      <c r="BG165" s="1654"/>
      <c r="BH165" s="1654"/>
      <c r="BI165" s="1654"/>
      <c r="BJ165" s="1029" t="str">
        <f t="shared" si="219"/>
        <v/>
      </c>
      <c r="BK165" s="1310" t="str">
        <f t="shared" si="13"/>
        <v/>
      </c>
      <c r="BL165" s="1029" t="str">
        <f>IF(ISBLANK('JOURNÉE 1'!C165),"",'JOURNÉE 1'!C165)</f>
        <v/>
      </c>
      <c r="BM165" s="1310" t="str">
        <f>IF(ISBLANK('JOURNÉE 1'!AB165),"",'JOURNÉE 1'!AB165)</f>
        <v/>
      </c>
      <c r="BN165" s="1310" t="str">
        <f>IF(ISNA(VLOOKUP(BJ165,'JOURNÉE 1'!$BN$10:$BQ$280,3,FALSE)),"",VLOOKUP(BJ165,'JOURNÉE 1'!$BN$10:$BQ$280,3,FALSE))</f>
        <v/>
      </c>
      <c r="BO165" s="1310" t="str">
        <f t="shared" si="21"/>
        <v/>
      </c>
      <c r="BP165" s="1310" t="str">
        <f t="shared" si="126"/>
        <v/>
      </c>
      <c r="BQ165" s="1310" t="str">
        <f>IF(ISNA(VLOOKUP(BJ165,'JOURNÉE 1'!$C$10:AF$298,1,FALSE)),"",VLOOKUP(BJ165,'JOURNÉE 1'!$C$10:$AF$298,1,FALSE))</f>
        <v/>
      </c>
      <c r="BR165" s="277"/>
      <c r="BS165" t="str">
        <f>IF(ISEVEN(ROW()),IF($B165&lt;&gt;0,TEXT($B165,"00")&amp;" "&amp;#REF!&amp;" "&amp;1,""),IF($B164&lt;&gt;0,TEXT($B164,"00")&amp;" "&amp;#REF!&amp;" "&amp;2,""))</f>
        <v/>
      </c>
      <c r="BT165" t="str">
        <f t="shared" si="184"/>
        <v/>
      </c>
      <c r="BU165" t="str">
        <f t="shared" si="185"/>
        <v/>
      </c>
      <c r="BV165" t="str">
        <f t="shared" si="191"/>
        <v/>
      </c>
      <c r="BW165" t="str">
        <f t="shared" si="192"/>
        <v/>
      </c>
      <c r="BX165" t="str">
        <f t="shared" si="193"/>
        <v/>
      </c>
      <c r="BY165" t="str">
        <f t="shared" si="194"/>
        <v/>
      </c>
      <c r="BZ165" t="str">
        <f t="shared" si="195"/>
        <v/>
      </c>
      <c r="CA165" s="935" t="str">
        <f t="shared" si="196"/>
        <v/>
      </c>
    </row>
    <row r="166" spans="1:79" ht="15.75" customHeight="1" x14ac:dyDescent="0.4">
      <c r="A166" s="1497"/>
      <c r="B166" s="1687"/>
      <c r="C166" s="113"/>
      <c r="D166" s="114"/>
      <c r="E166" s="114"/>
      <c r="F166" s="115"/>
      <c r="G166" s="115"/>
      <c r="H166" s="1670" t="str">
        <f t="shared" ref="H166" si="230">IF(G167="","",G166+G167)</f>
        <v/>
      </c>
      <c r="I166" s="1107" t="str">
        <f>IF(ISNA(VLOOKUP(C166,'J1&amp;J2'!$CA$9:$CE$466,5,FALSE)),"",VLOOKUP(C166,'J1&amp;J2'!$CA$9:$CE$466,5,FALSE))</f>
        <v/>
      </c>
      <c r="J166" s="1627"/>
      <c r="K166" s="1685" t="str">
        <f>IF(ISNA(VLOOKUP(J166,SaisieScores!$I$12:$J$103,2,FALSE)),"",VLOOKUP(J166,SaisieScores!$I$12:$J$103,2,FALSE))</f>
        <v/>
      </c>
      <c r="L166" s="1695" t="str">
        <f>IF(OR(K166="",K166=0,K166=999),"",K166)</f>
        <v/>
      </c>
      <c r="M166" s="1670" t="str">
        <f>IF(L166="","",L166-$AL$6)</f>
        <v/>
      </c>
      <c r="N166" s="1670" t="str">
        <f t="shared" ref="N166" si="231">IF(K166="","",RANK(K166,($K$10:$K$257),1))</f>
        <v/>
      </c>
      <c r="O166" s="115"/>
      <c r="P166" s="115"/>
      <c r="Q166" s="194"/>
      <c r="R166" s="1692" t="str">
        <f>IF(OR(ISBLANK(K166),K166=""),"",RANK(K166,$K$150:$K$183,1)+COUNTIF($K$150:K166,K166)-1)</f>
        <v/>
      </c>
      <c r="S166" s="1689" t="str">
        <f>IF(R166="","",IF(R166&gt;3,"",IF(R166=1,K166,IF(R166=2,K166,IF(R166=3,K166)))))</f>
        <v/>
      </c>
      <c r="T166" s="1426"/>
      <c r="U166" s="1328" t="str">
        <f>IF(ISNA(VLOOKUP(T166,SaisieScores!$L$12:$M$103,2,FALSE)),"",VLOOKUP(T166,SaisieScores!$L$12:$M$103,2,FALSE))</f>
        <v/>
      </c>
      <c r="V166" s="985" t="str">
        <f t="shared" si="0"/>
        <v/>
      </c>
      <c r="W166" s="82" t="str">
        <f>IF('JOURNÉE 1'!AC166=0,"",'JOURNÉE 1'!AC166)</f>
        <v/>
      </c>
      <c r="X166" s="82" t="str">
        <f>IF(OR(ISBLANK(U166),U166=""),"",IF(U166="AB","",RANK(U166,$U$150:$U$183,1)+COUNTIF($U$150:U199,U166)-1))</f>
        <v/>
      </c>
      <c r="Y166" s="82"/>
      <c r="Z166" s="82"/>
      <c r="AA166" s="82"/>
      <c r="AB166" s="82" t="str">
        <f t="shared" si="1"/>
        <v/>
      </c>
      <c r="AC166" s="1042" t="str">
        <f t="shared" si="199"/>
        <v/>
      </c>
      <c r="AD166" s="1046" t="str">
        <f t="shared" si="186"/>
        <v/>
      </c>
      <c r="AE166" s="82" t="str">
        <f t="shared" si="187"/>
        <v/>
      </c>
      <c r="AF166" s="1141" t="str">
        <f>IF(ISNA(VLOOKUP(C166,'JOURNÉE 1'!$C$10:$AN$257,36,FALSE)),"",VLOOKUP(C166,'JOURNÉE 1'!$C$10:$AN$257,36,FALSE))</f>
        <v/>
      </c>
      <c r="AG166" s="1141" t="str">
        <f t="shared" si="188"/>
        <v/>
      </c>
      <c r="AH166" s="1141" t="str">
        <f t="shared" si="189"/>
        <v/>
      </c>
      <c r="AI166" s="1141" t="str">
        <f t="shared" si="190"/>
        <v/>
      </c>
      <c r="AJ166" s="1242" t="str">
        <f t="shared" si="200"/>
        <v/>
      </c>
      <c r="AK166" s="1046" t="str">
        <f t="shared" si="201"/>
        <v/>
      </c>
      <c r="AL166" s="82" t="str">
        <f t="shared" si="3"/>
        <v/>
      </c>
      <c r="AM166" s="270" t="str">
        <f t="shared" si="4"/>
        <v/>
      </c>
      <c r="AN166" s="270"/>
      <c r="AO166" s="989"/>
      <c r="AP166" s="270"/>
      <c r="AQ166" s="270"/>
      <c r="AR166" s="270" t="str">
        <f t="shared" si="202"/>
        <v/>
      </c>
      <c r="AS166" s="271" t="str">
        <f t="shared" si="5"/>
        <v/>
      </c>
      <c r="AT166" s="272" t="str">
        <f t="shared" si="6"/>
        <v/>
      </c>
      <c r="AU166" s="273" t="str">
        <f t="shared" si="213"/>
        <v/>
      </c>
      <c r="AV166" s="274" t="str">
        <f t="shared" si="214"/>
        <v/>
      </c>
      <c r="AW166" s="1497"/>
      <c r="AX166" s="1497"/>
      <c r="AY166" s="1667">
        <f>IF(BG166= "", "",BG166)</f>
        <v>0</v>
      </c>
      <c r="AZ166" s="1658" t="str">
        <f>IF(OR(BF166=""),"",IF(OR(BG166=""),"",BF166))</f>
        <v/>
      </c>
      <c r="BA166" s="1660" t="str">
        <f>IF(BH166= "", "",BH166)</f>
        <v/>
      </c>
      <c r="BB166" s="1307" t="str">
        <f t="shared" si="9"/>
        <v/>
      </c>
      <c r="BC166" s="87" t="str">
        <f t="shared" si="10"/>
        <v/>
      </c>
      <c r="BD166" s="986" t="str">
        <f t="shared" si="11"/>
        <v/>
      </c>
      <c r="BE166" s="1655" t="str">
        <f>IF(OR(C166="",C167=""),"",CONCATENATE(C166,C167))</f>
        <v/>
      </c>
      <c r="BF166" s="1655" t="str">
        <f>IF(L166= "", "",L166)</f>
        <v/>
      </c>
      <c r="BG166" s="1655">
        <f>IF(ISNA(VLOOKUP(BE166,'JOURNÉE 1'!$BI$10:$BK$280,2,FALSE)),"",VLOOKUP(BE166,'JOURNÉE 1'!$BI$10:$BK$280,2,FALSE))</f>
        <v>0</v>
      </c>
      <c r="BH166" s="1655" t="str">
        <f>IF(OR(BF166="",BG166=""),"",MIN(BF166:BG166))</f>
        <v/>
      </c>
      <c r="BI166" s="1655" t="str">
        <f>IF(COUNTIF(BF166,"&gt;1")&lt;1,"",SMALL(BF166:BG166,1))</f>
        <v/>
      </c>
      <c r="BJ166" s="1029" t="str">
        <f t="shared" si="219"/>
        <v/>
      </c>
      <c r="BK166" s="1310" t="str">
        <f t="shared" si="13"/>
        <v/>
      </c>
      <c r="BL166" s="1029" t="str">
        <f>IF(ISBLANK('JOURNÉE 1'!C166),"",'JOURNÉE 1'!C166)</f>
        <v/>
      </c>
      <c r="BM166" s="1310" t="str">
        <f>IF(ISBLANK('JOURNÉE 1'!AB166),"",'JOURNÉE 1'!AB166)</f>
        <v/>
      </c>
      <c r="BN166" s="1310" t="str">
        <f>IF(ISNA(VLOOKUP(BJ166,'JOURNÉE 1'!$BN$10:$BQ$280,3,FALSE)),"",VLOOKUP(BJ166,'JOURNÉE 1'!$BN$10:$BQ$280,3,FALSE))</f>
        <v/>
      </c>
      <c r="BO166" s="1310" t="str">
        <f t="shared" si="21"/>
        <v/>
      </c>
      <c r="BP166" s="1310" t="str">
        <f t="shared" si="126"/>
        <v/>
      </c>
      <c r="BQ166" s="1310" t="str">
        <f>IF(ISNA(VLOOKUP(BJ166,'JOURNÉE 1'!$C$10:AF$298,1,FALSE)),"",VLOOKUP(BJ166,'JOURNÉE 1'!$C$10:$AF$298,1,FALSE))</f>
        <v/>
      </c>
      <c r="BR166" s="280"/>
      <c r="BS166" t="str">
        <f>IF(ISEVEN(ROW()),IF($B166&lt;&gt;0,TEXT($B166,"00")&amp;" "&amp;#REF!&amp;" "&amp;1,""),IF($B165&lt;&gt;0,TEXT($B165,"00")&amp;" "&amp;#REF!&amp;" "&amp;2,""))</f>
        <v/>
      </c>
      <c r="BT166" t="str">
        <f t="shared" si="184"/>
        <v/>
      </c>
      <c r="BU166" t="str">
        <f t="shared" si="185"/>
        <v/>
      </c>
      <c r="BV166" t="str">
        <f t="shared" si="191"/>
        <v/>
      </c>
      <c r="BW166" t="str">
        <f t="shared" si="192"/>
        <v/>
      </c>
      <c r="BX166" t="str">
        <f t="shared" si="193"/>
        <v/>
      </c>
      <c r="BY166" t="str">
        <f t="shared" si="194"/>
        <v/>
      </c>
      <c r="BZ166" t="str">
        <f t="shared" si="195"/>
        <v/>
      </c>
      <c r="CA166" s="935" t="str">
        <f t="shared" si="196"/>
        <v/>
      </c>
    </row>
    <row r="167" spans="1:79" ht="15.75" customHeight="1" thickBot="1" x14ac:dyDescent="0.45">
      <c r="A167" s="1497"/>
      <c r="B167" s="1678"/>
      <c r="C167" s="80"/>
      <c r="D167" s="81"/>
      <c r="E167" s="81"/>
      <c r="F167" s="82"/>
      <c r="G167" s="82"/>
      <c r="H167" s="1469"/>
      <c r="I167" s="1102" t="str">
        <f>IF(ISNA(VLOOKUP(C167,'J1&amp;J2'!$CA$9:$CE$466,5,FALSE)),"",VLOOKUP(C167,'J1&amp;J2'!$CA$9:$CE$466,5,FALSE))</f>
        <v/>
      </c>
      <c r="J167" s="1519"/>
      <c r="K167" s="1680"/>
      <c r="L167" s="1691"/>
      <c r="M167" s="1469"/>
      <c r="N167" s="1469"/>
      <c r="O167" s="82"/>
      <c r="P167" s="82"/>
      <c r="Q167" s="269"/>
      <c r="R167" s="1691"/>
      <c r="S167" s="1469"/>
      <c r="T167" s="1424"/>
      <c r="U167" s="1328" t="str">
        <f>IF(ISNA(VLOOKUP(T167,SaisieScores!$L$12:$M$103,2,FALSE)),"",VLOOKUP(T167,SaisieScores!$L$12:$M$103,2,FALSE))</f>
        <v/>
      </c>
      <c r="V167" s="942" t="str">
        <f t="shared" si="0"/>
        <v/>
      </c>
      <c r="W167" s="87" t="str">
        <f>IF('JOURNÉE 1'!AC167=0,"",'JOURNÉE 1'!AC167)</f>
        <v/>
      </c>
      <c r="X167" s="87" t="str">
        <f>IF(OR(ISBLANK(U167),U167=""),"",IF(U167="AB","",RANK(U167,$U$150:$U$183,1)+COUNTIF($U$150:U200,U167)-1))</f>
        <v/>
      </c>
      <c r="Y167" s="99"/>
      <c r="Z167" s="99"/>
      <c r="AA167" s="99"/>
      <c r="AB167" s="87" t="str">
        <f t="shared" si="1"/>
        <v/>
      </c>
      <c r="AC167" s="86" t="str">
        <f t="shared" si="199"/>
        <v/>
      </c>
      <c r="AD167" s="1045" t="str">
        <f t="shared" si="186"/>
        <v/>
      </c>
      <c r="AE167" s="87" t="str">
        <f t="shared" si="187"/>
        <v/>
      </c>
      <c r="AF167" s="1140" t="str">
        <f>IF(ISNA(VLOOKUP(C167,'JOURNÉE 1'!$C$10:$AN$257,36,FALSE)),"",VLOOKUP(C167,'JOURNÉE 1'!$C$10:$AN$257,36,FALSE))</f>
        <v/>
      </c>
      <c r="AG167" s="1162" t="str">
        <f t="shared" si="188"/>
        <v/>
      </c>
      <c r="AH167" s="1162" t="str">
        <f t="shared" si="189"/>
        <v/>
      </c>
      <c r="AI167" s="1162" t="str">
        <f t="shared" si="190"/>
        <v/>
      </c>
      <c r="AJ167" s="1241" t="str">
        <f t="shared" si="200"/>
        <v/>
      </c>
      <c r="AK167" s="1045" t="str">
        <f t="shared" si="201"/>
        <v/>
      </c>
      <c r="AL167" s="87" t="str">
        <f t="shared" si="3"/>
        <v/>
      </c>
      <c r="AM167" s="270" t="str">
        <f t="shared" si="4"/>
        <v/>
      </c>
      <c r="AN167" s="270"/>
      <c r="AO167" s="989"/>
      <c r="AP167" s="270"/>
      <c r="AQ167" s="270"/>
      <c r="AR167" s="270" t="str">
        <f t="shared" si="202"/>
        <v/>
      </c>
      <c r="AS167" s="271" t="str">
        <f t="shared" si="5"/>
        <v/>
      </c>
      <c r="AT167" s="272" t="str">
        <f t="shared" si="6"/>
        <v/>
      </c>
      <c r="AU167" s="273" t="str">
        <f t="shared" si="213"/>
        <v/>
      </c>
      <c r="AV167" s="274" t="str">
        <f t="shared" si="214"/>
        <v/>
      </c>
      <c r="AW167" s="1497"/>
      <c r="AX167" s="1497"/>
      <c r="AY167" s="1511"/>
      <c r="AZ167" s="1515"/>
      <c r="BA167" s="1458"/>
      <c r="BB167" s="1307" t="str">
        <f t="shared" si="9"/>
        <v/>
      </c>
      <c r="BC167" s="87" t="str">
        <f t="shared" si="10"/>
        <v/>
      </c>
      <c r="BD167" s="986" t="str">
        <f t="shared" si="11"/>
        <v/>
      </c>
      <c r="BE167" s="1654"/>
      <c r="BF167" s="1654"/>
      <c r="BG167" s="1654"/>
      <c r="BH167" s="1654"/>
      <c r="BI167" s="1654"/>
      <c r="BJ167" s="1029" t="str">
        <f t="shared" si="219"/>
        <v/>
      </c>
      <c r="BK167" s="1310" t="str">
        <f t="shared" si="13"/>
        <v/>
      </c>
      <c r="BL167" s="1029" t="str">
        <f>IF(ISBLANK('JOURNÉE 1'!C167),"",'JOURNÉE 1'!C167)</f>
        <v/>
      </c>
      <c r="BM167" s="1310" t="str">
        <f>IF(ISBLANK('JOURNÉE 1'!AB167),"",'JOURNÉE 1'!AB167)</f>
        <v/>
      </c>
      <c r="BN167" s="1310" t="str">
        <f>IF(ISNA(VLOOKUP(BJ167,'JOURNÉE 1'!$BN$10:$BQ$280,3,FALSE)),"",VLOOKUP(BJ167,'JOURNÉE 1'!$BN$10:$BQ$280,3,FALSE))</f>
        <v/>
      </c>
      <c r="BO167" s="1310" t="str">
        <f t="shared" si="21"/>
        <v/>
      </c>
      <c r="BP167" s="1310" t="str">
        <f t="shared" si="126"/>
        <v/>
      </c>
      <c r="BQ167" s="1310" t="str">
        <f>IF(ISNA(VLOOKUP(BJ167,'JOURNÉE 1'!$C$10:AF$298,1,FALSE)),"",VLOOKUP(BJ167,'JOURNÉE 1'!$C$10:$AF$298,1,FALSE))</f>
        <v/>
      </c>
      <c r="BR167" s="277"/>
      <c r="BS167" t="str">
        <f>IF(ISEVEN(ROW()),IF($B167&lt;&gt;0,TEXT($B167,"00")&amp;" "&amp;#REF!&amp;" "&amp;1,""),IF($B166&lt;&gt;0,TEXT($B166,"00")&amp;" "&amp;#REF!&amp;" "&amp;2,""))</f>
        <v/>
      </c>
      <c r="BT167" t="str">
        <f t="shared" si="184"/>
        <v/>
      </c>
      <c r="BU167" t="str">
        <f t="shared" si="185"/>
        <v/>
      </c>
      <c r="BV167" t="str">
        <f t="shared" si="191"/>
        <v/>
      </c>
      <c r="BW167" t="str">
        <f t="shared" si="192"/>
        <v/>
      </c>
      <c r="BX167" t="str">
        <f t="shared" si="193"/>
        <v/>
      </c>
      <c r="BY167" t="str">
        <f t="shared" si="194"/>
        <v/>
      </c>
      <c r="BZ167" t="str">
        <f t="shared" si="195"/>
        <v/>
      </c>
      <c r="CA167" s="935" t="str">
        <f t="shared" si="196"/>
        <v/>
      </c>
    </row>
    <row r="168" spans="1:79" ht="15.75" customHeight="1" thickBot="1" x14ac:dyDescent="0.45">
      <c r="A168" s="1497"/>
      <c r="B168" s="1683"/>
      <c r="C168" s="97"/>
      <c r="D168" s="98"/>
      <c r="E168" s="98"/>
      <c r="F168" s="87"/>
      <c r="G168" s="87"/>
      <c r="H168" s="1661" t="str">
        <f t="shared" ref="H168" si="232">IF(G169="","",G168+G169)</f>
        <v/>
      </c>
      <c r="I168" s="1103" t="str">
        <f>IF(ISNA(VLOOKUP(C168,'J1&amp;J2'!$CA$9:$CE$466,5,FALSE)),"",VLOOKUP(C168,'J1&amp;J2'!$CA$9:$CE$466,5,FALSE))</f>
        <v/>
      </c>
      <c r="J168" s="1516"/>
      <c r="K168" s="1685" t="str">
        <f>IF(ISNA(VLOOKUP(J168,SaisieScores!$I$12:$J$103,2,FALSE)),"",VLOOKUP(J168,SaisieScores!$I$12:$J$103,2,FALSE))</f>
        <v/>
      </c>
      <c r="L168" s="1686" t="str">
        <f>IF(OR(K168="",K168=0,K168=999),"",K168)</f>
        <v/>
      </c>
      <c r="M168" s="1661" t="str">
        <f>IF(L168="","",L168-$AL$6)</f>
        <v/>
      </c>
      <c r="N168" s="1661" t="str">
        <f t="shared" ref="N168" si="233">IF(K168="","",RANK(K168,($K$10:$K$257),1))</f>
        <v/>
      </c>
      <c r="O168" s="99"/>
      <c r="P168" s="99"/>
      <c r="Q168" s="186"/>
      <c r="R168" s="1690" t="str">
        <f>IF(OR(ISBLANK(K168),K168=""),"",RANK(K168,$K$150:$K$183,1)+COUNTIF($K$150:K168,K168)-1)</f>
        <v/>
      </c>
      <c r="S168" s="1468" t="str">
        <f>IF(R168="","",IF(R168&gt;3,"",IF(R168=1,K168,IF(R168=2,K168,IF(R168=3,K168)))))</f>
        <v/>
      </c>
      <c r="T168" s="1425"/>
      <c r="U168" s="1328" t="str">
        <f>IF(ISNA(VLOOKUP(T168,SaisieScores!$L$12:$M$103,2,FALSE)),"",VLOOKUP(T168,SaisieScores!$L$12:$M$103,2,FALSE))</f>
        <v/>
      </c>
      <c r="V168" s="985" t="str">
        <f t="shared" si="0"/>
        <v/>
      </c>
      <c r="W168" s="82" t="str">
        <f>IF('JOURNÉE 1'!AC168=0,"",'JOURNÉE 1'!AC168)</f>
        <v/>
      </c>
      <c r="X168" s="82" t="str">
        <f>IF(OR(ISBLANK(U168),U168=""),"",IF(U168="AB","",RANK(U168,$U$150:$U$183,1)+COUNTIF($U$150:U201,U168)-1))</f>
        <v/>
      </c>
      <c r="Y168" s="82"/>
      <c r="Z168" s="82"/>
      <c r="AA168" s="82"/>
      <c r="AB168" s="82" t="str">
        <f t="shared" si="1"/>
        <v/>
      </c>
      <c r="AC168" s="1042" t="str">
        <f t="shared" si="199"/>
        <v/>
      </c>
      <c r="AD168" s="1046" t="str">
        <f t="shared" si="186"/>
        <v/>
      </c>
      <c r="AE168" s="82" t="str">
        <f t="shared" si="187"/>
        <v/>
      </c>
      <c r="AF168" s="1141" t="str">
        <f>IF(ISNA(VLOOKUP(C168,'JOURNÉE 1'!$C$10:$AN$257,36,FALSE)),"",VLOOKUP(C168,'JOURNÉE 1'!$C$10:$AN$257,36,FALSE))</f>
        <v/>
      </c>
      <c r="AG168" s="1141" t="str">
        <f t="shared" si="188"/>
        <v/>
      </c>
      <c r="AH168" s="1141" t="str">
        <f t="shared" si="189"/>
        <v/>
      </c>
      <c r="AI168" s="1141" t="str">
        <f t="shared" si="190"/>
        <v/>
      </c>
      <c r="AJ168" s="1242" t="str">
        <f t="shared" si="200"/>
        <v/>
      </c>
      <c r="AK168" s="1046" t="str">
        <f t="shared" si="201"/>
        <v/>
      </c>
      <c r="AL168" s="82" t="str">
        <f t="shared" si="3"/>
        <v/>
      </c>
      <c r="AM168" s="270" t="str">
        <f t="shared" si="4"/>
        <v/>
      </c>
      <c r="AN168" s="270"/>
      <c r="AO168" s="989"/>
      <c r="AP168" s="270"/>
      <c r="AQ168" s="270"/>
      <c r="AR168" s="270" t="str">
        <f t="shared" si="202"/>
        <v/>
      </c>
      <c r="AS168" s="271" t="str">
        <f t="shared" si="5"/>
        <v/>
      </c>
      <c r="AT168" s="272" t="str">
        <f t="shared" si="6"/>
        <v/>
      </c>
      <c r="AU168" s="273" t="str">
        <f t="shared" si="213"/>
        <v/>
      </c>
      <c r="AV168" s="274" t="str">
        <f t="shared" si="214"/>
        <v/>
      </c>
      <c r="AW168" s="1497"/>
      <c r="AX168" s="1497"/>
      <c r="AY168" s="1667">
        <f>IF(BG168= "", "",BG168)</f>
        <v>0</v>
      </c>
      <c r="AZ168" s="1658" t="str">
        <f>IF(OR(BF168=""),"",IF(OR(BG168=""),"",BF168))</f>
        <v/>
      </c>
      <c r="BA168" s="1660" t="str">
        <f>IF(BH168= "", "",BH168)</f>
        <v/>
      </c>
      <c r="BB168" s="1307" t="str">
        <f t="shared" si="9"/>
        <v/>
      </c>
      <c r="BC168" s="87" t="str">
        <f t="shared" si="10"/>
        <v/>
      </c>
      <c r="BD168" s="986" t="str">
        <f t="shared" si="11"/>
        <v/>
      </c>
      <c r="BE168" s="1655" t="str">
        <f>IF(OR(C168="",C169=""),"",CONCATENATE(C168,C169))</f>
        <v/>
      </c>
      <c r="BF168" s="1655" t="str">
        <f>IF(L168= "", "",L168)</f>
        <v/>
      </c>
      <c r="BG168" s="1655">
        <f>IF(ISNA(VLOOKUP(BE168,'JOURNÉE 1'!$BI$10:$BK$280,2,FALSE)),"",VLOOKUP(BE168,'JOURNÉE 1'!$BI$10:$BK$280,2,FALSE))</f>
        <v>0</v>
      </c>
      <c r="BH168" s="1655" t="str">
        <f>IF(OR(BF168="",BG168=""),"",MIN(BF168:BG168))</f>
        <v/>
      </c>
      <c r="BI168" s="1655" t="str">
        <f>IF(COUNTIF(BF168,"&gt;1")&lt;1,"",SMALL(BF168:BG168,1))</f>
        <v/>
      </c>
      <c r="BJ168" s="1029" t="str">
        <f t="shared" si="219"/>
        <v/>
      </c>
      <c r="BK168" s="1310" t="str">
        <f t="shared" si="13"/>
        <v/>
      </c>
      <c r="BL168" s="1029" t="str">
        <f>IF(ISBLANK('JOURNÉE 1'!C168),"",'JOURNÉE 1'!C168)</f>
        <v/>
      </c>
      <c r="BM168" s="1310" t="str">
        <f>IF(ISBLANK('JOURNÉE 1'!AB168),"",'JOURNÉE 1'!AB168)</f>
        <v/>
      </c>
      <c r="BN168" s="1310" t="str">
        <f>IF(ISNA(VLOOKUP(BJ168,'JOURNÉE 1'!$BN$10:$BQ$280,3,FALSE)),"",VLOOKUP(BJ168,'JOURNÉE 1'!$BN$10:$BQ$280,3,FALSE))</f>
        <v/>
      </c>
      <c r="BO168" s="1310" t="str">
        <f t="shared" si="21"/>
        <v/>
      </c>
      <c r="BP168" s="1310" t="str">
        <f t="shared" si="126"/>
        <v/>
      </c>
      <c r="BQ168" s="1310" t="str">
        <f>IF(ISNA(VLOOKUP(BJ168,'JOURNÉE 1'!$C$10:AF$298,1,FALSE)),"",VLOOKUP(BJ168,'JOURNÉE 1'!$C$10:$AF$298,1,FALSE))</f>
        <v/>
      </c>
      <c r="BR168" s="280"/>
      <c r="BS168" t="str">
        <f>IF(ISEVEN(ROW()),IF($B168&lt;&gt;0,TEXT($B168,"00")&amp;" "&amp;#REF!&amp;" "&amp;1,""),IF($B167&lt;&gt;0,TEXT($B167,"00")&amp;" "&amp;#REF!&amp;" "&amp;2,""))</f>
        <v/>
      </c>
      <c r="BT168" t="str">
        <f t="shared" si="184"/>
        <v/>
      </c>
      <c r="BU168" t="str">
        <f t="shared" si="185"/>
        <v/>
      </c>
      <c r="BV168" t="str">
        <f t="shared" si="191"/>
        <v/>
      </c>
      <c r="BW168" t="str">
        <f t="shared" si="192"/>
        <v/>
      </c>
      <c r="BX168" t="str">
        <f t="shared" si="193"/>
        <v/>
      </c>
      <c r="BY168" t="str">
        <f t="shared" si="194"/>
        <v/>
      </c>
      <c r="BZ168" t="str">
        <f t="shared" si="195"/>
        <v/>
      </c>
      <c r="CA168" s="935" t="str">
        <f t="shared" si="196"/>
        <v/>
      </c>
    </row>
    <row r="169" spans="1:79" ht="15.75" customHeight="1" thickBot="1" x14ac:dyDescent="0.45">
      <c r="A169" s="1497"/>
      <c r="B169" s="1684"/>
      <c r="C169" s="97"/>
      <c r="D169" s="98"/>
      <c r="E169" s="98"/>
      <c r="F169" s="87"/>
      <c r="G169" s="87"/>
      <c r="H169" s="1469"/>
      <c r="I169" s="1103" t="str">
        <f>IF(ISNA(VLOOKUP(C169,'J1&amp;J2'!$CA$9:$CE$466,5,FALSE)),"",VLOOKUP(C169,'J1&amp;J2'!$CA$9:$CE$466,5,FALSE))</f>
        <v/>
      </c>
      <c r="J169" s="1517"/>
      <c r="K169" s="1680"/>
      <c r="L169" s="1691"/>
      <c r="M169" s="1469"/>
      <c r="N169" s="1469"/>
      <c r="O169" s="88"/>
      <c r="P169" s="88"/>
      <c r="Q169" s="987"/>
      <c r="R169" s="1691"/>
      <c r="S169" s="1469"/>
      <c r="T169" s="1425"/>
      <c r="U169" s="1328" t="str">
        <f>IF(ISNA(VLOOKUP(T169,SaisieScores!$L$12:$M$103,2,FALSE)),"",VLOOKUP(T169,SaisieScores!$L$12:$M$103,2,FALSE))</f>
        <v/>
      </c>
      <c r="V169" s="942" t="str">
        <f t="shared" si="0"/>
        <v/>
      </c>
      <c r="W169" s="87" t="str">
        <f>IF('JOURNÉE 1'!AC169=0,"",'JOURNÉE 1'!AC169)</f>
        <v/>
      </c>
      <c r="X169" s="87" t="str">
        <f>IF(OR(ISBLANK(U169),U169=""),"",IF(U169="AB","",RANK(U169,$U$150:$U$183,1)+COUNTIF($U$150:U202,U169)-1))</f>
        <v/>
      </c>
      <c r="Y169" s="99"/>
      <c r="Z169" s="99"/>
      <c r="AA169" s="99"/>
      <c r="AB169" s="87" t="str">
        <f t="shared" si="1"/>
        <v/>
      </c>
      <c r="AC169" s="86" t="str">
        <f t="shared" si="199"/>
        <v/>
      </c>
      <c r="AD169" s="1045" t="str">
        <f t="shared" si="186"/>
        <v/>
      </c>
      <c r="AE169" s="87" t="str">
        <f t="shared" si="187"/>
        <v/>
      </c>
      <c r="AF169" s="1140" t="str">
        <f>IF(ISNA(VLOOKUP(C169,'JOURNÉE 1'!$C$10:$AN$257,36,FALSE)),"",VLOOKUP(C169,'JOURNÉE 1'!$C$10:$AN$257,36,FALSE))</f>
        <v/>
      </c>
      <c r="AG169" s="1162" t="str">
        <f t="shared" si="188"/>
        <v/>
      </c>
      <c r="AH169" s="1162" t="str">
        <f t="shared" si="189"/>
        <v/>
      </c>
      <c r="AI169" s="1162" t="str">
        <f t="shared" si="190"/>
        <v/>
      </c>
      <c r="AJ169" s="1241" t="str">
        <f t="shared" si="200"/>
        <v/>
      </c>
      <c r="AK169" s="1045" t="str">
        <f t="shared" si="201"/>
        <v/>
      </c>
      <c r="AL169" s="87" t="str">
        <f t="shared" si="3"/>
        <v/>
      </c>
      <c r="AM169" s="270" t="str">
        <f t="shared" si="4"/>
        <v/>
      </c>
      <c r="AN169" s="270"/>
      <c r="AO169" s="989"/>
      <c r="AP169" s="270"/>
      <c r="AQ169" s="270"/>
      <c r="AR169" s="270" t="str">
        <f t="shared" si="202"/>
        <v/>
      </c>
      <c r="AS169" s="271" t="str">
        <f t="shared" si="5"/>
        <v/>
      </c>
      <c r="AT169" s="272" t="str">
        <f t="shared" si="6"/>
        <v/>
      </c>
      <c r="AU169" s="273" t="str">
        <f t="shared" si="213"/>
        <v/>
      </c>
      <c r="AV169" s="274" t="str">
        <f t="shared" si="214"/>
        <v/>
      </c>
      <c r="AW169" s="1497"/>
      <c r="AX169" s="1497"/>
      <c r="AY169" s="1511"/>
      <c r="AZ169" s="1515"/>
      <c r="BA169" s="1458"/>
      <c r="BB169" s="1307" t="str">
        <f t="shared" si="9"/>
        <v/>
      </c>
      <c r="BC169" s="87" t="str">
        <f t="shared" si="10"/>
        <v/>
      </c>
      <c r="BD169" s="986" t="str">
        <f t="shared" si="11"/>
        <v/>
      </c>
      <c r="BE169" s="1654"/>
      <c r="BF169" s="1654"/>
      <c r="BG169" s="1654"/>
      <c r="BH169" s="1654"/>
      <c r="BI169" s="1654"/>
      <c r="BJ169" s="1029" t="str">
        <f t="shared" si="219"/>
        <v/>
      </c>
      <c r="BK169" s="1310" t="str">
        <f t="shared" si="13"/>
        <v/>
      </c>
      <c r="BL169" s="1029" t="str">
        <f>IF(ISBLANK('JOURNÉE 1'!C169),"",'JOURNÉE 1'!C169)</f>
        <v/>
      </c>
      <c r="BM169" s="1310" t="str">
        <f>IF(ISBLANK('JOURNÉE 1'!AB169),"",'JOURNÉE 1'!AB169)</f>
        <v/>
      </c>
      <c r="BN169" s="1310" t="str">
        <f>IF(ISNA(VLOOKUP(BJ169,'JOURNÉE 1'!$BN$10:$BQ$280,3,FALSE)),"",VLOOKUP(BJ169,'JOURNÉE 1'!$BN$10:$BQ$280,3,FALSE))</f>
        <v/>
      </c>
      <c r="BO169" s="1310" t="str">
        <f t="shared" si="21"/>
        <v/>
      </c>
      <c r="BP169" s="1310" t="str">
        <f t="shared" si="126"/>
        <v/>
      </c>
      <c r="BQ169" s="1310" t="str">
        <f>IF(ISNA(VLOOKUP(BJ169,'JOURNÉE 1'!$C$10:AF$298,1,FALSE)),"",VLOOKUP(BJ169,'JOURNÉE 1'!$C$10:$AF$298,1,FALSE))</f>
        <v/>
      </c>
      <c r="BR169" s="277"/>
      <c r="BS169" t="str">
        <f>IF(ISEVEN(ROW()),IF($B169&lt;&gt;0,TEXT($B169,"00")&amp;" "&amp;#REF!&amp;" "&amp;1,""),IF($B168&lt;&gt;0,TEXT($B168,"00")&amp;" "&amp;#REF!&amp;" "&amp;2,""))</f>
        <v/>
      </c>
      <c r="BT169" t="str">
        <f t="shared" si="184"/>
        <v/>
      </c>
      <c r="BU169" t="str">
        <f t="shared" si="185"/>
        <v/>
      </c>
      <c r="BV169" t="str">
        <f t="shared" si="191"/>
        <v/>
      </c>
      <c r="BW169" t="str">
        <f t="shared" si="192"/>
        <v/>
      </c>
      <c r="BX169" t="str">
        <f t="shared" si="193"/>
        <v/>
      </c>
      <c r="BY169" t="str">
        <f t="shared" si="194"/>
        <v/>
      </c>
      <c r="BZ169" t="str">
        <f t="shared" si="195"/>
        <v/>
      </c>
      <c r="CA169" s="935" t="str">
        <f t="shared" si="196"/>
        <v/>
      </c>
    </row>
    <row r="170" spans="1:79" ht="15.75" customHeight="1" x14ac:dyDescent="0.4">
      <c r="A170" s="1497"/>
      <c r="B170" s="1687"/>
      <c r="C170" s="113"/>
      <c r="D170" s="114"/>
      <c r="E170" s="114"/>
      <c r="F170" s="115"/>
      <c r="G170" s="115"/>
      <c r="H170" s="1670" t="str">
        <f t="shared" ref="H170" si="234">IF(G171="","",G170+G171)</f>
        <v/>
      </c>
      <c r="I170" s="1107" t="str">
        <f>IF(ISNA(VLOOKUP(C170,'J1&amp;J2'!$CA$9:$CE$466,5,FALSE)),"",VLOOKUP(C170,'J1&amp;J2'!$CA$9:$CE$466,5,FALSE))</f>
        <v/>
      </c>
      <c r="J170" s="1627"/>
      <c r="K170" s="1685" t="str">
        <f>IF(ISNA(VLOOKUP(J170,SaisieScores!$I$12:$J$103,2,FALSE)),"",VLOOKUP(J170,SaisieScores!$I$12:$J$103,2,FALSE))</f>
        <v/>
      </c>
      <c r="L170" s="1695" t="str">
        <f>IF(OR(K170="",K170=0,K170=999),"",K170)</f>
        <v/>
      </c>
      <c r="M170" s="1670" t="str">
        <f>IF(L170="","",L170-$AL$6)</f>
        <v/>
      </c>
      <c r="N170" s="1670" t="str">
        <f t="shared" ref="N170" si="235">IF(K170="","",RANK(K170,($K$10:$K$257),1))</f>
        <v/>
      </c>
      <c r="O170" s="115"/>
      <c r="P170" s="115"/>
      <c r="Q170" s="194"/>
      <c r="R170" s="1692" t="str">
        <f>IF(OR(ISBLANK(K170),K170=""),"",RANK(K170,$K$150:$K$183,1)+COUNTIF($K$150:K170,K170)-1)</f>
        <v/>
      </c>
      <c r="S170" s="1689" t="str">
        <f>IF(R170="","",IF(R170&gt;3,"",IF(R170=1,K170,IF(R170=2,K170,IF(R170=3,K170)))))</f>
        <v/>
      </c>
      <c r="T170" s="1426"/>
      <c r="U170" s="1328" t="str">
        <f>IF(ISNA(VLOOKUP(T170,SaisieScores!$L$12:$M$103,2,FALSE)),"",VLOOKUP(T170,SaisieScores!$L$12:$M$103,2,FALSE))</f>
        <v/>
      </c>
      <c r="V170" s="985" t="str">
        <f t="shared" si="0"/>
        <v/>
      </c>
      <c r="W170" s="82" t="str">
        <f>IF('JOURNÉE 1'!AC170=0,"",'JOURNÉE 1'!AC170)</f>
        <v/>
      </c>
      <c r="X170" s="82" t="str">
        <f>IF(OR(ISBLANK(U170),U170=""),"",IF(U170="AB","",RANK(U170,$U$150:$U$183,1)+COUNTIF($U$150:U203,U170)-1))</f>
        <v/>
      </c>
      <c r="Y170" s="82"/>
      <c r="Z170" s="82"/>
      <c r="AA170" s="82"/>
      <c r="AB170" s="82" t="str">
        <f t="shared" si="1"/>
        <v/>
      </c>
      <c r="AC170" s="1042" t="str">
        <f t="shared" si="199"/>
        <v/>
      </c>
      <c r="AD170" s="1046" t="str">
        <f t="shared" si="186"/>
        <v/>
      </c>
      <c r="AE170" s="82" t="str">
        <f t="shared" si="187"/>
        <v/>
      </c>
      <c r="AF170" s="1141" t="str">
        <f>IF(ISNA(VLOOKUP(C170,'JOURNÉE 1'!$C$10:$AN$257,36,FALSE)),"",VLOOKUP(C170,'JOURNÉE 1'!$C$10:$AN$257,36,FALSE))</f>
        <v/>
      </c>
      <c r="AG170" s="1141" t="str">
        <f t="shared" si="188"/>
        <v/>
      </c>
      <c r="AH170" s="1141" t="str">
        <f t="shared" si="189"/>
        <v/>
      </c>
      <c r="AI170" s="1141" t="str">
        <f t="shared" si="190"/>
        <v/>
      </c>
      <c r="AJ170" s="1242" t="str">
        <f t="shared" si="200"/>
        <v/>
      </c>
      <c r="AK170" s="1046" t="str">
        <f t="shared" si="201"/>
        <v/>
      </c>
      <c r="AL170" s="82" t="str">
        <f t="shared" si="3"/>
        <v/>
      </c>
      <c r="AM170" s="270" t="str">
        <f t="shared" si="4"/>
        <v/>
      </c>
      <c r="AN170" s="270"/>
      <c r="AO170" s="989"/>
      <c r="AP170" s="270"/>
      <c r="AQ170" s="270"/>
      <c r="AR170" s="270" t="str">
        <f t="shared" si="202"/>
        <v/>
      </c>
      <c r="AS170" s="271" t="str">
        <f t="shared" si="5"/>
        <v/>
      </c>
      <c r="AT170" s="272" t="str">
        <f t="shared" si="6"/>
        <v/>
      </c>
      <c r="AU170" s="273" t="str">
        <f t="shared" si="213"/>
        <v/>
      </c>
      <c r="AV170" s="274" t="str">
        <f t="shared" si="214"/>
        <v/>
      </c>
      <c r="AW170" s="1497"/>
      <c r="AX170" s="1497"/>
      <c r="AY170" s="1667">
        <f>IF(BG170= "", "",BG170)</f>
        <v>0</v>
      </c>
      <c r="AZ170" s="1658" t="str">
        <f>IF(OR(BF170=""),"",IF(OR(BG170=""),"",BF170))</f>
        <v/>
      </c>
      <c r="BA170" s="1660" t="str">
        <f>IF(BH170= "", "",BH170)</f>
        <v/>
      </c>
      <c r="BB170" s="1307" t="str">
        <f t="shared" si="9"/>
        <v/>
      </c>
      <c r="BC170" s="87" t="str">
        <f t="shared" si="10"/>
        <v/>
      </c>
      <c r="BD170" s="986" t="str">
        <f t="shared" si="11"/>
        <v/>
      </c>
      <c r="BE170" s="1655" t="str">
        <f>IF(OR(C170="",C171=""),"",CONCATENATE(C170,C171))</f>
        <v/>
      </c>
      <c r="BF170" s="1655" t="str">
        <f>IF(L170= "", "",L170)</f>
        <v/>
      </c>
      <c r="BG170" s="1655">
        <f>IF(ISNA(VLOOKUP(BE170,'JOURNÉE 1'!$BI$10:$BK$280,2,FALSE)),"",VLOOKUP(BE170,'JOURNÉE 1'!$BI$10:$BK$280,2,FALSE))</f>
        <v>0</v>
      </c>
      <c r="BH170" s="1655" t="str">
        <f>IF(OR(BF170="",BG170=""),"",MIN(BF170:BG170))</f>
        <v/>
      </c>
      <c r="BI170" s="1655" t="str">
        <f>IF(COUNTIF(BF170,"&gt;1")&lt;1,"",SMALL(BF170:BG170,1))</f>
        <v/>
      </c>
      <c r="BJ170" s="1029" t="str">
        <f t="shared" si="219"/>
        <v/>
      </c>
      <c r="BK170" s="1310" t="str">
        <f t="shared" si="13"/>
        <v/>
      </c>
      <c r="BL170" s="1029" t="str">
        <f>IF(ISBLANK('JOURNÉE 1'!C170),"",'JOURNÉE 1'!C170)</f>
        <v/>
      </c>
      <c r="BM170" s="1310" t="str">
        <f>IF(ISBLANK('JOURNÉE 1'!AB170),"",'JOURNÉE 1'!AB170)</f>
        <v/>
      </c>
      <c r="BN170" s="1310" t="str">
        <f>IF(ISNA(VLOOKUP(BJ170,'JOURNÉE 1'!$BN$10:$BQ$280,3,FALSE)),"",VLOOKUP(BJ170,'JOURNÉE 1'!$BN$10:$BQ$280,3,FALSE))</f>
        <v/>
      </c>
      <c r="BO170" s="1310" t="str">
        <f t="shared" si="21"/>
        <v/>
      </c>
      <c r="BP170" s="1310" t="str">
        <f t="shared" si="126"/>
        <v/>
      </c>
      <c r="BQ170" s="1310" t="str">
        <f>IF(ISNA(VLOOKUP(BJ170,'JOURNÉE 1'!$C$10:AF$298,1,FALSE)),"",VLOOKUP(BJ170,'JOURNÉE 1'!$C$10:$AF$298,1,FALSE))</f>
        <v/>
      </c>
      <c r="BR170" s="280"/>
      <c r="BS170" t="str">
        <f>IF(ISEVEN(ROW()),IF($B170&lt;&gt;0,TEXT($B170,"00")&amp;" "&amp;#REF!&amp;" "&amp;1,""),IF($B169&lt;&gt;0,TEXT($B169,"00")&amp;" "&amp;#REF!&amp;" "&amp;2,""))</f>
        <v/>
      </c>
      <c r="BT170" t="str">
        <f t="shared" si="184"/>
        <v/>
      </c>
      <c r="BU170" t="str">
        <f t="shared" si="185"/>
        <v/>
      </c>
      <c r="BV170" t="str">
        <f t="shared" si="191"/>
        <v/>
      </c>
      <c r="BW170" t="str">
        <f t="shared" si="192"/>
        <v/>
      </c>
      <c r="BX170" t="str">
        <f t="shared" si="193"/>
        <v/>
      </c>
      <c r="BY170" t="str">
        <f t="shared" si="194"/>
        <v/>
      </c>
      <c r="BZ170" t="str">
        <f t="shared" si="195"/>
        <v/>
      </c>
      <c r="CA170" s="935" t="str">
        <f t="shared" si="196"/>
        <v/>
      </c>
    </row>
    <row r="171" spans="1:79" ht="15.75" customHeight="1" thickBot="1" x14ac:dyDescent="0.45">
      <c r="A171" s="1497"/>
      <c r="B171" s="1678"/>
      <c r="C171" s="80"/>
      <c r="D171" s="81"/>
      <c r="E171" s="81"/>
      <c r="F171" s="82"/>
      <c r="G171" s="82"/>
      <c r="H171" s="1469"/>
      <c r="I171" s="1102" t="str">
        <f>IF(ISNA(VLOOKUP(C171,'J1&amp;J2'!$CA$9:$CE$466,5,FALSE)),"",VLOOKUP(C171,'J1&amp;J2'!$CA$9:$CE$466,5,FALSE))</f>
        <v/>
      </c>
      <c r="J171" s="1519"/>
      <c r="K171" s="1680"/>
      <c r="L171" s="1691"/>
      <c r="M171" s="1469"/>
      <c r="N171" s="1469"/>
      <c r="O171" s="82"/>
      <c r="P171" s="82"/>
      <c r="Q171" s="269"/>
      <c r="R171" s="1691"/>
      <c r="S171" s="1469"/>
      <c r="T171" s="1424"/>
      <c r="U171" s="1328" t="str">
        <f>IF(ISNA(VLOOKUP(T171,SaisieScores!$L$12:$M$103,2,FALSE)),"",VLOOKUP(T171,SaisieScores!$L$12:$M$103,2,FALSE))</f>
        <v/>
      </c>
      <c r="V171" s="942" t="str">
        <f t="shared" si="0"/>
        <v/>
      </c>
      <c r="W171" s="87" t="str">
        <f>IF('JOURNÉE 1'!AC171=0,"",'JOURNÉE 1'!AC171)</f>
        <v/>
      </c>
      <c r="X171" s="87" t="str">
        <f>IF(OR(ISBLANK(U171),U171=""),"",IF(U171="AB","",RANK(U171,$U$150:$U$183,1)+COUNTIF($U$150:U204,U171)-1))</f>
        <v/>
      </c>
      <c r="Y171" s="99"/>
      <c r="Z171" s="99"/>
      <c r="AA171" s="99"/>
      <c r="AB171" s="87" t="str">
        <f t="shared" si="1"/>
        <v/>
      </c>
      <c r="AC171" s="86" t="str">
        <f t="shared" si="199"/>
        <v/>
      </c>
      <c r="AD171" s="1045" t="str">
        <f t="shared" si="186"/>
        <v/>
      </c>
      <c r="AE171" s="87" t="str">
        <f t="shared" si="187"/>
        <v/>
      </c>
      <c r="AF171" s="1140" t="str">
        <f>IF(ISNA(VLOOKUP(C171,'JOURNÉE 1'!$C$10:$AN$257,36,FALSE)),"",VLOOKUP(C171,'JOURNÉE 1'!$C$10:$AN$257,36,FALSE))</f>
        <v/>
      </c>
      <c r="AG171" s="1162" t="str">
        <f t="shared" si="188"/>
        <v/>
      </c>
      <c r="AH171" s="1162" t="str">
        <f t="shared" si="189"/>
        <v/>
      </c>
      <c r="AI171" s="1162" t="str">
        <f t="shared" si="190"/>
        <v/>
      </c>
      <c r="AJ171" s="1241" t="str">
        <f t="shared" si="200"/>
        <v/>
      </c>
      <c r="AK171" s="1045" t="str">
        <f t="shared" si="201"/>
        <v/>
      </c>
      <c r="AL171" s="87" t="str">
        <f t="shared" si="3"/>
        <v/>
      </c>
      <c r="AM171" s="270" t="str">
        <f t="shared" si="4"/>
        <v/>
      </c>
      <c r="AN171" s="270"/>
      <c r="AO171" s="989"/>
      <c r="AP171" s="270"/>
      <c r="AQ171" s="270"/>
      <c r="AR171" s="270" t="str">
        <f t="shared" si="202"/>
        <v/>
      </c>
      <c r="AS171" s="271" t="str">
        <f t="shared" si="5"/>
        <v/>
      </c>
      <c r="AT171" s="272" t="str">
        <f t="shared" si="6"/>
        <v/>
      </c>
      <c r="AU171" s="273" t="str">
        <f t="shared" si="213"/>
        <v/>
      </c>
      <c r="AV171" s="274" t="str">
        <f t="shared" si="214"/>
        <v/>
      </c>
      <c r="AW171" s="1497"/>
      <c r="AX171" s="1497"/>
      <c r="AY171" s="1511"/>
      <c r="AZ171" s="1515"/>
      <c r="BA171" s="1458"/>
      <c r="BB171" s="1307" t="str">
        <f t="shared" si="9"/>
        <v/>
      </c>
      <c r="BC171" s="87" t="str">
        <f t="shared" si="10"/>
        <v/>
      </c>
      <c r="BD171" s="986" t="str">
        <f t="shared" si="11"/>
        <v/>
      </c>
      <c r="BE171" s="1654"/>
      <c r="BF171" s="1654"/>
      <c r="BG171" s="1654"/>
      <c r="BH171" s="1654"/>
      <c r="BI171" s="1654"/>
      <c r="BJ171" s="1029" t="str">
        <f t="shared" si="219"/>
        <v/>
      </c>
      <c r="BK171" s="1310" t="str">
        <f t="shared" si="13"/>
        <v/>
      </c>
      <c r="BL171" s="1029" t="str">
        <f>IF(ISBLANK('JOURNÉE 1'!C171),"",'JOURNÉE 1'!C171)</f>
        <v/>
      </c>
      <c r="BM171" s="1310" t="str">
        <f>IF(ISBLANK('JOURNÉE 1'!AB171),"",'JOURNÉE 1'!AB171)</f>
        <v/>
      </c>
      <c r="BN171" s="1310" t="str">
        <f>IF(ISNA(VLOOKUP(BJ171,'JOURNÉE 1'!$BN$10:$BQ$280,3,FALSE)),"",VLOOKUP(BJ171,'JOURNÉE 1'!$BN$10:$BQ$280,3,FALSE))</f>
        <v/>
      </c>
      <c r="BO171" s="1310" t="str">
        <f t="shared" si="21"/>
        <v/>
      </c>
      <c r="BP171" s="1310" t="str">
        <f t="shared" si="126"/>
        <v/>
      </c>
      <c r="BQ171" s="1310" t="str">
        <f>IF(ISNA(VLOOKUP(BJ171,'JOURNÉE 1'!$C$10:AF$298,1,FALSE)),"",VLOOKUP(BJ171,'JOURNÉE 1'!$C$10:$AF$298,1,FALSE))</f>
        <v/>
      </c>
      <c r="BR171" s="277"/>
      <c r="BS171" t="str">
        <f>IF(ISEVEN(ROW()),IF($B171&lt;&gt;0,TEXT($B171,"00")&amp;" "&amp;#REF!&amp;" "&amp;1,""),IF($B170&lt;&gt;0,TEXT($B170,"00")&amp;" "&amp;#REF!&amp;" "&amp;2,""))</f>
        <v/>
      </c>
      <c r="BT171" t="str">
        <f t="shared" si="184"/>
        <v/>
      </c>
      <c r="BU171" t="str">
        <f t="shared" si="185"/>
        <v/>
      </c>
      <c r="BV171" t="str">
        <f t="shared" si="191"/>
        <v/>
      </c>
      <c r="BW171" t="str">
        <f t="shared" si="192"/>
        <v/>
      </c>
      <c r="BX171" t="str">
        <f t="shared" si="193"/>
        <v/>
      </c>
      <c r="BY171" t="str">
        <f t="shared" si="194"/>
        <v/>
      </c>
      <c r="BZ171" t="str">
        <f t="shared" si="195"/>
        <v/>
      </c>
      <c r="CA171" s="935" t="str">
        <f t="shared" si="196"/>
        <v/>
      </c>
    </row>
    <row r="172" spans="1:79" ht="15.75" customHeight="1" thickBot="1" x14ac:dyDescent="0.45">
      <c r="A172" s="1497"/>
      <c r="B172" s="1683"/>
      <c r="C172" s="97"/>
      <c r="D172" s="98"/>
      <c r="E172" s="98"/>
      <c r="F172" s="87"/>
      <c r="G172" s="87"/>
      <c r="H172" s="1661" t="str">
        <f t="shared" ref="H172" si="236">IF(G173="","",G172+G173)</f>
        <v/>
      </c>
      <c r="I172" s="1103" t="str">
        <f>IF(ISNA(VLOOKUP(C172,'J1&amp;J2'!$CA$9:$CE$466,5,FALSE)),"",VLOOKUP(C172,'J1&amp;J2'!$CA$9:$CE$466,5,FALSE))</f>
        <v/>
      </c>
      <c r="J172" s="1516"/>
      <c r="K172" s="1685" t="str">
        <f>IF(ISNA(VLOOKUP(J172,SaisieScores!$I$12:$J$103,2,FALSE)),"",VLOOKUP(J172,SaisieScores!$I$12:$J$103,2,FALSE))</f>
        <v/>
      </c>
      <c r="L172" s="1686" t="str">
        <f>IF(OR(K172="",K172=0,K172=999),"",K172)</f>
        <v/>
      </c>
      <c r="M172" s="1661" t="str">
        <f>IF(L172="","",L172-$AL$6)</f>
        <v/>
      </c>
      <c r="N172" s="1661" t="str">
        <f t="shared" ref="N172" si="237">IF(K172="","",RANK(K172,($K$10:$K$257),1))</f>
        <v/>
      </c>
      <c r="O172" s="99"/>
      <c r="P172" s="99"/>
      <c r="Q172" s="186"/>
      <c r="R172" s="1690" t="str">
        <f>IF(OR(ISBLANK(K172),K172=""),"",RANK(K172,$K$150:$K$183,1)+COUNTIF($K$150:K172,K172)-1)</f>
        <v/>
      </c>
      <c r="S172" s="1468" t="str">
        <f>IF(R172="","",IF(R172&gt;3,"",IF(R172=1,K172,IF(R172=2,K172,IF(R172=3,K172)))))</f>
        <v/>
      </c>
      <c r="T172" s="1425"/>
      <c r="U172" s="1328" t="str">
        <f>IF(ISNA(VLOOKUP(T172,SaisieScores!$L$12:$M$103,2,FALSE)),"",VLOOKUP(T172,SaisieScores!$L$12:$M$103,2,FALSE))</f>
        <v/>
      </c>
      <c r="V172" s="985" t="str">
        <f t="shared" si="0"/>
        <v/>
      </c>
      <c r="W172" s="82" t="str">
        <f>IF('JOURNÉE 1'!AC172=0,"",'JOURNÉE 1'!AC172)</f>
        <v/>
      </c>
      <c r="X172" s="82" t="str">
        <f>IF(OR(ISBLANK(U172),U172=""),"",IF(U172="AB","",RANK(U172,$U$150:$U$183,1)+COUNTIF($U$150:U205,U172)-1))</f>
        <v/>
      </c>
      <c r="Y172" s="82"/>
      <c r="Z172" s="82"/>
      <c r="AA172" s="82"/>
      <c r="AB172" s="82" t="str">
        <f t="shared" si="1"/>
        <v/>
      </c>
      <c r="AC172" s="1042" t="str">
        <f t="shared" si="199"/>
        <v/>
      </c>
      <c r="AD172" s="1046" t="str">
        <f t="shared" si="186"/>
        <v/>
      </c>
      <c r="AE172" s="82" t="str">
        <f t="shared" si="187"/>
        <v/>
      </c>
      <c r="AF172" s="1141" t="str">
        <f>IF(ISNA(VLOOKUP(C172,'JOURNÉE 1'!$C$10:$AN$257,36,FALSE)),"",VLOOKUP(C172,'JOURNÉE 1'!$C$10:$AN$257,36,FALSE))</f>
        <v/>
      </c>
      <c r="AG172" s="1141" t="str">
        <f t="shared" si="188"/>
        <v/>
      </c>
      <c r="AH172" s="1141" t="str">
        <f t="shared" si="189"/>
        <v/>
      </c>
      <c r="AI172" s="1141" t="str">
        <f t="shared" si="190"/>
        <v/>
      </c>
      <c r="AJ172" s="1242" t="str">
        <f t="shared" si="200"/>
        <v/>
      </c>
      <c r="AK172" s="1046" t="str">
        <f t="shared" si="201"/>
        <v/>
      </c>
      <c r="AL172" s="82" t="str">
        <f t="shared" si="3"/>
        <v/>
      </c>
      <c r="AM172" s="270" t="str">
        <f t="shared" si="4"/>
        <v/>
      </c>
      <c r="AN172" s="270"/>
      <c r="AO172" s="989"/>
      <c r="AP172" s="270"/>
      <c r="AQ172" s="270"/>
      <c r="AR172" s="270" t="str">
        <f t="shared" si="202"/>
        <v/>
      </c>
      <c r="AS172" s="271" t="str">
        <f t="shared" si="5"/>
        <v/>
      </c>
      <c r="AT172" s="272" t="str">
        <f t="shared" si="6"/>
        <v/>
      </c>
      <c r="AU172" s="273" t="str">
        <f t="shared" si="213"/>
        <v/>
      </c>
      <c r="AV172" s="274" t="str">
        <f t="shared" si="214"/>
        <v/>
      </c>
      <c r="AW172" s="1497"/>
      <c r="AX172" s="1497"/>
      <c r="AY172" s="1667">
        <f>IF(BG172= "", "",BG172)</f>
        <v>0</v>
      </c>
      <c r="AZ172" s="1658" t="str">
        <f>IF(OR(BF172=""),"",IF(OR(BG172=""),"",BF172))</f>
        <v/>
      </c>
      <c r="BA172" s="1660" t="str">
        <f>IF(BH172= "", "",BH172)</f>
        <v/>
      </c>
      <c r="BB172" s="1307" t="str">
        <f t="shared" si="9"/>
        <v/>
      </c>
      <c r="BC172" s="87" t="str">
        <f t="shared" si="10"/>
        <v/>
      </c>
      <c r="BD172" s="986" t="str">
        <f t="shared" si="11"/>
        <v/>
      </c>
      <c r="BE172" s="1655" t="str">
        <f>IF(OR(C172="",C173=""),"",CONCATENATE(C172,C173))</f>
        <v/>
      </c>
      <c r="BF172" s="1655" t="str">
        <f>IF(L172= "", "",L172)</f>
        <v/>
      </c>
      <c r="BG172" s="1655">
        <f>IF(ISNA(VLOOKUP(BE172,'JOURNÉE 1'!$BI$10:$BK$280,2,FALSE)),"",VLOOKUP(BE172,'JOURNÉE 1'!$BI$10:$BK$280,2,FALSE))</f>
        <v>0</v>
      </c>
      <c r="BH172" s="1655" t="str">
        <f>IF(OR(BF172="",BG172=""),"",MIN(BF172:BG172))</f>
        <v/>
      </c>
      <c r="BI172" s="1655" t="str">
        <f>IF(COUNTIF(BF172,"&gt;1")&lt;1,"",SMALL(BF172:BG172,1))</f>
        <v/>
      </c>
      <c r="BJ172" s="1029" t="str">
        <f t="shared" si="219"/>
        <v/>
      </c>
      <c r="BK172" s="1310" t="str">
        <f t="shared" si="13"/>
        <v/>
      </c>
      <c r="BL172" s="1029" t="str">
        <f>IF(ISBLANK('JOURNÉE 1'!C172),"",'JOURNÉE 1'!C172)</f>
        <v/>
      </c>
      <c r="BM172" s="1310" t="str">
        <f>IF(ISBLANK('JOURNÉE 1'!AB172),"",'JOURNÉE 1'!AB172)</f>
        <v/>
      </c>
      <c r="BN172" s="1310" t="str">
        <f>IF(ISNA(VLOOKUP(BJ172,'JOURNÉE 1'!$BN$10:$BQ$280,3,FALSE)),"",VLOOKUP(BJ172,'JOURNÉE 1'!$BN$10:$BQ$280,3,FALSE))</f>
        <v/>
      </c>
      <c r="BO172" s="1310" t="str">
        <f t="shared" si="21"/>
        <v/>
      </c>
      <c r="BP172" s="1310" t="str">
        <f t="shared" si="126"/>
        <v/>
      </c>
      <c r="BQ172" s="1310" t="str">
        <f>IF(ISNA(VLOOKUP(BJ172,'JOURNÉE 1'!$C$10:AF$298,1,FALSE)),"",VLOOKUP(BJ172,'JOURNÉE 1'!$C$10:$AF$298,1,FALSE))</f>
        <v/>
      </c>
      <c r="BR172" s="280"/>
      <c r="BS172" t="str">
        <f>IF(ISEVEN(ROW()),IF($B172&lt;&gt;0,TEXT($B172,"00")&amp;" "&amp;#REF!&amp;" "&amp;1,""),IF($B171&lt;&gt;0,TEXT($B171,"00")&amp;" "&amp;#REF!&amp;" "&amp;2,""))</f>
        <v/>
      </c>
      <c r="BT172" t="str">
        <f t="shared" si="184"/>
        <v/>
      </c>
      <c r="BU172" t="str">
        <f t="shared" si="185"/>
        <v/>
      </c>
      <c r="BV172" t="str">
        <f t="shared" si="191"/>
        <v/>
      </c>
      <c r="BW172" t="str">
        <f t="shared" si="192"/>
        <v/>
      </c>
      <c r="BX172" t="str">
        <f t="shared" si="193"/>
        <v/>
      </c>
      <c r="BY172" t="str">
        <f t="shared" si="194"/>
        <v/>
      </c>
      <c r="BZ172" t="str">
        <f t="shared" si="195"/>
        <v/>
      </c>
      <c r="CA172" s="935" t="str">
        <f t="shared" si="196"/>
        <v/>
      </c>
    </row>
    <row r="173" spans="1:79" ht="15.75" customHeight="1" thickBot="1" x14ac:dyDescent="0.45">
      <c r="A173" s="1497"/>
      <c r="B173" s="1684"/>
      <c r="C173" s="97"/>
      <c r="D173" s="98"/>
      <c r="E173" s="98"/>
      <c r="F173" s="87"/>
      <c r="G173" s="87"/>
      <c r="H173" s="1469"/>
      <c r="I173" s="1103" t="str">
        <f>IF(ISNA(VLOOKUP(C173,'J1&amp;J2'!$CA$9:$CE$466,5,FALSE)),"",VLOOKUP(C173,'J1&amp;J2'!$CA$9:$CE$466,5,FALSE))</f>
        <v/>
      </c>
      <c r="J173" s="1517"/>
      <c r="K173" s="1680"/>
      <c r="L173" s="1691"/>
      <c r="M173" s="1469"/>
      <c r="N173" s="1469"/>
      <c r="O173" s="88"/>
      <c r="P173" s="88"/>
      <c r="Q173" s="987"/>
      <c r="R173" s="1691"/>
      <c r="S173" s="1469"/>
      <c r="T173" s="1425"/>
      <c r="U173" s="1328" t="str">
        <f>IF(ISNA(VLOOKUP(T173,SaisieScores!$L$12:$M$103,2,FALSE)),"",VLOOKUP(T173,SaisieScores!$L$12:$M$103,2,FALSE))</f>
        <v/>
      </c>
      <c r="V173" s="942" t="str">
        <f t="shared" si="0"/>
        <v/>
      </c>
      <c r="W173" s="87" t="str">
        <f>IF('JOURNÉE 1'!AC173=0,"",'JOURNÉE 1'!AC173)</f>
        <v/>
      </c>
      <c r="X173" s="87" t="str">
        <f>IF(OR(ISBLANK(U173),U173=""),"",IF(U173="AB","",RANK(U173,$U$150:$U$183,1)+COUNTIF($U$150:U206,U173)-1))</f>
        <v/>
      </c>
      <c r="Y173" s="99"/>
      <c r="Z173" s="99"/>
      <c r="AA173" s="99"/>
      <c r="AB173" s="87" t="str">
        <f t="shared" si="1"/>
        <v/>
      </c>
      <c r="AC173" s="86" t="str">
        <f t="shared" si="199"/>
        <v/>
      </c>
      <c r="AD173" s="1045" t="str">
        <f t="shared" si="186"/>
        <v/>
      </c>
      <c r="AE173" s="87" t="str">
        <f t="shared" si="187"/>
        <v/>
      </c>
      <c r="AF173" s="1140" t="str">
        <f>IF(ISNA(VLOOKUP(C173,'JOURNÉE 1'!$C$10:$AN$257,36,FALSE)),"",VLOOKUP(C173,'JOURNÉE 1'!$C$10:$AN$257,36,FALSE))</f>
        <v/>
      </c>
      <c r="AG173" s="1162" t="str">
        <f t="shared" si="188"/>
        <v/>
      </c>
      <c r="AH173" s="1162" t="str">
        <f t="shared" si="189"/>
        <v/>
      </c>
      <c r="AI173" s="1162" t="str">
        <f t="shared" si="190"/>
        <v/>
      </c>
      <c r="AJ173" s="1241" t="str">
        <f t="shared" si="200"/>
        <v/>
      </c>
      <c r="AK173" s="1045" t="str">
        <f t="shared" si="201"/>
        <v/>
      </c>
      <c r="AL173" s="87" t="str">
        <f t="shared" si="3"/>
        <v/>
      </c>
      <c r="AM173" s="270" t="str">
        <f t="shared" si="4"/>
        <v/>
      </c>
      <c r="AN173" s="270"/>
      <c r="AO173" s="989"/>
      <c r="AP173" s="270"/>
      <c r="AQ173" s="270"/>
      <c r="AR173" s="270" t="str">
        <f t="shared" si="202"/>
        <v/>
      </c>
      <c r="AS173" s="271" t="str">
        <f t="shared" si="5"/>
        <v/>
      </c>
      <c r="AT173" s="272" t="str">
        <f t="shared" si="6"/>
        <v/>
      </c>
      <c r="AU173" s="273" t="str">
        <f t="shared" si="213"/>
        <v/>
      </c>
      <c r="AV173" s="274" t="str">
        <f t="shared" si="214"/>
        <v/>
      </c>
      <c r="AW173" s="1497"/>
      <c r="AX173" s="1497"/>
      <c r="AY173" s="1511"/>
      <c r="AZ173" s="1515"/>
      <c r="BA173" s="1458"/>
      <c r="BB173" s="1307" t="str">
        <f t="shared" si="9"/>
        <v/>
      </c>
      <c r="BC173" s="87" t="str">
        <f t="shared" si="10"/>
        <v/>
      </c>
      <c r="BD173" s="986" t="str">
        <f t="shared" si="11"/>
        <v/>
      </c>
      <c r="BE173" s="1654"/>
      <c r="BF173" s="1654"/>
      <c r="BG173" s="1654"/>
      <c r="BH173" s="1654"/>
      <c r="BI173" s="1654"/>
      <c r="BJ173" s="1029" t="str">
        <f t="shared" si="219"/>
        <v/>
      </c>
      <c r="BK173" s="1310" t="str">
        <f t="shared" si="13"/>
        <v/>
      </c>
      <c r="BL173" s="1029" t="str">
        <f>IF(ISBLANK('JOURNÉE 1'!C173),"",'JOURNÉE 1'!C173)</f>
        <v/>
      </c>
      <c r="BM173" s="1310" t="str">
        <f>IF(ISBLANK('JOURNÉE 1'!AB173),"",'JOURNÉE 1'!AB173)</f>
        <v/>
      </c>
      <c r="BN173" s="1310" t="str">
        <f>IF(ISNA(VLOOKUP(BJ173,'JOURNÉE 1'!$BN$10:$BQ$280,3,FALSE)),"",VLOOKUP(BJ173,'JOURNÉE 1'!$BN$10:$BQ$280,3,FALSE))</f>
        <v/>
      </c>
      <c r="BO173" s="1310" t="str">
        <f t="shared" si="21"/>
        <v/>
      </c>
      <c r="BP173" s="1310" t="str">
        <f t="shared" si="126"/>
        <v/>
      </c>
      <c r="BQ173" s="1310" t="str">
        <f>IF(ISNA(VLOOKUP(BJ173,'JOURNÉE 1'!$C$10:AF$298,1,FALSE)),"",VLOOKUP(BJ173,'JOURNÉE 1'!$C$10:$AF$298,1,FALSE))</f>
        <v/>
      </c>
      <c r="BR173" s="277"/>
      <c r="BS173" t="str">
        <f>IF(ISEVEN(ROW()),IF($B173&lt;&gt;0,TEXT($B173,"00")&amp;" "&amp;#REF!&amp;" "&amp;1,""),IF($B172&lt;&gt;0,TEXT($B172,"00")&amp;" "&amp;#REF!&amp;" "&amp;2,""))</f>
        <v/>
      </c>
      <c r="BT173" t="str">
        <f t="shared" si="184"/>
        <v/>
      </c>
      <c r="BU173" t="str">
        <f t="shared" si="185"/>
        <v/>
      </c>
      <c r="BV173" t="str">
        <f t="shared" si="191"/>
        <v/>
      </c>
      <c r="BW173" t="str">
        <f t="shared" si="192"/>
        <v/>
      </c>
      <c r="BX173" t="str">
        <f t="shared" si="193"/>
        <v/>
      </c>
      <c r="BY173" t="str">
        <f t="shared" si="194"/>
        <v/>
      </c>
      <c r="BZ173" t="str">
        <f t="shared" si="195"/>
        <v/>
      </c>
      <c r="CA173" s="935" t="str">
        <f t="shared" si="196"/>
        <v/>
      </c>
    </row>
    <row r="174" spans="1:79" ht="15.75" customHeight="1" x14ac:dyDescent="0.4">
      <c r="A174" s="1497"/>
      <c r="B174" s="1687"/>
      <c r="C174" s="113"/>
      <c r="D174" s="114"/>
      <c r="E174" s="114"/>
      <c r="F174" s="115"/>
      <c r="G174" s="115"/>
      <c r="H174" s="1670" t="str">
        <f t="shared" ref="H174" si="238">IF(G175="","",G174+G175)</f>
        <v/>
      </c>
      <c r="I174" s="1107" t="str">
        <f>IF(ISNA(VLOOKUP(C174,'J1&amp;J2'!$CA$9:$CE$466,5,FALSE)),"",VLOOKUP(C174,'J1&amp;J2'!$CA$9:$CE$466,5,FALSE))</f>
        <v/>
      </c>
      <c r="J174" s="1627"/>
      <c r="K174" s="1685" t="str">
        <f>IF(ISNA(VLOOKUP(J174,SaisieScores!$I$12:$J$103,2,FALSE)),"",VLOOKUP(J174,SaisieScores!$I$12:$J$103,2,FALSE))</f>
        <v/>
      </c>
      <c r="L174" s="1695" t="str">
        <f>IF(OR(K174="",K174=0,K174=999),"",K174)</f>
        <v/>
      </c>
      <c r="M174" s="1670" t="str">
        <f>IF(L174="","",L174-$AL$6)</f>
        <v/>
      </c>
      <c r="N174" s="1670" t="str">
        <f t="shared" ref="N174" si="239">IF(K174="","",RANK(K174,($K$10:$K$257),1))</f>
        <v/>
      </c>
      <c r="O174" s="115"/>
      <c r="P174" s="115"/>
      <c r="Q174" s="194"/>
      <c r="R174" s="1692" t="str">
        <f>IF(OR(ISBLANK(K174),K174=""),"",RANK(K174,$K$150:$K$183,1)+COUNTIF($K$150:K174,K174)-1)</f>
        <v/>
      </c>
      <c r="S174" s="1689" t="str">
        <f>IF(R174="","",IF(R174&gt;3,"",IF(R174=1,K174,IF(R174=2,K174,IF(R174=3,K174)))))</f>
        <v/>
      </c>
      <c r="T174" s="1426"/>
      <c r="U174" s="1328" t="str">
        <f>IF(ISNA(VLOOKUP(T174,SaisieScores!$L$12:$M$103,2,FALSE)),"",VLOOKUP(T174,SaisieScores!$L$12:$M$103,2,FALSE))</f>
        <v/>
      </c>
      <c r="V174" s="985" t="str">
        <f t="shared" si="0"/>
        <v/>
      </c>
      <c r="W174" s="82" t="str">
        <f>IF('JOURNÉE 1'!AC174=0,"",'JOURNÉE 1'!AC174)</f>
        <v/>
      </c>
      <c r="X174" s="82" t="str">
        <f>IF(OR(ISBLANK(U174),U174=""),"",IF(U174="AB","",RANK(U174,$U$150:$U$183,1)+COUNTIF($U$150:U207,U174)-1))</f>
        <v/>
      </c>
      <c r="Y174" s="82"/>
      <c r="Z174" s="82"/>
      <c r="AA174" s="82"/>
      <c r="AB174" s="82" t="str">
        <f t="shared" si="1"/>
        <v/>
      </c>
      <c r="AC174" s="1042" t="str">
        <f t="shared" si="199"/>
        <v/>
      </c>
      <c r="AD174" s="1046" t="str">
        <f t="shared" si="186"/>
        <v/>
      </c>
      <c r="AE174" s="82" t="str">
        <f t="shared" si="187"/>
        <v/>
      </c>
      <c r="AF174" s="1141" t="str">
        <f>IF(ISNA(VLOOKUP(C174,'JOURNÉE 1'!$C$10:$AN$257,36,FALSE)),"",VLOOKUP(C174,'JOURNÉE 1'!$C$10:$AN$257,36,FALSE))</f>
        <v/>
      </c>
      <c r="AG174" s="1141" t="str">
        <f t="shared" si="188"/>
        <v/>
      </c>
      <c r="AH174" s="1141" t="str">
        <f t="shared" si="189"/>
        <v/>
      </c>
      <c r="AI174" s="1141" t="str">
        <f t="shared" si="190"/>
        <v/>
      </c>
      <c r="AJ174" s="1242" t="str">
        <f t="shared" si="200"/>
        <v/>
      </c>
      <c r="AK174" s="1046" t="str">
        <f t="shared" si="201"/>
        <v/>
      </c>
      <c r="AL174" s="82" t="str">
        <f t="shared" si="3"/>
        <v/>
      </c>
      <c r="AM174" s="270" t="str">
        <f t="shared" si="4"/>
        <v/>
      </c>
      <c r="AN174" s="270"/>
      <c r="AO174" s="989"/>
      <c r="AP174" s="270"/>
      <c r="AQ174" s="270"/>
      <c r="AR174" s="270" t="str">
        <f t="shared" si="202"/>
        <v/>
      </c>
      <c r="AS174" s="271" t="str">
        <f t="shared" si="5"/>
        <v/>
      </c>
      <c r="AT174" s="272" t="str">
        <f t="shared" si="6"/>
        <v/>
      </c>
      <c r="AU174" s="273" t="str">
        <f t="shared" si="213"/>
        <v/>
      </c>
      <c r="AV174" s="274" t="str">
        <f t="shared" si="214"/>
        <v/>
      </c>
      <c r="AW174" s="1497"/>
      <c r="AX174" s="1497"/>
      <c r="AY174" s="1667">
        <f>IF(BG174= "", "",BG174)</f>
        <v>0</v>
      </c>
      <c r="AZ174" s="1658" t="str">
        <f>IF(OR(BF174=""),"",IF(OR(BG174=""),"",BF174))</f>
        <v/>
      </c>
      <c r="BA174" s="1660" t="str">
        <f>IF(BH174= "", "",BH174)</f>
        <v/>
      </c>
      <c r="BB174" s="1307" t="str">
        <f t="shared" si="9"/>
        <v/>
      </c>
      <c r="BC174" s="87" t="str">
        <f t="shared" si="10"/>
        <v/>
      </c>
      <c r="BD174" s="986" t="str">
        <f t="shared" si="11"/>
        <v/>
      </c>
      <c r="BE174" s="1655" t="str">
        <f>IF(OR(C174="",C175=""),"",CONCATENATE(C174,C175))</f>
        <v/>
      </c>
      <c r="BF174" s="1655" t="str">
        <f>IF(L174= "", "",L174)</f>
        <v/>
      </c>
      <c r="BG174" s="1655">
        <f>IF(ISNA(VLOOKUP(BE174,'JOURNÉE 1'!$BI$10:$BK$280,2,FALSE)),"",VLOOKUP(BE174,'JOURNÉE 1'!$BI$10:$BK$280,2,FALSE))</f>
        <v>0</v>
      </c>
      <c r="BH174" s="1655" t="str">
        <f>IF(OR(BF174="",BG174=""),"",MIN(BF174:BG174))</f>
        <v/>
      </c>
      <c r="BI174" s="1655" t="str">
        <f>IF(COUNTIF(BF174,"&gt;1")&lt;1,"",SMALL(BF174:BG174,1))</f>
        <v/>
      </c>
      <c r="BJ174" s="1029" t="str">
        <f t="shared" si="219"/>
        <v/>
      </c>
      <c r="BK174" s="1310" t="str">
        <f t="shared" si="13"/>
        <v/>
      </c>
      <c r="BL174" s="1029" t="str">
        <f>IF(ISBLANK('JOURNÉE 1'!C174),"",'JOURNÉE 1'!C174)</f>
        <v/>
      </c>
      <c r="BM174" s="1310" t="str">
        <f>IF(ISBLANK('JOURNÉE 1'!AB174),"",'JOURNÉE 1'!AB174)</f>
        <v/>
      </c>
      <c r="BN174" s="1310" t="str">
        <f>IF(ISNA(VLOOKUP(BJ174,'JOURNÉE 1'!$BN$10:$BQ$280,3,FALSE)),"",VLOOKUP(BJ174,'JOURNÉE 1'!$BN$10:$BQ$280,3,FALSE))</f>
        <v/>
      </c>
      <c r="BO174" s="1310" t="str">
        <f t="shared" si="21"/>
        <v/>
      </c>
      <c r="BP174" s="1310" t="str">
        <f t="shared" si="126"/>
        <v/>
      </c>
      <c r="BQ174" s="1310" t="str">
        <f>IF(ISNA(VLOOKUP(BJ174,'JOURNÉE 1'!$C$10:AF$298,1,FALSE)),"",VLOOKUP(BJ174,'JOURNÉE 1'!$C$10:$AF$298,1,FALSE))</f>
        <v/>
      </c>
      <c r="BR174" s="280"/>
      <c r="BS174" t="str">
        <f>IF(ISEVEN(ROW()),IF($B174&lt;&gt;0,TEXT($B174,"00")&amp;" "&amp;#REF!&amp;" "&amp;1,""),IF($B173&lt;&gt;0,TEXT($B173,"00")&amp;" "&amp;#REF!&amp;" "&amp;2,""))</f>
        <v/>
      </c>
      <c r="BT174" t="str">
        <f t="shared" si="184"/>
        <v/>
      </c>
      <c r="BU174" t="str">
        <f t="shared" si="185"/>
        <v/>
      </c>
      <c r="BV174" t="str">
        <f t="shared" si="191"/>
        <v/>
      </c>
      <c r="BW174" t="str">
        <f t="shared" si="192"/>
        <v/>
      </c>
      <c r="BX174" t="str">
        <f t="shared" si="193"/>
        <v/>
      </c>
      <c r="BY174" t="str">
        <f t="shared" si="194"/>
        <v/>
      </c>
      <c r="BZ174" t="str">
        <f t="shared" si="195"/>
        <v/>
      </c>
      <c r="CA174" s="935" t="str">
        <f t="shared" si="196"/>
        <v/>
      </c>
    </row>
    <row r="175" spans="1:79" ht="15.75" customHeight="1" thickBot="1" x14ac:dyDescent="0.45">
      <c r="A175" s="1497"/>
      <c r="B175" s="1678"/>
      <c r="C175" s="80"/>
      <c r="D175" s="81"/>
      <c r="E175" s="81"/>
      <c r="F175" s="82"/>
      <c r="G175" s="82"/>
      <c r="H175" s="1469"/>
      <c r="I175" s="1102" t="str">
        <f>IF(ISNA(VLOOKUP(C175,'J1&amp;J2'!$CA$9:$CE$466,5,FALSE)),"",VLOOKUP(C175,'J1&amp;J2'!$CA$9:$CE$466,5,FALSE))</f>
        <v/>
      </c>
      <c r="J175" s="1519"/>
      <c r="K175" s="1680"/>
      <c r="L175" s="1691"/>
      <c r="M175" s="1469"/>
      <c r="N175" s="1469"/>
      <c r="O175" s="82"/>
      <c r="P175" s="82"/>
      <c r="Q175" s="269"/>
      <c r="R175" s="1691"/>
      <c r="S175" s="1469"/>
      <c r="T175" s="1424"/>
      <c r="U175" s="1328" t="str">
        <f>IF(ISNA(VLOOKUP(T175,SaisieScores!$L$12:$M$103,2,FALSE)),"",VLOOKUP(T175,SaisieScores!$L$12:$M$103,2,FALSE))</f>
        <v/>
      </c>
      <c r="V175" s="942" t="str">
        <f t="shared" si="0"/>
        <v/>
      </c>
      <c r="W175" s="87" t="str">
        <f>IF('JOURNÉE 1'!AC175=0,"",'JOURNÉE 1'!AC175)</f>
        <v/>
      </c>
      <c r="X175" s="87" t="str">
        <f>IF(OR(ISBLANK(U175),U175=""),"",IF(U175="AB","",RANK(U175,$U$150:$U$183,1)+COUNTIF($U$150:U208,U175)-1))</f>
        <v/>
      </c>
      <c r="Y175" s="99"/>
      <c r="Z175" s="99"/>
      <c r="AA175" s="99"/>
      <c r="AB175" s="87" t="str">
        <f t="shared" si="1"/>
        <v/>
      </c>
      <c r="AC175" s="86" t="str">
        <f t="shared" si="199"/>
        <v/>
      </c>
      <c r="AD175" s="1045" t="str">
        <f t="shared" si="186"/>
        <v/>
      </c>
      <c r="AE175" s="87" t="str">
        <f t="shared" si="187"/>
        <v/>
      </c>
      <c r="AF175" s="1140" t="str">
        <f>IF(ISNA(VLOOKUP(C175,'JOURNÉE 1'!$C$10:$AN$257,36,FALSE)),"",VLOOKUP(C175,'JOURNÉE 1'!$C$10:$AN$257,36,FALSE))</f>
        <v/>
      </c>
      <c r="AG175" s="1162" t="str">
        <f t="shared" si="188"/>
        <v/>
      </c>
      <c r="AH175" s="1162" t="str">
        <f t="shared" si="189"/>
        <v/>
      </c>
      <c r="AI175" s="1162" t="str">
        <f t="shared" si="190"/>
        <v/>
      </c>
      <c r="AJ175" s="1241" t="str">
        <f t="shared" si="200"/>
        <v/>
      </c>
      <c r="AK175" s="1045" t="str">
        <f t="shared" si="201"/>
        <v/>
      </c>
      <c r="AL175" s="87" t="str">
        <f t="shared" si="3"/>
        <v/>
      </c>
      <c r="AM175" s="270" t="str">
        <f t="shared" si="4"/>
        <v/>
      </c>
      <c r="AN175" s="270"/>
      <c r="AO175" s="989"/>
      <c r="AP175" s="270"/>
      <c r="AQ175" s="270"/>
      <c r="AR175" s="270" t="str">
        <f t="shared" si="202"/>
        <v/>
      </c>
      <c r="AS175" s="271" t="str">
        <f t="shared" si="5"/>
        <v/>
      </c>
      <c r="AT175" s="272" t="str">
        <f t="shared" si="6"/>
        <v/>
      </c>
      <c r="AU175" s="273" t="str">
        <f t="shared" si="213"/>
        <v/>
      </c>
      <c r="AV175" s="274" t="str">
        <f t="shared" si="214"/>
        <v/>
      </c>
      <c r="AW175" s="1497"/>
      <c r="AX175" s="1497"/>
      <c r="AY175" s="1511"/>
      <c r="AZ175" s="1515"/>
      <c r="BA175" s="1458"/>
      <c r="BB175" s="1307" t="str">
        <f t="shared" si="9"/>
        <v/>
      </c>
      <c r="BC175" s="87" t="str">
        <f t="shared" si="10"/>
        <v/>
      </c>
      <c r="BD175" s="986" t="str">
        <f t="shared" si="11"/>
        <v/>
      </c>
      <c r="BE175" s="1654"/>
      <c r="BF175" s="1654"/>
      <c r="BG175" s="1654"/>
      <c r="BH175" s="1654"/>
      <c r="BI175" s="1654"/>
      <c r="BJ175" s="1029" t="str">
        <f t="shared" si="219"/>
        <v/>
      </c>
      <c r="BK175" s="1310" t="str">
        <f t="shared" si="13"/>
        <v/>
      </c>
      <c r="BL175" s="1029" t="str">
        <f>IF(ISBLANK('JOURNÉE 1'!C175),"",'JOURNÉE 1'!C175)</f>
        <v/>
      </c>
      <c r="BM175" s="1310" t="str">
        <f>IF(ISBLANK('JOURNÉE 1'!AB175),"",'JOURNÉE 1'!AB175)</f>
        <v/>
      </c>
      <c r="BN175" s="1310" t="str">
        <f>IF(ISNA(VLOOKUP(BJ175,'JOURNÉE 1'!$BN$10:$BQ$280,3,FALSE)),"",VLOOKUP(BJ175,'JOURNÉE 1'!$BN$10:$BQ$280,3,FALSE))</f>
        <v/>
      </c>
      <c r="BO175" s="1310" t="str">
        <f t="shared" si="21"/>
        <v/>
      </c>
      <c r="BP175" s="1310" t="str">
        <f t="shared" si="126"/>
        <v/>
      </c>
      <c r="BQ175" s="1310" t="str">
        <f>IF(ISNA(VLOOKUP(BJ175,'JOURNÉE 1'!$C$10:AF$298,1,FALSE)),"",VLOOKUP(BJ175,'JOURNÉE 1'!$C$10:$AF$298,1,FALSE))</f>
        <v/>
      </c>
      <c r="BR175" s="277"/>
      <c r="BS175" t="str">
        <f>IF(ISEVEN(ROW()),IF($B175&lt;&gt;0,TEXT($B175,"00")&amp;" "&amp;#REF!&amp;" "&amp;1,""),IF($B174&lt;&gt;0,TEXT($B174,"00")&amp;" "&amp;#REF!&amp;" "&amp;2,""))</f>
        <v/>
      </c>
      <c r="BT175" t="str">
        <f t="shared" si="184"/>
        <v/>
      </c>
      <c r="BU175" t="str">
        <f t="shared" si="185"/>
        <v/>
      </c>
      <c r="BV175" t="str">
        <f t="shared" si="191"/>
        <v/>
      </c>
      <c r="BW175" t="str">
        <f t="shared" si="192"/>
        <v/>
      </c>
      <c r="BX175" t="str">
        <f t="shared" si="193"/>
        <v/>
      </c>
      <c r="BY175" t="str">
        <f t="shared" si="194"/>
        <v/>
      </c>
      <c r="BZ175" t="str">
        <f t="shared" si="195"/>
        <v/>
      </c>
      <c r="CA175" s="935" t="str">
        <f t="shared" si="196"/>
        <v/>
      </c>
    </row>
    <row r="176" spans="1:79" ht="15.75" customHeight="1" thickBot="1" x14ac:dyDescent="0.45">
      <c r="A176" s="1497"/>
      <c r="B176" s="1683"/>
      <c r="C176" s="97"/>
      <c r="D176" s="98"/>
      <c r="E176" s="98"/>
      <c r="F176" s="87"/>
      <c r="G176" s="87"/>
      <c r="H176" s="1661" t="str">
        <f t="shared" ref="H176" si="240">IF(G177="","",G176+G177)</f>
        <v/>
      </c>
      <c r="I176" s="1103" t="str">
        <f>IF(ISNA(VLOOKUP(C176,'J1&amp;J2'!$CA$9:$CE$466,5,FALSE)),"",VLOOKUP(C176,'J1&amp;J2'!$CA$9:$CE$466,5,FALSE))</f>
        <v/>
      </c>
      <c r="J176" s="1516"/>
      <c r="K176" s="1685" t="str">
        <f>IF(ISNA(VLOOKUP(J176,SaisieScores!$I$12:$J$103,2,FALSE)),"",VLOOKUP(J176,SaisieScores!$I$12:$J$103,2,FALSE))</f>
        <v/>
      </c>
      <c r="L176" s="1686" t="str">
        <f>IF(OR(K176="",K176=0,K176=999),"",K176)</f>
        <v/>
      </c>
      <c r="M176" s="1661" t="str">
        <f>IF(L176="","",L176-$AL$6)</f>
        <v/>
      </c>
      <c r="N176" s="1661" t="str">
        <f t="shared" ref="N176" si="241">IF(K176="","",RANK(K176,($K$10:$K$257),1))</f>
        <v/>
      </c>
      <c r="O176" s="99"/>
      <c r="P176" s="99"/>
      <c r="Q176" s="186"/>
      <c r="R176" s="1690" t="str">
        <f>IF(OR(ISBLANK(K176),K176=""),"",RANK(K176,$K$150:$K$183,1)+COUNTIF($K$150:K176,K176)-1)</f>
        <v/>
      </c>
      <c r="S176" s="1468" t="str">
        <f>IF(R176="","",IF(R176&gt;3,"",IF(R176=1,K176,IF(R176=2,K176,IF(R176=3,K176)))))</f>
        <v/>
      </c>
      <c r="T176" s="1425"/>
      <c r="U176" s="1328" t="str">
        <f>IF(ISNA(VLOOKUP(T176,SaisieScores!$L$12:$M$103,2,FALSE)),"",VLOOKUP(T176,SaisieScores!$L$12:$M$103,2,FALSE))</f>
        <v/>
      </c>
      <c r="V176" s="985" t="str">
        <f t="shared" si="0"/>
        <v/>
      </c>
      <c r="W176" s="82" t="str">
        <f>IF('JOURNÉE 1'!AC176=0,"",'JOURNÉE 1'!AC176)</f>
        <v/>
      </c>
      <c r="X176" s="82" t="str">
        <f>IF(OR(ISBLANK(U176),U176=""),"",IF(U176="AB","",RANK(U176,$U$150:$U$183,1)+COUNTIF($U$150:U209,U176)-1))</f>
        <v/>
      </c>
      <c r="Y176" s="82"/>
      <c r="Z176" s="82"/>
      <c r="AA176" s="82"/>
      <c r="AB176" s="82" t="str">
        <f t="shared" si="1"/>
        <v/>
      </c>
      <c r="AC176" s="1042" t="str">
        <f t="shared" si="199"/>
        <v/>
      </c>
      <c r="AD176" s="1046" t="str">
        <f t="shared" si="186"/>
        <v/>
      </c>
      <c r="AE176" s="82" t="str">
        <f t="shared" si="187"/>
        <v/>
      </c>
      <c r="AF176" s="1141" t="str">
        <f>IF(ISNA(VLOOKUP(C176,'JOURNÉE 1'!$C$10:$AN$257,36,FALSE)),"",VLOOKUP(C176,'JOURNÉE 1'!$C$10:$AN$257,36,FALSE))</f>
        <v/>
      </c>
      <c r="AG176" s="1141" t="str">
        <f t="shared" si="188"/>
        <v/>
      </c>
      <c r="AH176" s="1141" t="str">
        <f t="shared" si="189"/>
        <v/>
      </c>
      <c r="AI176" s="1141" t="str">
        <f t="shared" si="190"/>
        <v/>
      </c>
      <c r="AJ176" s="1242" t="str">
        <f t="shared" si="200"/>
        <v/>
      </c>
      <c r="AK176" s="1046" t="str">
        <f t="shared" si="201"/>
        <v/>
      </c>
      <c r="AL176" s="82" t="str">
        <f t="shared" si="3"/>
        <v/>
      </c>
      <c r="AM176" s="270" t="str">
        <f t="shared" si="4"/>
        <v/>
      </c>
      <c r="AN176" s="270"/>
      <c r="AO176" s="989"/>
      <c r="AP176" s="270"/>
      <c r="AQ176" s="270"/>
      <c r="AR176" s="270" t="str">
        <f t="shared" si="202"/>
        <v/>
      </c>
      <c r="AS176" s="271" t="str">
        <f t="shared" si="5"/>
        <v/>
      </c>
      <c r="AT176" s="272" t="str">
        <f t="shared" si="6"/>
        <v/>
      </c>
      <c r="AU176" s="273" t="str">
        <f t="shared" si="213"/>
        <v/>
      </c>
      <c r="AV176" s="274" t="str">
        <f t="shared" si="214"/>
        <v/>
      </c>
      <c r="AW176" s="1497"/>
      <c r="AX176" s="1497"/>
      <c r="AY176" s="1667">
        <f>IF(BG176= "", "",BG176)</f>
        <v>0</v>
      </c>
      <c r="AZ176" s="1658" t="str">
        <f>IF(OR(BF176=""),"",IF(OR(BG176=""),"",BF176))</f>
        <v/>
      </c>
      <c r="BA176" s="1660" t="str">
        <f>IF(BH176= "", "",BH176)</f>
        <v/>
      </c>
      <c r="BB176" s="1307" t="str">
        <f t="shared" si="9"/>
        <v/>
      </c>
      <c r="BC176" s="87" t="str">
        <f t="shared" si="10"/>
        <v/>
      </c>
      <c r="BD176" s="986" t="str">
        <f t="shared" si="11"/>
        <v/>
      </c>
      <c r="BE176" s="1655" t="str">
        <f>IF(OR(C176="",C177=""),"",CONCATENATE(C176,C177))</f>
        <v/>
      </c>
      <c r="BF176" s="1655" t="str">
        <f>IF(L176= "", "",L176)</f>
        <v/>
      </c>
      <c r="BG176" s="1655">
        <f>IF(ISNA(VLOOKUP(BE176,'JOURNÉE 1'!$BI$10:$BK$280,2,FALSE)),"",VLOOKUP(BE176,'JOURNÉE 1'!$BI$10:$BK$280,2,FALSE))</f>
        <v>0</v>
      </c>
      <c r="BH176" s="1655" t="str">
        <f>IF(OR(BF176="",BG176=""),"",MIN(BF176:BG176))</f>
        <v/>
      </c>
      <c r="BI176" s="1655" t="str">
        <f>IF(COUNTIF(BF176,"&gt;1")&lt;1,"",SMALL(BF176:BG176,1))</f>
        <v/>
      </c>
      <c r="BJ176" s="1029" t="str">
        <f t="shared" si="219"/>
        <v/>
      </c>
      <c r="BK176" s="1310" t="str">
        <f t="shared" si="13"/>
        <v/>
      </c>
      <c r="BL176" s="1029" t="str">
        <f>IF(ISBLANK('JOURNÉE 1'!C176),"",'JOURNÉE 1'!C176)</f>
        <v/>
      </c>
      <c r="BM176" s="1310" t="str">
        <f>IF(ISBLANK('JOURNÉE 1'!AB176),"",'JOURNÉE 1'!AB176)</f>
        <v/>
      </c>
      <c r="BN176" s="1310" t="str">
        <f>IF(ISNA(VLOOKUP(BJ176,'JOURNÉE 1'!$BN$10:$BQ$280,3,FALSE)),"",VLOOKUP(BJ176,'JOURNÉE 1'!$BN$10:$BQ$280,3,FALSE))</f>
        <v/>
      </c>
      <c r="BO176" s="1310" t="str">
        <f t="shared" si="21"/>
        <v/>
      </c>
      <c r="BP176" s="1310" t="str">
        <f t="shared" si="126"/>
        <v/>
      </c>
      <c r="BQ176" s="1310" t="str">
        <f>IF(ISNA(VLOOKUP(BJ176,'JOURNÉE 1'!$C$10:AF$298,1,FALSE)),"",VLOOKUP(BJ176,'JOURNÉE 1'!$C$10:$AF$298,1,FALSE))</f>
        <v/>
      </c>
      <c r="BR176" s="280"/>
      <c r="BS176" t="str">
        <f>IF(ISEVEN(ROW()),IF($B176&lt;&gt;0,TEXT($B176,"00")&amp;" "&amp;#REF!&amp;" "&amp;1,""),IF($B175&lt;&gt;0,TEXT($B175,"00")&amp;" "&amp;#REF!&amp;" "&amp;2,""))</f>
        <v/>
      </c>
      <c r="BT176" t="str">
        <f t="shared" si="184"/>
        <v/>
      </c>
      <c r="BU176" t="str">
        <f t="shared" si="185"/>
        <v/>
      </c>
      <c r="BV176" t="str">
        <f t="shared" si="191"/>
        <v/>
      </c>
      <c r="BW176" t="str">
        <f t="shared" si="192"/>
        <v/>
      </c>
      <c r="BX176" t="str">
        <f t="shared" si="193"/>
        <v/>
      </c>
      <c r="BY176" t="str">
        <f t="shared" si="194"/>
        <v/>
      </c>
      <c r="BZ176" t="str">
        <f t="shared" si="195"/>
        <v/>
      </c>
      <c r="CA176" s="935" t="str">
        <f t="shared" si="196"/>
        <v/>
      </c>
    </row>
    <row r="177" spans="1:79" ht="15.75" customHeight="1" thickBot="1" x14ac:dyDescent="0.45">
      <c r="A177" s="1497"/>
      <c r="B177" s="1684"/>
      <c r="C177" s="97"/>
      <c r="D177" s="98"/>
      <c r="E177" s="98"/>
      <c r="F177" s="87"/>
      <c r="G177" s="87"/>
      <c r="H177" s="1469"/>
      <c r="I177" s="1103" t="str">
        <f>IF(ISNA(VLOOKUP(C177,'J1&amp;J2'!$CA$9:$CE$466,5,FALSE)),"",VLOOKUP(C177,'J1&amp;J2'!$CA$9:$CE$466,5,FALSE))</f>
        <v/>
      </c>
      <c r="J177" s="1517"/>
      <c r="K177" s="1680"/>
      <c r="L177" s="1691"/>
      <c r="M177" s="1469"/>
      <c r="N177" s="1469"/>
      <c r="O177" s="88"/>
      <c r="P177" s="88"/>
      <c r="Q177" s="987"/>
      <c r="R177" s="1691"/>
      <c r="S177" s="1469"/>
      <c r="T177" s="1425"/>
      <c r="U177" s="1328" t="str">
        <f>IF(ISNA(VLOOKUP(T177,SaisieScores!$L$12:$M$103,2,FALSE)),"",VLOOKUP(T177,SaisieScores!$L$12:$M$103,2,FALSE))</f>
        <v/>
      </c>
      <c r="V177" s="942" t="str">
        <f t="shared" si="0"/>
        <v/>
      </c>
      <c r="W177" s="87" t="str">
        <f>IF('JOURNÉE 1'!AC177=0,"",'JOURNÉE 1'!AC177)</f>
        <v/>
      </c>
      <c r="X177" s="87" t="str">
        <f>IF(OR(ISBLANK(U177),U177=""),"",IF(U177="AB","",RANK(U177,$U$150:$U$183,1)+COUNTIF($U$150:U210,U177)-1))</f>
        <v/>
      </c>
      <c r="Y177" s="99"/>
      <c r="Z177" s="99"/>
      <c r="AA177" s="99"/>
      <c r="AB177" s="87" t="str">
        <f t="shared" si="1"/>
        <v/>
      </c>
      <c r="AC177" s="86" t="str">
        <f t="shared" si="199"/>
        <v/>
      </c>
      <c r="AD177" s="1045" t="str">
        <f t="shared" si="186"/>
        <v/>
      </c>
      <c r="AE177" s="87" t="str">
        <f t="shared" si="187"/>
        <v/>
      </c>
      <c r="AF177" s="1140" t="str">
        <f>IF(ISNA(VLOOKUP(C177,'JOURNÉE 1'!$C$10:$AN$257,36,FALSE)),"",VLOOKUP(C177,'JOURNÉE 1'!$C$10:$AN$257,36,FALSE))</f>
        <v/>
      </c>
      <c r="AG177" s="1162" t="str">
        <f t="shared" si="188"/>
        <v/>
      </c>
      <c r="AH177" s="1162" t="str">
        <f t="shared" si="189"/>
        <v/>
      </c>
      <c r="AI177" s="1162" t="str">
        <f t="shared" si="190"/>
        <v/>
      </c>
      <c r="AJ177" s="1241" t="str">
        <f t="shared" si="200"/>
        <v/>
      </c>
      <c r="AK177" s="1045" t="str">
        <f t="shared" si="201"/>
        <v/>
      </c>
      <c r="AL177" s="87" t="str">
        <f t="shared" si="3"/>
        <v/>
      </c>
      <c r="AM177" s="270" t="str">
        <f t="shared" si="4"/>
        <v/>
      </c>
      <c r="AN177" s="270"/>
      <c r="AO177" s="989"/>
      <c r="AP177" s="270"/>
      <c r="AQ177" s="270"/>
      <c r="AR177" s="270" t="str">
        <f t="shared" si="202"/>
        <v/>
      </c>
      <c r="AS177" s="271" t="str">
        <f t="shared" si="5"/>
        <v/>
      </c>
      <c r="AT177" s="272" t="str">
        <f t="shared" si="6"/>
        <v/>
      </c>
      <c r="AU177" s="273" t="str">
        <f t="shared" si="213"/>
        <v/>
      </c>
      <c r="AV177" s="274" t="str">
        <f t="shared" si="214"/>
        <v/>
      </c>
      <c r="AW177" s="1497"/>
      <c r="AX177" s="1497"/>
      <c r="AY177" s="1511"/>
      <c r="AZ177" s="1515"/>
      <c r="BA177" s="1458"/>
      <c r="BB177" s="1307" t="str">
        <f t="shared" si="9"/>
        <v/>
      </c>
      <c r="BC177" s="87" t="str">
        <f t="shared" si="10"/>
        <v/>
      </c>
      <c r="BD177" s="986" t="str">
        <f t="shared" si="11"/>
        <v/>
      </c>
      <c r="BE177" s="1654"/>
      <c r="BF177" s="1654"/>
      <c r="BG177" s="1654"/>
      <c r="BH177" s="1654"/>
      <c r="BI177" s="1654"/>
      <c r="BJ177" s="1029" t="str">
        <f t="shared" si="219"/>
        <v/>
      </c>
      <c r="BK177" s="1310" t="str">
        <f t="shared" si="13"/>
        <v/>
      </c>
      <c r="BL177" s="1029" t="str">
        <f>IF(ISBLANK('JOURNÉE 1'!C177),"",'JOURNÉE 1'!C177)</f>
        <v/>
      </c>
      <c r="BM177" s="1310" t="str">
        <f>IF(ISBLANK('JOURNÉE 1'!AB177),"",'JOURNÉE 1'!AB177)</f>
        <v/>
      </c>
      <c r="BN177" s="1310" t="str">
        <f>IF(ISNA(VLOOKUP(BJ177,'JOURNÉE 1'!$BN$10:$BQ$280,3,FALSE)),"",VLOOKUP(BJ177,'JOURNÉE 1'!$BN$10:$BQ$280,3,FALSE))</f>
        <v/>
      </c>
      <c r="BO177" s="1310" t="str">
        <f t="shared" si="21"/>
        <v/>
      </c>
      <c r="BP177" s="1310" t="str">
        <f t="shared" si="126"/>
        <v/>
      </c>
      <c r="BQ177" s="1310" t="str">
        <f>IF(ISNA(VLOOKUP(BJ177,'JOURNÉE 1'!$C$10:AF$298,1,FALSE)),"",VLOOKUP(BJ177,'JOURNÉE 1'!$C$10:$AF$298,1,FALSE))</f>
        <v/>
      </c>
      <c r="BR177" s="277"/>
      <c r="BS177" t="str">
        <f>IF(ISEVEN(ROW()),IF($B177&lt;&gt;0,TEXT($B177,"00")&amp;" "&amp;#REF!&amp;" "&amp;1,""),IF($B176&lt;&gt;0,TEXT($B176,"00")&amp;" "&amp;#REF!&amp;" "&amp;2,""))</f>
        <v/>
      </c>
      <c r="BT177" t="str">
        <f t="shared" si="184"/>
        <v/>
      </c>
      <c r="BU177" t="str">
        <f t="shared" si="185"/>
        <v/>
      </c>
      <c r="BV177" t="str">
        <f t="shared" si="191"/>
        <v/>
      </c>
      <c r="BW177" t="str">
        <f t="shared" si="192"/>
        <v/>
      </c>
      <c r="BX177" t="str">
        <f t="shared" si="193"/>
        <v/>
      </c>
      <c r="BY177" t="str">
        <f t="shared" si="194"/>
        <v/>
      </c>
      <c r="BZ177" t="str">
        <f t="shared" si="195"/>
        <v/>
      </c>
      <c r="CA177" s="935" t="str">
        <f t="shared" si="196"/>
        <v/>
      </c>
    </row>
    <row r="178" spans="1:79" ht="15.75" customHeight="1" x14ac:dyDescent="0.4">
      <c r="A178" s="1497"/>
      <c r="B178" s="1687"/>
      <c r="C178" s="113"/>
      <c r="D178" s="114"/>
      <c r="E178" s="114"/>
      <c r="F178" s="115"/>
      <c r="G178" s="115"/>
      <c r="H178" s="1670" t="str">
        <f t="shared" ref="H178" si="242">IF(G179="","",G178+G179)</f>
        <v/>
      </c>
      <c r="I178" s="1107" t="str">
        <f>IF(ISNA(VLOOKUP(C178,'J1&amp;J2'!$CA$9:$CE$466,5,FALSE)),"",VLOOKUP(C178,'J1&amp;J2'!$CA$9:$CE$466,5,FALSE))</f>
        <v/>
      </c>
      <c r="J178" s="1627"/>
      <c r="K178" s="1685" t="str">
        <f>IF(ISNA(VLOOKUP(J178,SaisieScores!$I$12:$J$103,2,FALSE)),"",VLOOKUP(J178,SaisieScores!$I$12:$J$103,2,FALSE))</f>
        <v/>
      </c>
      <c r="L178" s="1695" t="str">
        <f>IF(OR(K178="",K178=0,K178=999),"",K178)</f>
        <v/>
      </c>
      <c r="M178" s="1670" t="str">
        <f>IF(L178="","",L178-$AL$6)</f>
        <v/>
      </c>
      <c r="N178" s="1670" t="str">
        <f t="shared" ref="N178" si="243">IF(K178="","",RANK(K178,($K$10:$K$257),1))</f>
        <v/>
      </c>
      <c r="O178" s="115"/>
      <c r="P178" s="115"/>
      <c r="Q178" s="194"/>
      <c r="R178" s="1692" t="str">
        <f>IF(OR(ISBLANK(K178),K178=""),"",RANK(K178,$K$150:$K$183,1)+COUNTIF($K$150:K178,K178)-1)</f>
        <v/>
      </c>
      <c r="S178" s="1689" t="str">
        <f>IF(R178="","",IF(R178&gt;3,"",IF(R178=1,K178,IF(R178=2,K178,IF(R178=3,K178)))))</f>
        <v/>
      </c>
      <c r="T178" s="1426"/>
      <c r="U178" s="1328" t="str">
        <f>IF(ISNA(VLOOKUP(T178,SaisieScores!$L$12:$M$103,2,FALSE)),"",VLOOKUP(T178,SaisieScores!$L$12:$M$103,2,FALSE))</f>
        <v/>
      </c>
      <c r="V178" s="985" t="str">
        <f t="shared" si="0"/>
        <v/>
      </c>
      <c r="W178" s="82" t="str">
        <f>IF('JOURNÉE 1'!AC178=0,"",'JOURNÉE 1'!AC178)</f>
        <v/>
      </c>
      <c r="X178" s="82" t="str">
        <f>IF(OR(ISBLANK(U178),U178=""),"",IF(U178="AB","",RANK(U178,$U$150:$U$183,1)+COUNTIF($U$150:U211,U178)-1))</f>
        <v/>
      </c>
      <c r="Y178" s="82"/>
      <c r="Z178" s="82"/>
      <c r="AA178" s="82"/>
      <c r="AB178" s="82" t="str">
        <f t="shared" si="1"/>
        <v/>
      </c>
      <c r="AC178" s="1042" t="str">
        <f t="shared" si="199"/>
        <v/>
      </c>
      <c r="AD178" s="1046" t="str">
        <f t="shared" si="186"/>
        <v/>
      </c>
      <c r="AE178" s="82" t="str">
        <f t="shared" si="187"/>
        <v/>
      </c>
      <c r="AF178" s="1141" t="str">
        <f>IF(ISNA(VLOOKUP(C178,'JOURNÉE 1'!$C$10:$AN$257,36,FALSE)),"",VLOOKUP(C178,'JOURNÉE 1'!$C$10:$AN$257,36,FALSE))</f>
        <v/>
      </c>
      <c r="AG178" s="1141" t="str">
        <f t="shared" si="188"/>
        <v/>
      </c>
      <c r="AH178" s="1141" t="str">
        <f t="shared" si="189"/>
        <v/>
      </c>
      <c r="AI178" s="1141" t="str">
        <f t="shared" si="190"/>
        <v/>
      </c>
      <c r="AJ178" s="1242" t="str">
        <f t="shared" si="200"/>
        <v/>
      </c>
      <c r="AK178" s="1046" t="str">
        <f t="shared" si="201"/>
        <v/>
      </c>
      <c r="AL178" s="82" t="str">
        <f t="shared" si="3"/>
        <v/>
      </c>
      <c r="AM178" s="270" t="str">
        <f t="shared" si="4"/>
        <v/>
      </c>
      <c r="AN178" s="270"/>
      <c r="AO178" s="989"/>
      <c r="AP178" s="270"/>
      <c r="AQ178" s="270"/>
      <c r="AR178" s="270" t="str">
        <f t="shared" si="202"/>
        <v/>
      </c>
      <c r="AS178" s="271" t="str">
        <f t="shared" si="5"/>
        <v/>
      </c>
      <c r="AT178" s="272" t="str">
        <f t="shared" si="6"/>
        <v/>
      </c>
      <c r="AU178" s="273" t="str">
        <f t="shared" si="213"/>
        <v/>
      </c>
      <c r="AV178" s="274" t="str">
        <f t="shared" si="214"/>
        <v/>
      </c>
      <c r="AW178" s="1497"/>
      <c r="AX178" s="1497"/>
      <c r="AY178" s="1667">
        <f>IF(BG178= "", "",BG178)</f>
        <v>0</v>
      </c>
      <c r="AZ178" s="1658" t="str">
        <f>IF(OR(BF178=""),"",IF(OR(BG178=""),"",BF178))</f>
        <v/>
      </c>
      <c r="BA178" s="1660" t="str">
        <f>IF(BH178= "", "",BH178)</f>
        <v/>
      </c>
      <c r="BB178" s="1307" t="str">
        <f t="shared" si="9"/>
        <v/>
      </c>
      <c r="BC178" s="87" t="str">
        <f t="shared" si="10"/>
        <v/>
      </c>
      <c r="BD178" s="986" t="str">
        <f t="shared" si="11"/>
        <v/>
      </c>
      <c r="BE178" s="1655" t="str">
        <f>IF(OR(C178="",C179=""),"",CONCATENATE(C178,C179))</f>
        <v/>
      </c>
      <c r="BF178" s="1655" t="str">
        <f>IF(L178= "", "",L178)</f>
        <v/>
      </c>
      <c r="BG178" s="1655">
        <f>IF(ISNA(VLOOKUP(BE178,'JOURNÉE 1'!$BI$10:$BK$280,2,FALSE)),"",VLOOKUP(BE178,'JOURNÉE 1'!$BI$10:$BK$280,2,FALSE))</f>
        <v>0</v>
      </c>
      <c r="BH178" s="1655" t="str">
        <f>IF(OR(BF178="",BG178=""),"",MIN(BF178:BG178))</f>
        <v/>
      </c>
      <c r="BI178" s="1655" t="str">
        <f>IF(COUNTIF(BF178,"&gt;1")&lt;1,"",SMALL(BF178:BG178,1))</f>
        <v/>
      </c>
      <c r="BJ178" s="1029" t="str">
        <f t="shared" si="219"/>
        <v/>
      </c>
      <c r="BK178" s="1310" t="str">
        <f t="shared" si="13"/>
        <v/>
      </c>
      <c r="BL178" s="1029" t="str">
        <f>IF(ISBLANK('JOURNÉE 1'!C178),"",'JOURNÉE 1'!C178)</f>
        <v/>
      </c>
      <c r="BM178" s="1310" t="str">
        <f>IF(ISBLANK('JOURNÉE 1'!AB178),"",'JOURNÉE 1'!AB178)</f>
        <v/>
      </c>
      <c r="BN178" s="1310" t="str">
        <f>IF(ISNA(VLOOKUP(BJ178,'JOURNÉE 1'!$BN$10:$BQ$280,3,FALSE)),"",VLOOKUP(BJ178,'JOURNÉE 1'!$BN$10:$BQ$280,3,FALSE))</f>
        <v/>
      </c>
      <c r="BO178" s="1310" t="str">
        <f t="shared" si="21"/>
        <v/>
      </c>
      <c r="BP178" s="1310" t="str">
        <f t="shared" si="126"/>
        <v/>
      </c>
      <c r="BQ178" s="1310" t="str">
        <f>IF(ISNA(VLOOKUP(BJ178,'JOURNÉE 1'!$C$10:AF$298,1,FALSE)),"",VLOOKUP(BJ178,'JOURNÉE 1'!$C$10:$AF$298,1,FALSE))</f>
        <v/>
      </c>
      <c r="BR178" s="280"/>
      <c r="BS178" t="str">
        <f>IF(ISEVEN(ROW()),IF($B178&lt;&gt;0,TEXT($B178,"00")&amp;" "&amp;#REF!&amp;" "&amp;1,""),IF($B177&lt;&gt;0,TEXT($B177,"00")&amp;" "&amp;#REF!&amp;" "&amp;2,""))</f>
        <v/>
      </c>
      <c r="BT178" t="str">
        <f t="shared" si="184"/>
        <v/>
      </c>
      <c r="BU178" t="str">
        <f t="shared" si="185"/>
        <v/>
      </c>
      <c r="BV178" t="str">
        <f t="shared" si="191"/>
        <v/>
      </c>
      <c r="BW178" t="str">
        <f t="shared" si="192"/>
        <v/>
      </c>
      <c r="BX178" t="str">
        <f t="shared" si="193"/>
        <v/>
      </c>
      <c r="BY178" t="str">
        <f t="shared" si="194"/>
        <v/>
      </c>
      <c r="BZ178" t="str">
        <f t="shared" si="195"/>
        <v/>
      </c>
      <c r="CA178" s="935" t="str">
        <f t="shared" si="196"/>
        <v/>
      </c>
    </row>
    <row r="179" spans="1:79" ht="15.75" customHeight="1" thickBot="1" x14ac:dyDescent="0.45">
      <c r="A179" s="1497"/>
      <c r="B179" s="1678"/>
      <c r="C179" s="80"/>
      <c r="D179" s="81"/>
      <c r="E179" s="81"/>
      <c r="F179" s="82"/>
      <c r="G179" s="82"/>
      <c r="H179" s="1469"/>
      <c r="I179" s="1102" t="str">
        <f>IF(ISNA(VLOOKUP(C179,'J1&amp;J2'!$CA$9:$CE$466,5,FALSE)),"",VLOOKUP(C179,'J1&amp;J2'!$CA$9:$CE$466,5,FALSE))</f>
        <v/>
      </c>
      <c r="J179" s="1519"/>
      <c r="K179" s="1680"/>
      <c r="L179" s="1691"/>
      <c r="M179" s="1469"/>
      <c r="N179" s="1469"/>
      <c r="O179" s="82"/>
      <c r="P179" s="82"/>
      <c r="Q179" s="269"/>
      <c r="R179" s="1691"/>
      <c r="S179" s="1469"/>
      <c r="T179" s="1424"/>
      <c r="U179" s="1328" t="str">
        <f>IF(ISNA(VLOOKUP(T179,SaisieScores!$L$12:$M$103,2,FALSE)),"",VLOOKUP(T179,SaisieScores!$L$12:$M$103,2,FALSE))</f>
        <v/>
      </c>
      <c r="V179" s="942" t="str">
        <f t="shared" si="0"/>
        <v/>
      </c>
      <c r="W179" s="87" t="str">
        <f>IF('JOURNÉE 1'!AC179=0,"",'JOURNÉE 1'!AC179)</f>
        <v/>
      </c>
      <c r="X179" s="87" t="str">
        <f>IF(OR(ISBLANK(U179),U179=""),"",IF(U179="AB","",RANK(U179,$U$150:$U$183,1)+COUNTIF($U$150:U212,U179)-1))</f>
        <v/>
      </c>
      <c r="Y179" s="99"/>
      <c r="Z179" s="99"/>
      <c r="AA179" s="99"/>
      <c r="AB179" s="87" t="str">
        <f t="shared" si="1"/>
        <v/>
      </c>
      <c r="AC179" s="86" t="str">
        <f t="shared" si="199"/>
        <v/>
      </c>
      <c r="AD179" s="1045" t="str">
        <f t="shared" si="186"/>
        <v/>
      </c>
      <c r="AE179" s="87" t="str">
        <f t="shared" si="187"/>
        <v/>
      </c>
      <c r="AF179" s="1140" t="str">
        <f>IF(ISNA(VLOOKUP(C179,'JOURNÉE 1'!$C$10:$AN$257,36,FALSE)),"",VLOOKUP(C179,'JOURNÉE 1'!$C$10:$AN$257,36,FALSE))</f>
        <v/>
      </c>
      <c r="AG179" s="1162" t="str">
        <f t="shared" si="188"/>
        <v/>
      </c>
      <c r="AH179" s="1162" t="str">
        <f t="shared" si="189"/>
        <v/>
      </c>
      <c r="AI179" s="1162" t="str">
        <f t="shared" si="190"/>
        <v/>
      </c>
      <c r="AJ179" s="1241" t="str">
        <f t="shared" si="200"/>
        <v/>
      </c>
      <c r="AK179" s="1045" t="str">
        <f t="shared" si="201"/>
        <v/>
      </c>
      <c r="AL179" s="87" t="str">
        <f t="shared" si="3"/>
        <v/>
      </c>
      <c r="AM179" s="270" t="str">
        <f t="shared" si="4"/>
        <v/>
      </c>
      <c r="AN179" s="270"/>
      <c r="AO179" s="989"/>
      <c r="AP179" s="270"/>
      <c r="AQ179" s="270"/>
      <c r="AR179" s="270" t="str">
        <f t="shared" si="202"/>
        <v/>
      </c>
      <c r="AS179" s="271" t="str">
        <f t="shared" si="5"/>
        <v/>
      </c>
      <c r="AT179" s="272" t="str">
        <f t="shared" si="6"/>
        <v/>
      </c>
      <c r="AU179" s="273" t="str">
        <f t="shared" si="213"/>
        <v/>
      </c>
      <c r="AV179" s="274" t="str">
        <f t="shared" si="214"/>
        <v/>
      </c>
      <c r="AW179" s="1497"/>
      <c r="AX179" s="1497"/>
      <c r="AY179" s="1511"/>
      <c r="AZ179" s="1515"/>
      <c r="BA179" s="1458"/>
      <c r="BB179" s="1307" t="str">
        <f t="shared" si="9"/>
        <v/>
      </c>
      <c r="BC179" s="87" t="str">
        <f t="shared" si="10"/>
        <v/>
      </c>
      <c r="BD179" s="986" t="str">
        <f t="shared" si="11"/>
        <v/>
      </c>
      <c r="BE179" s="1654"/>
      <c r="BF179" s="1654"/>
      <c r="BG179" s="1654"/>
      <c r="BH179" s="1654"/>
      <c r="BI179" s="1654"/>
      <c r="BJ179" s="1029" t="str">
        <f t="shared" si="219"/>
        <v/>
      </c>
      <c r="BK179" s="1310" t="str">
        <f t="shared" si="13"/>
        <v/>
      </c>
      <c r="BL179" s="1029" t="str">
        <f>IF(ISBLANK('JOURNÉE 1'!C179),"",'JOURNÉE 1'!C179)</f>
        <v/>
      </c>
      <c r="BM179" s="1310" t="str">
        <f>IF(ISBLANK('JOURNÉE 1'!AB179),"",'JOURNÉE 1'!AB179)</f>
        <v/>
      </c>
      <c r="BN179" s="1310" t="str">
        <f>IF(ISNA(VLOOKUP(BJ179,'JOURNÉE 1'!$BN$10:$BQ$280,3,FALSE)),"",VLOOKUP(BJ179,'JOURNÉE 1'!$BN$10:$BQ$280,3,FALSE))</f>
        <v/>
      </c>
      <c r="BO179" s="1310" t="str">
        <f t="shared" si="21"/>
        <v/>
      </c>
      <c r="BP179" s="1310" t="str">
        <f t="shared" si="126"/>
        <v/>
      </c>
      <c r="BQ179" s="1310" t="str">
        <f>IF(ISNA(VLOOKUP(BJ179,'JOURNÉE 1'!$C$10:AF$298,1,FALSE)),"",VLOOKUP(BJ179,'JOURNÉE 1'!$C$10:$AF$298,1,FALSE))</f>
        <v/>
      </c>
      <c r="BR179" s="277"/>
      <c r="BS179" t="str">
        <f>IF(ISEVEN(ROW()),IF($B179&lt;&gt;0,TEXT($B179,"00")&amp;" "&amp;#REF!&amp;" "&amp;1,""),IF($B178&lt;&gt;0,TEXT($B178,"00")&amp;" "&amp;#REF!&amp;" "&amp;2,""))</f>
        <v/>
      </c>
      <c r="BT179" t="str">
        <f t="shared" si="184"/>
        <v/>
      </c>
      <c r="BU179" t="str">
        <f t="shared" si="185"/>
        <v/>
      </c>
      <c r="BV179" t="str">
        <f t="shared" si="191"/>
        <v/>
      </c>
      <c r="BW179" t="str">
        <f t="shared" si="192"/>
        <v/>
      </c>
      <c r="BX179" t="str">
        <f t="shared" si="193"/>
        <v/>
      </c>
      <c r="BY179" t="str">
        <f t="shared" si="194"/>
        <v/>
      </c>
      <c r="BZ179" t="str">
        <f t="shared" si="195"/>
        <v/>
      </c>
      <c r="CA179" s="935" t="str">
        <f t="shared" si="196"/>
        <v/>
      </c>
    </row>
    <row r="180" spans="1:79" ht="15.75" customHeight="1" thickBot="1" x14ac:dyDescent="0.45">
      <c r="A180" s="1497"/>
      <c r="B180" s="1683"/>
      <c r="C180" s="97"/>
      <c r="D180" s="98"/>
      <c r="E180" s="98"/>
      <c r="F180" s="87"/>
      <c r="G180" s="87"/>
      <c r="H180" s="1661" t="str">
        <f t="shared" ref="H180" si="244">IF(G181="","",G180+G181)</f>
        <v/>
      </c>
      <c r="I180" s="1103" t="str">
        <f>IF(ISNA(VLOOKUP(C180,'J1&amp;J2'!$CA$9:$CE$466,5,FALSE)),"",VLOOKUP(C180,'J1&amp;J2'!$CA$9:$CE$466,5,FALSE))</f>
        <v/>
      </c>
      <c r="J180" s="1516"/>
      <c r="K180" s="1685" t="str">
        <f>IF(ISNA(VLOOKUP(J180,SaisieScores!$I$12:$J$103,2,FALSE)),"",VLOOKUP(J180,SaisieScores!$I$12:$J$103,2,FALSE))</f>
        <v/>
      </c>
      <c r="L180" s="1686" t="str">
        <f>IF(OR(K180="",K180=0,K180=999),"",K180)</f>
        <v/>
      </c>
      <c r="M180" s="1661" t="str">
        <f>IF(L180="","",L180-$AL$6)</f>
        <v/>
      </c>
      <c r="N180" s="1661" t="str">
        <f t="shared" ref="N180" si="245">IF(K180="","",RANK(K180,($K$10:$K$257),1))</f>
        <v/>
      </c>
      <c r="O180" s="99"/>
      <c r="P180" s="99"/>
      <c r="Q180" s="186"/>
      <c r="R180" s="1690" t="str">
        <f>IF(OR(ISBLANK(K180),K180=""),"",RANK(K180,$K$150:$K$183,1)+COUNTIF($K$150:K180,K180)-1)</f>
        <v/>
      </c>
      <c r="S180" s="1468" t="str">
        <f>IF(R180="","",IF(R180&gt;3,"",IF(R180=1,K180,IF(R180=2,K180,IF(R180=3,K180)))))</f>
        <v/>
      </c>
      <c r="T180" s="1425"/>
      <c r="U180" s="1328" t="str">
        <f>IF(ISNA(VLOOKUP(T180,SaisieScores!$L$12:$M$103,2,FALSE)),"",VLOOKUP(T180,SaisieScores!$L$12:$M$103,2,FALSE))</f>
        <v/>
      </c>
      <c r="V180" s="985" t="str">
        <f t="shared" si="0"/>
        <v/>
      </c>
      <c r="W180" s="82" t="str">
        <f>IF('JOURNÉE 1'!AC180=0,"",'JOURNÉE 1'!AC180)</f>
        <v/>
      </c>
      <c r="X180" s="82" t="str">
        <f>IF(OR(ISBLANK(U180),U180=""),"",IF(U180="AB","",RANK(U180,$U$150:$U$183,1)+COUNTIF($U$150:U213,U180)-1))</f>
        <v/>
      </c>
      <c r="Y180" s="82"/>
      <c r="Z180" s="82"/>
      <c r="AA180" s="82"/>
      <c r="AB180" s="82" t="str">
        <f t="shared" si="1"/>
        <v/>
      </c>
      <c r="AC180" s="1042" t="str">
        <f t="shared" si="199"/>
        <v/>
      </c>
      <c r="AD180" s="1046" t="str">
        <f t="shared" si="186"/>
        <v/>
      </c>
      <c r="AE180" s="82" t="str">
        <f t="shared" si="187"/>
        <v/>
      </c>
      <c r="AF180" s="1141" t="str">
        <f>IF(ISNA(VLOOKUP(C180,'JOURNÉE 1'!$C$10:$AN$257,36,FALSE)),"",VLOOKUP(C180,'JOURNÉE 1'!$C$10:$AN$257,36,FALSE))</f>
        <v/>
      </c>
      <c r="AG180" s="1141" t="str">
        <f t="shared" si="188"/>
        <v/>
      </c>
      <c r="AH180" s="1141" t="str">
        <f t="shared" si="189"/>
        <v/>
      </c>
      <c r="AI180" s="1141" t="str">
        <f t="shared" si="190"/>
        <v/>
      </c>
      <c r="AJ180" s="1242" t="str">
        <f t="shared" si="200"/>
        <v/>
      </c>
      <c r="AK180" s="1046" t="str">
        <f t="shared" si="201"/>
        <v/>
      </c>
      <c r="AL180" s="82" t="str">
        <f t="shared" si="3"/>
        <v/>
      </c>
      <c r="AM180" s="270" t="str">
        <f t="shared" si="4"/>
        <v/>
      </c>
      <c r="AN180" s="270"/>
      <c r="AO180" s="989"/>
      <c r="AP180" s="270"/>
      <c r="AQ180" s="270"/>
      <c r="AR180" s="270" t="str">
        <f t="shared" si="202"/>
        <v/>
      </c>
      <c r="AS180" s="271" t="str">
        <f t="shared" si="5"/>
        <v/>
      </c>
      <c r="AT180" s="272" t="str">
        <f t="shared" si="6"/>
        <v/>
      </c>
      <c r="AU180" s="273" t="str">
        <f t="shared" si="213"/>
        <v/>
      </c>
      <c r="AV180" s="278" t="str">
        <f t="shared" si="214"/>
        <v/>
      </c>
      <c r="AW180" s="1497"/>
      <c r="AX180" s="1497"/>
      <c r="AY180" s="1667">
        <f>IF(BG180= "", "",BG180)</f>
        <v>0</v>
      </c>
      <c r="AZ180" s="1658" t="str">
        <f>IF(OR(BF180=""),"",IF(OR(BG180=""),"",BF180))</f>
        <v/>
      </c>
      <c r="BA180" s="1660" t="str">
        <f>IF(BH180= "", "",BH180)</f>
        <v/>
      </c>
      <c r="BB180" s="1307" t="str">
        <f t="shared" si="9"/>
        <v/>
      </c>
      <c r="BC180" s="87" t="str">
        <f t="shared" si="10"/>
        <v/>
      </c>
      <c r="BD180" s="986" t="str">
        <f t="shared" si="11"/>
        <v/>
      </c>
      <c r="BE180" s="1655" t="str">
        <f>IF(OR(C180="",C181=""),"",CONCATENATE(C180,C181))</f>
        <v/>
      </c>
      <c r="BF180" s="1655" t="str">
        <f>IF(L180= "", "",L180)</f>
        <v/>
      </c>
      <c r="BG180" s="1655">
        <f>IF(ISNA(VLOOKUP(BE180,'JOURNÉE 1'!$BI$10:$BK$280,2,FALSE)),"",VLOOKUP(BE180,'JOURNÉE 1'!$BI$10:$BK$280,2,FALSE))</f>
        <v>0</v>
      </c>
      <c r="BH180" s="1655" t="str">
        <f>IF(OR(BF180="",BG180=""),"",MIN(BF180:BG180))</f>
        <v/>
      </c>
      <c r="BI180" s="1655" t="str">
        <f>IF(COUNTIF(BF180,"&gt;1")&lt;1,"",SMALL(BF180:BG180,1))</f>
        <v/>
      </c>
      <c r="BJ180" s="1029" t="str">
        <f t="shared" si="219"/>
        <v/>
      </c>
      <c r="BK180" s="1310" t="str">
        <f t="shared" si="13"/>
        <v/>
      </c>
      <c r="BL180" s="1029" t="str">
        <f>IF(ISBLANK('JOURNÉE 1'!C180),"",'JOURNÉE 1'!C180)</f>
        <v/>
      </c>
      <c r="BM180" s="1310" t="str">
        <f>IF(ISBLANK('JOURNÉE 1'!AB180),"",'JOURNÉE 1'!AB180)</f>
        <v/>
      </c>
      <c r="BN180" s="1310" t="str">
        <f>IF(ISNA(VLOOKUP(BJ180,'JOURNÉE 1'!$BN$10:$BQ$280,3,FALSE)),"",VLOOKUP(BJ180,'JOURNÉE 1'!$BN$10:$BQ$280,3,FALSE))</f>
        <v/>
      </c>
      <c r="BO180" s="1310" t="str">
        <f t="shared" si="21"/>
        <v/>
      </c>
      <c r="BP180" s="1310" t="str">
        <f t="shared" si="126"/>
        <v/>
      </c>
      <c r="BQ180" s="1310" t="str">
        <f>IF(ISNA(VLOOKUP(BJ180,'JOURNÉE 1'!$C$10:AF$298,1,FALSE)),"",VLOOKUP(BJ180,'JOURNÉE 1'!$C$10:$AF$298,1,FALSE))</f>
        <v/>
      </c>
      <c r="BR180" s="280"/>
      <c r="BS180" t="str">
        <f>IF(ISEVEN(ROW()),IF($B180&lt;&gt;0,TEXT($B180,"00")&amp;" "&amp;#REF!&amp;" "&amp;1,""),IF($B179&lt;&gt;0,TEXT($B179,"00")&amp;" "&amp;#REF!&amp;" "&amp;2,""))</f>
        <v/>
      </c>
      <c r="BT180" t="str">
        <f t="shared" si="184"/>
        <v/>
      </c>
      <c r="BU180" t="str">
        <f t="shared" si="185"/>
        <v/>
      </c>
      <c r="BV180" t="str">
        <f t="shared" si="191"/>
        <v/>
      </c>
      <c r="BW180" t="str">
        <f t="shared" si="192"/>
        <v/>
      </c>
      <c r="BX180" t="str">
        <f t="shared" si="193"/>
        <v/>
      </c>
      <c r="BY180" t="str">
        <f t="shared" si="194"/>
        <v/>
      </c>
      <c r="BZ180" t="str">
        <f t="shared" si="195"/>
        <v/>
      </c>
      <c r="CA180" s="935" t="str">
        <f t="shared" si="196"/>
        <v/>
      </c>
    </row>
    <row r="181" spans="1:79" ht="15.75" customHeight="1" thickBot="1" x14ac:dyDescent="0.45">
      <c r="A181" s="1497"/>
      <c r="B181" s="1684"/>
      <c r="C181" s="97"/>
      <c r="D181" s="98"/>
      <c r="E181" s="98"/>
      <c r="F181" s="87"/>
      <c r="G181" s="87"/>
      <c r="H181" s="1469"/>
      <c r="I181" s="1103" t="str">
        <f>IF(ISNA(VLOOKUP(C181,'J1&amp;J2'!$CA$9:$CE$466,5,FALSE)),"",VLOOKUP(C181,'J1&amp;J2'!$CA$9:$CE$466,5,FALSE))</f>
        <v/>
      </c>
      <c r="J181" s="1517"/>
      <c r="K181" s="1680"/>
      <c r="L181" s="1691"/>
      <c r="M181" s="1469"/>
      <c r="N181" s="1469"/>
      <c r="O181" s="88"/>
      <c r="P181" s="88"/>
      <c r="Q181" s="987"/>
      <c r="R181" s="1691"/>
      <c r="S181" s="1469"/>
      <c r="T181" s="1425"/>
      <c r="U181" s="1328" t="str">
        <f>IF(ISNA(VLOOKUP(T181,SaisieScores!$L$12:$M$103,2,FALSE)),"",VLOOKUP(T181,SaisieScores!$L$12:$M$103,2,FALSE))</f>
        <v/>
      </c>
      <c r="V181" s="942" t="str">
        <f t="shared" si="0"/>
        <v/>
      </c>
      <c r="W181" s="87" t="str">
        <f>IF('JOURNÉE 1'!AC181=0,"",'JOURNÉE 1'!AC181)</f>
        <v/>
      </c>
      <c r="X181" s="87" t="str">
        <f>IF(OR(ISBLANK(U181),U181=""),"",IF(U181="AB","",RANK(U181,$U$150:$U$183,1)+COUNTIF($U$150:U214,U181)-1))</f>
        <v/>
      </c>
      <c r="Y181" s="99"/>
      <c r="Z181" s="99"/>
      <c r="AA181" s="99"/>
      <c r="AB181" s="87" t="str">
        <f t="shared" si="1"/>
        <v/>
      </c>
      <c r="AC181" s="86" t="str">
        <f t="shared" si="199"/>
        <v/>
      </c>
      <c r="AD181" s="1045" t="str">
        <f t="shared" si="186"/>
        <v/>
      </c>
      <c r="AE181" s="87" t="str">
        <f t="shared" si="187"/>
        <v/>
      </c>
      <c r="AF181" s="1140" t="str">
        <f>IF(ISNA(VLOOKUP(C181,'JOURNÉE 1'!$C$10:$AN$257,36,FALSE)),"",VLOOKUP(C181,'JOURNÉE 1'!$C$10:$AN$257,36,FALSE))</f>
        <v/>
      </c>
      <c r="AG181" s="1162" t="str">
        <f t="shared" si="188"/>
        <v/>
      </c>
      <c r="AH181" s="1162" t="str">
        <f t="shared" si="189"/>
        <v/>
      </c>
      <c r="AI181" s="1162" t="str">
        <f t="shared" si="190"/>
        <v/>
      </c>
      <c r="AJ181" s="1241" t="str">
        <f t="shared" si="200"/>
        <v/>
      </c>
      <c r="AK181" s="1045" t="str">
        <f t="shared" si="201"/>
        <v/>
      </c>
      <c r="AL181" s="87" t="str">
        <f t="shared" si="3"/>
        <v/>
      </c>
      <c r="AM181" s="270" t="str">
        <f t="shared" si="4"/>
        <v/>
      </c>
      <c r="AN181" s="270"/>
      <c r="AO181" s="989"/>
      <c r="AP181" s="270"/>
      <c r="AQ181" s="270"/>
      <c r="AR181" s="270" t="str">
        <f t="shared" si="202"/>
        <v/>
      </c>
      <c r="AS181" s="271" t="str">
        <f t="shared" si="5"/>
        <v/>
      </c>
      <c r="AT181" s="272" t="str">
        <f t="shared" si="6"/>
        <v/>
      </c>
      <c r="AU181" s="273" t="str">
        <f t="shared" si="213"/>
        <v/>
      </c>
      <c r="AV181" s="274" t="str">
        <f t="shared" si="214"/>
        <v/>
      </c>
      <c r="AW181" s="1497"/>
      <c r="AX181" s="1497"/>
      <c r="AY181" s="1511"/>
      <c r="AZ181" s="1515"/>
      <c r="BA181" s="1458"/>
      <c r="BB181" s="1307" t="str">
        <f t="shared" si="9"/>
        <v/>
      </c>
      <c r="BC181" s="87" t="str">
        <f t="shared" si="10"/>
        <v/>
      </c>
      <c r="BD181" s="986" t="str">
        <f t="shared" si="11"/>
        <v/>
      </c>
      <c r="BE181" s="1654"/>
      <c r="BF181" s="1654"/>
      <c r="BG181" s="1654"/>
      <c r="BH181" s="1654"/>
      <c r="BI181" s="1654"/>
      <c r="BJ181" s="1029" t="str">
        <f t="shared" si="219"/>
        <v/>
      </c>
      <c r="BK181" s="1310" t="str">
        <f t="shared" si="13"/>
        <v/>
      </c>
      <c r="BL181" s="1029" t="str">
        <f>IF(ISBLANK('JOURNÉE 1'!C181),"",'JOURNÉE 1'!C181)</f>
        <v/>
      </c>
      <c r="BM181" s="1310" t="str">
        <f>IF(ISBLANK('JOURNÉE 1'!AB181),"",'JOURNÉE 1'!AB181)</f>
        <v/>
      </c>
      <c r="BN181" s="1310" t="str">
        <f>IF(ISNA(VLOOKUP(BJ181,'JOURNÉE 1'!$BN$10:$BQ$280,3,FALSE)),"",VLOOKUP(BJ181,'JOURNÉE 1'!$BN$10:$BQ$280,3,FALSE))</f>
        <v/>
      </c>
      <c r="BO181" s="1310" t="str">
        <f t="shared" si="21"/>
        <v/>
      </c>
      <c r="BP181" s="1310" t="str">
        <f t="shared" si="126"/>
        <v/>
      </c>
      <c r="BQ181" s="1310" t="str">
        <f>IF(ISNA(VLOOKUP(BJ181,'JOURNÉE 1'!$C$10:AF$298,1,FALSE)),"",VLOOKUP(BJ181,'JOURNÉE 1'!$C$10:$AF$298,1,FALSE))</f>
        <v/>
      </c>
      <c r="BR181" s="277"/>
      <c r="BS181" t="str">
        <f>IF(ISEVEN(ROW()),IF($B181&lt;&gt;0,TEXT($B181,"00")&amp;" "&amp;#REF!&amp;" "&amp;1,""),IF($B180&lt;&gt;0,TEXT($B180,"00")&amp;" "&amp;#REF!&amp;" "&amp;2,""))</f>
        <v/>
      </c>
      <c r="BT181" t="str">
        <f t="shared" si="184"/>
        <v/>
      </c>
      <c r="BU181" t="str">
        <f t="shared" si="185"/>
        <v/>
      </c>
      <c r="BV181" t="str">
        <f t="shared" si="191"/>
        <v/>
      </c>
      <c r="BW181" t="str">
        <f t="shared" si="192"/>
        <v/>
      </c>
      <c r="BX181" t="str">
        <f t="shared" si="193"/>
        <v/>
      </c>
      <c r="BY181" t="str">
        <f t="shared" si="194"/>
        <v/>
      </c>
      <c r="BZ181" t="str">
        <f t="shared" si="195"/>
        <v/>
      </c>
      <c r="CA181" s="935" t="str">
        <f t="shared" si="196"/>
        <v/>
      </c>
    </row>
    <row r="182" spans="1:79" ht="15.75" customHeight="1" x14ac:dyDescent="0.4">
      <c r="A182" s="1497"/>
      <c r="B182" s="1687"/>
      <c r="C182" s="113"/>
      <c r="D182" s="114"/>
      <c r="E182" s="114"/>
      <c r="F182" s="115"/>
      <c r="G182" s="115"/>
      <c r="H182" s="1696" t="str">
        <f t="shared" ref="H182" si="246">IF(G183="","",G182+G183)</f>
        <v/>
      </c>
      <c r="I182" s="1107" t="str">
        <f>IF(ISNA(VLOOKUP(C182,'J1&amp;J2'!$CA$9:$CE$466,5,FALSE)),"",VLOOKUP(C182,'J1&amp;J2'!$CA$9:$CE$466,5,FALSE))</f>
        <v/>
      </c>
      <c r="J182" s="1627"/>
      <c r="K182" s="1685" t="str">
        <f>IF(ISNA(VLOOKUP(J182,SaisieScores!$I$12:$J$103,2,FALSE)),"",VLOOKUP(J182,SaisieScores!$I$12:$J$103,2,FALSE))</f>
        <v/>
      </c>
      <c r="L182" s="1695" t="str">
        <f>IF(OR(K182="",K182=0,K182=999),"",K182)</f>
        <v/>
      </c>
      <c r="M182" s="1696" t="str">
        <f>IF(L182="","",L182-$AL$6)</f>
        <v/>
      </c>
      <c r="N182" s="1696" t="str">
        <f t="shared" ref="N182" si="247">IF(K182="","",RANK(K182,($K$10:$K$257),1))</f>
        <v/>
      </c>
      <c r="O182" s="115"/>
      <c r="P182" s="115"/>
      <c r="Q182" s="194"/>
      <c r="R182" s="1692" t="str">
        <f>IF(OR(ISBLANK(K182),K182=""),"",RANK(K182,$K$150:$K$183,1)+COUNTIF($K$150:K182,K182)-1)</f>
        <v/>
      </c>
      <c r="S182" s="1689" t="str">
        <f>IF(R182="","",IF(R182&gt;3,"",IF(R182=1,K182,IF(R182=2,K182,IF(R182=3,K182)))))</f>
        <v/>
      </c>
      <c r="T182" s="1426"/>
      <c r="U182" s="1328" t="str">
        <f>IF(ISNA(VLOOKUP(T182,SaisieScores!$L$12:$M$103,2,FALSE)),"",VLOOKUP(T182,SaisieScores!$L$12:$M$103,2,FALSE))</f>
        <v/>
      </c>
      <c r="V182" s="985" t="str">
        <f t="shared" si="0"/>
        <v/>
      </c>
      <c r="W182" s="82" t="str">
        <f>IF('JOURNÉE 1'!AC182=0,"",'JOURNÉE 1'!AC182)</f>
        <v/>
      </c>
      <c r="X182" s="82" t="str">
        <f>IF(OR(ISBLANK(U182),U182=""),"",IF(U182="AB","",RANK(U182,$U$150:$U$183,1)+COUNTIF($U$150:U215,U182)-1))</f>
        <v/>
      </c>
      <c r="Y182" s="82"/>
      <c r="Z182" s="82"/>
      <c r="AA182" s="82"/>
      <c r="AB182" s="82" t="str">
        <f t="shared" si="1"/>
        <v/>
      </c>
      <c r="AC182" s="1042" t="str">
        <f t="shared" si="199"/>
        <v/>
      </c>
      <c r="AD182" s="1046" t="str">
        <f t="shared" si="186"/>
        <v/>
      </c>
      <c r="AE182" s="82" t="str">
        <f t="shared" si="187"/>
        <v/>
      </c>
      <c r="AF182" s="1141" t="str">
        <f>IF(ISNA(VLOOKUP(C182,'JOURNÉE 1'!$C$10:$AN$257,36,FALSE)),"",VLOOKUP(C182,'JOURNÉE 1'!$C$10:$AN$257,36,FALSE))</f>
        <v/>
      </c>
      <c r="AG182" s="1141" t="str">
        <f t="shared" si="188"/>
        <v/>
      </c>
      <c r="AH182" s="1141" t="str">
        <f t="shared" si="189"/>
        <v/>
      </c>
      <c r="AI182" s="1141" t="str">
        <f t="shared" si="190"/>
        <v/>
      </c>
      <c r="AJ182" s="1242" t="str">
        <f t="shared" si="200"/>
        <v/>
      </c>
      <c r="AK182" s="1046" t="str">
        <f t="shared" si="201"/>
        <v/>
      </c>
      <c r="AL182" s="82" t="str">
        <f t="shared" si="3"/>
        <v/>
      </c>
      <c r="AM182" s="270" t="str">
        <f t="shared" si="4"/>
        <v/>
      </c>
      <c r="AN182" s="270"/>
      <c r="AO182" s="989"/>
      <c r="AP182" s="270"/>
      <c r="AQ182" s="270"/>
      <c r="AR182" s="270" t="str">
        <f t="shared" si="202"/>
        <v/>
      </c>
      <c r="AS182" s="271" t="str">
        <f t="shared" si="5"/>
        <v/>
      </c>
      <c r="AT182" s="272" t="str">
        <f t="shared" si="6"/>
        <v/>
      </c>
      <c r="AU182" s="273" t="str">
        <f t="shared" si="213"/>
        <v/>
      </c>
      <c r="AV182" s="278" t="str">
        <f t="shared" si="214"/>
        <v/>
      </c>
      <c r="AW182" s="1497"/>
      <c r="AX182" s="1497"/>
      <c r="AY182" s="1703">
        <f>IF(BG182= "", "",BG182)</f>
        <v>0</v>
      </c>
      <c r="AZ182" s="1697" t="str">
        <f>IF(OR(BF182=""),"",IF(OR(BG182=""),"",BF182))</f>
        <v/>
      </c>
      <c r="BA182" s="1698" t="str">
        <f>IF(BH182= "", "",BH182)</f>
        <v/>
      </c>
      <c r="BB182" s="983" t="str">
        <f t="shared" si="9"/>
        <v/>
      </c>
      <c r="BC182" s="83" t="str">
        <f t="shared" si="10"/>
        <v/>
      </c>
      <c r="BD182" s="984" t="str">
        <f t="shared" si="11"/>
        <v/>
      </c>
      <c r="BE182" s="1655" t="str">
        <f>IF(OR(C182="",C183=""),"",CONCATENATE(C182,C183))</f>
        <v/>
      </c>
      <c r="BF182" s="1655" t="str">
        <f>IF(L182= "", "",L182)</f>
        <v/>
      </c>
      <c r="BG182" s="1655">
        <f>IF(ISNA(VLOOKUP(BE182,'JOURNÉE 1'!$BI$10:$BK$280,2,FALSE)),"",VLOOKUP(BE182,'JOURNÉE 1'!$BI$10:$BK$280,2,FALSE))</f>
        <v>0</v>
      </c>
      <c r="BH182" s="1655" t="str">
        <f>IF(OR(BF182="",BG182=""),"",MIN(BF182:BG182))</f>
        <v/>
      </c>
      <c r="BI182" s="1655" t="str">
        <f>IF(COUNTIF(BF182,"&gt;1")&lt;1,"",SMALL(BF182:BG182,1))</f>
        <v/>
      </c>
      <c r="BJ182" s="1029" t="str">
        <f t="shared" si="219"/>
        <v/>
      </c>
      <c r="BK182" s="1310" t="str">
        <f t="shared" si="13"/>
        <v/>
      </c>
      <c r="BL182" s="1029" t="str">
        <f>IF(ISBLANK('JOURNÉE 1'!C182),"",'JOURNÉE 1'!C182)</f>
        <v/>
      </c>
      <c r="BM182" s="1310" t="str">
        <f>IF(ISBLANK('JOURNÉE 1'!AB182),"",'JOURNÉE 1'!AB182)</f>
        <v/>
      </c>
      <c r="BN182" s="1310" t="str">
        <f>IF(ISNA(VLOOKUP(BJ182,'JOURNÉE 1'!$BN$10:$BQ$280,3,FALSE)),"",VLOOKUP(BJ182,'JOURNÉE 1'!$BN$10:$BQ$280,3,FALSE))</f>
        <v/>
      </c>
      <c r="BO182" s="1310" t="str">
        <f t="shared" si="21"/>
        <v/>
      </c>
      <c r="BP182" s="1310" t="str">
        <f t="shared" si="126"/>
        <v/>
      </c>
      <c r="BQ182" s="1310" t="str">
        <f>IF(ISNA(VLOOKUP(BJ182,'JOURNÉE 1'!$C$10:AF$298,1,FALSE)),"",VLOOKUP(BJ182,'JOURNÉE 1'!$C$10:$AF$298,1,FALSE))</f>
        <v/>
      </c>
      <c r="BR182" s="280"/>
      <c r="BS182" t="str">
        <f>IF(ISEVEN(ROW()),IF($B182&lt;&gt;0,TEXT($B182,"00")&amp;" "&amp;#REF!&amp;" "&amp;1,""),IF($B181&lt;&gt;0,TEXT($B181,"00")&amp;" "&amp;#REF!&amp;" "&amp;2,""))</f>
        <v/>
      </c>
      <c r="BT182" t="str">
        <f t="shared" si="184"/>
        <v/>
      </c>
      <c r="BU182" t="str">
        <f t="shared" si="185"/>
        <v/>
      </c>
      <c r="BV182" t="str">
        <f t="shared" si="191"/>
        <v/>
      </c>
      <c r="BW182" t="str">
        <f t="shared" si="192"/>
        <v/>
      </c>
      <c r="BX182" t="str">
        <f t="shared" si="193"/>
        <v/>
      </c>
      <c r="BY182" t="str">
        <f t="shared" si="194"/>
        <v/>
      </c>
      <c r="BZ182" t="str">
        <f t="shared" si="195"/>
        <v/>
      </c>
      <c r="CA182" s="935" t="str">
        <f t="shared" si="196"/>
        <v/>
      </c>
    </row>
    <row r="183" spans="1:79" ht="15.75" customHeight="1" thickBot="1" x14ac:dyDescent="0.45">
      <c r="A183" s="1470"/>
      <c r="B183" s="1726"/>
      <c r="C183" s="320"/>
      <c r="D183" s="321"/>
      <c r="E183" s="321"/>
      <c r="F183" s="322"/>
      <c r="G183" s="322"/>
      <c r="H183" s="1475"/>
      <c r="I183" s="1109" t="str">
        <f>IF(ISNA(VLOOKUP(C183,'J1&amp;J2'!$CA$9:$CE$466,5,FALSE)),"",VLOOKUP(C183,'J1&amp;J2'!$CA$9:$CE$466,5,FALSE))</f>
        <v/>
      </c>
      <c r="J183" s="1625"/>
      <c r="K183" s="1693"/>
      <c r="L183" s="1682"/>
      <c r="M183" s="1475"/>
      <c r="N183" s="1475"/>
      <c r="O183" s="322"/>
      <c r="P183" s="322"/>
      <c r="Q183" s="151"/>
      <c r="R183" s="1682"/>
      <c r="S183" s="1478"/>
      <c r="T183" s="1429"/>
      <c r="U183" s="1346" t="str">
        <f>IF(ISNA(VLOOKUP(T183,SaisieScores!$L$12:$M$103,2,FALSE)),"",VLOOKUP(T183,SaisieScores!$L$12:$M$103,2,FALSE))</f>
        <v/>
      </c>
      <c r="V183" s="143" t="str">
        <f t="shared" si="0"/>
        <v/>
      </c>
      <c r="W183" s="121" t="str">
        <f>IF('JOURNÉE 1'!AC183=0,"",'JOURNÉE 1'!AC183)</f>
        <v/>
      </c>
      <c r="X183" s="121" t="str">
        <f>IF(OR(ISBLANK(U183),U183=""),"",IF(U183="AB","",RANK(U183,$U$150:$U$183,1)+COUNTIF($U$150:U216,U183)-1))</f>
        <v/>
      </c>
      <c r="Y183" s="121"/>
      <c r="Z183" s="121"/>
      <c r="AA183" s="121"/>
      <c r="AB183" s="121" t="str">
        <f t="shared" si="1"/>
        <v/>
      </c>
      <c r="AC183" s="124" t="str">
        <f t="shared" si="199"/>
        <v/>
      </c>
      <c r="AD183" s="127" t="str">
        <f t="shared" si="186"/>
        <v/>
      </c>
      <c r="AE183" s="121" t="str">
        <f t="shared" si="187"/>
        <v/>
      </c>
      <c r="AF183" s="1142" t="str">
        <f>IF(ISNA(VLOOKUP(C183,'JOURNÉE 1'!$C$10:$AN$257,36,FALSE)),"",VLOOKUP(C183,'JOURNÉE 1'!$C$10:$AN$257,36,FALSE))</f>
        <v/>
      </c>
      <c r="AG183" s="1163" t="str">
        <f t="shared" si="188"/>
        <v/>
      </c>
      <c r="AH183" s="1163" t="str">
        <f t="shared" si="189"/>
        <v/>
      </c>
      <c r="AI183" s="1163" t="str">
        <f t="shared" si="190"/>
        <v/>
      </c>
      <c r="AJ183" s="1243" t="str">
        <f t="shared" si="200"/>
        <v/>
      </c>
      <c r="AK183" s="127" t="str">
        <f t="shared" si="201"/>
        <v/>
      </c>
      <c r="AL183" s="121" t="str">
        <f t="shared" si="3"/>
        <v/>
      </c>
      <c r="AM183" s="292" t="str">
        <f t="shared" si="4"/>
        <v/>
      </c>
      <c r="AN183" s="292"/>
      <c r="AO183" s="293"/>
      <c r="AP183" s="292"/>
      <c r="AQ183" s="292"/>
      <c r="AR183" s="292" t="str">
        <f t="shared" si="202"/>
        <v/>
      </c>
      <c r="AS183" s="294" t="str">
        <f t="shared" si="5"/>
        <v/>
      </c>
      <c r="AT183" s="295" t="str">
        <f t="shared" si="6"/>
        <v/>
      </c>
      <c r="AU183" s="312" t="str">
        <f t="shared" si="213"/>
        <v/>
      </c>
      <c r="AV183" s="297" t="str">
        <f t="shared" si="214"/>
        <v/>
      </c>
      <c r="AW183" s="1470"/>
      <c r="AX183" s="1470"/>
      <c r="AY183" s="1504"/>
      <c r="AZ183" s="1507"/>
      <c r="BA183" s="1470"/>
      <c r="BB183" s="323" t="str">
        <f t="shared" si="9"/>
        <v/>
      </c>
      <c r="BC183" s="300" t="str">
        <f t="shared" si="10"/>
        <v/>
      </c>
      <c r="BD183" s="324" t="str">
        <f t="shared" si="11"/>
        <v/>
      </c>
      <c r="BE183" s="1656"/>
      <c r="BF183" s="1656"/>
      <c r="BG183" s="1656"/>
      <c r="BH183" s="1656"/>
      <c r="BI183" s="1656"/>
      <c r="BJ183" s="1370" t="str">
        <f t="shared" si="219"/>
        <v/>
      </c>
      <c r="BK183" s="1369" t="str">
        <f t="shared" si="13"/>
        <v/>
      </c>
      <c r="BL183" s="1370" t="str">
        <f>IF(ISBLANK('JOURNÉE 1'!C183),"",'JOURNÉE 1'!C183)</f>
        <v/>
      </c>
      <c r="BM183" s="1369" t="str">
        <f>IF(ISBLANK('JOURNÉE 1'!AB183),"",'JOURNÉE 1'!AB183)</f>
        <v/>
      </c>
      <c r="BN183" s="1369" t="str">
        <f>IF(ISNA(VLOOKUP(BJ183,'JOURNÉE 1'!$BN$10:$BQ$280,3,FALSE)),"",VLOOKUP(BJ183,'JOURNÉE 1'!$BN$10:$BQ$280,3,FALSE))</f>
        <v/>
      </c>
      <c r="BO183" s="1369" t="str">
        <f t="shared" si="21"/>
        <v/>
      </c>
      <c r="BP183" s="1369" t="str">
        <f t="shared" si="126"/>
        <v/>
      </c>
      <c r="BQ183" s="1369" t="str">
        <f>IF(ISNA(VLOOKUP(BJ183,'JOURNÉE 1'!$C$10:AF$298,1,FALSE)),"",VLOOKUP(BJ183,'JOURNÉE 1'!$C$10:$AF$298,1,FALSE))</f>
        <v/>
      </c>
      <c r="BR183" s="217"/>
      <c r="BS183" t="str">
        <f>IF(ISEVEN(ROW()),IF($B183&lt;&gt;0,TEXT($B183,"00")&amp;" "&amp;#REF!&amp;" "&amp;1,""),IF($B182&lt;&gt;0,TEXT($B182,"00")&amp;" "&amp;#REF!&amp;" "&amp;2,""))</f>
        <v/>
      </c>
      <c r="BT183" t="str">
        <f t="shared" si="184"/>
        <v/>
      </c>
      <c r="BU183" t="str">
        <f t="shared" si="185"/>
        <v/>
      </c>
      <c r="BV183" t="str">
        <f t="shared" si="191"/>
        <v/>
      </c>
      <c r="BW183" t="str">
        <f t="shared" si="192"/>
        <v/>
      </c>
      <c r="BX183" t="str">
        <f t="shared" si="193"/>
        <v/>
      </c>
      <c r="BY183" t="str">
        <f t="shared" si="194"/>
        <v/>
      </c>
      <c r="BZ183" t="str">
        <f t="shared" si="195"/>
        <v/>
      </c>
      <c r="CA183" s="935" t="str">
        <f t="shared" si="196"/>
        <v/>
      </c>
    </row>
    <row r="184" spans="1:79" ht="15.75" customHeight="1" thickTop="1" thickBot="1" x14ac:dyDescent="0.45">
      <c r="A184" s="1532" t="s">
        <v>173</v>
      </c>
      <c r="B184" s="1755"/>
      <c r="C184" s="155" t="s">
        <v>780</v>
      </c>
      <c r="D184" s="156" t="s">
        <v>1707</v>
      </c>
      <c r="E184" s="156" t="s">
        <v>1708</v>
      </c>
      <c r="F184" s="157" t="s">
        <v>66</v>
      </c>
      <c r="G184" s="157">
        <v>27.6</v>
      </c>
      <c r="H184" s="1758">
        <f t="shared" ref="H184" si="248">IF(G185="","",G184+G185)</f>
        <v>27.6</v>
      </c>
      <c r="I184" s="1422" t="str">
        <f>IF(ISNA(VLOOKUP(C184,'J1&amp;J2'!$CA$9:$CE$466,5,FALSE)),"",VLOOKUP(C184,'J1&amp;J2'!$CA$9:$CE$466,5,FALSE))</f>
        <v>MAX3</v>
      </c>
      <c r="J184" s="1626">
        <v>111</v>
      </c>
      <c r="K184" s="1679">
        <f>IF(ISNA(VLOOKUP(J184,SaisieScores!$I$12:$J$103,2,FALSE)),"",VLOOKUP(J184,SaisieScores!$I$12:$J$103,2,FALSE))</f>
        <v>66</v>
      </c>
      <c r="L184" s="1681">
        <f>IF(OR(K184="",K184=0,K184=999),"",K184)</f>
        <v>66</v>
      </c>
      <c r="M184" s="1751">
        <f>IF(L184="","",L184-$AL$6)</f>
        <v>-6</v>
      </c>
      <c r="N184" s="1751">
        <f t="shared" ref="N184" si="249">IF(K184="","",RANK(K184,($K$10:$K$257),1))</f>
        <v>5</v>
      </c>
      <c r="O184" s="160">
        <f>IF(COUNTIF($K$184:$K$213,"&gt;1")&lt;1,"",SMALL($K$184:$K$213,1))</f>
        <v>61</v>
      </c>
      <c r="P184" s="160">
        <f>IF(O184="","",RANK(O184,($O$10:$O$257),1))</f>
        <v>3</v>
      </c>
      <c r="Q184" s="1434">
        <f>IF(P184&gt;20,"",IF(P184&lt;=190,40-((P184-1)*2),1))</f>
        <v>36</v>
      </c>
      <c r="R184" s="1736">
        <f>IF(OR(ISBLANK(K184),K184=""),"",RANK(K184,$K$184:$K$199,1)+COUNTIF($K$184:K184,K184)-1)</f>
        <v>3</v>
      </c>
      <c r="S184" s="1477">
        <f>IF(R184="","",IF(R184&gt;3,"",IF(R184=1,K184,IF(R184=2,K184,IF(R184=3,K184)))))</f>
        <v>66</v>
      </c>
      <c r="T184" s="1431">
        <v>122</v>
      </c>
      <c r="U184" s="1337">
        <f>IF(ISNA(VLOOKUP(T184,SaisieScores!$L$12:$M$103,2,FALSE)),"",VLOOKUP(T184,SaisieScores!$L$12:$M$103,2,FALSE))</f>
        <v>86</v>
      </c>
      <c r="V184" s="301">
        <f t="shared" si="0"/>
        <v>86</v>
      </c>
      <c r="W184" s="70">
        <f>IF('JOURNÉE 1'!AC184=0,"",'JOURNÉE 1'!AC184)</f>
        <v>86</v>
      </c>
      <c r="X184" s="70">
        <f>IF(OR(ISBLANK(U184),U184=""),"",IF(U184="AB","",RANK(U184,$U$184:$U$213,1)+COUNTIF($U$184:U213,U184)-1))</f>
        <v>5</v>
      </c>
      <c r="Y184" s="70">
        <f>IF(COUNTIF($U$184:$U$213,"&gt;1")&lt;1,"",SMALL($U$184:$U$213,1))</f>
        <v>66</v>
      </c>
      <c r="Z184" s="70">
        <f>IF(Y184="","",RANK(Y184,($Y$10:$Y$257),1))</f>
        <v>2</v>
      </c>
      <c r="AA184" s="70">
        <f>IF(Z184&gt;20,"",IF(Z184&lt;=190,20-((Z184-1)*1),1))</f>
        <v>19</v>
      </c>
      <c r="AB184" s="70" t="str">
        <f t="shared" si="1"/>
        <v/>
      </c>
      <c r="AC184" s="1375">
        <f t="shared" si="199"/>
        <v>14</v>
      </c>
      <c r="AD184" s="1372">
        <f t="shared" si="186"/>
        <v>23</v>
      </c>
      <c r="AE184" s="70" t="str">
        <f t="shared" si="187"/>
        <v/>
      </c>
      <c r="AF184" s="1143" t="str">
        <f>IF(ISNA(VLOOKUP(C184,'JOURNÉE 1'!$C$10:$AN$257,36,FALSE)),"",VLOOKUP(C184,'JOURNÉE 1'!$C$10:$AN$257,36,FALSE))</f>
        <v/>
      </c>
      <c r="AG184" s="1143">
        <f t="shared" si="188"/>
        <v>27.6</v>
      </c>
      <c r="AH184" s="1143">
        <f t="shared" si="189"/>
        <v>22.16</v>
      </c>
      <c r="AI184" s="1143">
        <f t="shared" si="190"/>
        <v>-5.4</v>
      </c>
      <c r="AJ184" s="1261">
        <f t="shared" si="200"/>
        <v>58.4</v>
      </c>
      <c r="AK184" s="1372">
        <f t="shared" si="201"/>
        <v>1</v>
      </c>
      <c r="AL184" s="70">
        <f t="shared" si="3"/>
        <v>58.4</v>
      </c>
      <c r="AM184" s="302">
        <f t="shared" si="4"/>
        <v>58.4</v>
      </c>
      <c r="AN184" s="302">
        <f>IF(COUNTIF($AT$184:$AT$213,"&gt;1")&lt;1,"",SMALL($AT$184:$AT$213,1))</f>
        <v>58.4</v>
      </c>
      <c r="AO184" s="303">
        <f>IF(COUNTIF($AN$184:$AN$187,"&gt;1")&lt;1,"",SMALL($AN$184:$AN$187,1))</f>
        <v>58.4</v>
      </c>
      <c r="AP184" s="302">
        <f>IF(AO184="","",RANK(AO184,($AO$10:$AO$257),1))</f>
        <v>1</v>
      </c>
      <c r="AQ184" s="302">
        <f>IF(AP184&gt;20,"",IF(AP184&lt;=190,20-((AP184-1)*1),1))</f>
        <v>20</v>
      </c>
      <c r="AR184" s="302">
        <f t="shared" si="202"/>
        <v>1</v>
      </c>
      <c r="AS184" s="304">
        <f t="shared" si="5"/>
        <v>20</v>
      </c>
      <c r="AT184" s="305">
        <f t="shared" si="6"/>
        <v>58.4</v>
      </c>
      <c r="AU184" s="306">
        <f t="shared" ref="AU184:AU199" si="250">IF(OR(ISBLANK(AM184),AM184=""),"",RANK(AM184,($AM$184:$AM$199),1))</f>
        <v>1</v>
      </c>
      <c r="AV184" s="307" t="str">
        <f t="shared" si="214"/>
        <v/>
      </c>
      <c r="AW184" s="1496">
        <f>IF(SUM(Q187+AA188+AQ188)&lt;&gt;0,SUM(Q187+AA188+AQ188),0)</f>
        <v>216</v>
      </c>
      <c r="AX184" s="1502">
        <f>IF(AW184=0,"0",RANK(AW184,$AW$10:$AW$257,0))</f>
        <v>1</v>
      </c>
      <c r="AY184" s="1666" t="str">
        <f>IF(BG184= "", "",BG184)</f>
        <v/>
      </c>
      <c r="AZ184" s="1657" t="str">
        <f>IF(OR(BF184=""),"",IF(OR(BG184=""),"",BF184))</f>
        <v/>
      </c>
      <c r="BA184" s="1659" t="str">
        <f>IF(BH184= "", "",BH184)</f>
        <v/>
      </c>
      <c r="BB184" s="1308">
        <f t="shared" si="9"/>
        <v>86</v>
      </c>
      <c r="BC184" s="157" t="str">
        <f t="shared" si="10"/>
        <v/>
      </c>
      <c r="BD184" s="331" t="str">
        <f t="shared" si="11"/>
        <v/>
      </c>
      <c r="BE184" s="1653" t="str">
        <f>IF(OR(C184="",C185=""),"",CONCATENATE(C184,C185))</f>
        <v>44150.19.010649120.16.0092</v>
      </c>
      <c r="BF184" s="1653">
        <f>IF(L184= "", "",L184)</f>
        <v>66</v>
      </c>
      <c r="BG184" s="1653" t="str">
        <f>IF(ISNA(VLOOKUP(BE184,'JOURNÉE 1'!$BI$10:$BK$280,2,FALSE)),"",VLOOKUP(BE184,'JOURNÉE 1'!$BI$10:$BK$280,2,FALSE))</f>
        <v/>
      </c>
      <c r="BH184" s="1653" t="str">
        <f>IF(OR(BF184="",BG184=""),"",MIN(BF184:BG184))</f>
        <v/>
      </c>
      <c r="BI184" s="1653">
        <f>IF(COUNTIF(BF184,"&gt;1")&lt;1,"",SMALL(BF184:BG184,1))</f>
        <v>66</v>
      </c>
      <c r="BJ184" s="1374" t="str">
        <f t="shared" si="219"/>
        <v>44150.19.0106</v>
      </c>
      <c r="BK184" s="1373">
        <f t="shared" si="13"/>
        <v>86</v>
      </c>
      <c r="BL184" s="1374" t="str">
        <f>IF(ISBLANK('JOURNÉE 1'!C184),"",'JOURNÉE 1'!C184)</f>
        <v>44150.20.0014</v>
      </c>
      <c r="BM184" s="1373">
        <f>IF(ISBLANK('JOURNÉE 1'!AB184),"",'JOURNÉE 1'!AB184)</f>
        <v>86</v>
      </c>
      <c r="BN184" s="1373" t="str">
        <f>IF(ISNA(VLOOKUP(BJ184,'JOURNÉE 1'!$BN$10:$BQ$280,3,FALSE)),"",VLOOKUP(BJ184,'JOURNÉE 1'!$BN$10:$BQ$280,3,FALSE))</f>
        <v/>
      </c>
      <c r="BO184" s="1373" t="str">
        <f t="shared" si="21"/>
        <v/>
      </c>
      <c r="BP184" s="1373">
        <f t="shared" si="126"/>
        <v>86</v>
      </c>
      <c r="BQ184" s="1373" t="str">
        <f>IF(ISNA(VLOOKUP(BJ184,'JOURNÉE 1'!$C$10:AF$298,1,FALSE)),"",VLOOKUP(BJ184,'JOURNÉE 1'!$C$10:$AF$298,1,FALSE))</f>
        <v/>
      </c>
      <c r="BR184" s="310"/>
      <c r="BS184" t="str">
        <f>IF(ISEVEN(ROW()),IF($B184&lt;&gt;0,TEXT($B184,"00")&amp;" "&amp;#REF!&amp;" "&amp;1,""),IF($B183&lt;&gt;0,TEXT($B183,"00")&amp;" "&amp;#REF!&amp;" "&amp;2,""))</f>
        <v/>
      </c>
      <c r="BT184" t="str">
        <f t="shared" si="184"/>
        <v/>
      </c>
      <c r="BU184" t="str">
        <f t="shared" si="185"/>
        <v/>
      </c>
      <c r="BV184" t="str">
        <f t="shared" si="191"/>
        <v/>
      </c>
      <c r="BW184" t="str">
        <f t="shared" si="192"/>
        <v/>
      </c>
      <c r="BX184" t="str">
        <f t="shared" si="193"/>
        <v/>
      </c>
      <c r="BY184" t="str">
        <f t="shared" si="194"/>
        <v>VAILLANT Denis</v>
      </c>
      <c r="BZ184" t="str">
        <f t="shared" si="195"/>
        <v>S3H</v>
      </c>
      <c r="CA184" s="935">
        <f t="shared" si="196"/>
        <v>27.6</v>
      </c>
    </row>
    <row r="185" spans="1:79" ht="15.75" customHeight="1" thickBot="1" x14ac:dyDescent="0.45">
      <c r="A185" s="1497"/>
      <c r="B185" s="1684"/>
      <c r="C185" s="97" t="s">
        <v>289</v>
      </c>
      <c r="D185" s="98" t="s">
        <v>290</v>
      </c>
      <c r="E185" s="98" t="s">
        <v>291</v>
      </c>
      <c r="F185" s="87" t="s">
        <v>66</v>
      </c>
      <c r="G185" s="87">
        <v>0</v>
      </c>
      <c r="H185" s="1469"/>
      <c r="I185" s="1106" t="str">
        <f>IF(ISNA(VLOOKUP(C185,'J1&amp;J2'!$CA$9:$CE$466,5,FALSE)),"",VLOOKUP(C185,'J1&amp;J2'!$CA$9:$CE$466,5,FALSE))</f>
        <v>MAX1</v>
      </c>
      <c r="J185" s="1517"/>
      <c r="K185" s="1680"/>
      <c r="L185" s="1691"/>
      <c r="M185" s="1469"/>
      <c r="N185" s="1469"/>
      <c r="O185" s="88">
        <f>IF(COUNTIF($K$184:$K$213,"&gt;1")&lt;2,"",SMALL($K$184:$K$213,2))</f>
        <v>65</v>
      </c>
      <c r="P185" s="88">
        <f>IF(O185="","",RANK(O185,($O$10:$O$257),1))</f>
        <v>4</v>
      </c>
      <c r="Q185" s="987">
        <f>IF(P185&gt;20,"",IF(P185&lt;=190,40-((P185-1)*2),1))</f>
        <v>34</v>
      </c>
      <c r="R185" s="1691"/>
      <c r="S185" s="1469"/>
      <c r="T185" s="1425">
        <v>123</v>
      </c>
      <c r="U185" s="1328">
        <f>IF(ISNA(VLOOKUP(T185,SaisieScores!$L$12:$M$103,2,FALSE)),"",VLOOKUP(T185,SaisieScores!$L$12:$M$103,2,FALSE))</f>
        <v>67</v>
      </c>
      <c r="V185" s="942">
        <f t="shared" si="0"/>
        <v>67</v>
      </c>
      <c r="W185" s="87">
        <f>IF('JOURNÉE 1'!AC185=0,"",'JOURNÉE 1'!AC185)</f>
        <v>71</v>
      </c>
      <c r="X185" s="87">
        <f>IF(OR(ISBLANK(U185),U185=""),"",IF(U185="AB","",RANK(U185,$U$184:$U$213,1)+COUNTIF($U$184:U214,U185)-1))</f>
        <v>2</v>
      </c>
      <c r="Y185" s="99">
        <f>IF(COUNTIF($U$184:$U$213,"&gt;1")&lt;2,"",SMALL($U$184:$U$213,2))</f>
        <v>67</v>
      </c>
      <c r="Z185" s="99">
        <f>IF(Y185="","",RANK(Y185,($Y$10:$Y$257),1))</f>
        <v>4</v>
      </c>
      <c r="AA185" s="99">
        <f>IF(Z185&gt;20,"",IF(Z185&lt;=190,20-((Z185-1)*1),1))</f>
        <v>17</v>
      </c>
      <c r="AB185" s="87">
        <f t="shared" si="1"/>
        <v>17</v>
      </c>
      <c r="AC185" s="86">
        <f t="shared" si="199"/>
        <v>-5</v>
      </c>
      <c r="AD185" s="1045">
        <f t="shared" si="186"/>
        <v>4</v>
      </c>
      <c r="AE185" s="87">
        <f t="shared" si="187"/>
        <v>67</v>
      </c>
      <c r="AF185" s="1140" t="str">
        <f>IF(ISNA(VLOOKUP(C185,'JOURNÉE 1'!$C$10:$AN$257,36,FALSE)),"",VLOOKUP(C185,'JOURNÉE 1'!$C$10:$AN$257,36,FALSE))</f>
        <v/>
      </c>
      <c r="AG185" s="1162">
        <f t="shared" si="188"/>
        <v>0</v>
      </c>
      <c r="AH185" s="1162">
        <f t="shared" si="189"/>
        <v>-1</v>
      </c>
      <c r="AI185" s="1162">
        <f t="shared" si="190"/>
        <v>-1</v>
      </c>
      <c r="AJ185" s="1260">
        <f t="shared" si="200"/>
        <v>67</v>
      </c>
      <c r="AK185" s="1045">
        <f t="shared" si="201"/>
        <v>10</v>
      </c>
      <c r="AL185" s="87" t="str">
        <f t="shared" si="3"/>
        <v/>
      </c>
      <c r="AM185" s="270" t="str">
        <f t="shared" si="4"/>
        <v/>
      </c>
      <c r="AN185" s="270">
        <f>IF(COUNTIF($AT$184:$AT$213,"&gt;1")&lt;2,"",SMALL($AT$184:$AT$213,2))</f>
        <v>66.2</v>
      </c>
      <c r="AO185" s="989">
        <f>IF(COUNTIF($AN$184:$AN$187,"&gt;1")&lt;2,"",SMALL($AN$184:$AN$187,2))</f>
        <v>66.2</v>
      </c>
      <c r="AP185" s="270">
        <f>IF(AO185="","",RANK(AO185,($AO$10:$AO$257),1))</f>
        <v>3</v>
      </c>
      <c r="AQ185" s="270">
        <f>IF(AP185&gt;20,"",IF(AP185&lt;=190,20-((AP185-1)*1),1))</f>
        <v>18</v>
      </c>
      <c r="AR185" s="270">
        <f t="shared" si="202"/>
        <v>10</v>
      </c>
      <c r="AS185" s="271">
        <f t="shared" si="5"/>
        <v>11</v>
      </c>
      <c r="AT185" s="272" t="str">
        <f t="shared" si="6"/>
        <v/>
      </c>
      <c r="AU185" s="273" t="str">
        <f t="shared" si="250"/>
        <v/>
      </c>
      <c r="AV185" s="274" t="str">
        <f t="shared" si="214"/>
        <v/>
      </c>
      <c r="AW185" s="1497"/>
      <c r="AX185" s="1497"/>
      <c r="AY185" s="1511"/>
      <c r="AZ185" s="1515"/>
      <c r="BA185" s="1458"/>
      <c r="BB185" s="1307">
        <f t="shared" si="9"/>
        <v>71</v>
      </c>
      <c r="BC185" s="87" t="str">
        <f t="shared" si="10"/>
        <v/>
      </c>
      <c r="BD185" s="986" t="str">
        <f t="shared" si="11"/>
        <v/>
      </c>
      <c r="BE185" s="1654"/>
      <c r="BF185" s="1654"/>
      <c r="BG185" s="1654"/>
      <c r="BH185" s="1654"/>
      <c r="BI185" s="1654"/>
      <c r="BJ185" s="1029" t="str">
        <f t="shared" si="219"/>
        <v>49120.16.0092</v>
      </c>
      <c r="BK185" s="1310">
        <f t="shared" si="13"/>
        <v>67</v>
      </c>
      <c r="BL185" s="1029" t="str">
        <f>IF(ISBLANK('JOURNÉE 1'!C185),"",'JOURNÉE 1'!C185)</f>
        <v>49120.16.0098</v>
      </c>
      <c r="BM185" s="1310">
        <f>IF(ISBLANK('JOURNÉE 1'!AB185),"",'JOURNÉE 1'!AB185)</f>
        <v>71</v>
      </c>
      <c r="BN185" s="1310" t="str">
        <f>IF(ISNA(VLOOKUP(BJ185,'JOURNÉE 1'!$BN$10:$BQ$280,3,FALSE)),"",VLOOKUP(BJ185,'JOURNÉE 1'!$BN$10:$BQ$280,3,FALSE))</f>
        <v/>
      </c>
      <c r="BO185" s="1310" t="str">
        <f t="shared" si="21"/>
        <v/>
      </c>
      <c r="BP185" s="1310">
        <f t="shared" si="126"/>
        <v>67</v>
      </c>
      <c r="BQ185" s="1310" t="str">
        <f>IF(ISNA(VLOOKUP(BJ185,'JOURNÉE 1'!$C$10:AF$298,1,FALSE)),"",VLOOKUP(BJ185,'JOURNÉE 1'!$C$10:$AF$298,1,FALSE))</f>
        <v/>
      </c>
      <c r="BR185" s="277"/>
      <c r="BS185" t="str">
        <f>IF(ISEVEN(ROW()),IF($B185&lt;&gt;0,TEXT($B185,"00")&amp;" "&amp;#REF!&amp;" "&amp;1,""),IF($B184&lt;&gt;0,TEXT($B184,"00")&amp;" "&amp;#REF!&amp;" "&amp;2,""))</f>
        <v/>
      </c>
      <c r="BT185" t="str">
        <f t="shared" si="184"/>
        <v/>
      </c>
      <c r="BU185" t="str">
        <f t="shared" si="185"/>
        <v/>
      </c>
      <c r="BV185" t="str">
        <f t="shared" si="191"/>
        <v/>
      </c>
      <c r="BW185" t="str">
        <f t="shared" si="192"/>
        <v/>
      </c>
      <c r="BX185" t="str">
        <f t="shared" si="193"/>
        <v/>
      </c>
      <c r="BY185" t="str">
        <f t="shared" si="194"/>
        <v>CORNET Philippe</v>
      </c>
      <c r="BZ185" t="str">
        <f t="shared" si="195"/>
        <v>S3H</v>
      </c>
      <c r="CA185" s="935">
        <f t="shared" si="196"/>
        <v>0</v>
      </c>
    </row>
    <row r="186" spans="1:79" ht="15.75" customHeight="1" thickBot="1" x14ac:dyDescent="0.45">
      <c r="A186" s="1497"/>
      <c r="B186" s="1687"/>
      <c r="C186" s="113" t="s">
        <v>528</v>
      </c>
      <c r="D186" s="114" t="s">
        <v>1557</v>
      </c>
      <c r="E186" s="114" t="s">
        <v>131</v>
      </c>
      <c r="F186" s="115" t="s">
        <v>92</v>
      </c>
      <c r="G186" s="115">
        <v>23.1</v>
      </c>
      <c r="H186" s="1670">
        <f t="shared" ref="H186" si="251">IF(G187="","",G186+G187)</f>
        <v>59.1</v>
      </c>
      <c r="I186" s="115" t="str">
        <f>IF(ISNA(VLOOKUP(C186,'J1&amp;J2'!$CA$9:$CE$466,5,FALSE)),"",VLOOKUP(C186,'J1&amp;J2'!$CA$9:$CE$466,5,FALSE))</f>
        <v>MAX2</v>
      </c>
      <c r="J186" s="1627"/>
      <c r="K186" s="1685" t="str">
        <f>IF(ISNA(VLOOKUP(J186,SaisieScores!$I$12:$J$103,2,FALSE)),"",VLOOKUP(J186,SaisieScores!$I$12:$J$103,2,FALSE))</f>
        <v/>
      </c>
      <c r="L186" s="1695" t="str">
        <f>IF(OR(K186="",K186=0,K186=999),"",K186)</f>
        <v/>
      </c>
      <c r="M186" s="1670" t="str">
        <f>IF(L186="","",L186-$AL$6)</f>
        <v/>
      </c>
      <c r="N186" s="1670" t="str">
        <f t="shared" ref="N186" si="252">IF(K186="","",RANK(K186,($K$10:$K$257),1))</f>
        <v/>
      </c>
      <c r="O186" s="902">
        <f>IF(COUNTIF($K$184:$K$213,"&gt;1")&lt;3,"",SMALL($K$184:$K$213,3))</f>
        <v>66</v>
      </c>
      <c r="P186" s="902">
        <f>IF(O186="","",RANK(O186,($O$10:$O$257),1))</f>
        <v>5</v>
      </c>
      <c r="Q186" s="903">
        <f>IF(P186&gt;20,"",IF(P186&lt;=190,40-((P186-1)*2),1))</f>
        <v>32</v>
      </c>
      <c r="R186" s="1692" t="str">
        <f>IF(OR(ISBLANK(K186),K186=""),"",RANK(K186,$K$184:$K$199,1)+COUNTIF($K$184:K186,K186)-1)</f>
        <v/>
      </c>
      <c r="S186" s="1689" t="str">
        <f>IF(R186="","",IF(R186&gt;3,"",IF(R186=1,K186,IF(R186=2,K186,IF(R186=3,K186)))))</f>
        <v/>
      </c>
      <c r="T186" s="1426">
        <v>124</v>
      </c>
      <c r="U186" s="1328">
        <f>IF(ISNA(VLOOKUP(T186,SaisieScores!$L$12:$M$103,2,FALSE)),"",VLOOKUP(T186,SaisieScores!$L$12:$M$103,2,FALSE))</f>
        <v>91</v>
      </c>
      <c r="V186" s="985">
        <f t="shared" si="0"/>
        <v>91</v>
      </c>
      <c r="W186" s="82">
        <f>IF('JOURNÉE 1'!AC186=0,"",'JOURNÉE 1'!AC186)</f>
        <v>70</v>
      </c>
      <c r="X186" s="82">
        <f>IF(OR(ISBLANK(U186),U186=""),"",IF(U186="AB","",RANK(U186,$U$184:$U$213,1)+COUNTIF($U$184:U215,U186)-1))</f>
        <v>7</v>
      </c>
      <c r="Y186" s="82">
        <f>IF(COUNTIF($U$184:$U$213,"&gt;1")&lt;3,"",SMALL($U$184:$U$213,3))</f>
        <v>71</v>
      </c>
      <c r="Z186" s="82">
        <f>IF(Y186="","",RANK(Y186,($Y$10:$Y$257),1))</f>
        <v>6</v>
      </c>
      <c r="AA186" s="82">
        <f>IF(Z186&gt;20,"",IF(Z186&lt;=190,20-((Z186-1)*1),1))</f>
        <v>15</v>
      </c>
      <c r="AB186" s="82" t="str">
        <f t="shared" si="1"/>
        <v/>
      </c>
      <c r="AC186" s="1042">
        <f t="shared" si="199"/>
        <v>19</v>
      </c>
      <c r="AD186" s="1046">
        <f t="shared" si="186"/>
        <v>28</v>
      </c>
      <c r="AE186" s="82" t="str">
        <f t="shared" si="187"/>
        <v/>
      </c>
      <c r="AF186" s="1141">
        <f>IF(ISNA(VLOOKUP(C186,'JOURNÉE 1'!$C$10:$AN$257,36,FALSE)),"",VLOOKUP(C186,'JOURNÉE 1'!$C$10:$AN$257,36,FALSE))</f>
        <v>17</v>
      </c>
      <c r="AG186" s="1141">
        <f t="shared" si="188"/>
        <v>17</v>
      </c>
      <c r="AH186" s="1141">
        <f t="shared" si="189"/>
        <v>17.2</v>
      </c>
      <c r="AI186" s="1141">
        <f t="shared" si="190"/>
        <v>-5.9</v>
      </c>
      <c r="AJ186" s="1242">
        <f t="shared" si="200"/>
        <v>67.900000000000006</v>
      </c>
      <c r="AK186" s="1046">
        <f t="shared" si="201"/>
        <v>13</v>
      </c>
      <c r="AL186" s="82">
        <f t="shared" si="3"/>
        <v>67.900000000000006</v>
      </c>
      <c r="AM186" s="270">
        <f t="shared" si="4"/>
        <v>67.900000000000006</v>
      </c>
      <c r="AN186" s="288">
        <f>IF(COUNTIF($AT$184:$AT$213,"&gt;1")&lt;3,"",SMALL($AT$184:$AT$213,3))</f>
        <v>67.900000000000006</v>
      </c>
      <c r="AO186" s="989">
        <f>IF(COUNTIF($AN$184:$AN$187,"&gt;1")&lt;3,"",SMALL($AN$184:$AN$187,3))</f>
        <v>67.900000000000006</v>
      </c>
      <c r="AP186" s="270">
        <f>IF(AO186="","",RANK(AO186,($AO$10:$AO$257),1))</f>
        <v>5</v>
      </c>
      <c r="AQ186" s="270">
        <f>IF(AP186&gt;20,"",IF(AP186&lt;=190,20-((AP186-1)*1),1))</f>
        <v>16</v>
      </c>
      <c r="AR186" s="270">
        <f t="shared" si="202"/>
        <v>13</v>
      </c>
      <c r="AS186" s="271">
        <f t="shared" si="5"/>
        <v>8</v>
      </c>
      <c r="AT186" s="272">
        <f t="shared" si="6"/>
        <v>67.900000000000006</v>
      </c>
      <c r="AU186" s="273">
        <f t="shared" si="250"/>
        <v>3</v>
      </c>
      <c r="AV186" s="278" t="str">
        <f t="shared" si="214"/>
        <v/>
      </c>
      <c r="AW186" s="1497"/>
      <c r="AX186" s="1497"/>
      <c r="AY186" s="1703">
        <f>IF(BG186= "", "",BG186)</f>
        <v>0</v>
      </c>
      <c r="AZ186" s="1697" t="str">
        <f>IF(OR(BF186=""),"",IF(OR(BG186=""),"",BF186))</f>
        <v/>
      </c>
      <c r="BA186" s="1698" t="str">
        <f>IF(BH186= "", "",BH186)</f>
        <v/>
      </c>
      <c r="BB186" s="983">
        <f t="shared" si="9"/>
        <v>70</v>
      </c>
      <c r="BC186" s="83" t="str">
        <f t="shared" si="10"/>
        <v/>
      </c>
      <c r="BD186" s="984" t="str">
        <f t="shared" si="11"/>
        <v/>
      </c>
      <c r="BE186" s="1655" t="str">
        <f>IF(OR(C186="",C187=""),"",CONCATENATE(C186,C187))</f>
        <v/>
      </c>
      <c r="BF186" s="1655" t="str">
        <f>IF(L186= "", "",L186)</f>
        <v/>
      </c>
      <c r="BG186" s="1655">
        <f>IF(ISNA(VLOOKUP(BE186,'JOURNÉE 1'!$BI$10:$BK$280,2,FALSE)),"",VLOOKUP(BE186,'JOURNÉE 1'!$BI$10:$BK$280,2,FALSE))</f>
        <v>0</v>
      </c>
      <c r="BH186" s="1655" t="str">
        <f>IF(OR(BF186="",BG186=""),"",MIN(BF186:BG186))</f>
        <v/>
      </c>
      <c r="BI186" s="1655" t="str">
        <f>IF(COUNTIF(BF186,"&gt;1")&lt;1,"",SMALL(BF186:BG186,1))</f>
        <v/>
      </c>
      <c r="BJ186" s="1029" t="str">
        <f t="shared" si="219"/>
        <v>49300.15.0027</v>
      </c>
      <c r="BK186" s="1310">
        <f t="shared" si="13"/>
        <v>91</v>
      </c>
      <c r="BL186" s="1029" t="str">
        <f>IF(ISBLANK('JOURNÉE 1'!C186),"",'JOURNÉE 1'!C186)</f>
        <v>49300.14.0025</v>
      </c>
      <c r="BM186" s="1310">
        <f>IF(ISBLANK('JOURNÉE 1'!AB186),"",'JOURNÉE 1'!AB186)</f>
        <v>70</v>
      </c>
      <c r="BN186" s="1310" t="str">
        <f>IF(ISNA(VLOOKUP(BJ186,'JOURNÉE 1'!$BN$10:$BQ$280,3,FALSE)),"",VLOOKUP(BJ186,'JOURNÉE 1'!$BN$10:$BQ$280,3,FALSE))</f>
        <v/>
      </c>
      <c r="BO186" s="1310" t="str">
        <f t="shared" si="21"/>
        <v/>
      </c>
      <c r="BP186" s="1310">
        <f t="shared" si="126"/>
        <v>70</v>
      </c>
      <c r="BQ186" s="1310" t="str">
        <f>IF(ISNA(VLOOKUP(BJ186,'JOURNÉE 1'!$C$10:AF$298,1,FALSE)),"",VLOOKUP(BJ186,'JOURNÉE 1'!$C$10:$AF$298,1,FALSE))</f>
        <v>49300.15.0027</v>
      </c>
      <c r="BR186" s="280"/>
      <c r="BS186" t="str">
        <f>IF(ISEVEN(ROW()),IF($B186&lt;&gt;0,TEXT($B186,"00")&amp;" "&amp;#REF!&amp;" "&amp;1,""),IF($B185&lt;&gt;0,TEXT($B185,"00")&amp;" "&amp;#REF!&amp;" "&amp;2,""))</f>
        <v/>
      </c>
      <c r="BT186" t="str">
        <f t="shared" si="184"/>
        <v/>
      </c>
      <c r="BU186" t="str">
        <f t="shared" si="185"/>
        <v/>
      </c>
      <c r="BV186" t="str">
        <f t="shared" si="191"/>
        <v/>
      </c>
      <c r="BW186" t="str">
        <f t="shared" si="192"/>
        <v/>
      </c>
      <c r="BX186" t="str">
        <f t="shared" si="193"/>
        <v/>
      </c>
      <c r="BY186" t="str">
        <f t="shared" si="194"/>
        <v>ANNIC Françoise</v>
      </c>
      <c r="BZ186" t="str">
        <f t="shared" si="195"/>
        <v>S3F</v>
      </c>
      <c r="CA186" s="935">
        <f t="shared" si="196"/>
        <v>23.1</v>
      </c>
    </row>
    <row r="187" spans="1:79" ht="15.75" customHeight="1" thickTop="1" thickBot="1" x14ac:dyDescent="0.45">
      <c r="A187" s="1497"/>
      <c r="B187" s="1678"/>
      <c r="C187" s="80"/>
      <c r="D187" s="81"/>
      <c r="E187" s="81"/>
      <c r="F187" s="82"/>
      <c r="G187" s="82">
        <v>36</v>
      </c>
      <c r="H187" s="1469"/>
      <c r="I187" s="82" t="str">
        <f>IF(ISNA(VLOOKUP(C187,'J1&amp;J2'!$CA$9:$CE$466,5,FALSE)),"",VLOOKUP(C187,'J1&amp;J2'!$CA$9:$CE$466,5,FALSE))</f>
        <v/>
      </c>
      <c r="J187" s="1519"/>
      <c r="K187" s="1680"/>
      <c r="L187" s="1691"/>
      <c r="M187" s="1469"/>
      <c r="N187" s="1469"/>
      <c r="O187" s="103"/>
      <c r="P187" s="103" t="s">
        <v>74</v>
      </c>
      <c r="Q187" s="390">
        <f>IF(SUM(Q184:Q186)&lt;&gt;0,SUM(Q184:Q186),0)</f>
        <v>102</v>
      </c>
      <c r="R187" s="1691"/>
      <c r="S187" s="1469"/>
      <c r="T187" s="1424"/>
      <c r="U187" s="1328" t="str">
        <f>IF(ISNA(VLOOKUP(T187,SaisieScores!$L$12:$M$103,2,FALSE)),"",VLOOKUP(T187,SaisieScores!$L$12:$M$103,2,FALSE))</f>
        <v/>
      </c>
      <c r="V187" s="942" t="str">
        <f t="shared" si="0"/>
        <v/>
      </c>
      <c r="W187" s="87">
        <f>IF('JOURNÉE 1'!AC187=0,"",'JOURNÉE 1'!AC187)</f>
        <v>89</v>
      </c>
      <c r="X187" s="87" t="str">
        <f>IF(OR(ISBLANK(U187),U187=""),"",IF(U187="AB","",RANK(U187,$U$184:$U$213,1)+COUNTIF($U$184:U216,U187)-1))</f>
        <v/>
      </c>
      <c r="Y187" s="121">
        <f>IF(COUNTIF($U$184:$U$213,"&gt;1")&lt;4,"",SMALL($U$184:$U$213,4))</f>
        <v>77</v>
      </c>
      <c r="Z187" s="121">
        <f>IF(Y187="","",RANK(Y187,($Y$10:$Y$257),1))</f>
        <v>12</v>
      </c>
      <c r="AA187" s="121">
        <f>IF(Z187&gt;20,"",IF(Z187&lt;=190,20-((Z187-1)*1),1))</f>
        <v>9</v>
      </c>
      <c r="AB187" s="87" t="str">
        <f t="shared" si="1"/>
        <v/>
      </c>
      <c r="AC187" s="86" t="str">
        <f t="shared" si="199"/>
        <v/>
      </c>
      <c r="AD187" s="1045" t="str">
        <f t="shared" si="186"/>
        <v/>
      </c>
      <c r="AE187" s="87" t="str">
        <f t="shared" si="187"/>
        <v/>
      </c>
      <c r="AF187" s="1140" t="str">
        <f>IF(ISNA(VLOOKUP(C187,'JOURNÉE 1'!$C$10:$AN$257,36,FALSE)),"",VLOOKUP(C187,'JOURNÉE 1'!$C$10:$AN$257,36,FALSE))</f>
        <v/>
      </c>
      <c r="AG187" s="1162" t="str">
        <f t="shared" si="188"/>
        <v/>
      </c>
      <c r="AH187" s="1162" t="e">
        <f t="shared" si="189"/>
        <v>#VALUE!</v>
      </c>
      <c r="AI187" s="1162" t="e">
        <f t="shared" si="190"/>
        <v>#VALUE!</v>
      </c>
      <c r="AJ187" s="1260" t="str">
        <f t="shared" si="200"/>
        <v/>
      </c>
      <c r="AK187" s="1045" t="str">
        <f t="shared" si="201"/>
        <v/>
      </c>
      <c r="AL187" s="87" t="str">
        <f t="shared" si="3"/>
        <v/>
      </c>
      <c r="AM187" s="270" t="str">
        <f t="shared" si="4"/>
        <v/>
      </c>
      <c r="AN187" s="283" t="str">
        <f>IF(COUNTIF($AT$184:$AT$213,"&gt;1")&lt;4,"",SMALL($AT$184:$AT$213,4))</f>
        <v/>
      </c>
      <c r="AO187" s="991" t="str">
        <f>IF(COUNTIF($AN$184:$AN$187,"&gt;1")&lt;4,"",SMALL($AN$184:$AN$187,4))</f>
        <v/>
      </c>
      <c r="AP187" s="311" t="str">
        <f>IF(AO187="","",RANK(AO187,($AO$10:$AO$257),1))</f>
        <v/>
      </c>
      <c r="AQ187" s="283" t="str">
        <f>IF(AP187&gt;20,"",IF(AP187&lt;=190,20-((AP187-1)*1),1))</f>
        <v/>
      </c>
      <c r="AR187" s="270" t="str">
        <f t="shared" si="202"/>
        <v/>
      </c>
      <c r="AS187" s="271" t="str">
        <f t="shared" si="5"/>
        <v/>
      </c>
      <c r="AT187" s="272" t="str">
        <f t="shared" si="6"/>
        <v/>
      </c>
      <c r="AU187" s="273" t="str">
        <f t="shared" si="250"/>
        <v/>
      </c>
      <c r="AV187" s="274" t="str">
        <f t="shared" si="214"/>
        <v/>
      </c>
      <c r="AW187" s="1497"/>
      <c r="AX187" s="1497"/>
      <c r="AY187" s="1511"/>
      <c r="AZ187" s="1515"/>
      <c r="BA187" s="1458"/>
      <c r="BB187" s="983">
        <f t="shared" si="9"/>
        <v>89</v>
      </c>
      <c r="BC187" s="83" t="str">
        <f t="shared" si="10"/>
        <v/>
      </c>
      <c r="BD187" s="984" t="str">
        <f t="shared" si="11"/>
        <v/>
      </c>
      <c r="BE187" s="1654"/>
      <c r="BF187" s="1654"/>
      <c r="BG187" s="1654"/>
      <c r="BH187" s="1654"/>
      <c r="BI187" s="1654"/>
      <c r="BJ187" s="1029" t="str">
        <f t="shared" si="219"/>
        <v/>
      </c>
      <c r="BK187" s="1310" t="str">
        <f t="shared" si="13"/>
        <v/>
      </c>
      <c r="BL187" s="1029" t="str">
        <f>IF(ISBLANK('JOURNÉE 1'!C187),"",'JOURNÉE 1'!C187)</f>
        <v>49300.15.0027</v>
      </c>
      <c r="BM187" s="1310">
        <f>IF(ISBLANK('JOURNÉE 1'!AB187),"",'JOURNÉE 1'!AB187)</f>
        <v>89</v>
      </c>
      <c r="BN187" s="1310" t="str">
        <f>IF(ISNA(VLOOKUP(BJ187,'JOURNÉE 1'!$BN$10:$BQ$280,3,FALSE)),"",VLOOKUP(BJ187,'JOURNÉE 1'!$BN$10:$BQ$280,3,FALSE))</f>
        <v/>
      </c>
      <c r="BO187" s="1310" t="str">
        <f t="shared" si="21"/>
        <v/>
      </c>
      <c r="BP187" s="1310" t="str">
        <f t="shared" si="126"/>
        <v/>
      </c>
      <c r="BQ187" s="1310" t="str">
        <f>IF(ISNA(VLOOKUP(BJ187,'JOURNÉE 1'!$C$10:AF$298,1,FALSE)),"",VLOOKUP(BJ187,'JOURNÉE 1'!$C$10:$AF$298,1,FALSE))</f>
        <v/>
      </c>
      <c r="BR187" s="277"/>
      <c r="BS187" t="str">
        <f>IF(ISEVEN(ROW()),IF($B187&lt;&gt;0,TEXT($B187,"00")&amp;" "&amp;#REF!&amp;" "&amp;1,""),IF($B186&lt;&gt;0,TEXT($B186,"00")&amp;" "&amp;#REF!&amp;" "&amp;2,""))</f>
        <v/>
      </c>
      <c r="BT187" t="str">
        <f t="shared" si="184"/>
        <v/>
      </c>
      <c r="BU187" t="str">
        <f t="shared" si="185"/>
        <v/>
      </c>
      <c r="BV187" t="str">
        <f t="shared" si="191"/>
        <v/>
      </c>
      <c r="BW187" t="str">
        <f t="shared" si="192"/>
        <v/>
      </c>
      <c r="BX187" t="str">
        <f t="shared" si="193"/>
        <v/>
      </c>
      <c r="BY187" t="str">
        <f t="shared" si="194"/>
        <v/>
      </c>
      <c r="BZ187" t="str">
        <f t="shared" si="195"/>
        <v/>
      </c>
      <c r="CA187" s="935" t="str">
        <f t="shared" si="196"/>
        <v/>
      </c>
    </row>
    <row r="188" spans="1:79" ht="15.75" customHeight="1" thickTop="1" thickBot="1" x14ac:dyDescent="0.45">
      <c r="A188" s="1497"/>
      <c r="B188" s="1683"/>
      <c r="C188" s="97" t="s">
        <v>531</v>
      </c>
      <c r="D188" s="98" t="s">
        <v>1557</v>
      </c>
      <c r="E188" s="98" t="s">
        <v>1558</v>
      </c>
      <c r="F188" s="87" t="s">
        <v>66</v>
      </c>
      <c r="G188" s="87">
        <v>6.2</v>
      </c>
      <c r="H188" s="1661">
        <f t="shared" ref="H188" si="253">IF(G189="","",G188+G189)</f>
        <v>27</v>
      </c>
      <c r="I188" s="1103" t="str">
        <f>IF(ISNA(VLOOKUP(C188,'J1&amp;J2'!$CA$9:$CE$466,5,FALSE)),"",VLOOKUP(C188,'J1&amp;J2'!$CA$9:$CE$466,5,FALSE))</f>
        <v>MAX1</v>
      </c>
      <c r="J188" s="1516">
        <v>112</v>
      </c>
      <c r="K188" s="1685">
        <f>IF(ISNA(VLOOKUP(J188,SaisieScores!$I$12:$J$103,2,FALSE)),"",VLOOKUP(J188,SaisieScores!$I$12:$J$103,2,FALSE))</f>
        <v>65</v>
      </c>
      <c r="L188" s="1686">
        <f>IF(OR(K188="",K188=0,K188=999),"",K188)</f>
        <v>65</v>
      </c>
      <c r="M188" s="1661">
        <f>IF(L188="","",L188-$AL$6)</f>
        <v>-7</v>
      </c>
      <c r="N188" s="1661">
        <f t="shared" ref="N188" si="254">IF(K188="","",RANK(K188,($K$10:$K$257),1))</f>
        <v>4</v>
      </c>
      <c r="O188" s="99"/>
      <c r="P188" s="99"/>
      <c r="Q188" s="186"/>
      <c r="R188" s="1690">
        <f>IF(OR(ISBLANK(K188),K188=""),"",RANK(K188,$K$184:$K$199,1)+COUNTIF($K$184:K188,K188)-1)</f>
        <v>2</v>
      </c>
      <c r="S188" s="1468">
        <f>IF(R188="","",IF(R188&gt;3,"",IF(R188=1,K188,IF(R188=2,K188,IF(R188=3,K188)))))</f>
        <v>65</v>
      </c>
      <c r="T188" s="1425">
        <v>125</v>
      </c>
      <c r="U188" s="1328">
        <f>IF(ISNA(VLOOKUP(T188,SaisieScores!$L$12:$M$103,2,FALSE)),"",VLOOKUP(T188,SaisieScores!$L$12:$M$103,2,FALSE))</f>
        <v>66</v>
      </c>
      <c r="V188" s="985">
        <f t="shared" si="0"/>
        <v>66</v>
      </c>
      <c r="W188" s="82">
        <f>IF('JOURNÉE 1'!AC188=0,"",'JOURNÉE 1'!AC188)</f>
        <v>73</v>
      </c>
      <c r="X188" s="82">
        <f>IF(OR(ISBLANK(U188),U188=""),"",IF(U188="AB","",RANK(U188,$U$184:$U$213,1)+COUNTIF($U$184:U217,U188)-1))</f>
        <v>1</v>
      </c>
      <c r="Y188" s="103"/>
      <c r="Z188" s="103" t="s">
        <v>74</v>
      </c>
      <c r="AA188" s="103">
        <f>IF(SUM(AA184:AA187)&lt;&gt;0,SUM(AA184:AA187),0)</f>
        <v>60</v>
      </c>
      <c r="AB188" s="82">
        <f t="shared" si="1"/>
        <v>19</v>
      </c>
      <c r="AC188" s="1042">
        <f t="shared" si="199"/>
        <v>-6</v>
      </c>
      <c r="AD188" s="1046">
        <f t="shared" si="186"/>
        <v>2</v>
      </c>
      <c r="AE188" s="82">
        <f t="shared" si="187"/>
        <v>66</v>
      </c>
      <c r="AF188" s="1141">
        <f>IF(ISNA(VLOOKUP(C188,'JOURNÉE 1'!$C$10:$AN$257,36,FALSE)),"",VLOOKUP(C188,'JOURNÉE 1'!$C$10:$AN$257,36,FALSE))</f>
        <v>8</v>
      </c>
      <c r="AG188" s="1141">
        <f t="shared" si="188"/>
        <v>8</v>
      </c>
      <c r="AH188" s="1141">
        <f t="shared" si="189"/>
        <v>5.1999999999999993</v>
      </c>
      <c r="AI188" s="1141">
        <f t="shared" si="190"/>
        <v>-1</v>
      </c>
      <c r="AJ188" s="1242">
        <f t="shared" si="200"/>
        <v>59.8</v>
      </c>
      <c r="AK188" s="1046">
        <f t="shared" si="201"/>
        <v>2</v>
      </c>
      <c r="AL188" s="82" t="str">
        <f t="shared" si="3"/>
        <v/>
      </c>
      <c r="AM188" s="270" t="str">
        <f t="shared" si="4"/>
        <v/>
      </c>
      <c r="AN188" s="261"/>
      <c r="AO188" s="989"/>
      <c r="AP188" s="313" t="s">
        <v>74</v>
      </c>
      <c r="AQ188" s="284">
        <f>IF(SUM(AQ184:AQ187)&lt;&gt;0,SUM(AQ184:AQ187),0)</f>
        <v>54</v>
      </c>
      <c r="AR188" s="270">
        <f t="shared" si="202"/>
        <v>2</v>
      </c>
      <c r="AS188" s="271">
        <f t="shared" si="5"/>
        <v>19</v>
      </c>
      <c r="AT188" s="272" t="str">
        <f t="shared" si="6"/>
        <v/>
      </c>
      <c r="AU188" s="273" t="str">
        <f t="shared" si="250"/>
        <v/>
      </c>
      <c r="AV188" s="278" t="str">
        <f t="shared" si="214"/>
        <v/>
      </c>
      <c r="AW188" s="1497"/>
      <c r="AX188" s="1497"/>
      <c r="AY188" s="1667" t="str">
        <f>IF(BG188= "", "",BG188)</f>
        <v/>
      </c>
      <c r="AZ188" s="1658" t="str">
        <f>IF(OR(BF188=""),"",IF(OR(BG188=""),"",BF188))</f>
        <v/>
      </c>
      <c r="BA188" s="1660" t="str">
        <f>IF(BH188= "", "",BH188)</f>
        <v/>
      </c>
      <c r="BB188" s="1307">
        <f t="shared" si="9"/>
        <v>73</v>
      </c>
      <c r="BC188" s="87">
        <f t="shared" si="10"/>
        <v>66</v>
      </c>
      <c r="BD188" s="986">
        <f t="shared" si="11"/>
        <v>66</v>
      </c>
      <c r="BE188" s="1655" t="str">
        <f>IF(OR(C188="",C189=""),"",CONCATENATE(C188,C189))</f>
        <v>49300.14.002549300.18.0026</v>
      </c>
      <c r="BF188" s="1655">
        <f>IF(L188= "", "",L188)</f>
        <v>65</v>
      </c>
      <c r="BG188" s="1655" t="str">
        <f>IF(ISNA(VLOOKUP(BE188,'JOURNÉE 1'!$BI$10:$BK$280,2,FALSE)),"",VLOOKUP(BE188,'JOURNÉE 1'!$BI$10:$BK$280,2,FALSE))</f>
        <v/>
      </c>
      <c r="BH188" s="1655" t="str">
        <f>IF(OR(BF188="",BG188=""),"",MIN(BF188:BG188))</f>
        <v/>
      </c>
      <c r="BI188" s="1655">
        <f>IF(COUNTIF(BF188,"&gt;1")&lt;1,"",SMALL(BF188:BG188,1))</f>
        <v>65</v>
      </c>
      <c r="BJ188" s="1029" t="str">
        <f t="shared" si="219"/>
        <v>49300.14.0025</v>
      </c>
      <c r="BK188" s="1310">
        <f t="shared" si="13"/>
        <v>66</v>
      </c>
      <c r="BL188" s="1029" t="str">
        <f>IF(ISBLANK('JOURNÉE 1'!C188),"",'JOURNÉE 1'!C188)</f>
        <v>44240.95.079</v>
      </c>
      <c r="BM188" s="1310">
        <f>IF(ISBLANK('JOURNÉE 1'!AB188),"",'JOURNÉE 1'!AB188)</f>
        <v>73</v>
      </c>
      <c r="BN188" s="1310" t="str">
        <f>IF(ISNA(VLOOKUP(BJ188,'JOURNÉE 1'!$BN$10:$BQ$280,3,FALSE)),"",VLOOKUP(BJ188,'JOURNÉE 1'!$BN$10:$BQ$280,3,FALSE))</f>
        <v>49300.15.0027</v>
      </c>
      <c r="BO188" s="1310">
        <f t="shared" si="21"/>
        <v>66</v>
      </c>
      <c r="BP188" s="1310">
        <f t="shared" si="126"/>
        <v>66</v>
      </c>
      <c r="BQ188" s="1310" t="str">
        <f>IF(ISNA(VLOOKUP(BJ188,'JOURNÉE 1'!$C$10:AF$298,1,FALSE)),"",VLOOKUP(BJ188,'JOURNÉE 1'!$C$10:$AF$298,1,FALSE))</f>
        <v>49300.14.0025</v>
      </c>
      <c r="BR188" s="280"/>
      <c r="BS188" t="str">
        <f>IF(ISEVEN(ROW()),IF($B188&lt;&gt;0,TEXT($B188,"00")&amp;" "&amp;#REF!&amp;" "&amp;1,""),IF($B187&lt;&gt;0,TEXT($B187,"00")&amp;" "&amp;#REF!&amp;" "&amp;2,""))</f>
        <v/>
      </c>
      <c r="BT188" t="str">
        <f t="shared" si="184"/>
        <v/>
      </c>
      <c r="BU188" t="str">
        <f t="shared" si="185"/>
        <v/>
      </c>
      <c r="BV188" t="str">
        <f t="shared" si="191"/>
        <v/>
      </c>
      <c r="BW188" t="str">
        <f t="shared" si="192"/>
        <v/>
      </c>
      <c r="BX188" t="str">
        <f t="shared" si="193"/>
        <v/>
      </c>
      <c r="BY188" t="str">
        <f t="shared" si="194"/>
        <v>ANNIC Jean-François</v>
      </c>
      <c r="BZ188" t="str">
        <f t="shared" si="195"/>
        <v>S3H</v>
      </c>
      <c r="CA188" s="935">
        <f t="shared" si="196"/>
        <v>6.2</v>
      </c>
    </row>
    <row r="189" spans="1:79" ht="15.75" customHeight="1" thickBot="1" x14ac:dyDescent="0.45">
      <c r="A189" s="1497"/>
      <c r="B189" s="1684"/>
      <c r="C189" s="97" t="s">
        <v>536</v>
      </c>
      <c r="D189" s="98" t="s">
        <v>2069</v>
      </c>
      <c r="E189" s="98" t="s">
        <v>1468</v>
      </c>
      <c r="F189" s="87" t="s">
        <v>78</v>
      </c>
      <c r="G189" s="87">
        <v>20.8</v>
      </c>
      <c r="H189" s="1469"/>
      <c r="I189" s="1103" t="str">
        <f>IF(ISNA(VLOOKUP(C189,'J1&amp;J2'!$CA$9:$CE$466,5,FALSE)),"",VLOOKUP(C189,'J1&amp;J2'!$CA$9:$CE$466,5,FALSE))</f>
        <v>MAX2</v>
      </c>
      <c r="J189" s="1517"/>
      <c r="K189" s="1680"/>
      <c r="L189" s="1691"/>
      <c r="M189" s="1469"/>
      <c r="N189" s="1469"/>
      <c r="O189" s="88"/>
      <c r="P189" s="88"/>
      <c r="Q189" s="987"/>
      <c r="R189" s="1691"/>
      <c r="S189" s="1469"/>
      <c r="T189" s="1425">
        <v>126</v>
      </c>
      <c r="U189" s="1328">
        <f>IF(ISNA(VLOOKUP(T189,SaisieScores!$L$12:$M$103,2,FALSE)),"",VLOOKUP(T189,SaisieScores!$L$12:$M$103,2,FALSE))</f>
        <v>87</v>
      </c>
      <c r="V189" s="942">
        <f t="shared" si="0"/>
        <v>87</v>
      </c>
      <c r="W189" s="87">
        <f>IF('JOURNÉE 1'!AC189=0,"",'JOURNÉE 1'!AC189)</f>
        <v>86</v>
      </c>
      <c r="X189" s="87">
        <f>IF(OR(ISBLANK(U189),U189=""),"",IF(U189="AB","",RANK(U189,$U$184:$U$213,1)+COUNTIF($U$184:U218,U189)-1))</f>
        <v>6</v>
      </c>
      <c r="Y189" s="99"/>
      <c r="Z189" s="99"/>
      <c r="AA189" s="99"/>
      <c r="AB189" s="87" t="str">
        <f t="shared" si="1"/>
        <v/>
      </c>
      <c r="AC189" s="86">
        <f t="shared" si="199"/>
        <v>15</v>
      </c>
      <c r="AD189" s="1045">
        <f t="shared" si="186"/>
        <v>24</v>
      </c>
      <c r="AE189" s="87" t="str">
        <f t="shared" si="187"/>
        <v/>
      </c>
      <c r="AF189" s="1140">
        <f>IF(ISNA(VLOOKUP(C189,'JOURNÉE 1'!$C$10:$AN$257,36,FALSE)),"",VLOOKUP(C189,'JOURNÉE 1'!$C$10:$AN$257,36,FALSE))</f>
        <v>0</v>
      </c>
      <c r="AG189" s="1162">
        <f t="shared" si="188"/>
        <v>0</v>
      </c>
      <c r="AH189" s="1162">
        <f t="shared" si="189"/>
        <v>1.5</v>
      </c>
      <c r="AI189" s="1162">
        <f t="shared" si="190"/>
        <v>-19.3</v>
      </c>
      <c r="AJ189" s="1241">
        <f t="shared" si="200"/>
        <v>66.2</v>
      </c>
      <c r="AK189" s="1045">
        <f t="shared" si="201"/>
        <v>8</v>
      </c>
      <c r="AL189" s="87">
        <f t="shared" si="3"/>
        <v>66.2</v>
      </c>
      <c r="AM189" s="270">
        <f t="shared" si="4"/>
        <v>66.2</v>
      </c>
      <c r="AN189" s="284"/>
      <c r="AO189" s="989"/>
      <c r="AP189" s="270"/>
      <c r="AQ189" s="270"/>
      <c r="AR189" s="270">
        <f t="shared" si="202"/>
        <v>8</v>
      </c>
      <c r="AS189" s="271">
        <f t="shared" si="5"/>
        <v>13</v>
      </c>
      <c r="AT189" s="272">
        <f t="shared" si="6"/>
        <v>66.2</v>
      </c>
      <c r="AU189" s="273">
        <f t="shared" si="250"/>
        <v>2</v>
      </c>
      <c r="AV189" s="274" t="str">
        <f t="shared" si="214"/>
        <v/>
      </c>
      <c r="AW189" s="1497"/>
      <c r="AX189" s="1497"/>
      <c r="AY189" s="1511"/>
      <c r="AZ189" s="1515"/>
      <c r="BA189" s="1458"/>
      <c r="BB189" s="1307">
        <f t="shared" si="9"/>
        <v>86</v>
      </c>
      <c r="BC189" s="87">
        <f t="shared" si="10"/>
        <v>87</v>
      </c>
      <c r="BD189" s="986">
        <f t="shared" si="11"/>
        <v>86</v>
      </c>
      <c r="BE189" s="1654"/>
      <c r="BF189" s="1654"/>
      <c r="BG189" s="1654"/>
      <c r="BH189" s="1654"/>
      <c r="BI189" s="1654"/>
      <c r="BJ189" s="1029" t="str">
        <f t="shared" si="219"/>
        <v>49300.18.0026</v>
      </c>
      <c r="BK189" s="1310">
        <f t="shared" si="13"/>
        <v>87</v>
      </c>
      <c r="BL189" s="1029" t="str">
        <f>IF(ISBLANK('JOURNÉE 1'!C189),"",'JOURNÉE 1'!C189)</f>
        <v>49300.16.0020</v>
      </c>
      <c r="BM189" s="1310">
        <f>IF(ISBLANK('JOURNÉE 1'!AB189),"",'JOURNÉE 1'!AB189)</f>
        <v>86</v>
      </c>
      <c r="BN189" s="1310" t="str">
        <f>IF(ISNA(VLOOKUP(BJ189,'JOURNÉE 1'!$BN$10:$BQ$280,3,FALSE)),"",VLOOKUP(BJ189,'JOURNÉE 1'!$BN$10:$BQ$280,3,FALSE))</f>
        <v>44240.96.016</v>
      </c>
      <c r="BO189" s="1310">
        <f t="shared" si="21"/>
        <v>86</v>
      </c>
      <c r="BP189" s="1310">
        <f t="shared" si="126"/>
        <v>86</v>
      </c>
      <c r="BQ189" s="1310" t="str">
        <f>IF(ISNA(VLOOKUP(BJ189,'JOURNÉE 1'!$C$10:AF$298,1,FALSE)),"",VLOOKUP(BJ189,'JOURNÉE 1'!$C$10:$AF$298,1,FALSE))</f>
        <v>49300.18.0026</v>
      </c>
      <c r="BR189" s="277"/>
      <c r="BS189" t="str">
        <f>IF(ISEVEN(ROW()),IF($B189&lt;&gt;0,TEXT($B189,"00")&amp;" "&amp;#REF!&amp;" "&amp;1,""),IF($B188&lt;&gt;0,TEXT($B188,"00")&amp;" "&amp;#REF!&amp;" "&amp;2,""))</f>
        <v/>
      </c>
      <c r="BT189" t="str">
        <f t="shared" si="184"/>
        <v/>
      </c>
      <c r="BU189" t="str">
        <f t="shared" si="185"/>
        <v/>
      </c>
      <c r="BV189" t="str">
        <f t="shared" si="191"/>
        <v/>
      </c>
      <c r="BW189" t="str">
        <f t="shared" si="192"/>
        <v/>
      </c>
      <c r="BX189" t="str">
        <f t="shared" si="193"/>
        <v/>
      </c>
      <c r="BY189" t="str">
        <f t="shared" si="194"/>
        <v>CRETON Bruno</v>
      </c>
      <c r="BZ189" t="str">
        <f t="shared" si="195"/>
        <v>S2H</v>
      </c>
      <c r="CA189" s="935">
        <f t="shared" si="196"/>
        <v>20.8</v>
      </c>
    </row>
    <row r="190" spans="1:79" ht="15.75" customHeight="1" x14ac:dyDescent="0.4">
      <c r="A190" s="1497"/>
      <c r="B190" s="1687"/>
      <c r="C190" s="113" t="s">
        <v>168</v>
      </c>
      <c r="D190" s="114" t="s">
        <v>1400</v>
      </c>
      <c r="E190" s="114" t="s">
        <v>1336</v>
      </c>
      <c r="F190" s="115" t="s">
        <v>70</v>
      </c>
      <c r="G190" s="115">
        <v>2.9</v>
      </c>
      <c r="H190" s="1670">
        <f t="shared" ref="H190" si="255">IF(G191="","",G190+G191)</f>
        <v>16</v>
      </c>
      <c r="I190" s="1107" t="str">
        <f>IF(ISNA(VLOOKUP(C190,'J1&amp;J2'!$CA$9:$CE$466,5,FALSE)),"",VLOOKUP(C190,'J1&amp;J2'!$CA$9:$CE$466,5,FALSE))</f>
        <v>MAX1</v>
      </c>
      <c r="J190" s="1627">
        <v>113</v>
      </c>
      <c r="K190" s="1685">
        <f>IF(ISNA(VLOOKUP(J190,SaisieScores!$I$12:$J$103,2,FALSE)),"",VLOOKUP(J190,SaisieScores!$I$12:$J$103,2,FALSE))</f>
        <v>61</v>
      </c>
      <c r="L190" s="1695">
        <f>IF(OR(K190="",K190=0,K190=999),"",K190)</f>
        <v>61</v>
      </c>
      <c r="M190" s="1670">
        <f>IF(L190="","",L190-$AL$6)</f>
        <v>-11</v>
      </c>
      <c r="N190" s="1670">
        <f t="shared" ref="N190" si="256">IF(K190="","",RANK(K190,($K$10:$K$257),1))</f>
        <v>3</v>
      </c>
      <c r="O190" s="115"/>
      <c r="P190" s="115"/>
      <c r="Q190" s="194"/>
      <c r="R190" s="1692">
        <f>IF(OR(ISBLANK(K190),K190=""),"",RANK(K190,$K$184:$K$199,1)+COUNTIF($K$184:K190,K190)-1)</f>
        <v>1</v>
      </c>
      <c r="S190" s="1689">
        <f>IF(R190="","",IF(R190&gt;3,"",IF(R190=1,K190,IF(R190=2,K190,IF(R190=3,K190)))))</f>
        <v>61</v>
      </c>
      <c r="T190" s="1426">
        <v>127</v>
      </c>
      <c r="U190" s="1328">
        <f>IF(ISNA(VLOOKUP(T190,SaisieScores!$L$12:$M$103,2,FALSE)),"",VLOOKUP(T190,SaisieScores!$L$12:$M$103,2,FALSE))</f>
        <v>71</v>
      </c>
      <c r="V190" s="985">
        <f t="shared" si="0"/>
        <v>71</v>
      </c>
      <c r="W190" s="82" t="str">
        <f>IF('JOURNÉE 1'!AC190=0,"",'JOURNÉE 1'!AC190)</f>
        <v/>
      </c>
      <c r="X190" s="82">
        <f>IF(OR(ISBLANK(U190),U190=""),"",IF(U190="AB","",RANK(U190,$U$184:$U$213,1)+COUNTIF($U$184:U219,U190)-1))</f>
        <v>3</v>
      </c>
      <c r="Y190" s="82"/>
      <c r="Z190" s="82"/>
      <c r="AA190" s="82"/>
      <c r="AB190" s="82">
        <f t="shared" si="1"/>
        <v>15</v>
      </c>
      <c r="AC190" s="1042">
        <f t="shared" si="199"/>
        <v>-1</v>
      </c>
      <c r="AD190" s="1046">
        <f t="shared" si="186"/>
        <v>6</v>
      </c>
      <c r="AE190" s="82">
        <f t="shared" si="187"/>
        <v>71</v>
      </c>
      <c r="AF190" s="1141" t="str">
        <f>IF(ISNA(VLOOKUP(C190,'JOURNÉE 1'!$C$10:$AN$257,36,FALSE)),"",VLOOKUP(C190,'JOURNÉE 1'!$C$10:$AN$257,36,FALSE))</f>
        <v>Total =&gt;</v>
      </c>
      <c r="AG190" s="1141" t="str">
        <f t="shared" si="188"/>
        <v>Total =&gt;</v>
      </c>
      <c r="AH190" s="1141" t="e">
        <f t="shared" si="189"/>
        <v>#VALUE!</v>
      </c>
      <c r="AI190" s="1141" t="e">
        <f t="shared" si="190"/>
        <v>#VALUE!</v>
      </c>
      <c r="AJ190" s="1242">
        <f t="shared" si="200"/>
        <v>68.099999999999994</v>
      </c>
      <c r="AK190" s="1046">
        <f t="shared" si="201"/>
        <v>15</v>
      </c>
      <c r="AL190" s="82" t="str">
        <f t="shared" si="3"/>
        <v/>
      </c>
      <c r="AM190" s="270" t="str">
        <f t="shared" si="4"/>
        <v/>
      </c>
      <c r="AN190" s="284"/>
      <c r="AO190" s="989"/>
      <c r="AP190" s="270"/>
      <c r="AQ190" s="270"/>
      <c r="AR190" s="270">
        <f t="shared" si="202"/>
        <v>15</v>
      </c>
      <c r="AS190" s="271">
        <f t="shared" si="5"/>
        <v>6</v>
      </c>
      <c r="AT190" s="272" t="str">
        <f t="shared" si="6"/>
        <v/>
      </c>
      <c r="AU190" s="273" t="str">
        <f t="shared" si="250"/>
        <v/>
      </c>
      <c r="AV190" s="278" t="str">
        <f t="shared" si="214"/>
        <v/>
      </c>
      <c r="AW190" s="1497"/>
      <c r="AX190" s="1497"/>
      <c r="AY190" s="1703" t="str">
        <f>IF(BG190= "", "",BG190)</f>
        <v/>
      </c>
      <c r="AZ190" s="1697" t="str">
        <f>IF(OR(BF190=""),"",IF(OR(BG190=""),"",BF190))</f>
        <v/>
      </c>
      <c r="BA190" s="1698" t="str">
        <f>IF(BH190= "", "",BH190)</f>
        <v/>
      </c>
      <c r="BB190" s="983" t="str">
        <f t="shared" si="9"/>
        <v/>
      </c>
      <c r="BC190" s="83">
        <f t="shared" si="10"/>
        <v>71</v>
      </c>
      <c r="BD190" s="984">
        <f t="shared" si="11"/>
        <v>71</v>
      </c>
      <c r="BE190" s="1655" t="str">
        <f>IF(OR(C190="",C191=""),"",CONCATENATE(C190,C191))</f>
        <v>44240.95.07944240.96.016</v>
      </c>
      <c r="BF190" s="1655">
        <f>IF(L190= "", "",L190)</f>
        <v>61</v>
      </c>
      <c r="BG190" s="1655" t="str">
        <f>IF(ISNA(VLOOKUP(BE190,'JOURNÉE 1'!$BI$10:$BK$280,2,FALSE)),"",VLOOKUP(BE190,'JOURNÉE 1'!$BI$10:$BK$280,2,FALSE))</f>
        <v/>
      </c>
      <c r="BH190" s="1655" t="str">
        <f>IF(OR(BF190="",BG190=""),"",MIN(BF190:BG190))</f>
        <v/>
      </c>
      <c r="BI190" s="1655">
        <f>IF(COUNTIF(BF190,"&gt;1")&lt;1,"",SMALL(BF190:BG190,1))</f>
        <v>61</v>
      </c>
      <c r="BJ190" s="1029" t="str">
        <f t="shared" si="219"/>
        <v>44240.95.079</v>
      </c>
      <c r="BK190" s="1310">
        <f t="shared" si="13"/>
        <v>71</v>
      </c>
      <c r="BL190" s="1029" t="str">
        <f>IF(ISBLANK('JOURNÉE 1'!C190),"",'JOURNÉE 1'!C190)</f>
        <v>49300.12.0024</v>
      </c>
      <c r="BM190" s="1310" t="str">
        <f>IF(ISBLANK('JOURNÉE 1'!AB190),"",'JOURNÉE 1'!AB190)</f>
        <v/>
      </c>
      <c r="BN190" s="1310" t="str">
        <f>IF(ISNA(VLOOKUP(BJ190,'JOURNÉE 1'!$BN$10:$BQ$280,3,FALSE)),"",VLOOKUP(BJ190,'JOURNÉE 1'!$BN$10:$BQ$280,3,FALSE))</f>
        <v>49300.14.0025</v>
      </c>
      <c r="BO190" s="1310">
        <f t="shared" si="21"/>
        <v>71</v>
      </c>
      <c r="BP190" s="1310">
        <f t="shared" si="126"/>
        <v>71</v>
      </c>
      <c r="BQ190" s="1310" t="str">
        <f>IF(ISNA(VLOOKUP(BJ190,'JOURNÉE 1'!$C$10:AF$298,1,FALSE)),"",VLOOKUP(BJ190,'JOURNÉE 1'!$C$10:$AF$298,1,FALSE))</f>
        <v>44240.95.079</v>
      </c>
      <c r="BR190" s="280"/>
      <c r="BS190" t="str">
        <f>IF(ISEVEN(ROW()),IF($B190&lt;&gt;0,TEXT($B190,"00")&amp;" "&amp;#REF!&amp;" "&amp;1,""),IF($B189&lt;&gt;0,TEXT($B189,"00")&amp;" "&amp;#REF!&amp;" "&amp;2,""))</f>
        <v/>
      </c>
      <c r="BT190" t="str">
        <f t="shared" si="184"/>
        <v/>
      </c>
      <c r="BU190" t="str">
        <f t="shared" si="185"/>
        <v/>
      </c>
      <c r="BV190" t="str">
        <f t="shared" si="191"/>
        <v/>
      </c>
      <c r="BW190" t="str">
        <f t="shared" si="192"/>
        <v/>
      </c>
      <c r="BX190" t="str">
        <f t="shared" si="193"/>
        <v/>
      </c>
      <c r="BY190" t="str">
        <f t="shared" si="194"/>
        <v>DUREAU Guy</v>
      </c>
      <c r="BZ190" t="str">
        <f t="shared" si="195"/>
        <v>S4H</v>
      </c>
      <c r="CA190" s="935">
        <f t="shared" si="196"/>
        <v>2.9</v>
      </c>
    </row>
    <row r="191" spans="1:79" ht="15.75" customHeight="1" thickBot="1" x14ac:dyDescent="0.45">
      <c r="A191" s="1497"/>
      <c r="B191" s="1678"/>
      <c r="C191" s="80" t="s">
        <v>174</v>
      </c>
      <c r="D191" s="81" t="s">
        <v>1400</v>
      </c>
      <c r="E191" s="81" t="s">
        <v>1461</v>
      </c>
      <c r="F191" s="82" t="s">
        <v>92</v>
      </c>
      <c r="G191" s="82">
        <v>13.1</v>
      </c>
      <c r="H191" s="1469"/>
      <c r="I191" s="1102" t="str">
        <f>IF(ISNA(VLOOKUP(C191,'J1&amp;J2'!$CA$9:$CE$466,5,FALSE)),"",VLOOKUP(C191,'J1&amp;J2'!$CA$9:$CE$466,5,FALSE))</f>
        <v>MAX2</v>
      </c>
      <c r="J191" s="1519"/>
      <c r="K191" s="1680"/>
      <c r="L191" s="1691"/>
      <c r="M191" s="1469"/>
      <c r="N191" s="1469"/>
      <c r="O191" s="82"/>
      <c r="P191" s="82"/>
      <c r="Q191" s="269"/>
      <c r="R191" s="1691"/>
      <c r="S191" s="1469"/>
      <c r="T191" s="1424">
        <v>128</v>
      </c>
      <c r="U191" s="1328">
        <f>IF(ISNA(VLOOKUP(T191,SaisieScores!$L$12:$M$103,2,FALSE)),"",VLOOKUP(T191,SaisieScores!$L$12:$M$103,2,FALSE))</f>
        <v>77</v>
      </c>
      <c r="V191" s="942">
        <f t="shared" si="0"/>
        <v>77</v>
      </c>
      <c r="W191" s="87">
        <f>IF('JOURNÉE 1'!AC191=0,"",'JOURNÉE 1'!AC191)</f>
        <v>97</v>
      </c>
      <c r="X191" s="87">
        <f>IF(OR(ISBLANK(U191),U191=""),"",IF(U191="AB","",RANK(U191,$U$184:$U$213,1)+COUNTIF($U$184:U220,U191)-1))</f>
        <v>4</v>
      </c>
      <c r="Y191" s="99"/>
      <c r="Z191" s="99"/>
      <c r="AA191" s="99"/>
      <c r="AB191" s="87">
        <f t="shared" si="1"/>
        <v>9</v>
      </c>
      <c r="AC191" s="86">
        <f t="shared" si="199"/>
        <v>5</v>
      </c>
      <c r="AD191" s="1045">
        <f t="shared" si="186"/>
        <v>12</v>
      </c>
      <c r="AE191" s="87">
        <f t="shared" si="187"/>
        <v>77</v>
      </c>
      <c r="AF191" s="1140">
        <f>IF(ISNA(VLOOKUP(C191,'JOURNÉE 1'!$C$10:$AN$257,36,FALSE)),"",VLOOKUP(C191,'JOURNÉE 1'!$C$10:$AN$257,36,FALSE))</f>
        <v>0</v>
      </c>
      <c r="AG191" s="1162">
        <f t="shared" si="188"/>
        <v>0</v>
      </c>
      <c r="AH191" s="1162">
        <f t="shared" si="189"/>
        <v>0.5</v>
      </c>
      <c r="AI191" s="1162">
        <f t="shared" si="190"/>
        <v>-12.6</v>
      </c>
      <c r="AJ191" s="1241">
        <f t="shared" si="200"/>
        <v>63.9</v>
      </c>
      <c r="AK191" s="1045">
        <f t="shared" si="201"/>
        <v>4</v>
      </c>
      <c r="AL191" s="87" t="str">
        <f t="shared" si="3"/>
        <v/>
      </c>
      <c r="AM191" s="270" t="str">
        <f t="shared" si="4"/>
        <v/>
      </c>
      <c r="AN191" s="270"/>
      <c r="AO191" s="989"/>
      <c r="AP191" s="270"/>
      <c r="AQ191" s="270"/>
      <c r="AR191" s="270">
        <f t="shared" si="202"/>
        <v>4</v>
      </c>
      <c r="AS191" s="271">
        <f t="shared" si="5"/>
        <v>17</v>
      </c>
      <c r="AT191" s="272" t="str">
        <f t="shared" si="6"/>
        <v/>
      </c>
      <c r="AU191" s="273" t="str">
        <f t="shared" si="250"/>
        <v/>
      </c>
      <c r="AV191" s="274" t="str">
        <f t="shared" si="214"/>
        <v/>
      </c>
      <c r="AW191" s="1497"/>
      <c r="AX191" s="1497"/>
      <c r="AY191" s="1511"/>
      <c r="AZ191" s="1515"/>
      <c r="BA191" s="1458"/>
      <c r="BB191" s="983">
        <f t="shared" si="9"/>
        <v>97</v>
      </c>
      <c r="BC191" s="83" t="str">
        <f t="shared" si="10"/>
        <v/>
      </c>
      <c r="BD191" s="984" t="str">
        <f t="shared" si="11"/>
        <v/>
      </c>
      <c r="BE191" s="1654"/>
      <c r="BF191" s="1654"/>
      <c r="BG191" s="1654"/>
      <c r="BH191" s="1654"/>
      <c r="BI191" s="1654"/>
      <c r="BJ191" s="1029" t="str">
        <f t="shared" si="219"/>
        <v>44240.96.016</v>
      </c>
      <c r="BK191" s="1310">
        <f t="shared" si="13"/>
        <v>77</v>
      </c>
      <c r="BL191" s="1029" t="str">
        <f>IF(ISBLANK('JOURNÉE 1'!C191),"",'JOURNÉE 1'!C191)</f>
        <v>49300.18.0026</v>
      </c>
      <c r="BM191" s="1310">
        <f>IF(ISBLANK('JOURNÉE 1'!AB191),"",'JOURNÉE 1'!AB191)</f>
        <v>97</v>
      </c>
      <c r="BN191" s="1310" t="str">
        <f>IF(ISNA(VLOOKUP(BJ191,'JOURNÉE 1'!$BN$10:$BQ$280,3,FALSE)),"",VLOOKUP(BJ191,'JOURNÉE 1'!$BN$10:$BQ$280,3,FALSE))</f>
        <v/>
      </c>
      <c r="BO191" s="1310" t="str">
        <f t="shared" si="21"/>
        <v/>
      </c>
      <c r="BP191" s="1310">
        <f t="shared" si="126"/>
        <v>77</v>
      </c>
      <c r="BQ191" s="1310" t="str">
        <f>IF(ISNA(VLOOKUP(BJ191,'JOURNÉE 1'!$C$10:AF$298,1,FALSE)),"",VLOOKUP(BJ191,'JOURNÉE 1'!$C$10:$AF$298,1,FALSE))</f>
        <v>44240.96.016</v>
      </c>
      <c r="BR191" s="277"/>
      <c r="BS191" t="str">
        <f>IF(ISEVEN(ROW()),IF($B191&lt;&gt;0,TEXT($B191,"00")&amp;" "&amp;#REF!&amp;" "&amp;1,""),IF($B190&lt;&gt;0,TEXT($B190,"00")&amp;" "&amp;#REF!&amp;" "&amp;2,""))</f>
        <v/>
      </c>
      <c r="BT191" t="str">
        <f t="shared" si="184"/>
        <v/>
      </c>
      <c r="BU191" t="str">
        <f t="shared" si="185"/>
        <v/>
      </c>
      <c r="BV191" t="str">
        <f t="shared" si="191"/>
        <v/>
      </c>
      <c r="BW191" t="str">
        <f t="shared" si="192"/>
        <v/>
      </c>
      <c r="BX191" t="str">
        <f t="shared" si="193"/>
        <v/>
      </c>
      <c r="BY191" t="str">
        <f t="shared" si="194"/>
        <v>DUREAU Danielle</v>
      </c>
      <c r="BZ191" t="str">
        <f t="shared" si="195"/>
        <v>S3F</v>
      </c>
      <c r="CA191" s="935">
        <f t="shared" si="196"/>
        <v>13.1</v>
      </c>
    </row>
    <row r="192" spans="1:79" ht="15.75" customHeight="1" thickBot="1" x14ac:dyDescent="0.45">
      <c r="A192" s="1497"/>
      <c r="B192" s="1683"/>
      <c r="C192" s="97"/>
      <c r="D192" s="98"/>
      <c r="E192" s="98"/>
      <c r="F192" s="87"/>
      <c r="G192" s="87"/>
      <c r="H192" s="1661" t="str">
        <f t="shared" ref="H192" si="257">IF(G193="","",G192+G193)</f>
        <v/>
      </c>
      <c r="I192" s="1103" t="str">
        <f>IF(ISNA(VLOOKUP(C192,'J1&amp;J2'!$CA$9:$CE$466,5,FALSE)),"",VLOOKUP(C192,'J1&amp;J2'!$CA$9:$CE$466,5,FALSE))</f>
        <v/>
      </c>
      <c r="J192" s="1516"/>
      <c r="K192" s="1685" t="str">
        <f>IF(ISNA(VLOOKUP(J192,SaisieScores!$I$12:$J$103,2,FALSE)),"",VLOOKUP(J192,SaisieScores!$I$12:$J$103,2,FALSE))</f>
        <v/>
      </c>
      <c r="L192" s="1686" t="str">
        <f>IF(OR(K192="",K192=0,K192=999),"",K192)</f>
        <v/>
      </c>
      <c r="M192" s="1661" t="str">
        <f>IF(L192="","",L192-$AL$6)</f>
        <v/>
      </c>
      <c r="N192" s="1661" t="str">
        <f t="shared" ref="N192" si="258">IF(K192="","",RANK(K192,($K$10:$K$257),1))</f>
        <v/>
      </c>
      <c r="O192" s="99"/>
      <c r="P192" s="99"/>
      <c r="Q192" s="186"/>
      <c r="R192" s="1690" t="str">
        <f>IF(OR(ISBLANK(K192),K192=""),"",RANK(K192,$K$184:$K$199,1)+COUNTIF($K$184:K192,K192)-1)</f>
        <v/>
      </c>
      <c r="S192" s="1468" t="str">
        <f>IF(R192="","",IF(R192&gt;3,"",IF(R192=1,K192,IF(R192=2,K192,IF(R192=3,K192)))))</f>
        <v/>
      </c>
      <c r="T192" s="1425"/>
      <c r="U192" s="1328" t="str">
        <f>IF(ISNA(VLOOKUP(T192,SaisieScores!$L$12:$M$103,2,FALSE)),"",VLOOKUP(T192,SaisieScores!$L$12:$M$103,2,FALSE))</f>
        <v/>
      </c>
      <c r="V192" s="985" t="str">
        <f t="shared" si="0"/>
        <v/>
      </c>
      <c r="W192" s="82">
        <f>IF('JOURNÉE 1'!AC192=0,"",'JOURNÉE 1'!AC192)</f>
        <v>77</v>
      </c>
      <c r="X192" s="82" t="str">
        <f>IF(OR(ISBLANK(U192),U192=""),"",IF(U192="AB","",RANK(U192,$U$184:$U$213,1)+COUNTIF($U$184:U221,U192)-1))</f>
        <v/>
      </c>
      <c r="Y192" s="82"/>
      <c r="Z192" s="82"/>
      <c r="AA192" s="82"/>
      <c r="AB192" s="82" t="str">
        <f t="shared" si="1"/>
        <v/>
      </c>
      <c r="AC192" s="1042" t="str">
        <f t="shared" si="199"/>
        <v/>
      </c>
      <c r="AD192" s="1046" t="str">
        <f t="shared" si="186"/>
        <v/>
      </c>
      <c r="AE192" s="82" t="str">
        <f t="shared" si="187"/>
        <v/>
      </c>
      <c r="AF192" s="1141" t="str">
        <f>IF(ISNA(VLOOKUP(C192,'JOURNÉE 1'!$C$10:$AN$257,36,FALSE)),"",VLOOKUP(C192,'JOURNÉE 1'!$C$10:$AN$257,36,FALSE))</f>
        <v/>
      </c>
      <c r="AG192" s="1141" t="str">
        <f t="shared" si="188"/>
        <v/>
      </c>
      <c r="AH192" s="1141" t="str">
        <f t="shared" si="189"/>
        <v/>
      </c>
      <c r="AI192" s="1141" t="str">
        <f t="shared" si="190"/>
        <v/>
      </c>
      <c r="AJ192" s="1242" t="str">
        <f t="shared" si="200"/>
        <v/>
      </c>
      <c r="AK192" s="1046" t="str">
        <f t="shared" si="201"/>
        <v/>
      </c>
      <c r="AL192" s="82" t="str">
        <f t="shared" si="3"/>
        <v/>
      </c>
      <c r="AM192" s="270" t="str">
        <f t="shared" si="4"/>
        <v/>
      </c>
      <c r="AN192" s="284"/>
      <c r="AO192" s="989"/>
      <c r="AP192" s="270"/>
      <c r="AQ192" s="270"/>
      <c r="AR192" s="270" t="str">
        <f t="shared" si="202"/>
        <v/>
      </c>
      <c r="AS192" s="271" t="str">
        <f t="shared" si="5"/>
        <v/>
      </c>
      <c r="AT192" s="272" t="str">
        <f t="shared" si="6"/>
        <v/>
      </c>
      <c r="AU192" s="273" t="str">
        <f t="shared" si="250"/>
        <v/>
      </c>
      <c r="AV192" s="278" t="str">
        <f t="shared" si="214"/>
        <v/>
      </c>
      <c r="AW192" s="1497"/>
      <c r="AX192" s="1497"/>
      <c r="AY192" s="1667">
        <f>IF(BG192= "", "",BG192)</f>
        <v>0</v>
      </c>
      <c r="AZ192" s="1658" t="str">
        <f>IF(OR(BF192=""),"",IF(OR(BG192=""),"",BF192))</f>
        <v/>
      </c>
      <c r="BA192" s="1660" t="str">
        <f>IF(BH192= "", "",BH192)</f>
        <v/>
      </c>
      <c r="BB192" s="1307">
        <f t="shared" si="9"/>
        <v>77</v>
      </c>
      <c r="BC192" s="87" t="str">
        <f t="shared" si="10"/>
        <v/>
      </c>
      <c r="BD192" s="986" t="str">
        <f t="shared" si="11"/>
        <v/>
      </c>
      <c r="BE192" s="1655" t="str">
        <f>IF(OR(C192="",C193=""),"",CONCATENATE(C192,C193))</f>
        <v/>
      </c>
      <c r="BF192" s="1655" t="str">
        <f>IF(L192= "", "",L192)</f>
        <v/>
      </c>
      <c r="BG192" s="1655">
        <f>IF(ISNA(VLOOKUP(BE192,'JOURNÉE 1'!$BI$10:$BK$280,2,FALSE)),"",VLOOKUP(BE192,'JOURNÉE 1'!$BI$10:$BK$280,2,FALSE))</f>
        <v>0</v>
      </c>
      <c r="BH192" s="1655" t="str">
        <f>IF(OR(BF192="",BG192=""),"",MIN(BF192:BG192))</f>
        <v/>
      </c>
      <c r="BI192" s="1655" t="str">
        <f>IF(COUNTIF(BF192,"&gt;1")&lt;1,"",SMALL(BF192:BG192,1))</f>
        <v/>
      </c>
      <c r="BJ192" s="1029" t="str">
        <f t="shared" si="219"/>
        <v/>
      </c>
      <c r="BK192" s="1310" t="str">
        <f t="shared" si="13"/>
        <v/>
      </c>
      <c r="BL192" s="1029" t="str">
        <f>IF(ISBLANK('JOURNÉE 1'!C192),"",'JOURNÉE 1'!C192)</f>
        <v>49120.18.0018</v>
      </c>
      <c r="BM192" s="1310">
        <f>IF(ISBLANK('JOURNÉE 1'!AB192),"",'JOURNÉE 1'!AB192)</f>
        <v>77</v>
      </c>
      <c r="BN192" s="1310" t="str">
        <f>IF(ISNA(VLOOKUP(BJ192,'JOURNÉE 1'!$BN$10:$BQ$280,3,FALSE)),"",VLOOKUP(BJ192,'JOURNÉE 1'!$BN$10:$BQ$280,3,FALSE))</f>
        <v/>
      </c>
      <c r="BO192" s="1310" t="str">
        <f t="shared" si="21"/>
        <v/>
      </c>
      <c r="BP192" s="1310" t="str">
        <f t="shared" si="126"/>
        <v/>
      </c>
      <c r="BQ192" s="1310" t="str">
        <f>IF(ISNA(VLOOKUP(BJ192,'JOURNÉE 1'!$C$10:AF$298,1,FALSE)),"",VLOOKUP(BJ192,'JOURNÉE 1'!$C$10:$AF$298,1,FALSE))</f>
        <v/>
      </c>
      <c r="BR192" s="280"/>
      <c r="BS192" t="str">
        <f>IF(ISEVEN(ROW()),IF($B192&lt;&gt;0,TEXT($B192,"00")&amp;" "&amp;#REF!&amp;" "&amp;1,""),IF($B191&lt;&gt;0,TEXT($B191,"00")&amp;" "&amp;#REF!&amp;" "&amp;2,""))</f>
        <v/>
      </c>
      <c r="BT192" t="str">
        <f t="shared" si="184"/>
        <v/>
      </c>
      <c r="BU192" t="str">
        <f t="shared" si="185"/>
        <v/>
      </c>
      <c r="BV192" t="str">
        <f t="shared" si="191"/>
        <v/>
      </c>
      <c r="BW192" t="str">
        <f t="shared" si="192"/>
        <v/>
      </c>
      <c r="BX192" t="str">
        <f t="shared" si="193"/>
        <v/>
      </c>
      <c r="BY192" t="str">
        <f t="shared" si="194"/>
        <v/>
      </c>
      <c r="BZ192" t="str">
        <f t="shared" si="195"/>
        <v/>
      </c>
      <c r="CA192" s="935" t="str">
        <f t="shared" si="196"/>
        <v/>
      </c>
    </row>
    <row r="193" spans="1:79" ht="15.75" customHeight="1" thickBot="1" x14ac:dyDescent="0.45">
      <c r="A193" s="1497"/>
      <c r="B193" s="1684"/>
      <c r="C193" s="97"/>
      <c r="D193" s="98"/>
      <c r="E193" s="98"/>
      <c r="F193" s="87"/>
      <c r="G193" s="87"/>
      <c r="H193" s="1469"/>
      <c r="I193" s="1103" t="str">
        <f>IF(ISNA(VLOOKUP(C193,'J1&amp;J2'!$CA$9:$CE$466,5,FALSE)),"",VLOOKUP(C193,'J1&amp;J2'!$CA$9:$CE$466,5,FALSE))</f>
        <v/>
      </c>
      <c r="J193" s="1517"/>
      <c r="K193" s="1680"/>
      <c r="L193" s="1691"/>
      <c r="M193" s="1469"/>
      <c r="N193" s="1469"/>
      <c r="O193" s="88"/>
      <c r="P193" s="88"/>
      <c r="Q193" s="987"/>
      <c r="R193" s="1691"/>
      <c r="S193" s="1469"/>
      <c r="T193" s="1425"/>
      <c r="U193" s="1328" t="str">
        <f>IF(ISNA(VLOOKUP(T193,SaisieScores!$L$12:$M$103,2,FALSE)),"",VLOOKUP(T193,SaisieScores!$L$12:$M$103,2,FALSE))</f>
        <v/>
      </c>
      <c r="V193" s="942" t="str">
        <f t="shared" si="0"/>
        <v/>
      </c>
      <c r="W193" s="87" t="str">
        <f>IF('JOURNÉE 1'!AC193=0,"",'JOURNÉE 1'!AC193)</f>
        <v/>
      </c>
      <c r="X193" s="87" t="str">
        <f>IF(OR(ISBLANK(U193),U193=""),"",IF(U193="AB","",RANK(U193,$U$184:$U$213,1)+COUNTIF($U$184:U222,U193)-1))</f>
        <v/>
      </c>
      <c r="Y193" s="99"/>
      <c r="Z193" s="99"/>
      <c r="AA193" s="99"/>
      <c r="AB193" s="87" t="str">
        <f t="shared" si="1"/>
        <v/>
      </c>
      <c r="AC193" s="86" t="str">
        <f t="shared" si="199"/>
        <v/>
      </c>
      <c r="AD193" s="1045" t="str">
        <f t="shared" si="186"/>
        <v/>
      </c>
      <c r="AE193" s="87" t="str">
        <f t="shared" si="187"/>
        <v/>
      </c>
      <c r="AF193" s="1140" t="str">
        <f>IF(ISNA(VLOOKUP(C193,'JOURNÉE 1'!$C$10:$AN$257,36,FALSE)),"",VLOOKUP(C193,'JOURNÉE 1'!$C$10:$AN$257,36,FALSE))</f>
        <v/>
      </c>
      <c r="AG193" s="1162" t="str">
        <f t="shared" si="188"/>
        <v/>
      </c>
      <c r="AH193" s="1162" t="str">
        <f t="shared" si="189"/>
        <v/>
      </c>
      <c r="AI193" s="1162" t="str">
        <f t="shared" si="190"/>
        <v/>
      </c>
      <c r="AJ193" s="1241" t="str">
        <f t="shared" si="200"/>
        <v/>
      </c>
      <c r="AK193" s="1045" t="str">
        <f t="shared" si="201"/>
        <v/>
      </c>
      <c r="AL193" s="87" t="str">
        <f t="shared" si="3"/>
        <v/>
      </c>
      <c r="AM193" s="270" t="str">
        <f t="shared" si="4"/>
        <v/>
      </c>
      <c r="AN193" s="270"/>
      <c r="AO193" s="989"/>
      <c r="AP193" s="270"/>
      <c r="AQ193" s="270"/>
      <c r="AR193" s="270" t="str">
        <f t="shared" si="202"/>
        <v/>
      </c>
      <c r="AS193" s="271" t="str">
        <f t="shared" si="5"/>
        <v/>
      </c>
      <c r="AT193" s="272" t="str">
        <f t="shared" si="6"/>
        <v/>
      </c>
      <c r="AU193" s="273" t="str">
        <f t="shared" si="250"/>
        <v/>
      </c>
      <c r="AV193" s="274" t="str">
        <f t="shared" si="214"/>
        <v/>
      </c>
      <c r="AW193" s="1497"/>
      <c r="AX193" s="1497"/>
      <c r="AY193" s="1511"/>
      <c r="AZ193" s="1515"/>
      <c r="BA193" s="1458"/>
      <c r="BB193" s="1307" t="str">
        <f t="shared" si="9"/>
        <v/>
      </c>
      <c r="BC193" s="87" t="str">
        <f t="shared" si="10"/>
        <v/>
      </c>
      <c r="BD193" s="986" t="str">
        <f t="shared" si="11"/>
        <v/>
      </c>
      <c r="BE193" s="1654"/>
      <c r="BF193" s="1654"/>
      <c r="BG193" s="1654"/>
      <c r="BH193" s="1654"/>
      <c r="BI193" s="1654"/>
      <c r="BJ193" s="1029" t="str">
        <f t="shared" si="219"/>
        <v/>
      </c>
      <c r="BK193" s="1310" t="str">
        <f t="shared" si="13"/>
        <v/>
      </c>
      <c r="BL193" s="1029" t="str">
        <f>IF(ISBLANK('JOURNÉE 1'!C193),"",'JOURNÉE 1'!C193)</f>
        <v>44240.96.016</v>
      </c>
      <c r="BM193" s="1310" t="str">
        <f>IF(ISBLANK('JOURNÉE 1'!AB193),"",'JOURNÉE 1'!AB193)</f>
        <v/>
      </c>
      <c r="BN193" s="1310" t="str">
        <f>IF(ISNA(VLOOKUP(BJ193,'JOURNÉE 1'!$BN$10:$BQ$280,3,FALSE)),"",VLOOKUP(BJ193,'JOURNÉE 1'!$BN$10:$BQ$280,3,FALSE))</f>
        <v/>
      </c>
      <c r="BO193" s="1310" t="str">
        <f t="shared" si="21"/>
        <v/>
      </c>
      <c r="BP193" s="1310" t="str">
        <f t="shared" si="126"/>
        <v/>
      </c>
      <c r="BQ193" s="1310" t="str">
        <f>IF(ISNA(VLOOKUP(BJ193,'JOURNÉE 1'!$C$10:AF$298,1,FALSE)),"",VLOOKUP(BJ193,'JOURNÉE 1'!$C$10:$AF$298,1,FALSE))</f>
        <v/>
      </c>
      <c r="BR193" s="277"/>
      <c r="BS193" t="str">
        <f>IF(ISEVEN(ROW()),IF($B193&lt;&gt;0,TEXT($B193,"00")&amp;" "&amp;#REF!&amp;" "&amp;1,""),IF($B192&lt;&gt;0,TEXT($B192,"00")&amp;" "&amp;#REF!&amp;" "&amp;2,""))</f>
        <v/>
      </c>
      <c r="BT193" t="str">
        <f t="shared" si="184"/>
        <v/>
      </c>
      <c r="BU193" t="str">
        <f t="shared" si="185"/>
        <v/>
      </c>
      <c r="BV193" t="str">
        <f t="shared" si="191"/>
        <v/>
      </c>
      <c r="BW193" t="str">
        <f t="shared" si="192"/>
        <v/>
      </c>
      <c r="BX193" t="str">
        <f t="shared" si="193"/>
        <v/>
      </c>
      <c r="BY193" t="str">
        <f t="shared" si="194"/>
        <v/>
      </c>
      <c r="BZ193" t="str">
        <f t="shared" si="195"/>
        <v/>
      </c>
      <c r="CA193" s="935" t="str">
        <f t="shared" si="196"/>
        <v/>
      </c>
    </row>
    <row r="194" spans="1:79" ht="15.75" customHeight="1" x14ac:dyDescent="0.4">
      <c r="A194" s="1497"/>
      <c r="B194" s="1687"/>
      <c r="C194" s="113"/>
      <c r="D194" s="114"/>
      <c r="E194" s="114"/>
      <c r="F194" s="115"/>
      <c r="G194" s="115"/>
      <c r="H194" s="1670" t="str">
        <f t="shared" ref="H194" si="259">IF(G195="","",G194+G195)</f>
        <v/>
      </c>
      <c r="I194" s="1107" t="str">
        <f>IF(ISNA(VLOOKUP(C194,'J1&amp;J2'!$CA$9:$CE$466,5,FALSE)),"",VLOOKUP(C194,'J1&amp;J2'!$CA$9:$CE$466,5,FALSE))</f>
        <v/>
      </c>
      <c r="J194" s="1627"/>
      <c r="K194" s="1685" t="str">
        <f>IF(ISNA(VLOOKUP(J194,SaisieScores!$I$12:$J$103,2,FALSE)),"",VLOOKUP(J194,SaisieScores!$I$12:$J$103,2,FALSE))</f>
        <v/>
      </c>
      <c r="L194" s="1695" t="str">
        <f>IF(OR(K194="",K194=0,K194=999),"",K194)</f>
        <v/>
      </c>
      <c r="M194" s="1670" t="str">
        <f>IF(L194="","",L194-$AL$6)</f>
        <v/>
      </c>
      <c r="N194" s="1670" t="str">
        <f t="shared" ref="N194" si="260">IF(K194="","",RANK(K194,($K$10:$K$257),1))</f>
        <v/>
      </c>
      <c r="O194" s="115"/>
      <c r="P194" s="115"/>
      <c r="Q194" s="194"/>
      <c r="R194" s="1692" t="str">
        <f>IF(OR(ISBLANK(K194),K194=""),"",RANK(K194,$K$184:$K$199,1)+COUNTIF($K$184:K194,K194)-1)</f>
        <v/>
      </c>
      <c r="S194" s="1689" t="str">
        <f>IF(R194="","",IF(R194&gt;3,"",IF(R194=1,K194,IF(R194=2,K194,IF(R194=3,K194)))))</f>
        <v/>
      </c>
      <c r="T194" s="1426"/>
      <c r="U194" s="1328" t="str">
        <f>IF(ISNA(VLOOKUP(T194,SaisieScores!$L$12:$M$103,2,FALSE)),"",VLOOKUP(T194,SaisieScores!$L$12:$M$103,2,FALSE))</f>
        <v/>
      </c>
      <c r="V194" s="985" t="str">
        <f t="shared" si="0"/>
        <v/>
      </c>
      <c r="W194" s="82" t="str">
        <f>IF('JOURNÉE 1'!AC194=0,"",'JOURNÉE 1'!AC194)</f>
        <v/>
      </c>
      <c r="X194" s="82" t="str">
        <f>IF(OR(ISBLANK(U194),U194=""),"",IF(U194="AB","",RANK(U194,$U$184:$U$213,1)+COUNTIF($U$184:U223,U194)-1))</f>
        <v/>
      </c>
      <c r="Y194" s="82"/>
      <c r="Z194" s="82"/>
      <c r="AA194" s="82"/>
      <c r="AB194" s="82" t="str">
        <f t="shared" si="1"/>
        <v/>
      </c>
      <c r="AC194" s="1042" t="str">
        <f t="shared" si="199"/>
        <v/>
      </c>
      <c r="AD194" s="1046" t="str">
        <f t="shared" si="186"/>
        <v/>
      </c>
      <c r="AE194" s="82" t="str">
        <f t="shared" si="187"/>
        <v/>
      </c>
      <c r="AF194" s="1141" t="str">
        <f>IF(ISNA(VLOOKUP(C194,'JOURNÉE 1'!$C$10:$AN$257,36,FALSE)),"",VLOOKUP(C194,'JOURNÉE 1'!$C$10:$AN$257,36,FALSE))</f>
        <v/>
      </c>
      <c r="AG194" s="1141" t="str">
        <f t="shared" si="188"/>
        <v/>
      </c>
      <c r="AH194" s="1141" t="str">
        <f t="shared" si="189"/>
        <v/>
      </c>
      <c r="AI194" s="1141" t="str">
        <f t="shared" si="190"/>
        <v/>
      </c>
      <c r="AJ194" s="1242" t="str">
        <f t="shared" si="200"/>
        <v/>
      </c>
      <c r="AK194" s="1046" t="str">
        <f t="shared" si="201"/>
        <v/>
      </c>
      <c r="AL194" s="82" t="str">
        <f t="shared" si="3"/>
        <v/>
      </c>
      <c r="AM194" s="270" t="str">
        <f t="shared" si="4"/>
        <v/>
      </c>
      <c r="AN194" s="270"/>
      <c r="AO194" s="989"/>
      <c r="AP194" s="270"/>
      <c r="AQ194" s="270"/>
      <c r="AR194" s="270" t="str">
        <f t="shared" si="202"/>
        <v/>
      </c>
      <c r="AS194" s="271" t="str">
        <f t="shared" si="5"/>
        <v/>
      </c>
      <c r="AT194" s="272" t="str">
        <f t="shared" si="6"/>
        <v/>
      </c>
      <c r="AU194" s="273" t="str">
        <f t="shared" si="250"/>
        <v/>
      </c>
      <c r="AV194" s="278" t="str">
        <f t="shared" si="214"/>
        <v/>
      </c>
      <c r="AW194" s="1497"/>
      <c r="AX194" s="1497"/>
      <c r="AY194" s="1703">
        <f>IF(BG194= "", "",BG194)</f>
        <v>0</v>
      </c>
      <c r="AZ194" s="1697" t="str">
        <f>IF(OR(BF194=""),"",IF(OR(BG194=""),"",BF194))</f>
        <v/>
      </c>
      <c r="BA194" s="1698" t="str">
        <f>IF(BH194= "", "",BH194)</f>
        <v/>
      </c>
      <c r="BB194" s="983" t="str">
        <f t="shared" si="9"/>
        <v/>
      </c>
      <c r="BC194" s="83" t="str">
        <f t="shared" si="10"/>
        <v/>
      </c>
      <c r="BD194" s="984" t="str">
        <f t="shared" si="11"/>
        <v/>
      </c>
      <c r="BE194" s="1655" t="str">
        <f>IF(OR(C194="",C195=""),"",CONCATENATE(C194,C195))</f>
        <v/>
      </c>
      <c r="BF194" s="1655" t="str">
        <f>IF(L194= "", "",L194)</f>
        <v/>
      </c>
      <c r="BG194" s="1655">
        <f>IF(ISNA(VLOOKUP(BE194,'JOURNÉE 1'!$BI$10:$BK$280,2,FALSE)),"",VLOOKUP(BE194,'JOURNÉE 1'!$BI$10:$BK$280,2,FALSE))</f>
        <v>0</v>
      </c>
      <c r="BH194" s="1655" t="str">
        <f>IF(OR(BF194="",BG194=""),"",MIN(BF194:BG194))</f>
        <v/>
      </c>
      <c r="BI194" s="1655" t="str">
        <f>IF(COUNTIF(BF194,"&gt;1")&lt;1,"",SMALL(BF194:BG194,1))</f>
        <v/>
      </c>
      <c r="BJ194" s="1029" t="str">
        <f t="shared" si="219"/>
        <v/>
      </c>
      <c r="BK194" s="1310" t="str">
        <f t="shared" si="13"/>
        <v/>
      </c>
      <c r="BL194" s="1029" t="str">
        <f>IF(ISBLANK('JOURNÉE 1'!C194),"",'JOURNÉE 1'!C194)</f>
        <v/>
      </c>
      <c r="BM194" s="1310" t="str">
        <f>IF(ISBLANK('JOURNÉE 1'!AB194),"",'JOURNÉE 1'!AB194)</f>
        <v/>
      </c>
      <c r="BN194" s="1310" t="str">
        <f>IF(ISNA(VLOOKUP(BJ194,'JOURNÉE 1'!$BN$10:$BQ$280,3,FALSE)),"",VLOOKUP(BJ194,'JOURNÉE 1'!$BN$10:$BQ$280,3,FALSE))</f>
        <v/>
      </c>
      <c r="BO194" s="1310" t="str">
        <f t="shared" si="21"/>
        <v/>
      </c>
      <c r="BP194" s="1310" t="str">
        <f t="shared" si="126"/>
        <v/>
      </c>
      <c r="BQ194" s="1310" t="str">
        <f>IF(ISNA(VLOOKUP(BJ194,'JOURNÉE 1'!$C$10:AF$298,1,FALSE)),"",VLOOKUP(BJ194,'JOURNÉE 1'!$C$10:$AF$298,1,FALSE))</f>
        <v/>
      </c>
      <c r="BR194" s="280"/>
      <c r="BS194" t="str">
        <f>IF(ISEVEN(ROW()),IF($B194&lt;&gt;0,TEXT($B194,"00")&amp;" "&amp;#REF!&amp;" "&amp;1,""),IF($B193&lt;&gt;0,TEXT($B193,"00")&amp;" "&amp;#REF!&amp;" "&amp;2,""))</f>
        <v/>
      </c>
      <c r="BT194" t="str">
        <f t="shared" si="184"/>
        <v/>
      </c>
      <c r="BU194" t="str">
        <f t="shared" si="185"/>
        <v/>
      </c>
      <c r="BV194" t="str">
        <f t="shared" si="191"/>
        <v/>
      </c>
      <c r="BW194" t="str">
        <f t="shared" si="192"/>
        <v/>
      </c>
      <c r="BX194" t="str">
        <f t="shared" si="193"/>
        <v/>
      </c>
      <c r="BY194" t="str">
        <f t="shared" si="194"/>
        <v/>
      </c>
      <c r="BZ194" t="str">
        <f t="shared" si="195"/>
        <v/>
      </c>
      <c r="CA194" s="935" t="str">
        <f t="shared" si="196"/>
        <v/>
      </c>
    </row>
    <row r="195" spans="1:79" ht="15.75" customHeight="1" thickBot="1" x14ac:dyDescent="0.45">
      <c r="A195" s="1497"/>
      <c r="B195" s="1678"/>
      <c r="C195" s="80"/>
      <c r="D195" s="81"/>
      <c r="E195" s="81"/>
      <c r="F195" s="82"/>
      <c r="G195" s="82"/>
      <c r="H195" s="1469"/>
      <c r="I195" s="1102" t="str">
        <f>IF(ISNA(VLOOKUP(C195,'J1&amp;J2'!$CA$9:$CE$466,5,FALSE)),"",VLOOKUP(C195,'J1&amp;J2'!$CA$9:$CE$466,5,FALSE))</f>
        <v/>
      </c>
      <c r="J195" s="1519"/>
      <c r="K195" s="1680"/>
      <c r="L195" s="1691"/>
      <c r="M195" s="1469"/>
      <c r="N195" s="1469"/>
      <c r="O195" s="82"/>
      <c r="P195" s="82"/>
      <c r="Q195" s="269"/>
      <c r="R195" s="1691"/>
      <c r="S195" s="1469"/>
      <c r="T195" s="1424"/>
      <c r="U195" s="1328" t="str">
        <f>IF(ISNA(VLOOKUP(T195,SaisieScores!$L$12:$M$103,2,FALSE)),"",VLOOKUP(T195,SaisieScores!$L$12:$M$103,2,FALSE))</f>
        <v/>
      </c>
      <c r="V195" s="942" t="str">
        <f t="shared" si="0"/>
        <v/>
      </c>
      <c r="W195" s="87" t="str">
        <f>IF('JOURNÉE 1'!AC195=0,"",'JOURNÉE 1'!AC195)</f>
        <v/>
      </c>
      <c r="X195" s="87" t="str">
        <f>IF(OR(ISBLANK(U195),U195=""),"",IF(U195="AB","",RANK(U195,$U$184:$U$213,1)+COUNTIF($U$184:U224,U195)-1))</f>
        <v/>
      </c>
      <c r="Y195" s="99"/>
      <c r="Z195" s="99"/>
      <c r="AA195" s="99"/>
      <c r="AB195" s="87" t="str">
        <f t="shared" si="1"/>
        <v/>
      </c>
      <c r="AC195" s="86" t="str">
        <f t="shared" si="199"/>
        <v/>
      </c>
      <c r="AD195" s="1045" t="str">
        <f t="shared" si="186"/>
        <v/>
      </c>
      <c r="AE195" s="87" t="str">
        <f t="shared" si="187"/>
        <v/>
      </c>
      <c r="AF195" s="1140" t="str">
        <f>IF(ISNA(VLOOKUP(C195,'JOURNÉE 1'!$C$10:$AN$257,36,FALSE)),"",VLOOKUP(C195,'JOURNÉE 1'!$C$10:$AN$257,36,FALSE))</f>
        <v/>
      </c>
      <c r="AG195" s="1162" t="str">
        <f t="shared" si="188"/>
        <v/>
      </c>
      <c r="AH195" s="1162" t="str">
        <f t="shared" si="189"/>
        <v/>
      </c>
      <c r="AI195" s="1162" t="str">
        <f t="shared" si="190"/>
        <v/>
      </c>
      <c r="AJ195" s="1241" t="str">
        <f t="shared" si="200"/>
        <v/>
      </c>
      <c r="AK195" s="1045" t="str">
        <f t="shared" si="201"/>
        <v/>
      </c>
      <c r="AL195" s="87" t="str">
        <f t="shared" si="3"/>
        <v/>
      </c>
      <c r="AM195" s="270" t="str">
        <f t="shared" si="4"/>
        <v/>
      </c>
      <c r="AN195" s="270"/>
      <c r="AO195" s="989"/>
      <c r="AP195" s="270"/>
      <c r="AQ195" s="270"/>
      <c r="AR195" s="270" t="str">
        <f t="shared" si="202"/>
        <v/>
      </c>
      <c r="AS195" s="271" t="str">
        <f t="shared" si="5"/>
        <v/>
      </c>
      <c r="AT195" s="272" t="str">
        <f t="shared" si="6"/>
        <v/>
      </c>
      <c r="AU195" s="273" t="str">
        <f t="shared" si="250"/>
        <v/>
      </c>
      <c r="AV195" s="274" t="str">
        <f t="shared" si="214"/>
        <v/>
      </c>
      <c r="AW195" s="1497"/>
      <c r="AX195" s="1497"/>
      <c r="AY195" s="1511"/>
      <c r="AZ195" s="1515"/>
      <c r="BA195" s="1458"/>
      <c r="BB195" s="983" t="str">
        <f t="shared" si="9"/>
        <v/>
      </c>
      <c r="BC195" s="83" t="str">
        <f t="shared" si="10"/>
        <v/>
      </c>
      <c r="BD195" s="984" t="str">
        <f t="shared" si="11"/>
        <v/>
      </c>
      <c r="BE195" s="1654"/>
      <c r="BF195" s="1654"/>
      <c r="BG195" s="1654"/>
      <c r="BH195" s="1654"/>
      <c r="BI195" s="1654"/>
      <c r="BJ195" s="1029" t="str">
        <f t="shared" si="219"/>
        <v/>
      </c>
      <c r="BK195" s="1310" t="str">
        <f t="shared" si="13"/>
        <v/>
      </c>
      <c r="BL195" s="1029" t="str">
        <f>IF(ISBLANK('JOURNÉE 1'!C195),"",'JOURNÉE 1'!C195)</f>
        <v/>
      </c>
      <c r="BM195" s="1310" t="str">
        <f>IF(ISBLANK('JOURNÉE 1'!AB195),"",'JOURNÉE 1'!AB195)</f>
        <v/>
      </c>
      <c r="BN195" s="1310" t="str">
        <f>IF(ISNA(VLOOKUP(BJ195,'JOURNÉE 1'!$BN$10:$BQ$280,3,FALSE)),"",VLOOKUP(BJ195,'JOURNÉE 1'!$BN$10:$BQ$280,3,FALSE))</f>
        <v/>
      </c>
      <c r="BO195" s="1310" t="str">
        <f t="shared" si="21"/>
        <v/>
      </c>
      <c r="BP195" s="1310" t="str">
        <f t="shared" si="126"/>
        <v/>
      </c>
      <c r="BQ195" s="1310" t="str">
        <f>IF(ISNA(VLOOKUP(BJ195,'JOURNÉE 1'!$C$10:AF$298,1,FALSE)),"",VLOOKUP(BJ195,'JOURNÉE 1'!$C$10:$AF$298,1,FALSE))</f>
        <v/>
      </c>
      <c r="BR195" s="277"/>
      <c r="BS195" t="str">
        <f>IF(ISEVEN(ROW()),IF($B195&lt;&gt;0,TEXT($B195,"00")&amp;" "&amp;#REF!&amp;" "&amp;1,""),IF($B194&lt;&gt;0,TEXT($B194,"00")&amp;" "&amp;#REF!&amp;" "&amp;2,""))</f>
        <v/>
      </c>
      <c r="BT195" t="str">
        <f t="shared" si="184"/>
        <v/>
      </c>
      <c r="BU195" t="str">
        <f t="shared" si="185"/>
        <v/>
      </c>
      <c r="BV195" t="str">
        <f t="shared" si="191"/>
        <v/>
      </c>
      <c r="BW195" t="str">
        <f t="shared" si="192"/>
        <v/>
      </c>
      <c r="BX195" t="str">
        <f t="shared" si="193"/>
        <v/>
      </c>
      <c r="BY195" t="str">
        <f t="shared" si="194"/>
        <v/>
      </c>
      <c r="BZ195" t="str">
        <f t="shared" si="195"/>
        <v/>
      </c>
      <c r="CA195" s="935" t="str">
        <f t="shared" si="196"/>
        <v/>
      </c>
    </row>
    <row r="196" spans="1:79" ht="15.75" customHeight="1" thickBot="1" x14ac:dyDescent="0.45">
      <c r="A196" s="1497"/>
      <c r="B196" s="1683"/>
      <c r="C196" s="97"/>
      <c r="D196" s="98"/>
      <c r="E196" s="98"/>
      <c r="F196" s="87"/>
      <c r="G196" s="87"/>
      <c r="H196" s="1661" t="str">
        <f t="shared" ref="H196" si="261">IF(G197="","",G196+G197)</f>
        <v/>
      </c>
      <c r="I196" s="1103" t="str">
        <f>IF(ISNA(VLOOKUP(C196,'J1&amp;J2'!$CA$9:$CE$466,5,FALSE)),"",VLOOKUP(C196,'J1&amp;J2'!$CA$9:$CE$466,5,FALSE))</f>
        <v/>
      </c>
      <c r="J196" s="1516"/>
      <c r="K196" s="1685" t="str">
        <f>IF(ISNA(VLOOKUP(J196,SaisieScores!$I$12:$J$103,2,FALSE)),"",VLOOKUP(J196,SaisieScores!$I$12:$J$103,2,FALSE))</f>
        <v/>
      </c>
      <c r="L196" s="1686" t="str">
        <f>IF(OR(K196="",K196=0,K196=999),"",K196)</f>
        <v/>
      </c>
      <c r="M196" s="1661" t="str">
        <f>IF(L196="","",L196-$AL$6)</f>
        <v/>
      </c>
      <c r="N196" s="1661" t="str">
        <f t="shared" ref="N196" si="262">IF(K196="","",RANK(K196,($K$10:$K$257),1))</f>
        <v/>
      </c>
      <c r="O196" s="99"/>
      <c r="P196" s="99"/>
      <c r="Q196" s="186"/>
      <c r="R196" s="1690" t="str">
        <f>IF(OR(ISBLANK(K196),K196=""),"",RANK(K196,$K$184:$K$199,1)+COUNTIF($K$184:K196,K196)-1)</f>
        <v/>
      </c>
      <c r="S196" s="1468" t="str">
        <f>IF(R196="","",IF(R196&gt;3,"",IF(R196=1,K196,IF(R196=2,K196,IF(R196=3,K196)))))</f>
        <v/>
      </c>
      <c r="T196" s="1425"/>
      <c r="U196" s="1328" t="str">
        <f>IF(ISNA(VLOOKUP(T196,SaisieScores!$L$12:$M$103,2,FALSE)),"",VLOOKUP(T196,SaisieScores!$L$12:$M$103,2,FALSE))</f>
        <v/>
      </c>
      <c r="V196" s="985" t="str">
        <f t="shared" si="0"/>
        <v/>
      </c>
      <c r="W196" s="82" t="str">
        <f>IF('JOURNÉE 1'!AC196=0,"",'JOURNÉE 1'!AC196)</f>
        <v/>
      </c>
      <c r="X196" s="82" t="str">
        <f>IF(OR(ISBLANK(U196),U196=""),"",IF(U196="AB","",RANK(U196,$U$184:$U$213,1)+COUNTIF($U$184:U225,U196)-1))</f>
        <v/>
      </c>
      <c r="Y196" s="82"/>
      <c r="Z196" s="82"/>
      <c r="AA196" s="82"/>
      <c r="AB196" s="82" t="str">
        <f t="shared" si="1"/>
        <v/>
      </c>
      <c r="AC196" s="1042" t="str">
        <f t="shared" si="199"/>
        <v/>
      </c>
      <c r="AD196" s="1046" t="str">
        <f t="shared" si="186"/>
        <v/>
      </c>
      <c r="AE196" s="82" t="str">
        <f t="shared" si="187"/>
        <v/>
      </c>
      <c r="AF196" s="1141" t="str">
        <f>IF(ISNA(VLOOKUP(C196,'JOURNÉE 1'!$C$10:$AN$257,36,FALSE)),"",VLOOKUP(C196,'JOURNÉE 1'!$C$10:$AN$257,36,FALSE))</f>
        <v/>
      </c>
      <c r="AG196" s="1141" t="str">
        <f t="shared" si="188"/>
        <v/>
      </c>
      <c r="AH196" s="1141" t="str">
        <f t="shared" si="189"/>
        <v/>
      </c>
      <c r="AI196" s="1141" t="str">
        <f t="shared" si="190"/>
        <v/>
      </c>
      <c r="AJ196" s="1242" t="str">
        <f t="shared" si="200"/>
        <v/>
      </c>
      <c r="AK196" s="1046" t="str">
        <f t="shared" si="201"/>
        <v/>
      </c>
      <c r="AL196" s="82" t="str">
        <f t="shared" si="3"/>
        <v/>
      </c>
      <c r="AM196" s="270" t="str">
        <f t="shared" si="4"/>
        <v/>
      </c>
      <c r="AN196" s="270"/>
      <c r="AO196" s="989"/>
      <c r="AP196" s="270"/>
      <c r="AQ196" s="270"/>
      <c r="AR196" s="270" t="str">
        <f t="shared" si="202"/>
        <v/>
      </c>
      <c r="AS196" s="271" t="str">
        <f t="shared" si="5"/>
        <v/>
      </c>
      <c r="AT196" s="272" t="str">
        <f t="shared" si="6"/>
        <v/>
      </c>
      <c r="AU196" s="273" t="str">
        <f t="shared" si="250"/>
        <v/>
      </c>
      <c r="AV196" s="278" t="str">
        <f t="shared" si="214"/>
        <v/>
      </c>
      <c r="AW196" s="1497"/>
      <c r="AX196" s="1497"/>
      <c r="AY196" s="1667">
        <f>IF(BG196= "", "",BG196)</f>
        <v>0</v>
      </c>
      <c r="AZ196" s="1658" t="str">
        <f>IF(OR(BF196=""),"",IF(OR(BG196=""),"",BF196))</f>
        <v/>
      </c>
      <c r="BA196" s="1660" t="str">
        <f>IF(BH196= "", "",BH196)</f>
        <v/>
      </c>
      <c r="BB196" s="1307" t="str">
        <f t="shared" si="9"/>
        <v/>
      </c>
      <c r="BC196" s="87" t="str">
        <f t="shared" si="10"/>
        <v/>
      </c>
      <c r="BD196" s="986" t="str">
        <f t="shared" si="11"/>
        <v/>
      </c>
      <c r="BE196" s="1655" t="str">
        <f>IF(OR(C196="",C197=""),"",CONCATENATE(C196,C197))</f>
        <v/>
      </c>
      <c r="BF196" s="1655" t="str">
        <f>IF(L196= "", "",L196)</f>
        <v/>
      </c>
      <c r="BG196" s="1655">
        <f>IF(ISNA(VLOOKUP(BE196,'JOURNÉE 1'!$BI$10:$BK$280,2,FALSE)),"",VLOOKUP(BE196,'JOURNÉE 1'!$BI$10:$BK$280,2,FALSE))</f>
        <v>0</v>
      </c>
      <c r="BH196" s="1655" t="str">
        <f>IF(OR(BF196="",BG196=""),"",MIN(BF196:BG196))</f>
        <v/>
      </c>
      <c r="BI196" s="1655" t="str">
        <f>IF(COUNTIF(BF196,"&gt;1")&lt;1,"",SMALL(BF196:BG196,1))</f>
        <v/>
      </c>
      <c r="BJ196" s="1029" t="str">
        <f t="shared" si="219"/>
        <v/>
      </c>
      <c r="BK196" s="1310" t="str">
        <f t="shared" si="13"/>
        <v/>
      </c>
      <c r="BL196" s="1029" t="str">
        <f>IF(ISBLANK('JOURNÉE 1'!C196),"",'JOURNÉE 1'!C196)</f>
        <v/>
      </c>
      <c r="BM196" s="1310" t="str">
        <f>IF(ISBLANK('JOURNÉE 1'!AB196),"",'JOURNÉE 1'!AB196)</f>
        <v/>
      </c>
      <c r="BN196" s="1310" t="str">
        <f>IF(ISNA(VLOOKUP(BJ196,'JOURNÉE 1'!$BN$10:$BQ$280,3,FALSE)),"",VLOOKUP(BJ196,'JOURNÉE 1'!$BN$10:$BQ$280,3,FALSE))</f>
        <v/>
      </c>
      <c r="BO196" s="1310" t="str">
        <f t="shared" si="21"/>
        <v/>
      </c>
      <c r="BP196" s="1310" t="str">
        <f t="shared" si="126"/>
        <v/>
      </c>
      <c r="BQ196" s="1310" t="str">
        <f>IF(ISNA(VLOOKUP(BJ196,'JOURNÉE 1'!$C$10:AF$298,1,FALSE)),"",VLOOKUP(BJ196,'JOURNÉE 1'!$C$10:$AF$298,1,FALSE))</f>
        <v/>
      </c>
      <c r="BR196" s="280"/>
      <c r="BS196" t="str">
        <f>IF(ISEVEN(ROW()),IF($B196&lt;&gt;0,TEXT($B196,"00")&amp;" "&amp;#REF!&amp;" "&amp;1,""),IF($B195&lt;&gt;0,TEXT($B195,"00")&amp;" "&amp;#REF!&amp;" "&amp;2,""))</f>
        <v/>
      </c>
      <c r="BT196" t="str">
        <f t="shared" si="184"/>
        <v/>
      </c>
      <c r="BU196" t="str">
        <f t="shared" si="185"/>
        <v/>
      </c>
      <c r="BV196" t="str">
        <f t="shared" si="191"/>
        <v/>
      </c>
      <c r="BW196" t="str">
        <f t="shared" si="192"/>
        <v/>
      </c>
      <c r="BX196" t="str">
        <f t="shared" si="193"/>
        <v/>
      </c>
      <c r="BY196" t="str">
        <f t="shared" si="194"/>
        <v/>
      </c>
      <c r="BZ196" t="str">
        <f t="shared" si="195"/>
        <v/>
      </c>
      <c r="CA196" s="935" t="str">
        <f t="shared" si="196"/>
        <v/>
      </c>
    </row>
    <row r="197" spans="1:79" ht="15.75" customHeight="1" thickBot="1" x14ac:dyDescent="0.45">
      <c r="A197" s="1497"/>
      <c r="B197" s="1684"/>
      <c r="C197" s="97"/>
      <c r="D197" s="98"/>
      <c r="E197" s="98"/>
      <c r="F197" s="87"/>
      <c r="G197" s="87"/>
      <c r="H197" s="1469"/>
      <c r="I197" s="1103" t="str">
        <f>IF(ISNA(VLOOKUP(C197,'J1&amp;J2'!$CA$9:$CE$466,5,FALSE)),"",VLOOKUP(C197,'J1&amp;J2'!$CA$9:$CE$466,5,FALSE))</f>
        <v/>
      </c>
      <c r="J197" s="1517"/>
      <c r="K197" s="1680"/>
      <c r="L197" s="1691"/>
      <c r="M197" s="1469"/>
      <c r="N197" s="1469"/>
      <c r="O197" s="88"/>
      <c r="P197" s="88"/>
      <c r="Q197" s="987"/>
      <c r="R197" s="1691"/>
      <c r="S197" s="1469"/>
      <c r="T197" s="1425"/>
      <c r="U197" s="1328" t="str">
        <f>IF(ISNA(VLOOKUP(T197,SaisieScores!$L$12:$M$103,2,FALSE)),"",VLOOKUP(T197,SaisieScores!$L$12:$M$103,2,FALSE))</f>
        <v/>
      </c>
      <c r="V197" s="942" t="str">
        <f t="shared" si="0"/>
        <v/>
      </c>
      <c r="W197" s="87" t="str">
        <f>IF('JOURNÉE 1'!AC197=0,"",'JOURNÉE 1'!AC197)</f>
        <v/>
      </c>
      <c r="X197" s="87" t="str">
        <f>IF(OR(ISBLANK(U197),U197=""),"",IF(U197="AB","",RANK(U197,$U$184:$U$213,1)+COUNTIF($U$184:U226,U197)-1))</f>
        <v/>
      </c>
      <c r="Y197" s="99"/>
      <c r="Z197" s="99"/>
      <c r="AA197" s="99"/>
      <c r="AB197" s="87" t="str">
        <f t="shared" si="1"/>
        <v/>
      </c>
      <c r="AC197" s="86" t="str">
        <f t="shared" si="199"/>
        <v/>
      </c>
      <c r="AD197" s="1045" t="str">
        <f t="shared" si="186"/>
        <v/>
      </c>
      <c r="AE197" s="87" t="str">
        <f t="shared" si="187"/>
        <v/>
      </c>
      <c r="AF197" s="1140" t="str">
        <f>IF(ISNA(VLOOKUP(C197,'JOURNÉE 1'!$C$10:$AN$257,36,FALSE)),"",VLOOKUP(C197,'JOURNÉE 1'!$C$10:$AN$257,36,FALSE))</f>
        <v/>
      </c>
      <c r="AG197" s="1162" t="str">
        <f t="shared" si="188"/>
        <v/>
      </c>
      <c r="AH197" s="1162" t="str">
        <f t="shared" si="189"/>
        <v/>
      </c>
      <c r="AI197" s="1162" t="str">
        <f t="shared" si="190"/>
        <v/>
      </c>
      <c r="AJ197" s="1241" t="str">
        <f t="shared" si="200"/>
        <v/>
      </c>
      <c r="AK197" s="1045" t="str">
        <f t="shared" si="201"/>
        <v/>
      </c>
      <c r="AL197" s="87" t="str">
        <f t="shared" si="3"/>
        <v/>
      </c>
      <c r="AM197" s="270" t="str">
        <f t="shared" si="4"/>
        <v/>
      </c>
      <c r="AN197" s="270"/>
      <c r="AO197" s="989"/>
      <c r="AP197" s="270"/>
      <c r="AQ197" s="270"/>
      <c r="AR197" s="270" t="str">
        <f t="shared" si="202"/>
        <v/>
      </c>
      <c r="AS197" s="271" t="str">
        <f t="shared" si="5"/>
        <v/>
      </c>
      <c r="AT197" s="272" t="str">
        <f t="shared" si="6"/>
        <v/>
      </c>
      <c r="AU197" s="273" t="str">
        <f t="shared" si="250"/>
        <v/>
      </c>
      <c r="AV197" s="274" t="str">
        <f t="shared" si="214"/>
        <v/>
      </c>
      <c r="AW197" s="1497"/>
      <c r="AX197" s="1497"/>
      <c r="AY197" s="1511"/>
      <c r="AZ197" s="1515"/>
      <c r="BA197" s="1458"/>
      <c r="BB197" s="1307" t="str">
        <f t="shared" si="9"/>
        <v/>
      </c>
      <c r="BC197" s="87" t="str">
        <f t="shared" si="10"/>
        <v/>
      </c>
      <c r="BD197" s="986" t="str">
        <f t="shared" si="11"/>
        <v/>
      </c>
      <c r="BE197" s="1654"/>
      <c r="BF197" s="1654"/>
      <c r="BG197" s="1654"/>
      <c r="BH197" s="1654"/>
      <c r="BI197" s="1654"/>
      <c r="BJ197" s="1029" t="str">
        <f t="shared" si="219"/>
        <v/>
      </c>
      <c r="BK197" s="1310" t="str">
        <f t="shared" si="13"/>
        <v/>
      </c>
      <c r="BL197" s="1029" t="str">
        <f>IF(ISBLANK('JOURNÉE 1'!C197),"",'JOURNÉE 1'!C197)</f>
        <v/>
      </c>
      <c r="BM197" s="1310" t="str">
        <f>IF(ISBLANK('JOURNÉE 1'!AB197),"",'JOURNÉE 1'!AB197)</f>
        <v/>
      </c>
      <c r="BN197" s="1310" t="str">
        <f>IF(ISNA(VLOOKUP(BJ197,'JOURNÉE 1'!$BN$10:$BQ$280,3,FALSE)),"",VLOOKUP(BJ197,'JOURNÉE 1'!$BN$10:$BQ$280,3,FALSE))</f>
        <v/>
      </c>
      <c r="BO197" s="1310" t="str">
        <f t="shared" si="21"/>
        <v/>
      </c>
      <c r="BP197" s="1310" t="str">
        <f t="shared" si="126"/>
        <v/>
      </c>
      <c r="BQ197" s="1310" t="str">
        <f>IF(ISNA(VLOOKUP(BJ197,'JOURNÉE 1'!$C$10:AF$298,1,FALSE)),"",VLOOKUP(BJ197,'JOURNÉE 1'!$C$10:$AF$298,1,FALSE))</f>
        <v/>
      </c>
      <c r="BR197" s="277"/>
      <c r="BS197" t="str">
        <f>IF(ISEVEN(ROW()),IF($B197&lt;&gt;0,TEXT($B197,"00")&amp;" "&amp;#REF!&amp;" "&amp;1,""),IF($B196&lt;&gt;0,TEXT($B196,"00")&amp;" "&amp;#REF!&amp;" "&amp;2,""))</f>
        <v/>
      </c>
      <c r="BT197" t="str">
        <f t="shared" si="184"/>
        <v/>
      </c>
      <c r="BU197" t="str">
        <f t="shared" si="185"/>
        <v/>
      </c>
      <c r="BV197" t="str">
        <f t="shared" si="191"/>
        <v/>
      </c>
      <c r="BW197" t="str">
        <f t="shared" si="192"/>
        <v/>
      </c>
      <c r="BX197" t="str">
        <f t="shared" si="193"/>
        <v/>
      </c>
      <c r="BY197" t="str">
        <f t="shared" si="194"/>
        <v/>
      </c>
      <c r="BZ197" t="str">
        <f t="shared" si="195"/>
        <v/>
      </c>
      <c r="CA197" s="935" t="str">
        <f t="shared" si="196"/>
        <v/>
      </c>
    </row>
    <row r="198" spans="1:79" ht="15.75" customHeight="1" x14ac:dyDescent="0.4">
      <c r="A198" s="1497"/>
      <c r="B198" s="1687"/>
      <c r="C198" s="113"/>
      <c r="D198" s="114"/>
      <c r="E198" s="114"/>
      <c r="F198" s="115"/>
      <c r="G198" s="115"/>
      <c r="H198" s="1670" t="str">
        <f t="shared" ref="H198" si="263">IF(G199="","",G198+G199)</f>
        <v/>
      </c>
      <c r="I198" s="1107" t="str">
        <f>IF(ISNA(VLOOKUP(C198,'J1&amp;J2'!$CA$9:$CE$466,5,FALSE)),"",VLOOKUP(C198,'J1&amp;J2'!$CA$9:$CE$466,5,FALSE))</f>
        <v/>
      </c>
      <c r="J198" s="1627"/>
      <c r="K198" s="1685" t="str">
        <f>IF(ISNA(VLOOKUP(J198,SaisieScores!$I$12:$J$103,2,FALSE)),"",VLOOKUP(J198,SaisieScores!$I$12:$J$103,2,FALSE))</f>
        <v/>
      </c>
      <c r="L198" s="1695" t="str">
        <f>IF(OR(K198="",K198=0,K198=999),"",K198)</f>
        <v/>
      </c>
      <c r="M198" s="1670" t="str">
        <f>IF(L198="","",L198-$AL$6)</f>
        <v/>
      </c>
      <c r="N198" s="1670" t="str">
        <f t="shared" ref="N198" si="264">IF(K198="","",RANK(K198,($K$10:$K$257),1))</f>
        <v/>
      </c>
      <c r="O198" s="115"/>
      <c r="P198" s="115"/>
      <c r="Q198" s="194"/>
      <c r="R198" s="1692" t="str">
        <f>IF(OR(ISBLANK(K198),K198=""),"",RANK(K198,$K$184:$K$199,1)+COUNTIF($K$184:K198,K198)-1)</f>
        <v/>
      </c>
      <c r="S198" s="1689" t="str">
        <f>IF(R198="","",IF(R198&gt;3,"",IF(R198=1,K198,IF(R198=2,K198,IF(R198=3,K198)))))</f>
        <v/>
      </c>
      <c r="T198" s="1426"/>
      <c r="U198" s="1328" t="str">
        <f>IF(ISNA(VLOOKUP(T198,SaisieScores!$L$12:$M$103,2,FALSE)),"",VLOOKUP(T198,SaisieScores!$L$12:$M$103,2,FALSE))</f>
        <v/>
      </c>
      <c r="V198" s="985" t="str">
        <f t="shared" si="0"/>
        <v/>
      </c>
      <c r="W198" s="82" t="str">
        <f>IF('JOURNÉE 1'!AC198=0,"",'JOURNÉE 1'!AC198)</f>
        <v/>
      </c>
      <c r="X198" s="82" t="str">
        <f>IF(OR(ISBLANK(U198),U198=""),"",IF(U198="AB","",RANK(U198,$U$184:$U$213,1)+COUNTIF($U$184:U227,U198)-1))</f>
        <v/>
      </c>
      <c r="Y198" s="82"/>
      <c r="Z198" s="82"/>
      <c r="AA198" s="82"/>
      <c r="AB198" s="82" t="str">
        <f t="shared" si="1"/>
        <v/>
      </c>
      <c r="AC198" s="1042" t="str">
        <f t="shared" si="199"/>
        <v/>
      </c>
      <c r="AD198" s="1046" t="str">
        <f t="shared" si="186"/>
        <v/>
      </c>
      <c r="AE198" s="82" t="str">
        <f t="shared" si="187"/>
        <v/>
      </c>
      <c r="AF198" s="1141" t="str">
        <f>IF(ISNA(VLOOKUP(C198,'JOURNÉE 1'!$C$10:$AN$257,36,FALSE)),"",VLOOKUP(C198,'JOURNÉE 1'!$C$10:$AN$257,36,FALSE))</f>
        <v/>
      </c>
      <c r="AG198" s="1141" t="str">
        <f t="shared" si="188"/>
        <v/>
      </c>
      <c r="AH198" s="1141" t="str">
        <f t="shared" si="189"/>
        <v/>
      </c>
      <c r="AI198" s="1141" t="str">
        <f t="shared" si="190"/>
        <v/>
      </c>
      <c r="AJ198" s="1242" t="str">
        <f t="shared" si="200"/>
        <v/>
      </c>
      <c r="AK198" s="1046" t="str">
        <f t="shared" si="201"/>
        <v/>
      </c>
      <c r="AL198" s="82" t="str">
        <f t="shared" si="3"/>
        <v/>
      </c>
      <c r="AM198" s="270" t="str">
        <f t="shared" si="4"/>
        <v/>
      </c>
      <c r="AN198" s="270"/>
      <c r="AO198" s="989"/>
      <c r="AP198" s="270"/>
      <c r="AQ198" s="270"/>
      <c r="AR198" s="270" t="str">
        <f t="shared" si="202"/>
        <v/>
      </c>
      <c r="AS198" s="271" t="str">
        <f t="shared" si="5"/>
        <v/>
      </c>
      <c r="AT198" s="272" t="str">
        <f t="shared" si="6"/>
        <v/>
      </c>
      <c r="AU198" s="273" t="str">
        <f t="shared" si="250"/>
        <v/>
      </c>
      <c r="AV198" s="278" t="str">
        <f t="shared" si="214"/>
        <v/>
      </c>
      <c r="AW198" s="1497"/>
      <c r="AX198" s="1497"/>
      <c r="AY198" s="1703">
        <f>IF(BG198= "", "",BG198)</f>
        <v>0</v>
      </c>
      <c r="AZ198" s="1697" t="str">
        <f>IF(OR(BF198=""),"",IF(OR(BG198=""),"",BF198))</f>
        <v/>
      </c>
      <c r="BA198" s="1698" t="str">
        <f>IF(BH198= "", "",BH198)</f>
        <v/>
      </c>
      <c r="BB198" s="983" t="str">
        <f t="shared" si="9"/>
        <v/>
      </c>
      <c r="BC198" s="83" t="str">
        <f t="shared" si="10"/>
        <v/>
      </c>
      <c r="BD198" s="984" t="str">
        <f t="shared" si="11"/>
        <v/>
      </c>
      <c r="BE198" s="1655" t="str">
        <f>IF(OR(C198="",C199=""),"",CONCATENATE(C198,C199))</f>
        <v/>
      </c>
      <c r="BF198" s="1655" t="str">
        <f>IF(L198= "", "",L198)</f>
        <v/>
      </c>
      <c r="BG198" s="1655">
        <f>IF(ISNA(VLOOKUP(BE198,'JOURNÉE 1'!$BI$10:$BK$280,2,FALSE)),"",VLOOKUP(BE198,'JOURNÉE 1'!$BI$10:$BK$280,2,FALSE))</f>
        <v>0</v>
      </c>
      <c r="BH198" s="1655" t="str">
        <f>IF(OR(BF198="",BG198=""),"",MIN(BF198:BG198))</f>
        <v/>
      </c>
      <c r="BI198" s="1655" t="str">
        <f>IF(COUNTIF(BF198,"&gt;1")&lt;1,"",SMALL(BF198:BG198,1))</f>
        <v/>
      </c>
      <c r="BJ198" s="1029" t="str">
        <f t="shared" si="219"/>
        <v/>
      </c>
      <c r="BK198" s="1310" t="str">
        <f t="shared" si="13"/>
        <v/>
      </c>
      <c r="BL198" s="1029" t="str">
        <f>IF(ISBLANK('JOURNÉE 1'!C198),"",'JOURNÉE 1'!C198)</f>
        <v/>
      </c>
      <c r="BM198" s="1310" t="str">
        <f>IF(ISBLANK('JOURNÉE 1'!AB198),"",'JOURNÉE 1'!AB198)</f>
        <v/>
      </c>
      <c r="BN198" s="1310" t="str">
        <f>IF(ISNA(VLOOKUP(BJ198,'JOURNÉE 1'!$BN$10:$BQ$280,3,FALSE)),"",VLOOKUP(BJ198,'JOURNÉE 1'!$BN$10:$BQ$280,3,FALSE))</f>
        <v/>
      </c>
      <c r="BO198" s="1310" t="str">
        <f t="shared" si="21"/>
        <v/>
      </c>
      <c r="BP198" s="1310" t="str">
        <f t="shared" si="126"/>
        <v/>
      </c>
      <c r="BQ198" s="1310" t="str">
        <f>IF(ISNA(VLOOKUP(BJ198,'JOURNÉE 1'!$C$10:AF$298,1,FALSE)),"",VLOOKUP(BJ198,'JOURNÉE 1'!$C$10:$AF$298,1,FALSE))</f>
        <v/>
      </c>
      <c r="BR198" s="280"/>
      <c r="BS198" t="str">
        <f>IF(ISEVEN(ROW()),IF($B198&lt;&gt;0,TEXT($B198,"00")&amp;" "&amp;#REF!&amp;" "&amp;1,""),IF($B197&lt;&gt;0,TEXT($B197,"00")&amp;" "&amp;#REF!&amp;" "&amp;2,""))</f>
        <v/>
      </c>
      <c r="BT198" t="str">
        <f t="shared" si="184"/>
        <v/>
      </c>
      <c r="BU198" t="str">
        <f t="shared" si="185"/>
        <v/>
      </c>
      <c r="BV198" t="str">
        <f t="shared" si="191"/>
        <v/>
      </c>
      <c r="BW198" t="str">
        <f t="shared" si="192"/>
        <v/>
      </c>
      <c r="BX198" t="str">
        <f t="shared" si="193"/>
        <v/>
      </c>
      <c r="BY198" t="str">
        <f t="shared" si="194"/>
        <v/>
      </c>
      <c r="BZ198" t="str">
        <f t="shared" si="195"/>
        <v/>
      </c>
      <c r="CA198" s="935" t="str">
        <f t="shared" si="196"/>
        <v/>
      </c>
    </row>
    <row r="199" spans="1:79" ht="15.75" customHeight="1" thickBot="1" x14ac:dyDescent="0.45">
      <c r="A199" s="1497"/>
      <c r="B199" s="1678"/>
      <c r="C199" s="80"/>
      <c r="D199" s="81"/>
      <c r="E199" s="81"/>
      <c r="F199" s="82"/>
      <c r="G199" s="82"/>
      <c r="H199" s="1469"/>
      <c r="I199" s="1102" t="str">
        <f>IF(ISNA(VLOOKUP(C199,'J1&amp;J2'!$CA$9:$CE$466,5,FALSE)),"",VLOOKUP(C199,'J1&amp;J2'!$CA$9:$CE$466,5,FALSE))</f>
        <v/>
      </c>
      <c r="J199" s="1519"/>
      <c r="K199" s="1680"/>
      <c r="L199" s="1691"/>
      <c r="M199" s="1469"/>
      <c r="N199" s="1469"/>
      <c r="O199" s="82"/>
      <c r="P199" s="82"/>
      <c r="Q199" s="269"/>
      <c r="R199" s="1691"/>
      <c r="S199" s="1469"/>
      <c r="T199" s="1424"/>
      <c r="U199" s="1328" t="str">
        <f>IF(ISNA(VLOOKUP(T199,SaisieScores!$L$12:$M$103,2,FALSE)),"",VLOOKUP(T199,SaisieScores!$L$12:$M$103,2,FALSE))</f>
        <v/>
      </c>
      <c r="V199" s="942" t="str">
        <f t="shared" si="0"/>
        <v/>
      </c>
      <c r="W199" s="87" t="str">
        <f>IF('JOURNÉE 1'!AC199=0,"",'JOURNÉE 1'!AC199)</f>
        <v/>
      </c>
      <c r="X199" s="87" t="str">
        <f>IF(OR(ISBLANK(U199),U199=""),"",IF(U199="AB","",RANK(U199,$U$184:$U$213,1)+COUNTIF($U$184:U228,U199)-1))</f>
        <v/>
      </c>
      <c r="Y199" s="99"/>
      <c r="Z199" s="99"/>
      <c r="AA199" s="99"/>
      <c r="AB199" s="87" t="str">
        <f t="shared" si="1"/>
        <v/>
      </c>
      <c r="AC199" s="86" t="str">
        <f t="shared" si="199"/>
        <v/>
      </c>
      <c r="AD199" s="1045" t="str">
        <f t="shared" si="186"/>
        <v/>
      </c>
      <c r="AE199" s="87" t="str">
        <f t="shared" si="187"/>
        <v/>
      </c>
      <c r="AF199" s="1140" t="str">
        <f>IF(ISNA(VLOOKUP(C199,'JOURNÉE 1'!$C$10:$AN$257,36,FALSE)),"",VLOOKUP(C199,'JOURNÉE 1'!$C$10:$AN$257,36,FALSE))</f>
        <v/>
      </c>
      <c r="AG199" s="1162" t="str">
        <f t="shared" si="188"/>
        <v/>
      </c>
      <c r="AH199" s="1162" t="str">
        <f t="shared" si="189"/>
        <v/>
      </c>
      <c r="AI199" s="1162" t="str">
        <f t="shared" si="190"/>
        <v/>
      </c>
      <c r="AJ199" s="1241" t="str">
        <f t="shared" si="200"/>
        <v/>
      </c>
      <c r="AK199" s="1045" t="str">
        <f t="shared" si="201"/>
        <v/>
      </c>
      <c r="AL199" s="87" t="str">
        <f t="shared" si="3"/>
        <v/>
      </c>
      <c r="AM199" s="270" t="str">
        <f t="shared" si="4"/>
        <v/>
      </c>
      <c r="AN199" s="270"/>
      <c r="AO199" s="989"/>
      <c r="AP199" s="270"/>
      <c r="AQ199" s="270"/>
      <c r="AR199" s="270" t="str">
        <f t="shared" si="202"/>
        <v/>
      </c>
      <c r="AS199" s="271" t="str">
        <f t="shared" si="5"/>
        <v/>
      </c>
      <c r="AT199" s="272" t="str">
        <f t="shared" si="6"/>
        <v/>
      </c>
      <c r="AU199" s="319" t="str">
        <f t="shared" si="250"/>
        <v/>
      </c>
      <c r="AV199" s="274" t="str">
        <f t="shared" si="214"/>
        <v/>
      </c>
      <c r="AW199" s="1497"/>
      <c r="AX199" s="1497"/>
      <c r="AY199" s="1511"/>
      <c r="AZ199" s="1515"/>
      <c r="BA199" s="1458"/>
      <c r="BB199" s="983" t="str">
        <f t="shared" si="9"/>
        <v/>
      </c>
      <c r="BC199" s="83" t="str">
        <f t="shared" si="10"/>
        <v/>
      </c>
      <c r="BD199" s="984" t="str">
        <f t="shared" si="11"/>
        <v/>
      </c>
      <c r="BE199" s="1654"/>
      <c r="BF199" s="1654"/>
      <c r="BG199" s="1654"/>
      <c r="BH199" s="1654"/>
      <c r="BI199" s="1654"/>
      <c r="BJ199" s="1029" t="str">
        <f t="shared" si="219"/>
        <v/>
      </c>
      <c r="BK199" s="1310" t="str">
        <f t="shared" si="13"/>
        <v/>
      </c>
      <c r="BL199" s="1029" t="str">
        <f>IF(ISBLANK('JOURNÉE 1'!C199),"",'JOURNÉE 1'!C199)</f>
        <v/>
      </c>
      <c r="BM199" s="1310" t="str">
        <f>IF(ISBLANK('JOURNÉE 1'!AB199),"",'JOURNÉE 1'!AB199)</f>
        <v/>
      </c>
      <c r="BN199" s="1310" t="str">
        <f>IF(ISNA(VLOOKUP(BJ199,'JOURNÉE 1'!$BN$10:$BQ$280,3,FALSE)),"",VLOOKUP(BJ199,'JOURNÉE 1'!$BN$10:$BQ$280,3,FALSE))</f>
        <v/>
      </c>
      <c r="BO199" s="1310" t="str">
        <f t="shared" si="21"/>
        <v/>
      </c>
      <c r="BP199" s="1310" t="str">
        <f t="shared" si="126"/>
        <v/>
      </c>
      <c r="BQ199" s="1310" t="str">
        <f>IF(ISNA(VLOOKUP(BJ199,'JOURNÉE 1'!$C$10:AF$298,1,FALSE)),"",VLOOKUP(BJ199,'JOURNÉE 1'!$C$10:$AF$298,1,FALSE))</f>
        <v/>
      </c>
      <c r="BR199" s="277"/>
      <c r="BS199" t="str">
        <f>IF(ISEVEN(ROW()),IF($B199&lt;&gt;0,TEXT($B199,"00")&amp;" "&amp;#REF!&amp;" "&amp;1,""),IF($B198&lt;&gt;0,TEXT($B198,"00")&amp;" "&amp;#REF!&amp;" "&amp;2,""))</f>
        <v/>
      </c>
      <c r="BT199" t="str">
        <f t="shared" si="184"/>
        <v/>
      </c>
      <c r="BU199" t="str">
        <f t="shared" si="185"/>
        <v/>
      </c>
      <c r="BV199" t="str">
        <f t="shared" si="191"/>
        <v/>
      </c>
      <c r="BW199" t="str">
        <f t="shared" si="192"/>
        <v/>
      </c>
      <c r="BX199" t="str">
        <f t="shared" si="193"/>
        <v/>
      </c>
      <c r="BY199" t="str">
        <f t="shared" si="194"/>
        <v/>
      </c>
      <c r="BZ199" t="str">
        <f t="shared" si="195"/>
        <v/>
      </c>
      <c r="CA199" s="935" t="str">
        <f t="shared" si="196"/>
        <v/>
      </c>
    </row>
    <row r="200" spans="1:79" ht="15.75" customHeight="1" thickBot="1" x14ac:dyDescent="0.45">
      <c r="A200" s="1497"/>
      <c r="B200" s="1683"/>
      <c r="C200" s="97"/>
      <c r="D200" s="98"/>
      <c r="E200" s="98"/>
      <c r="F200" s="87"/>
      <c r="G200" s="87"/>
      <c r="H200" s="1661" t="str">
        <f t="shared" ref="H200" si="265">IF(G201="","",G200+G201)</f>
        <v/>
      </c>
      <c r="I200" s="1103" t="str">
        <f>IF(ISNA(VLOOKUP(C200,'J1&amp;J2'!$CA$9:$CE$466,5,FALSE)),"",VLOOKUP(C200,'J1&amp;J2'!$CA$9:$CE$466,5,FALSE))</f>
        <v/>
      </c>
      <c r="J200" s="1516"/>
      <c r="K200" s="1685" t="str">
        <f>IF(ISNA(VLOOKUP(J200,SaisieScores!$I$12:$J$103,2,FALSE)),"",VLOOKUP(J200,SaisieScores!$I$12:$J$103,2,FALSE))</f>
        <v/>
      </c>
      <c r="L200" s="1686" t="str">
        <f>IF(OR(K200="",K200=0,K200=999),"",K200)</f>
        <v/>
      </c>
      <c r="M200" s="1661" t="str">
        <f>IF(L200="","",L200-$AL$6)</f>
        <v/>
      </c>
      <c r="N200" s="1661" t="str">
        <f t="shared" ref="N200" si="266">IF(K200="","",RANK(K200,($K$10:$K$257),1))</f>
        <v/>
      </c>
      <c r="O200" s="99"/>
      <c r="P200" s="99"/>
      <c r="Q200" s="186"/>
      <c r="R200" s="1690" t="str">
        <f>IF(OR(ISBLANK(K200),K200=""),"",RANK(K200,$K$200:$K$213,1)+COUNTIF($K$200:K200,K200)-1)</f>
        <v/>
      </c>
      <c r="S200" s="1468" t="str">
        <f>IF(R200="","",IF(R200&gt;3,"",IF(R200=1,K200,IF(R200=2,K200,IF(R200=3,K200)))))</f>
        <v/>
      </c>
      <c r="T200" s="1425"/>
      <c r="U200" s="1328" t="str">
        <f>IF(ISNA(VLOOKUP(T200,SaisieScores!$L$12:$M$103,2,FALSE)),"",VLOOKUP(T200,SaisieScores!$L$12:$M$103,2,FALSE))</f>
        <v/>
      </c>
      <c r="V200" s="985" t="str">
        <f t="shared" si="0"/>
        <v/>
      </c>
      <c r="W200" s="82" t="str">
        <f>IF('JOURNÉE 1'!AC200=0,"",'JOURNÉE 1'!AC200)</f>
        <v/>
      </c>
      <c r="X200" s="82" t="str">
        <f>IF(OR(ISBLANK(U200),U200=""),"",IF(U200="AB","",RANK(U200,$U$184:$U$213,1)+COUNTIF($U$184:U229,U200)-1))</f>
        <v/>
      </c>
      <c r="Y200" s="82"/>
      <c r="Z200" s="82"/>
      <c r="AA200" s="82"/>
      <c r="AB200" s="82" t="str">
        <f t="shared" si="1"/>
        <v/>
      </c>
      <c r="AC200" s="1042" t="str">
        <f t="shared" si="199"/>
        <v/>
      </c>
      <c r="AD200" s="1046" t="str">
        <f t="shared" si="186"/>
        <v/>
      </c>
      <c r="AE200" s="82" t="str">
        <f t="shared" si="187"/>
        <v/>
      </c>
      <c r="AF200" s="1141" t="str">
        <f>IF(ISNA(VLOOKUP(C200,'JOURNÉE 1'!$C$10:$AN$257,36,FALSE)),"",VLOOKUP(C200,'JOURNÉE 1'!$C$10:$AN$257,36,FALSE))</f>
        <v/>
      </c>
      <c r="AG200" s="1141" t="str">
        <f t="shared" si="188"/>
        <v/>
      </c>
      <c r="AH200" s="1141" t="str">
        <f t="shared" si="189"/>
        <v/>
      </c>
      <c r="AI200" s="1141" t="str">
        <f t="shared" si="190"/>
        <v/>
      </c>
      <c r="AJ200" s="1242" t="str">
        <f t="shared" si="200"/>
        <v/>
      </c>
      <c r="AK200" s="1046" t="str">
        <f t="shared" si="201"/>
        <v/>
      </c>
      <c r="AL200" s="82" t="str">
        <f t="shared" si="3"/>
        <v/>
      </c>
      <c r="AM200" s="284" t="str">
        <f t="shared" si="4"/>
        <v/>
      </c>
      <c r="AN200" s="284"/>
      <c r="AO200" s="988"/>
      <c r="AP200" s="284"/>
      <c r="AQ200" s="284"/>
      <c r="AR200" s="270" t="str">
        <f t="shared" si="202"/>
        <v/>
      </c>
      <c r="AS200" s="327" t="str">
        <f t="shared" si="5"/>
        <v/>
      </c>
      <c r="AT200" s="328" t="str">
        <f t="shared" si="6"/>
        <v/>
      </c>
      <c r="AU200" s="273" t="str">
        <f t="shared" ref="AU200:AU213" si="267">IF(OR(ISBLANK(AM200),AM200=""),"",RANK(AM200,($AM$200:$AM$213),1))</f>
        <v/>
      </c>
      <c r="AV200" s="278" t="str">
        <f t="shared" si="214"/>
        <v/>
      </c>
      <c r="AW200" s="1497"/>
      <c r="AX200" s="1497"/>
      <c r="AY200" s="1737">
        <f>IF(BG200= "", "",BG200)</f>
        <v>0</v>
      </c>
      <c r="AZ200" s="1738" t="str">
        <f>IF(OR(BF200=""),"",IF(OR(BG200=""),"",BF200))</f>
        <v/>
      </c>
      <c r="BA200" s="1739" t="str">
        <f>IF(BH200= "", "",BH200)</f>
        <v/>
      </c>
      <c r="BB200" s="1309" t="str">
        <f t="shared" si="9"/>
        <v/>
      </c>
      <c r="BC200" s="88" t="str">
        <f t="shared" si="10"/>
        <v/>
      </c>
      <c r="BD200" s="992" t="str">
        <f t="shared" si="11"/>
        <v/>
      </c>
      <c r="BE200" s="1655" t="str">
        <f>IF(OR(C200="",C201=""),"",CONCATENATE(C200,C201))</f>
        <v/>
      </c>
      <c r="BF200" s="1655" t="str">
        <f>IF(L200= "", "",L200)</f>
        <v/>
      </c>
      <c r="BG200" s="1655">
        <f>IF(ISNA(VLOOKUP(BE200,'JOURNÉE 1'!$BI$10:$BK$280,2,FALSE)),"",VLOOKUP(BE200,'JOURNÉE 1'!$BI$10:$BK$280,2,FALSE))</f>
        <v>0</v>
      </c>
      <c r="BH200" s="1655" t="str">
        <f>IF(OR(BF200="",BG200=""),"",MIN(BF200:BG200))</f>
        <v/>
      </c>
      <c r="BI200" s="1655" t="str">
        <f>IF(COUNTIF(BF200,"&gt;1")&lt;1,"",SMALL(BF200:BG200,1))</f>
        <v/>
      </c>
      <c r="BJ200" s="1029" t="str">
        <f t="shared" si="219"/>
        <v/>
      </c>
      <c r="BK200" s="1310" t="str">
        <f t="shared" si="13"/>
        <v/>
      </c>
      <c r="BL200" s="1029" t="str">
        <f>IF(ISBLANK('JOURNÉE 1'!C200),"",'JOURNÉE 1'!C200)</f>
        <v/>
      </c>
      <c r="BM200" s="1310" t="str">
        <f>IF(ISBLANK('JOURNÉE 1'!AB200),"",'JOURNÉE 1'!AB200)</f>
        <v/>
      </c>
      <c r="BN200" s="1310" t="str">
        <f>IF(ISNA(VLOOKUP(BJ200,'JOURNÉE 1'!$BN$10:$BQ$280,3,FALSE)),"",VLOOKUP(BJ200,'JOURNÉE 1'!$BN$10:$BQ$280,3,FALSE))</f>
        <v/>
      </c>
      <c r="BO200" s="1310" t="str">
        <f t="shared" si="21"/>
        <v/>
      </c>
      <c r="BP200" s="1310" t="str">
        <f t="shared" si="126"/>
        <v/>
      </c>
      <c r="BQ200" s="1310" t="str">
        <f>IF(ISNA(VLOOKUP(BJ200,'JOURNÉE 1'!$C$10:AF$298,1,FALSE)),"",VLOOKUP(BJ200,'JOURNÉE 1'!$C$10:$AF$298,1,FALSE))</f>
        <v/>
      </c>
      <c r="BR200" s="280"/>
      <c r="BS200" t="str">
        <f>IF(ISEVEN(ROW()),IF($B200&lt;&gt;0,TEXT($B200,"00")&amp;" "&amp;#REF!&amp;" "&amp;1,""),IF($B199&lt;&gt;0,TEXT($B199,"00")&amp;" "&amp;#REF!&amp;" "&amp;2,""))</f>
        <v/>
      </c>
      <c r="BT200" t="str">
        <f t="shared" si="184"/>
        <v/>
      </c>
      <c r="BU200" t="str">
        <f t="shared" si="185"/>
        <v/>
      </c>
      <c r="BV200" t="str">
        <f t="shared" si="191"/>
        <v/>
      </c>
      <c r="BW200" t="str">
        <f t="shared" si="192"/>
        <v/>
      </c>
      <c r="BX200" t="str">
        <f t="shared" si="193"/>
        <v/>
      </c>
      <c r="BY200" t="str">
        <f t="shared" si="194"/>
        <v/>
      </c>
      <c r="BZ200" t="str">
        <f t="shared" si="195"/>
        <v/>
      </c>
      <c r="CA200" s="935" t="str">
        <f t="shared" si="196"/>
        <v/>
      </c>
    </row>
    <row r="201" spans="1:79" ht="15.75" customHeight="1" thickBot="1" x14ac:dyDescent="0.45">
      <c r="A201" s="1497"/>
      <c r="B201" s="1684"/>
      <c r="C201" s="97"/>
      <c r="D201" s="98"/>
      <c r="E201" s="98"/>
      <c r="F201" s="87"/>
      <c r="G201" s="87"/>
      <c r="H201" s="1469"/>
      <c r="I201" s="1103" t="str">
        <f>IF(ISNA(VLOOKUP(C201,'J1&amp;J2'!$CA$9:$CE$466,5,FALSE)),"",VLOOKUP(C201,'J1&amp;J2'!$CA$9:$CE$466,5,FALSE))</f>
        <v/>
      </c>
      <c r="J201" s="1517"/>
      <c r="K201" s="1680"/>
      <c r="L201" s="1691"/>
      <c r="M201" s="1469"/>
      <c r="N201" s="1469"/>
      <c r="O201" s="88"/>
      <c r="P201" s="88"/>
      <c r="Q201" s="987"/>
      <c r="R201" s="1691"/>
      <c r="S201" s="1469"/>
      <c r="T201" s="1425"/>
      <c r="U201" s="1328" t="str">
        <f>IF(ISNA(VLOOKUP(T201,SaisieScores!$L$12:$M$103,2,FALSE)),"",VLOOKUP(T201,SaisieScores!$L$12:$M$103,2,FALSE))</f>
        <v/>
      </c>
      <c r="V201" s="942" t="str">
        <f t="shared" si="0"/>
        <v/>
      </c>
      <c r="W201" s="87" t="str">
        <f>IF('JOURNÉE 1'!AC201=0,"",'JOURNÉE 1'!AC201)</f>
        <v/>
      </c>
      <c r="X201" s="87" t="str">
        <f>IF(OR(ISBLANK(U201),U201=""),"",IF(U201="AB","",RANK(U201,$U$184:$U$213,1)+COUNTIF($U$184:U230,U201)-1))</f>
        <v/>
      </c>
      <c r="Y201" s="99"/>
      <c r="Z201" s="99"/>
      <c r="AA201" s="99"/>
      <c r="AB201" s="87" t="str">
        <f t="shared" si="1"/>
        <v/>
      </c>
      <c r="AC201" s="86" t="str">
        <f t="shared" si="199"/>
        <v/>
      </c>
      <c r="AD201" s="1045" t="str">
        <f t="shared" si="186"/>
        <v/>
      </c>
      <c r="AE201" s="87" t="str">
        <f t="shared" si="187"/>
        <v/>
      </c>
      <c r="AF201" s="1140" t="str">
        <f>IF(ISNA(VLOOKUP(C201,'JOURNÉE 1'!$C$10:$AN$257,36,FALSE)),"",VLOOKUP(C201,'JOURNÉE 1'!$C$10:$AN$257,36,FALSE))</f>
        <v/>
      </c>
      <c r="AG201" s="1162" t="str">
        <f t="shared" si="188"/>
        <v/>
      </c>
      <c r="AH201" s="1162" t="str">
        <f t="shared" si="189"/>
        <v/>
      </c>
      <c r="AI201" s="1162" t="str">
        <f t="shared" si="190"/>
        <v/>
      </c>
      <c r="AJ201" s="1241" t="str">
        <f t="shared" si="200"/>
        <v/>
      </c>
      <c r="AK201" s="1045" t="str">
        <f t="shared" si="201"/>
        <v/>
      </c>
      <c r="AL201" s="87" t="str">
        <f t="shared" si="3"/>
        <v/>
      </c>
      <c r="AM201" s="270" t="str">
        <f t="shared" si="4"/>
        <v/>
      </c>
      <c r="AN201" s="270"/>
      <c r="AO201" s="989"/>
      <c r="AP201" s="270"/>
      <c r="AQ201" s="270"/>
      <c r="AR201" s="270" t="str">
        <f t="shared" si="202"/>
        <v/>
      </c>
      <c r="AS201" s="271" t="str">
        <f t="shared" si="5"/>
        <v/>
      </c>
      <c r="AT201" s="272" t="str">
        <f t="shared" si="6"/>
        <v/>
      </c>
      <c r="AU201" s="273" t="str">
        <f t="shared" si="267"/>
        <v/>
      </c>
      <c r="AV201" s="274" t="str">
        <f t="shared" si="214"/>
        <v/>
      </c>
      <c r="AW201" s="1497"/>
      <c r="AX201" s="1497"/>
      <c r="AY201" s="1511"/>
      <c r="AZ201" s="1515"/>
      <c r="BA201" s="1458"/>
      <c r="BB201" s="1307" t="str">
        <f t="shared" si="9"/>
        <v/>
      </c>
      <c r="BC201" s="87" t="str">
        <f t="shared" si="10"/>
        <v/>
      </c>
      <c r="BD201" s="986" t="str">
        <f t="shared" si="11"/>
        <v/>
      </c>
      <c r="BE201" s="1654"/>
      <c r="BF201" s="1654"/>
      <c r="BG201" s="1654"/>
      <c r="BH201" s="1654"/>
      <c r="BI201" s="1654"/>
      <c r="BJ201" s="1029" t="str">
        <f t="shared" si="219"/>
        <v/>
      </c>
      <c r="BK201" s="1310" t="str">
        <f t="shared" si="13"/>
        <v/>
      </c>
      <c r="BL201" s="1029" t="str">
        <f>IF(ISBLANK('JOURNÉE 1'!C201),"",'JOURNÉE 1'!C201)</f>
        <v/>
      </c>
      <c r="BM201" s="1310" t="str">
        <f>IF(ISBLANK('JOURNÉE 1'!AB201),"",'JOURNÉE 1'!AB201)</f>
        <v/>
      </c>
      <c r="BN201" s="1310" t="str">
        <f>IF(ISNA(VLOOKUP(BJ201,'JOURNÉE 1'!$BN$10:$BQ$280,3,FALSE)),"",VLOOKUP(BJ201,'JOURNÉE 1'!$BN$10:$BQ$280,3,FALSE))</f>
        <v/>
      </c>
      <c r="BO201" s="1310" t="str">
        <f t="shared" si="21"/>
        <v/>
      </c>
      <c r="BP201" s="1310" t="str">
        <f t="shared" si="126"/>
        <v/>
      </c>
      <c r="BQ201" s="1310" t="str">
        <f>IF(ISNA(VLOOKUP(BJ201,'JOURNÉE 1'!$C$10:AF$298,1,FALSE)),"",VLOOKUP(BJ201,'JOURNÉE 1'!$C$10:$AF$298,1,FALSE))</f>
        <v/>
      </c>
      <c r="BR201" s="277"/>
      <c r="BS201" t="str">
        <f>IF(ISEVEN(ROW()),IF($B201&lt;&gt;0,TEXT($B201,"00")&amp;" "&amp;#REF!&amp;" "&amp;1,""),IF($B200&lt;&gt;0,TEXT($B200,"00")&amp;" "&amp;#REF!&amp;" "&amp;2,""))</f>
        <v/>
      </c>
      <c r="BT201" t="str">
        <f t="shared" si="184"/>
        <v/>
      </c>
      <c r="BU201" t="str">
        <f t="shared" si="185"/>
        <v/>
      </c>
      <c r="BV201" t="str">
        <f t="shared" si="191"/>
        <v/>
      </c>
      <c r="BW201" t="str">
        <f t="shared" si="192"/>
        <v/>
      </c>
      <c r="BX201" t="str">
        <f t="shared" si="193"/>
        <v/>
      </c>
      <c r="BY201" t="str">
        <f t="shared" si="194"/>
        <v/>
      </c>
      <c r="BZ201" t="str">
        <f t="shared" si="195"/>
        <v/>
      </c>
      <c r="CA201" s="935" t="str">
        <f t="shared" si="196"/>
        <v/>
      </c>
    </row>
    <row r="202" spans="1:79" ht="15.75" customHeight="1" x14ac:dyDescent="0.4">
      <c r="A202" s="1497"/>
      <c r="B202" s="1687"/>
      <c r="C202" s="113"/>
      <c r="D202" s="114"/>
      <c r="E202" s="114"/>
      <c r="F202" s="115"/>
      <c r="G202" s="115"/>
      <c r="H202" s="1670" t="str">
        <f t="shared" ref="H202" si="268">IF(G203="","",G202+G203)</f>
        <v/>
      </c>
      <c r="I202" s="1107" t="str">
        <f>IF(ISNA(VLOOKUP(C202,'J1&amp;J2'!$CA$9:$CE$466,5,FALSE)),"",VLOOKUP(C202,'J1&amp;J2'!$CA$9:$CE$466,5,FALSE))</f>
        <v/>
      </c>
      <c r="J202" s="1627"/>
      <c r="K202" s="1685" t="str">
        <f>IF(ISNA(VLOOKUP(J202,SaisieScores!$I$12:$J$103,2,FALSE)),"",VLOOKUP(J202,SaisieScores!$I$12:$J$103,2,FALSE))</f>
        <v/>
      </c>
      <c r="L202" s="1695" t="str">
        <f>IF(OR(K202="",K202=0,K202=999),"",K202)</f>
        <v/>
      </c>
      <c r="M202" s="1670" t="str">
        <f>IF(L202="","",L202-$AL$6)</f>
        <v/>
      </c>
      <c r="N202" s="1670" t="str">
        <f t="shared" ref="N202" si="269">IF(K202="","",RANK(K202,($K$10:$K$257),1))</f>
        <v/>
      </c>
      <c r="O202" s="115"/>
      <c r="P202" s="115"/>
      <c r="Q202" s="194"/>
      <c r="R202" s="1692" t="str">
        <f>IF(OR(ISBLANK(K202),K202=""),"",RANK(K202,$K$200:$K$213,1)+COUNTIF($K$200:K202,K202)-1)</f>
        <v/>
      </c>
      <c r="S202" s="1689" t="str">
        <f>IF(R202="","",IF(R202&gt;3,"",IF(R202=1,K202,IF(R202=2,K202,IF(R202=3,K202)))))</f>
        <v/>
      </c>
      <c r="T202" s="1426"/>
      <c r="U202" s="1328" t="str">
        <f>IF(ISNA(VLOOKUP(T202,SaisieScores!$L$12:$M$103,2,FALSE)),"",VLOOKUP(T202,SaisieScores!$L$12:$M$103,2,FALSE))</f>
        <v/>
      </c>
      <c r="V202" s="985" t="str">
        <f t="shared" si="0"/>
        <v/>
      </c>
      <c r="W202" s="82" t="str">
        <f>IF('JOURNÉE 1'!AC202=0,"",'JOURNÉE 1'!AC202)</f>
        <v/>
      </c>
      <c r="X202" s="82" t="str">
        <f>IF(OR(ISBLANK(U202),U202=""),"",IF(U202="AB","",RANK(U202,$U$184:$U$213,1)+COUNTIF($U$184:U231,U202)-1))</f>
        <v/>
      </c>
      <c r="Y202" s="82"/>
      <c r="Z202" s="82"/>
      <c r="AA202" s="82"/>
      <c r="AB202" s="82" t="str">
        <f t="shared" si="1"/>
        <v/>
      </c>
      <c r="AC202" s="1042" t="str">
        <f t="shared" si="199"/>
        <v/>
      </c>
      <c r="AD202" s="1046" t="str">
        <f t="shared" si="186"/>
        <v/>
      </c>
      <c r="AE202" s="82" t="str">
        <f t="shared" si="187"/>
        <v/>
      </c>
      <c r="AF202" s="1141" t="str">
        <f>IF(ISNA(VLOOKUP(C202,'JOURNÉE 1'!$C$10:$AN$257,36,FALSE)),"",VLOOKUP(C202,'JOURNÉE 1'!$C$10:$AN$257,36,FALSE))</f>
        <v/>
      </c>
      <c r="AG202" s="1141" t="str">
        <f t="shared" si="188"/>
        <v/>
      </c>
      <c r="AH202" s="1141" t="str">
        <f t="shared" si="189"/>
        <v/>
      </c>
      <c r="AI202" s="1141" t="str">
        <f t="shared" si="190"/>
        <v/>
      </c>
      <c r="AJ202" s="1242" t="str">
        <f t="shared" si="200"/>
        <v/>
      </c>
      <c r="AK202" s="1046" t="str">
        <f t="shared" si="201"/>
        <v/>
      </c>
      <c r="AL202" s="82" t="str">
        <f t="shared" si="3"/>
        <v/>
      </c>
      <c r="AM202" s="270" t="str">
        <f t="shared" si="4"/>
        <v/>
      </c>
      <c r="AN202" s="288"/>
      <c r="AO202" s="270"/>
      <c r="AP202" s="270"/>
      <c r="AQ202" s="270"/>
      <c r="AR202" s="270" t="str">
        <f t="shared" si="202"/>
        <v/>
      </c>
      <c r="AS202" s="271" t="str">
        <f t="shared" si="5"/>
        <v/>
      </c>
      <c r="AT202" s="272" t="str">
        <f t="shared" si="6"/>
        <v/>
      </c>
      <c r="AU202" s="273" t="str">
        <f t="shared" si="267"/>
        <v/>
      </c>
      <c r="AV202" s="278" t="str">
        <f t="shared" si="214"/>
        <v/>
      </c>
      <c r="AW202" s="1497"/>
      <c r="AX202" s="1497"/>
      <c r="AY202" s="1703">
        <f>IF(BG202= "", "",BG202)</f>
        <v>0</v>
      </c>
      <c r="AZ202" s="1697" t="str">
        <f>IF(OR(BF202=""),"",IF(OR(BG202=""),"",BF202))</f>
        <v/>
      </c>
      <c r="BA202" s="1698" t="str">
        <f>IF(BH202= "", "",BH202)</f>
        <v/>
      </c>
      <c r="BB202" s="983" t="str">
        <f t="shared" si="9"/>
        <v/>
      </c>
      <c r="BC202" s="83" t="str">
        <f t="shared" si="10"/>
        <v/>
      </c>
      <c r="BD202" s="984" t="str">
        <f t="shared" si="11"/>
        <v/>
      </c>
      <c r="BE202" s="1655" t="str">
        <f>IF(OR(C202="",C203=""),"",CONCATENATE(C202,C203))</f>
        <v/>
      </c>
      <c r="BF202" s="1655" t="str">
        <f>IF(L202= "", "",L202)</f>
        <v/>
      </c>
      <c r="BG202" s="1655">
        <f>IF(ISNA(VLOOKUP(BE202,'JOURNÉE 1'!$BI$10:$BK$280,2,FALSE)),"",VLOOKUP(BE202,'JOURNÉE 1'!$BI$10:$BK$280,2,FALSE))</f>
        <v>0</v>
      </c>
      <c r="BH202" s="1655" t="str">
        <f>IF(OR(BF202="",BG202=""),"",MIN(BF202:BG202))</f>
        <v/>
      </c>
      <c r="BI202" s="1655" t="str">
        <f>IF(COUNTIF(BF202,"&gt;1")&lt;1,"",SMALL(BF202:BG202,1))</f>
        <v/>
      </c>
      <c r="BJ202" s="1029" t="str">
        <f t="shared" si="219"/>
        <v/>
      </c>
      <c r="BK202" s="1310" t="str">
        <f t="shared" si="13"/>
        <v/>
      </c>
      <c r="BL202" s="1029" t="str">
        <f>IF(ISBLANK('JOURNÉE 1'!C202),"",'JOURNÉE 1'!C202)</f>
        <v/>
      </c>
      <c r="BM202" s="1310" t="str">
        <f>IF(ISBLANK('JOURNÉE 1'!AB202),"",'JOURNÉE 1'!AB202)</f>
        <v/>
      </c>
      <c r="BN202" s="1310" t="str">
        <f>IF(ISNA(VLOOKUP(BJ202,'JOURNÉE 1'!$BN$10:$BQ$280,3,FALSE)),"",VLOOKUP(BJ202,'JOURNÉE 1'!$BN$10:$BQ$280,3,FALSE))</f>
        <v/>
      </c>
      <c r="BO202" s="1310" t="str">
        <f t="shared" si="21"/>
        <v/>
      </c>
      <c r="BP202" s="1310" t="str">
        <f t="shared" si="126"/>
        <v/>
      </c>
      <c r="BQ202" s="1310" t="str">
        <f>IF(ISNA(VLOOKUP(BJ202,'JOURNÉE 1'!$C$10:AF$298,1,FALSE)),"",VLOOKUP(BJ202,'JOURNÉE 1'!$C$10:$AF$298,1,FALSE))</f>
        <v/>
      </c>
      <c r="BR202" s="280"/>
      <c r="BS202" t="str">
        <f>IF(ISEVEN(ROW()),IF($B202&lt;&gt;0,TEXT($B202,"00")&amp;" "&amp;#REF!&amp;" "&amp;1,""),IF($B201&lt;&gt;0,TEXT($B201,"00")&amp;" "&amp;#REF!&amp;" "&amp;2,""))</f>
        <v/>
      </c>
      <c r="BT202" t="str">
        <f t="shared" ref="BT202:BT265" si="270">+IFERROR(VALUE(LEFT(BS202,2)),"")</f>
        <v/>
      </c>
      <c r="BU202" t="str">
        <f t="shared" ref="BU202:BU265" si="271">+IFERROR(MID(BS202,SEARCH(" ",BS202)+1,2),"")</f>
        <v/>
      </c>
      <c r="BV202" t="str">
        <f t="shared" si="191"/>
        <v/>
      </c>
      <c r="BW202" t="str">
        <f t="shared" si="192"/>
        <v/>
      </c>
      <c r="BX202" t="str">
        <f t="shared" si="193"/>
        <v/>
      </c>
      <c r="BY202" t="str">
        <f t="shared" si="194"/>
        <v/>
      </c>
      <c r="BZ202" t="str">
        <f t="shared" si="195"/>
        <v/>
      </c>
      <c r="CA202" s="935" t="str">
        <f t="shared" si="196"/>
        <v/>
      </c>
    </row>
    <row r="203" spans="1:79" ht="15.75" customHeight="1" thickBot="1" x14ac:dyDescent="0.45">
      <c r="A203" s="1497"/>
      <c r="B203" s="1678"/>
      <c r="C203" s="80"/>
      <c r="D203" s="81"/>
      <c r="E203" s="81"/>
      <c r="F203" s="82"/>
      <c r="G203" s="82"/>
      <c r="H203" s="1469"/>
      <c r="I203" s="1102" t="str">
        <f>IF(ISNA(VLOOKUP(C203,'J1&amp;J2'!$CA$9:$CE$466,5,FALSE)),"",VLOOKUP(C203,'J1&amp;J2'!$CA$9:$CE$466,5,FALSE))</f>
        <v/>
      </c>
      <c r="J203" s="1519"/>
      <c r="K203" s="1680"/>
      <c r="L203" s="1691"/>
      <c r="M203" s="1469"/>
      <c r="N203" s="1469"/>
      <c r="O203" s="82"/>
      <c r="P203" s="82"/>
      <c r="Q203" s="269"/>
      <c r="R203" s="1691"/>
      <c r="S203" s="1469"/>
      <c r="T203" s="1424"/>
      <c r="U203" s="1328" t="str">
        <f>IF(ISNA(VLOOKUP(T203,SaisieScores!$L$12:$M$103,2,FALSE)),"",VLOOKUP(T203,SaisieScores!$L$12:$M$103,2,FALSE))</f>
        <v/>
      </c>
      <c r="V203" s="942" t="str">
        <f t="shared" si="0"/>
        <v/>
      </c>
      <c r="W203" s="87" t="str">
        <f>IF('JOURNÉE 1'!AC203=0,"",'JOURNÉE 1'!AC203)</f>
        <v/>
      </c>
      <c r="X203" s="87" t="str">
        <f>IF(OR(ISBLANK(U203),U203=""),"",IF(U203="AB","",RANK(U203,$U$184:$U$213,1)+COUNTIF($U$184:U232,U203)-1))</f>
        <v/>
      </c>
      <c r="Y203" s="99"/>
      <c r="Z203" s="99"/>
      <c r="AA203" s="99"/>
      <c r="AB203" s="87" t="str">
        <f t="shared" si="1"/>
        <v/>
      </c>
      <c r="AC203" s="86" t="str">
        <f t="shared" si="199"/>
        <v/>
      </c>
      <c r="AD203" s="1045" t="str">
        <f t="shared" ref="AD203:AD257" si="272">IF(U203="","",IF(U203="AB","",RANK(U203,$U$10:$U$257,1)))</f>
        <v/>
      </c>
      <c r="AE203" s="87" t="str">
        <f t="shared" ref="AE203:AE257" si="273">IF(X203="","",IF(U203=999,"",IF(X203&gt;4,"",IF(X203=1,U203,IF(X203=2,U203,IF(X203=3,U203,IF(X203=4,U203)))))))</f>
        <v/>
      </c>
      <c r="AF203" s="1140" t="str">
        <f>IF(ISNA(VLOOKUP(C203,'JOURNÉE 1'!$C$10:$AN$257,36,FALSE)),"",VLOOKUP(C203,'JOURNÉE 1'!$C$10:$AN$257,36,FALSE))</f>
        <v/>
      </c>
      <c r="AG203" s="1162" t="str">
        <f t="shared" ref="AG203:AG257" si="274">IF(G203="","",IF(G203=36,"",IF(AF203="",G203,AF203)))</f>
        <v/>
      </c>
      <c r="AH203" s="1162" t="str">
        <f t="shared" ref="AH203:AH257" si="275">IF(U203=999,"",IF(G203="","",IF(U203="AB",IF(AG203+3.6&gt;=36,36,AG203+3.6),IF(OR(ISBLANK(AG203),ISBLANK(U203),ISBLANK($AL$6)),"",IF(AND(AG203&gt;=18,$AL$6-U203+AG203&gt;0),AG203-($AL$6-U203+AG203)*0.4,IF(AND(AG203&lt;18,$AL$6-U203+AG203&gt;0),AG203-($AL$6-U203+AG203)*0.2,IF($AL$6-U203+AG203&lt;0,IF(AG203-($AL$6-U203+AG203)*0.1&gt;36,36,AG203-($AL$6-U203+AG203)*0.1),IF($AL$6-U203+AG203=0,AG203))))))))</f>
        <v/>
      </c>
      <c r="AI203" s="1162" t="str">
        <f t="shared" ref="AI203:AI257" si="276">IF(AH203="","",ROUND(AH203-G203,1))</f>
        <v/>
      </c>
      <c r="AJ203" s="1241" t="str">
        <f t="shared" si="200"/>
        <v/>
      </c>
      <c r="AK203" s="1045" t="str">
        <f t="shared" si="201"/>
        <v/>
      </c>
      <c r="AL203" s="87" t="str">
        <f t="shared" si="3"/>
        <v/>
      </c>
      <c r="AM203" s="270" t="str">
        <f t="shared" si="4"/>
        <v/>
      </c>
      <c r="AN203" s="270"/>
      <c r="AO203" s="270"/>
      <c r="AP203" s="270"/>
      <c r="AQ203" s="270"/>
      <c r="AR203" s="270" t="str">
        <f t="shared" si="202"/>
        <v/>
      </c>
      <c r="AS203" s="271" t="str">
        <f t="shared" si="5"/>
        <v/>
      </c>
      <c r="AT203" s="272" t="str">
        <f t="shared" si="6"/>
        <v/>
      </c>
      <c r="AU203" s="273" t="str">
        <f t="shared" si="267"/>
        <v/>
      </c>
      <c r="AV203" s="274" t="str">
        <f t="shared" si="214"/>
        <v/>
      </c>
      <c r="AW203" s="1497"/>
      <c r="AX203" s="1497"/>
      <c r="AY203" s="1511"/>
      <c r="AZ203" s="1515"/>
      <c r="BA203" s="1458"/>
      <c r="BB203" s="983" t="str">
        <f t="shared" si="9"/>
        <v/>
      </c>
      <c r="BC203" s="83" t="str">
        <f t="shared" si="10"/>
        <v/>
      </c>
      <c r="BD203" s="984" t="str">
        <f t="shared" si="11"/>
        <v/>
      </c>
      <c r="BE203" s="1654"/>
      <c r="BF203" s="1654"/>
      <c r="BG203" s="1654"/>
      <c r="BH203" s="1654"/>
      <c r="BI203" s="1654"/>
      <c r="BJ203" s="1029" t="str">
        <f t="shared" si="219"/>
        <v/>
      </c>
      <c r="BK203" s="1310" t="str">
        <f t="shared" si="13"/>
        <v/>
      </c>
      <c r="BL203" s="1029" t="str">
        <f>IF(ISBLANK('JOURNÉE 1'!C203),"",'JOURNÉE 1'!C203)</f>
        <v/>
      </c>
      <c r="BM203" s="1310" t="str">
        <f>IF(ISBLANK('JOURNÉE 1'!AB203),"",'JOURNÉE 1'!AB203)</f>
        <v/>
      </c>
      <c r="BN203" s="1310" t="str">
        <f>IF(ISNA(VLOOKUP(BJ203,'JOURNÉE 1'!$BN$10:$BQ$280,3,FALSE)),"",VLOOKUP(BJ203,'JOURNÉE 1'!$BN$10:$BQ$280,3,FALSE))</f>
        <v/>
      </c>
      <c r="BO203" s="1310" t="str">
        <f t="shared" si="21"/>
        <v/>
      </c>
      <c r="BP203" s="1310" t="str">
        <f t="shared" si="126"/>
        <v/>
      </c>
      <c r="BQ203" s="1310" t="str">
        <f>IF(ISNA(VLOOKUP(BJ203,'JOURNÉE 1'!$C$10:AF$298,1,FALSE)),"",VLOOKUP(BJ203,'JOURNÉE 1'!$C$10:$AF$298,1,FALSE))</f>
        <v/>
      </c>
      <c r="BR203" s="277"/>
      <c r="BS203" t="str">
        <f>IF(ISEVEN(ROW()),IF($B203&lt;&gt;0,TEXT($B203,"00")&amp;" "&amp;#REF!&amp;" "&amp;1,""),IF($B202&lt;&gt;0,TEXT($B202,"00")&amp;" "&amp;#REF!&amp;" "&amp;2,""))</f>
        <v/>
      </c>
      <c r="BT203" t="str">
        <f t="shared" si="270"/>
        <v/>
      </c>
      <c r="BU203" t="str">
        <f t="shared" si="271"/>
        <v/>
      </c>
      <c r="BV203" t="str">
        <f t="shared" ref="BV203:BV257" si="277">+IF(BR203&gt;0,TEXT(BR203,"00")&amp;" "&amp;T203,"")</f>
        <v/>
      </c>
      <c r="BW203" t="str">
        <f t="shared" ref="BW203:BW257" si="278">+IF($BR203&gt;0,BR203,"")</f>
        <v/>
      </c>
      <c r="BX203" t="str">
        <f t="shared" ref="BX203:BX266" si="279">+IF($BR203&gt;0,$T203,"")</f>
        <v/>
      </c>
      <c r="BY203" t="str">
        <f t="shared" ref="BY203:BY266" si="280">+IF($C203&lt;&gt;"",$D203&amp;" "&amp;$E203,"")</f>
        <v/>
      </c>
      <c r="BZ203" t="str">
        <f t="shared" ref="BZ203:BZ266" si="281">+IF($C203&lt;&gt;"",$F203,"")</f>
        <v/>
      </c>
      <c r="CA203" s="935" t="str">
        <f t="shared" ref="CA203:CA266" si="282">+IF($C203&lt;&gt;"",$G203,"")</f>
        <v/>
      </c>
    </row>
    <row r="204" spans="1:79" ht="15.75" customHeight="1" thickBot="1" x14ac:dyDescent="0.45">
      <c r="A204" s="1497"/>
      <c r="B204" s="1683"/>
      <c r="C204" s="97"/>
      <c r="D204" s="98"/>
      <c r="E204" s="98"/>
      <c r="F204" s="87"/>
      <c r="G204" s="87"/>
      <c r="H204" s="1661" t="str">
        <f t="shared" ref="H204" si="283">IF(G205="","",G204+G205)</f>
        <v/>
      </c>
      <c r="I204" s="1103" t="str">
        <f>IF(ISNA(VLOOKUP(C204,'J1&amp;J2'!$CA$9:$CE$466,5,FALSE)),"",VLOOKUP(C204,'J1&amp;J2'!$CA$9:$CE$466,5,FALSE))</f>
        <v/>
      </c>
      <c r="J204" s="1516"/>
      <c r="K204" s="1685" t="str">
        <f>IF(ISNA(VLOOKUP(J204,SaisieScores!$I$12:$J$103,2,FALSE)),"",VLOOKUP(J204,SaisieScores!$I$12:$J$103,2,FALSE))</f>
        <v/>
      </c>
      <c r="L204" s="1686" t="str">
        <f>IF(OR(K204="",K204=0,K204=999),"",K204)</f>
        <v/>
      </c>
      <c r="M204" s="1661" t="str">
        <f>IF(L204="","",L204-$AL$6)</f>
        <v/>
      </c>
      <c r="N204" s="1661" t="str">
        <f t="shared" ref="N204" si="284">IF(K204="","",RANK(K204,($K$10:$K$257),1))</f>
        <v/>
      </c>
      <c r="O204" s="99"/>
      <c r="P204" s="99"/>
      <c r="Q204" s="186"/>
      <c r="R204" s="1690" t="str">
        <f>IF(OR(ISBLANK(K204),K204=""),"",RANK(K204,$K$200:$K$213,1)+COUNTIF($K$200:K204,K204)-1)</f>
        <v/>
      </c>
      <c r="S204" s="1468" t="str">
        <f>IF(R204="","",IF(R204&gt;3,"",IF(R204=1,K204,IF(R204=2,K204,IF(R204=3,K204)))))</f>
        <v/>
      </c>
      <c r="T204" s="1425"/>
      <c r="U204" s="1328" t="str">
        <f>IF(ISNA(VLOOKUP(T204,SaisieScores!$L$12:$M$103,2,FALSE)),"",VLOOKUP(T204,SaisieScores!$L$12:$M$103,2,FALSE))</f>
        <v/>
      </c>
      <c r="V204" s="985" t="str">
        <f t="shared" si="0"/>
        <v/>
      </c>
      <c r="W204" s="82" t="str">
        <f>IF('JOURNÉE 1'!AC204=0,"",'JOURNÉE 1'!AC204)</f>
        <v/>
      </c>
      <c r="X204" s="82" t="str">
        <f>IF(OR(ISBLANK(U204),U204=""),"",IF(U204="AB","",RANK(U204,$U$184:$U$213,1)+COUNTIF($U$184:U233,U204)-1))</f>
        <v/>
      </c>
      <c r="Y204" s="82"/>
      <c r="Z204" s="82"/>
      <c r="AA204" s="82"/>
      <c r="AB204" s="82" t="str">
        <f t="shared" si="1"/>
        <v/>
      </c>
      <c r="AC204" s="1042" t="str">
        <f t="shared" ref="AC204:AC257" si="285">IF(V204="","",IF(V204="AB","",V204-$AL$6))</f>
        <v/>
      </c>
      <c r="AD204" s="1046" t="str">
        <f t="shared" si="272"/>
        <v/>
      </c>
      <c r="AE204" s="82" t="str">
        <f t="shared" si="273"/>
        <v/>
      </c>
      <c r="AF204" s="1141" t="str">
        <f>IF(ISNA(VLOOKUP(C204,'JOURNÉE 1'!$C$10:$AN$257,36,FALSE)),"",VLOOKUP(C204,'JOURNÉE 1'!$C$10:$AN$257,36,FALSE))</f>
        <v/>
      </c>
      <c r="AG204" s="1141" t="str">
        <f t="shared" si="274"/>
        <v/>
      </c>
      <c r="AH204" s="1141" t="str">
        <f t="shared" si="275"/>
        <v/>
      </c>
      <c r="AI204" s="1141" t="str">
        <f t="shared" si="276"/>
        <v/>
      </c>
      <c r="AJ204" s="1242" t="str">
        <f t="shared" ref="AJ204:AJ257" si="286">IF(V204="","",IF(V204="AB","",U204-G204))</f>
        <v/>
      </c>
      <c r="AK204" s="1046" t="str">
        <f t="shared" ref="AK204:AK257" si="287">IF(OR(ISBLANK(AJ204),AJ204=""),"",RANK(AJ204,($AJ$10:$AJ$257),1))</f>
        <v/>
      </c>
      <c r="AL204" s="82" t="str">
        <f t="shared" si="3"/>
        <v/>
      </c>
      <c r="AM204" s="270" t="str">
        <f t="shared" si="4"/>
        <v/>
      </c>
      <c r="AN204" s="284"/>
      <c r="AO204" s="988"/>
      <c r="AP204" s="332"/>
      <c r="AQ204" s="284"/>
      <c r="AR204" s="270" t="str">
        <f t="shared" ref="AR204:AR257" si="288">IF(AJ204="","",RANK(AJ204,($AJ$10:$AJ$257),1))</f>
        <v/>
      </c>
      <c r="AS204" s="271" t="str">
        <f t="shared" si="5"/>
        <v/>
      </c>
      <c r="AT204" s="272" t="str">
        <f t="shared" si="6"/>
        <v/>
      </c>
      <c r="AU204" s="273" t="str">
        <f t="shared" si="267"/>
        <v/>
      </c>
      <c r="AV204" s="278" t="str">
        <f t="shared" si="214"/>
        <v/>
      </c>
      <c r="AW204" s="1497"/>
      <c r="AX204" s="1497"/>
      <c r="AY204" s="1667">
        <f>IF(BG204= "", "",BG204)</f>
        <v>0</v>
      </c>
      <c r="AZ204" s="1658" t="str">
        <f>IF(OR(BF204=""),"",IF(OR(BG204=""),"",BF204))</f>
        <v/>
      </c>
      <c r="BA204" s="1660" t="str">
        <f>IF(BH204= "", "",BH204)</f>
        <v/>
      </c>
      <c r="BB204" s="1307" t="str">
        <f t="shared" si="9"/>
        <v/>
      </c>
      <c r="BC204" s="87" t="str">
        <f t="shared" si="10"/>
        <v/>
      </c>
      <c r="BD204" s="986" t="str">
        <f t="shared" si="11"/>
        <v/>
      </c>
      <c r="BE204" s="1655" t="str">
        <f>IF(OR(C204="",C205=""),"",CONCATENATE(C204,C205))</f>
        <v/>
      </c>
      <c r="BF204" s="1655" t="str">
        <f>IF(L204= "", "",L204)</f>
        <v/>
      </c>
      <c r="BG204" s="1655">
        <f>IF(ISNA(VLOOKUP(BE204,'JOURNÉE 1'!$BI$10:$BK$280,2,FALSE)),"",VLOOKUP(BE204,'JOURNÉE 1'!$BI$10:$BK$280,2,FALSE))</f>
        <v>0</v>
      </c>
      <c r="BH204" s="1655" t="str">
        <f>IF(OR(BF204="",BG204=""),"",MIN(BF204:BG204))</f>
        <v/>
      </c>
      <c r="BI204" s="1655" t="str">
        <f>IF(COUNTIF(BF204,"&gt;1")&lt;1,"",SMALL(BF204:BG204,1))</f>
        <v/>
      </c>
      <c r="BJ204" s="1029" t="str">
        <f t="shared" si="219"/>
        <v/>
      </c>
      <c r="BK204" s="1310" t="str">
        <f t="shared" si="13"/>
        <v/>
      </c>
      <c r="BL204" s="1029" t="str">
        <f>IF(ISBLANK('JOURNÉE 1'!C204),"",'JOURNÉE 1'!C204)</f>
        <v/>
      </c>
      <c r="BM204" s="1310" t="str">
        <f>IF(ISBLANK('JOURNÉE 1'!AB204),"",'JOURNÉE 1'!AB204)</f>
        <v/>
      </c>
      <c r="BN204" s="1310" t="str">
        <f>IF(ISNA(VLOOKUP(BJ204,'JOURNÉE 1'!$BN$10:$BQ$280,3,FALSE)),"",VLOOKUP(BJ204,'JOURNÉE 1'!$BN$10:$BQ$280,3,FALSE))</f>
        <v/>
      </c>
      <c r="BO204" s="1310" t="str">
        <f t="shared" si="21"/>
        <v/>
      </c>
      <c r="BP204" s="1310" t="str">
        <f t="shared" si="126"/>
        <v/>
      </c>
      <c r="BQ204" s="1310" t="str">
        <f>IF(ISNA(VLOOKUP(BJ204,'JOURNÉE 1'!$C$10:AF$298,1,FALSE)),"",VLOOKUP(BJ204,'JOURNÉE 1'!$C$10:$AF$298,1,FALSE))</f>
        <v/>
      </c>
      <c r="BR204" s="280"/>
      <c r="BS204" t="str">
        <f>IF(ISEVEN(ROW()),IF($B204&lt;&gt;0,TEXT($B204,"00")&amp;" "&amp;#REF!&amp;" "&amp;1,""),IF($B203&lt;&gt;0,TEXT($B203,"00")&amp;" "&amp;#REF!&amp;" "&amp;2,""))</f>
        <v/>
      </c>
      <c r="BT204" t="str">
        <f t="shared" si="270"/>
        <v/>
      </c>
      <c r="BU204" t="str">
        <f t="shared" si="271"/>
        <v/>
      </c>
      <c r="BV204" t="str">
        <f t="shared" si="277"/>
        <v/>
      </c>
      <c r="BW204" t="str">
        <f t="shared" si="278"/>
        <v/>
      </c>
      <c r="BX204" t="str">
        <f t="shared" si="279"/>
        <v/>
      </c>
      <c r="BY204" t="str">
        <f t="shared" si="280"/>
        <v/>
      </c>
      <c r="BZ204" t="str">
        <f t="shared" si="281"/>
        <v/>
      </c>
      <c r="CA204" s="935" t="str">
        <f t="shared" si="282"/>
        <v/>
      </c>
    </row>
    <row r="205" spans="1:79" ht="15.75" customHeight="1" thickBot="1" x14ac:dyDescent="0.45">
      <c r="A205" s="1497"/>
      <c r="B205" s="1684"/>
      <c r="C205" s="97"/>
      <c r="D205" s="98"/>
      <c r="E205" s="98"/>
      <c r="F205" s="87"/>
      <c r="G205" s="87"/>
      <c r="H205" s="1469"/>
      <c r="I205" s="1103" t="str">
        <f>IF(ISNA(VLOOKUP(C205,'J1&amp;J2'!$CA$9:$CE$466,5,FALSE)),"",VLOOKUP(C205,'J1&amp;J2'!$CA$9:$CE$466,5,FALSE))</f>
        <v/>
      </c>
      <c r="J205" s="1517"/>
      <c r="K205" s="1680"/>
      <c r="L205" s="1691"/>
      <c r="M205" s="1469"/>
      <c r="N205" s="1469"/>
      <c r="O205" s="88"/>
      <c r="P205" s="88"/>
      <c r="Q205" s="987"/>
      <c r="R205" s="1691"/>
      <c r="S205" s="1469"/>
      <c r="T205" s="1425"/>
      <c r="U205" s="1328" t="str">
        <f>IF(ISNA(VLOOKUP(T205,SaisieScores!$L$12:$M$103,2,FALSE)),"",VLOOKUP(T205,SaisieScores!$L$12:$M$103,2,FALSE))</f>
        <v/>
      </c>
      <c r="V205" s="942" t="str">
        <f t="shared" si="0"/>
        <v/>
      </c>
      <c r="W205" s="87" t="str">
        <f>IF('JOURNÉE 1'!AC205=0,"",'JOURNÉE 1'!AC205)</f>
        <v/>
      </c>
      <c r="X205" s="87" t="str">
        <f>IF(OR(ISBLANK(U205),U205=""),"",IF(U205="AB","",RANK(U205,$U$184:$U$213,1)+COUNTIF($U$184:U234,U205)-1))</f>
        <v/>
      </c>
      <c r="Y205" s="99"/>
      <c r="Z205" s="99"/>
      <c r="AA205" s="99"/>
      <c r="AB205" s="87" t="str">
        <f t="shared" si="1"/>
        <v/>
      </c>
      <c r="AC205" s="86" t="str">
        <f t="shared" si="285"/>
        <v/>
      </c>
      <c r="AD205" s="1045" t="str">
        <f t="shared" si="272"/>
        <v/>
      </c>
      <c r="AE205" s="87" t="str">
        <f t="shared" si="273"/>
        <v/>
      </c>
      <c r="AF205" s="1140" t="str">
        <f>IF(ISNA(VLOOKUP(C205,'JOURNÉE 1'!$C$10:$AN$257,36,FALSE)),"",VLOOKUP(C205,'JOURNÉE 1'!$C$10:$AN$257,36,FALSE))</f>
        <v/>
      </c>
      <c r="AG205" s="1162" t="str">
        <f t="shared" si="274"/>
        <v/>
      </c>
      <c r="AH205" s="1162" t="str">
        <f t="shared" si="275"/>
        <v/>
      </c>
      <c r="AI205" s="1162" t="str">
        <f t="shared" si="276"/>
        <v/>
      </c>
      <c r="AJ205" s="1241" t="str">
        <f t="shared" si="286"/>
        <v/>
      </c>
      <c r="AK205" s="1045" t="str">
        <f t="shared" si="287"/>
        <v/>
      </c>
      <c r="AL205" s="87" t="str">
        <f t="shared" si="3"/>
        <v/>
      </c>
      <c r="AM205" s="270" t="str">
        <f t="shared" si="4"/>
        <v/>
      </c>
      <c r="AN205" s="284"/>
      <c r="AO205" s="989"/>
      <c r="AP205" s="270"/>
      <c r="AQ205" s="270"/>
      <c r="AR205" s="270" t="str">
        <f t="shared" si="288"/>
        <v/>
      </c>
      <c r="AS205" s="271" t="str">
        <f t="shared" si="5"/>
        <v/>
      </c>
      <c r="AT205" s="272" t="str">
        <f t="shared" si="6"/>
        <v/>
      </c>
      <c r="AU205" s="273" t="str">
        <f t="shared" si="267"/>
        <v/>
      </c>
      <c r="AV205" s="274" t="str">
        <f t="shared" si="214"/>
        <v/>
      </c>
      <c r="AW205" s="1497"/>
      <c r="AX205" s="1497"/>
      <c r="AY205" s="1511"/>
      <c r="AZ205" s="1515"/>
      <c r="BA205" s="1458"/>
      <c r="BB205" s="1307" t="str">
        <f t="shared" si="9"/>
        <v/>
      </c>
      <c r="BC205" s="87" t="str">
        <f t="shared" si="10"/>
        <v/>
      </c>
      <c r="BD205" s="986" t="str">
        <f t="shared" si="11"/>
        <v/>
      </c>
      <c r="BE205" s="1654"/>
      <c r="BF205" s="1654"/>
      <c r="BG205" s="1654"/>
      <c r="BH205" s="1654"/>
      <c r="BI205" s="1654"/>
      <c r="BJ205" s="1029" t="str">
        <f t="shared" si="219"/>
        <v/>
      </c>
      <c r="BK205" s="1310" t="str">
        <f t="shared" si="13"/>
        <v/>
      </c>
      <c r="BL205" s="1029" t="str">
        <f>IF(ISBLANK('JOURNÉE 1'!C205),"",'JOURNÉE 1'!C205)</f>
        <v/>
      </c>
      <c r="BM205" s="1310" t="str">
        <f>IF(ISBLANK('JOURNÉE 1'!AB205),"",'JOURNÉE 1'!AB205)</f>
        <v/>
      </c>
      <c r="BN205" s="1310" t="str">
        <f>IF(ISNA(VLOOKUP(BJ205,'JOURNÉE 1'!$BN$10:$BQ$280,3,FALSE)),"",VLOOKUP(BJ205,'JOURNÉE 1'!$BN$10:$BQ$280,3,FALSE))</f>
        <v/>
      </c>
      <c r="BO205" s="1310" t="str">
        <f t="shared" si="21"/>
        <v/>
      </c>
      <c r="BP205" s="1310" t="str">
        <f t="shared" si="126"/>
        <v/>
      </c>
      <c r="BQ205" s="1310" t="str">
        <f>IF(ISNA(VLOOKUP(BJ205,'JOURNÉE 1'!$C$10:AF$298,1,FALSE)),"",VLOOKUP(BJ205,'JOURNÉE 1'!$C$10:$AF$298,1,FALSE))</f>
        <v/>
      </c>
      <c r="BR205" s="277"/>
      <c r="BS205" t="str">
        <f>IF(ISEVEN(ROW()),IF($B205&lt;&gt;0,TEXT($B205,"00")&amp;" "&amp;#REF!&amp;" "&amp;1,""),IF($B204&lt;&gt;0,TEXT($B204,"00")&amp;" "&amp;#REF!&amp;" "&amp;2,""))</f>
        <v/>
      </c>
      <c r="BT205" t="str">
        <f t="shared" si="270"/>
        <v/>
      </c>
      <c r="BU205" t="str">
        <f t="shared" si="271"/>
        <v/>
      </c>
      <c r="BV205" t="str">
        <f t="shared" si="277"/>
        <v/>
      </c>
      <c r="BW205" t="str">
        <f t="shared" si="278"/>
        <v/>
      </c>
      <c r="BX205" t="str">
        <f t="shared" si="279"/>
        <v/>
      </c>
      <c r="BY205" t="str">
        <f t="shared" si="280"/>
        <v/>
      </c>
      <c r="BZ205" t="str">
        <f t="shared" si="281"/>
        <v/>
      </c>
      <c r="CA205" s="935" t="str">
        <f t="shared" si="282"/>
        <v/>
      </c>
    </row>
    <row r="206" spans="1:79" ht="15.75" customHeight="1" x14ac:dyDescent="0.4">
      <c r="A206" s="1497"/>
      <c r="B206" s="1687"/>
      <c r="C206" s="113"/>
      <c r="D206" s="114"/>
      <c r="E206" s="114"/>
      <c r="F206" s="115"/>
      <c r="G206" s="115"/>
      <c r="H206" s="1670" t="str">
        <f t="shared" ref="H206" si="289">IF(G207="","",G206+G207)</f>
        <v/>
      </c>
      <c r="I206" s="1107" t="str">
        <f>IF(ISNA(VLOOKUP(C206,'J1&amp;J2'!$CA$9:$CE$466,5,FALSE)),"",VLOOKUP(C206,'J1&amp;J2'!$CA$9:$CE$466,5,FALSE))</f>
        <v/>
      </c>
      <c r="J206" s="1627"/>
      <c r="K206" s="1685" t="str">
        <f>IF(ISNA(VLOOKUP(J206,SaisieScores!$I$12:$J$103,2,FALSE)),"",VLOOKUP(J206,SaisieScores!$I$12:$J$103,2,FALSE))</f>
        <v/>
      </c>
      <c r="L206" s="1695" t="str">
        <f>IF(OR(K206="",K206=0,K206=999),"",K206)</f>
        <v/>
      </c>
      <c r="M206" s="1670" t="str">
        <f>IF(L206="","",L206-$AL$6)</f>
        <v/>
      </c>
      <c r="N206" s="1670" t="str">
        <f t="shared" ref="N206" si="290">IF(K206="","",RANK(K206,($K$10:$K$257),1))</f>
        <v/>
      </c>
      <c r="O206" s="115"/>
      <c r="P206" s="115"/>
      <c r="Q206" s="194"/>
      <c r="R206" s="1692" t="str">
        <f>IF(OR(ISBLANK(K206),K206=""),"",RANK(K206,$K$200:$K$213,1)+COUNTIF($K$200:K206,K206)-1)</f>
        <v/>
      </c>
      <c r="S206" s="1689" t="str">
        <f>IF(R206="","",IF(R206&gt;3,"",IF(R206=1,K206,IF(R206=2,K206,IF(R206=3,K206)))))</f>
        <v/>
      </c>
      <c r="T206" s="1426"/>
      <c r="U206" s="1328" t="str">
        <f>IF(ISNA(VLOOKUP(T206,SaisieScores!$L$12:$M$103,2,FALSE)),"",VLOOKUP(T206,SaisieScores!$L$12:$M$103,2,FALSE))</f>
        <v/>
      </c>
      <c r="V206" s="985" t="str">
        <f t="shared" si="0"/>
        <v/>
      </c>
      <c r="W206" s="82" t="str">
        <f>IF('JOURNÉE 1'!AC206=0,"",'JOURNÉE 1'!AC206)</f>
        <v/>
      </c>
      <c r="X206" s="82" t="str">
        <f>IF(OR(ISBLANK(U206),U206=""),"",IF(U206="AB","",RANK(U206,$U$184:$U$213,1)+COUNTIF($U$184:U235,U206)-1))</f>
        <v/>
      </c>
      <c r="Y206" s="82"/>
      <c r="Z206" s="82"/>
      <c r="AA206" s="82"/>
      <c r="AB206" s="82" t="str">
        <f t="shared" si="1"/>
        <v/>
      </c>
      <c r="AC206" s="1042" t="str">
        <f t="shared" si="285"/>
        <v/>
      </c>
      <c r="AD206" s="1046" t="str">
        <f t="shared" si="272"/>
        <v/>
      </c>
      <c r="AE206" s="82" t="str">
        <f t="shared" si="273"/>
        <v/>
      </c>
      <c r="AF206" s="1141" t="str">
        <f>IF(ISNA(VLOOKUP(C206,'JOURNÉE 1'!$C$10:$AN$257,36,FALSE)),"",VLOOKUP(C206,'JOURNÉE 1'!$C$10:$AN$257,36,FALSE))</f>
        <v/>
      </c>
      <c r="AG206" s="1141" t="str">
        <f t="shared" si="274"/>
        <v/>
      </c>
      <c r="AH206" s="1141" t="str">
        <f t="shared" si="275"/>
        <v/>
      </c>
      <c r="AI206" s="1141" t="str">
        <f t="shared" si="276"/>
        <v/>
      </c>
      <c r="AJ206" s="1242" t="str">
        <f t="shared" si="286"/>
        <v/>
      </c>
      <c r="AK206" s="1046" t="str">
        <f t="shared" si="287"/>
        <v/>
      </c>
      <c r="AL206" s="82" t="str">
        <f t="shared" si="3"/>
        <v/>
      </c>
      <c r="AM206" s="270" t="str">
        <f t="shared" si="4"/>
        <v/>
      </c>
      <c r="AN206" s="284"/>
      <c r="AO206" s="270"/>
      <c r="AP206" s="270"/>
      <c r="AQ206" s="270"/>
      <c r="AR206" s="270" t="str">
        <f t="shared" si="288"/>
        <v/>
      </c>
      <c r="AS206" s="271" t="str">
        <f t="shared" si="5"/>
        <v/>
      </c>
      <c r="AT206" s="272" t="str">
        <f t="shared" si="6"/>
        <v/>
      </c>
      <c r="AU206" s="273" t="str">
        <f t="shared" si="267"/>
        <v/>
      </c>
      <c r="AV206" s="278" t="str">
        <f t="shared" si="214"/>
        <v/>
      </c>
      <c r="AW206" s="1497"/>
      <c r="AX206" s="1497"/>
      <c r="AY206" s="1703">
        <f>IF(BG206= "", "",BG206)</f>
        <v>0</v>
      </c>
      <c r="AZ206" s="1697" t="str">
        <f>IF(OR(BF206=""),"",IF(OR(BG206=""),"",BF206))</f>
        <v/>
      </c>
      <c r="BA206" s="1698" t="str">
        <f>IF(BH206= "", "",BH206)</f>
        <v/>
      </c>
      <c r="BB206" s="983" t="str">
        <f t="shared" si="9"/>
        <v/>
      </c>
      <c r="BC206" s="83" t="str">
        <f t="shared" si="10"/>
        <v/>
      </c>
      <c r="BD206" s="984" t="str">
        <f t="shared" si="11"/>
        <v/>
      </c>
      <c r="BE206" s="1655" t="str">
        <f>IF(OR(C206="",C207=""),"",CONCATENATE(C206,C207))</f>
        <v/>
      </c>
      <c r="BF206" s="1655" t="str">
        <f>IF(L206= "", "",L206)</f>
        <v/>
      </c>
      <c r="BG206" s="1655">
        <f>IF(ISNA(VLOOKUP(BE206,'JOURNÉE 1'!$BI$10:$BK$280,2,FALSE)),"",VLOOKUP(BE206,'JOURNÉE 1'!$BI$10:$BK$280,2,FALSE))</f>
        <v>0</v>
      </c>
      <c r="BH206" s="1655" t="str">
        <f>IF(OR(BF206="",BG206=""),"",MIN(BF206:BG206))</f>
        <v/>
      </c>
      <c r="BI206" s="1655" t="str">
        <f>IF(COUNTIF(BF206,"&gt;1")&lt;1,"",SMALL(BF206:BG206,1))</f>
        <v/>
      </c>
      <c r="BJ206" s="1029" t="str">
        <f t="shared" si="219"/>
        <v/>
      </c>
      <c r="BK206" s="1310" t="str">
        <f t="shared" si="13"/>
        <v/>
      </c>
      <c r="BL206" s="1029" t="str">
        <f>IF(ISBLANK('JOURNÉE 1'!C206),"",'JOURNÉE 1'!C206)</f>
        <v/>
      </c>
      <c r="BM206" s="1310" t="str">
        <f>IF(ISBLANK('JOURNÉE 1'!AB206),"",'JOURNÉE 1'!AB206)</f>
        <v/>
      </c>
      <c r="BN206" s="1310" t="str">
        <f>IF(ISNA(VLOOKUP(BJ206,'JOURNÉE 1'!$BN$10:$BQ$280,3,FALSE)),"",VLOOKUP(BJ206,'JOURNÉE 1'!$BN$10:$BQ$280,3,FALSE))</f>
        <v/>
      </c>
      <c r="BO206" s="1310" t="str">
        <f t="shared" si="21"/>
        <v/>
      </c>
      <c r="BP206" s="1310" t="str">
        <f t="shared" si="126"/>
        <v/>
      </c>
      <c r="BQ206" s="1310" t="str">
        <f>IF(ISNA(VLOOKUP(BJ206,'JOURNÉE 1'!$C$10:AF$298,1,FALSE)),"",VLOOKUP(BJ206,'JOURNÉE 1'!$C$10:$AF$298,1,FALSE))</f>
        <v/>
      </c>
      <c r="BR206" s="280"/>
      <c r="BS206" t="str">
        <f>IF(ISEVEN(ROW()),IF($B206&lt;&gt;0,TEXT($B206,"00")&amp;" "&amp;#REF!&amp;" "&amp;1,""),IF($B205&lt;&gt;0,TEXT($B205,"00")&amp;" "&amp;#REF!&amp;" "&amp;2,""))</f>
        <v/>
      </c>
      <c r="BT206" t="str">
        <f t="shared" si="270"/>
        <v/>
      </c>
      <c r="BU206" t="str">
        <f t="shared" si="271"/>
        <v/>
      </c>
      <c r="BV206" t="str">
        <f t="shared" si="277"/>
        <v/>
      </c>
      <c r="BW206" t="str">
        <f t="shared" si="278"/>
        <v/>
      </c>
      <c r="BX206" t="str">
        <f t="shared" si="279"/>
        <v/>
      </c>
      <c r="BY206" t="str">
        <f t="shared" si="280"/>
        <v/>
      </c>
      <c r="BZ206" t="str">
        <f t="shared" si="281"/>
        <v/>
      </c>
      <c r="CA206" s="935" t="str">
        <f t="shared" si="282"/>
        <v/>
      </c>
    </row>
    <row r="207" spans="1:79" ht="15.75" customHeight="1" thickBot="1" x14ac:dyDescent="0.45">
      <c r="A207" s="1497"/>
      <c r="B207" s="1678"/>
      <c r="C207" s="80"/>
      <c r="D207" s="81"/>
      <c r="E207" s="81"/>
      <c r="F207" s="82"/>
      <c r="G207" s="82"/>
      <c r="H207" s="1469"/>
      <c r="I207" s="1102" t="str">
        <f>IF(ISNA(VLOOKUP(C207,'J1&amp;J2'!$CA$9:$CE$466,5,FALSE)),"",VLOOKUP(C207,'J1&amp;J2'!$CA$9:$CE$466,5,FALSE))</f>
        <v/>
      </c>
      <c r="J207" s="1519"/>
      <c r="K207" s="1680"/>
      <c r="L207" s="1691"/>
      <c r="M207" s="1469"/>
      <c r="N207" s="1469"/>
      <c r="O207" s="82"/>
      <c r="P207" s="82"/>
      <c r="Q207" s="269"/>
      <c r="R207" s="1691"/>
      <c r="S207" s="1469"/>
      <c r="T207" s="1424"/>
      <c r="U207" s="1328" t="str">
        <f>IF(ISNA(VLOOKUP(T207,SaisieScores!$L$12:$M$103,2,FALSE)),"",VLOOKUP(T207,SaisieScores!$L$12:$M$103,2,FALSE))</f>
        <v/>
      </c>
      <c r="V207" s="942" t="str">
        <f t="shared" si="0"/>
        <v/>
      </c>
      <c r="W207" s="87" t="str">
        <f>IF('JOURNÉE 1'!AC207=0,"",'JOURNÉE 1'!AC207)</f>
        <v/>
      </c>
      <c r="X207" s="87" t="str">
        <f>IF(OR(ISBLANK(U207),U207=""),"",IF(U207="AB","",RANK(U207,$U$184:$U$213,1)+COUNTIF($U$184:U236,U207)-1))</f>
        <v/>
      </c>
      <c r="Y207" s="99"/>
      <c r="Z207" s="99"/>
      <c r="AA207" s="99"/>
      <c r="AB207" s="87" t="str">
        <f t="shared" si="1"/>
        <v/>
      </c>
      <c r="AC207" s="86" t="str">
        <f t="shared" si="285"/>
        <v/>
      </c>
      <c r="AD207" s="1045" t="str">
        <f t="shared" si="272"/>
        <v/>
      </c>
      <c r="AE207" s="87" t="str">
        <f t="shared" si="273"/>
        <v/>
      </c>
      <c r="AF207" s="1140" t="str">
        <f>IF(ISNA(VLOOKUP(C207,'JOURNÉE 1'!$C$10:$AN$257,36,FALSE)),"",VLOOKUP(C207,'JOURNÉE 1'!$C$10:$AN$257,36,FALSE))</f>
        <v/>
      </c>
      <c r="AG207" s="1162" t="str">
        <f t="shared" si="274"/>
        <v/>
      </c>
      <c r="AH207" s="1162" t="str">
        <f t="shared" si="275"/>
        <v/>
      </c>
      <c r="AI207" s="1162" t="str">
        <f t="shared" si="276"/>
        <v/>
      </c>
      <c r="AJ207" s="1241" t="str">
        <f t="shared" si="286"/>
        <v/>
      </c>
      <c r="AK207" s="1045" t="str">
        <f t="shared" si="287"/>
        <v/>
      </c>
      <c r="AL207" s="87" t="str">
        <f t="shared" si="3"/>
        <v/>
      </c>
      <c r="AM207" s="270" t="str">
        <f t="shared" si="4"/>
        <v/>
      </c>
      <c r="AN207" s="270"/>
      <c r="AO207" s="989"/>
      <c r="AP207" s="313"/>
      <c r="AQ207" s="270"/>
      <c r="AR207" s="270" t="str">
        <f t="shared" si="288"/>
        <v/>
      </c>
      <c r="AS207" s="271" t="str">
        <f t="shared" si="5"/>
        <v/>
      </c>
      <c r="AT207" s="272" t="str">
        <f t="shared" si="6"/>
        <v/>
      </c>
      <c r="AU207" s="273" t="str">
        <f t="shared" si="267"/>
        <v/>
      </c>
      <c r="AV207" s="274" t="str">
        <f t="shared" si="214"/>
        <v/>
      </c>
      <c r="AW207" s="1497"/>
      <c r="AX207" s="1497"/>
      <c r="AY207" s="1511"/>
      <c r="AZ207" s="1515"/>
      <c r="BA207" s="1458"/>
      <c r="BB207" s="983" t="str">
        <f t="shared" si="9"/>
        <v/>
      </c>
      <c r="BC207" s="83" t="str">
        <f t="shared" si="10"/>
        <v/>
      </c>
      <c r="BD207" s="984" t="str">
        <f t="shared" si="11"/>
        <v/>
      </c>
      <c r="BE207" s="1654"/>
      <c r="BF207" s="1654"/>
      <c r="BG207" s="1654"/>
      <c r="BH207" s="1654"/>
      <c r="BI207" s="1654"/>
      <c r="BJ207" s="1029" t="str">
        <f t="shared" si="219"/>
        <v/>
      </c>
      <c r="BK207" s="1310" t="str">
        <f t="shared" si="13"/>
        <v/>
      </c>
      <c r="BL207" s="1029" t="str">
        <f>IF(ISBLANK('JOURNÉE 1'!C207),"",'JOURNÉE 1'!C207)</f>
        <v/>
      </c>
      <c r="BM207" s="1310" t="str">
        <f>IF(ISBLANK('JOURNÉE 1'!AB207),"",'JOURNÉE 1'!AB207)</f>
        <v/>
      </c>
      <c r="BN207" s="1310" t="str">
        <f>IF(ISNA(VLOOKUP(BJ207,'JOURNÉE 1'!$BN$10:$BQ$280,3,FALSE)),"",VLOOKUP(BJ207,'JOURNÉE 1'!$BN$10:$BQ$280,3,FALSE))</f>
        <v/>
      </c>
      <c r="BO207" s="1310" t="str">
        <f t="shared" si="21"/>
        <v/>
      </c>
      <c r="BP207" s="1310" t="str">
        <f t="shared" si="126"/>
        <v/>
      </c>
      <c r="BQ207" s="1310" t="str">
        <f>IF(ISNA(VLOOKUP(BJ207,'JOURNÉE 1'!$C$10:AF$298,1,FALSE)),"",VLOOKUP(BJ207,'JOURNÉE 1'!$C$10:$AF$298,1,FALSE))</f>
        <v/>
      </c>
      <c r="BR207" s="277"/>
      <c r="BS207" t="str">
        <f>IF(ISEVEN(ROW()),IF($B207&lt;&gt;0,TEXT($B207,"00")&amp;" "&amp;#REF!&amp;" "&amp;1,""),IF($B206&lt;&gt;0,TEXT($B206,"00")&amp;" "&amp;#REF!&amp;" "&amp;2,""))</f>
        <v/>
      </c>
      <c r="BT207" t="str">
        <f t="shared" si="270"/>
        <v/>
      </c>
      <c r="BU207" t="str">
        <f t="shared" si="271"/>
        <v/>
      </c>
      <c r="BV207" t="str">
        <f t="shared" si="277"/>
        <v/>
      </c>
      <c r="BW207" t="str">
        <f t="shared" si="278"/>
        <v/>
      </c>
      <c r="BX207" t="str">
        <f t="shared" si="279"/>
        <v/>
      </c>
      <c r="BY207" t="str">
        <f t="shared" si="280"/>
        <v/>
      </c>
      <c r="BZ207" t="str">
        <f t="shared" si="281"/>
        <v/>
      </c>
      <c r="CA207" s="935" t="str">
        <f t="shared" si="282"/>
        <v/>
      </c>
    </row>
    <row r="208" spans="1:79" ht="15.75" customHeight="1" thickBot="1" x14ac:dyDescent="0.45">
      <c r="A208" s="1497"/>
      <c r="B208" s="1683"/>
      <c r="C208" s="97"/>
      <c r="D208" s="98"/>
      <c r="E208" s="98"/>
      <c r="F208" s="87"/>
      <c r="G208" s="87"/>
      <c r="H208" s="1661" t="str">
        <f t="shared" ref="H208" si="291">IF(G209="","",G208+G209)</f>
        <v/>
      </c>
      <c r="I208" s="1103" t="str">
        <f>IF(ISNA(VLOOKUP(C208,'J1&amp;J2'!$CA$9:$CE$466,5,FALSE)),"",VLOOKUP(C208,'J1&amp;J2'!$CA$9:$CE$466,5,FALSE))</f>
        <v/>
      </c>
      <c r="J208" s="1516"/>
      <c r="K208" s="1685" t="str">
        <f>IF(ISNA(VLOOKUP(J208,SaisieScores!$I$12:$J$103,2,FALSE)),"",VLOOKUP(J208,SaisieScores!$I$12:$J$103,2,FALSE))</f>
        <v/>
      </c>
      <c r="L208" s="1686" t="str">
        <f>IF(OR(K208="",K208=0,K208=999),"",K208)</f>
        <v/>
      </c>
      <c r="M208" s="1661" t="str">
        <f>IF(L208="","",L208-$AL$6)</f>
        <v/>
      </c>
      <c r="N208" s="1661" t="str">
        <f t="shared" ref="N208" si="292">IF(K208="","",RANK(K208,($K$10:$K$257),1))</f>
        <v/>
      </c>
      <c r="O208" s="99"/>
      <c r="P208" s="99"/>
      <c r="Q208" s="186"/>
      <c r="R208" s="1690" t="str">
        <f>IF(OR(ISBLANK(K208),K208=""),"",RANK(K208,$K$200:$K$213,1)+COUNTIF($K$200:K208,K208)-1)</f>
        <v/>
      </c>
      <c r="S208" s="1468" t="str">
        <f>IF(R208="","",IF(R208&gt;3,"",IF(R208=1,K208,IF(R208=2,K208,IF(R208=3,K208)))))</f>
        <v/>
      </c>
      <c r="T208" s="1425"/>
      <c r="U208" s="1328" t="str">
        <f>IF(ISNA(VLOOKUP(T208,SaisieScores!$L$12:$M$103,2,FALSE)),"",VLOOKUP(T208,SaisieScores!$L$12:$M$103,2,FALSE))</f>
        <v/>
      </c>
      <c r="V208" s="985" t="str">
        <f t="shared" si="0"/>
        <v/>
      </c>
      <c r="W208" s="82" t="str">
        <f>IF('JOURNÉE 1'!AC208=0,"",'JOURNÉE 1'!AC208)</f>
        <v/>
      </c>
      <c r="X208" s="82" t="str">
        <f>IF(OR(ISBLANK(U208),U208=""),"",IF(U208="AB","",RANK(U208,$U$184:$U$213,1)+COUNTIF($U$184:U237,U208)-1))</f>
        <v/>
      </c>
      <c r="Y208" s="82"/>
      <c r="Z208" s="82"/>
      <c r="AA208" s="82"/>
      <c r="AB208" s="82" t="str">
        <f t="shared" si="1"/>
        <v/>
      </c>
      <c r="AC208" s="1042" t="str">
        <f t="shared" si="285"/>
        <v/>
      </c>
      <c r="AD208" s="1046" t="str">
        <f t="shared" si="272"/>
        <v/>
      </c>
      <c r="AE208" s="82" t="str">
        <f t="shared" si="273"/>
        <v/>
      </c>
      <c r="AF208" s="1141" t="str">
        <f>IF(ISNA(VLOOKUP(C208,'JOURNÉE 1'!$C$10:$AN$257,36,FALSE)),"",VLOOKUP(C208,'JOURNÉE 1'!$C$10:$AN$257,36,FALSE))</f>
        <v/>
      </c>
      <c r="AG208" s="1141" t="str">
        <f t="shared" si="274"/>
        <v/>
      </c>
      <c r="AH208" s="1141" t="str">
        <f t="shared" si="275"/>
        <v/>
      </c>
      <c r="AI208" s="1141" t="str">
        <f t="shared" si="276"/>
        <v/>
      </c>
      <c r="AJ208" s="1242" t="str">
        <f t="shared" si="286"/>
        <v/>
      </c>
      <c r="AK208" s="1046" t="str">
        <f t="shared" si="287"/>
        <v/>
      </c>
      <c r="AL208" s="82" t="str">
        <f t="shared" si="3"/>
        <v/>
      </c>
      <c r="AM208" s="270" t="str">
        <f t="shared" si="4"/>
        <v/>
      </c>
      <c r="AN208" s="284"/>
      <c r="AO208" s="989"/>
      <c r="AP208" s="270"/>
      <c r="AQ208" s="270"/>
      <c r="AR208" s="270" t="str">
        <f t="shared" si="288"/>
        <v/>
      </c>
      <c r="AS208" s="271" t="str">
        <f t="shared" si="5"/>
        <v/>
      </c>
      <c r="AT208" s="272" t="str">
        <f t="shared" si="6"/>
        <v/>
      </c>
      <c r="AU208" s="273" t="str">
        <f t="shared" si="267"/>
        <v/>
      </c>
      <c r="AV208" s="278" t="str">
        <f t="shared" si="214"/>
        <v/>
      </c>
      <c r="AW208" s="1497"/>
      <c r="AX208" s="1497"/>
      <c r="AY208" s="1667">
        <f>IF(BG208= "", "",BG208)</f>
        <v>0</v>
      </c>
      <c r="AZ208" s="1658" t="str">
        <f>IF(OR(BF208=""),"",IF(OR(BG208=""),"",BF208))</f>
        <v/>
      </c>
      <c r="BA208" s="1660" t="str">
        <f>IF(BH208= "", "",BH208)</f>
        <v/>
      </c>
      <c r="BB208" s="1307" t="str">
        <f t="shared" si="9"/>
        <v/>
      </c>
      <c r="BC208" s="87" t="str">
        <f t="shared" si="10"/>
        <v/>
      </c>
      <c r="BD208" s="986" t="str">
        <f t="shared" si="11"/>
        <v/>
      </c>
      <c r="BE208" s="1655" t="str">
        <f>IF(OR(C208="",C209=""),"",CONCATENATE(C208,C209))</f>
        <v/>
      </c>
      <c r="BF208" s="1655" t="str">
        <f>IF(L208= "", "",L208)</f>
        <v/>
      </c>
      <c r="BG208" s="1655">
        <f>IF(ISNA(VLOOKUP(BE208,'JOURNÉE 1'!$BI$10:$BK$280,2,FALSE)),"",VLOOKUP(BE208,'JOURNÉE 1'!$BI$10:$BK$280,2,FALSE))</f>
        <v>0</v>
      </c>
      <c r="BH208" s="1655" t="str">
        <f>IF(OR(BF208="",BG208=""),"",MIN(BF208:BG208))</f>
        <v/>
      </c>
      <c r="BI208" s="1655" t="str">
        <f>IF(COUNTIF(BF208,"&gt;1")&lt;1,"",SMALL(BF208:BG208,1))</f>
        <v/>
      </c>
      <c r="BJ208" s="1029" t="str">
        <f t="shared" si="219"/>
        <v/>
      </c>
      <c r="BK208" s="1310" t="str">
        <f t="shared" si="13"/>
        <v/>
      </c>
      <c r="BL208" s="1029" t="str">
        <f>IF(ISBLANK('JOURNÉE 1'!C208),"",'JOURNÉE 1'!C208)</f>
        <v/>
      </c>
      <c r="BM208" s="1310" t="str">
        <f>IF(ISBLANK('JOURNÉE 1'!AB208),"",'JOURNÉE 1'!AB208)</f>
        <v/>
      </c>
      <c r="BN208" s="1310" t="str">
        <f>IF(ISNA(VLOOKUP(BJ208,'JOURNÉE 1'!$BN$10:$BQ$280,3,FALSE)),"",VLOOKUP(BJ208,'JOURNÉE 1'!$BN$10:$BQ$280,3,FALSE))</f>
        <v/>
      </c>
      <c r="BO208" s="1310" t="str">
        <f t="shared" si="21"/>
        <v/>
      </c>
      <c r="BP208" s="1310" t="str">
        <f t="shared" si="126"/>
        <v/>
      </c>
      <c r="BQ208" s="1310" t="str">
        <f>IF(ISNA(VLOOKUP(BJ208,'JOURNÉE 1'!$C$10:AF$298,1,FALSE)),"",VLOOKUP(BJ208,'JOURNÉE 1'!$C$10:$AF$298,1,FALSE))</f>
        <v/>
      </c>
      <c r="BR208" s="280"/>
      <c r="BS208" t="str">
        <f>IF(ISEVEN(ROW()),IF($B208&lt;&gt;0,TEXT($B208,"00")&amp;" "&amp;#REF!&amp;" "&amp;1,""),IF($B207&lt;&gt;0,TEXT($B207,"00")&amp;" "&amp;#REF!&amp;" "&amp;2,""))</f>
        <v/>
      </c>
      <c r="BT208" t="str">
        <f t="shared" si="270"/>
        <v/>
      </c>
      <c r="BU208" t="str">
        <f t="shared" si="271"/>
        <v/>
      </c>
      <c r="BV208" t="str">
        <f t="shared" si="277"/>
        <v/>
      </c>
      <c r="BW208" t="str">
        <f t="shared" si="278"/>
        <v/>
      </c>
      <c r="BX208" t="str">
        <f t="shared" si="279"/>
        <v/>
      </c>
      <c r="BY208" t="str">
        <f t="shared" si="280"/>
        <v/>
      </c>
      <c r="BZ208" t="str">
        <f t="shared" si="281"/>
        <v/>
      </c>
      <c r="CA208" s="935" t="str">
        <f t="shared" si="282"/>
        <v/>
      </c>
    </row>
    <row r="209" spans="1:79" ht="15.75" customHeight="1" thickBot="1" x14ac:dyDescent="0.45">
      <c r="A209" s="1497"/>
      <c r="B209" s="1684"/>
      <c r="C209" s="97"/>
      <c r="D209" s="98"/>
      <c r="E209" s="98"/>
      <c r="F209" s="87"/>
      <c r="G209" s="87"/>
      <c r="H209" s="1469"/>
      <c r="I209" s="1103" t="str">
        <f>IF(ISNA(VLOOKUP(C209,'J1&amp;J2'!$CA$9:$CE$466,5,FALSE)),"",VLOOKUP(C209,'J1&amp;J2'!$CA$9:$CE$466,5,FALSE))</f>
        <v/>
      </c>
      <c r="J209" s="1517"/>
      <c r="K209" s="1680"/>
      <c r="L209" s="1691"/>
      <c r="M209" s="1469"/>
      <c r="N209" s="1469"/>
      <c r="O209" s="88"/>
      <c r="P209" s="88"/>
      <c r="Q209" s="987"/>
      <c r="R209" s="1691"/>
      <c r="S209" s="1469"/>
      <c r="T209" s="1425"/>
      <c r="U209" s="1328" t="str">
        <f>IF(ISNA(VLOOKUP(T209,SaisieScores!$L$12:$M$103,2,FALSE)),"",VLOOKUP(T209,SaisieScores!$L$12:$M$103,2,FALSE))</f>
        <v/>
      </c>
      <c r="V209" s="942" t="str">
        <f t="shared" si="0"/>
        <v/>
      </c>
      <c r="W209" s="87" t="str">
        <f>IF('JOURNÉE 1'!AC209=0,"",'JOURNÉE 1'!AC209)</f>
        <v/>
      </c>
      <c r="X209" s="87" t="str">
        <f>IF(OR(ISBLANK(U209),U209=""),"",IF(U209="AB","",RANK(U209,$U$184:$U$213,1)+COUNTIF($U$184:U238,U209)-1))</f>
        <v/>
      </c>
      <c r="Y209" s="99"/>
      <c r="Z209" s="99"/>
      <c r="AA209" s="99"/>
      <c r="AB209" s="87" t="str">
        <f t="shared" si="1"/>
        <v/>
      </c>
      <c r="AC209" s="86" t="str">
        <f t="shared" si="285"/>
        <v/>
      </c>
      <c r="AD209" s="1045" t="str">
        <f t="shared" si="272"/>
        <v/>
      </c>
      <c r="AE209" s="87" t="str">
        <f t="shared" si="273"/>
        <v/>
      </c>
      <c r="AF209" s="1140" t="str">
        <f>IF(ISNA(VLOOKUP(C209,'JOURNÉE 1'!$C$10:$AN$257,36,FALSE)),"",VLOOKUP(C209,'JOURNÉE 1'!$C$10:$AN$257,36,FALSE))</f>
        <v/>
      </c>
      <c r="AG209" s="1162" t="str">
        <f t="shared" si="274"/>
        <v/>
      </c>
      <c r="AH209" s="1162" t="str">
        <f t="shared" si="275"/>
        <v/>
      </c>
      <c r="AI209" s="1162" t="str">
        <f t="shared" si="276"/>
        <v/>
      </c>
      <c r="AJ209" s="1241" t="str">
        <f t="shared" si="286"/>
        <v/>
      </c>
      <c r="AK209" s="1045" t="str">
        <f t="shared" si="287"/>
        <v/>
      </c>
      <c r="AL209" s="87" t="str">
        <f t="shared" si="3"/>
        <v/>
      </c>
      <c r="AM209" s="270" t="str">
        <f t="shared" si="4"/>
        <v/>
      </c>
      <c r="AN209" s="270"/>
      <c r="AO209" s="989"/>
      <c r="AP209" s="270"/>
      <c r="AQ209" s="270"/>
      <c r="AR209" s="270" t="str">
        <f t="shared" si="288"/>
        <v/>
      </c>
      <c r="AS209" s="271" t="str">
        <f t="shared" si="5"/>
        <v/>
      </c>
      <c r="AT209" s="272" t="str">
        <f t="shared" si="6"/>
        <v/>
      </c>
      <c r="AU209" s="273" t="str">
        <f t="shared" si="267"/>
        <v/>
      </c>
      <c r="AV209" s="274" t="str">
        <f t="shared" si="214"/>
        <v/>
      </c>
      <c r="AW209" s="1497"/>
      <c r="AX209" s="1497"/>
      <c r="AY209" s="1511"/>
      <c r="AZ209" s="1515"/>
      <c r="BA209" s="1458"/>
      <c r="BB209" s="1307" t="str">
        <f t="shared" si="9"/>
        <v/>
      </c>
      <c r="BC209" s="87" t="str">
        <f t="shared" si="10"/>
        <v/>
      </c>
      <c r="BD209" s="986" t="str">
        <f t="shared" si="11"/>
        <v/>
      </c>
      <c r="BE209" s="1654"/>
      <c r="BF209" s="1654"/>
      <c r="BG209" s="1654"/>
      <c r="BH209" s="1654"/>
      <c r="BI209" s="1654"/>
      <c r="BJ209" s="1029" t="str">
        <f t="shared" si="219"/>
        <v/>
      </c>
      <c r="BK209" s="1310" t="str">
        <f t="shared" si="13"/>
        <v/>
      </c>
      <c r="BL209" s="1029" t="str">
        <f>IF(ISBLANK('JOURNÉE 1'!C209),"",'JOURNÉE 1'!C209)</f>
        <v/>
      </c>
      <c r="BM209" s="1310" t="str">
        <f>IF(ISBLANK('JOURNÉE 1'!AB209),"",'JOURNÉE 1'!AB209)</f>
        <v/>
      </c>
      <c r="BN209" s="1310" t="str">
        <f>IF(ISNA(VLOOKUP(BJ209,'JOURNÉE 1'!$BN$10:$BQ$280,3,FALSE)),"",VLOOKUP(BJ209,'JOURNÉE 1'!$BN$10:$BQ$280,3,FALSE))</f>
        <v/>
      </c>
      <c r="BO209" s="1310" t="str">
        <f t="shared" si="21"/>
        <v/>
      </c>
      <c r="BP209" s="1310" t="str">
        <f t="shared" si="126"/>
        <v/>
      </c>
      <c r="BQ209" s="1310" t="str">
        <f>IF(ISNA(VLOOKUP(BJ209,'JOURNÉE 1'!$C$10:AF$298,1,FALSE)),"",VLOOKUP(BJ209,'JOURNÉE 1'!$C$10:$AF$298,1,FALSE))</f>
        <v/>
      </c>
      <c r="BR209" s="277"/>
      <c r="BS209" t="str">
        <f>IF(ISEVEN(ROW()),IF($B209&lt;&gt;0,TEXT($B209,"00")&amp;" "&amp;#REF!&amp;" "&amp;1,""),IF($B208&lt;&gt;0,TEXT($B208,"00")&amp;" "&amp;#REF!&amp;" "&amp;2,""))</f>
        <v/>
      </c>
      <c r="BT209" t="str">
        <f t="shared" si="270"/>
        <v/>
      </c>
      <c r="BU209" t="str">
        <f t="shared" si="271"/>
        <v/>
      </c>
      <c r="BV209" t="str">
        <f t="shared" si="277"/>
        <v/>
      </c>
      <c r="BW209" t="str">
        <f t="shared" si="278"/>
        <v/>
      </c>
      <c r="BX209" t="str">
        <f t="shared" si="279"/>
        <v/>
      </c>
      <c r="BY209" t="str">
        <f t="shared" si="280"/>
        <v/>
      </c>
      <c r="BZ209" t="str">
        <f t="shared" si="281"/>
        <v/>
      </c>
      <c r="CA209" s="935" t="str">
        <f t="shared" si="282"/>
        <v/>
      </c>
    </row>
    <row r="210" spans="1:79" ht="15.75" customHeight="1" x14ac:dyDescent="0.4">
      <c r="A210" s="1497"/>
      <c r="B210" s="1687"/>
      <c r="C210" s="113"/>
      <c r="D210" s="114"/>
      <c r="E210" s="114"/>
      <c r="F210" s="115"/>
      <c r="G210" s="115"/>
      <c r="H210" s="1670" t="str">
        <f t="shared" ref="H210" si="293">IF(G211="","",G210+G211)</f>
        <v/>
      </c>
      <c r="I210" s="1107" t="str">
        <f>IF(ISNA(VLOOKUP(C210,'J1&amp;J2'!$CA$9:$CE$466,5,FALSE)),"",VLOOKUP(C210,'J1&amp;J2'!$CA$9:$CE$466,5,FALSE))</f>
        <v/>
      </c>
      <c r="J210" s="1627"/>
      <c r="K210" s="1685" t="str">
        <f>IF(ISNA(VLOOKUP(J210,SaisieScores!$I$12:$J$103,2,FALSE)),"",VLOOKUP(J210,SaisieScores!$I$12:$J$103,2,FALSE))</f>
        <v/>
      </c>
      <c r="L210" s="1695" t="str">
        <f>IF(OR(K210="",K210=0,K210=999),"",K210)</f>
        <v/>
      </c>
      <c r="M210" s="1670" t="str">
        <f>IF(L210="","",L210-$AL$6)</f>
        <v/>
      </c>
      <c r="N210" s="1670" t="str">
        <f t="shared" ref="N210" si="294">IF(K210="","",RANK(K210,($K$10:$K$257),1))</f>
        <v/>
      </c>
      <c r="O210" s="115"/>
      <c r="P210" s="115"/>
      <c r="Q210" s="194"/>
      <c r="R210" s="1692" t="str">
        <f>IF(OR(ISBLANK(K210),K210=""),"",RANK(K210,$K$200:$K$213,1)+COUNTIF($K$200:K210,K210)-1)</f>
        <v/>
      </c>
      <c r="S210" s="1689" t="str">
        <f>IF(R210="","",IF(R210&gt;3,"",IF(R210=1,K210,IF(R210=2,K210,IF(R210=3,K210)))))</f>
        <v/>
      </c>
      <c r="T210" s="1426"/>
      <c r="U210" s="1328" t="str">
        <f>IF(ISNA(VLOOKUP(T210,SaisieScores!$L$12:$M$103,2,FALSE)),"",VLOOKUP(T210,SaisieScores!$L$12:$M$103,2,FALSE))</f>
        <v/>
      </c>
      <c r="V210" s="985" t="str">
        <f t="shared" si="0"/>
        <v/>
      </c>
      <c r="W210" s="82" t="str">
        <f>IF('JOURNÉE 1'!AC210=0,"",'JOURNÉE 1'!AC210)</f>
        <v/>
      </c>
      <c r="X210" s="82" t="str">
        <f>IF(OR(ISBLANK(U210),U210=""),"",IF(U210="AB","",RANK(U210,$U$184:$U$213,1)+COUNTIF($U$184:U239,U210)-1))</f>
        <v/>
      </c>
      <c r="Y210" s="82"/>
      <c r="Z210" s="82"/>
      <c r="AA210" s="82"/>
      <c r="AB210" s="82" t="str">
        <f t="shared" si="1"/>
        <v/>
      </c>
      <c r="AC210" s="1042" t="str">
        <f t="shared" si="285"/>
        <v/>
      </c>
      <c r="AD210" s="1046" t="str">
        <f t="shared" si="272"/>
        <v/>
      </c>
      <c r="AE210" s="82" t="str">
        <f t="shared" si="273"/>
        <v/>
      </c>
      <c r="AF210" s="1141" t="str">
        <f>IF(ISNA(VLOOKUP(C210,'JOURNÉE 1'!$C$10:$AN$257,36,FALSE)),"",VLOOKUP(C210,'JOURNÉE 1'!$C$10:$AN$257,36,FALSE))</f>
        <v/>
      </c>
      <c r="AG210" s="1141" t="str">
        <f t="shared" si="274"/>
        <v/>
      </c>
      <c r="AH210" s="1141" t="str">
        <f t="shared" si="275"/>
        <v/>
      </c>
      <c r="AI210" s="1141" t="str">
        <f t="shared" si="276"/>
        <v/>
      </c>
      <c r="AJ210" s="1242" t="str">
        <f t="shared" si="286"/>
        <v/>
      </c>
      <c r="AK210" s="1046" t="str">
        <f t="shared" si="287"/>
        <v/>
      </c>
      <c r="AL210" s="82" t="str">
        <f t="shared" si="3"/>
        <v/>
      </c>
      <c r="AM210" s="270" t="str">
        <f t="shared" si="4"/>
        <v/>
      </c>
      <c r="AN210" s="270"/>
      <c r="AO210" s="270"/>
      <c r="AP210" s="270"/>
      <c r="AQ210" s="270"/>
      <c r="AR210" s="270" t="str">
        <f t="shared" si="288"/>
        <v/>
      </c>
      <c r="AS210" s="271" t="str">
        <f t="shared" si="5"/>
        <v/>
      </c>
      <c r="AT210" s="272" t="str">
        <f t="shared" si="6"/>
        <v/>
      </c>
      <c r="AU210" s="273" t="str">
        <f t="shared" si="267"/>
        <v/>
      </c>
      <c r="AV210" s="278" t="str">
        <f t="shared" si="214"/>
        <v/>
      </c>
      <c r="AW210" s="1497"/>
      <c r="AX210" s="1497"/>
      <c r="AY210" s="1703">
        <f>IF(BG210= "", "",BG210)</f>
        <v>0</v>
      </c>
      <c r="AZ210" s="1697" t="str">
        <f>IF(OR(BF210=""),"",IF(OR(BG210=""),"",BF210))</f>
        <v/>
      </c>
      <c r="BA210" s="1698" t="str">
        <f>IF(BH210= "", "",BH210)</f>
        <v/>
      </c>
      <c r="BB210" s="983" t="str">
        <f t="shared" si="9"/>
        <v/>
      </c>
      <c r="BC210" s="83" t="str">
        <f t="shared" si="10"/>
        <v/>
      </c>
      <c r="BD210" s="984" t="str">
        <f t="shared" si="11"/>
        <v/>
      </c>
      <c r="BE210" s="1655" t="str">
        <f>IF(OR(C210="",C211=""),"",CONCATENATE(C210,C211))</f>
        <v/>
      </c>
      <c r="BF210" s="1655" t="str">
        <f>IF(L210= "", "",L210)</f>
        <v/>
      </c>
      <c r="BG210" s="1655">
        <f>IF(ISNA(VLOOKUP(BE210,'JOURNÉE 1'!$BI$10:$BK$280,2,FALSE)),"",VLOOKUP(BE210,'JOURNÉE 1'!$BI$10:$BK$280,2,FALSE))</f>
        <v>0</v>
      </c>
      <c r="BH210" s="1655" t="str">
        <f>IF(OR(BF210="",BG210=""),"",MIN(BF210:BG210))</f>
        <v/>
      </c>
      <c r="BI210" s="1655" t="str">
        <f>IF(COUNTIF(BF210,"&gt;1")&lt;1,"",SMALL(BF210:BG210,1))</f>
        <v/>
      </c>
      <c r="BJ210" s="1029" t="str">
        <f t="shared" si="219"/>
        <v/>
      </c>
      <c r="BK210" s="1310" t="str">
        <f t="shared" si="13"/>
        <v/>
      </c>
      <c r="BL210" s="1029" t="str">
        <f>IF(ISBLANK('JOURNÉE 1'!C210),"",'JOURNÉE 1'!C210)</f>
        <v/>
      </c>
      <c r="BM210" s="1310" t="str">
        <f>IF(ISBLANK('JOURNÉE 1'!AB210),"",'JOURNÉE 1'!AB210)</f>
        <v/>
      </c>
      <c r="BN210" s="1310" t="str">
        <f>IF(ISNA(VLOOKUP(BJ210,'JOURNÉE 1'!$BN$10:$BQ$280,3,FALSE)),"",VLOOKUP(BJ210,'JOURNÉE 1'!$BN$10:$BQ$280,3,FALSE))</f>
        <v/>
      </c>
      <c r="BO210" s="1310" t="str">
        <f t="shared" si="21"/>
        <v/>
      </c>
      <c r="BP210" s="1310" t="str">
        <f t="shared" si="126"/>
        <v/>
      </c>
      <c r="BQ210" s="1310" t="str">
        <f>IF(ISNA(VLOOKUP(BJ210,'JOURNÉE 1'!$C$10:AF$298,1,FALSE)),"",VLOOKUP(BJ210,'JOURNÉE 1'!$C$10:$AF$298,1,FALSE))</f>
        <v/>
      </c>
      <c r="BR210" s="280"/>
      <c r="BS210" t="str">
        <f>IF(ISEVEN(ROW()),IF($B210&lt;&gt;0,TEXT($B210,"00")&amp;" "&amp;#REF!&amp;" "&amp;1,""),IF($B209&lt;&gt;0,TEXT($B209,"00")&amp;" "&amp;#REF!&amp;" "&amp;2,""))</f>
        <v/>
      </c>
      <c r="BT210" t="str">
        <f t="shared" si="270"/>
        <v/>
      </c>
      <c r="BU210" t="str">
        <f t="shared" si="271"/>
        <v/>
      </c>
      <c r="BV210" t="str">
        <f t="shared" si="277"/>
        <v/>
      </c>
      <c r="BW210" t="str">
        <f t="shared" si="278"/>
        <v/>
      </c>
      <c r="BX210" t="str">
        <f t="shared" si="279"/>
        <v/>
      </c>
      <c r="BY210" t="str">
        <f t="shared" si="280"/>
        <v/>
      </c>
      <c r="BZ210" t="str">
        <f t="shared" si="281"/>
        <v/>
      </c>
      <c r="CA210" s="935" t="str">
        <f t="shared" si="282"/>
        <v/>
      </c>
    </row>
    <row r="211" spans="1:79" ht="15.75" customHeight="1" thickBot="1" x14ac:dyDescent="0.45">
      <c r="A211" s="1497"/>
      <c r="B211" s="1678"/>
      <c r="C211" s="80"/>
      <c r="D211" s="81"/>
      <c r="E211" s="81"/>
      <c r="F211" s="82"/>
      <c r="G211" s="82"/>
      <c r="H211" s="1469"/>
      <c r="I211" s="1102" t="str">
        <f>IF(ISNA(VLOOKUP(C211,'J1&amp;J2'!$CA$9:$CE$466,5,FALSE)),"",VLOOKUP(C211,'J1&amp;J2'!$CA$9:$CE$466,5,FALSE))</f>
        <v/>
      </c>
      <c r="J211" s="1519"/>
      <c r="K211" s="1680"/>
      <c r="L211" s="1691"/>
      <c r="M211" s="1469"/>
      <c r="N211" s="1469"/>
      <c r="O211" s="82"/>
      <c r="P211" s="82"/>
      <c r="Q211" s="269"/>
      <c r="R211" s="1691"/>
      <c r="S211" s="1469"/>
      <c r="T211" s="1424"/>
      <c r="U211" s="1328" t="str">
        <f>IF(ISNA(VLOOKUP(T211,SaisieScores!$L$12:$M$103,2,FALSE)),"",VLOOKUP(T211,SaisieScores!$L$12:$M$103,2,FALSE))</f>
        <v/>
      </c>
      <c r="V211" s="942" t="str">
        <f t="shared" si="0"/>
        <v/>
      </c>
      <c r="W211" s="87" t="str">
        <f>IF('JOURNÉE 1'!AC211=0,"",'JOURNÉE 1'!AC211)</f>
        <v/>
      </c>
      <c r="X211" s="87" t="str">
        <f>IF(OR(ISBLANK(U211),U211=""),"",IF(U211="AB","",RANK(U211,$U$184:$U$213,1)+COUNTIF($U$184:U240,U211)-1))</f>
        <v/>
      </c>
      <c r="Y211" s="99"/>
      <c r="Z211" s="99"/>
      <c r="AA211" s="99"/>
      <c r="AB211" s="87" t="str">
        <f t="shared" si="1"/>
        <v/>
      </c>
      <c r="AC211" s="86" t="str">
        <f t="shared" si="285"/>
        <v/>
      </c>
      <c r="AD211" s="1045" t="str">
        <f t="shared" si="272"/>
        <v/>
      </c>
      <c r="AE211" s="87" t="str">
        <f t="shared" si="273"/>
        <v/>
      </c>
      <c r="AF211" s="1140" t="str">
        <f>IF(ISNA(VLOOKUP(C211,'JOURNÉE 1'!$C$10:$AN$257,36,FALSE)),"",VLOOKUP(C211,'JOURNÉE 1'!$C$10:$AN$257,36,FALSE))</f>
        <v/>
      </c>
      <c r="AG211" s="1162" t="str">
        <f t="shared" si="274"/>
        <v/>
      </c>
      <c r="AH211" s="1162" t="str">
        <f t="shared" si="275"/>
        <v/>
      </c>
      <c r="AI211" s="1162" t="str">
        <f t="shared" si="276"/>
        <v/>
      </c>
      <c r="AJ211" s="1241" t="str">
        <f t="shared" si="286"/>
        <v/>
      </c>
      <c r="AK211" s="1045" t="str">
        <f t="shared" si="287"/>
        <v/>
      </c>
      <c r="AL211" s="87" t="str">
        <f t="shared" si="3"/>
        <v/>
      </c>
      <c r="AM211" s="270" t="str">
        <f t="shared" si="4"/>
        <v/>
      </c>
      <c r="AN211" s="270"/>
      <c r="AO211" s="989"/>
      <c r="AP211" s="313"/>
      <c r="AQ211" s="270"/>
      <c r="AR211" s="270" t="str">
        <f t="shared" si="288"/>
        <v/>
      </c>
      <c r="AS211" s="271" t="str">
        <f t="shared" si="5"/>
        <v/>
      </c>
      <c r="AT211" s="272" t="str">
        <f t="shared" si="6"/>
        <v/>
      </c>
      <c r="AU211" s="273" t="str">
        <f t="shared" si="267"/>
        <v/>
      </c>
      <c r="AV211" s="274" t="str">
        <f t="shared" si="214"/>
        <v/>
      </c>
      <c r="AW211" s="1497"/>
      <c r="AX211" s="1497"/>
      <c r="AY211" s="1511"/>
      <c r="AZ211" s="1515"/>
      <c r="BA211" s="1458"/>
      <c r="BB211" s="983" t="str">
        <f t="shared" si="9"/>
        <v/>
      </c>
      <c r="BC211" s="83" t="str">
        <f t="shared" si="10"/>
        <v/>
      </c>
      <c r="BD211" s="984" t="str">
        <f t="shared" si="11"/>
        <v/>
      </c>
      <c r="BE211" s="1654"/>
      <c r="BF211" s="1654"/>
      <c r="BG211" s="1654"/>
      <c r="BH211" s="1654"/>
      <c r="BI211" s="1654"/>
      <c r="BJ211" s="1029" t="str">
        <f t="shared" si="219"/>
        <v/>
      </c>
      <c r="BK211" s="1310" t="str">
        <f t="shared" si="13"/>
        <v/>
      </c>
      <c r="BL211" s="1029" t="str">
        <f>IF(ISBLANK('JOURNÉE 1'!C211),"",'JOURNÉE 1'!C211)</f>
        <v/>
      </c>
      <c r="BM211" s="1310" t="str">
        <f>IF(ISBLANK('JOURNÉE 1'!AB211),"",'JOURNÉE 1'!AB211)</f>
        <v/>
      </c>
      <c r="BN211" s="1310" t="str">
        <f>IF(ISNA(VLOOKUP(BJ211,'JOURNÉE 1'!$BN$10:$BQ$280,3,FALSE)),"",VLOOKUP(BJ211,'JOURNÉE 1'!$BN$10:$BQ$280,3,FALSE))</f>
        <v/>
      </c>
      <c r="BO211" s="1310" t="str">
        <f t="shared" si="21"/>
        <v/>
      </c>
      <c r="BP211" s="1310" t="str">
        <f t="shared" si="126"/>
        <v/>
      </c>
      <c r="BQ211" s="1310" t="str">
        <f>IF(ISNA(VLOOKUP(BJ211,'JOURNÉE 1'!$C$10:AF$298,1,FALSE)),"",VLOOKUP(BJ211,'JOURNÉE 1'!$C$10:$AF$298,1,FALSE))</f>
        <v/>
      </c>
      <c r="BR211" s="277"/>
      <c r="BS211" t="str">
        <f>IF(ISEVEN(ROW()),IF($B211&lt;&gt;0,TEXT($B211,"00")&amp;" "&amp;#REF!&amp;" "&amp;1,""),IF($B210&lt;&gt;0,TEXT($B210,"00")&amp;" "&amp;#REF!&amp;" "&amp;2,""))</f>
        <v/>
      </c>
      <c r="BT211" t="str">
        <f t="shared" si="270"/>
        <v/>
      </c>
      <c r="BU211" t="str">
        <f t="shared" si="271"/>
        <v/>
      </c>
      <c r="BV211" t="str">
        <f t="shared" si="277"/>
        <v/>
      </c>
      <c r="BW211" t="str">
        <f t="shared" si="278"/>
        <v/>
      </c>
      <c r="BX211" t="str">
        <f t="shared" si="279"/>
        <v/>
      </c>
      <c r="BY211" t="str">
        <f t="shared" si="280"/>
        <v/>
      </c>
      <c r="BZ211" t="str">
        <f t="shared" si="281"/>
        <v/>
      </c>
      <c r="CA211" s="935" t="str">
        <f t="shared" si="282"/>
        <v/>
      </c>
    </row>
    <row r="212" spans="1:79" ht="15.75" customHeight="1" thickBot="1" x14ac:dyDescent="0.45">
      <c r="A212" s="1497"/>
      <c r="B212" s="1683"/>
      <c r="C212" s="97"/>
      <c r="D212" s="98"/>
      <c r="E212" s="98"/>
      <c r="F212" s="87"/>
      <c r="G212" s="87"/>
      <c r="H212" s="1694" t="str">
        <f t="shared" ref="H212" si="295">IF(G213="","",G212+G213)</f>
        <v/>
      </c>
      <c r="I212" s="1103" t="str">
        <f>IF(ISNA(VLOOKUP(C212,'J1&amp;J2'!$CA$9:$CE$466,5,FALSE)),"",VLOOKUP(C212,'J1&amp;J2'!$CA$9:$CE$466,5,FALSE))</f>
        <v/>
      </c>
      <c r="J212" s="1516"/>
      <c r="K212" s="1685" t="str">
        <f>IF(ISNA(VLOOKUP(J212,SaisieScores!$I$12:$J$103,2,FALSE)),"",VLOOKUP(J212,SaisieScores!$I$12:$J$103,2,FALSE))</f>
        <v/>
      </c>
      <c r="L212" s="1686" t="str">
        <f>IF(OR(K212="",K212=0,K212=999),"",K212)</f>
        <v/>
      </c>
      <c r="M212" s="1694" t="str">
        <f>IF(L212="","",L212-$AL$6)</f>
        <v/>
      </c>
      <c r="N212" s="1694" t="str">
        <f t="shared" ref="N212" si="296">IF(K212="","",RANK(K212,($K$10:$K$257),1))</f>
        <v/>
      </c>
      <c r="O212" s="99"/>
      <c r="P212" s="99"/>
      <c r="Q212" s="186"/>
      <c r="R212" s="1690" t="str">
        <f>IF(OR(ISBLANK(K212),K212=""),"",RANK(K212,$K$200:$K$213,1)+COUNTIF($K$200:K212,K212)-1)</f>
        <v/>
      </c>
      <c r="S212" s="1468" t="str">
        <f>IF(R212="","",IF(R212&gt;3,"",IF(R212=1,K212,IF(R212=2,K212,IF(R212=3,K212)))))</f>
        <v/>
      </c>
      <c r="T212" s="1425"/>
      <c r="U212" s="1328" t="str">
        <f>IF(ISNA(VLOOKUP(T212,SaisieScores!$L$12:$M$103,2,FALSE)),"",VLOOKUP(T212,SaisieScores!$L$12:$M$103,2,FALSE))</f>
        <v/>
      </c>
      <c r="V212" s="985" t="str">
        <f t="shared" si="0"/>
        <v/>
      </c>
      <c r="W212" s="82" t="str">
        <f>IF('JOURNÉE 1'!AC212=0,"",'JOURNÉE 1'!AC212)</f>
        <v/>
      </c>
      <c r="X212" s="82" t="str">
        <f>IF(OR(ISBLANK(U212),U212=""),"",IF(U212="AB","",RANK(U212,$U$184:$U$213,1)+COUNTIF($U$184:U241,U212)-1))</f>
        <v/>
      </c>
      <c r="Y212" s="82"/>
      <c r="Z212" s="82"/>
      <c r="AA212" s="82"/>
      <c r="AB212" s="82" t="str">
        <f t="shared" si="1"/>
        <v/>
      </c>
      <c r="AC212" s="1042" t="str">
        <f t="shared" si="285"/>
        <v/>
      </c>
      <c r="AD212" s="1046" t="str">
        <f t="shared" si="272"/>
        <v/>
      </c>
      <c r="AE212" s="82" t="str">
        <f t="shared" si="273"/>
        <v/>
      </c>
      <c r="AF212" s="1141" t="str">
        <f>IF(ISNA(VLOOKUP(C212,'JOURNÉE 1'!$C$10:$AN$257,36,FALSE)),"",VLOOKUP(C212,'JOURNÉE 1'!$C$10:$AN$257,36,FALSE))</f>
        <v/>
      </c>
      <c r="AG212" s="1141" t="str">
        <f t="shared" si="274"/>
        <v/>
      </c>
      <c r="AH212" s="1141" t="str">
        <f t="shared" si="275"/>
        <v/>
      </c>
      <c r="AI212" s="1141" t="str">
        <f t="shared" si="276"/>
        <v/>
      </c>
      <c r="AJ212" s="1242" t="str">
        <f t="shared" si="286"/>
        <v/>
      </c>
      <c r="AK212" s="1046" t="str">
        <f t="shared" si="287"/>
        <v/>
      </c>
      <c r="AL212" s="82" t="str">
        <f t="shared" si="3"/>
        <v/>
      </c>
      <c r="AM212" s="270" t="str">
        <f t="shared" si="4"/>
        <v/>
      </c>
      <c r="AN212" s="270"/>
      <c r="AO212" s="989"/>
      <c r="AP212" s="270"/>
      <c r="AQ212" s="270"/>
      <c r="AR212" s="270" t="str">
        <f t="shared" si="288"/>
        <v/>
      </c>
      <c r="AS212" s="271" t="str">
        <f t="shared" si="5"/>
        <v/>
      </c>
      <c r="AT212" s="272" t="str">
        <f t="shared" si="6"/>
        <v/>
      </c>
      <c r="AU212" s="273" t="str">
        <f t="shared" si="267"/>
        <v/>
      </c>
      <c r="AV212" s="278" t="str">
        <f t="shared" si="214"/>
        <v/>
      </c>
      <c r="AW212" s="1497"/>
      <c r="AX212" s="1497"/>
      <c r="AY212" s="1667">
        <f>IF(BG212= "", "",BG212)</f>
        <v>0</v>
      </c>
      <c r="AZ212" s="1658" t="str">
        <f>IF(OR(BF212=""),"",IF(OR(BG212=""),"",BF212))</f>
        <v/>
      </c>
      <c r="BA212" s="1660" t="str">
        <f>IF(BH212= "", "",BH212)</f>
        <v/>
      </c>
      <c r="BB212" s="1307" t="str">
        <f t="shared" si="9"/>
        <v/>
      </c>
      <c r="BC212" s="87" t="str">
        <f t="shared" si="10"/>
        <v/>
      </c>
      <c r="BD212" s="986" t="str">
        <f t="shared" si="11"/>
        <v/>
      </c>
      <c r="BE212" s="1655" t="str">
        <f>IF(OR(C212="",C213=""),"",CONCATENATE(C212,C213))</f>
        <v/>
      </c>
      <c r="BF212" s="1655" t="str">
        <f>IF(L212= "", "",L212)</f>
        <v/>
      </c>
      <c r="BG212" s="1655">
        <f>IF(ISNA(VLOOKUP(BE212,'JOURNÉE 1'!$BI$10:$BK$280,2,FALSE)),"",VLOOKUP(BE212,'JOURNÉE 1'!$BI$10:$BK$280,2,FALSE))</f>
        <v>0</v>
      </c>
      <c r="BH212" s="1655" t="str">
        <f>IF(OR(BF212="",BG212=""),"",MIN(BF212:BG212))</f>
        <v/>
      </c>
      <c r="BI212" s="1655" t="str">
        <f>IF(COUNTIF(BF212,"&gt;1")&lt;1,"",SMALL(BF212:BG212,1))</f>
        <v/>
      </c>
      <c r="BJ212" s="1029" t="str">
        <f t="shared" si="219"/>
        <v/>
      </c>
      <c r="BK212" s="1310" t="str">
        <f t="shared" si="13"/>
        <v/>
      </c>
      <c r="BL212" s="1029" t="str">
        <f>IF(ISBLANK('JOURNÉE 1'!C212),"",'JOURNÉE 1'!C212)</f>
        <v/>
      </c>
      <c r="BM212" s="1310" t="str">
        <f>IF(ISBLANK('JOURNÉE 1'!AB212),"",'JOURNÉE 1'!AB212)</f>
        <v/>
      </c>
      <c r="BN212" s="1310" t="str">
        <f>IF(ISNA(VLOOKUP(BJ212,'JOURNÉE 1'!$BN$10:$BQ$280,3,FALSE)),"",VLOOKUP(BJ212,'JOURNÉE 1'!$BN$10:$BQ$280,3,FALSE))</f>
        <v/>
      </c>
      <c r="BO212" s="1310" t="str">
        <f t="shared" si="21"/>
        <v/>
      </c>
      <c r="BP212" s="1310" t="str">
        <f t="shared" si="126"/>
        <v/>
      </c>
      <c r="BQ212" s="1310" t="str">
        <f>IF(ISNA(VLOOKUP(BJ212,'JOURNÉE 1'!$C$10:AF$298,1,FALSE)),"",VLOOKUP(BJ212,'JOURNÉE 1'!$C$10:$AF$298,1,FALSE))</f>
        <v/>
      </c>
      <c r="BR212" s="280"/>
      <c r="BS212" t="str">
        <f>IF(ISEVEN(ROW()),IF($B212&lt;&gt;0,TEXT($B212,"00")&amp;" "&amp;#REF!&amp;" "&amp;1,""),IF($B211&lt;&gt;0,TEXT($B211,"00")&amp;" "&amp;#REF!&amp;" "&amp;2,""))</f>
        <v/>
      </c>
      <c r="BT212" t="str">
        <f t="shared" si="270"/>
        <v/>
      </c>
      <c r="BU212" t="str">
        <f t="shared" si="271"/>
        <v/>
      </c>
      <c r="BV212" t="str">
        <f t="shared" si="277"/>
        <v/>
      </c>
      <c r="BW212" t="str">
        <f t="shared" si="278"/>
        <v/>
      </c>
      <c r="BX212" t="str">
        <f t="shared" si="279"/>
        <v/>
      </c>
      <c r="BY212" t="str">
        <f t="shared" si="280"/>
        <v/>
      </c>
      <c r="BZ212" t="str">
        <f t="shared" si="281"/>
        <v/>
      </c>
      <c r="CA212" s="935" t="str">
        <f t="shared" si="282"/>
        <v/>
      </c>
    </row>
    <row r="213" spans="1:79" ht="15.75" customHeight="1" thickBot="1" x14ac:dyDescent="0.45">
      <c r="A213" s="1470"/>
      <c r="B213" s="1688"/>
      <c r="C213" s="119"/>
      <c r="D213" s="120"/>
      <c r="E213" s="120"/>
      <c r="F213" s="121"/>
      <c r="G213" s="121"/>
      <c r="H213" s="1475"/>
      <c r="I213" s="1108" t="str">
        <f>IF(ISNA(VLOOKUP(C213,'J1&amp;J2'!$CA$9:$CE$466,5,FALSE)),"",VLOOKUP(C213,'J1&amp;J2'!$CA$9:$CE$466,5,FALSE))</f>
        <v/>
      </c>
      <c r="J213" s="1624"/>
      <c r="K213" s="1693"/>
      <c r="L213" s="1682"/>
      <c r="M213" s="1475"/>
      <c r="N213" s="1475"/>
      <c r="O213" s="125"/>
      <c r="P213" s="125"/>
      <c r="Q213" s="291"/>
      <c r="R213" s="1682"/>
      <c r="S213" s="1478"/>
      <c r="T213" s="1427"/>
      <c r="U213" s="1346" t="str">
        <f>IF(ISNA(VLOOKUP(T213,SaisieScores!$L$12:$M$103,2,FALSE)),"",VLOOKUP(T213,SaisieScores!$L$12:$M$103,2,FALSE))</f>
        <v/>
      </c>
      <c r="V213" s="143" t="str">
        <f t="shared" si="0"/>
        <v/>
      </c>
      <c r="W213" s="121" t="str">
        <f>IF('JOURNÉE 1'!AC213=0,"",'JOURNÉE 1'!AC213)</f>
        <v/>
      </c>
      <c r="X213" s="121" t="str">
        <f>IF(OR(ISBLANK(U213),U213=""),"",IF(U213="AB","",RANK(U213,$U$184:$U$213,1)+COUNTIF($U$184:U259,U213)-1))</f>
        <v/>
      </c>
      <c r="Y213" s="121"/>
      <c r="Z213" s="121"/>
      <c r="AA213" s="121"/>
      <c r="AB213" s="121" t="str">
        <f t="shared" si="1"/>
        <v/>
      </c>
      <c r="AC213" s="124" t="str">
        <f t="shared" si="285"/>
        <v/>
      </c>
      <c r="AD213" s="127" t="str">
        <f t="shared" si="272"/>
        <v/>
      </c>
      <c r="AE213" s="121" t="str">
        <f t="shared" si="273"/>
        <v/>
      </c>
      <c r="AF213" s="1142" t="str">
        <f>IF(ISNA(VLOOKUP(C213,'JOURNÉE 1'!$C$10:$AN$257,36,FALSE)),"",VLOOKUP(C213,'JOURNÉE 1'!$C$10:$AN$257,36,FALSE))</f>
        <v/>
      </c>
      <c r="AG213" s="1163" t="str">
        <f t="shared" si="274"/>
        <v/>
      </c>
      <c r="AH213" s="1163" t="str">
        <f t="shared" si="275"/>
        <v/>
      </c>
      <c r="AI213" s="1163" t="str">
        <f t="shared" si="276"/>
        <v/>
      </c>
      <c r="AJ213" s="1243" t="str">
        <f t="shared" si="286"/>
        <v/>
      </c>
      <c r="AK213" s="127" t="str">
        <f t="shared" si="287"/>
        <v/>
      </c>
      <c r="AL213" s="121" t="str">
        <f t="shared" si="3"/>
        <v/>
      </c>
      <c r="AM213" s="292" t="str">
        <f t="shared" si="4"/>
        <v/>
      </c>
      <c r="AN213" s="292"/>
      <c r="AO213" s="293"/>
      <c r="AP213" s="292"/>
      <c r="AQ213" s="292"/>
      <c r="AR213" s="292" t="str">
        <f t="shared" si="288"/>
        <v/>
      </c>
      <c r="AS213" s="294" t="str">
        <f t="shared" si="5"/>
        <v/>
      </c>
      <c r="AT213" s="295" t="str">
        <f t="shared" si="6"/>
        <v/>
      </c>
      <c r="AU213" s="296" t="str">
        <f t="shared" si="267"/>
        <v/>
      </c>
      <c r="AV213" s="297" t="str">
        <f t="shared" si="214"/>
        <v/>
      </c>
      <c r="AW213" s="1470"/>
      <c r="AX213" s="1470"/>
      <c r="AY213" s="1504"/>
      <c r="AZ213" s="1507"/>
      <c r="BA213" s="1470"/>
      <c r="BB213" s="298" t="str">
        <f t="shared" si="9"/>
        <v/>
      </c>
      <c r="BC213" s="121" t="str">
        <f t="shared" si="10"/>
        <v/>
      </c>
      <c r="BD213" s="299" t="str">
        <f t="shared" si="11"/>
        <v/>
      </c>
      <c r="BE213" s="1656"/>
      <c r="BF213" s="1656"/>
      <c r="BG213" s="1656"/>
      <c r="BH213" s="1656"/>
      <c r="BI213" s="1656"/>
      <c r="BJ213" s="1370" t="str">
        <f t="shared" si="219"/>
        <v/>
      </c>
      <c r="BK213" s="1369" t="str">
        <f t="shared" si="13"/>
        <v/>
      </c>
      <c r="BL213" s="1370" t="str">
        <f>IF(ISBLANK('JOURNÉE 1'!C213),"",'JOURNÉE 1'!C213)</f>
        <v/>
      </c>
      <c r="BM213" s="1369" t="str">
        <f>IF(ISBLANK('JOURNÉE 1'!AB213),"",'JOURNÉE 1'!AB213)</f>
        <v/>
      </c>
      <c r="BN213" s="1369" t="str">
        <f>IF(ISNA(VLOOKUP(BJ213,'JOURNÉE 1'!$BN$10:$BQ$280,3,FALSE)),"",VLOOKUP(BJ213,'JOURNÉE 1'!$BN$10:$BQ$280,3,FALSE))</f>
        <v/>
      </c>
      <c r="BO213" s="1369" t="str">
        <f t="shared" si="21"/>
        <v/>
      </c>
      <c r="BP213" s="1369" t="str">
        <f t="shared" si="126"/>
        <v/>
      </c>
      <c r="BQ213" s="1369" t="str">
        <f>IF(ISNA(VLOOKUP(BJ213,'JOURNÉE 1'!$C$10:AF$298,1,FALSE)),"",VLOOKUP(BJ213,'JOURNÉE 1'!$C$10:$AF$298,1,FALSE))</f>
        <v/>
      </c>
      <c r="BR213" s="217"/>
      <c r="BS213" t="str">
        <f>IF(ISEVEN(ROW()),IF($B213&lt;&gt;0,TEXT($B213,"00")&amp;" "&amp;#REF!&amp;" "&amp;1,""),IF($B212&lt;&gt;0,TEXT($B212,"00")&amp;" "&amp;#REF!&amp;" "&amp;2,""))</f>
        <v/>
      </c>
      <c r="BT213" t="str">
        <f t="shared" si="270"/>
        <v/>
      </c>
      <c r="BU213" t="str">
        <f t="shared" si="271"/>
        <v/>
      </c>
      <c r="BV213" t="str">
        <f t="shared" si="277"/>
        <v/>
      </c>
      <c r="BW213" t="str">
        <f t="shared" si="278"/>
        <v/>
      </c>
      <c r="BX213" t="str">
        <f t="shared" si="279"/>
        <v/>
      </c>
      <c r="BY213" t="str">
        <f t="shared" si="280"/>
        <v/>
      </c>
      <c r="BZ213" t="str">
        <f t="shared" si="281"/>
        <v/>
      </c>
      <c r="CA213" s="935" t="str">
        <f t="shared" si="282"/>
        <v/>
      </c>
    </row>
    <row r="214" spans="1:79" ht="15.75" customHeight="1" thickTop="1" thickBot="1" x14ac:dyDescent="0.45">
      <c r="A214" s="1532" t="s">
        <v>176</v>
      </c>
      <c r="B214" s="1677"/>
      <c r="C214" s="68" t="s">
        <v>446</v>
      </c>
      <c r="D214" s="69" t="s">
        <v>1485</v>
      </c>
      <c r="E214" s="69" t="s">
        <v>131</v>
      </c>
      <c r="F214" s="70" t="s">
        <v>81</v>
      </c>
      <c r="G214" s="70">
        <v>15.5</v>
      </c>
      <c r="H214" s="1571">
        <f t="shared" ref="H214" si="297">IF(G215="","",G214+G215)</f>
        <v>31.9</v>
      </c>
      <c r="I214" s="1101" t="str">
        <f>IF(ISNA(VLOOKUP(C214,'J1&amp;J2'!$CA$9:$CE$466,5,FALSE)),"",VLOOKUP(C214,'J1&amp;J2'!$CA$9:$CE$466,5,FALSE))</f>
        <v>MAX2</v>
      </c>
      <c r="J214" s="1518">
        <v>115</v>
      </c>
      <c r="K214" s="1752">
        <f>IF(ISNA(VLOOKUP(J214,SaisieScores!$I$12:$J$103,2,FALSE)),"",VLOOKUP(J214,SaisieScores!$I$12:$J$103,2,FALSE))</f>
        <v>76</v>
      </c>
      <c r="L214" s="1740">
        <f>IF(OR(K214="",K214=0,K214=999),"",K214)</f>
        <v>76</v>
      </c>
      <c r="M214" s="1567">
        <f>IF(L214="","",L214-$AL$6)</f>
        <v>4</v>
      </c>
      <c r="N214" s="1567">
        <f t="shared" ref="N214" si="298">IF(K214="","",RANK(K214,($K$10:$K$257),1))</f>
        <v>15</v>
      </c>
      <c r="O214" s="103">
        <f>IF(COUNTIF($K$214:$K$241,"&gt;1")&lt;1,"",SMALL($K$214:$K$241,1))</f>
        <v>72</v>
      </c>
      <c r="P214" s="103">
        <f>IF(O214="","",RANK(O214,($O$10:$O$257),1))</f>
        <v>12</v>
      </c>
      <c r="Q214" s="390">
        <f>IF(P214&gt;20,"",IF(P214&lt;=190,40-((P214-1)*2),1))</f>
        <v>18</v>
      </c>
      <c r="R214" s="1700">
        <f>IF(OR(ISBLANK(K214),K214=""),"",RANK(K214,$K$214:$K$227,1)+COUNTIF($K$214:K214,K214)-1)</f>
        <v>2</v>
      </c>
      <c r="S214" s="1699">
        <f>IF(R214="","",IF(R214&gt;3,"",IF(R214=1,K214,IF(R214=2,K214,IF(R214=3,K214)))))</f>
        <v>76</v>
      </c>
      <c r="T214" s="1428">
        <v>131</v>
      </c>
      <c r="U214" s="1337">
        <f>IF(ISNA(VLOOKUP(T214,SaisieScores!$L$12:$M$103,2,FALSE)),"",VLOOKUP(T214,SaisieScores!$L$12:$M$103,2,FALSE))</f>
        <v>81</v>
      </c>
      <c r="V214" s="301">
        <f t="shared" si="0"/>
        <v>81</v>
      </c>
      <c r="W214" s="70">
        <f>IF('JOURNÉE 1'!AC214=0,"",'JOURNÉE 1'!AC214)</f>
        <v>75</v>
      </c>
      <c r="X214" s="70">
        <f>IF(OR(ISBLANK(U214),U214=""),"",IF(U214="AB","",RANK(U214,$U$214:$U$241,1)+COUNTIF($U$214:U214,U214)-1))</f>
        <v>2</v>
      </c>
      <c r="Y214" s="70">
        <f>IF(COUNTIF($U$214:$U$241,"&gt;1")&lt;1,"",SMALL($U$214:$U$241,1))</f>
        <v>80</v>
      </c>
      <c r="Z214" s="70">
        <f>IF(Y214="","",RANK(Y214,($Y$10:$Y$257),1))</f>
        <v>18</v>
      </c>
      <c r="AA214" s="70">
        <f>IF(Z214&gt;20,"",IF(Z214&lt;=190,20-((Z214-1)*1),1))</f>
        <v>3</v>
      </c>
      <c r="AB214" s="70">
        <f t="shared" si="1"/>
        <v>1</v>
      </c>
      <c r="AC214" s="1375">
        <f t="shared" si="285"/>
        <v>9</v>
      </c>
      <c r="AD214" s="1372">
        <f t="shared" si="272"/>
        <v>20</v>
      </c>
      <c r="AE214" s="70">
        <f t="shared" si="273"/>
        <v>81</v>
      </c>
      <c r="AF214" s="1143" t="str">
        <f>IF(ISNA(VLOOKUP(C214,'JOURNÉE 1'!$C$10:$AN$257,36,FALSE)),"",VLOOKUP(C214,'JOURNÉE 1'!$C$10:$AN$257,36,FALSE))</f>
        <v/>
      </c>
      <c r="AG214" s="1143">
        <f t="shared" si="274"/>
        <v>15.5</v>
      </c>
      <c r="AH214" s="1143">
        <f t="shared" si="275"/>
        <v>14.2</v>
      </c>
      <c r="AI214" s="1143">
        <f t="shared" si="276"/>
        <v>-1.3</v>
      </c>
      <c r="AJ214" s="1240">
        <f t="shared" si="286"/>
        <v>65.5</v>
      </c>
      <c r="AK214" s="1372">
        <f t="shared" si="287"/>
        <v>7</v>
      </c>
      <c r="AL214" s="70" t="str">
        <f t="shared" si="3"/>
        <v/>
      </c>
      <c r="AM214" s="302" t="str">
        <f t="shared" si="4"/>
        <v/>
      </c>
      <c r="AN214" s="302">
        <f>IF(COUNTIF($AT$214:$AT$241,"&gt;1")&lt;1,"",SMALL($AT$214:$AT$241,1))</f>
        <v>64.2</v>
      </c>
      <c r="AO214" s="303">
        <f>IF(COUNTIF($AN$214:$AN$217,"&gt;1")&lt;1,"",SMALL($AN$214:$AN$217,1))</f>
        <v>64.2</v>
      </c>
      <c r="AP214" s="302">
        <f>IF(AO214="","",RANK(AO214,($AO$10:$AO$257),1))</f>
        <v>2</v>
      </c>
      <c r="AQ214" s="302">
        <f>IF(AP214&gt;20,"",IF(AP214&lt;=190,20-((AP214-1)*1),1))</f>
        <v>19</v>
      </c>
      <c r="AR214" s="302">
        <f t="shared" si="288"/>
        <v>7</v>
      </c>
      <c r="AS214" s="304">
        <f t="shared" si="5"/>
        <v>14</v>
      </c>
      <c r="AT214" s="305" t="str">
        <f t="shared" si="6"/>
        <v/>
      </c>
      <c r="AU214" s="306" t="str">
        <f t="shared" ref="AU214:AU241" si="299">IF(OR(ISBLANK(AM214),AM214=""),"",RANK(AM214,($AM$214:$AM$241),1))</f>
        <v/>
      </c>
      <c r="AV214" s="307" t="str">
        <f t="shared" si="214"/>
        <v/>
      </c>
      <c r="AW214" s="1496">
        <f>IF(SUM(Q217+AA218+AQ218)&lt;&gt;0,SUM(Q217+AA218+AQ218),0)</f>
        <v>82</v>
      </c>
      <c r="AX214" s="1502">
        <f>IF(AW214=0,"0",RANK(AW214,$AW$10:$AW$257,0))</f>
        <v>4</v>
      </c>
      <c r="AY214" s="1706" t="str">
        <f>IF(BG214= "", "",BG214)</f>
        <v/>
      </c>
      <c r="AZ214" s="1704" t="str">
        <f>IF(OR(BF214=""),"",IF(OR(BG214=""),"",BF214))</f>
        <v/>
      </c>
      <c r="BA214" s="1705" t="str">
        <f>IF(BH214= "", "",BH214)</f>
        <v/>
      </c>
      <c r="BB214" s="308">
        <f t="shared" si="9"/>
        <v>75</v>
      </c>
      <c r="BC214" s="71" t="str">
        <f t="shared" si="10"/>
        <v/>
      </c>
      <c r="BD214" s="309" t="str">
        <f t="shared" si="11"/>
        <v/>
      </c>
      <c r="BE214" s="1653" t="str">
        <f>IF(OR(C214="",C215=""),"",CONCATENATE(C214,C215))</f>
        <v>44830.19.001144830.19.0068</v>
      </c>
      <c r="BF214" s="1653">
        <f>IF(L214= "", "",L214)</f>
        <v>76</v>
      </c>
      <c r="BG214" s="1653" t="str">
        <f>IF(ISNA(VLOOKUP(BE214,'JOURNÉE 1'!$BI$10:$BK$280,2,FALSE)),"",VLOOKUP(BE214,'JOURNÉE 1'!$BI$10:$BK$280,2,FALSE))</f>
        <v/>
      </c>
      <c r="BH214" s="1653" t="str">
        <f>IF(OR(BF214="",BG214=""),"",MIN(BF214:BG214))</f>
        <v/>
      </c>
      <c r="BI214" s="1653">
        <f>IF(COUNTIF(BF214,"&gt;1")&lt;1,"",SMALL(BF214:BG214,1))</f>
        <v>76</v>
      </c>
      <c r="BJ214" s="1374" t="str">
        <f t="shared" si="219"/>
        <v>44830.19.0011</v>
      </c>
      <c r="BK214" s="1373">
        <f t="shared" si="13"/>
        <v>81</v>
      </c>
      <c r="BL214" s="1374" t="str">
        <f>IF(ISBLANK('JOURNÉE 1'!C214),"",'JOURNÉE 1'!C214)</f>
        <v>44830.16.0005</v>
      </c>
      <c r="BM214" s="1373">
        <f>IF(ISBLANK('JOURNÉE 1'!AB214),"",'JOURNÉE 1'!AB214)</f>
        <v>75</v>
      </c>
      <c r="BN214" s="1373" t="str">
        <f>IF(ISNA(VLOOKUP(BJ214,'JOURNÉE 1'!$BN$10:$BQ$280,3,FALSE)),"",VLOOKUP(BJ214,'JOURNÉE 1'!$BN$10:$BQ$280,3,FALSE))</f>
        <v/>
      </c>
      <c r="BO214" s="1373" t="str">
        <f t="shared" si="21"/>
        <v/>
      </c>
      <c r="BP214" s="1373">
        <f t="shared" si="126"/>
        <v>75</v>
      </c>
      <c r="BQ214" s="1373" t="str">
        <f>IF(ISNA(VLOOKUP(BJ214,'JOURNÉE 1'!$C$10:AF$298,1,FALSE)),"",VLOOKUP(BJ214,'JOURNÉE 1'!$C$10:$AF$298,1,FALSE))</f>
        <v/>
      </c>
      <c r="BR214" s="310"/>
      <c r="BS214" t="str">
        <f>IF(ISEVEN(ROW()),IF($B214&lt;&gt;0,TEXT($B214,"00")&amp;" "&amp;#REF!&amp;" "&amp;1,""),IF($B213&lt;&gt;0,TEXT($B213,"00")&amp;" "&amp;#REF!&amp;" "&amp;2,""))</f>
        <v/>
      </c>
      <c r="BT214" t="str">
        <f t="shared" si="270"/>
        <v/>
      </c>
      <c r="BU214" t="str">
        <f t="shared" si="271"/>
        <v/>
      </c>
      <c r="BV214" t="str">
        <f t="shared" si="277"/>
        <v/>
      </c>
      <c r="BW214" t="str">
        <f t="shared" si="278"/>
        <v/>
      </c>
      <c r="BX214" t="str">
        <f t="shared" si="279"/>
        <v/>
      </c>
      <c r="BY214" t="str">
        <f t="shared" si="280"/>
        <v>CERVANTES Françoise</v>
      </c>
      <c r="BZ214" t="str">
        <f t="shared" si="281"/>
        <v>S2F</v>
      </c>
      <c r="CA214" s="935">
        <f t="shared" si="282"/>
        <v>15.5</v>
      </c>
    </row>
    <row r="215" spans="1:79" ht="15.75" customHeight="1" thickTop="1" thickBot="1" x14ac:dyDescent="0.45">
      <c r="A215" s="1497"/>
      <c r="B215" s="1678"/>
      <c r="C215" s="80" t="s">
        <v>482</v>
      </c>
      <c r="D215" s="81" t="s">
        <v>1438</v>
      </c>
      <c r="E215" s="81" t="s">
        <v>1407</v>
      </c>
      <c r="F215" s="82" t="s">
        <v>92</v>
      </c>
      <c r="G215" s="82">
        <v>16.399999999999999</v>
      </c>
      <c r="H215" s="1469"/>
      <c r="I215" s="1102" t="str">
        <f>IF(ISNA(VLOOKUP(C215,'J1&amp;J2'!$CA$9:$CE$466,5,FALSE)),"",VLOOKUP(C215,'J1&amp;J2'!$CA$9:$CE$466,5,FALSE))</f>
        <v>MAX2</v>
      </c>
      <c r="J215" s="1519"/>
      <c r="K215" s="1753"/>
      <c r="L215" s="1691"/>
      <c r="M215" s="1469"/>
      <c r="N215" s="1469"/>
      <c r="O215" s="82">
        <f>IF(COUNTIF($K$214:$K$241,"&gt;1")&lt;2,"",SMALL($K$214:$K$241,2))</f>
        <v>76</v>
      </c>
      <c r="P215" s="82">
        <f>IF(O215="","",RANK(O215,($O$10:$O$257),1))</f>
        <v>15</v>
      </c>
      <c r="Q215" s="269">
        <f>IF(P215&gt;20,"",IF(P215&lt;=190,40-((P215-1)*2),1))</f>
        <v>12</v>
      </c>
      <c r="R215" s="1691"/>
      <c r="S215" s="1469"/>
      <c r="T215" s="1424">
        <v>132</v>
      </c>
      <c r="U215" s="1328">
        <f>IF(ISNA(VLOOKUP(T215,SaisieScores!$L$12:$M$103,2,FALSE)),"",VLOOKUP(T215,SaisieScores!$L$12:$M$103,2,FALSE))</f>
        <v>83</v>
      </c>
      <c r="V215" s="942">
        <f t="shared" si="0"/>
        <v>83</v>
      </c>
      <c r="W215" s="87">
        <f>IF('JOURNÉE 1'!AC215=0,"",'JOURNÉE 1'!AC215)</f>
        <v>83</v>
      </c>
      <c r="X215" s="70">
        <f>IF(OR(ISBLANK(U215),U215=""),"",IF(U215="AB","",RANK(U215,$U$214:$U$241,1)+COUNTIF($U$214:U215,U215)-1))</f>
        <v>3</v>
      </c>
      <c r="Y215" s="99">
        <f>IF(COUNTIF($U$214:$U$241,"&gt;1")&lt;2,"",SMALL($U$214:$U$241,2))</f>
        <v>81</v>
      </c>
      <c r="Z215" s="99">
        <f>IF(Y215="","",RANK(Y215,($Y$10:$Y$257),1))</f>
        <v>19</v>
      </c>
      <c r="AA215" s="99">
        <f>IF(Z215&gt;20,"",IF(Z215&lt;=190,20-((Z215-1)*1),1))</f>
        <v>2</v>
      </c>
      <c r="AB215" s="87" t="str">
        <f t="shared" si="1"/>
        <v/>
      </c>
      <c r="AC215" s="86">
        <f t="shared" si="285"/>
        <v>11</v>
      </c>
      <c r="AD215" s="1045">
        <f t="shared" si="272"/>
        <v>21</v>
      </c>
      <c r="AE215" s="87">
        <f t="shared" si="273"/>
        <v>83</v>
      </c>
      <c r="AF215" s="1140" t="str">
        <f>IF(ISNA(VLOOKUP(C215,'JOURNÉE 1'!$C$10:$AN$257,36,FALSE)),"",VLOOKUP(C215,'JOURNÉE 1'!$C$10:$AN$257,36,FALSE))</f>
        <v/>
      </c>
      <c r="AG215" s="1162">
        <f t="shared" si="274"/>
        <v>16.399999999999999</v>
      </c>
      <c r="AH215" s="1162">
        <f t="shared" si="275"/>
        <v>15.319999999999999</v>
      </c>
      <c r="AI215" s="1162">
        <f t="shared" si="276"/>
        <v>-1.1000000000000001</v>
      </c>
      <c r="AJ215" s="1241">
        <f t="shared" si="286"/>
        <v>66.599999999999994</v>
      </c>
      <c r="AK215" s="1045">
        <f t="shared" si="287"/>
        <v>9</v>
      </c>
      <c r="AL215" s="87" t="str">
        <f t="shared" si="3"/>
        <v/>
      </c>
      <c r="AM215" s="270" t="str">
        <f t="shared" si="4"/>
        <v/>
      </c>
      <c r="AN215" s="270">
        <f>IF(COUNTIF($AT$214:$AT$241,"&gt;1")&lt;2,"",SMALL($AT$214:$AT$241,2))</f>
        <v>67.5</v>
      </c>
      <c r="AO215" s="989">
        <f>IF(COUNTIF($AN$214:$AN$217,"&gt;1")&lt;2,"",SMALL($AN$214:$AN$217,2))</f>
        <v>67.5</v>
      </c>
      <c r="AP215" s="270">
        <f>IF(AO215="","",RANK(AO215,($AO$10:$AO$257),1))</f>
        <v>4</v>
      </c>
      <c r="AQ215" s="270">
        <f>IF(AP215&gt;20,"",IF(AP215&lt;=190,20-((AP215-1)*1),1))</f>
        <v>17</v>
      </c>
      <c r="AR215" s="270">
        <f t="shared" si="288"/>
        <v>9</v>
      </c>
      <c r="AS215" s="271">
        <f t="shared" si="5"/>
        <v>12</v>
      </c>
      <c r="AT215" s="272" t="str">
        <f t="shared" si="6"/>
        <v/>
      </c>
      <c r="AU215" s="273" t="str">
        <f t="shared" si="299"/>
        <v/>
      </c>
      <c r="AV215" s="274" t="str">
        <f t="shared" si="214"/>
        <v/>
      </c>
      <c r="AW215" s="1497"/>
      <c r="AX215" s="1497"/>
      <c r="AY215" s="1511"/>
      <c r="AZ215" s="1515"/>
      <c r="BA215" s="1458"/>
      <c r="BB215" s="983">
        <f t="shared" si="9"/>
        <v>83</v>
      </c>
      <c r="BC215" s="83" t="str">
        <f t="shared" si="10"/>
        <v/>
      </c>
      <c r="BD215" s="984" t="str">
        <f t="shared" si="11"/>
        <v/>
      </c>
      <c r="BE215" s="1654"/>
      <c r="BF215" s="1654"/>
      <c r="BG215" s="1654"/>
      <c r="BH215" s="1654"/>
      <c r="BI215" s="1654"/>
      <c r="BJ215" s="1029" t="str">
        <f t="shared" si="219"/>
        <v>44830.19.0068</v>
      </c>
      <c r="BK215" s="1310">
        <f t="shared" si="13"/>
        <v>83</v>
      </c>
      <c r="BL215" s="1029" t="str">
        <f>IF(ISBLANK('JOURNÉE 1'!C215),"",'JOURNÉE 1'!C215)</f>
        <v>44830.17.0025</v>
      </c>
      <c r="BM215" s="1310">
        <f>IF(ISBLANK('JOURNÉE 1'!AB215),"",'JOURNÉE 1'!AB215)</f>
        <v>83</v>
      </c>
      <c r="BN215" s="1310" t="str">
        <f>IF(ISNA(VLOOKUP(BJ215,'JOURNÉE 1'!$BN$10:$BQ$280,3,FALSE)),"",VLOOKUP(BJ215,'JOURNÉE 1'!$BN$10:$BQ$280,3,FALSE))</f>
        <v/>
      </c>
      <c r="BO215" s="1310" t="str">
        <f t="shared" si="21"/>
        <v/>
      </c>
      <c r="BP215" s="1310">
        <f t="shared" si="126"/>
        <v>83</v>
      </c>
      <c r="BQ215" s="1310" t="str">
        <f>IF(ISNA(VLOOKUP(BJ215,'JOURNÉE 1'!$C$10:AF$298,1,FALSE)),"",VLOOKUP(BJ215,'JOURNÉE 1'!$C$10:$AF$298,1,FALSE))</f>
        <v/>
      </c>
      <c r="BR215" s="277"/>
      <c r="BS215" t="str">
        <f>IF(ISEVEN(ROW()),IF($B215&lt;&gt;0,TEXT($B215,"00")&amp;" "&amp;#REF!&amp;" "&amp;1,""),IF($B214&lt;&gt;0,TEXT($B214,"00")&amp;" "&amp;#REF!&amp;" "&amp;2,""))</f>
        <v/>
      </c>
      <c r="BT215" t="str">
        <f t="shared" si="270"/>
        <v/>
      </c>
      <c r="BU215" t="str">
        <f t="shared" si="271"/>
        <v/>
      </c>
      <c r="BV215" t="str">
        <f t="shared" si="277"/>
        <v/>
      </c>
      <c r="BW215" t="str">
        <f t="shared" si="278"/>
        <v/>
      </c>
      <c r="BX215" t="str">
        <f t="shared" si="279"/>
        <v/>
      </c>
      <c r="BY215" t="str">
        <f t="shared" si="280"/>
        <v>LUSTEAU Christine</v>
      </c>
      <c r="BZ215" t="str">
        <f t="shared" si="281"/>
        <v>S3F</v>
      </c>
      <c r="CA215" s="935">
        <f t="shared" si="282"/>
        <v>16.399999999999999</v>
      </c>
    </row>
    <row r="216" spans="1:79" ht="15.75" customHeight="1" thickTop="1" thickBot="1" x14ac:dyDescent="0.45">
      <c r="A216" s="1497"/>
      <c r="B216" s="1683"/>
      <c r="C216" s="97" t="s">
        <v>179</v>
      </c>
      <c r="D216" s="98" t="s">
        <v>1439</v>
      </c>
      <c r="E216" s="98" t="s">
        <v>136</v>
      </c>
      <c r="F216" s="87" t="s">
        <v>66</v>
      </c>
      <c r="G216" s="87">
        <v>12.6</v>
      </c>
      <c r="H216" s="1661">
        <f t="shared" ref="H216" si="300">IF(G217="","",G216+G217)</f>
        <v>23</v>
      </c>
      <c r="I216" s="1103" t="str">
        <f>IF(ISNA(VLOOKUP(C216,'J1&amp;J2'!$CA$9:$CE$466,5,FALSE)),"",VLOOKUP(C216,'J1&amp;J2'!$CA$9:$CE$466,5,FALSE))</f>
        <v>MAX2</v>
      </c>
      <c r="J216" s="1516">
        <v>116</v>
      </c>
      <c r="K216" s="1754">
        <f>IF(ISNA(VLOOKUP(J216,SaisieScores!$I$12:$J$103,2,FALSE)),"",VLOOKUP(J216,SaisieScores!$I$12:$J$103,2,FALSE))</f>
        <v>72</v>
      </c>
      <c r="L216" s="1686">
        <f>IF(OR(K216="",K216=0,K216=999),"",K216)</f>
        <v>72</v>
      </c>
      <c r="M216" s="1661">
        <f>IF(L216="","",L216-$AL$6)</f>
        <v>0</v>
      </c>
      <c r="N216" s="1661">
        <f t="shared" ref="N216" si="301">IF(K216="","",RANK(K216,($K$10:$K$257),1))</f>
        <v>12</v>
      </c>
      <c r="O216" s="121">
        <f>IF(COUNTIF($K$214:$K$241,"&gt;1")&lt;3,"",SMALL($K$214:$K$241,3))</f>
        <v>88</v>
      </c>
      <c r="P216" s="121">
        <f>IF(O216="","",RANK(O216,($O$10:$O$257),1))</f>
        <v>16</v>
      </c>
      <c r="Q216" s="122">
        <f>IF(P216&gt;20,"",IF(P216&lt;=190,40-((P216-1)*2),1))</f>
        <v>10</v>
      </c>
      <c r="R216" s="1690">
        <f>IF(OR(ISBLANK(K216),K216=""),"",RANK(K216,$K$214:$K$227,1)+COUNTIF($K$214:K216,K216)-1)</f>
        <v>1</v>
      </c>
      <c r="S216" s="1468">
        <f>IF(R216="","",IF(R216&gt;3,"",IF(R216=1,K216,IF(R216=2,K216,IF(R216=3,K216)))))</f>
        <v>72</v>
      </c>
      <c r="T216" s="1425">
        <v>133</v>
      </c>
      <c r="U216" s="1328">
        <f>IF(ISNA(VLOOKUP(T216,SaisieScores!$L$12:$M$103,2,FALSE)),"",VLOOKUP(T216,SaisieScores!$L$12:$M$103,2,FALSE))</f>
        <v>88</v>
      </c>
      <c r="V216" s="985">
        <f t="shared" si="0"/>
        <v>88</v>
      </c>
      <c r="W216" s="82">
        <f>IF('JOURNÉE 1'!AC216=0,"",'JOURNÉE 1'!AC216)</f>
        <v>72</v>
      </c>
      <c r="X216" s="70">
        <f>IF(OR(ISBLANK(U216),U216=""),"",IF(U216="AB","",RANK(U216,$U$214:$U$241,1)+COUNTIF($U$214:U216,U216)-1))</f>
        <v>4</v>
      </c>
      <c r="Y216" s="82">
        <f>IF(COUNTIF($U$214:$U$241,"&gt;1")&lt;3,"",SMALL($U$214:$U$241,3))</f>
        <v>83</v>
      </c>
      <c r="Z216" s="82">
        <f>IF(Y216="","",RANK(Y216,($Y$10:$Y$257),1))</f>
        <v>20</v>
      </c>
      <c r="AA216" s="82">
        <f>IF(Z216&gt;20,"",IF(Z216&lt;=190,20-((Z216-1)*1),1))</f>
        <v>1</v>
      </c>
      <c r="AB216" s="82" t="str">
        <f t="shared" si="1"/>
        <v/>
      </c>
      <c r="AC216" s="1042">
        <f t="shared" si="285"/>
        <v>16</v>
      </c>
      <c r="AD216" s="1046">
        <f t="shared" si="272"/>
        <v>26</v>
      </c>
      <c r="AE216" s="82">
        <f t="shared" si="273"/>
        <v>88</v>
      </c>
      <c r="AF216" s="1141" t="str">
        <f>IF(ISNA(VLOOKUP(C216,'JOURNÉE 1'!$C$10:$AN$257,36,FALSE)),"",VLOOKUP(C216,'JOURNÉE 1'!$C$10:$AN$257,36,FALSE))</f>
        <v/>
      </c>
      <c r="AG216" s="1141">
        <f t="shared" si="274"/>
        <v>12.6</v>
      </c>
      <c r="AH216" s="1141">
        <f t="shared" si="275"/>
        <v>12.94</v>
      </c>
      <c r="AI216" s="1141">
        <f t="shared" si="276"/>
        <v>0.3</v>
      </c>
      <c r="AJ216" s="1242">
        <f t="shared" si="286"/>
        <v>75.400000000000006</v>
      </c>
      <c r="AK216" s="1046">
        <f t="shared" si="287"/>
        <v>33</v>
      </c>
      <c r="AL216" s="82" t="str">
        <f t="shared" si="3"/>
        <v/>
      </c>
      <c r="AM216" s="270" t="str">
        <f t="shared" si="4"/>
        <v/>
      </c>
      <c r="AN216" s="288" t="str">
        <f>IF(COUNTIF($AT$214:$AT$241,"&gt;1")&lt;3,"",SMALL($AT$214:$AT$241,3))</f>
        <v/>
      </c>
      <c r="AO216" s="270" t="str">
        <f>IF(COUNTIF($AN$214:$AN$217,"&gt;1")&lt;3,"",SMALL($AN$214:$AN$217,3))</f>
        <v/>
      </c>
      <c r="AP216" s="270" t="str">
        <f>IF(AO216="","",RANK(AO216,($AO$10:$AO$257),1))</f>
        <v/>
      </c>
      <c r="AQ216" s="270" t="str">
        <f>IF(AP216&gt;20,"",IF(AP216&lt;=190,20-((AP216-1)*1),1))</f>
        <v/>
      </c>
      <c r="AR216" s="270">
        <f t="shared" si="288"/>
        <v>33</v>
      </c>
      <c r="AS216" s="271" t="str">
        <f t="shared" si="5"/>
        <v/>
      </c>
      <c r="AT216" s="272" t="str">
        <f t="shared" si="6"/>
        <v/>
      </c>
      <c r="AU216" s="273" t="str">
        <f t="shared" si="299"/>
        <v/>
      </c>
      <c r="AV216" s="278" t="str">
        <f t="shared" si="214"/>
        <v/>
      </c>
      <c r="AW216" s="1497"/>
      <c r="AX216" s="1497"/>
      <c r="AY216" s="1667" t="str">
        <f>IF(BG216= "", "",BG216)</f>
        <v/>
      </c>
      <c r="AZ216" s="1658" t="str">
        <f>IF(OR(BF216=""),"",IF(OR(BG216=""),"",BF216))</f>
        <v/>
      </c>
      <c r="BA216" s="1660" t="str">
        <f>IF(BH216= "", "",BH216)</f>
        <v/>
      </c>
      <c r="BB216" s="1307">
        <f t="shared" si="9"/>
        <v>72</v>
      </c>
      <c r="BC216" s="87" t="str">
        <f t="shared" si="10"/>
        <v/>
      </c>
      <c r="BD216" s="986" t="str">
        <f t="shared" si="11"/>
        <v/>
      </c>
      <c r="BE216" s="1655" t="str">
        <f>IF(OR(C216="",C217=""),"",CONCATENATE(C216,C217))</f>
        <v>44310.14.001044310.15.0023</v>
      </c>
      <c r="BF216" s="1655">
        <f>IF(L216= "", "",L216)</f>
        <v>72</v>
      </c>
      <c r="BG216" s="1655" t="str">
        <f>IF(ISNA(VLOOKUP(BE216,'JOURNÉE 1'!$BI$10:$BK$280,2,FALSE)),"",VLOOKUP(BE216,'JOURNÉE 1'!$BI$10:$BK$280,2,FALSE))</f>
        <v/>
      </c>
      <c r="BH216" s="1655" t="str">
        <f>IF(OR(BF216="",BG216=""),"",MIN(BF216:BG216))</f>
        <v/>
      </c>
      <c r="BI216" s="1655">
        <f>IF(COUNTIF(BF216,"&gt;1")&lt;1,"",SMALL(BF216:BG216,1))</f>
        <v>72</v>
      </c>
      <c r="BJ216" s="1029" t="str">
        <f t="shared" si="219"/>
        <v>44310.14.0010</v>
      </c>
      <c r="BK216" s="1310">
        <f t="shared" si="13"/>
        <v>88</v>
      </c>
      <c r="BL216" s="1029" t="str">
        <f>IF(ISBLANK('JOURNÉE 1'!C216),"",'JOURNÉE 1'!C216)</f>
        <v>44830.19.0014</v>
      </c>
      <c r="BM216" s="1310">
        <f>IF(ISBLANK('JOURNÉE 1'!AB216),"",'JOURNÉE 1'!AB216)</f>
        <v>72</v>
      </c>
      <c r="BN216" s="1310" t="str">
        <f>IF(ISNA(VLOOKUP(BJ216,'JOURNÉE 1'!$BN$10:$BQ$280,3,FALSE)),"",VLOOKUP(BJ216,'JOURNÉE 1'!$BN$10:$BQ$280,3,FALSE))</f>
        <v/>
      </c>
      <c r="BO216" s="1310" t="str">
        <f t="shared" si="21"/>
        <v/>
      </c>
      <c r="BP216" s="1310">
        <f t="shared" si="126"/>
        <v>72</v>
      </c>
      <c r="BQ216" s="1310" t="str">
        <f>IF(ISNA(VLOOKUP(BJ216,'JOURNÉE 1'!$C$10:AF$298,1,FALSE)),"",VLOOKUP(BJ216,'JOURNÉE 1'!$C$10:$AF$298,1,FALSE))</f>
        <v/>
      </c>
      <c r="BR216" s="280"/>
      <c r="BS216" t="str">
        <f>IF(ISEVEN(ROW()),IF($B216&lt;&gt;0,TEXT($B216,"00")&amp;" "&amp;#REF!&amp;" "&amp;1,""),IF($B215&lt;&gt;0,TEXT($B215,"00")&amp;" "&amp;#REF!&amp;" "&amp;2,""))</f>
        <v/>
      </c>
      <c r="BT216" t="str">
        <f t="shared" si="270"/>
        <v/>
      </c>
      <c r="BU216" t="str">
        <f t="shared" si="271"/>
        <v/>
      </c>
      <c r="BV216" t="str">
        <f t="shared" si="277"/>
        <v/>
      </c>
      <c r="BW216" t="str">
        <f t="shared" si="278"/>
        <v/>
      </c>
      <c r="BX216" t="str">
        <f t="shared" si="279"/>
        <v/>
      </c>
      <c r="BY216" t="str">
        <f t="shared" si="280"/>
        <v>MICAULT Bernard</v>
      </c>
      <c r="BZ216" t="str">
        <f t="shared" si="281"/>
        <v>S3H</v>
      </c>
      <c r="CA216" s="935">
        <f t="shared" si="282"/>
        <v>12.6</v>
      </c>
    </row>
    <row r="217" spans="1:79" ht="15.75" customHeight="1" thickTop="1" thickBot="1" x14ac:dyDescent="0.45">
      <c r="A217" s="1497"/>
      <c r="B217" s="1684"/>
      <c r="C217" s="97" t="s">
        <v>493</v>
      </c>
      <c r="D217" s="98" t="s">
        <v>1169</v>
      </c>
      <c r="E217" s="98" t="s">
        <v>144</v>
      </c>
      <c r="F217" s="87" t="s">
        <v>66</v>
      </c>
      <c r="G217" s="87">
        <v>10.4</v>
      </c>
      <c r="H217" s="1469"/>
      <c r="I217" s="1103" t="str">
        <f>IF(ISNA(VLOOKUP(C217,'J1&amp;J2'!$CA$9:$CE$466,5,FALSE)),"",VLOOKUP(C217,'J1&amp;J2'!$CA$9:$CE$466,5,FALSE))</f>
        <v>MAX2</v>
      </c>
      <c r="J217" s="1517"/>
      <c r="K217" s="1753"/>
      <c r="L217" s="1691"/>
      <c r="M217" s="1469"/>
      <c r="N217" s="1469"/>
      <c r="O217" s="88"/>
      <c r="P217" s="88" t="s">
        <v>74</v>
      </c>
      <c r="Q217" s="987">
        <f>IF(SUM(Q214:Q216)&lt;&gt;0,SUM(Q214:Q216),0)</f>
        <v>40</v>
      </c>
      <c r="R217" s="1691"/>
      <c r="S217" s="1469"/>
      <c r="T217" s="1425">
        <v>134</v>
      </c>
      <c r="U217" s="1328">
        <f>IF(ISNA(VLOOKUP(T217,SaisieScores!$L$12:$M$103,2,FALSE)),"",VLOOKUP(T217,SaisieScores!$L$12:$M$103,2,FALSE))</f>
        <v>80</v>
      </c>
      <c r="V217" s="942">
        <f t="shared" si="0"/>
        <v>80</v>
      </c>
      <c r="W217" s="87">
        <f>IF('JOURNÉE 1'!AC217=0,"",'JOURNÉE 1'!AC217)</f>
        <v>100</v>
      </c>
      <c r="X217" s="70">
        <f>IF(OR(ISBLANK(U217),U217=""),"",IF(U217="AB","",RANK(U217,$U$214:$U$241,1)+COUNTIF($U$214:U217,U217)-1))</f>
        <v>1</v>
      </c>
      <c r="Y217" s="121">
        <f>IF(COUNTIF($U$214:$U$241,"&gt;1")&lt;4,"",SMALL($U$214:$U$241,4))</f>
        <v>88</v>
      </c>
      <c r="Z217" s="121">
        <f>IF(Y217="","",RANK(Y217,($Y$10:$Y$257),1))</f>
        <v>23</v>
      </c>
      <c r="AA217" s="121" t="str">
        <f>IF(Z217&gt;20,"",IF(Z217&lt;=190,20-((Z217-1)*1),1))</f>
        <v/>
      </c>
      <c r="AB217" s="87">
        <f t="shared" si="1"/>
        <v>2</v>
      </c>
      <c r="AC217" s="86">
        <f t="shared" si="285"/>
        <v>8</v>
      </c>
      <c r="AD217" s="1045">
        <f t="shared" si="272"/>
        <v>19</v>
      </c>
      <c r="AE217" s="87">
        <f t="shared" si="273"/>
        <v>80</v>
      </c>
      <c r="AF217" s="1140" t="str">
        <f>IF(ISNA(VLOOKUP(C217,'JOURNÉE 1'!$C$10:$AN$257,36,FALSE)),"",VLOOKUP(C217,'JOURNÉE 1'!$C$10:$AN$257,36,FALSE))</f>
        <v/>
      </c>
      <c r="AG217" s="1162">
        <f t="shared" si="274"/>
        <v>10.4</v>
      </c>
      <c r="AH217" s="1162">
        <f t="shared" si="275"/>
        <v>9.92</v>
      </c>
      <c r="AI217" s="1162">
        <f t="shared" si="276"/>
        <v>-0.5</v>
      </c>
      <c r="AJ217" s="1241">
        <f t="shared" si="286"/>
        <v>69.599999999999994</v>
      </c>
      <c r="AK217" s="1045">
        <f t="shared" si="287"/>
        <v>20</v>
      </c>
      <c r="AL217" s="87" t="str">
        <f t="shared" si="3"/>
        <v/>
      </c>
      <c r="AM217" s="270" t="str">
        <f t="shared" si="4"/>
        <v/>
      </c>
      <c r="AN217" s="283" t="str">
        <f>IF(COUNTIF($AT$214:$AT$241,"&gt;1")&lt;4,"",SMALL($AT$214:$AT$241,4))</f>
        <v/>
      </c>
      <c r="AO217" s="311" t="str">
        <f>IF(COUNTIF($AN$214:$AN$217,"&gt;1")&lt;4,"",SMALL($AN$214:$AN$217,4))</f>
        <v/>
      </c>
      <c r="AP217" s="311" t="str">
        <f>IF(AO217="","",RANK(AO217,($AO$10:$AO$257),1))</f>
        <v/>
      </c>
      <c r="AQ217" s="283" t="str">
        <f>IF(AP217&gt;20,"",IF(AP217&lt;=190,20-((AP217-1)*1),1))</f>
        <v/>
      </c>
      <c r="AR217" s="270">
        <f t="shared" si="288"/>
        <v>20</v>
      </c>
      <c r="AS217" s="271">
        <f t="shared" si="5"/>
        <v>1</v>
      </c>
      <c r="AT217" s="272" t="str">
        <f t="shared" si="6"/>
        <v/>
      </c>
      <c r="AU217" s="273" t="str">
        <f t="shared" si="299"/>
        <v/>
      </c>
      <c r="AV217" s="274" t="str">
        <f t="shared" si="214"/>
        <v/>
      </c>
      <c r="AW217" s="1497"/>
      <c r="AX217" s="1497"/>
      <c r="AY217" s="1511"/>
      <c r="AZ217" s="1515"/>
      <c r="BA217" s="1458"/>
      <c r="BB217" s="1307">
        <f t="shared" si="9"/>
        <v>100</v>
      </c>
      <c r="BC217" s="87" t="str">
        <f t="shared" si="10"/>
        <v/>
      </c>
      <c r="BD217" s="986" t="str">
        <f t="shared" si="11"/>
        <v/>
      </c>
      <c r="BE217" s="1654"/>
      <c r="BF217" s="1654"/>
      <c r="BG217" s="1654"/>
      <c r="BH217" s="1654"/>
      <c r="BI217" s="1654"/>
      <c r="BJ217" s="1029" t="str">
        <f t="shared" si="219"/>
        <v>44310.15.0023</v>
      </c>
      <c r="BK217" s="1310">
        <f t="shared" si="13"/>
        <v>80</v>
      </c>
      <c r="BL217" s="1029" t="str">
        <f>IF(ISBLANK('JOURNÉE 1'!C217),"",'JOURNÉE 1'!C217)</f>
        <v>44830.22.0081</v>
      </c>
      <c r="BM217" s="1310">
        <f>IF(ISBLANK('JOURNÉE 1'!AB217),"",'JOURNÉE 1'!AB217)</f>
        <v>100</v>
      </c>
      <c r="BN217" s="1310" t="str">
        <f>IF(ISNA(VLOOKUP(BJ217,'JOURNÉE 1'!$BN$10:$BQ$280,3,FALSE)),"",VLOOKUP(BJ217,'JOURNÉE 1'!$BN$10:$BQ$280,3,FALSE))</f>
        <v/>
      </c>
      <c r="BO217" s="1310" t="str">
        <f t="shared" si="21"/>
        <v/>
      </c>
      <c r="BP217" s="1310">
        <f t="shared" si="126"/>
        <v>80</v>
      </c>
      <c r="BQ217" s="1310" t="str">
        <f>IF(ISNA(VLOOKUP(BJ217,'JOURNÉE 1'!$C$10:AF$298,1,FALSE)),"",VLOOKUP(BJ217,'JOURNÉE 1'!$C$10:$AF$298,1,FALSE))</f>
        <v/>
      </c>
      <c r="BR217" s="277"/>
      <c r="BS217" t="str">
        <f>IF(ISEVEN(ROW()),IF($B217&lt;&gt;0,TEXT($B217,"00")&amp;" "&amp;#REF!&amp;" "&amp;1,""),IF($B216&lt;&gt;0,TEXT($B216,"00")&amp;" "&amp;#REF!&amp;" "&amp;2,""))</f>
        <v/>
      </c>
      <c r="BT217" t="str">
        <f t="shared" si="270"/>
        <v/>
      </c>
      <c r="BU217" t="str">
        <f t="shared" si="271"/>
        <v/>
      </c>
      <c r="BV217" t="str">
        <f t="shared" si="277"/>
        <v/>
      </c>
      <c r="BW217" t="str">
        <f t="shared" si="278"/>
        <v/>
      </c>
      <c r="BX217" t="str">
        <f t="shared" si="279"/>
        <v/>
      </c>
      <c r="BY217" t="str">
        <f t="shared" si="280"/>
        <v>MICHAUD Alain</v>
      </c>
      <c r="BZ217" t="str">
        <f t="shared" si="281"/>
        <v>S3H</v>
      </c>
      <c r="CA217" s="935">
        <f t="shared" si="282"/>
        <v>10.4</v>
      </c>
    </row>
    <row r="218" spans="1:79" ht="15.75" customHeight="1" thickTop="1" thickBot="1" x14ac:dyDescent="0.45">
      <c r="A218" s="1497"/>
      <c r="B218" s="1687"/>
      <c r="C218" s="113" t="s">
        <v>495</v>
      </c>
      <c r="D218" s="114" t="s">
        <v>1169</v>
      </c>
      <c r="E218" s="114" t="s">
        <v>1527</v>
      </c>
      <c r="F218" s="115" t="s">
        <v>81</v>
      </c>
      <c r="G218" s="115">
        <v>34.5</v>
      </c>
      <c r="H218" s="1670">
        <f t="shared" ref="H218" si="302">IF(G219="","",G218+G219)</f>
        <v>58.3</v>
      </c>
      <c r="I218" s="1107" t="str">
        <f>IF(ISNA(VLOOKUP(C218,'J1&amp;J2'!$CA$9:$CE$466,5,FALSE)),"",VLOOKUP(C218,'J1&amp;J2'!$CA$9:$CE$466,5,FALSE))</f>
        <v>MAX3</v>
      </c>
      <c r="J218" s="1627">
        <v>117</v>
      </c>
      <c r="K218" s="1754">
        <f>IF(ISNA(VLOOKUP(J218,SaisieScores!$I$12:$J$103,2,FALSE)),"",VLOOKUP(J218,SaisieScores!$I$12:$J$103,2,FALSE))</f>
        <v>88</v>
      </c>
      <c r="L218" s="1695">
        <f>IF(OR(K218="",K218=0,K218=999),"",K218)</f>
        <v>88</v>
      </c>
      <c r="M218" s="1670">
        <f>IF(L218="","",L218-$AL$6)</f>
        <v>16</v>
      </c>
      <c r="N218" s="1670">
        <f t="shared" ref="N218" si="303">IF(K218="","",RANK(K218,($K$10:$K$257),1))</f>
        <v>16</v>
      </c>
      <c r="O218" s="115"/>
      <c r="P218" s="115"/>
      <c r="Q218" s="194"/>
      <c r="R218" s="1692">
        <f>IF(OR(ISBLANK(K218),K218=""),"",RANK(K218,$K$214:$K$227,1)+COUNTIF($K$214:K218,K218)-1)</f>
        <v>3</v>
      </c>
      <c r="S218" s="1689">
        <f>IF(R218="","",IF(R218&gt;3,"",IF(R218=1,K218,IF(R218=2,K218,IF(R218=3,K218)))))</f>
        <v>88</v>
      </c>
      <c r="T218" s="1426">
        <v>135</v>
      </c>
      <c r="U218" s="1328">
        <f>IF(ISNA(VLOOKUP(T218,SaisieScores!$L$12:$M$103,2,FALSE)),"",VLOOKUP(T218,SaisieScores!$L$12:$M$103,2,FALSE))</f>
        <v>102</v>
      </c>
      <c r="V218" s="985">
        <f t="shared" si="0"/>
        <v>102</v>
      </c>
      <c r="W218" s="82">
        <f>IF('JOURNÉE 1'!AC218=0,"",'JOURNÉE 1'!AC218)</f>
        <v>78</v>
      </c>
      <c r="X218" s="70">
        <f>IF(OR(ISBLANK(U218),U218=""),"",IF(U218="AB","",RANK(U218,$U$214:$U$241,1)+COUNTIF($U$214:U218,U218)-1))</f>
        <v>6</v>
      </c>
      <c r="Y218" s="103"/>
      <c r="Z218" s="103" t="s">
        <v>74</v>
      </c>
      <c r="AA218" s="103">
        <f>IF(SUM(AA214:AA217)&lt;&gt;0,SUM(AA214:AA217),0)</f>
        <v>6</v>
      </c>
      <c r="AB218" s="82" t="str">
        <f t="shared" si="1"/>
        <v/>
      </c>
      <c r="AC218" s="1042">
        <f t="shared" si="285"/>
        <v>30</v>
      </c>
      <c r="AD218" s="1046">
        <f t="shared" si="272"/>
        <v>31</v>
      </c>
      <c r="AE218" s="82" t="str">
        <f t="shared" si="273"/>
        <v/>
      </c>
      <c r="AF218" s="1141" t="str">
        <f>IF(ISNA(VLOOKUP(C218,'JOURNÉE 1'!$C$10:$AN$257,36,FALSE)),"",VLOOKUP(C218,'JOURNÉE 1'!$C$10:$AN$257,36,FALSE))</f>
        <v/>
      </c>
      <c r="AG218" s="1141">
        <f t="shared" si="274"/>
        <v>34.5</v>
      </c>
      <c r="AH218" s="1141">
        <f t="shared" si="275"/>
        <v>32.700000000000003</v>
      </c>
      <c r="AI218" s="1141">
        <f t="shared" si="276"/>
        <v>-1.8</v>
      </c>
      <c r="AJ218" s="1242">
        <f t="shared" si="286"/>
        <v>67.5</v>
      </c>
      <c r="AK218" s="1046">
        <f t="shared" si="287"/>
        <v>11</v>
      </c>
      <c r="AL218" s="82">
        <f t="shared" si="3"/>
        <v>67.5</v>
      </c>
      <c r="AM218" s="270">
        <f t="shared" si="4"/>
        <v>67.5</v>
      </c>
      <c r="AN218" s="284"/>
      <c r="AO218" s="988"/>
      <c r="AP218" s="332" t="s">
        <v>74</v>
      </c>
      <c r="AQ218" s="284">
        <f>IF(SUM(AQ214:AQ217)&lt;&gt;0,SUM(AQ214:AQ217),0)</f>
        <v>36</v>
      </c>
      <c r="AR218" s="270">
        <f t="shared" si="288"/>
        <v>11</v>
      </c>
      <c r="AS218" s="271">
        <f t="shared" si="5"/>
        <v>10</v>
      </c>
      <c r="AT218" s="272">
        <f t="shared" si="6"/>
        <v>67.5</v>
      </c>
      <c r="AU218" s="273">
        <f t="shared" si="299"/>
        <v>2</v>
      </c>
      <c r="AV218" s="278" t="str">
        <f t="shared" si="214"/>
        <v/>
      </c>
      <c r="AW218" s="1497"/>
      <c r="AX218" s="1497"/>
      <c r="AY218" s="1703" t="str">
        <f>IF(BG218= "", "",BG218)</f>
        <v/>
      </c>
      <c r="AZ218" s="1697" t="str">
        <f>IF(OR(BF218=""),"",IF(OR(BG218=""),"",BF218))</f>
        <v/>
      </c>
      <c r="BA218" s="1698" t="str">
        <f>IF(BH218= "", "",BH218)</f>
        <v/>
      </c>
      <c r="BB218" s="983">
        <f t="shared" si="9"/>
        <v>78</v>
      </c>
      <c r="BC218" s="83" t="str">
        <f t="shared" si="10"/>
        <v/>
      </c>
      <c r="BD218" s="984" t="str">
        <f t="shared" si="11"/>
        <v/>
      </c>
      <c r="BE218" s="1655" t="str">
        <f>IF(OR(C218="",C219=""),"",CONCATENATE(C218,C219))</f>
        <v>44830.16.001544830.17.0022</v>
      </c>
      <c r="BF218" s="1655">
        <f>IF(L218= "", "",L218)</f>
        <v>88</v>
      </c>
      <c r="BG218" s="1655" t="str">
        <f>IF(ISNA(VLOOKUP(BE218,'JOURNÉE 1'!$BI$10:$BK$280,2,FALSE)),"",VLOOKUP(BE218,'JOURNÉE 1'!$BI$10:$BK$280,2,FALSE))</f>
        <v/>
      </c>
      <c r="BH218" s="1655" t="str">
        <f>IF(OR(BF218="",BG218=""),"",MIN(BF218:BG218))</f>
        <v/>
      </c>
      <c r="BI218" s="1655">
        <f>IF(COUNTIF(BF218,"&gt;1")&lt;1,"",SMALL(BF218:BG218,1))</f>
        <v>88</v>
      </c>
      <c r="BJ218" s="1029" t="str">
        <f t="shared" ref="BJ218:BJ257" si="304">IF(C218= "", "",C218)</f>
        <v>44830.16.0015</v>
      </c>
      <c r="BK218" s="1310">
        <f t="shared" si="13"/>
        <v>102</v>
      </c>
      <c r="BL218" s="1029" t="str">
        <f>IF(ISBLANK('JOURNÉE 1'!C218),"",'JOURNÉE 1'!C218)</f>
        <v>44400.14.0149</v>
      </c>
      <c r="BM218" s="1310">
        <f>IF(ISBLANK('JOURNÉE 1'!AB218),"",'JOURNÉE 1'!AB218)</f>
        <v>78</v>
      </c>
      <c r="BN218" s="1310" t="str">
        <f>IF(ISNA(VLOOKUP(BJ218,'JOURNÉE 1'!$BN$10:$BQ$280,3,FALSE)),"",VLOOKUP(BJ218,'JOURNÉE 1'!$BN$10:$BQ$280,3,FALSE))</f>
        <v/>
      </c>
      <c r="BO218" s="1310" t="str">
        <f t="shared" si="21"/>
        <v/>
      </c>
      <c r="BP218" s="1310">
        <f t="shared" si="126"/>
        <v>78</v>
      </c>
      <c r="BQ218" s="1310" t="str">
        <f>IF(ISNA(VLOOKUP(BJ218,'JOURNÉE 1'!$C$10:AF$298,1,FALSE)),"",VLOOKUP(BJ218,'JOURNÉE 1'!$C$10:$AF$298,1,FALSE))</f>
        <v/>
      </c>
      <c r="BR218" s="280"/>
      <c r="BS218" t="str">
        <f>IF(ISEVEN(ROW()),IF($B218&lt;&gt;0,TEXT($B218,"00")&amp;" "&amp;#REF!&amp;" "&amp;1,""),IF($B217&lt;&gt;0,TEXT($B217,"00")&amp;" "&amp;#REF!&amp;" "&amp;2,""))</f>
        <v/>
      </c>
      <c r="BT218" t="str">
        <f t="shared" si="270"/>
        <v/>
      </c>
      <c r="BU218" t="str">
        <f t="shared" si="271"/>
        <v/>
      </c>
      <c r="BV218" t="str">
        <f t="shared" si="277"/>
        <v/>
      </c>
      <c r="BW218" t="str">
        <f t="shared" si="278"/>
        <v/>
      </c>
      <c r="BX218" t="str">
        <f t="shared" si="279"/>
        <v/>
      </c>
      <c r="BY218" t="str">
        <f t="shared" si="280"/>
        <v>MICHAUD Ivette</v>
      </c>
      <c r="BZ218" t="str">
        <f t="shared" si="281"/>
        <v>S2F</v>
      </c>
      <c r="CA218" s="935">
        <f t="shared" si="282"/>
        <v>34.5</v>
      </c>
    </row>
    <row r="219" spans="1:79" ht="15.75" customHeight="1" thickTop="1" thickBot="1" x14ac:dyDescent="0.45">
      <c r="A219" s="1497"/>
      <c r="B219" s="1678"/>
      <c r="C219" s="80" t="s">
        <v>180</v>
      </c>
      <c r="D219" s="81" t="s">
        <v>1439</v>
      </c>
      <c r="E219" s="81" t="s">
        <v>1440</v>
      </c>
      <c r="F219" s="82" t="s">
        <v>92</v>
      </c>
      <c r="G219" s="82">
        <v>23.8</v>
      </c>
      <c r="H219" s="1469"/>
      <c r="I219" s="1102" t="str">
        <f>IF(ISNA(VLOOKUP(C219,'J1&amp;J2'!$CA$9:$CE$466,5,FALSE)),"",VLOOKUP(C219,'J1&amp;J2'!$CA$9:$CE$466,5,FALSE))</f>
        <v>MAX2</v>
      </c>
      <c r="J219" s="1519"/>
      <c r="K219" s="1753"/>
      <c r="L219" s="1691"/>
      <c r="M219" s="1469"/>
      <c r="N219" s="1469"/>
      <c r="O219" s="82"/>
      <c r="P219" s="82"/>
      <c r="Q219" s="269"/>
      <c r="R219" s="1691"/>
      <c r="S219" s="1469"/>
      <c r="T219" s="1424">
        <v>136</v>
      </c>
      <c r="U219" s="1328">
        <f>IF(ISNA(VLOOKUP(T219,SaisieScores!$L$12:$M$103,2,FALSE)),"",VLOOKUP(T219,SaisieScores!$L$12:$M$103,2,FALSE))</f>
        <v>88</v>
      </c>
      <c r="V219" s="942">
        <f t="shared" si="0"/>
        <v>88</v>
      </c>
      <c r="W219" s="87">
        <f>IF('JOURNÉE 1'!AC219=0,"",'JOURNÉE 1'!AC219)</f>
        <v>83</v>
      </c>
      <c r="X219" s="70">
        <f>IF(OR(ISBLANK(U219),U219=""),"",IF(U219="AB","",RANK(U219,$U$214:$U$241,1)+COUNTIF($U$214:U219,U219)-1))</f>
        <v>5</v>
      </c>
      <c r="Y219" s="99"/>
      <c r="Z219" s="99"/>
      <c r="AA219" s="99"/>
      <c r="AB219" s="87" t="str">
        <f t="shared" si="1"/>
        <v/>
      </c>
      <c r="AC219" s="86">
        <f t="shared" si="285"/>
        <v>16</v>
      </c>
      <c r="AD219" s="1045">
        <f t="shared" si="272"/>
        <v>26</v>
      </c>
      <c r="AE219" s="87" t="str">
        <f t="shared" si="273"/>
        <v/>
      </c>
      <c r="AF219" s="1140" t="str">
        <f>IF(ISNA(VLOOKUP(C219,'JOURNÉE 1'!$C$10:$AN$257,36,FALSE)),"",VLOOKUP(C219,'JOURNÉE 1'!$C$10:$AN$257,36,FALSE))</f>
        <v/>
      </c>
      <c r="AG219" s="1162">
        <f t="shared" si="274"/>
        <v>23.8</v>
      </c>
      <c r="AH219" s="1162">
        <f t="shared" si="275"/>
        <v>20.68</v>
      </c>
      <c r="AI219" s="1162">
        <f t="shared" si="276"/>
        <v>-3.1</v>
      </c>
      <c r="AJ219" s="1241">
        <f t="shared" si="286"/>
        <v>64.2</v>
      </c>
      <c r="AK219" s="1045">
        <f t="shared" si="287"/>
        <v>5</v>
      </c>
      <c r="AL219" s="87">
        <f t="shared" si="3"/>
        <v>64.2</v>
      </c>
      <c r="AM219" s="270">
        <f t="shared" si="4"/>
        <v>64.2</v>
      </c>
      <c r="AN219" s="284"/>
      <c r="AO219" s="989"/>
      <c r="AP219" s="270"/>
      <c r="AQ219" s="270"/>
      <c r="AR219" s="270">
        <f t="shared" si="288"/>
        <v>5</v>
      </c>
      <c r="AS219" s="271">
        <f t="shared" si="5"/>
        <v>16</v>
      </c>
      <c r="AT219" s="272">
        <f t="shared" si="6"/>
        <v>64.2</v>
      </c>
      <c r="AU219" s="273">
        <f t="shared" si="299"/>
        <v>1</v>
      </c>
      <c r="AV219" s="274" t="str">
        <f t="shared" si="214"/>
        <v/>
      </c>
      <c r="AW219" s="1497"/>
      <c r="AX219" s="1497"/>
      <c r="AY219" s="1511"/>
      <c r="AZ219" s="1515"/>
      <c r="BA219" s="1458"/>
      <c r="BB219" s="983">
        <f t="shared" si="9"/>
        <v>83</v>
      </c>
      <c r="BC219" s="83" t="str">
        <f t="shared" si="10"/>
        <v/>
      </c>
      <c r="BD219" s="984" t="str">
        <f t="shared" si="11"/>
        <v/>
      </c>
      <c r="BE219" s="1654"/>
      <c r="BF219" s="1654"/>
      <c r="BG219" s="1654"/>
      <c r="BH219" s="1654"/>
      <c r="BI219" s="1654"/>
      <c r="BJ219" s="1029" t="str">
        <f t="shared" si="304"/>
        <v>44830.17.0022</v>
      </c>
      <c r="BK219" s="1310">
        <f t="shared" si="13"/>
        <v>88</v>
      </c>
      <c r="BL219" s="1029" t="str">
        <f>IF(ISBLANK('JOURNÉE 1'!C219),"",'JOURNÉE 1'!C219)</f>
        <v>44830.16.0080</v>
      </c>
      <c r="BM219" s="1310">
        <f>IF(ISBLANK('JOURNÉE 1'!AB219),"",'JOURNÉE 1'!AB219)</f>
        <v>83</v>
      </c>
      <c r="BN219" s="1310" t="str">
        <f>IF(ISNA(VLOOKUP(BJ219,'JOURNÉE 1'!$BN$10:$BQ$280,3,FALSE)),"",VLOOKUP(BJ219,'JOURNÉE 1'!$BN$10:$BQ$280,3,FALSE))</f>
        <v/>
      </c>
      <c r="BO219" s="1310" t="str">
        <f t="shared" si="21"/>
        <v/>
      </c>
      <c r="BP219" s="1310">
        <f t="shared" si="126"/>
        <v>83</v>
      </c>
      <c r="BQ219" s="1310" t="str">
        <f>IF(ISNA(VLOOKUP(BJ219,'JOURNÉE 1'!$C$10:AF$298,1,FALSE)),"",VLOOKUP(BJ219,'JOURNÉE 1'!$C$10:$AF$298,1,FALSE))</f>
        <v/>
      </c>
      <c r="BR219" s="277"/>
      <c r="BS219" t="str">
        <f>IF(ISEVEN(ROW()),IF($B219&lt;&gt;0,TEXT($B219,"00")&amp;" "&amp;#REF!&amp;" "&amp;1,""),IF($B218&lt;&gt;0,TEXT($B218,"00")&amp;" "&amp;#REF!&amp;" "&amp;2,""))</f>
        <v/>
      </c>
      <c r="BT219" t="str">
        <f t="shared" si="270"/>
        <v/>
      </c>
      <c r="BU219" t="str">
        <f t="shared" si="271"/>
        <v/>
      </c>
      <c r="BV219" t="str">
        <f t="shared" si="277"/>
        <v/>
      </c>
      <c r="BW219" t="str">
        <f t="shared" si="278"/>
        <v/>
      </c>
      <c r="BX219" t="str">
        <f t="shared" si="279"/>
        <v/>
      </c>
      <c r="BY219" t="str">
        <f t="shared" si="280"/>
        <v>MICAULT Janine</v>
      </c>
      <c r="BZ219" t="str">
        <f t="shared" si="281"/>
        <v>S3F</v>
      </c>
      <c r="CA219" s="935">
        <f t="shared" si="282"/>
        <v>23.8</v>
      </c>
    </row>
    <row r="220" spans="1:79" ht="15.75" customHeight="1" thickTop="1" thickBot="1" x14ac:dyDescent="0.45">
      <c r="A220" s="1497"/>
      <c r="B220" s="1683"/>
      <c r="C220" s="97"/>
      <c r="D220" s="98"/>
      <c r="E220" s="98"/>
      <c r="F220" s="87"/>
      <c r="G220" s="87"/>
      <c r="H220" s="1661" t="str">
        <f t="shared" ref="H220" si="305">IF(G221="","",G220+G221)</f>
        <v/>
      </c>
      <c r="I220" s="1103" t="str">
        <f>IF(ISNA(VLOOKUP(C220,'J1&amp;J2'!$CA$9:$CE$466,5,FALSE)),"",VLOOKUP(C220,'J1&amp;J2'!$CA$9:$CE$466,5,FALSE))</f>
        <v/>
      </c>
      <c r="J220" s="1516"/>
      <c r="K220" s="1685" t="str">
        <f>IF(ISNA(VLOOKUP(J220,SaisieScores!$I$12:$J$103,2,FALSE)),"",VLOOKUP(J220,SaisieScores!$I$12:$J$103,2,FALSE))</f>
        <v/>
      </c>
      <c r="L220" s="1686" t="str">
        <f>IF(OR(K220="",K220=0,K220=999),"",K220)</f>
        <v/>
      </c>
      <c r="M220" s="1661" t="str">
        <f>IF(L220="","",L220-$AL$6)</f>
        <v/>
      </c>
      <c r="N220" s="1661" t="str">
        <f t="shared" ref="N220" si="306">IF(K220="","",RANK(K220,($K$10:$K$257),1))</f>
        <v/>
      </c>
      <c r="O220" s="99"/>
      <c r="P220" s="99"/>
      <c r="Q220" s="186"/>
      <c r="R220" s="1690" t="str">
        <f>IF(OR(ISBLANK(K220),K220=""),"",RANK(K220,$K$214:$K$227,1)+COUNTIF($K$214:K220,K220)-1)</f>
        <v/>
      </c>
      <c r="S220" s="1468" t="str">
        <f>IF(R220="","",IF(R220&gt;3,"",IF(R220=1,K220,IF(R220=2,K220,IF(R220=3,K220)))))</f>
        <v/>
      </c>
      <c r="T220" s="1425"/>
      <c r="U220" s="1328" t="str">
        <f>IF(ISNA(VLOOKUP(T220,SaisieScores!$L$12:$M$103,2,FALSE)),"",VLOOKUP(T220,SaisieScores!$L$12:$M$103,2,FALSE))</f>
        <v/>
      </c>
      <c r="V220" s="985" t="str">
        <f t="shared" si="0"/>
        <v/>
      </c>
      <c r="W220" s="82" t="str">
        <f>IF('JOURNÉE 1'!AC220=0,"",'JOURNÉE 1'!AC220)</f>
        <v/>
      </c>
      <c r="X220" s="70" t="str">
        <f>IF(OR(ISBLANK(U220),U220=""),"",IF(U220="AB","",RANK(U220,$U$214:$U$241,1)+COUNTIF($U$214:U220,U220)-1))</f>
        <v/>
      </c>
      <c r="Y220" s="82"/>
      <c r="Z220" s="82"/>
      <c r="AA220" s="82"/>
      <c r="AB220" s="82" t="str">
        <f t="shared" si="1"/>
        <v/>
      </c>
      <c r="AC220" s="1042" t="str">
        <f t="shared" si="285"/>
        <v/>
      </c>
      <c r="AD220" s="1046" t="str">
        <f t="shared" si="272"/>
        <v/>
      </c>
      <c r="AE220" s="82" t="str">
        <f t="shared" si="273"/>
        <v/>
      </c>
      <c r="AF220" s="1141" t="str">
        <f>IF(ISNA(VLOOKUP(C220,'JOURNÉE 1'!$C$10:$AN$257,36,FALSE)),"",VLOOKUP(C220,'JOURNÉE 1'!$C$10:$AN$257,36,FALSE))</f>
        <v/>
      </c>
      <c r="AG220" s="1141" t="str">
        <f t="shared" si="274"/>
        <v/>
      </c>
      <c r="AH220" s="1141" t="str">
        <f t="shared" si="275"/>
        <v/>
      </c>
      <c r="AI220" s="1141" t="str">
        <f t="shared" si="276"/>
        <v/>
      </c>
      <c r="AJ220" s="1242" t="str">
        <f t="shared" si="286"/>
        <v/>
      </c>
      <c r="AK220" s="1046" t="str">
        <f t="shared" si="287"/>
        <v/>
      </c>
      <c r="AL220" s="82" t="str">
        <f t="shared" si="3"/>
        <v/>
      </c>
      <c r="AM220" s="270" t="str">
        <f t="shared" si="4"/>
        <v/>
      </c>
      <c r="AN220" s="284"/>
      <c r="AO220" s="270"/>
      <c r="AP220" s="270"/>
      <c r="AQ220" s="270"/>
      <c r="AR220" s="270" t="str">
        <f t="shared" si="288"/>
        <v/>
      </c>
      <c r="AS220" s="271" t="str">
        <f t="shared" si="5"/>
        <v/>
      </c>
      <c r="AT220" s="272" t="str">
        <f t="shared" si="6"/>
        <v/>
      </c>
      <c r="AU220" s="273" t="str">
        <f t="shared" si="299"/>
        <v/>
      </c>
      <c r="AV220" s="278" t="str">
        <f t="shared" si="214"/>
        <v/>
      </c>
      <c r="AW220" s="1497"/>
      <c r="AX220" s="1497"/>
      <c r="AY220" s="1667">
        <f>IF(BG220= "", "",BG220)</f>
        <v>0</v>
      </c>
      <c r="AZ220" s="1658" t="str">
        <f>IF(OR(BF220=""),"",IF(OR(BG220=""),"",BF220))</f>
        <v/>
      </c>
      <c r="BA220" s="1660" t="str">
        <f>IF(BH220= "", "",BH220)</f>
        <v/>
      </c>
      <c r="BB220" s="1307" t="str">
        <f t="shared" si="9"/>
        <v/>
      </c>
      <c r="BC220" s="87" t="str">
        <f t="shared" si="10"/>
        <v/>
      </c>
      <c r="BD220" s="986" t="str">
        <f t="shared" si="11"/>
        <v/>
      </c>
      <c r="BE220" s="1655" t="str">
        <f>IF(OR(C220="",C221=""),"",CONCATENATE(C220,C221))</f>
        <v/>
      </c>
      <c r="BF220" s="1655" t="str">
        <f>IF(L220= "", "",L220)</f>
        <v/>
      </c>
      <c r="BG220" s="1655">
        <f>IF(ISNA(VLOOKUP(BE220,'JOURNÉE 1'!$BI$10:$BK$280,2,FALSE)),"",VLOOKUP(BE220,'JOURNÉE 1'!$BI$10:$BK$280,2,FALSE))</f>
        <v>0</v>
      </c>
      <c r="BH220" s="1655" t="str">
        <f>IF(OR(BF220="",BG220=""),"",MIN(BF220:BG220))</f>
        <v/>
      </c>
      <c r="BI220" s="1655" t="str">
        <f>IF(COUNTIF(BF220,"&gt;1")&lt;1,"",SMALL(BF220:BG220,1))</f>
        <v/>
      </c>
      <c r="BJ220" s="1029" t="str">
        <f t="shared" si="304"/>
        <v/>
      </c>
      <c r="BK220" s="1310" t="str">
        <f t="shared" si="13"/>
        <v/>
      </c>
      <c r="BL220" s="1029" t="str">
        <f>IF(ISBLANK('JOURNÉE 1'!C220),"",'JOURNÉE 1'!C220)</f>
        <v/>
      </c>
      <c r="BM220" s="1310" t="str">
        <f>IF(ISBLANK('JOURNÉE 1'!AB220),"",'JOURNÉE 1'!AB220)</f>
        <v/>
      </c>
      <c r="BN220" s="1310" t="str">
        <f>IF(ISNA(VLOOKUP(BJ220,'JOURNÉE 1'!$BN$10:$BQ$280,3,FALSE)),"",VLOOKUP(BJ220,'JOURNÉE 1'!$BN$10:$BQ$280,3,FALSE))</f>
        <v/>
      </c>
      <c r="BO220" s="1310" t="str">
        <f t="shared" si="21"/>
        <v/>
      </c>
      <c r="BP220" s="1310" t="str">
        <f t="shared" si="126"/>
        <v/>
      </c>
      <c r="BQ220" s="1310" t="str">
        <f>IF(ISNA(VLOOKUP(BJ220,'JOURNÉE 1'!$C$10:AF$298,1,FALSE)),"",VLOOKUP(BJ220,'JOURNÉE 1'!$C$10:$AF$298,1,FALSE))</f>
        <v/>
      </c>
      <c r="BR220" s="280"/>
      <c r="BS220" t="str">
        <f>IF(ISEVEN(ROW()),IF($B220&lt;&gt;0,TEXT($B220,"00")&amp;" "&amp;#REF!&amp;" "&amp;1,""),IF($B219&lt;&gt;0,TEXT($B219,"00")&amp;" "&amp;#REF!&amp;" "&amp;2,""))</f>
        <v/>
      </c>
      <c r="BT220" t="str">
        <f t="shared" si="270"/>
        <v/>
      </c>
      <c r="BU220" t="str">
        <f t="shared" si="271"/>
        <v/>
      </c>
      <c r="BV220" t="str">
        <f t="shared" si="277"/>
        <v/>
      </c>
      <c r="BW220" t="str">
        <f t="shared" si="278"/>
        <v/>
      </c>
      <c r="BX220" t="str">
        <f t="shared" si="279"/>
        <v/>
      </c>
      <c r="BY220" t="str">
        <f t="shared" si="280"/>
        <v/>
      </c>
      <c r="BZ220" t="str">
        <f t="shared" si="281"/>
        <v/>
      </c>
      <c r="CA220" s="935" t="str">
        <f t="shared" si="282"/>
        <v/>
      </c>
    </row>
    <row r="221" spans="1:79" ht="15.75" customHeight="1" thickTop="1" thickBot="1" x14ac:dyDescent="0.45">
      <c r="A221" s="1497"/>
      <c r="B221" s="1684"/>
      <c r="C221" s="97"/>
      <c r="D221" s="98"/>
      <c r="E221" s="98"/>
      <c r="F221" s="87"/>
      <c r="G221" s="87"/>
      <c r="H221" s="1469"/>
      <c r="I221" s="1103" t="str">
        <f>IF(ISNA(VLOOKUP(C221,'J1&amp;J2'!$CA$9:$CE$466,5,FALSE)),"",VLOOKUP(C221,'J1&amp;J2'!$CA$9:$CE$466,5,FALSE))</f>
        <v/>
      </c>
      <c r="J221" s="1517"/>
      <c r="K221" s="1680"/>
      <c r="L221" s="1691"/>
      <c r="M221" s="1469"/>
      <c r="N221" s="1469"/>
      <c r="O221" s="88"/>
      <c r="P221" s="88"/>
      <c r="Q221" s="987"/>
      <c r="R221" s="1691"/>
      <c r="S221" s="1469"/>
      <c r="T221" s="1425"/>
      <c r="U221" s="1328" t="str">
        <f>IF(ISNA(VLOOKUP(T221,SaisieScores!$L$12:$M$103,2,FALSE)),"",VLOOKUP(T221,SaisieScores!$L$12:$M$103,2,FALSE))</f>
        <v/>
      </c>
      <c r="V221" s="942" t="str">
        <f t="shared" si="0"/>
        <v/>
      </c>
      <c r="W221" s="87" t="str">
        <f>IF('JOURNÉE 1'!AC221=0,"",'JOURNÉE 1'!AC221)</f>
        <v/>
      </c>
      <c r="X221" s="70" t="str">
        <f>IF(OR(ISBLANK(U221),U221=""),"",IF(U221="AB","",RANK(U221,$U$214:$U$241,1)+COUNTIF($U$214:U221,U221)-1))</f>
        <v/>
      </c>
      <c r="Y221" s="99"/>
      <c r="Z221" s="99"/>
      <c r="AA221" s="99"/>
      <c r="AB221" s="87" t="str">
        <f t="shared" si="1"/>
        <v/>
      </c>
      <c r="AC221" s="86" t="str">
        <f t="shared" si="285"/>
        <v/>
      </c>
      <c r="AD221" s="1045" t="str">
        <f t="shared" si="272"/>
        <v/>
      </c>
      <c r="AE221" s="87" t="str">
        <f t="shared" si="273"/>
        <v/>
      </c>
      <c r="AF221" s="1140" t="str">
        <f>IF(ISNA(VLOOKUP(C221,'JOURNÉE 1'!$C$10:$AN$257,36,FALSE)),"",VLOOKUP(C221,'JOURNÉE 1'!$C$10:$AN$257,36,FALSE))</f>
        <v/>
      </c>
      <c r="AG221" s="1162" t="str">
        <f t="shared" si="274"/>
        <v/>
      </c>
      <c r="AH221" s="1162" t="str">
        <f t="shared" si="275"/>
        <v/>
      </c>
      <c r="AI221" s="1162" t="str">
        <f t="shared" si="276"/>
        <v/>
      </c>
      <c r="AJ221" s="1241" t="str">
        <f t="shared" si="286"/>
        <v/>
      </c>
      <c r="AK221" s="1045" t="str">
        <f t="shared" si="287"/>
        <v/>
      </c>
      <c r="AL221" s="87" t="str">
        <f t="shared" si="3"/>
        <v/>
      </c>
      <c r="AM221" s="270" t="str">
        <f t="shared" si="4"/>
        <v/>
      </c>
      <c r="AN221" s="284"/>
      <c r="AO221" s="988"/>
      <c r="AP221" s="332"/>
      <c r="AQ221" s="284"/>
      <c r="AR221" s="270" t="str">
        <f t="shared" si="288"/>
        <v/>
      </c>
      <c r="AS221" s="271" t="str">
        <f t="shared" si="5"/>
        <v/>
      </c>
      <c r="AT221" s="272" t="str">
        <f t="shared" si="6"/>
        <v/>
      </c>
      <c r="AU221" s="273" t="str">
        <f t="shared" si="299"/>
        <v/>
      </c>
      <c r="AV221" s="274" t="str">
        <f t="shared" si="214"/>
        <v/>
      </c>
      <c r="AW221" s="1497"/>
      <c r="AX221" s="1497"/>
      <c r="AY221" s="1511"/>
      <c r="AZ221" s="1515"/>
      <c r="BA221" s="1458"/>
      <c r="BB221" s="1307" t="str">
        <f t="shared" si="9"/>
        <v/>
      </c>
      <c r="BC221" s="87" t="str">
        <f t="shared" si="10"/>
        <v/>
      </c>
      <c r="BD221" s="986" t="str">
        <f t="shared" si="11"/>
        <v/>
      </c>
      <c r="BE221" s="1654"/>
      <c r="BF221" s="1654"/>
      <c r="BG221" s="1654"/>
      <c r="BH221" s="1654"/>
      <c r="BI221" s="1654"/>
      <c r="BJ221" s="1029" t="str">
        <f t="shared" si="304"/>
        <v/>
      </c>
      <c r="BK221" s="1310" t="str">
        <f t="shared" si="13"/>
        <v/>
      </c>
      <c r="BL221" s="1029" t="str">
        <f>IF(ISBLANK('JOURNÉE 1'!C221),"",'JOURNÉE 1'!C221)</f>
        <v/>
      </c>
      <c r="BM221" s="1310" t="str">
        <f>IF(ISBLANK('JOURNÉE 1'!AB221),"",'JOURNÉE 1'!AB221)</f>
        <v/>
      </c>
      <c r="BN221" s="1310" t="str">
        <f>IF(ISNA(VLOOKUP(BJ221,'JOURNÉE 1'!$BN$10:$BQ$280,3,FALSE)),"",VLOOKUP(BJ221,'JOURNÉE 1'!$BN$10:$BQ$280,3,FALSE))</f>
        <v/>
      </c>
      <c r="BO221" s="1310" t="str">
        <f t="shared" si="21"/>
        <v/>
      </c>
      <c r="BP221" s="1310" t="str">
        <f t="shared" si="126"/>
        <v/>
      </c>
      <c r="BQ221" s="1310" t="str">
        <f>IF(ISNA(VLOOKUP(BJ221,'JOURNÉE 1'!$C$10:AF$298,1,FALSE)),"",VLOOKUP(BJ221,'JOURNÉE 1'!$C$10:$AF$298,1,FALSE))</f>
        <v/>
      </c>
      <c r="BR221" s="277"/>
      <c r="BS221" t="str">
        <f>IF(ISEVEN(ROW()),IF($B221&lt;&gt;0,TEXT($B221,"00")&amp;" "&amp;#REF!&amp;" "&amp;1,""),IF($B220&lt;&gt;0,TEXT($B220,"00")&amp;" "&amp;#REF!&amp;" "&amp;2,""))</f>
        <v/>
      </c>
      <c r="BT221" t="str">
        <f t="shared" si="270"/>
        <v/>
      </c>
      <c r="BU221" t="str">
        <f t="shared" si="271"/>
        <v/>
      </c>
      <c r="BV221" t="str">
        <f t="shared" si="277"/>
        <v/>
      </c>
      <c r="BW221" t="str">
        <f t="shared" si="278"/>
        <v/>
      </c>
      <c r="BX221" t="str">
        <f t="shared" si="279"/>
        <v/>
      </c>
      <c r="BY221" t="str">
        <f t="shared" si="280"/>
        <v/>
      </c>
      <c r="BZ221" t="str">
        <f t="shared" si="281"/>
        <v/>
      </c>
      <c r="CA221" s="935" t="str">
        <f t="shared" si="282"/>
        <v/>
      </c>
    </row>
    <row r="222" spans="1:79" ht="15.75" customHeight="1" thickTop="1" thickBot="1" x14ac:dyDescent="0.45">
      <c r="A222" s="1497"/>
      <c r="B222" s="1687"/>
      <c r="C222" s="113"/>
      <c r="D222" s="114"/>
      <c r="E222" s="114"/>
      <c r="F222" s="115"/>
      <c r="G222" s="115"/>
      <c r="H222" s="1670" t="str">
        <f t="shared" ref="H222" si="307">IF(G223="","",G222+G223)</f>
        <v/>
      </c>
      <c r="I222" s="1107" t="str">
        <f>IF(ISNA(VLOOKUP(C222,'J1&amp;J2'!$CA$9:$CE$466,5,FALSE)),"",VLOOKUP(C222,'J1&amp;J2'!$CA$9:$CE$466,5,FALSE))</f>
        <v/>
      </c>
      <c r="J222" s="1627"/>
      <c r="K222" s="1685" t="str">
        <f>IF(ISNA(VLOOKUP(J222,SaisieScores!$I$12:$J$103,2,FALSE)),"",VLOOKUP(J222,SaisieScores!$I$12:$J$103,2,FALSE))</f>
        <v/>
      </c>
      <c r="L222" s="1695" t="str">
        <f>IF(OR(K222="",K222=0,K222=999),"",K222)</f>
        <v/>
      </c>
      <c r="M222" s="1670" t="str">
        <f>IF(L222="","",L222-$AL$6)</f>
        <v/>
      </c>
      <c r="N222" s="1670" t="str">
        <f t="shared" ref="N222" si="308">IF(K222="","",RANK(K222,($K$10:$K$257),1))</f>
        <v/>
      </c>
      <c r="O222" s="115"/>
      <c r="P222" s="115"/>
      <c r="Q222" s="194"/>
      <c r="R222" s="1692" t="str">
        <f>IF(OR(ISBLANK(K222),K222=""),"",RANK(K222,$K$214:$K$227,1)+COUNTIF($K$214:K222,K222)-1)</f>
        <v/>
      </c>
      <c r="S222" s="1689" t="str">
        <f>IF(R222="","",IF(R222&gt;3,"",IF(R222=1,K222,IF(R222=2,K222,IF(R222=3,K222)))))</f>
        <v/>
      </c>
      <c r="T222" s="1426"/>
      <c r="U222" s="1328" t="str">
        <f>IF(ISNA(VLOOKUP(T222,SaisieScores!$L$12:$M$103,2,FALSE)),"",VLOOKUP(T222,SaisieScores!$L$12:$M$103,2,FALSE))</f>
        <v/>
      </c>
      <c r="V222" s="985" t="str">
        <f t="shared" si="0"/>
        <v/>
      </c>
      <c r="W222" s="82" t="str">
        <f>IF('JOURNÉE 1'!AC222=0,"",'JOURNÉE 1'!AC222)</f>
        <v/>
      </c>
      <c r="X222" s="70" t="str">
        <f>IF(OR(ISBLANK(U222),U222=""),"",IF(U222="AB","",RANK(U222,$U$214:$U$241,1)+COUNTIF($U$214:U222,U222)-1))</f>
        <v/>
      </c>
      <c r="Y222" s="82"/>
      <c r="Z222" s="82"/>
      <c r="AA222" s="82"/>
      <c r="AB222" s="82" t="str">
        <f t="shared" si="1"/>
        <v/>
      </c>
      <c r="AC222" s="1042" t="str">
        <f t="shared" si="285"/>
        <v/>
      </c>
      <c r="AD222" s="1046" t="str">
        <f t="shared" si="272"/>
        <v/>
      </c>
      <c r="AE222" s="82" t="str">
        <f t="shared" si="273"/>
        <v/>
      </c>
      <c r="AF222" s="1141" t="str">
        <f>IF(ISNA(VLOOKUP(C222,'JOURNÉE 1'!$C$10:$AN$257,36,FALSE)),"",VLOOKUP(C222,'JOURNÉE 1'!$C$10:$AN$257,36,FALSE))</f>
        <v/>
      </c>
      <c r="AG222" s="1141" t="str">
        <f t="shared" si="274"/>
        <v/>
      </c>
      <c r="AH222" s="1141" t="str">
        <f t="shared" si="275"/>
        <v/>
      </c>
      <c r="AI222" s="1141" t="str">
        <f t="shared" si="276"/>
        <v/>
      </c>
      <c r="AJ222" s="1069" t="str">
        <f t="shared" si="286"/>
        <v/>
      </c>
      <c r="AK222" s="1046" t="str">
        <f t="shared" si="287"/>
        <v/>
      </c>
      <c r="AL222" s="82" t="str">
        <f t="shared" si="3"/>
        <v/>
      </c>
      <c r="AM222" s="270" t="str">
        <f t="shared" si="4"/>
        <v/>
      </c>
      <c r="AN222" s="284"/>
      <c r="AO222" s="988"/>
      <c r="AP222" s="284"/>
      <c r="AQ222" s="270"/>
      <c r="AR222" s="270" t="str">
        <f t="shared" si="288"/>
        <v/>
      </c>
      <c r="AS222" s="271" t="str">
        <f t="shared" si="5"/>
        <v/>
      </c>
      <c r="AT222" s="272" t="str">
        <f t="shared" si="6"/>
        <v/>
      </c>
      <c r="AU222" s="273" t="str">
        <f t="shared" si="299"/>
        <v/>
      </c>
      <c r="AV222" s="278" t="str">
        <f t="shared" si="214"/>
        <v/>
      </c>
      <c r="AW222" s="1497"/>
      <c r="AX222" s="1497"/>
      <c r="AY222" s="1703">
        <f>IF(BG222= "", "",BG222)</f>
        <v>0</v>
      </c>
      <c r="AZ222" s="1697" t="str">
        <f>IF(OR(BF222=""),"",IF(OR(BG222=""),"",BF222))</f>
        <v/>
      </c>
      <c r="BA222" s="1698" t="str">
        <f>IF(BH222= "", "",BH222)</f>
        <v/>
      </c>
      <c r="BB222" s="983" t="str">
        <f t="shared" si="9"/>
        <v/>
      </c>
      <c r="BC222" s="83" t="str">
        <f t="shared" si="10"/>
        <v/>
      </c>
      <c r="BD222" s="984" t="str">
        <f t="shared" si="11"/>
        <v/>
      </c>
      <c r="BE222" s="1655" t="str">
        <f>IF(OR(C222="",C223=""),"",CONCATENATE(C222,C223))</f>
        <v/>
      </c>
      <c r="BF222" s="1655" t="str">
        <f>IF(L222= "", "",L222)</f>
        <v/>
      </c>
      <c r="BG222" s="1655">
        <f>IF(ISNA(VLOOKUP(BE222,'JOURNÉE 1'!$BI$10:$BK$280,2,FALSE)),"",VLOOKUP(BE222,'JOURNÉE 1'!$BI$10:$BK$280,2,FALSE))</f>
        <v>0</v>
      </c>
      <c r="BH222" s="1655" t="str">
        <f>IF(OR(BF222="",BG222=""),"",MIN(BF222:BG222))</f>
        <v/>
      </c>
      <c r="BI222" s="1655" t="str">
        <f>IF(COUNTIF(BF222,"&gt;1")&lt;1,"",SMALL(BF222:BG222,1))</f>
        <v/>
      </c>
      <c r="BJ222" s="1029" t="str">
        <f t="shared" si="304"/>
        <v/>
      </c>
      <c r="BK222" s="1310" t="str">
        <f t="shared" si="13"/>
        <v/>
      </c>
      <c r="BL222" s="1029" t="str">
        <f>IF(ISBLANK('JOURNÉE 1'!C222),"",'JOURNÉE 1'!C222)</f>
        <v/>
      </c>
      <c r="BM222" s="1310" t="str">
        <f>IF(ISBLANK('JOURNÉE 1'!AB222),"",'JOURNÉE 1'!AB222)</f>
        <v/>
      </c>
      <c r="BN222" s="1310" t="str">
        <f>IF(ISNA(VLOOKUP(BJ222,'JOURNÉE 1'!$BN$10:$BQ$280,3,FALSE)),"",VLOOKUP(BJ222,'JOURNÉE 1'!$BN$10:$BQ$280,3,FALSE))</f>
        <v/>
      </c>
      <c r="BO222" s="1310" t="str">
        <f t="shared" si="21"/>
        <v/>
      </c>
      <c r="BP222" s="1310" t="str">
        <f t="shared" si="126"/>
        <v/>
      </c>
      <c r="BQ222" s="1310" t="str">
        <f>IF(ISNA(VLOOKUP(BJ222,'JOURNÉE 1'!$C$10:AF$298,1,FALSE)),"",VLOOKUP(BJ222,'JOURNÉE 1'!$C$10:$AF$298,1,FALSE))</f>
        <v/>
      </c>
      <c r="BR222" s="280"/>
      <c r="BS222" t="str">
        <f>IF(ISEVEN(ROW()),IF($B222&lt;&gt;0,TEXT($B222,"00")&amp;" "&amp;#REF!&amp;" "&amp;1,""),IF($B221&lt;&gt;0,TEXT($B221,"00")&amp;" "&amp;#REF!&amp;" "&amp;2,""))</f>
        <v/>
      </c>
      <c r="BT222" t="str">
        <f t="shared" si="270"/>
        <v/>
      </c>
      <c r="BU222" t="str">
        <f t="shared" si="271"/>
        <v/>
      </c>
      <c r="BV222" t="str">
        <f t="shared" si="277"/>
        <v/>
      </c>
      <c r="BW222" t="str">
        <f t="shared" si="278"/>
        <v/>
      </c>
      <c r="BX222" t="str">
        <f t="shared" si="279"/>
        <v/>
      </c>
      <c r="BY222" t="str">
        <f t="shared" si="280"/>
        <v/>
      </c>
      <c r="BZ222" t="str">
        <f t="shared" si="281"/>
        <v/>
      </c>
      <c r="CA222" s="935" t="str">
        <f t="shared" si="282"/>
        <v/>
      </c>
    </row>
    <row r="223" spans="1:79" ht="15.75" customHeight="1" thickTop="1" thickBot="1" x14ac:dyDescent="0.45">
      <c r="A223" s="1497"/>
      <c r="B223" s="1678"/>
      <c r="C223" s="80"/>
      <c r="D223" s="81"/>
      <c r="E223" s="81"/>
      <c r="F223" s="82"/>
      <c r="G223" s="82"/>
      <c r="H223" s="1469"/>
      <c r="I223" s="1102" t="str">
        <f>IF(ISNA(VLOOKUP(C223,'J1&amp;J2'!$CA$9:$CE$466,5,FALSE)),"",VLOOKUP(C223,'J1&amp;J2'!$CA$9:$CE$466,5,FALSE))</f>
        <v/>
      </c>
      <c r="J223" s="1519"/>
      <c r="K223" s="1680"/>
      <c r="L223" s="1691"/>
      <c r="M223" s="1469"/>
      <c r="N223" s="1469"/>
      <c r="O223" s="82"/>
      <c r="P223" s="82"/>
      <c r="Q223" s="269"/>
      <c r="R223" s="1691"/>
      <c r="S223" s="1469"/>
      <c r="T223" s="1424"/>
      <c r="U223" s="1328" t="str">
        <f>IF(ISNA(VLOOKUP(T223,SaisieScores!$L$12:$M$103,2,FALSE)),"",VLOOKUP(T223,SaisieScores!$L$12:$M$103,2,FALSE))</f>
        <v/>
      </c>
      <c r="V223" s="942" t="str">
        <f t="shared" si="0"/>
        <v/>
      </c>
      <c r="W223" s="87" t="str">
        <f>IF('JOURNÉE 1'!AC223=0,"",'JOURNÉE 1'!AC223)</f>
        <v/>
      </c>
      <c r="X223" s="70" t="str">
        <f>IF(OR(ISBLANK(U223),U223=""),"",IF(U223="AB","",RANK(U223,$U$214:$U$241,1)+COUNTIF($U$214:U223,U223)-1))</f>
        <v/>
      </c>
      <c r="Y223" s="99"/>
      <c r="Z223" s="99"/>
      <c r="AA223" s="99"/>
      <c r="AB223" s="87" t="str">
        <f t="shared" si="1"/>
        <v/>
      </c>
      <c r="AC223" s="86" t="str">
        <f t="shared" si="285"/>
        <v/>
      </c>
      <c r="AD223" s="1045" t="str">
        <f t="shared" si="272"/>
        <v/>
      </c>
      <c r="AE223" s="87" t="str">
        <f t="shared" si="273"/>
        <v/>
      </c>
      <c r="AF223" s="1140" t="str">
        <f>IF(ISNA(VLOOKUP(C223,'JOURNÉE 1'!$C$10:$AN$257,36,FALSE)),"",VLOOKUP(C223,'JOURNÉE 1'!$C$10:$AN$257,36,FALSE))</f>
        <v/>
      </c>
      <c r="AG223" s="1162" t="str">
        <f t="shared" si="274"/>
        <v/>
      </c>
      <c r="AH223" s="1162" t="str">
        <f t="shared" si="275"/>
        <v/>
      </c>
      <c r="AI223" s="1162" t="str">
        <f t="shared" si="276"/>
        <v/>
      </c>
      <c r="AJ223" s="1068" t="str">
        <f t="shared" si="286"/>
        <v/>
      </c>
      <c r="AK223" s="1045" t="str">
        <f t="shared" si="287"/>
        <v/>
      </c>
      <c r="AL223" s="87" t="str">
        <f t="shared" si="3"/>
        <v/>
      </c>
      <c r="AM223" s="270" t="str">
        <f t="shared" si="4"/>
        <v/>
      </c>
      <c r="AN223" s="270"/>
      <c r="AO223" s="989"/>
      <c r="AP223" s="270"/>
      <c r="AQ223" s="270"/>
      <c r="AR223" s="270" t="str">
        <f t="shared" si="288"/>
        <v/>
      </c>
      <c r="AS223" s="271" t="str">
        <f t="shared" si="5"/>
        <v/>
      </c>
      <c r="AT223" s="272" t="str">
        <f t="shared" si="6"/>
        <v/>
      </c>
      <c r="AU223" s="273" t="str">
        <f t="shared" si="299"/>
        <v/>
      </c>
      <c r="AV223" s="274" t="str">
        <f t="shared" si="214"/>
        <v/>
      </c>
      <c r="AW223" s="1497"/>
      <c r="AX223" s="1497"/>
      <c r="AY223" s="1511"/>
      <c r="AZ223" s="1515"/>
      <c r="BA223" s="1458"/>
      <c r="BB223" s="983" t="str">
        <f t="shared" si="9"/>
        <v/>
      </c>
      <c r="BC223" s="83" t="str">
        <f t="shared" si="10"/>
        <v/>
      </c>
      <c r="BD223" s="984" t="str">
        <f t="shared" si="11"/>
        <v/>
      </c>
      <c r="BE223" s="1654"/>
      <c r="BF223" s="1654"/>
      <c r="BG223" s="1654"/>
      <c r="BH223" s="1654"/>
      <c r="BI223" s="1654"/>
      <c r="BJ223" s="1029" t="str">
        <f t="shared" si="304"/>
        <v/>
      </c>
      <c r="BK223" s="1310" t="str">
        <f t="shared" si="13"/>
        <v/>
      </c>
      <c r="BL223" s="1029" t="str">
        <f>IF(ISBLANK('JOURNÉE 1'!C223),"",'JOURNÉE 1'!C223)</f>
        <v/>
      </c>
      <c r="BM223" s="1310" t="str">
        <f>IF(ISBLANK('JOURNÉE 1'!AB223),"",'JOURNÉE 1'!AB223)</f>
        <v/>
      </c>
      <c r="BN223" s="1310" t="str">
        <f>IF(ISNA(VLOOKUP(BJ223,'JOURNÉE 1'!$BN$10:$BQ$280,3,FALSE)),"",VLOOKUP(BJ223,'JOURNÉE 1'!$BN$10:$BQ$280,3,FALSE))</f>
        <v/>
      </c>
      <c r="BO223" s="1310" t="str">
        <f t="shared" si="21"/>
        <v/>
      </c>
      <c r="BP223" s="1310" t="str">
        <f t="shared" si="126"/>
        <v/>
      </c>
      <c r="BQ223" s="1310" t="str">
        <f>IF(ISNA(VLOOKUP(BJ223,'JOURNÉE 1'!$C$10:AF$298,1,FALSE)),"",VLOOKUP(BJ223,'JOURNÉE 1'!$C$10:$AF$298,1,FALSE))</f>
        <v/>
      </c>
      <c r="BR223" s="277"/>
      <c r="BS223" t="str">
        <f>IF(ISEVEN(ROW()),IF($B223&lt;&gt;0,TEXT($B223,"00")&amp;" "&amp;#REF!&amp;" "&amp;1,""),IF($B222&lt;&gt;0,TEXT($B222,"00")&amp;" "&amp;#REF!&amp;" "&amp;2,""))</f>
        <v/>
      </c>
      <c r="BT223" t="str">
        <f t="shared" si="270"/>
        <v/>
      </c>
      <c r="BU223" t="str">
        <f t="shared" si="271"/>
        <v/>
      </c>
      <c r="BV223" t="str">
        <f t="shared" si="277"/>
        <v/>
      </c>
      <c r="BW223" t="str">
        <f t="shared" si="278"/>
        <v/>
      </c>
      <c r="BX223" t="str">
        <f t="shared" si="279"/>
        <v/>
      </c>
      <c r="BY223" t="str">
        <f t="shared" si="280"/>
        <v/>
      </c>
      <c r="BZ223" t="str">
        <f t="shared" si="281"/>
        <v/>
      </c>
      <c r="CA223" s="935" t="str">
        <f t="shared" si="282"/>
        <v/>
      </c>
    </row>
    <row r="224" spans="1:79" ht="15.75" customHeight="1" thickTop="1" thickBot="1" x14ac:dyDescent="0.45">
      <c r="A224" s="1497"/>
      <c r="B224" s="1683"/>
      <c r="C224" s="97"/>
      <c r="D224" s="98"/>
      <c r="E224" s="98"/>
      <c r="F224" s="87"/>
      <c r="G224" s="87"/>
      <c r="H224" s="1661" t="str">
        <f t="shared" ref="H224" si="309">IF(G225="","",G224+G225)</f>
        <v/>
      </c>
      <c r="I224" s="1103" t="str">
        <f>IF(ISNA(VLOOKUP(C224,'J1&amp;J2'!$CA$9:$CE$466,5,FALSE)),"",VLOOKUP(C224,'J1&amp;J2'!$CA$9:$CE$466,5,FALSE))</f>
        <v/>
      </c>
      <c r="J224" s="1516"/>
      <c r="K224" s="1685" t="str">
        <f>IF(ISNA(VLOOKUP(J224,SaisieScores!$I$12:$J$103,2,FALSE)),"",VLOOKUP(J224,SaisieScores!$I$12:$J$103,2,FALSE))</f>
        <v/>
      </c>
      <c r="L224" s="1686" t="str">
        <f>IF(OR(K224="",K224=0,K224=999),"",K224)</f>
        <v/>
      </c>
      <c r="M224" s="1661" t="str">
        <f>IF(L224="","",L224-$AL$6)</f>
        <v/>
      </c>
      <c r="N224" s="1661" t="str">
        <f t="shared" ref="N224" si="310">IF(K224="","",RANK(K224,($K$10:$K$257),1))</f>
        <v/>
      </c>
      <c r="O224" s="99"/>
      <c r="P224" s="99"/>
      <c r="Q224" s="186"/>
      <c r="R224" s="1690" t="str">
        <f>IF(OR(ISBLANK(K224),K224=""),"",RANK(K224,$K$214:$K$227,1)+COUNTIF($K$214:K224,K224)-1)</f>
        <v/>
      </c>
      <c r="S224" s="1468" t="str">
        <f>IF(R224="","",IF(R224&gt;3,"",IF(R224=1,K224,IF(R224=2,K224,IF(R224=3,K224)))))</f>
        <v/>
      </c>
      <c r="T224" s="1425"/>
      <c r="U224" s="1328" t="str">
        <f>IF(ISNA(VLOOKUP(T224,SaisieScores!$L$12:$M$103,2,FALSE)),"",VLOOKUP(T224,SaisieScores!$L$12:$M$103,2,FALSE))</f>
        <v/>
      </c>
      <c r="V224" s="985" t="str">
        <f t="shared" si="0"/>
        <v/>
      </c>
      <c r="W224" s="82" t="str">
        <f>IF('JOURNÉE 1'!AC224=0,"",'JOURNÉE 1'!AC224)</f>
        <v/>
      </c>
      <c r="X224" s="70" t="str">
        <f>IF(OR(ISBLANK(U224),U224=""),"",IF(U224="AB","",RANK(U224,$U$214:$U$241,1)+COUNTIF($U$214:U224,U224)-1))</f>
        <v/>
      </c>
      <c r="Y224" s="82"/>
      <c r="Z224" s="82"/>
      <c r="AA224" s="82"/>
      <c r="AB224" s="82" t="str">
        <f t="shared" si="1"/>
        <v/>
      </c>
      <c r="AC224" s="1042" t="str">
        <f t="shared" si="285"/>
        <v/>
      </c>
      <c r="AD224" s="1046" t="str">
        <f t="shared" si="272"/>
        <v/>
      </c>
      <c r="AE224" s="82" t="str">
        <f t="shared" si="273"/>
        <v/>
      </c>
      <c r="AF224" s="1141" t="str">
        <f>IF(ISNA(VLOOKUP(C224,'JOURNÉE 1'!$C$10:$AN$257,36,FALSE)),"",VLOOKUP(C224,'JOURNÉE 1'!$C$10:$AN$257,36,FALSE))</f>
        <v/>
      </c>
      <c r="AG224" s="1141" t="str">
        <f t="shared" si="274"/>
        <v/>
      </c>
      <c r="AH224" s="1141" t="str">
        <f t="shared" si="275"/>
        <v/>
      </c>
      <c r="AI224" s="1141" t="str">
        <f t="shared" si="276"/>
        <v/>
      </c>
      <c r="AJ224" s="1069" t="str">
        <f t="shared" si="286"/>
        <v/>
      </c>
      <c r="AK224" s="1046" t="str">
        <f t="shared" si="287"/>
        <v/>
      </c>
      <c r="AL224" s="82" t="str">
        <f t="shared" si="3"/>
        <v/>
      </c>
      <c r="AM224" s="270" t="str">
        <f t="shared" si="4"/>
        <v/>
      </c>
      <c r="AN224" s="270"/>
      <c r="AO224" s="270"/>
      <c r="AP224" s="270"/>
      <c r="AQ224" s="270"/>
      <c r="AR224" s="270" t="str">
        <f t="shared" si="288"/>
        <v/>
      </c>
      <c r="AS224" s="271" t="str">
        <f t="shared" si="5"/>
        <v/>
      </c>
      <c r="AT224" s="272" t="str">
        <f t="shared" si="6"/>
        <v/>
      </c>
      <c r="AU224" s="273" t="str">
        <f t="shared" si="299"/>
        <v/>
      </c>
      <c r="AV224" s="278" t="str">
        <f t="shared" si="214"/>
        <v/>
      </c>
      <c r="AW224" s="1497"/>
      <c r="AX224" s="1497"/>
      <c r="AY224" s="1667">
        <f>IF(BG224= "", "",BG224)</f>
        <v>0</v>
      </c>
      <c r="AZ224" s="1658" t="str">
        <f>IF(OR(BF224=""),"",IF(OR(BG224=""),"",BF224))</f>
        <v/>
      </c>
      <c r="BA224" s="1660" t="str">
        <f>IF(BH224= "", "",BH224)</f>
        <v/>
      </c>
      <c r="BB224" s="1307" t="str">
        <f t="shared" si="9"/>
        <v/>
      </c>
      <c r="BC224" s="87" t="str">
        <f t="shared" si="10"/>
        <v/>
      </c>
      <c r="BD224" s="986" t="str">
        <f t="shared" si="11"/>
        <v/>
      </c>
      <c r="BE224" s="1655" t="str">
        <f>IF(OR(C224="",C225=""),"",CONCATENATE(C224,C225))</f>
        <v/>
      </c>
      <c r="BF224" s="1655" t="str">
        <f>IF(L224= "", "",L224)</f>
        <v/>
      </c>
      <c r="BG224" s="1655">
        <f>IF(ISNA(VLOOKUP(BE224,'JOURNÉE 1'!$BI$10:$BK$280,2,FALSE)),"",VLOOKUP(BE224,'JOURNÉE 1'!$BI$10:$BK$280,2,FALSE))</f>
        <v>0</v>
      </c>
      <c r="BH224" s="1655" t="str">
        <f>IF(OR(BF224="",BG224=""),"",MIN(BF224:BG224))</f>
        <v/>
      </c>
      <c r="BI224" s="1655" t="str">
        <f>IF(COUNTIF(BF224,"&gt;1")&lt;1,"",SMALL(BF224:BG224,1))</f>
        <v/>
      </c>
      <c r="BJ224" s="1029" t="str">
        <f t="shared" si="304"/>
        <v/>
      </c>
      <c r="BK224" s="1310" t="str">
        <f t="shared" si="13"/>
        <v/>
      </c>
      <c r="BL224" s="1029" t="str">
        <f>IF(ISBLANK('JOURNÉE 1'!C224),"",'JOURNÉE 1'!C224)</f>
        <v/>
      </c>
      <c r="BM224" s="1310" t="str">
        <f>IF(ISBLANK('JOURNÉE 1'!AB224),"",'JOURNÉE 1'!AB224)</f>
        <v/>
      </c>
      <c r="BN224" s="1310" t="str">
        <f>IF(ISNA(VLOOKUP(BJ224,'JOURNÉE 1'!$BN$10:$BQ$280,3,FALSE)),"",VLOOKUP(BJ224,'JOURNÉE 1'!$BN$10:$BQ$280,3,FALSE))</f>
        <v/>
      </c>
      <c r="BO224" s="1310" t="str">
        <f t="shared" si="21"/>
        <v/>
      </c>
      <c r="BP224" s="1310" t="str">
        <f t="shared" si="126"/>
        <v/>
      </c>
      <c r="BQ224" s="1310" t="str">
        <f>IF(ISNA(VLOOKUP(BJ224,'JOURNÉE 1'!$C$10:AF$298,1,FALSE)),"",VLOOKUP(BJ224,'JOURNÉE 1'!$C$10:$AF$298,1,FALSE))</f>
        <v/>
      </c>
      <c r="BR224" s="280"/>
      <c r="BS224" t="str">
        <f>IF(ISEVEN(ROW()),IF($B224&lt;&gt;0,TEXT($B224,"00")&amp;" "&amp;#REF!&amp;" "&amp;1,""),IF($B223&lt;&gt;0,TEXT($B223,"00")&amp;" "&amp;#REF!&amp;" "&amp;2,""))</f>
        <v/>
      </c>
      <c r="BT224" t="str">
        <f t="shared" si="270"/>
        <v/>
      </c>
      <c r="BU224" t="str">
        <f t="shared" si="271"/>
        <v/>
      </c>
      <c r="BV224" t="str">
        <f t="shared" si="277"/>
        <v/>
      </c>
      <c r="BW224" t="str">
        <f t="shared" si="278"/>
        <v/>
      </c>
      <c r="BX224" t="str">
        <f t="shared" si="279"/>
        <v/>
      </c>
      <c r="BY224" t="str">
        <f t="shared" si="280"/>
        <v/>
      </c>
      <c r="BZ224" t="str">
        <f t="shared" si="281"/>
        <v/>
      </c>
      <c r="CA224" s="935" t="str">
        <f t="shared" si="282"/>
        <v/>
      </c>
    </row>
    <row r="225" spans="1:79" ht="15.75" customHeight="1" thickTop="1" thickBot="1" x14ac:dyDescent="0.45">
      <c r="A225" s="1497"/>
      <c r="B225" s="1684"/>
      <c r="C225" s="97"/>
      <c r="D225" s="98"/>
      <c r="E225" s="98"/>
      <c r="F225" s="87"/>
      <c r="G225" s="87"/>
      <c r="H225" s="1469"/>
      <c r="I225" s="1103" t="str">
        <f>IF(ISNA(VLOOKUP(C225,'J1&amp;J2'!$CA$9:$CE$466,5,FALSE)),"",VLOOKUP(C225,'J1&amp;J2'!$CA$9:$CE$466,5,FALSE))</f>
        <v/>
      </c>
      <c r="J225" s="1517"/>
      <c r="K225" s="1680"/>
      <c r="L225" s="1691"/>
      <c r="M225" s="1469"/>
      <c r="N225" s="1469"/>
      <c r="O225" s="88"/>
      <c r="P225" s="88"/>
      <c r="Q225" s="987"/>
      <c r="R225" s="1691"/>
      <c r="S225" s="1469"/>
      <c r="T225" s="1425"/>
      <c r="U225" s="1328" t="str">
        <f>IF(ISNA(VLOOKUP(T225,SaisieScores!$L$12:$M$103,2,FALSE)),"",VLOOKUP(T225,SaisieScores!$L$12:$M$103,2,FALSE))</f>
        <v/>
      </c>
      <c r="V225" s="942" t="str">
        <f t="shared" si="0"/>
        <v/>
      </c>
      <c r="W225" s="87" t="str">
        <f>IF('JOURNÉE 1'!AC225=0,"",'JOURNÉE 1'!AC225)</f>
        <v/>
      </c>
      <c r="X225" s="70" t="str">
        <f>IF(OR(ISBLANK(U225),U225=""),"",IF(U225="AB","",RANK(U225,$U$214:$U$241,1)+COUNTIF($U$214:U225,U225)-1))</f>
        <v/>
      </c>
      <c r="Y225" s="99"/>
      <c r="Z225" s="99"/>
      <c r="AA225" s="99"/>
      <c r="AB225" s="87" t="str">
        <f t="shared" si="1"/>
        <v/>
      </c>
      <c r="AC225" s="86" t="str">
        <f t="shared" si="285"/>
        <v/>
      </c>
      <c r="AD225" s="1045" t="str">
        <f t="shared" si="272"/>
        <v/>
      </c>
      <c r="AE225" s="87" t="str">
        <f t="shared" si="273"/>
        <v/>
      </c>
      <c r="AF225" s="1140" t="str">
        <f>IF(ISNA(VLOOKUP(C225,'JOURNÉE 1'!$C$10:$AN$257,36,FALSE)),"",VLOOKUP(C225,'JOURNÉE 1'!$C$10:$AN$257,36,FALSE))</f>
        <v/>
      </c>
      <c r="AG225" s="1162" t="str">
        <f t="shared" si="274"/>
        <v/>
      </c>
      <c r="AH225" s="1162" t="str">
        <f t="shared" si="275"/>
        <v/>
      </c>
      <c r="AI225" s="1162" t="str">
        <f t="shared" si="276"/>
        <v/>
      </c>
      <c r="AJ225" s="1068" t="str">
        <f t="shared" si="286"/>
        <v/>
      </c>
      <c r="AK225" s="1045" t="str">
        <f t="shared" si="287"/>
        <v/>
      </c>
      <c r="AL225" s="87" t="str">
        <f t="shared" si="3"/>
        <v/>
      </c>
      <c r="AM225" s="270" t="str">
        <f t="shared" si="4"/>
        <v/>
      </c>
      <c r="AN225" s="284"/>
      <c r="AO225" s="988"/>
      <c r="AP225" s="332"/>
      <c r="AQ225" s="284"/>
      <c r="AR225" s="270" t="str">
        <f t="shared" si="288"/>
        <v/>
      </c>
      <c r="AS225" s="271" t="str">
        <f t="shared" si="5"/>
        <v/>
      </c>
      <c r="AT225" s="272" t="str">
        <f t="shared" si="6"/>
        <v/>
      </c>
      <c r="AU225" s="273" t="str">
        <f t="shared" si="299"/>
        <v/>
      </c>
      <c r="AV225" s="274" t="str">
        <f t="shared" si="214"/>
        <v/>
      </c>
      <c r="AW225" s="1497"/>
      <c r="AX225" s="1497"/>
      <c r="AY225" s="1511"/>
      <c r="AZ225" s="1515"/>
      <c r="BA225" s="1458"/>
      <c r="BB225" s="1307" t="str">
        <f t="shared" si="9"/>
        <v/>
      </c>
      <c r="BC225" s="87" t="str">
        <f t="shared" si="10"/>
        <v/>
      </c>
      <c r="BD225" s="986" t="str">
        <f t="shared" si="11"/>
        <v/>
      </c>
      <c r="BE225" s="1654"/>
      <c r="BF225" s="1654"/>
      <c r="BG225" s="1654"/>
      <c r="BH225" s="1654"/>
      <c r="BI225" s="1654"/>
      <c r="BJ225" s="1029" t="str">
        <f t="shared" si="304"/>
        <v/>
      </c>
      <c r="BK225" s="1310" t="str">
        <f t="shared" si="13"/>
        <v/>
      </c>
      <c r="BL225" s="1029" t="str">
        <f>IF(ISBLANK('JOURNÉE 1'!C225),"",'JOURNÉE 1'!C225)</f>
        <v/>
      </c>
      <c r="BM225" s="1310" t="str">
        <f>IF(ISBLANK('JOURNÉE 1'!AB225),"",'JOURNÉE 1'!AB225)</f>
        <v/>
      </c>
      <c r="BN225" s="1310" t="str">
        <f>IF(ISNA(VLOOKUP(BJ225,'JOURNÉE 1'!$BN$10:$BQ$280,3,FALSE)),"",VLOOKUP(BJ225,'JOURNÉE 1'!$BN$10:$BQ$280,3,FALSE))</f>
        <v/>
      </c>
      <c r="BO225" s="1310" t="str">
        <f t="shared" si="21"/>
        <v/>
      </c>
      <c r="BP225" s="1310" t="str">
        <f t="shared" si="126"/>
        <v/>
      </c>
      <c r="BQ225" s="1310" t="str">
        <f>IF(ISNA(VLOOKUP(BJ225,'JOURNÉE 1'!$C$10:AF$298,1,FALSE)),"",VLOOKUP(BJ225,'JOURNÉE 1'!$C$10:$AF$298,1,FALSE))</f>
        <v/>
      </c>
      <c r="BR225" s="277"/>
      <c r="BS225" t="str">
        <f>IF(ISEVEN(ROW()),IF($B225&lt;&gt;0,TEXT($B225,"00")&amp;" "&amp;#REF!&amp;" "&amp;1,""),IF($B224&lt;&gt;0,TEXT($B224,"00")&amp;" "&amp;#REF!&amp;" "&amp;2,""))</f>
        <v/>
      </c>
      <c r="BT225" t="str">
        <f t="shared" si="270"/>
        <v/>
      </c>
      <c r="BU225" t="str">
        <f t="shared" si="271"/>
        <v/>
      </c>
      <c r="BV225" t="str">
        <f t="shared" si="277"/>
        <v/>
      </c>
      <c r="BW225" t="str">
        <f t="shared" si="278"/>
        <v/>
      </c>
      <c r="BX225" t="str">
        <f t="shared" si="279"/>
        <v/>
      </c>
      <c r="BY225" t="str">
        <f t="shared" si="280"/>
        <v/>
      </c>
      <c r="BZ225" t="str">
        <f t="shared" si="281"/>
        <v/>
      </c>
      <c r="CA225" s="935" t="str">
        <f t="shared" si="282"/>
        <v/>
      </c>
    </row>
    <row r="226" spans="1:79" ht="15.75" customHeight="1" thickTop="1" thickBot="1" x14ac:dyDescent="0.45">
      <c r="A226" s="1497"/>
      <c r="B226" s="1687"/>
      <c r="C226" s="113"/>
      <c r="D226" s="114"/>
      <c r="E226" s="114"/>
      <c r="F226" s="115"/>
      <c r="G226" s="115"/>
      <c r="H226" s="1670" t="str">
        <f t="shared" ref="H226" si="311">IF(G227="","",G226+G227)</f>
        <v/>
      </c>
      <c r="I226" s="1107" t="str">
        <f>IF(ISNA(VLOOKUP(C226,'J1&amp;J2'!$CA$9:$CE$466,5,FALSE)),"",VLOOKUP(C226,'J1&amp;J2'!$CA$9:$CE$466,5,FALSE))</f>
        <v/>
      </c>
      <c r="J226" s="1627"/>
      <c r="K226" s="1685" t="str">
        <f>IF(ISNA(VLOOKUP(J226,SaisieScores!$I$12:$J$103,2,FALSE)),"",VLOOKUP(J226,SaisieScores!$I$12:$J$103,2,FALSE))</f>
        <v/>
      </c>
      <c r="L226" s="1695" t="str">
        <f>IF(OR(K226="",K226=0,K226=999),"",K226)</f>
        <v/>
      </c>
      <c r="M226" s="1670" t="str">
        <f>IF(L226="","",L226-$AL$6)</f>
        <v/>
      </c>
      <c r="N226" s="1670" t="str">
        <f t="shared" ref="N226" si="312">IF(K226="","",RANK(K226,($K$10:$K$257),1))</f>
        <v/>
      </c>
      <c r="O226" s="115"/>
      <c r="P226" s="115"/>
      <c r="Q226" s="194"/>
      <c r="R226" s="1692" t="str">
        <f>IF(OR(ISBLANK(K226),K226=""),"",RANK(K226,$K$214:$K$227,1)+COUNTIF($K$214:K226,K226)-1)</f>
        <v/>
      </c>
      <c r="S226" s="1689" t="str">
        <f>IF(R226="","",IF(R226&gt;3,"",IF(R226=1,K226,IF(R226=2,K226,IF(R226=3,K226)))))</f>
        <v/>
      </c>
      <c r="T226" s="1426"/>
      <c r="U226" s="1328" t="str">
        <f>IF(ISNA(VLOOKUP(T226,SaisieScores!$L$12:$M$103,2,FALSE)),"",VLOOKUP(T226,SaisieScores!$L$12:$M$103,2,FALSE))</f>
        <v/>
      </c>
      <c r="V226" s="985" t="str">
        <f t="shared" si="0"/>
        <v/>
      </c>
      <c r="W226" s="82" t="str">
        <f>IF('JOURNÉE 1'!AC226=0,"",'JOURNÉE 1'!AC226)</f>
        <v/>
      </c>
      <c r="X226" s="70" t="str">
        <f>IF(OR(ISBLANK(U226),U226=""),"",IF(U226="AB","",RANK(U226,$U$214:$U$241,1)+COUNTIF($U$214:U226,U226)-1))</f>
        <v/>
      </c>
      <c r="Y226" s="82"/>
      <c r="Z226" s="82"/>
      <c r="AA226" s="82"/>
      <c r="AB226" s="82" t="str">
        <f t="shared" si="1"/>
        <v/>
      </c>
      <c r="AC226" s="1042" t="str">
        <f t="shared" si="285"/>
        <v/>
      </c>
      <c r="AD226" s="1046" t="str">
        <f t="shared" si="272"/>
        <v/>
      </c>
      <c r="AE226" s="82" t="str">
        <f t="shared" si="273"/>
        <v/>
      </c>
      <c r="AF226" s="1141" t="str">
        <f>IF(ISNA(VLOOKUP(C226,'JOURNÉE 1'!$C$10:$AN$257,36,FALSE)),"",VLOOKUP(C226,'JOURNÉE 1'!$C$10:$AN$257,36,FALSE))</f>
        <v/>
      </c>
      <c r="AG226" s="1141" t="str">
        <f t="shared" si="274"/>
        <v/>
      </c>
      <c r="AH226" s="1141" t="str">
        <f t="shared" si="275"/>
        <v/>
      </c>
      <c r="AI226" s="1141" t="str">
        <f t="shared" si="276"/>
        <v/>
      </c>
      <c r="AJ226" s="1069" t="str">
        <f t="shared" si="286"/>
        <v/>
      </c>
      <c r="AK226" s="1046" t="str">
        <f t="shared" si="287"/>
        <v/>
      </c>
      <c r="AL226" s="82" t="str">
        <f t="shared" si="3"/>
        <v/>
      </c>
      <c r="AM226" s="270" t="str">
        <f t="shared" si="4"/>
        <v/>
      </c>
      <c r="AN226" s="270"/>
      <c r="AO226" s="989"/>
      <c r="AP226" s="270"/>
      <c r="AQ226" s="270"/>
      <c r="AR226" s="270" t="str">
        <f t="shared" si="288"/>
        <v/>
      </c>
      <c r="AS226" s="271" t="str">
        <f t="shared" si="5"/>
        <v/>
      </c>
      <c r="AT226" s="272" t="str">
        <f t="shared" si="6"/>
        <v/>
      </c>
      <c r="AU226" s="273" t="str">
        <f t="shared" si="299"/>
        <v/>
      </c>
      <c r="AV226" s="278" t="str">
        <f t="shared" si="214"/>
        <v/>
      </c>
      <c r="AW226" s="1497"/>
      <c r="AX226" s="1497"/>
      <c r="AY226" s="1703">
        <f>IF(BG226= "", "",BG226)</f>
        <v>0</v>
      </c>
      <c r="AZ226" s="1697" t="str">
        <f>IF(OR(BF226=""),"",IF(OR(BG226=""),"",BF226))</f>
        <v/>
      </c>
      <c r="BA226" s="1698" t="str">
        <f>IF(BH226= "", "",BH226)</f>
        <v/>
      </c>
      <c r="BB226" s="983" t="str">
        <f t="shared" si="9"/>
        <v/>
      </c>
      <c r="BC226" s="83" t="str">
        <f t="shared" si="10"/>
        <v/>
      </c>
      <c r="BD226" s="984" t="str">
        <f t="shared" si="11"/>
        <v/>
      </c>
      <c r="BE226" s="1655" t="str">
        <f>IF(OR(C226="",C227=""),"",CONCATENATE(C226,C227))</f>
        <v/>
      </c>
      <c r="BF226" s="1655" t="str">
        <f>IF(L226= "", "",L226)</f>
        <v/>
      </c>
      <c r="BG226" s="1655">
        <f>IF(ISNA(VLOOKUP(BE226,'JOURNÉE 1'!$BI$10:$BK$280,2,FALSE)),"",VLOOKUP(BE226,'JOURNÉE 1'!$BI$10:$BK$280,2,FALSE))</f>
        <v>0</v>
      </c>
      <c r="BH226" s="1655" t="str">
        <f>IF(OR(BF226="",BG226=""),"",MIN(BF226:BG226))</f>
        <v/>
      </c>
      <c r="BI226" s="1655" t="str">
        <f>IF(COUNTIF(BF226,"&gt;1")&lt;1,"",SMALL(BF226:BG226,1))</f>
        <v/>
      </c>
      <c r="BJ226" s="1029" t="str">
        <f t="shared" si="304"/>
        <v/>
      </c>
      <c r="BK226" s="1310" t="str">
        <f t="shared" si="13"/>
        <v/>
      </c>
      <c r="BL226" s="1029" t="str">
        <f>IF(ISBLANK('JOURNÉE 1'!C226),"",'JOURNÉE 1'!C226)</f>
        <v/>
      </c>
      <c r="BM226" s="1310" t="str">
        <f>IF(ISBLANK('JOURNÉE 1'!AB226),"",'JOURNÉE 1'!AB226)</f>
        <v/>
      </c>
      <c r="BN226" s="1310" t="str">
        <f>IF(ISNA(VLOOKUP(BJ226,'JOURNÉE 1'!$BN$10:$BQ$280,3,FALSE)),"",VLOOKUP(BJ226,'JOURNÉE 1'!$BN$10:$BQ$280,3,FALSE))</f>
        <v/>
      </c>
      <c r="BO226" s="1310" t="str">
        <f t="shared" si="21"/>
        <v/>
      </c>
      <c r="BP226" s="1310" t="str">
        <f t="shared" si="126"/>
        <v/>
      </c>
      <c r="BQ226" s="1310" t="str">
        <f>IF(ISNA(VLOOKUP(BJ226,'JOURNÉE 1'!$C$10:AF$298,1,FALSE)),"",VLOOKUP(BJ226,'JOURNÉE 1'!$C$10:$AF$298,1,FALSE))</f>
        <v/>
      </c>
      <c r="BR226" s="280"/>
      <c r="BS226" t="str">
        <f>IF(ISEVEN(ROW()),IF($B226&lt;&gt;0,TEXT($B226,"00")&amp;" "&amp;#REF!&amp;" "&amp;1,""),IF($B225&lt;&gt;0,TEXT($B225,"00")&amp;" "&amp;#REF!&amp;" "&amp;2,""))</f>
        <v/>
      </c>
      <c r="BT226" t="str">
        <f t="shared" si="270"/>
        <v/>
      </c>
      <c r="BU226" t="str">
        <f t="shared" si="271"/>
        <v/>
      </c>
      <c r="BV226" t="str">
        <f t="shared" si="277"/>
        <v/>
      </c>
      <c r="BW226" t="str">
        <f t="shared" si="278"/>
        <v/>
      </c>
      <c r="BX226" t="str">
        <f t="shared" si="279"/>
        <v/>
      </c>
      <c r="BY226" t="str">
        <f t="shared" si="280"/>
        <v/>
      </c>
      <c r="BZ226" t="str">
        <f t="shared" si="281"/>
        <v/>
      </c>
      <c r="CA226" s="935" t="str">
        <f t="shared" si="282"/>
        <v/>
      </c>
    </row>
    <row r="227" spans="1:79" ht="15.75" customHeight="1" thickTop="1" thickBot="1" x14ac:dyDescent="0.45">
      <c r="A227" s="1497"/>
      <c r="B227" s="1678"/>
      <c r="C227" s="80"/>
      <c r="D227" s="81"/>
      <c r="E227" s="81"/>
      <c r="F227" s="82"/>
      <c r="G227" s="82"/>
      <c r="H227" s="1469"/>
      <c r="I227" s="1102" t="str">
        <f>IF(ISNA(VLOOKUP(C227,'J1&amp;J2'!$CA$9:$CE$466,5,FALSE)),"",VLOOKUP(C227,'J1&amp;J2'!$CA$9:$CE$466,5,FALSE))</f>
        <v/>
      </c>
      <c r="J227" s="1519"/>
      <c r="K227" s="1680"/>
      <c r="L227" s="1691"/>
      <c r="M227" s="1469"/>
      <c r="N227" s="1469"/>
      <c r="O227" s="82"/>
      <c r="P227" s="82"/>
      <c r="Q227" s="269"/>
      <c r="R227" s="1691"/>
      <c r="S227" s="1469"/>
      <c r="T227" s="1424"/>
      <c r="U227" s="1328" t="str">
        <f>IF(ISNA(VLOOKUP(T227,SaisieScores!$L$12:$M$103,2,FALSE)),"",VLOOKUP(T227,SaisieScores!$L$12:$M$103,2,FALSE))</f>
        <v/>
      </c>
      <c r="V227" s="942" t="str">
        <f t="shared" si="0"/>
        <v/>
      </c>
      <c r="W227" s="87" t="str">
        <f>IF('JOURNÉE 1'!AC227=0,"",'JOURNÉE 1'!AC227)</f>
        <v/>
      </c>
      <c r="X227" s="70" t="str">
        <f>IF(OR(ISBLANK(U227),U227=""),"",IF(U227="AB","",RANK(U227,$U$214:$U$241,1)+COUNTIF($U$214:U227,U227)-1))</f>
        <v/>
      </c>
      <c r="Y227" s="99"/>
      <c r="Z227" s="99"/>
      <c r="AA227" s="99"/>
      <c r="AB227" s="87" t="str">
        <f t="shared" si="1"/>
        <v/>
      </c>
      <c r="AC227" s="86" t="str">
        <f t="shared" si="285"/>
        <v/>
      </c>
      <c r="AD227" s="1045" t="str">
        <f t="shared" si="272"/>
        <v/>
      </c>
      <c r="AE227" s="87" t="str">
        <f t="shared" si="273"/>
        <v/>
      </c>
      <c r="AF227" s="1140" t="str">
        <f>IF(ISNA(VLOOKUP(C227,'JOURNÉE 1'!$C$10:$AN$257,36,FALSE)),"",VLOOKUP(C227,'JOURNÉE 1'!$C$10:$AN$257,36,FALSE))</f>
        <v/>
      </c>
      <c r="AG227" s="1162" t="str">
        <f t="shared" si="274"/>
        <v/>
      </c>
      <c r="AH227" s="1162" t="str">
        <f t="shared" si="275"/>
        <v/>
      </c>
      <c r="AI227" s="1162" t="str">
        <f t="shared" si="276"/>
        <v/>
      </c>
      <c r="AJ227" s="1068" t="str">
        <f t="shared" si="286"/>
        <v/>
      </c>
      <c r="AK227" s="1045" t="str">
        <f t="shared" si="287"/>
        <v/>
      </c>
      <c r="AL227" s="87" t="str">
        <f t="shared" si="3"/>
        <v/>
      </c>
      <c r="AM227" s="270" t="str">
        <f t="shared" si="4"/>
        <v/>
      </c>
      <c r="AN227" s="270"/>
      <c r="AO227" s="989"/>
      <c r="AP227" s="270"/>
      <c r="AQ227" s="270"/>
      <c r="AR227" s="270" t="str">
        <f t="shared" si="288"/>
        <v/>
      </c>
      <c r="AS227" s="271" t="str">
        <f t="shared" si="5"/>
        <v/>
      </c>
      <c r="AT227" s="272" t="str">
        <f t="shared" si="6"/>
        <v/>
      </c>
      <c r="AU227" s="273" t="str">
        <f t="shared" si="299"/>
        <v/>
      </c>
      <c r="AV227" s="274" t="str">
        <f t="shared" si="214"/>
        <v/>
      </c>
      <c r="AW227" s="1497"/>
      <c r="AX227" s="1497"/>
      <c r="AY227" s="1511"/>
      <c r="AZ227" s="1515"/>
      <c r="BA227" s="1458"/>
      <c r="BB227" s="983" t="str">
        <f t="shared" si="9"/>
        <v/>
      </c>
      <c r="BC227" s="83" t="str">
        <f t="shared" si="10"/>
        <v/>
      </c>
      <c r="BD227" s="984" t="str">
        <f t="shared" si="11"/>
        <v/>
      </c>
      <c r="BE227" s="1654"/>
      <c r="BF227" s="1654"/>
      <c r="BG227" s="1654"/>
      <c r="BH227" s="1654"/>
      <c r="BI227" s="1654"/>
      <c r="BJ227" s="1029" t="str">
        <f t="shared" si="304"/>
        <v/>
      </c>
      <c r="BK227" s="1310" t="str">
        <f t="shared" si="13"/>
        <v/>
      </c>
      <c r="BL227" s="1029" t="str">
        <f>IF(ISBLANK('JOURNÉE 1'!C227),"",'JOURNÉE 1'!C227)</f>
        <v/>
      </c>
      <c r="BM227" s="1310" t="str">
        <f>IF(ISBLANK('JOURNÉE 1'!AB227),"",'JOURNÉE 1'!AB227)</f>
        <v/>
      </c>
      <c r="BN227" s="1310" t="str">
        <f>IF(ISNA(VLOOKUP(BJ227,'JOURNÉE 1'!$BN$10:$BQ$280,3,FALSE)),"",VLOOKUP(BJ227,'JOURNÉE 1'!$BN$10:$BQ$280,3,FALSE))</f>
        <v/>
      </c>
      <c r="BO227" s="1310" t="str">
        <f t="shared" si="21"/>
        <v/>
      </c>
      <c r="BP227" s="1310" t="str">
        <f t="shared" si="126"/>
        <v/>
      </c>
      <c r="BQ227" s="1310" t="str">
        <f>IF(ISNA(VLOOKUP(BJ227,'JOURNÉE 1'!$C$10:AF$298,1,FALSE)),"",VLOOKUP(BJ227,'JOURNÉE 1'!$C$10:$AF$298,1,FALSE))</f>
        <v/>
      </c>
      <c r="BR227" s="277"/>
      <c r="BS227" t="str">
        <f>IF(ISEVEN(ROW()),IF($B227&lt;&gt;0,TEXT($B227,"00")&amp;" "&amp;#REF!&amp;" "&amp;1,""),IF($B226&lt;&gt;0,TEXT($B226,"00")&amp;" "&amp;#REF!&amp;" "&amp;2,""))</f>
        <v/>
      </c>
      <c r="BT227" t="str">
        <f t="shared" si="270"/>
        <v/>
      </c>
      <c r="BU227" t="str">
        <f t="shared" si="271"/>
        <v/>
      </c>
      <c r="BV227" t="str">
        <f t="shared" si="277"/>
        <v/>
      </c>
      <c r="BW227" t="str">
        <f t="shared" si="278"/>
        <v/>
      </c>
      <c r="BX227" t="str">
        <f t="shared" si="279"/>
        <v/>
      </c>
      <c r="BY227" t="str">
        <f t="shared" si="280"/>
        <v/>
      </c>
      <c r="BZ227" t="str">
        <f t="shared" si="281"/>
        <v/>
      </c>
      <c r="CA227" s="935" t="str">
        <f t="shared" si="282"/>
        <v/>
      </c>
    </row>
    <row r="228" spans="1:79" ht="15.75" customHeight="1" thickTop="1" thickBot="1" x14ac:dyDescent="0.45">
      <c r="A228" s="1497"/>
      <c r="B228" s="1683"/>
      <c r="C228" s="97"/>
      <c r="D228" s="98"/>
      <c r="E228" s="98"/>
      <c r="F228" s="87"/>
      <c r="G228" s="87"/>
      <c r="H228" s="1661" t="str">
        <f t="shared" ref="H228" si="313">IF(G229="","",G228+G229)</f>
        <v/>
      </c>
      <c r="I228" s="1103" t="str">
        <f>IF(ISNA(VLOOKUP(C228,'J1&amp;J2'!$CA$9:$CE$466,5,FALSE)),"",VLOOKUP(C228,'J1&amp;J2'!$CA$9:$CE$466,5,FALSE))</f>
        <v/>
      </c>
      <c r="J228" s="1516"/>
      <c r="K228" s="1685" t="str">
        <f>IF(ISNA(VLOOKUP(J228,SaisieScores!$I$12:$J$103,2,FALSE)),"",VLOOKUP(J228,SaisieScores!$I$12:$J$103,2,FALSE))</f>
        <v/>
      </c>
      <c r="L228" s="1686" t="str">
        <f>IF(OR(K228="",K228=0,K228=999),"",K228)</f>
        <v/>
      </c>
      <c r="M228" s="1661" t="str">
        <f>IF(L228="","",L228-$AL$6)</f>
        <v/>
      </c>
      <c r="N228" s="1661" t="str">
        <f t="shared" ref="N228" si="314">IF(K228="","",RANK(K228,($K$10:$K$257),1))</f>
        <v/>
      </c>
      <c r="O228" s="99"/>
      <c r="P228" s="99"/>
      <c r="Q228" s="186"/>
      <c r="R228" s="1690" t="str">
        <f>IF(OR(ISBLANK(K228),K228=""),"",RANK(K228,$K$214:$K$227,1)+COUNTIF($K$214:K228,K228)-1)</f>
        <v/>
      </c>
      <c r="S228" s="1468" t="str">
        <f>IF(R228="","",IF(R228&gt;3,"",IF(R228=1,K228,IF(R228=2,K228,IF(R228=3,K228)))))</f>
        <v/>
      </c>
      <c r="T228" s="1425"/>
      <c r="U228" s="1328" t="str">
        <f>IF(ISNA(VLOOKUP(T228,SaisieScores!$L$12:$M$103,2,FALSE)),"",VLOOKUP(T228,SaisieScores!$L$12:$M$103,2,FALSE))</f>
        <v/>
      </c>
      <c r="V228" s="985" t="str">
        <f t="shared" si="0"/>
        <v/>
      </c>
      <c r="W228" s="82" t="str">
        <f>IF('JOURNÉE 1'!AC228=0,"",'JOURNÉE 1'!AC228)</f>
        <v/>
      </c>
      <c r="X228" s="70" t="str">
        <f>IF(OR(ISBLANK(U228),U228=""),"",IF(U228="AB","",RANK(U228,$U$214:$U$241,1)+COUNTIF($U$214:U228,U228)-1))</f>
        <v/>
      </c>
      <c r="Y228" s="82"/>
      <c r="Z228" s="82"/>
      <c r="AA228" s="82"/>
      <c r="AB228" s="82" t="str">
        <f t="shared" si="1"/>
        <v/>
      </c>
      <c r="AC228" s="1042" t="str">
        <f t="shared" si="285"/>
        <v/>
      </c>
      <c r="AD228" s="1046" t="str">
        <f t="shared" si="272"/>
        <v/>
      </c>
      <c r="AE228" s="82" t="str">
        <f t="shared" si="273"/>
        <v/>
      </c>
      <c r="AF228" s="1141" t="str">
        <f>IF(ISNA(VLOOKUP(C228,'JOURNÉE 1'!$C$10:$AN$257,36,FALSE)),"",VLOOKUP(C228,'JOURNÉE 1'!$C$10:$AN$257,36,FALSE))</f>
        <v/>
      </c>
      <c r="AG228" s="1141" t="str">
        <f t="shared" si="274"/>
        <v/>
      </c>
      <c r="AH228" s="1141" t="str">
        <f t="shared" si="275"/>
        <v/>
      </c>
      <c r="AI228" s="1141" t="str">
        <f t="shared" si="276"/>
        <v/>
      </c>
      <c r="AJ228" s="1069" t="str">
        <f t="shared" si="286"/>
        <v/>
      </c>
      <c r="AK228" s="1046" t="str">
        <f t="shared" si="287"/>
        <v/>
      </c>
      <c r="AL228" s="82" t="str">
        <f t="shared" si="3"/>
        <v/>
      </c>
      <c r="AM228" s="270" t="str">
        <f t="shared" si="4"/>
        <v/>
      </c>
      <c r="AN228" s="270"/>
      <c r="AO228" s="270"/>
      <c r="AP228" s="270"/>
      <c r="AQ228" s="270"/>
      <c r="AR228" s="270" t="str">
        <f t="shared" si="288"/>
        <v/>
      </c>
      <c r="AS228" s="271" t="str">
        <f t="shared" si="5"/>
        <v/>
      </c>
      <c r="AT228" s="272" t="str">
        <f t="shared" si="6"/>
        <v/>
      </c>
      <c r="AU228" s="273" t="str">
        <f t="shared" si="299"/>
        <v/>
      </c>
      <c r="AV228" s="278" t="str">
        <f t="shared" si="214"/>
        <v/>
      </c>
      <c r="AW228" s="1497"/>
      <c r="AX228" s="1497"/>
      <c r="AY228" s="1737">
        <f>IF(BG228= "", "",BG228)</f>
        <v>0</v>
      </c>
      <c r="AZ228" s="1738" t="str">
        <f>IF(OR(BF228=""),"",IF(OR(BG228=""),"",BF228))</f>
        <v/>
      </c>
      <c r="BA228" s="1739" t="str">
        <f>IF(BH228= "", "",BH228)</f>
        <v/>
      </c>
      <c r="BB228" s="1309" t="str">
        <f t="shared" si="9"/>
        <v/>
      </c>
      <c r="BC228" s="88" t="str">
        <f t="shared" si="10"/>
        <v/>
      </c>
      <c r="BD228" s="992" t="str">
        <f t="shared" si="11"/>
        <v/>
      </c>
      <c r="BE228" s="1655" t="str">
        <f>IF(OR(C228="",C229=""),"",CONCATENATE(C228,C229))</f>
        <v/>
      </c>
      <c r="BF228" s="1655" t="str">
        <f>IF(L228= "", "",L228)</f>
        <v/>
      </c>
      <c r="BG228" s="1655">
        <f>IF(ISNA(VLOOKUP(BE228,'JOURNÉE 1'!$BI$10:$BK$280,2,FALSE)),"",VLOOKUP(BE228,'JOURNÉE 1'!$BI$10:$BK$280,2,FALSE))</f>
        <v>0</v>
      </c>
      <c r="BH228" s="1655" t="str">
        <f>IF(OR(BF228="",BG228=""),"",MIN(BF228:BG228))</f>
        <v/>
      </c>
      <c r="BI228" s="1655" t="str">
        <f>IF(COUNTIF(BF228,"&gt;1")&lt;1,"",SMALL(BF228:BG228,1))</f>
        <v/>
      </c>
      <c r="BJ228" s="1029" t="str">
        <f t="shared" si="304"/>
        <v/>
      </c>
      <c r="BK228" s="1310" t="str">
        <f t="shared" si="13"/>
        <v/>
      </c>
      <c r="BL228" s="1029" t="str">
        <f>IF(ISBLANK('JOURNÉE 1'!C228),"",'JOURNÉE 1'!C228)</f>
        <v/>
      </c>
      <c r="BM228" s="1310" t="str">
        <f>IF(ISBLANK('JOURNÉE 1'!AB228),"",'JOURNÉE 1'!AB228)</f>
        <v/>
      </c>
      <c r="BN228" s="1310" t="str">
        <f>IF(ISNA(VLOOKUP(BJ228,'JOURNÉE 1'!$BN$10:$BQ$280,3,FALSE)),"",VLOOKUP(BJ228,'JOURNÉE 1'!$BN$10:$BQ$280,3,FALSE))</f>
        <v/>
      </c>
      <c r="BO228" s="1310" t="str">
        <f t="shared" si="21"/>
        <v/>
      </c>
      <c r="BP228" s="1310" t="str">
        <f t="shared" si="126"/>
        <v/>
      </c>
      <c r="BQ228" s="1310" t="str">
        <f>IF(ISNA(VLOOKUP(BJ228,'JOURNÉE 1'!$C$10:AF$298,1,FALSE)),"",VLOOKUP(BJ228,'JOURNÉE 1'!$C$10:$AF$298,1,FALSE))</f>
        <v/>
      </c>
      <c r="BR228" s="280"/>
      <c r="BS228" t="str">
        <f>IF(ISEVEN(ROW()),IF($B228&lt;&gt;0,TEXT($B228,"00")&amp;" "&amp;#REF!&amp;" "&amp;1,""),IF($B227&lt;&gt;0,TEXT($B227,"00")&amp;" "&amp;#REF!&amp;" "&amp;2,""))</f>
        <v/>
      </c>
      <c r="BT228" t="str">
        <f t="shared" si="270"/>
        <v/>
      </c>
      <c r="BU228" t="str">
        <f t="shared" si="271"/>
        <v/>
      </c>
      <c r="BV228" t="str">
        <f t="shared" si="277"/>
        <v/>
      </c>
      <c r="BW228" t="str">
        <f t="shared" si="278"/>
        <v/>
      </c>
      <c r="BX228" t="str">
        <f t="shared" si="279"/>
        <v/>
      </c>
      <c r="BY228" t="str">
        <f t="shared" si="280"/>
        <v/>
      </c>
      <c r="BZ228" t="str">
        <f t="shared" si="281"/>
        <v/>
      </c>
      <c r="CA228" s="935" t="str">
        <f t="shared" si="282"/>
        <v/>
      </c>
    </row>
    <row r="229" spans="1:79" ht="15.75" customHeight="1" thickTop="1" thickBot="1" x14ac:dyDescent="0.45">
      <c r="A229" s="1497"/>
      <c r="B229" s="1684"/>
      <c r="C229" s="97"/>
      <c r="D229" s="98"/>
      <c r="E229" s="98"/>
      <c r="F229" s="87"/>
      <c r="G229" s="87"/>
      <c r="H229" s="1469"/>
      <c r="I229" s="1103" t="str">
        <f>IF(ISNA(VLOOKUP(C229,'J1&amp;J2'!$CA$9:$CE$466,5,FALSE)),"",VLOOKUP(C229,'J1&amp;J2'!$CA$9:$CE$466,5,FALSE))</f>
        <v/>
      </c>
      <c r="J229" s="1517"/>
      <c r="K229" s="1680"/>
      <c r="L229" s="1691"/>
      <c r="M229" s="1469"/>
      <c r="N229" s="1469"/>
      <c r="O229" s="88"/>
      <c r="P229" s="88"/>
      <c r="Q229" s="987"/>
      <c r="R229" s="1691"/>
      <c r="S229" s="1469"/>
      <c r="T229" s="1425"/>
      <c r="U229" s="1328" t="str">
        <f>IF(ISNA(VLOOKUP(T229,SaisieScores!$L$12:$M$103,2,FALSE)),"",VLOOKUP(T229,SaisieScores!$L$12:$M$103,2,FALSE))</f>
        <v/>
      </c>
      <c r="V229" s="942" t="str">
        <f t="shared" si="0"/>
        <v/>
      </c>
      <c r="W229" s="87" t="str">
        <f>IF('JOURNÉE 1'!AC229=0,"",'JOURNÉE 1'!AC229)</f>
        <v/>
      </c>
      <c r="X229" s="70" t="str">
        <f>IF(OR(ISBLANK(U229),U229=""),"",IF(U229="AB","",RANK(U229,$U$214:$U$241,1)+COUNTIF($U$214:U229,U229)-1))</f>
        <v/>
      </c>
      <c r="Y229" s="99"/>
      <c r="Z229" s="99"/>
      <c r="AA229" s="99"/>
      <c r="AB229" s="87" t="str">
        <f t="shared" si="1"/>
        <v/>
      </c>
      <c r="AC229" s="86" t="str">
        <f t="shared" si="285"/>
        <v/>
      </c>
      <c r="AD229" s="1045" t="str">
        <f t="shared" si="272"/>
        <v/>
      </c>
      <c r="AE229" s="87" t="str">
        <f t="shared" si="273"/>
        <v/>
      </c>
      <c r="AF229" s="1140" t="str">
        <f>IF(ISNA(VLOOKUP(C229,'JOURNÉE 1'!$C$10:$AN$257,36,FALSE)),"",VLOOKUP(C229,'JOURNÉE 1'!$C$10:$AN$257,36,FALSE))</f>
        <v/>
      </c>
      <c r="AG229" s="1162" t="str">
        <f t="shared" si="274"/>
        <v/>
      </c>
      <c r="AH229" s="1162" t="str">
        <f t="shared" si="275"/>
        <v/>
      </c>
      <c r="AI229" s="1162" t="str">
        <f t="shared" si="276"/>
        <v/>
      </c>
      <c r="AJ229" s="1068" t="str">
        <f t="shared" si="286"/>
        <v/>
      </c>
      <c r="AK229" s="1045" t="str">
        <f t="shared" si="287"/>
        <v/>
      </c>
      <c r="AL229" s="87" t="str">
        <f t="shared" si="3"/>
        <v/>
      </c>
      <c r="AM229" s="270" t="str">
        <f t="shared" si="4"/>
        <v/>
      </c>
      <c r="AN229" s="270"/>
      <c r="AO229" s="270"/>
      <c r="AP229" s="270"/>
      <c r="AQ229" s="270"/>
      <c r="AR229" s="270" t="str">
        <f t="shared" si="288"/>
        <v/>
      </c>
      <c r="AS229" s="271" t="str">
        <f t="shared" si="5"/>
        <v/>
      </c>
      <c r="AT229" s="272" t="str">
        <f t="shared" si="6"/>
        <v/>
      </c>
      <c r="AU229" s="273" t="str">
        <f t="shared" si="299"/>
        <v/>
      </c>
      <c r="AV229" s="274" t="str">
        <f t="shared" si="214"/>
        <v/>
      </c>
      <c r="AW229" s="1497"/>
      <c r="AX229" s="1497"/>
      <c r="AY229" s="1511"/>
      <c r="AZ229" s="1515"/>
      <c r="BA229" s="1458"/>
      <c r="BB229" s="1307" t="str">
        <f t="shared" si="9"/>
        <v/>
      </c>
      <c r="BC229" s="87" t="str">
        <f t="shared" si="10"/>
        <v/>
      </c>
      <c r="BD229" s="986" t="str">
        <f t="shared" si="11"/>
        <v/>
      </c>
      <c r="BE229" s="1654"/>
      <c r="BF229" s="1654"/>
      <c r="BG229" s="1654"/>
      <c r="BH229" s="1654"/>
      <c r="BI229" s="1654"/>
      <c r="BJ229" s="1029" t="str">
        <f t="shared" si="304"/>
        <v/>
      </c>
      <c r="BK229" s="1310" t="str">
        <f t="shared" si="13"/>
        <v/>
      </c>
      <c r="BL229" s="1029" t="str">
        <f>IF(ISBLANK('JOURNÉE 1'!C229),"",'JOURNÉE 1'!C229)</f>
        <v/>
      </c>
      <c r="BM229" s="1310" t="str">
        <f>IF(ISBLANK('JOURNÉE 1'!AB229),"",'JOURNÉE 1'!AB229)</f>
        <v/>
      </c>
      <c r="BN229" s="1310" t="str">
        <f>IF(ISNA(VLOOKUP(BJ229,'JOURNÉE 1'!$BN$10:$BQ$280,3,FALSE)),"",VLOOKUP(BJ229,'JOURNÉE 1'!$BN$10:$BQ$280,3,FALSE))</f>
        <v/>
      </c>
      <c r="BO229" s="1310" t="str">
        <f t="shared" si="21"/>
        <v/>
      </c>
      <c r="BP229" s="1310" t="str">
        <f t="shared" si="126"/>
        <v/>
      </c>
      <c r="BQ229" s="1310" t="str">
        <f>IF(ISNA(VLOOKUP(BJ229,'JOURNÉE 1'!$C$10:AF$298,1,FALSE)),"",VLOOKUP(BJ229,'JOURNÉE 1'!$C$10:$AF$298,1,FALSE))</f>
        <v/>
      </c>
      <c r="BR229" s="277"/>
      <c r="BS229" t="str">
        <f>IF(ISEVEN(ROW()),IF($B229&lt;&gt;0,TEXT($B229,"00")&amp;" "&amp;#REF!&amp;" "&amp;1,""),IF($B228&lt;&gt;0,TEXT($B228,"00")&amp;" "&amp;#REF!&amp;" "&amp;2,""))</f>
        <v/>
      </c>
      <c r="BT229" t="str">
        <f t="shared" si="270"/>
        <v/>
      </c>
      <c r="BU229" t="str">
        <f t="shared" si="271"/>
        <v/>
      </c>
      <c r="BV229" t="str">
        <f t="shared" si="277"/>
        <v/>
      </c>
      <c r="BW229" t="str">
        <f t="shared" si="278"/>
        <v/>
      </c>
      <c r="BX229" t="str">
        <f t="shared" si="279"/>
        <v/>
      </c>
      <c r="BY229" t="str">
        <f t="shared" si="280"/>
        <v/>
      </c>
      <c r="BZ229" t="str">
        <f t="shared" si="281"/>
        <v/>
      </c>
      <c r="CA229" s="935" t="str">
        <f t="shared" si="282"/>
        <v/>
      </c>
    </row>
    <row r="230" spans="1:79" ht="15.75" customHeight="1" thickTop="1" thickBot="1" x14ac:dyDescent="0.45">
      <c r="A230" s="1497"/>
      <c r="B230" s="1687"/>
      <c r="C230" s="113"/>
      <c r="D230" s="114"/>
      <c r="E230" s="114"/>
      <c r="F230" s="115"/>
      <c r="G230" s="115"/>
      <c r="H230" s="1670" t="str">
        <f t="shared" ref="H230" si="315">IF(G231="","",G230+G231)</f>
        <v/>
      </c>
      <c r="I230" s="1107" t="str">
        <f>IF(ISNA(VLOOKUP(C230,'J1&amp;J2'!$CA$9:$CE$466,5,FALSE)),"",VLOOKUP(C230,'J1&amp;J2'!$CA$9:$CE$466,5,FALSE))</f>
        <v/>
      </c>
      <c r="J230" s="1627"/>
      <c r="K230" s="1685" t="str">
        <f>IF(ISNA(VLOOKUP(J230,SaisieScores!$I$12:$J$103,2,FALSE)),"",VLOOKUP(J230,SaisieScores!$I$12:$J$103,2,FALSE))</f>
        <v/>
      </c>
      <c r="L230" s="1695" t="str">
        <f>IF(OR(K230="",K230=0,K230=999),"",K230)</f>
        <v/>
      </c>
      <c r="M230" s="1670" t="str">
        <f>IF(L230="","",L230-$AL$6)</f>
        <v/>
      </c>
      <c r="N230" s="1670" t="str">
        <f t="shared" ref="N230" si="316">IF(K230="","",RANK(K230,($K$10:$K$257),1))</f>
        <v/>
      </c>
      <c r="O230" s="115"/>
      <c r="P230" s="115"/>
      <c r="Q230" s="194"/>
      <c r="R230" s="1692" t="str">
        <f>IF(OR(ISBLANK(K230),K230=""),"",RANK(K230,$K$214:$K$227,1)+COUNTIF($K$214:K230,K230)-1)</f>
        <v/>
      </c>
      <c r="S230" s="1689" t="str">
        <f>IF(R230="","",IF(R230&gt;3,"",IF(R230=1,K230,IF(R230=2,K230,IF(R230=3,K230)))))</f>
        <v/>
      </c>
      <c r="T230" s="1426"/>
      <c r="U230" s="1328" t="str">
        <f>IF(ISNA(VLOOKUP(T230,SaisieScores!$L$12:$M$103,2,FALSE)),"",VLOOKUP(T230,SaisieScores!$L$12:$M$103,2,FALSE))</f>
        <v/>
      </c>
      <c r="V230" s="985" t="str">
        <f t="shared" si="0"/>
        <v/>
      </c>
      <c r="W230" s="82" t="str">
        <f>IF('JOURNÉE 1'!AC230=0,"",'JOURNÉE 1'!AC230)</f>
        <v/>
      </c>
      <c r="X230" s="70" t="str">
        <f>IF(OR(ISBLANK(U230),U230=""),"",IF(U230="AB","",RANK(U230,$U$214:$U$241,1)+COUNTIF($U$214:U230,U230)-1))</f>
        <v/>
      </c>
      <c r="Y230" s="82"/>
      <c r="Z230" s="82"/>
      <c r="AA230" s="82"/>
      <c r="AB230" s="82" t="str">
        <f t="shared" si="1"/>
        <v/>
      </c>
      <c r="AC230" s="1042" t="str">
        <f t="shared" si="285"/>
        <v/>
      </c>
      <c r="AD230" s="1046" t="str">
        <f t="shared" si="272"/>
        <v/>
      </c>
      <c r="AE230" s="82" t="str">
        <f t="shared" si="273"/>
        <v/>
      </c>
      <c r="AF230" s="1141" t="str">
        <f>IF(ISNA(VLOOKUP(C230,'JOURNÉE 1'!$C$10:$AN$257,36,FALSE)),"",VLOOKUP(C230,'JOURNÉE 1'!$C$10:$AN$257,36,FALSE))</f>
        <v/>
      </c>
      <c r="AG230" s="1141" t="str">
        <f t="shared" si="274"/>
        <v/>
      </c>
      <c r="AH230" s="1141" t="str">
        <f t="shared" si="275"/>
        <v/>
      </c>
      <c r="AI230" s="1141" t="str">
        <f t="shared" si="276"/>
        <v/>
      </c>
      <c r="AJ230" s="1069" t="str">
        <f t="shared" si="286"/>
        <v/>
      </c>
      <c r="AK230" s="1046" t="str">
        <f t="shared" si="287"/>
        <v/>
      </c>
      <c r="AL230" s="82" t="str">
        <f t="shared" si="3"/>
        <v/>
      </c>
      <c r="AM230" s="270" t="str">
        <f t="shared" si="4"/>
        <v/>
      </c>
      <c r="AN230" s="270"/>
      <c r="AO230" s="270"/>
      <c r="AP230" s="270"/>
      <c r="AQ230" s="270"/>
      <c r="AR230" s="270" t="str">
        <f t="shared" si="288"/>
        <v/>
      </c>
      <c r="AS230" s="271" t="str">
        <f t="shared" si="5"/>
        <v/>
      </c>
      <c r="AT230" s="272" t="str">
        <f t="shared" si="6"/>
        <v/>
      </c>
      <c r="AU230" s="273" t="str">
        <f t="shared" si="299"/>
        <v/>
      </c>
      <c r="AV230" s="278" t="str">
        <f t="shared" si="214"/>
        <v/>
      </c>
      <c r="AW230" s="1497"/>
      <c r="AX230" s="1497"/>
      <c r="AY230" s="1703">
        <f>IF(BG230= "", "",BG230)</f>
        <v>0</v>
      </c>
      <c r="AZ230" s="1697" t="str">
        <f>IF(OR(BF230=""),"",IF(OR(BG230=""),"",BF230))</f>
        <v/>
      </c>
      <c r="BA230" s="1698" t="str">
        <f>IF(BH230= "", "",BH230)</f>
        <v/>
      </c>
      <c r="BB230" s="983" t="str">
        <f t="shared" si="9"/>
        <v/>
      </c>
      <c r="BC230" s="83" t="str">
        <f t="shared" si="10"/>
        <v/>
      </c>
      <c r="BD230" s="984" t="str">
        <f t="shared" si="11"/>
        <v/>
      </c>
      <c r="BE230" s="1655" t="str">
        <f>IF(OR(C230="",C231=""),"",CONCATENATE(C230,C231))</f>
        <v/>
      </c>
      <c r="BF230" s="1655" t="str">
        <f>IF(L230= "", "",L230)</f>
        <v/>
      </c>
      <c r="BG230" s="1655">
        <f>IF(ISNA(VLOOKUP(BE230,'JOURNÉE 1'!$BI$10:$BK$280,2,FALSE)),"",VLOOKUP(BE230,'JOURNÉE 1'!$BI$10:$BK$280,2,FALSE))</f>
        <v>0</v>
      </c>
      <c r="BH230" s="1655" t="str">
        <f>IF(OR(BF230="",BG230=""),"",MIN(BF230:BG230))</f>
        <v/>
      </c>
      <c r="BI230" s="1655" t="str">
        <f>IF(COUNTIF(BF230,"&gt;1")&lt;1,"",SMALL(BF230:BG230,1))</f>
        <v/>
      </c>
      <c r="BJ230" s="1029" t="str">
        <f t="shared" si="304"/>
        <v/>
      </c>
      <c r="BK230" s="1310" t="str">
        <f t="shared" si="13"/>
        <v/>
      </c>
      <c r="BL230" s="1029" t="str">
        <f>IF(ISBLANK('JOURNÉE 1'!C230),"",'JOURNÉE 1'!C230)</f>
        <v/>
      </c>
      <c r="BM230" s="1310" t="str">
        <f>IF(ISBLANK('JOURNÉE 1'!AB230),"",'JOURNÉE 1'!AB230)</f>
        <v/>
      </c>
      <c r="BN230" s="1310" t="str">
        <f>IF(ISNA(VLOOKUP(BJ230,'JOURNÉE 1'!$BN$10:$BQ$280,3,FALSE)),"",VLOOKUP(BJ230,'JOURNÉE 1'!$BN$10:$BQ$280,3,FALSE))</f>
        <v/>
      </c>
      <c r="BO230" s="1310" t="str">
        <f t="shared" si="21"/>
        <v/>
      </c>
      <c r="BP230" s="1310" t="str">
        <f t="shared" si="126"/>
        <v/>
      </c>
      <c r="BQ230" s="1310" t="str">
        <f>IF(ISNA(VLOOKUP(BJ230,'JOURNÉE 1'!$C$10:AF$298,1,FALSE)),"",VLOOKUP(BJ230,'JOURNÉE 1'!$C$10:$AF$298,1,FALSE))</f>
        <v/>
      </c>
      <c r="BR230" s="280"/>
      <c r="BS230" t="str">
        <f>IF(ISEVEN(ROW()),IF($B230&lt;&gt;0,TEXT($B230,"00")&amp;" "&amp;#REF!&amp;" "&amp;1,""),IF($B229&lt;&gt;0,TEXT($B229,"00")&amp;" "&amp;#REF!&amp;" "&amp;2,""))</f>
        <v/>
      </c>
      <c r="BT230" t="str">
        <f t="shared" si="270"/>
        <v/>
      </c>
      <c r="BU230" t="str">
        <f t="shared" si="271"/>
        <v/>
      </c>
      <c r="BV230" t="str">
        <f t="shared" si="277"/>
        <v/>
      </c>
      <c r="BW230" t="str">
        <f t="shared" si="278"/>
        <v/>
      </c>
      <c r="BX230" t="str">
        <f t="shared" si="279"/>
        <v/>
      </c>
      <c r="BY230" t="str">
        <f t="shared" si="280"/>
        <v/>
      </c>
      <c r="BZ230" t="str">
        <f t="shared" si="281"/>
        <v/>
      </c>
      <c r="CA230" s="935" t="str">
        <f t="shared" si="282"/>
        <v/>
      </c>
    </row>
    <row r="231" spans="1:79" ht="15.75" customHeight="1" thickTop="1" thickBot="1" x14ac:dyDescent="0.45">
      <c r="A231" s="1497"/>
      <c r="B231" s="1678"/>
      <c r="C231" s="80"/>
      <c r="D231" s="81"/>
      <c r="E231" s="81"/>
      <c r="F231" s="82"/>
      <c r="G231" s="82"/>
      <c r="H231" s="1469"/>
      <c r="I231" s="1102" t="str">
        <f>IF(ISNA(VLOOKUP(C231,'J1&amp;J2'!$CA$9:$CE$466,5,FALSE)),"",VLOOKUP(C231,'J1&amp;J2'!$CA$9:$CE$466,5,FALSE))</f>
        <v/>
      </c>
      <c r="J231" s="1519"/>
      <c r="K231" s="1680"/>
      <c r="L231" s="1691"/>
      <c r="M231" s="1469"/>
      <c r="N231" s="1469"/>
      <c r="O231" s="82"/>
      <c r="P231" s="82"/>
      <c r="Q231" s="269"/>
      <c r="R231" s="1691"/>
      <c r="S231" s="1469"/>
      <c r="T231" s="1424"/>
      <c r="U231" s="1328" t="str">
        <f>IF(ISNA(VLOOKUP(T231,SaisieScores!$L$12:$M$103,2,FALSE)),"",VLOOKUP(T231,SaisieScores!$L$12:$M$103,2,FALSE))</f>
        <v/>
      </c>
      <c r="V231" s="942" t="str">
        <f t="shared" si="0"/>
        <v/>
      </c>
      <c r="W231" s="87" t="str">
        <f>IF('JOURNÉE 1'!AC231=0,"",'JOURNÉE 1'!AC231)</f>
        <v/>
      </c>
      <c r="X231" s="70" t="str">
        <f>IF(OR(ISBLANK(U231),U231=""),"",IF(U231="AB","",RANK(U231,$U$214:$U$241,1)+COUNTIF($U$214:U231,U231)-1))</f>
        <v/>
      </c>
      <c r="Y231" s="99"/>
      <c r="Z231" s="99"/>
      <c r="AA231" s="99"/>
      <c r="AB231" s="87" t="str">
        <f t="shared" si="1"/>
        <v/>
      </c>
      <c r="AC231" s="86" t="str">
        <f t="shared" si="285"/>
        <v/>
      </c>
      <c r="AD231" s="1045" t="str">
        <f t="shared" si="272"/>
        <v/>
      </c>
      <c r="AE231" s="87" t="str">
        <f t="shared" si="273"/>
        <v/>
      </c>
      <c r="AF231" s="1140" t="str">
        <f>IF(ISNA(VLOOKUP(C231,'JOURNÉE 1'!$C$10:$AN$257,36,FALSE)),"",VLOOKUP(C231,'JOURNÉE 1'!$C$10:$AN$257,36,FALSE))</f>
        <v/>
      </c>
      <c r="AG231" s="1162" t="str">
        <f t="shared" si="274"/>
        <v/>
      </c>
      <c r="AH231" s="1162" t="str">
        <f t="shared" si="275"/>
        <v/>
      </c>
      <c r="AI231" s="1162" t="str">
        <f t="shared" si="276"/>
        <v/>
      </c>
      <c r="AJ231" s="1068" t="str">
        <f t="shared" si="286"/>
        <v/>
      </c>
      <c r="AK231" s="1045" t="str">
        <f t="shared" si="287"/>
        <v/>
      </c>
      <c r="AL231" s="87" t="str">
        <f t="shared" si="3"/>
        <v/>
      </c>
      <c r="AM231" s="270" t="str">
        <f t="shared" si="4"/>
        <v/>
      </c>
      <c r="AN231" s="270"/>
      <c r="AO231" s="270"/>
      <c r="AP231" s="270"/>
      <c r="AQ231" s="270"/>
      <c r="AR231" s="270" t="str">
        <f t="shared" si="288"/>
        <v/>
      </c>
      <c r="AS231" s="271" t="str">
        <f t="shared" si="5"/>
        <v/>
      </c>
      <c r="AT231" s="272" t="str">
        <f t="shared" si="6"/>
        <v/>
      </c>
      <c r="AU231" s="273" t="str">
        <f t="shared" si="299"/>
        <v/>
      </c>
      <c r="AV231" s="274" t="str">
        <f t="shared" si="214"/>
        <v/>
      </c>
      <c r="AW231" s="1497"/>
      <c r="AX231" s="1497"/>
      <c r="AY231" s="1511"/>
      <c r="AZ231" s="1515"/>
      <c r="BA231" s="1458"/>
      <c r="BB231" s="983" t="str">
        <f t="shared" si="9"/>
        <v/>
      </c>
      <c r="BC231" s="83" t="str">
        <f t="shared" si="10"/>
        <v/>
      </c>
      <c r="BD231" s="984" t="str">
        <f t="shared" si="11"/>
        <v/>
      </c>
      <c r="BE231" s="1654"/>
      <c r="BF231" s="1654"/>
      <c r="BG231" s="1654"/>
      <c r="BH231" s="1654"/>
      <c r="BI231" s="1654"/>
      <c r="BJ231" s="1029" t="str">
        <f t="shared" si="304"/>
        <v/>
      </c>
      <c r="BK231" s="1310" t="str">
        <f t="shared" si="13"/>
        <v/>
      </c>
      <c r="BL231" s="1029" t="str">
        <f>IF(ISBLANK('JOURNÉE 1'!C231),"",'JOURNÉE 1'!C231)</f>
        <v/>
      </c>
      <c r="BM231" s="1310" t="str">
        <f>IF(ISBLANK('JOURNÉE 1'!AB231),"",'JOURNÉE 1'!AB231)</f>
        <v/>
      </c>
      <c r="BN231" s="1310" t="str">
        <f>IF(ISNA(VLOOKUP(BJ231,'JOURNÉE 1'!$BN$10:$BQ$280,3,FALSE)),"",VLOOKUP(BJ231,'JOURNÉE 1'!$BN$10:$BQ$280,3,FALSE))</f>
        <v/>
      </c>
      <c r="BO231" s="1310" t="str">
        <f t="shared" si="21"/>
        <v/>
      </c>
      <c r="BP231" s="1310" t="str">
        <f t="shared" si="126"/>
        <v/>
      </c>
      <c r="BQ231" s="1310" t="str">
        <f>IF(ISNA(VLOOKUP(BJ231,'JOURNÉE 1'!$C$10:AF$298,1,FALSE)),"",VLOOKUP(BJ231,'JOURNÉE 1'!$C$10:$AF$298,1,FALSE))</f>
        <v/>
      </c>
      <c r="BR231" s="277"/>
      <c r="BS231" t="str">
        <f>IF(ISEVEN(ROW()),IF($B231&lt;&gt;0,TEXT($B231,"00")&amp;" "&amp;#REF!&amp;" "&amp;1,""),IF($B230&lt;&gt;0,TEXT($B230,"00")&amp;" "&amp;#REF!&amp;" "&amp;2,""))</f>
        <v/>
      </c>
      <c r="BT231" t="str">
        <f t="shared" si="270"/>
        <v/>
      </c>
      <c r="BU231" t="str">
        <f t="shared" si="271"/>
        <v/>
      </c>
      <c r="BV231" t="str">
        <f t="shared" si="277"/>
        <v/>
      </c>
      <c r="BW231" t="str">
        <f t="shared" si="278"/>
        <v/>
      </c>
      <c r="BX231" t="str">
        <f t="shared" si="279"/>
        <v/>
      </c>
      <c r="BY231" t="str">
        <f t="shared" si="280"/>
        <v/>
      </c>
      <c r="BZ231" t="str">
        <f t="shared" si="281"/>
        <v/>
      </c>
      <c r="CA231" s="935" t="str">
        <f t="shared" si="282"/>
        <v/>
      </c>
    </row>
    <row r="232" spans="1:79" ht="15.75" customHeight="1" thickTop="1" thickBot="1" x14ac:dyDescent="0.45">
      <c r="A232" s="1497"/>
      <c r="B232" s="1683"/>
      <c r="C232" s="97"/>
      <c r="D232" s="98"/>
      <c r="E232" s="98"/>
      <c r="F232" s="87"/>
      <c r="G232" s="87"/>
      <c r="H232" s="1661" t="str">
        <f t="shared" ref="H232" si="317">IF(G233="","",G232+G233)</f>
        <v/>
      </c>
      <c r="I232" s="1103" t="str">
        <f>IF(ISNA(VLOOKUP(C232,'J1&amp;J2'!$CA$9:$CE$466,5,FALSE)),"",VLOOKUP(C232,'J1&amp;J2'!$CA$9:$CE$466,5,FALSE))</f>
        <v/>
      </c>
      <c r="J232" s="1516"/>
      <c r="K232" s="1685" t="str">
        <f>IF(ISNA(VLOOKUP(J232,SaisieScores!$I$12:$J$103,2,FALSE)),"",VLOOKUP(J232,SaisieScores!$I$12:$J$103,2,FALSE))</f>
        <v/>
      </c>
      <c r="L232" s="1686" t="str">
        <f>IF(OR(K232="",K232=0,K232=999),"",K232)</f>
        <v/>
      </c>
      <c r="M232" s="1661" t="str">
        <f>IF(L232="","",L232-$AL$6)</f>
        <v/>
      </c>
      <c r="N232" s="1661" t="str">
        <f t="shared" ref="N232" si="318">IF(K232="","",RANK(K232,($K$10:$K$257),1))</f>
        <v/>
      </c>
      <c r="O232" s="99"/>
      <c r="P232" s="99"/>
      <c r="Q232" s="186"/>
      <c r="R232" s="1690" t="str">
        <f>IF(OR(ISBLANK(K232),K232=""),"",RANK(K232,$K$214:$K$227,1)+COUNTIF($K$214:K232,K232)-1)</f>
        <v/>
      </c>
      <c r="S232" s="1468" t="str">
        <f>IF(R232="","",IF(R232&gt;3,"",IF(R232=1,K232,IF(R232=2,K232,IF(R232=3,K232)))))</f>
        <v/>
      </c>
      <c r="T232" s="1425"/>
      <c r="U232" s="1328" t="str">
        <f>IF(ISNA(VLOOKUP(T232,SaisieScores!$L$12:$M$103,2,FALSE)),"",VLOOKUP(T232,SaisieScores!$L$12:$M$103,2,FALSE))</f>
        <v/>
      </c>
      <c r="V232" s="985" t="str">
        <f t="shared" si="0"/>
        <v/>
      </c>
      <c r="W232" s="82" t="str">
        <f>IF('JOURNÉE 1'!AC232=0,"",'JOURNÉE 1'!AC232)</f>
        <v/>
      </c>
      <c r="X232" s="70" t="str">
        <f>IF(OR(ISBLANK(U232),U232=""),"",IF(U232="AB","",RANK(U232,$U$214:$U$241,1)+COUNTIF($U$214:U232,U232)-1))</f>
        <v/>
      </c>
      <c r="Y232" s="82"/>
      <c r="Z232" s="82"/>
      <c r="AA232" s="82"/>
      <c r="AB232" s="82" t="str">
        <f t="shared" si="1"/>
        <v/>
      </c>
      <c r="AC232" s="1042" t="str">
        <f t="shared" si="285"/>
        <v/>
      </c>
      <c r="AD232" s="1046" t="str">
        <f t="shared" si="272"/>
        <v/>
      </c>
      <c r="AE232" s="82" t="str">
        <f t="shared" si="273"/>
        <v/>
      </c>
      <c r="AF232" s="1141" t="str">
        <f>IF(ISNA(VLOOKUP(C232,'JOURNÉE 1'!$C$10:$AN$257,36,FALSE)),"",VLOOKUP(C232,'JOURNÉE 1'!$C$10:$AN$257,36,FALSE))</f>
        <v/>
      </c>
      <c r="AG232" s="1141" t="str">
        <f t="shared" si="274"/>
        <v/>
      </c>
      <c r="AH232" s="1141" t="str">
        <f t="shared" si="275"/>
        <v/>
      </c>
      <c r="AI232" s="1141" t="str">
        <f t="shared" si="276"/>
        <v/>
      </c>
      <c r="AJ232" s="1069" t="str">
        <f t="shared" si="286"/>
        <v/>
      </c>
      <c r="AK232" s="1046" t="str">
        <f t="shared" si="287"/>
        <v/>
      </c>
      <c r="AL232" s="82" t="str">
        <f t="shared" si="3"/>
        <v/>
      </c>
      <c r="AM232" s="270" t="str">
        <f t="shared" si="4"/>
        <v/>
      </c>
      <c r="AN232" s="270"/>
      <c r="AO232" s="270"/>
      <c r="AP232" s="313"/>
      <c r="AQ232" s="270"/>
      <c r="AR232" s="270" t="str">
        <f t="shared" si="288"/>
        <v/>
      </c>
      <c r="AS232" s="271" t="str">
        <f t="shared" si="5"/>
        <v/>
      </c>
      <c r="AT232" s="272" t="str">
        <f t="shared" si="6"/>
        <v/>
      </c>
      <c r="AU232" s="273" t="str">
        <f t="shared" si="299"/>
        <v/>
      </c>
      <c r="AV232" s="278" t="str">
        <f t="shared" si="214"/>
        <v/>
      </c>
      <c r="AW232" s="1497"/>
      <c r="AX232" s="1497"/>
      <c r="AY232" s="1667">
        <f>IF(BG232= "", "",BG232)</f>
        <v>0</v>
      </c>
      <c r="AZ232" s="1658" t="str">
        <f>IF(OR(BF232=""),"",IF(OR(BG232=""),"",BF232))</f>
        <v/>
      </c>
      <c r="BA232" s="1660" t="str">
        <f>IF(BH232= "", "",BH232)</f>
        <v/>
      </c>
      <c r="BB232" s="1307" t="str">
        <f t="shared" si="9"/>
        <v/>
      </c>
      <c r="BC232" s="87" t="str">
        <f t="shared" si="10"/>
        <v/>
      </c>
      <c r="BD232" s="986" t="str">
        <f t="shared" si="11"/>
        <v/>
      </c>
      <c r="BE232" s="1655" t="str">
        <f>IF(OR(C232="",C233=""),"",CONCATENATE(C232,C233))</f>
        <v/>
      </c>
      <c r="BF232" s="1655" t="str">
        <f>IF(L232= "", "",L232)</f>
        <v/>
      </c>
      <c r="BG232" s="1655">
        <f>IF(ISNA(VLOOKUP(BE232,'JOURNÉE 1'!$BI$10:$BK$280,2,FALSE)),"",VLOOKUP(BE232,'JOURNÉE 1'!$BI$10:$BK$280,2,FALSE))</f>
        <v>0</v>
      </c>
      <c r="BH232" s="1655" t="str">
        <f>IF(OR(BF232="",BG232=""),"",MIN(BF232:BG232))</f>
        <v/>
      </c>
      <c r="BI232" s="1655" t="str">
        <f>IF(COUNTIF(BF232,"&gt;1")&lt;1,"",SMALL(BF232:BG232,1))</f>
        <v/>
      </c>
      <c r="BJ232" s="1029" t="str">
        <f t="shared" si="304"/>
        <v/>
      </c>
      <c r="BK232" s="1310" t="str">
        <f t="shared" si="13"/>
        <v/>
      </c>
      <c r="BL232" s="1029" t="str">
        <f>IF(ISBLANK('JOURNÉE 1'!C232),"",'JOURNÉE 1'!C232)</f>
        <v/>
      </c>
      <c r="BM232" s="1310" t="str">
        <f>IF(ISBLANK('JOURNÉE 1'!AB232),"",'JOURNÉE 1'!AB232)</f>
        <v/>
      </c>
      <c r="BN232" s="1310" t="str">
        <f>IF(ISNA(VLOOKUP(BJ232,'JOURNÉE 1'!$BN$10:$BQ$280,3,FALSE)),"",VLOOKUP(BJ232,'JOURNÉE 1'!$BN$10:$BQ$280,3,FALSE))</f>
        <v/>
      </c>
      <c r="BO232" s="1310" t="str">
        <f t="shared" si="21"/>
        <v/>
      </c>
      <c r="BP232" s="1310" t="str">
        <f t="shared" si="126"/>
        <v/>
      </c>
      <c r="BQ232" s="1310" t="str">
        <f>IF(ISNA(VLOOKUP(BJ232,'JOURNÉE 1'!$C$10:AF$298,1,FALSE)),"",VLOOKUP(BJ232,'JOURNÉE 1'!$C$10:$AF$298,1,FALSE))</f>
        <v/>
      </c>
      <c r="BR232" s="280"/>
      <c r="BS232" t="str">
        <f>IF(ISEVEN(ROW()),IF($B232&lt;&gt;0,TEXT($B232,"00")&amp;" "&amp;#REF!&amp;" "&amp;1,""),IF($B231&lt;&gt;0,TEXT($B231,"00")&amp;" "&amp;#REF!&amp;" "&amp;2,""))</f>
        <v/>
      </c>
      <c r="BT232" t="str">
        <f t="shared" si="270"/>
        <v/>
      </c>
      <c r="BU232" t="str">
        <f t="shared" si="271"/>
        <v/>
      </c>
      <c r="BV232" t="str">
        <f t="shared" si="277"/>
        <v/>
      </c>
      <c r="BW232" t="str">
        <f t="shared" si="278"/>
        <v/>
      </c>
      <c r="BX232" t="str">
        <f t="shared" si="279"/>
        <v/>
      </c>
      <c r="BY232" t="str">
        <f t="shared" si="280"/>
        <v/>
      </c>
      <c r="BZ232" t="str">
        <f t="shared" si="281"/>
        <v/>
      </c>
      <c r="CA232" s="935" t="str">
        <f t="shared" si="282"/>
        <v/>
      </c>
    </row>
    <row r="233" spans="1:79" ht="15.75" customHeight="1" thickTop="1" thickBot="1" x14ac:dyDescent="0.45">
      <c r="A233" s="1497"/>
      <c r="B233" s="1684"/>
      <c r="C233" s="97"/>
      <c r="D233" s="98"/>
      <c r="E233" s="98"/>
      <c r="F233" s="87"/>
      <c r="G233" s="87"/>
      <c r="H233" s="1469"/>
      <c r="I233" s="1103" t="str">
        <f>IF(ISNA(VLOOKUP(C233,'J1&amp;J2'!$CA$9:$CE$466,5,FALSE)),"",VLOOKUP(C233,'J1&amp;J2'!$CA$9:$CE$466,5,FALSE))</f>
        <v/>
      </c>
      <c r="J233" s="1517"/>
      <c r="K233" s="1680"/>
      <c r="L233" s="1691"/>
      <c r="M233" s="1469"/>
      <c r="N233" s="1469"/>
      <c r="O233" s="88"/>
      <c r="P233" s="88"/>
      <c r="Q233" s="987"/>
      <c r="R233" s="1691"/>
      <c r="S233" s="1469"/>
      <c r="T233" s="1425"/>
      <c r="U233" s="1328" t="str">
        <f>IF(ISNA(VLOOKUP(T233,SaisieScores!$L$12:$M$103,2,FALSE)),"",VLOOKUP(T233,SaisieScores!$L$12:$M$103,2,FALSE))</f>
        <v/>
      </c>
      <c r="V233" s="942" t="str">
        <f t="shared" si="0"/>
        <v/>
      </c>
      <c r="W233" s="87" t="str">
        <f>IF('JOURNÉE 1'!AC233=0,"",'JOURNÉE 1'!AC233)</f>
        <v/>
      </c>
      <c r="X233" s="70" t="str">
        <f>IF(OR(ISBLANK(U233),U233=""),"",IF(U233="AB","",RANK(U233,$U$214:$U$241,1)+COUNTIF($U$214:U233,U233)-1))</f>
        <v/>
      </c>
      <c r="Y233" s="99"/>
      <c r="Z233" s="99"/>
      <c r="AA233" s="99"/>
      <c r="AB233" s="87" t="str">
        <f t="shared" si="1"/>
        <v/>
      </c>
      <c r="AC233" s="86" t="str">
        <f t="shared" si="285"/>
        <v/>
      </c>
      <c r="AD233" s="1045" t="str">
        <f t="shared" si="272"/>
        <v/>
      </c>
      <c r="AE233" s="87" t="str">
        <f t="shared" si="273"/>
        <v/>
      </c>
      <c r="AF233" s="1140" t="str">
        <f>IF(ISNA(VLOOKUP(C233,'JOURNÉE 1'!$C$10:$AN$257,36,FALSE)),"",VLOOKUP(C233,'JOURNÉE 1'!$C$10:$AN$257,36,FALSE))</f>
        <v/>
      </c>
      <c r="AG233" s="1162" t="str">
        <f t="shared" si="274"/>
        <v/>
      </c>
      <c r="AH233" s="1162" t="str">
        <f t="shared" si="275"/>
        <v/>
      </c>
      <c r="AI233" s="1162" t="str">
        <f t="shared" si="276"/>
        <v/>
      </c>
      <c r="AJ233" s="1068" t="str">
        <f t="shared" si="286"/>
        <v/>
      </c>
      <c r="AK233" s="1045" t="str">
        <f t="shared" si="287"/>
        <v/>
      </c>
      <c r="AL233" s="87" t="str">
        <f t="shared" si="3"/>
        <v/>
      </c>
      <c r="AM233" s="270" t="str">
        <f t="shared" si="4"/>
        <v/>
      </c>
      <c r="AN233" s="270"/>
      <c r="AO233" s="989"/>
      <c r="AP233" s="313"/>
      <c r="AQ233" s="270"/>
      <c r="AR233" s="270" t="str">
        <f t="shared" si="288"/>
        <v/>
      </c>
      <c r="AS233" s="271" t="str">
        <f t="shared" si="5"/>
        <v/>
      </c>
      <c r="AT233" s="272" t="str">
        <f t="shared" si="6"/>
        <v/>
      </c>
      <c r="AU233" s="273" t="str">
        <f t="shared" si="299"/>
        <v/>
      </c>
      <c r="AV233" s="274" t="str">
        <f t="shared" si="214"/>
        <v/>
      </c>
      <c r="AW233" s="1497"/>
      <c r="AX233" s="1497"/>
      <c r="AY233" s="1511"/>
      <c r="AZ233" s="1515"/>
      <c r="BA233" s="1458"/>
      <c r="BB233" s="1307" t="str">
        <f t="shared" si="9"/>
        <v/>
      </c>
      <c r="BC233" s="87" t="str">
        <f t="shared" si="10"/>
        <v/>
      </c>
      <c r="BD233" s="986" t="str">
        <f t="shared" si="11"/>
        <v/>
      </c>
      <c r="BE233" s="1654"/>
      <c r="BF233" s="1654"/>
      <c r="BG233" s="1654"/>
      <c r="BH233" s="1654"/>
      <c r="BI233" s="1654"/>
      <c r="BJ233" s="1029" t="str">
        <f t="shared" si="304"/>
        <v/>
      </c>
      <c r="BK233" s="1310" t="str">
        <f t="shared" si="13"/>
        <v/>
      </c>
      <c r="BL233" s="1029" t="str">
        <f>IF(ISBLANK('JOURNÉE 1'!C233),"",'JOURNÉE 1'!C233)</f>
        <v/>
      </c>
      <c r="BM233" s="1310" t="str">
        <f>IF(ISBLANK('JOURNÉE 1'!AB233),"",'JOURNÉE 1'!AB233)</f>
        <v/>
      </c>
      <c r="BN233" s="1310" t="str">
        <f>IF(ISNA(VLOOKUP(BJ233,'JOURNÉE 1'!$BN$10:$BQ$280,3,FALSE)),"",VLOOKUP(BJ233,'JOURNÉE 1'!$BN$10:$BQ$280,3,FALSE))</f>
        <v/>
      </c>
      <c r="BO233" s="1310" t="str">
        <f t="shared" si="21"/>
        <v/>
      </c>
      <c r="BP233" s="1310" t="str">
        <f t="shared" si="126"/>
        <v/>
      </c>
      <c r="BQ233" s="1310" t="str">
        <f>IF(ISNA(VLOOKUP(BJ233,'JOURNÉE 1'!$C$10:AF$298,1,FALSE)),"",VLOOKUP(BJ233,'JOURNÉE 1'!$C$10:$AF$298,1,FALSE))</f>
        <v/>
      </c>
      <c r="BR233" s="277"/>
      <c r="BS233" t="str">
        <f>IF(ISEVEN(ROW()),IF($B233&lt;&gt;0,TEXT($B233,"00")&amp;" "&amp;#REF!&amp;" "&amp;1,""),IF($B232&lt;&gt;0,TEXT($B232,"00")&amp;" "&amp;#REF!&amp;" "&amp;2,""))</f>
        <v/>
      </c>
      <c r="BT233" t="str">
        <f t="shared" si="270"/>
        <v/>
      </c>
      <c r="BU233" t="str">
        <f t="shared" si="271"/>
        <v/>
      </c>
      <c r="BV233" t="str">
        <f t="shared" si="277"/>
        <v/>
      </c>
      <c r="BW233" t="str">
        <f t="shared" si="278"/>
        <v/>
      </c>
      <c r="BX233" t="str">
        <f t="shared" si="279"/>
        <v/>
      </c>
      <c r="BY233" t="str">
        <f t="shared" si="280"/>
        <v/>
      </c>
      <c r="BZ233" t="str">
        <f t="shared" si="281"/>
        <v/>
      </c>
      <c r="CA233" s="935" t="str">
        <f t="shared" si="282"/>
        <v/>
      </c>
    </row>
    <row r="234" spans="1:79" ht="15.75" customHeight="1" thickTop="1" thickBot="1" x14ac:dyDescent="0.45">
      <c r="A234" s="1497"/>
      <c r="B234" s="1687"/>
      <c r="C234" s="113"/>
      <c r="D234" s="114"/>
      <c r="E234" s="114"/>
      <c r="F234" s="115"/>
      <c r="G234" s="115"/>
      <c r="H234" s="1670" t="str">
        <f t="shared" ref="H234" si="319">IF(G235="","",G234+G235)</f>
        <v/>
      </c>
      <c r="I234" s="1107" t="str">
        <f>IF(ISNA(VLOOKUP(C234,'J1&amp;J2'!$CA$9:$CE$466,5,FALSE)),"",VLOOKUP(C234,'J1&amp;J2'!$CA$9:$CE$466,5,FALSE))</f>
        <v/>
      </c>
      <c r="J234" s="1627"/>
      <c r="K234" s="1685" t="str">
        <f>IF(ISNA(VLOOKUP(J234,SaisieScores!$I$12:$J$103,2,FALSE)),"",VLOOKUP(J234,SaisieScores!$I$12:$J$103,2,FALSE))</f>
        <v/>
      </c>
      <c r="L234" s="1695" t="str">
        <f>IF(OR(K234="",K234=0,K234=999),"",K234)</f>
        <v/>
      </c>
      <c r="M234" s="1670" t="str">
        <f>IF(L234="","",L234-$AL$6)</f>
        <v/>
      </c>
      <c r="N234" s="1670" t="str">
        <f t="shared" ref="N234" si="320">IF(K234="","",RANK(K234,($K$10:$K$257),1))</f>
        <v/>
      </c>
      <c r="O234" s="115"/>
      <c r="P234" s="115"/>
      <c r="Q234" s="194"/>
      <c r="R234" s="1692" t="str">
        <f>IF(OR(ISBLANK(K234),K234=""),"",RANK(K234,$K$214:$K$227,1)+COUNTIF($K$214:K234,K234)-1)</f>
        <v/>
      </c>
      <c r="S234" s="1689" t="str">
        <f>IF(R234="","",IF(R234&gt;3,"",IF(R234=1,K234,IF(R234=2,K234,IF(R234=3,K234)))))</f>
        <v/>
      </c>
      <c r="T234" s="1426"/>
      <c r="U234" s="1328" t="str">
        <f>IF(ISNA(VLOOKUP(T234,SaisieScores!$L$12:$M$103,2,FALSE)),"",VLOOKUP(T234,SaisieScores!$L$12:$M$103,2,FALSE))</f>
        <v/>
      </c>
      <c r="V234" s="985" t="str">
        <f t="shared" si="0"/>
        <v/>
      </c>
      <c r="W234" s="82" t="str">
        <f>IF('JOURNÉE 1'!AC234=0,"",'JOURNÉE 1'!AC234)</f>
        <v/>
      </c>
      <c r="X234" s="70" t="str">
        <f>IF(OR(ISBLANK(U234),U234=""),"",IF(U234="AB","",RANK(U234,$U$214:$U$241,1)+COUNTIF($U$214:U234,U234)-1))</f>
        <v/>
      </c>
      <c r="Y234" s="82"/>
      <c r="Z234" s="82"/>
      <c r="AA234" s="82"/>
      <c r="AB234" s="82" t="str">
        <f t="shared" si="1"/>
        <v/>
      </c>
      <c r="AC234" s="1042" t="str">
        <f t="shared" si="285"/>
        <v/>
      </c>
      <c r="AD234" s="1046" t="str">
        <f t="shared" si="272"/>
        <v/>
      </c>
      <c r="AE234" s="82" t="str">
        <f t="shared" si="273"/>
        <v/>
      </c>
      <c r="AF234" s="1141" t="str">
        <f>IF(ISNA(VLOOKUP(C234,'JOURNÉE 1'!$C$10:$AN$257,36,FALSE)),"",VLOOKUP(C234,'JOURNÉE 1'!$C$10:$AN$257,36,FALSE))</f>
        <v/>
      </c>
      <c r="AG234" s="1141" t="str">
        <f t="shared" si="274"/>
        <v/>
      </c>
      <c r="AH234" s="1141" t="str">
        <f t="shared" si="275"/>
        <v/>
      </c>
      <c r="AI234" s="1141" t="str">
        <f t="shared" si="276"/>
        <v/>
      </c>
      <c r="AJ234" s="1069" t="str">
        <f t="shared" si="286"/>
        <v/>
      </c>
      <c r="AK234" s="1046" t="str">
        <f t="shared" si="287"/>
        <v/>
      </c>
      <c r="AL234" s="82" t="str">
        <f t="shared" si="3"/>
        <v/>
      </c>
      <c r="AM234" s="270" t="str">
        <f t="shared" si="4"/>
        <v/>
      </c>
      <c r="AN234" s="270"/>
      <c r="AO234" s="270"/>
      <c r="AP234" s="270"/>
      <c r="AQ234" s="270"/>
      <c r="AR234" s="270" t="str">
        <f t="shared" si="288"/>
        <v/>
      </c>
      <c r="AS234" s="271" t="str">
        <f t="shared" si="5"/>
        <v/>
      </c>
      <c r="AT234" s="272" t="str">
        <f t="shared" si="6"/>
        <v/>
      </c>
      <c r="AU234" s="273" t="str">
        <f t="shared" si="299"/>
        <v/>
      </c>
      <c r="AV234" s="278" t="str">
        <f t="shared" si="214"/>
        <v/>
      </c>
      <c r="AW234" s="1497"/>
      <c r="AX234" s="1497"/>
      <c r="AY234" s="1703">
        <f>IF(BG234= "", "",BG234)</f>
        <v>0</v>
      </c>
      <c r="AZ234" s="1697" t="str">
        <f>IF(OR(BF234=""),"",IF(OR(BG234=""),"",BF234))</f>
        <v/>
      </c>
      <c r="BA234" s="1698" t="str">
        <f>IF(BH234= "", "",BH234)</f>
        <v/>
      </c>
      <c r="BB234" s="983" t="str">
        <f t="shared" si="9"/>
        <v/>
      </c>
      <c r="BC234" s="83" t="str">
        <f t="shared" si="10"/>
        <v/>
      </c>
      <c r="BD234" s="984" t="str">
        <f t="shared" si="11"/>
        <v/>
      </c>
      <c r="BE234" s="1655" t="str">
        <f>IF(OR(C234="",C235=""),"",CONCATENATE(C234,C235))</f>
        <v/>
      </c>
      <c r="BF234" s="1655" t="str">
        <f>IF(L234= "", "",L234)</f>
        <v/>
      </c>
      <c r="BG234" s="1655">
        <f>IF(ISNA(VLOOKUP(BE234,'JOURNÉE 1'!$BI$10:$BK$280,2,FALSE)),"",VLOOKUP(BE234,'JOURNÉE 1'!$BI$10:$BK$280,2,FALSE))</f>
        <v>0</v>
      </c>
      <c r="BH234" s="1655" t="str">
        <f>IF(OR(BF234="",BG234=""),"",MIN(BF234:BG234))</f>
        <v/>
      </c>
      <c r="BI234" s="1655" t="str">
        <f>IF(COUNTIF(BF234,"&gt;1")&lt;1,"",SMALL(BF234:BG234,1))</f>
        <v/>
      </c>
      <c r="BJ234" s="1029" t="str">
        <f t="shared" si="304"/>
        <v/>
      </c>
      <c r="BK234" s="1310" t="str">
        <f t="shared" si="13"/>
        <v/>
      </c>
      <c r="BL234" s="1029" t="str">
        <f>IF(ISBLANK('JOURNÉE 1'!C234),"",'JOURNÉE 1'!C234)</f>
        <v/>
      </c>
      <c r="BM234" s="1310" t="str">
        <f>IF(ISBLANK('JOURNÉE 1'!AB234),"",'JOURNÉE 1'!AB234)</f>
        <v/>
      </c>
      <c r="BN234" s="1310" t="str">
        <f>IF(ISNA(VLOOKUP(BJ234,'JOURNÉE 1'!$BN$10:$BQ$280,3,FALSE)),"",VLOOKUP(BJ234,'JOURNÉE 1'!$BN$10:$BQ$280,3,FALSE))</f>
        <v/>
      </c>
      <c r="BO234" s="1310" t="str">
        <f t="shared" si="21"/>
        <v/>
      </c>
      <c r="BP234" s="1310" t="str">
        <f t="shared" si="126"/>
        <v/>
      </c>
      <c r="BQ234" s="1310" t="str">
        <f>IF(ISNA(VLOOKUP(BJ234,'JOURNÉE 1'!$C$10:AF$298,1,FALSE)),"",VLOOKUP(BJ234,'JOURNÉE 1'!$C$10:$AF$298,1,FALSE))</f>
        <v/>
      </c>
      <c r="BR234" s="280"/>
      <c r="BS234" t="str">
        <f>IF(ISEVEN(ROW()),IF($B234&lt;&gt;0,TEXT($B234,"00")&amp;" "&amp;#REF!&amp;" "&amp;1,""),IF($B233&lt;&gt;0,TEXT($B233,"00")&amp;" "&amp;#REF!&amp;" "&amp;2,""))</f>
        <v/>
      </c>
      <c r="BT234" t="str">
        <f t="shared" si="270"/>
        <v/>
      </c>
      <c r="BU234" t="str">
        <f t="shared" si="271"/>
        <v/>
      </c>
      <c r="BV234" t="str">
        <f t="shared" si="277"/>
        <v/>
      </c>
      <c r="BW234" t="str">
        <f t="shared" si="278"/>
        <v/>
      </c>
      <c r="BX234" t="str">
        <f t="shared" si="279"/>
        <v/>
      </c>
      <c r="BY234" t="str">
        <f t="shared" si="280"/>
        <v/>
      </c>
      <c r="BZ234" t="str">
        <f t="shared" si="281"/>
        <v/>
      </c>
      <c r="CA234" s="935" t="str">
        <f t="shared" si="282"/>
        <v/>
      </c>
    </row>
    <row r="235" spans="1:79" ht="15.75" customHeight="1" thickTop="1" thickBot="1" x14ac:dyDescent="0.45">
      <c r="A235" s="1497"/>
      <c r="B235" s="1678"/>
      <c r="C235" s="80"/>
      <c r="D235" s="81"/>
      <c r="E235" s="81"/>
      <c r="F235" s="82"/>
      <c r="G235" s="82"/>
      <c r="H235" s="1469"/>
      <c r="I235" s="1102" t="str">
        <f>IF(ISNA(VLOOKUP(C235,'J1&amp;J2'!$CA$9:$CE$466,5,FALSE)),"",VLOOKUP(C235,'J1&amp;J2'!$CA$9:$CE$466,5,FALSE))</f>
        <v/>
      </c>
      <c r="J235" s="1519"/>
      <c r="K235" s="1680"/>
      <c r="L235" s="1691"/>
      <c r="M235" s="1469"/>
      <c r="N235" s="1469"/>
      <c r="O235" s="82"/>
      <c r="P235" s="82"/>
      <c r="Q235" s="269"/>
      <c r="R235" s="1691"/>
      <c r="S235" s="1469"/>
      <c r="T235" s="1424"/>
      <c r="U235" s="1328" t="str">
        <f>IF(ISNA(VLOOKUP(T235,SaisieScores!$L$12:$M$103,2,FALSE)),"",VLOOKUP(T235,SaisieScores!$L$12:$M$103,2,FALSE))</f>
        <v/>
      </c>
      <c r="V235" s="942" t="str">
        <f t="shared" si="0"/>
        <v/>
      </c>
      <c r="W235" s="87" t="str">
        <f>IF('JOURNÉE 1'!AC235=0,"",'JOURNÉE 1'!AC235)</f>
        <v/>
      </c>
      <c r="X235" s="70" t="str">
        <f>IF(OR(ISBLANK(U235),U235=""),"",IF(U235="AB","",RANK(U235,$U$214:$U$241,1)+COUNTIF($U$214:U235,U235)-1))</f>
        <v/>
      </c>
      <c r="Y235" s="99"/>
      <c r="Z235" s="99"/>
      <c r="AA235" s="99"/>
      <c r="AB235" s="87" t="str">
        <f t="shared" si="1"/>
        <v/>
      </c>
      <c r="AC235" s="86" t="str">
        <f t="shared" si="285"/>
        <v/>
      </c>
      <c r="AD235" s="1045" t="str">
        <f t="shared" si="272"/>
        <v/>
      </c>
      <c r="AE235" s="87" t="str">
        <f t="shared" si="273"/>
        <v/>
      </c>
      <c r="AF235" s="1140" t="str">
        <f>IF(ISNA(VLOOKUP(C235,'JOURNÉE 1'!$C$10:$AN$257,36,FALSE)),"",VLOOKUP(C235,'JOURNÉE 1'!$C$10:$AN$257,36,FALSE))</f>
        <v/>
      </c>
      <c r="AG235" s="1162" t="str">
        <f t="shared" si="274"/>
        <v/>
      </c>
      <c r="AH235" s="1162" t="str">
        <f t="shared" si="275"/>
        <v/>
      </c>
      <c r="AI235" s="1162" t="str">
        <f t="shared" si="276"/>
        <v/>
      </c>
      <c r="AJ235" s="1068" t="str">
        <f t="shared" si="286"/>
        <v/>
      </c>
      <c r="AK235" s="1045" t="str">
        <f t="shared" si="287"/>
        <v/>
      </c>
      <c r="AL235" s="87" t="str">
        <f t="shared" si="3"/>
        <v/>
      </c>
      <c r="AM235" s="270" t="str">
        <f t="shared" si="4"/>
        <v/>
      </c>
      <c r="AN235" s="270"/>
      <c r="AO235" s="988"/>
      <c r="AP235" s="332"/>
      <c r="AQ235" s="284"/>
      <c r="AR235" s="270" t="str">
        <f t="shared" si="288"/>
        <v/>
      </c>
      <c r="AS235" s="271" t="str">
        <f t="shared" si="5"/>
        <v/>
      </c>
      <c r="AT235" s="272" t="str">
        <f t="shared" si="6"/>
        <v/>
      </c>
      <c r="AU235" s="273" t="str">
        <f t="shared" si="299"/>
        <v/>
      </c>
      <c r="AV235" s="274" t="str">
        <f t="shared" si="214"/>
        <v/>
      </c>
      <c r="AW235" s="1497"/>
      <c r="AX235" s="1497"/>
      <c r="AY235" s="1511"/>
      <c r="AZ235" s="1515"/>
      <c r="BA235" s="1458"/>
      <c r="BB235" s="983" t="str">
        <f t="shared" si="9"/>
        <v/>
      </c>
      <c r="BC235" s="83" t="str">
        <f t="shared" si="10"/>
        <v/>
      </c>
      <c r="BD235" s="984" t="str">
        <f t="shared" si="11"/>
        <v/>
      </c>
      <c r="BE235" s="1654"/>
      <c r="BF235" s="1654"/>
      <c r="BG235" s="1654"/>
      <c r="BH235" s="1654"/>
      <c r="BI235" s="1654"/>
      <c r="BJ235" s="1029" t="str">
        <f t="shared" si="304"/>
        <v/>
      </c>
      <c r="BK235" s="1310" t="str">
        <f t="shared" si="13"/>
        <v/>
      </c>
      <c r="BL235" s="1029" t="str">
        <f>IF(ISBLANK('JOURNÉE 1'!C235),"",'JOURNÉE 1'!C235)</f>
        <v/>
      </c>
      <c r="BM235" s="1310" t="str">
        <f>IF(ISBLANK('JOURNÉE 1'!AB235),"",'JOURNÉE 1'!AB235)</f>
        <v/>
      </c>
      <c r="BN235" s="1310" t="str">
        <f>IF(ISNA(VLOOKUP(BJ235,'JOURNÉE 1'!$BN$10:$BQ$280,3,FALSE)),"",VLOOKUP(BJ235,'JOURNÉE 1'!$BN$10:$BQ$280,3,FALSE))</f>
        <v/>
      </c>
      <c r="BO235" s="1310" t="str">
        <f t="shared" si="21"/>
        <v/>
      </c>
      <c r="BP235" s="1310" t="str">
        <f t="shared" si="126"/>
        <v/>
      </c>
      <c r="BQ235" s="1310" t="str">
        <f>IF(ISNA(VLOOKUP(BJ235,'JOURNÉE 1'!$C$10:AF$298,1,FALSE)),"",VLOOKUP(BJ235,'JOURNÉE 1'!$C$10:$AF$298,1,FALSE))</f>
        <v/>
      </c>
      <c r="BR235" s="277"/>
      <c r="BS235" t="str">
        <f>IF(ISEVEN(ROW()),IF($B235&lt;&gt;0,TEXT($B235,"00")&amp;" "&amp;#REF!&amp;" "&amp;1,""),IF($B234&lt;&gt;0,TEXT($B234,"00")&amp;" "&amp;#REF!&amp;" "&amp;2,""))</f>
        <v/>
      </c>
      <c r="BT235" t="str">
        <f t="shared" si="270"/>
        <v/>
      </c>
      <c r="BU235" t="str">
        <f t="shared" si="271"/>
        <v/>
      </c>
      <c r="BV235" t="str">
        <f t="shared" si="277"/>
        <v/>
      </c>
      <c r="BW235" t="str">
        <f t="shared" si="278"/>
        <v/>
      </c>
      <c r="BX235" t="str">
        <f t="shared" si="279"/>
        <v/>
      </c>
      <c r="BY235" t="str">
        <f t="shared" si="280"/>
        <v/>
      </c>
      <c r="BZ235" t="str">
        <f t="shared" si="281"/>
        <v/>
      </c>
      <c r="CA235" s="935" t="str">
        <f t="shared" si="282"/>
        <v/>
      </c>
    </row>
    <row r="236" spans="1:79" ht="15.75" customHeight="1" thickTop="1" thickBot="1" x14ac:dyDescent="0.45">
      <c r="A236" s="1497"/>
      <c r="B236" s="1683"/>
      <c r="C236" s="97"/>
      <c r="D236" s="98"/>
      <c r="E236" s="98"/>
      <c r="F236" s="87"/>
      <c r="G236" s="87"/>
      <c r="H236" s="1661" t="str">
        <f t="shared" ref="H236" si="321">IF(G237="","",G236+G237)</f>
        <v/>
      </c>
      <c r="I236" s="1103" t="str">
        <f>IF(ISNA(VLOOKUP(C236,'J1&amp;J2'!$CA$9:$CE$466,5,FALSE)),"",VLOOKUP(C236,'J1&amp;J2'!$CA$9:$CE$466,5,FALSE))</f>
        <v/>
      </c>
      <c r="J236" s="1516"/>
      <c r="K236" s="1685" t="str">
        <f>IF(ISNA(VLOOKUP(J236,SaisieScores!$I$12:$J$103,2,FALSE)),"",VLOOKUP(J236,SaisieScores!$I$12:$J$103,2,FALSE))</f>
        <v/>
      </c>
      <c r="L236" s="1686" t="str">
        <f>IF(OR(K236="",K236=0,K236=999),"",K236)</f>
        <v/>
      </c>
      <c r="M236" s="1661" t="str">
        <f>IF(L236="","",L236-$AL$6)</f>
        <v/>
      </c>
      <c r="N236" s="1661" t="str">
        <f t="shared" ref="N236" si="322">IF(K236="","",RANK(K236,($K$10:$K$257),1))</f>
        <v/>
      </c>
      <c r="O236" s="99"/>
      <c r="P236" s="99"/>
      <c r="Q236" s="186"/>
      <c r="R236" s="1690" t="str">
        <f>IF(OR(ISBLANK(K236),K236=""),"",RANK(K236,$K$214:$K$227,1)+COUNTIF($K$214:K236,K236)-1)</f>
        <v/>
      </c>
      <c r="S236" s="1468" t="str">
        <f>IF(R236="","",IF(R236&gt;3,"",IF(R236=1,K236,IF(R236=2,K236,IF(R236=3,K236)))))</f>
        <v/>
      </c>
      <c r="T236" s="1425"/>
      <c r="U236" s="1328" t="str">
        <f>IF(ISNA(VLOOKUP(T236,SaisieScores!$L$12:$M$103,2,FALSE)),"",VLOOKUP(T236,SaisieScores!$L$12:$M$103,2,FALSE))</f>
        <v/>
      </c>
      <c r="V236" s="985" t="str">
        <f t="shared" si="0"/>
        <v/>
      </c>
      <c r="W236" s="82" t="str">
        <f>IF('JOURNÉE 1'!AC236=0,"",'JOURNÉE 1'!AC236)</f>
        <v/>
      </c>
      <c r="X236" s="70" t="str">
        <f>IF(OR(ISBLANK(U236),U236=""),"",IF(U236="AB","",RANK(U236,$U$214:$U$241,1)+COUNTIF($U$214:U236,U236)-1))</f>
        <v/>
      </c>
      <c r="Y236" s="82"/>
      <c r="Z236" s="82"/>
      <c r="AA236" s="82"/>
      <c r="AB236" s="82" t="str">
        <f t="shared" si="1"/>
        <v/>
      </c>
      <c r="AC236" s="1042" t="str">
        <f t="shared" si="285"/>
        <v/>
      </c>
      <c r="AD236" s="1046" t="str">
        <f t="shared" si="272"/>
        <v/>
      </c>
      <c r="AE236" s="82" t="str">
        <f t="shared" si="273"/>
        <v/>
      </c>
      <c r="AF236" s="1141" t="str">
        <f>IF(ISNA(VLOOKUP(C236,'JOURNÉE 1'!$C$10:$AN$257,36,FALSE)),"",VLOOKUP(C236,'JOURNÉE 1'!$C$10:$AN$257,36,FALSE))</f>
        <v/>
      </c>
      <c r="AG236" s="1141" t="str">
        <f t="shared" si="274"/>
        <v/>
      </c>
      <c r="AH236" s="1141" t="str">
        <f t="shared" si="275"/>
        <v/>
      </c>
      <c r="AI236" s="1141" t="str">
        <f t="shared" si="276"/>
        <v/>
      </c>
      <c r="AJ236" s="1069" t="str">
        <f t="shared" si="286"/>
        <v/>
      </c>
      <c r="AK236" s="1046" t="str">
        <f t="shared" si="287"/>
        <v/>
      </c>
      <c r="AL236" s="82" t="str">
        <f t="shared" si="3"/>
        <v/>
      </c>
      <c r="AM236" s="270" t="str">
        <f t="shared" si="4"/>
        <v/>
      </c>
      <c r="AN236" s="284"/>
      <c r="AO236" s="270"/>
      <c r="AP236" s="270"/>
      <c r="AQ236" s="270"/>
      <c r="AR236" s="270" t="str">
        <f t="shared" si="288"/>
        <v/>
      </c>
      <c r="AS236" s="271" t="str">
        <f t="shared" si="5"/>
        <v/>
      </c>
      <c r="AT236" s="272" t="str">
        <f t="shared" si="6"/>
        <v/>
      </c>
      <c r="AU236" s="273" t="str">
        <f t="shared" si="299"/>
        <v/>
      </c>
      <c r="AV236" s="278" t="str">
        <f t="shared" si="214"/>
        <v/>
      </c>
      <c r="AW236" s="1497"/>
      <c r="AX236" s="1497"/>
      <c r="AY236" s="1667">
        <f>IF(BG236= "", "",BG236)</f>
        <v>0</v>
      </c>
      <c r="AZ236" s="1658" t="str">
        <f>IF(OR(BF236=""),"",IF(OR(BG236=""),"",BF236))</f>
        <v/>
      </c>
      <c r="BA236" s="1660" t="str">
        <f>IF(BH236= "", "",BH236)</f>
        <v/>
      </c>
      <c r="BB236" s="1307" t="str">
        <f t="shared" si="9"/>
        <v/>
      </c>
      <c r="BC236" s="87" t="str">
        <f t="shared" si="10"/>
        <v/>
      </c>
      <c r="BD236" s="986" t="str">
        <f t="shared" si="11"/>
        <v/>
      </c>
      <c r="BE236" s="1655" t="str">
        <f>IF(OR(C236="",C237=""),"",CONCATENATE(C236,C237))</f>
        <v/>
      </c>
      <c r="BF236" s="1655" t="str">
        <f>IF(L236= "", "",L236)</f>
        <v/>
      </c>
      <c r="BG236" s="1655">
        <f>IF(ISNA(VLOOKUP(BE236,'JOURNÉE 1'!$BI$10:$BK$280,2,FALSE)),"",VLOOKUP(BE236,'JOURNÉE 1'!$BI$10:$BK$280,2,FALSE))</f>
        <v>0</v>
      </c>
      <c r="BH236" s="1655" t="str">
        <f>IF(OR(BF236="",BG236=""),"",MIN(BF236:BG236))</f>
        <v/>
      </c>
      <c r="BI236" s="1655" t="str">
        <f>IF(COUNTIF(BF236,"&gt;1")&lt;1,"",SMALL(BF236:BG236,1))</f>
        <v/>
      </c>
      <c r="BJ236" s="1029" t="str">
        <f t="shared" si="304"/>
        <v/>
      </c>
      <c r="BK236" s="1310" t="str">
        <f t="shared" si="13"/>
        <v/>
      </c>
      <c r="BL236" s="1029" t="str">
        <f>IF(ISBLANK('JOURNÉE 1'!C236),"",'JOURNÉE 1'!C236)</f>
        <v/>
      </c>
      <c r="BM236" s="1310" t="str">
        <f>IF(ISBLANK('JOURNÉE 1'!AB236),"",'JOURNÉE 1'!AB236)</f>
        <v/>
      </c>
      <c r="BN236" s="1310" t="str">
        <f>IF(ISNA(VLOOKUP(BJ236,'JOURNÉE 1'!$BN$10:$BQ$280,3,FALSE)),"",VLOOKUP(BJ236,'JOURNÉE 1'!$BN$10:$BQ$280,3,FALSE))</f>
        <v/>
      </c>
      <c r="BO236" s="1310" t="str">
        <f t="shared" si="21"/>
        <v/>
      </c>
      <c r="BP236" s="1310" t="str">
        <f t="shared" si="126"/>
        <v/>
      </c>
      <c r="BQ236" s="1310" t="str">
        <f>IF(ISNA(VLOOKUP(BJ236,'JOURNÉE 1'!$C$10:AF$298,1,FALSE)),"",VLOOKUP(BJ236,'JOURNÉE 1'!$C$10:$AF$298,1,FALSE))</f>
        <v/>
      </c>
      <c r="BR236" s="280"/>
      <c r="BS236" t="str">
        <f>IF(ISEVEN(ROW()),IF($B236&lt;&gt;0,TEXT($B236,"00")&amp;" "&amp;#REF!&amp;" "&amp;1,""),IF($B235&lt;&gt;0,TEXT($B235,"00")&amp;" "&amp;#REF!&amp;" "&amp;2,""))</f>
        <v/>
      </c>
      <c r="BT236" t="str">
        <f t="shared" si="270"/>
        <v/>
      </c>
      <c r="BU236" t="str">
        <f t="shared" si="271"/>
        <v/>
      </c>
      <c r="BV236" t="str">
        <f t="shared" si="277"/>
        <v/>
      </c>
      <c r="BW236" t="str">
        <f t="shared" si="278"/>
        <v/>
      </c>
      <c r="BX236" t="str">
        <f t="shared" si="279"/>
        <v/>
      </c>
      <c r="BY236" t="str">
        <f t="shared" si="280"/>
        <v/>
      </c>
      <c r="BZ236" t="str">
        <f t="shared" si="281"/>
        <v/>
      </c>
      <c r="CA236" s="935" t="str">
        <f t="shared" si="282"/>
        <v/>
      </c>
    </row>
    <row r="237" spans="1:79" ht="15.75" customHeight="1" thickTop="1" thickBot="1" x14ac:dyDescent="0.45">
      <c r="A237" s="1497"/>
      <c r="B237" s="1684"/>
      <c r="C237" s="97"/>
      <c r="D237" s="98"/>
      <c r="E237" s="98"/>
      <c r="F237" s="87"/>
      <c r="G237" s="87"/>
      <c r="H237" s="1469"/>
      <c r="I237" s="1103" t="str">
        <f>IF(ISNA(VLOOKUP(C237,'J1&amp;J2'!$CA$9:$CE$466,5,FALSE)),"",VLOOKUP(C237,'J1&amp;J2'!$CA$9:$CE$466,5,FALSE))</f>
        <v/>
      </c>
      <c r="J237" s="1517"/>
      <c r="K237" s="1680"/>
      <c r="L237" s="1691"/>
      <c r="M237" s="1469"/>
      <c r="N237" s="1469"/>
      <c r="O237" s="88"/>
      <c r="P237" s="88"/>
      <c r="Q237" s="987"/>
      <c r="R237" s="1691"/>
      <c r="S237" s="1469"/>
      <c r="T237" s="1425"/>
      <c r="U237" s="1328" t="str">
        <f>IF(ISNA(VLOOKUP(T237,SaisieScores!$L$12:$M$103,2,FALSE)),"",VLOOKUP(T237,SaisieScores!$L$12:$M$103,2,FALSE))</f>
        <v/>
      </c>
      <c r="V237" s="942" t="str">
        <f t="shared" si="0"/>
        <v/>
      </c>
      <c r="W237" s="87" t="str">
        <f>IF('JOURNÉE 1'!AC237=0,"",'JOURNÉE 1'!AC237)</f>
        <v/>
      </c>
      <c r="X237" s="70" t="str">
        <f>IF(OR(ISBLANK(U237),U237=""),"",IF(U237="AB","",RANK(U237,$U$214:$U$241,1)+COUNTIF($U$214:U237,U237)-1))</f>
        <v/>
      </c>
      <c r="Y237" s="99"/>
      <c r="Z237" s="99"/>
      <c r="AA237" s="99"/>
      <c r="AB237" s="87" t="str">
        <f t="shared" si="1"/>
        <v/>
      </c>
      <c r="AC237" s="86" t="str">
        <f t="shared" si="285"/>
        <v/>
      </c>
      <c r="AD237" s="1045" t="str">
        <f t="shared" si="272"/>
        <v/>
      </c>
      <c r="AE237" s="87" t="str">
        <f t="shared" si="273"/>
        <v/>
      </c>
      <c r="AF237" s="1140" t="str">
        <f>IF(ISNA(VLOOKUP(C237,'JOURNÉE 1'!$C$10:$AN$257,36,FALSE)),"",VLOOKUP(C237,'JOURNÉE 1'!$C$10:$AN$257,36,FALSE))</f>
        <v/>
      </c>
      <c r="AG237" s="1162" t="str">
        <f t="shared" si="274"/>
        <v/>
      </c>
      <c r="AH237" s="1162" t="str">
        <f t="shared" si="275"/>
        <v/>
      </c>
      <c r="AI237" s="1162" t="str">
        <f t="shared" si="276"/>
        <v/>
      </c>
      <c r="AJ237" s="1068" t="str">
        <f t="shared" si="286"/>
        <v/>
      </c>
      <c r="AK237" s="1045" t="str">
        <f t="shared" si="287"/>
        <v/>
      </c>
      <c r="AL237" s="87" t="str">
        <f t="shared" si="3"/>
        <v/>
      </c>
      <c r="AM237" s="270" t="str">
        <f t="shared" si="4"/>
        <v/>
      </c>
      <c r="AN237" s="270"/>
      <c r="AO237" s="989"/>
      <c r="AP237" s="313"/>
      <c r="AQ237" s="270"/>
      <c r="AR237" s="270" t="str">
        <f t="shared" si="288"/>
        <v/>
      </c>
      <c r="AS237" s="271" t="str">
        <f t="shared" si="5"/>
        <v/>
      </c>
      <c r="AT237" s="272" t="str">
        <f t="shared" si="6"/>
        <v/>
      </c>
      <c r="AU237" s="273" t="str">
        <f t="shared" si="299"/>
        <v/>
      </c>
      <c r="AV237" s="274" t="str">
        <f t="shared" si="214"/>
        <v/>
      </c>
      <c r="AW237" s="1497"/>
      <c r="AX237" s="1497"/>
      <c r="AY237" s="1511"/>
      <c r="AZ237" s="1515"/>
      <c r="BA237" s="1458"/>
      <c r="BB237" s="1307" t="str">
        <f t="shared" si="9"/>
        <v/>
      </c>
      <c r="BC237" s="87" t="str">
        <f t="shared" si="10"/>
        <v/>
      </c>
      <c r="BD237" s="986" t="str">
        <f t="shared" si="11"/>
        <v/>
      </c>
      <c r="BE237" s="1654"/>
      <c r="BF237" s="1654"/>
      <c r="BG237" s="1654"/>
      <c r="BH237" s="1654"/>
      <c r="BI237" s="1654"/>
      <c r="BJ237" s="1029" t="str">
        <f t="shared" si="304"/>
        <v/>
      </c>
      <c r="BK237" s="1310" t="str">
        <f t="shared" si="13"/>
        <v/>
      </c>
      <c r="BL237" s="1029" t="str">
        <f>IF(ISBLANK('JOURNÉE 1'!C237),"",'JOURNÉE 1'!C237)</f>
        <v/>
      </c>
      <c r="BM237" s="1310" t="str">
        <f>IF(ISBLANK('JOURNÉE 1'!AB237),"",'JOURNÉE 1'!AB237)</f>
        <v/>
      </c>
      <c r="BN237" s="1310" t="str">
        <f>IF(ISNA(VLOOKUP(BJ237,'JOURNÉE 1'!$BN$10:$BQ$280,3,FALSE)),"",VLOOKUP(BJ237,'JOURNÉE 1'!$BN$10:$BQ$280,3,FALSE))</f>
        <v/>
      </c>
      <c r="BO237" s="1310" t="str">
        <f t="shared" si="21"/>
        <v/>
      </c>
      <c r="BP237" s="1310" t="str">
        <f t="shared" si="126"/>
        <v/>
      </c>
      <c r="BQ237" s="1310" t="str">
        <f>IF(ISNA(VLOOKUP(BJ237,'JOURNÉE 1'!$C$10:AF$298,1,FALSE)),"",VLOOKUP(BJ237,'JOURNÉE 1'!$C$10:$AF$298,1,FALSE))</f>
        <v/>
      </c>
      <c r="BR237" s="277"/>
      <c r="BS237" t="str">
        <f>IF(ISEVEN(ROW()),IF($B237&lt;&gt;0,TEXT($B237,"00")&amp;" "&amp;#REF!&amp;" "&amp;1,""),IF($B236&lt;&gt;0,TEXT($B236,"00")&amp;" "&amp;#REF!&amp;" "&amp;2,""))</f>
        <v/>
      </c>
      <c r="BT237" t="str">
        <f t="shared" si="270"/>
        <v/>
      </c>
      <c r="BU237" t="str">
        <f t="shared" si="271"/>
        <v/>
      </c>
      <c r="BV237" t="str">
        <f t="shared" si="277"/>
        <v/>
      </c>
      <c r="BW237" t="str">
        <f t="shared" si="278"/>
        <v/>
      </c>
      <c r="BX237" t="str">
        <f t="shared" si="279"/>
        <v/>
      </c>
      <c r="BY237" t="str">
        <f t="shared" si="280"/>
        <v/>
      </c>
      <c r="BZ237" t="str">
        <f t="shared" si="281"/>
        <v/>
      </c>
      <c r="CA237" s="935" t="str">
        <f t="shared" si="282"/>
        <v/>
      </c>
    </row>
    <row r="238" spans="1:79" ht="15.75" customHeight="1" thickTop="1" thickBot="1" x14ac:dyDescent="0.45">
      <c r="A238" s="1497"/>
      <c r="B238" s="1687"/>
      <c r="C238" s="113"/>
      <c r="D238" s="114"/>
      <c r="E238" s="114"/>
      <c r="F238" s="115"/>
      <c r="G238" s="115"/>
      <c r="H238" s="1670" t="str">
        <f t="shared" ref="H238" si="323">IF(G239="","",G238+G239)</f>
        <v/>
      </c>
      <c r="I238" s="1107" t="str">
        <f>IF(ISNA(VLOOKUP(C238,'J1&amp;J2'!$CA$9:$CE$466,5,FALSE)),"",VLOOKUP(C238,'J1&amp;J2'!$CA$9:$CE$466,5,FALSE))</f>
        <v/>
      </c>
      <c r="J238" s="1627"/>
      <c r="K238" s="1685" t="str">
        <f>IF(ISNA(VLOOKUP(J238,SaisieScores!$I$12:$J$103,2,FALSE)),"",VLOOKUP(J238,SaisieScores!$I$12:$J$103,2,FALSE))</f>
        <v/>
      </c>
      <c r="L238" s="1695" t="str">
        <f>IF(OR(K238="",K238=0,K238=999),"",K238)</f>
        <v/>
      </c>
      <c r="M238" s="1670" t="str">
        <f>IF(L238="","",L238-$AL$6)</f>
        <v/>
      </c>
      <c r="N238" s="1670" t="str">
        <f t="shared" ref="N238" si="324">IF(K238="","",RANK(K238,($K$10:$K$257),1))</f>
        <v/>
      </c>
      <c r="O238" s="115"/>
      <c r="P238" s="115"/>
      <c r="Q238" s="194"/>
      <c r="R238" s="1692" t="str">
        <f>IF(OR(ISBLANK(K238),K238=""),"",RANK(K238,$K$214:$K$227,1)+COUNTIF($K$214:K238,K238)-1)</f>
        <v/>
      </c>
      <c r="S238" s="1689" t="str">
        <f>IF(R238="","",IF(R238&gt;3,"",IF(R238=1,K238,IF(R238=2,K238,IF(R238=3,K238)))))</f>
        <v/>
      </c>
      <c r="T238" s="1426"/>
      <c r="U238" s="1328" t="str">
        <f>IF(ISNA(VLOOKUP(T238,SaisieScores!$L$12:$M$103,2,FALSE)),"",VLOOKUP(T238,SaisieScores!$L$12:$M$103,2,FALSE))</f>
        <v/>
      </c>
      <c r="V238" s="985" t="str">
        <f t="shared" si="0"/>
        <v/>
      </c>
      <c r="W238" s="82" t="str">
        <f>IF('JOURNÉE 1'!AC238=0,"",'JOURNÉE 1'!AC238)</f>
        <v/>
      </c>
      <c r="X238" s="70" t="str">
        <f>IF(OR(ISBLANK(U238),U238=""),"",IF(U238="AB","",RANK(U238,$U$214:$U$241,1)+COUNTIF($U$214:U238,U238)-1))</f>
        <v/>
      </c>
      <c r="Y238" s="82"/>
      <c r="Z238" s="82"/>
      <c r="AA238" s="82"/>
      <c r="AB238" s="82" t="str">
        <f t="shared" si="1"/>
        <v/>
      </c>
      <c r="AC238" s="1042" t="str">
        <f t="shared" si="285"/>
        <v/>
      </c>
      <c r="AD238" s="1046" t="str">
        <f t="shared" si="272"/>
        <v/>
      </c>
      <c r="AE238" s="82" t="str">
        <f t="shared" si="273"/>
        <v/>
      </c>
      <c r="AF238" s="1141" t="str">
        <f>IF(ISNA(VLOOKUP(C238,'JOURNÉE 1'!$C$10:$AN$257,36,FALSE)),"",VLOOKUP(C238,'JOURNÉE 1'!$C$10:$AN$257,36,FALSE))</f>
        <v/>
      </c>
      <c r="AG238" s="1141" t="str">
        <f t="shared" si="274"/>
        <v/>
      </c>
      <c r="AH238" s="1141" t="str">
        <f t="shared" si="275"/>
        <v/>
      </c>
      <c r="AI238" s="1141" t="str">
        <f t="shared" si="276"/>
        <v/>
      </c>
      <c r="AJ238" s="1069" t="str">
        <f t="shared" si="286"/>
        <v/>
      </c>
      <c r="AK238" s="1046" t="str">
        <f t="shared" si="287"/>
        <v/>
      </c>
      <c r="AL238" s="82" t="str">
        <f t="shared" si="3"/>
        <v/>
      </c>
      <c r="AM238" s="270" t="str">
        <f t="shared" si="4"/>
        <v/>
      </c>
      <c r="AN238" s="270"/>
      <c r="AO238" s="270"/>
      <c r="AP238" s="270"/>
      <c r="AQ238" s="270"/>
      <c r="AR238" s="270" t="str">
        <f t="shared" si="288"/>
        <v/>
      </c>
      <c r="AS238" s="271" t="str">
        <f t="shared" si="5"/>
        <v/>
      </c>
      <c r="AT238" s="272" t="str">
        <f t="shared" si="6"/>
        <v/>
      </c>
      <c r="AU238" s="273" t="str">
        <f t="shared" si="299"/>
        <v/>
      </c>
      <c r="AV238" s="278" t="str">
        <f t="shared" si="214"/>
        <v/>
      </c>
      <c r="AW238" s="1497"/>
      <c r="AX238" s="1497"/>
      <c r="AY238" s="1703">
        <f>IF(BG238= "", "",BG238)</f>
        <v>0</v>
      </c>
      <c r="AZ238" s="1697" t="str">
        <f>IF(OR(BF238=""),"",IF(OR(BG238=""),"",BF238))</f>
        <v/>
      </c>
      <c r="BA238" s="1698" t="str">
        <f>IF(BH238= "", "",BH238)</f>
        <v/>
      </c>
      <c r="BB238" s="983" t="str">
        <f t="shared" si="9"/>
        <v/>
      </c>
      <c r="BC238" s="83" t="str">
        <f t="shared" si="10"/>
        <v/>
      </c>
      <c r="BD238" s="984" t="str">
        <f t="shared" si="11"/>
        <v/>
      </c>
      <c r="BE238" s="1655" t="str">
        <f>IF(OR(C238="",C239=""),"",CONCATENATE(C238,C239))</f>
        <v/>
      </c>
      <c r="BF238" s="1655" t="str">
        <f>IF(L238= "", "",L238)</f>
        <v/>
      </c>
      <c r="BG238" s="1655">
        <f>IF(ISNA(VLOOKUP(BE238,'JOURNÉE 1'!$BI$10:$BK$280,2,FALSE)),"",VLOOKUP(BE238,'JOURNÉE 1'!$BI$10:$BK$280,2,FALSE))</f>
        <v>0</v>
      </c>
      <c r="BH238" s="1655" t="str">
        <f>IF(OR(BF238="",BG238=""),"",MIN(BF238:BG238))</f>
        <v/>
      </c>
      <c r="BI238" s="1655" t="str">
        <f>IF(COUNTIF(BF238,"&gt;1")&lt;1,"",SMALL(BF238:BG238,1))</f>
        <v/>
      </c>
      <c r="BJ238" s="1029" t="str">
        <f t="shared" si="304"/>
        <v/>
      </c>
      <c r="BK238" s="1310" t="str">
        <f t="shared" si="13"/>
        <v/>
      </c>
      <c r="BL238" s="1029" t="str">
        <f>IF(ISBLANK('JOURNÉE 1'!C238),"",'JOURNÉE 1'!C238)</f>
        <v/>
      </c>
      <c r="BM238" s="1310" t="str">
        <f>IF(ISBLANK('JOURNÉE 1'!AB238),"",'JOURNÉE 1'!AB238)</f>
        <v/>
      </c>
      <c r="BN238" s="1310" t="str">
        <f>IF(ISNA(VLOOKUP(BJ238,'JOURNÉE 1'!$BN$10:$BQ$280,3,FALSE)),"",VLOOKUP(BJ238,'JOURNÉE 1'!$BN$10:$BQ$280,3,FALSE))</f>
        <v/>
      </c>
      <c r="BO238" s="1310" t="str">
        <f t="shared" si="21"/>
        <v/>
      </c>
      <c r="BP238" s="1310" t="str">
        <f t="shared" si="126"/>
        <v/>
      </c>
      <c r="BQ238" s="1310" t="str">
        <f>IF(ISNA(VLOOKUP(BJ238,'JOURNÉE 1'!$C$10:AF$298,1,FALSE)),"",VLOOKUP(BJ238,'JOURNÉE 1'!$C$10:$AF$298,1,FALSE))</f>
        <v/>
      </c>
      <c r="BR238" s="280"/>
      <c r="BS238" t="str">
        <f>IF(ISEVEN(ROW()),IF($B238&lt;&gt;0,TEXT($B238,"00")&amp;" "&amp;#REF!&amp;" "&amp;1,""),IF($B237&lt;&gt;0,TEXT($B237,"00")&amp;" "&amp;#REF!&amp;" "&amp;2,""))</f>
        <v/>
      </c>
      <c r="BT238" t="str">
        <f t="shared" si="270"/>
        <v/>
      </c>
      <c r="BU238" t="str">
        <f t="shared" si="271"/>
        <v/>
      </c>
      <c r="BV238" t="str">
        <f t="shared" si="277"/>
        <v/>
      </c>
      <c r="BW238" t="str">
        <f t="shared" si="278"/>
        <v/>
      </c>
      <c r="BX238" t="str">
        <f t="shared" si="279"/>
        <v/>
      </c>
      <c r="BY238" t="str">
        <f t="shared" si="280"/>
        <v/>
      </c>
      <c r="BZ238" t="str">
        <f t="shared" si="281"/>
        <v/>
      </c>
      <c r="CA238" s="935" t="str">
        <f t="shared" si="282"/>
        <v/>
      </c>
    </row>
    <row r="239" spans="1:79" ht="15.75" customHeight="1" thickTop="1" thickBot="1" x14ac:dyDescent="0.45">
      <c r="A239" s="1497"/>
      <c r="B239" s="1678"/>
      <c r="C239" s="80"/>
      <c r="D239" s="81"/>
      <c r="E239" s="81"/>
      <c r="F239" s="82"/>
      <c r="G239" s="82"/>
      <c r="H239" s="1469"/>
      <c r="I239" s="1102" t="str">
        <f>IF(ISNA(VLOOKUP(C239,'J1&amp;J2'!$CA$9:$CE$466,5,FALSE)),"",VLOOKUP(C239,'J1&amp;J2'!$CA$9:$CE$466,5,FALSE))</f>
        <v/>
      </c>
      <c r="J239" s="1519"/>
      <c r="K239" s="1680"/>
      <c r="L239" s="1691"/>
      <c r="M239" s="1469"/>
      <c r="N239" s="1469"/>
      <c r="O239" s="82"/>
      <c r="P239" s="82"/>
      <c r="Q239" s="269"/>
      <c r="R239" s="1691"/>
      <c r="S239" s="1469"/>
      <c r="T239" s="1424"/>
      <c r="U239" s="1328" t="str">
        <f>IF(ISNA(VLOOKUP(T239,SaisieScores!$L$12:$M$103,2,FALSE)),"",VLOOKUP(T239,SaisieScores!$L$12:$M$103,2,FALSE))</f>
        <v/>
      </c>
      <c r="V239" s="942" t="str">
        <f t="shared" si="0"/>
        <v/>
      </c>
      <c r="W239" s="87" t="str">
        <f>IF('JOURNÉE 1'!AC239=0,"",'JOURNÉE 1'!AC239)</f>
        <v/>
      </c>
      <c r="X239" s="70" t="str">
        <f>IF(OR(ISBLANK(U239),U239=""),"",IF(U239="AB","",RANK(U239,$U$214:$U$241,1)+COUNTIF($U$214:U239,U239)-1))</f>
        <v/>
      </c>
      <c r="Y239" s="99"/>
      <c r="Z239" s="99"/>
      <c r="AA239" s="99"/>
      <c r="AB239" s="87" t="str">
        <f t="shared" si="1"/>
        <v/>
      </c>
      <c r="AC239" s="86" t="str">
        <f t="shared" si="285"/>
        <v/>
      </c>
      <c r="AD239" s="1045" t="str">
        <f t="shared" si="272"/>
        <v/>
      </c>
      <c r="AE239" s="87" t="str">
        <f t="shared" si="273"/>
        <v/>
      </c>
      <c r="AF239" s="1140" t="str">
        <f>IF(ISNA(VLOOKUP(C239,'JOURNÉE 1'!$C$10:$AN$257,36,FALSE)),"",VLOOKUP(C239,'JOURNÉE 1'!$C$10:$AN$257,36,FALSE))</f>
        <v/>
      </c>
      <c r="AG239" s="1162" t="str">
        <f t="shared" si="274"/>
        <v/>
      </c>
      <c r="AH239" s="1162" t="str">
        <f t="shared" si="275"/>
        <v/>
      </c>
      <c r="AI239" s="1162" t="str">
        <f t="shared" si="276"/>
        <v/>
      </c>
      <c r="AJ239" s="1068" t="str">
        <f t="shared" si="286"/>
        <v/>
      </c>
      <c r="AK239" s="1045" t="str">
        <f t="shared" si="287"/>
        <v/>
      </c>
      <c r="AL239" s="87" t="str">
        <f t="shared" si="3"/>
        <v/>
      </c>
      <c r="AM239" s="270" t="str">
        <f t="shared" si="4"/>
        <v/>
      </c>
      <c r="AN239" s="284"/>
      <c r="AO239" s="988"/>
      <c r="AP239" s="332"/>
      <c r="AQ239" s="284"/>
      <c r="AR239" s="270" t="str">
        <f t="shared" si="288"/>
        <v/>
      </c>
      <c r="AS239" s="271" t="str">
        <f t="shared" si="5"/>
        <v/>
      </c>
      <c r="AT239" s="272" t="str">
        <f t="shared" si="6"/>
        <v/>
      </c>
      <c r="AU239" s="273" t="str">
        <f t="shared" si="299"/>
        <v/>
      </c>
      <c r="AV239" s="274" t="str">
        <f t="shared" si="214"/>
        <v/>
      </c>
      <c r="AW239" s="1497"/>
      <c r="AX239" s="1497"/>
      <c r="AY239" s="1511"/>
      <c r="AZ239" s="1515"/>
      <c r="BA239" s="1458"/>
      <c r="BB239" s="983" t="str">
        <f t="shared" si="9"/>
        <v/>
      </c>
      <c r="BC239" s="83" t="str">
        <f t="shared" si="10"/>
        <v/>
      </c>
      <c r="BD239" s="984" t="str">
        <f t="shared" si="11"/>
        <v/>
      </c>
      <c r="BE239" s="1654"/>
      <c r="BF239" s="1654"/>
      <c r="BG239" s="1654"/>
      <c r="BH239" s="1654"/>
      <c r="BI239" s="1654"/>
      <c r="BJ239" s="1029" t="str">
        <f t="shared" si="304"/>
        <v/>
      </c>
      <c r="BK239" s="1310" t="str">
        <f t="shared" si="13"/>
        <v/>
      </c>
      <c r="BL239" s="1029" t="str">
        <f>IF(ISBLANK('JOURNÉE 1'!C239),"",'JOURNÉE 1'!C239)</f>
        <v/>
      </c>
      <c r="BM239" s="1310" t="str">
        <f>IF(ISBLANK('JOURNÉE 1'!AB239),"",'JOURNÉE 1'!AB239)</f>
        <v/>
      </c>
      <c r="BN239" s="1310" t="str">
        <f>IF(ISNA(VLOOKUP(BJ239,'JOURNÉE 1'!$BN$10:$BQ$280,3,FALSE)),"",VLOOKUP(BJ239,'JOURNÉE 1'!$BN$10:$BQ$280,3,FALSE))</f>
        <v/>
      </c>
      <c r="BO239" s="1310" t="str">
        <f t="shared" si="21"/>
        <v/>
      </c>
      <c r="BP239" s="1310" t="str">
        <f t="shared" si="126"/>
        <v/>
      </c>
      <c r="BQ239" s="1310" t="str">
        <f>IF(ISNA(VLOOKUP(BJ239,'JOURNÉE 1'!$C$10:AF$298,1,FALSE)),"",VLOOKUP(BJ239,'JOURNÉE 1'!$C$10:$AF$298,1,FALSE))</f>
        <v/>
      </c>
      <c r="BR239" s="277"/>
      <c r="BS239" t="str">
        <f>IF(ISEVEN(ROW()),IF($B239&lt;&gt;0,TEXT($B239,"00")&amp;" "&amp;#REF!&amp;" "&amp;1,""),IF($B238&lt;&gt;0,TEXT($B238,"00")&amp;" "&amp;#REF!&amp;" "&amp;2,""))</f>
        <v/>
      </c>
      <c r="BT239" t="str">
        <f t="shared" si="270"/>
        <v/>
      </c>
      <c r="BU239" t="str">
        <f t="shared" si="271"/>
        <v/>
      </c>
      <c r="BV239" t="str">
        <f t="shared" si="277"/>
        <v/>
      </c>
      <c r="BW239" t="str">
        <f t="shared" si="278"/>
        <v/>
      </c>
      <c r="BX239" t="str">
        <f t="shared" si="279"/>
        <v/>
      </c>
      <c r="BY239" t="str">
        <f t="shared" si="280"/>
        <v/>
      </c>
      <c r="BZ239" t="str">
        <f t="shared" si="281"/>
        <v/>
      </c>
      <c r="CA239" s="935" t="str">
        <f t="shared" si="282"/>
        <v/>
      </c>
    </row>
    <row r="240" spans="1:79" ht="15.75" customHeight="1" thickTop="1" thickBot="1" x14ac:dyDescent="0.45">
      <c r="A240" s="1497"/>
      <c r="B240" s="1683"/>
      <c r="C240" s="97"/>
      <c r="D240" s="98"/>
      <c r="E240" s="98"/>
      <c r="F240" s="87"/>
      <c r="G240" s="87"/>
      <c r="H240" s="1694" t="str">
        <f t="shared" ref="H240" si="325">IF(G241="","",G240+G241)</f>
        <v/>
      </c>
      <c r="I240" s="1103" t="str">
        <f>IF(ISNA(VLOOKUP(C240,'J1&amp;J2'!$CA$9:$CE$466,5,FALSE)),"",VLOOKUP(C240,'J1&amp;J2'!$CA$9:$CE$466,5,FALSE))</f>
        <v/>
      </c>
      <c r="J240" s="1516"/>
      <c r="K240" s="1685" t="str">
        <f>IF(ISNA(VLOOKUP(J240,SaisieScores!$I$12:$J$103,2,FALSE)),"",VLOOKUP(J240,SaisieScores!$I$12:$J$103,2,FALSE))</f>
        <v/>
      </c>
      <c r="L240" s="1686" t="str">
        <f>IF(OR(K240="",K240=0,K240=999),"",K240)</f>
        <v/>
      </c>
      <c r="M240" s="1694" t="str">
        <f>IF(L240="","",L240-$AL$6)</f>
        <v/>
      </c>
      <c r="N240" s="1694" t="str">
        <f t="shared" ref="N240" si="326">IF(K240="","",RANK(K240,($K$10:$K$257),1))</f>
        <v/>
      </c>
      <c r="O240" s="99"/>
      <c r="P240" s="99"/>
      <c r="Q240" s="186"/>
      <c r="R240" s="1690" t="str">
        <f>IF(OR(ISBLANK(K240),K240=""),"",RANK(K240,$K$214:$K$227,1)+COUNTIF($K$214:K240,K240)-1)</f>
        <v/>
      </c>
      <c r="S240" s="1468" t="str">
        <f>IF(R240="","",IF(R240&gt;3,"",IF(R240=1,K240,IF(R240=2,K240,IF(R240=3,K240)))))</f>
        <v/>
      </c>
      <c r="T240" s="1425"/>
      <c r="U240" s="1328" t="str">
        <f>IF(ISNA(VLOOKUP(T240,SaisieScores!$L$12:$M$103,2,FALSE)),"",VLOOKUP(T240,SaisieScores!$L$12:$M$103,2,FALSE))</f>
        <v/>
      </c>
      <c r="V240" s="985" t="str">
        <f t="shared" si="0"/>
        <v/>
      </c>
      <c r="W240" s="82" t="str">
        <f>IF('JOURNÉE 1'!AC240=0,"",'JOURNÉE 1'!AC240)</f>
        <v/>
      </c>
      <c r="X240" s="70" t="str">
        <f>IF(OR(ISBLANK(U240),U240=""),"",IF(U240="AB","",RANK(U240,$U$214:$U$241,1)+COUNTIF($U$214:U240,U240)-1))</f>
        <v/>
      </c>
      <c r="Y240" s="82"/>
      <c r="Z240" s="82"/>
      <c r="AA240" s="82"/>
      <c r="AB240" s="82" t="str">
        <f t="shared" si="1"/>
        <v/>
      </c>
      <c r="AC240" s="1042" t="str">
        <f t="shared" si="285"/>
        <v/>
      </c>
      <c r="AD240" s="1046" t="str">
        <f t="shared" si="272"/>
        <v/>
      </c>
      <c r="AE240" s="82" t="str">
        <f t="shared" si="273"/>
        <v/>
      </c>
      <c r="AF240" s="1141" t="str">
        <f>IF(ISNA(VLOOKUP(C240,'JOURNÉE 1'!$C$10:$AN$257,36,FALSE)),"",VLOOKUP(C240,'JOURNÉE 1'!$C$10:$AN$257,36,FALSE))</f>
        <v/>
      </c>
      <c r="AG240" s="1141" t="str">
        <f t="shared" si="274"/>
        <v/>
      </c>
      <c r="AH240" s="1141" t="str">
        <f t="shared" si="275"/>
        <v/>
      </c>
      <c r="AI240" s="1141" t="str">
        <f t="shared" si="276"/>
        <v/>
      </c>
      <c r="AJ240" s="1069" t="str">
        <f t="shared" si="286"/>
        <v/>
      </c>
      <c r="AK240" s="1046" t="str">
        <f t="shared" si="287"/>
        <v/>
      </c>
      <c r="AL240" s="82" t="str">
        <f t="shared" si="3"/>
        <v/>
      </c>
      <c r="AM240" s="270" t="str">
        <f t="shared" si="4"/>
        <v/>
      </c>
      <c r="AN240" s="270"/>
      <c r="AO240" s="989"/>
      <c r="AP240" s="270"/>
      <c r="AQ240" s="270"/>
      <c r="AR240" s="270" t="str">
        <f t="shared" si="288"/>
        <v/>
      </c>
      <c r="AS240" s="271" t="str">
        <f t="shared" si="5"/>
        <v/>
      </c>
      <c r="AT240" s="272" t="str">
        <f t="shared" si="6"/>
        <v/>
      </c>
      <c r="AU240" s="273" t="str">
        <f t="shared" si="299"/>
        <v/>
      </c>
      <c r="AV240" s="278" t="str">
        <f t="shared" si="214"/>
        <v/>
      </c>
      <c r="AW240" s="1497"/>
      <c r="AX240" s="1497"/>
      <c r="AY240" s="1667">
        <f>IF(BG240= "", "",BG240)</f>
        <v>0</v>
      </c>
      <c r="AZ240" s="1658" t="str">
        <f>IF(OR(BF240=""),"",IF(OR(BG240=""),"",BF240))</f>
        <v/>
      </c>
      <c r="BA240" s="1660" t="str">
        <f>IF(BH240= "", "",BH240)</f>
        <v/>
      </c>
      <c r="BB240" s="1307" t="str">
        <f t="shared" si="9"/>
        <v/>
      </c>
      <c r="BC240" s="87" t="str">
        <f t="shared" si="10"/>
        <v/>
      </c>
      <c r="BD240" s="986" t="str">
        <f t="shared" si="11"/>
        <v/>
      </c>
      <c r="BE240" s="1655" t="str">
        <f>IF(OR(C240="",C241=""),"",CONCATENATE(C240,C241))</f>
        <v/>
      </c>
      <c r="BF240" s="1655" t="str">
        <f>IF(L240= "", "",L240)</f>
        <v/>
      </c>
      <c r="BG240" s="1655">
        <f>IF(ISNA(VLOOKUP(BE240,'JOURNÉE 1'!$BI$10:$BK$280,2,FALSE)),"",VLOOKUP(BE240,'JOURNÉE 1'!$BI$10:$BK$280,2,FALSE))</f>
        <v>0</v>
      </c>
      <c r="BH240" s="1655" t="str">
        <f>IF(OR(BF240="",BG240=""),"",MIN(BF240:BG240))</f>
        <v/>
      </c>
      <c r="BI240" s="1655" t="str">
        <f>IF(COUNTIF(BF240,"&gt;1")&lt;1,"",SMALL(BF240:BG240,1))</f>
        <v/>
      </c>
      <c r="BJ240" s="1029" t="str">
        <f t="shared" si="304"/>
        <v/>
      </c>
      <c r="BK240" s="1310" t="str">
        <f t="shared" si="13"/>
        <v/>
      </c>
      <c r="BL240" s="1029" t="str">
        <f>IF(ISBLANK('JOURNÉE 1'!C240),"",'JOURNÉE 1'!C240)</f>
        <v/>
      </c>
      <c r="BM240" s="1310" t="str">
        <f>IF(ISBLANK('JOURNÉE 1'!AB240),"",'JOURNÉE 1'!AB240)</f>
        <v/>
      </c>
      <c r="BN240" s="1310" t="str">
        <f>IF(ISNA(VLOOKUP(BJ240,'JOURNÉE 1'!$BN$10:$BQ$280,3,FALSE)),"",VLOOKUP(BJ240,'JOURNÉE 1'!$BN$10:$BQ$280,3,FALSE))</f>
        <v/>
      </c>
      <c r="BO240" s="1310" t="str">
        <f t="shared" si="21"/>
        <v/>
      </c>
      <c r="BP240" s="1310" t="str">
        <f t="shared" si="126"/>
        <v/>
      </c>
      <c r="BQ240" s="1310" t="str">
        <f>IF(ISNA(VLOOKUP(BJ240,'JOURNÉE 1'!$C$10:AF$298,1,FALSE)),"",VLOOKUP(BJ240,'JOURNÉE 1'!$C$10:$AF$298,1,FALSE))</f>
        <v/>
      </c>
      <c r="BR240" s="280"/>
      <c r="BS240" t="str">
        <f>IF(ISEVEN(ROW()),IF($B240&lt;&gt;0,TEXT($B240,"00")&amp;" "&amp;#REF!&amp;" "&amp;1,""),IF($B239&lt;&gt;0,TEXT($B239,"00")&amp;" "&amp;#REF!&amp;" "&amp;2,""))</f>
        <v/>
      </c>
      <c r="BT240" t="str">
        <f t="shared" si="270"/>
        <v/>
      </c>
      <c r="BU240" t="str">
        <f t="shared" si="271"/>
        <v/>
      </c>
      <c r="BV240" t="str">
        <f t="shared" si="277"/>
        <v/>
      </c>
      <c r="BW240" t="str">
        <f t="shared" si="278"/>
        <v/>
      </c>
      <c r="BX240" t="str">
        <f t="shared" si="279"/>
        <v/>
      </c>
      <c r="BY240" t="str">
        <f t="shared" si="280"/>
        <v/>
      </c>
      <c r="BZ240" t="str">
        <f t="shared" si="281"/>
        <v/>
      </c>
      <c r="CA240" s="935" t="str">
        <f t="shared" si="282"/>
        <v/>
      </c>
    </row>
    <row r="241" spans="1:79" ht="15.75" customHeight="1" thickTop="1" thickBot="1" x14ac:dyDescent="0.45">
      <c r="A241" s="1470"/>
      <c r="B241" s="1688"/>
      <c r="C241" s="119"/>
      <c r="D241" s="120"/>
      <c r="E241" s="120"/>
      <c r="F241" s="121"/>
      <c r="G241" s="121"/>
      <c r="H241" s="1475"/>
      <c r="I241" s="1108" t="str">
        <f>IF(ISNA(VLOOKUP(C241,'J1&amp;J2'!$CA$9:$CE$466,5,FALSE)),"",VLOOKUP(C241,'J1&amp;J2'!$CA$9:$CE$466,5,FALSE))</f>
        <v/>
      </c>
      <c r="J241" s="1624"/>
      <c r="K241" s="1693"/>
      <c r="L241" s="1682"/>
      <c r="M241" s="1475"/>
      <c r="N241" s="1475"/>
      <c r="O241" s="125"/>
      <c r="P241" s="125"/>
      <c r="Q241" s="291"/>
      <c r="R241" s="1682"/>
      <c r="S241" s="1478"/>
      <c r="T241" s="1427"/>
      <c r="U241" s="1346" t="str">
        <f>IF(ISNA(VLOOKUP(T241,SaisieScores!$L$12:$M$103,2,FALSE)),"",VLOOKUP(T241,SaisieScores!$L$12:$M$103,2,FALSE))</f>
        <v/>
      </c>
      <c r="V241" s="143" t="str">
        <f t="shared" si="0"/>
        <v/>
      </c>
      <c r="W241" s="121" t="str">
        <f>IF('JOURNÉE 1'!AC241=0,"",'JOURNÉE 1'!AC241)</f>
        <v/>
      </c>
      <c r="X241" s="1111" t="str">
        <f>IF(OR(ISBLANK(U241),U241=""),"",IF(U241="AB","",RANK(U241,$U$214:$U$241,1)+COUNTIF($U$214:U241,U241)-1))</f>
        <v/>
      </c>
      <c r="Y241" s="121"/>
      <c r="Z241" s="121"/>
      <c r="AA241" s="121"/>
      <c r="AB241" s="121" t="str">
        <f t="shared" si="1"/>
        <v/>
      </c>
      <c r="AC241" s="124" t="str">
        <f t="shared" si="285"/>
        <v/>
      </c>
      <c r="AD241" s="127" t="str">
        <f t="shared" si="272"/>
        <v/>
      </c>
      <c r="AE241" s="121" t="str">
        <f t="shared" si="273"/>
        <v/>
      </c>
      <c r="AF241" s="1142" t="str">
        <f>IF(ISNA(VLOOKUP(C241,'JOURNÉE 1'!$C$10:$AN$257,36,FALSE)),"",VLOOKUP(C241,'JOURNÉE 1'!$C$10:$AN$257,36,FALSE))</f>
        <v/>
      </c>
      <c r="AG241" s="1163" t="str">
        <f t="shared" si="274"/>
        <v/>
      </c>
      <c r="AH241" s="1163" t="str">
        <f t="shared" si="275"/>
        <v/>
      </c>
      <c r="AI241" s="1163" t="str">
        <f t="shared" si="276"/>
        <v/>
      </c>
      <c r="AJ241" s="1070" t="str">
        <f t="shared" si="286"/>
        <v/>
      </c>
      <c r="AK241" s="127" t="str">
        <f t="shared" si="287"/>
        <v/>
      </c>
      <c r="AL241" s="121" t="str">
        <f t="shared" si="3"/>
        <v/>
      </c>
      <c r="AM241" s="292" t="str">
        <f t="shared" si="4"/>
        <v/>
      </c>
      <c r="AN241" s="292"/>
      <c r="AO241" s="293"/>
      <c r="AP241" s="292"/>
      <c r="AQ241" s="292"/>
      <c r="AR241" s="292" t="str">
        <f t="shared" si="288"/>
        <v/>
      </c>
      <c r="AS241" s="294" t="str">
        <f t="shared" si="5"/>
        <v/>
      </c>
      <c r="AT241" s="295" t="str">
        <f t="shared" si="6"/>
        <v/>
      </c>
      <c r="AU241" s="296" t="str">
        <f t="shared" si="299"/>
        <v/>
      </c>
      <c r="AV241" s="297" t="str">
        <f t="shared" si="214"/>
        <v/>
      </c>
      <c r="AW241" s="1470"/>
      <c r="AX241" s="1470"/>
      <c r="AY241" s="1504"/>
      <c r="AZ241" s="1507"/>
      <c r="BA241" s="1470"/>
      <c r="BB241" s="298" t="str">
        <f t="shared" si="9"/>
        <v/>
      </c>
      <c r="BC241" s="121" t="str">
        <f t="shared" si="10"/>
        <v/>
      </c>
      <c r="BD241" s="299" t="str">
        <f t="shared" si="11"/>
        <v/>
      </c>
      <c r="BE241" s="1656"/>
      <c r="BF241" s="1656"/>
      <c r="BG241" s="1656"/>
      <c r="BH241" s="1656"/>
      <c r="BI241" s="1656"/>
      <c r="BJ241" s="1370" t="str">
        <f t="shared" si="304"/>
        <v/>
      </c>
      <c r="BK241" s="1369" t="str">
        <f t="shared" si="13"/>
        <v/>
      </c>
      <c r="BL241" s="1370" t="str">
        <f>IF(ISBLANK('JOURNÉE 1'!C241),"",'JOURNÉE 1'!C241)</f>
        <v/>
      </c>
      <c r="BM241" s="1369" t="str">
        <f>IF(ISBLANK('JOURNÉE 1'!AB241),"",'JOURNÉE 1'!AB241)</f>
        <v/>
      </c>
      <c r="BN241" s="1369" t="str">
        <f>IF(ISNA(VLOOKUP(BJ241,'JOURNÉE 1'!$BN$10:$BQ$280,3,FALSE)),"",VLOOKUP(BJ241,'JOURNÉE 1'!$BN$10:$BQ$280,3,FALSE))</f>
        <v/>
      </c>
      <c r="BO241" s="1369" t="str">
        <f t="shared" si="21"/>
        <v/>
      </c>
      <c r="BP241" s="1369" t="str">
        <f t="shared" si="126"/>
        <v/>
      </c>
      <c r="BQ241" s="1369" t="str">
        <f>IF(ISNA(VLOOKUP(BJ241,'JOURNÉE 1'!$C$10:AF$298,1,FALSE)),"",VLOOKUP(BJ241,'JOURNÉE 1'!$C$10:$AF$298,1,FALSE))</f>
        <v/>
      </c>
      <c r="BR241" s="217"/>
      <c r="BS241" t="str">
        <f>IF(ISEVEN(ROW()),IF($B241&lt;&gt;0,TEXT($B241,"00")&amp;" "&amp;#REF!&amp;" "&amp;1,""),IF($B240&lt;&gt;0,TEXT($B240,"00")&amp;" "&amp;#REF!&amp;" "&amp;2,""))</f>
        <v/>
      </c>
      <c r="BT241" t="str">
        <f t="shared" si="270"/>
        <v/>
      </c>
      <c r="BU241" t="str">
        <f t="shared" si="271"/>
        <v/>
      </c>
      <c r="BV241" t="str">
        <f t="shared" si="277"/>
        <v/>
      </c>
      <c r="BW241" t="str">
        <f t="shared" si="278"/>
        <v/>
      </c>
      <c r="BX241" t="str">
        <f t="shared" si="279"/>
        <v/>
      </c>
      <c r="BY241" t="str">
        <f t="shared" si="280"/>
        <v/>
      </c>
      <c r="BZ241" t="str">
        <f t="shared" si="281"/>
        <v/>
      </c>
      <c r="CA241" s="935" t="str">
        <f t="shared" si="282"/>
        <v/>
      </c>
    </row>
    <row r="242" spans="1:79" ht="15.75" customHeight="1" thickTop="1" thickBot="1" x14ac:dyDescent="0.45">
      <c r="A242" s="1674" t="s">
        <v>323</v>
      </c>
      <c r="B242" s="1677"/>
      <c r="C242" s="68"/>
      <c r="D242" s="69"/>
      <c r="E242" s="69"/>
      <c r="F242" s="70"/>
      <c r="G242" s="70"/>
      <c r="H242" s="1571" t="str">
        <f t="shared" ref="H242" si="327">IF(G243="","",G242+G243)</f>
        <v/>
      </c>
      <c r="I242" s="1101" t="str">
        <f>IF(ISNA(VLOOKUP(C242,'J1&amp;J2'!$CA$9:$CE$466,5,FALSE)),"",VLOOKUP(C242,'J1&amp;J2'!$CA$9:$CE$466,5,FALSE))</f>
        <v/>
      </c>
      <c r="J242" s="1518"/>
      <c r="K242" s="1679" t="str">
        <f>IF(ISNA(VLOOKUP(J242,SaisieScores!$I$12:$J$103,2,FALSE)),"",VLOOKUP(J242,SaisieScores!$I$12:$J$103,2,FALSE))</f>
        <v/>
      </c>
      <c r="L242" s="1681" t="str">
        <f>IF(OR(K242="",K242=0,K242=999),"",K242)</f>
        <v/>
      </c>
      <c r="M242" s="1567" t="str">
        <f>IF(L242="","",L242-$AL$6)</f>
        <v/>
      </c>
      <c r="N242" s="1567" t="str">
        <f t="shared" ref="N242" si="328">IF(K242="","",RANK(K242,($K$10:$K$257),1))</f>
        <v/>
      </c>
      <c r="O242" s="103" t="str">
        <f>IF(COUNTIF($K$242:$K$257,"&gt;1")&lt;1,"",SMALL($K$242:$K$257,1))</f>
        <v/>
      </c>
      <c r="P242" s="103" t="str">
        <f>IF(O242="","",RANK(O242,($O$10:$O$257),1))</f>
        <v/>
      </c>
      <c r="Q242" s="390" t="str">
        <f>IF(P242&gt;20,"",IF(P242&lt;=190,40-((P242-1)*2),1))</f>
        <v/>
      </c>
      <c r="R242" s="1671" t="str">
        <f>IF(OR(ISBLANK(K242),K242=""),"",RANK(K242,$K$242:$K$257,1)+COUNTIF($K$242:K242,K242)-1)</f>
        <v/>
      </c>
      <c r="S242" s="1595" t="str">
        <f>IF(R242="","",IF(R242&gt;3,"",IF(R242=1,K242,IF(R242=2,K242,IF(R242=3,K242)))))</f>
        <v/>
      </c>
      <c r="T242" s="1428"/>
      <c r="U242" s="1337" t="str">
        <f>IF(ISNA(VLOOKUP(T242,SaisieScores!$L$12:$M$103,2,FALSE)),"",VLOOKUP(T242,SaisieScores!$L$12:$M$103,2,FALSE))</f>
        <v/>
      </c>
      <c r="V242" s="1378" t="str">
        <f t="shared" si="0"/>
        <v/>
      </c>
      <c r="W242" s="157" t="str">
        <f>IF('JOURNÉE 1'!AC242=0,"",'JOURNÉE 1'!AC242)</f>
        <v/>
      </c>
      <c r="X242" s="157" t="str">
        <f>IF(OR(ISBLANK(U242),U242=""),"",IF(U242="AB","",RANK(U242,$U$242:$U$257,1)+COUNTIF($U$242:U242,U242)-1))</f>
        <v/>
      </c>
      <c r="Y242" s="157" t="str">
        <f>IF(COUNTIF($U$242:$U$257,"&gt;1")&lt;1,"",SMALL($U$242:$U$257,1))</f>
        <v/>
      </c>
      <c r="Z242" s="157" t="str">
        <f>IF(Y242="","",RANK(Y242,($Y$10:$Y$257),1))</f>
        <v/>
      </c>
      <c r="AA242" s="157" t="str">
        <f>IF(Z242&gt;20,"",IF(Z242&lt;=190,20-((Z242-1)*1),1))</f>
        <v/>
      </c>
      <c r="AB242" s="1379" t="str">
        <f t="shared" si="1"/>
        <v/>
      </c>
      <c r="AC242" s="1375" t="str">
        <f t="shared" si="285"/>
        <v/>
      </c>
      <c r="AD242" s="1372" t="str">
        <f t="shared" si="272"/>
        <v/>
      </c>
      <c r="AE242" s="1380" t="str">
        <f t="shared" si="273"/>
        <v/>
      </c>
      <c r="AF242" s="1381" t="str">
        <f>IF(ISNA(VLOOKUP(C242,'JOURNÉE 1'!$C$10:$AN$257,36,FALSE)),"",VLOOKUP(C242,'JOURNÉE 1'!$C$10:$AN$257,36,FALSE))</f>
        <v/>
      </c>
      <c r="AG242" s="1143" t="str">
        <f t="shared" si="274"/>
        <v/>
      </c>
      <c r="AH242" s="1143" t="str">
        <f t="shared" si="275"/>
        <v/>
      </c>
      <c r="AI242" s="1143" t="str">
        <f t="shared" si="276"/>
        <v/>
      </c>
      <c r="AJ242" s="1067" t="str">
        <f t="shared" si="286"/>
        <v/>
      </c>
      <c r="AK242" s="1372" t="str">
        <f t="shared" si="287"/>
        <v/>
      </c>
      <c r="AL242" s="1380" t="str">
        <f t="shared" si="3"/>
        <v/>
      </c>
      <c r="AM242" s="1382" t="str">
        <f t="shared" si="4"/>
        <v/>
      </c>
      <c r="AN242" s="904" t="str">
        <f>IF(COUNTIF($AT$242:$AT$257,"&gt;1")&lt;1,"",SMALL($AT$242:$AT$257,1))</f>
        <v/>
      </c>
      <c r="AO242" s="907" t="str">
        <f>IF(COUNTIF($AN$242:$AN$257,"&gt;1")&lt;1,"",SMALL($AN$242:$AN$257,1))</f>
        <v/>
      </c>
      <c r="AP242" s="907" t="str">
        <f>IF(AO242="","",RANK(AO242,($AO$10:$AO$257),1))</f>
        <v/>
      </c>
      <c r="AQ242" s="907" t="str">
        <f>IF(AP242&gt;20,"",IF(AP242&lt;=190,20-((AP242-1)*1),1))</f>
        <v/>
      </c>
      <c r="AR242" s="302" t="str">
        <f t="shared" si="288"/>
        <v/>
      </c>
      <c r="AS242" s="1383" t="str">
        <f t="shared" si="5"/>
        <v/>
      </c>
      <c r="AT242" s="1384" t="str">
        <f t="shared" si="6"/>
        <v/>
      </c>
      <c r="AU242" s="1385" t="str">
        <f>IF(OR(ISBLANK(AM242),AM242=""),"",RANK(AM242,($AM$242:$AM$257),1))</f>
        <v/>
      </c>
      <c r="AV242" s="1386"/>
      <c r="AW242" s="1496">
        <f>IF(SUM(Q245+AA246+AQ246)&lt;&gt;0,SUM(Q245+AA246+AQ246),0)</f>
        <v>0</v>
      </c>
      <c r="AX242" s="1502" t="str">
        <f>IF(AW242=0,"0",RANK(AW242,$AW$10:$AW$257,0))</f>
        <v>0</v>
      </c>
      <c r="AY242" s="1666">
        <f>IF(BG242= "", "",BG242)</f>
        <v>0</v>
      </c>
      <c r="AZ242" s="1657" t="str">
        <f>IF(OR(BF242=""),"",IF(OR(BG242=""),"",BF242))</f>
        <v/>
      </c>
      <c r="BA242" s="1659" t="str">
        <f>IF(BH242= "", "",BH242)</f>
        <v/>
      </c>
      <c r="BB242" s="1387" t="str">
        <f t="shared" si="9"/>
        <v/>
      </c>
      <c r="BC242" s="1388" t="str">
        <f t="shared" si="10"/>
        <v/>
      </c>
      <c r="BD242" s="1389" t="str">
        <f t="shared" si="11"/>
        <v/>
      </c>
      <c r="BE242" s="1653" t="str">
        <f>IF(OR(C242="",C243=""),"",CONCATENATE(C242,C243))</f>
        <v/>
      </c>
      <c r="BF242" s="1653" t="str">
        <f>IF(L242= "", "",L242)</f>
        <v/>
      </c>
      <c r="BG242" s="1653">
        <f>IF(ISNA(VLOOKUP(BE242,'JOURNÉE 1'!$BI$10:$BK$280,2,FALSE)),"",VLOOKUP(BE242,'JOURNÉE 1'!$BI$10:$BK$280,2,FALSE))</f>
        <v>0</v>
      </c>
      <c r="BH242" s="1653" t="str">
        <f>IF(OR(BF242="",BG242=""),"",MIN(BF242:BG242))</f>
        <v/>
      </c>
      <c r="BI242" s="1653" t="str">
        <f>IF(COUNTIF(BF242,"&gt;1")&lt;1,"",SMALL(BF242:BG242,1))</f>
        <v/>
      </c>
      <c r="BJ242" s="1374" t="str">
        <f t="shared" si="304"/>
        <v/>
      </c>
      <c r="BK242" s="1373" t="str">
        <f t="shared" si="13"/>
        <v/>
      </c>
      <c r="BL242" s="1374" t="str">
        <f>IF(ISBLANK('JOURNÉE 1'!C242),"",'JOURNÉE 1'!C242)</f>
        <v/>
      </c>
      <c r="BM242" s="1373" t="str">
        <f>IF(ISBLANK('JOURNÉE 1'!AB242),"",'JOURNÉE 1'!AB242)</f>
        <v/>
      </c>
      <c r="BN242" s="1373" t="str">
        <f>IF(ISNA(VLOOKUP(BJ242,'JOURNÉE 1'!$BN$10:$BQ$280,3,FALSE)),"",VLOOKUP(BJ242,'JOURNÉE 1'!$BN$10:$BQ$280,3,FALSE))</f>
        <v/>
      </c>
      <c r="BO242" s="1373" t="str">
        <f t="shared" si="21"/>
        <v/>
      </c>
      <c r="BP242" s="1373"/>
      <c r="BQ242" s="1373" t="str">
        <f>IF(ISNA(VLOOKUP(BJ242,'JOURNÉE 1'!$C$10:AF$298,1,FALSE)),"",VLOOKUP(BJ242,'JOURNÉE 1'!$C$10:$AF$298,1,FALSE))</f>
        <v/>
      </c>
      <c r="BR242" s="310"/>
      <c r="BS242" t="str">
        <f>IF(ISEVEN(ROW()),IF($B242&lt;&gt;0,TEXT($B242,"00")&amp;" "&amp;#REF!&amp;" "&amp;1,""),IF($B241&lt;&gt;0,TEXT($B241,"00")&amp;" "&amp;#REF!&amp;" "&amp;2,""))</f>
        <v/>
      </c>
      <c r="BT242" t="str">
        <f t="shared" si="270"/>
        <v/>
      </c>
      <c r="BU242" t="str">
        <f t="shared" si="271"/>
        <v/>
      </c>
      <c r="BV242" t="str">
        <f t="shared" si="277"/>
        <v/>
      </c>
      <c r="BW242" t="str">
        <f t="shared" si="278"/>
        <v/>
      </c>
      <c r="BX242" t="str">
        <f t="shared" si="279"/>
        <v/>
      </c>
      <c r="BY242" t="str">
        <f t="shared" si="280"/>
        <v/>
      </c>
      <c r="BZ242" t="str">
        <f t="shared" si="281"/>
        <v/>
      </c>
      <c r="CA242" s="935" t="str">
        <f t="shared" si="282"/>
        <v/>
      </c>
    </row>
    <row r="243" spans="1:79" ht="15.75" customHeight="1" thickTop="1" thickBot="1" x14ac:dyDescent="0.45">
      <c r="A243" s="1675"/>
      <c r="B243" s="1678"/>
      <c r="C243" s="80"/>
      <c r="D243" s="81"/>
      <c r="E243" s="81"/>
      <c r="F243" s="82"/>
      <c r="G243" s="82"/>
      <c r="H243" s="1469"/>
      <c r="I243" s="1102" t="str">
        <f>IF(ISNA(VLOOKUP(C243,'J1&amp;J2'!$CA$9:$CE$466,5,FALSE)),"",VLOOKUP(C243,'J1&amp;J2'!$CA$9:$CE$466,5,FALSE))</f>
        <v/>
      </c>
      <c r="J243" s="1519"/>
      <c r="K243" s="1680"/>
      <c r="L243" s="1682"/>
      <c r="M243" s="1469"/>
      <c r="N243" s="1469"/>
      <c r="O243" s="82" t="str">
        <f>IF(COUNTIF($K$242:$K$257,"&gt;1")&lt;2,"",SMALL($K$242:$K$257,2))</f>
        <v/>
      </c>
      <c r="P243" s="82" t="str">
        <f>IF(O243="","",RANK(O243,($O$10:$O$257),1))</f>
        <v/>
      </c>
      <c r="Q243" s="269" t="str">
        <f>IF(P243&gt;20,"",IF(P243&lt;=190,40-((P243-1)*2),1))</f>
        <v/>
      </c>
      <c r="R243" s="1672"/>
      <c r="S243" s="1673"/>
      <c r="T243" s="1424"/>
      <c r="U243" s="1328" t="str">
        <f>IF(ISNA(VLOOKUP(T243,SaisieScores!$L$12:$M$103,2,FALSE)),"",VLOOKUP(T243,SaisieScores!$L$12:$M$103,2,FALSE))</f>
        <v/>
      </c>
      <c r="V243" s="143" t="str">
        <f t="shared" ref="V243:V257" si="329">IF(OR(U243="",U243=0,U243=999),"",U243)</f>
        <v/>
      </c>
      <c r="W243" s="121" t="str">
        <f>IF('JOURNÉE 1'!AC243=0,"",'JOURNÉE 1'!AC243)</f>
        <v/>
      </c>
      <c r="X243" s="70" t="str">
        <f>IF(OR(ISBLANK(U243),U243=""),"",IF(U243="AB","",RANK(U243,$U$242:$U$257,1)+COUNTIF($U$242:U243,U243)-1))</f>
        <v/>
      </c>
      <c r="Y243" s="82" t="str">
        <f>IF(COUNTIF($U$242:$U$257,"&gt;1")&lt;2,"",SMALL($U$242:$U$257,2))</f>
        <v/>
      </c>
      <c r="Z243" s="82" t="str">
        <f>IF(Y243="","",RANK(Y243,($Y$10:$Y$257),1))</f>
        <v/>
      </c>
      <c r="AA243" s="82" t="str">
        <f>IF(Z243&gt;20,"",IF(Z243&lt;=190,20-((Z243-1)*1),1))</f>
        <v/>
      </c>
      <c r="AB243" s="123" t="str">
        <f t="shared" ref="AB243:AB257" si="330">IF(AD243&gt;20,"",IF(AD243&lt;=190,20-((AD243-1)*1),1))</f>
        <v/>
      </c>
      <c r="AC243" s="86" t="str">
        <f t="shared" si="285"/>
        <v/>
      </c>
      <c r="AD243" s="1045" t="str">
        <f t="shared" si="272"/>
        <v/>
      </c>
      <c r="AE243" s="87" t="str">
        <f t="shared" si="273"/>
        <v/>
      </c>
      <c r="AF243" s="1140" t="str">
        <f>IF(ISNA(VLOOKUP(C243,'JOURNÉE 1'!$C$10:$AN$257,36,FALSE)),"",VLOOKUP(C243,'JOURNÉE 1'!$C$10:$AN$257,36,FALSE))</f>
        <v/>
      </c>
      <c r="AG243" s="1162" t="str">
        <f t="shared" si="274"/>
        <v/>
      </c>
      <c r="AH243" s="1162" t="str">
        <f t="shared" si="275"/>
        <v/>
      </c>
      <c r="AI243" s="1162" t="str">
        <f t="shared" si="276"/>
        <v/>
      </c>
      <c r="AJ243" s="1068" t="str">
        <f t="shared" si="286"/>
        <v/>
      </c>
      <c r="AK243" s="1045" t="str">
        <f t="shared" si="287"/>
        <v/>
      </c>
      <c r="AL243" s="87" t="str">
        <f t="shared" ref="AL243:AL257" si="331">IF(AU243="","",IF(AU243&gt;4,"",IF(AU243=1,AJ243,IF(AU243=2,AJ243,IF(AU243=3,AJ243,IF(AU243=4,AJ243))))))</f>
        <v/>
      </c>
      <c r="AM243" s="292" t="str">
        <f t="shared" ref="AM243:AM257" si="332">IF((AE243=""),AJ243,"")</f>
        <v/>
      </c>
      <c r="AN243" s="905" t="str">
        <f>IF(COUNTIF($AT$242:$AT$257,"&gt;1")&lt;2,"",SMALL($AT$242:$AT$257,2))</f>
        <v/>
      </c>
      <c r="AO243" s="886" t="str">
        <f>IF(COUNTIF($AN$242:$AN$257,"&gt;1")&lt;2,"",SMALL($AN$242:$AN$257,2))</f>
        <v/>
      </c>
      <c r="AP243" s="886" t="str">
        <f>IF(AO243="","",RANK(AO243,($AO$10:$AO$257),1))</f>
        <v/>
      </c>
      <c r="AQ243" s="886" t="str">
        <f>IF(AP243&gt;20,"",IF(AP243&lt;=190,20-((AP243-1)*1),1))</f>
        <v/>
      </c>
      <c r="AR243" s="270" t="str">
        <f t="shared" si="288"/>
        <v/>
      </c>
      <c r="AS243" s="294" t="str">
        <f t="shared" ref="AS243:AS257" si="333">IF(AR243&gt;20,"",IF(AR243&lt;=190,20-((AR243-1)*1),1))</f>
        <v/>
      </c>
      <c r="AT243" s="295" t="str">
        <f t="shared" ref="AT243:AT257" si="334">IF((AE243=""),AJ243,"")</f>
        <v/>
      </c>
      <c r="AU243" s="296" t="str">
        <f t="shared" ref="AU243:AU257" si="335">IF(OR(ISBLANK(AM243),AM243=""),"",RANK(AM243,($AM$242:$AM$257),1))</f>
        <v/>
      </c>
      <c r="AV243" s="887"/>
      <c r="AW243" s="1497"/>
      <c r="AX243" s="1497"/>
      <c r="AY243" s="1504"/>
      <c r="AZ243" s="1507"/>
      <c r="BA243" s="1470"/>
      <c r="BB243" s="298" t="str">
        <f t="shared" ref="BB243:BB257" si="336">IF(W243= "", "",W243)</f>
        <v/>
      </c>
      <c r="BC243" s="121" t="str">
        <f t="shared" ref="BC243:BC257" si="337">IF(OR(BK243=""),"",IF(OR(BN243=""),"",BK243))</f>
        <v/>
      </c>
      <c r="BD243" s="299" t="str">
        <f t="shared" ref="BD243:BD257" si="338">IF(OR(BK243="",BN243=""),"",MIN(BK243:BN243))</f>
        <v/>
      </c>
      <c r="BE243" s="1654"/>
      <c r="BF243" s="1654"/>
      <c r="BG243" s="1654"/>
      <c r="BH243" s="1654"/>
      <c r="BI243" s="1654"/>
      <c r="BJ243" s="1029" t="str">
        <f t="shared" si="304"/>
        <v/>
      </c>
      <c r="BK243" s="1310" t="str">
        <f t="shared" ref="BK243:BK257" si="339">IF(V243= "", "",V243)</f>
        <v/>
      </c>
      <c r="BL243" s="1029" t="str">
        <f>IF(ISBLANK('JOURNÉE 1'!C243),"",'JOURNÉE 1'!C243)</f>
        <v/>
      </c>
      <c r="BM243" s="1310" t="str">
        <f>IF(ISBLANK('JOURNÉE 1'!AB243),"",'JOURNÉE 1'!AB243)</f>
        <v/>
      </c>
      <c r="BN243" s="1310" t="str">
        <f>IF(ISNA(VLOOKUP(BJ243,'JOURNÉE 1'!$BN$10:$BQ$280,3,FALSE)),"",VLOOKUP(BJ243,'JOURNÉE 1'!$BN$10:$BQ$280,3,FALSE))</f>
        <v/>
      </c>
      <c r="BO243" s="1310" t="str">
        <f t="shared" ref="BO243:BO257" si="340">IF(OR(BK243="",BN243=""),"",MIN(BK243:BN243))</f>
        <v/>
      </c>
      <c r="BP243" s="1310"/>
      <c r="BQ243" s="1310" t="str">
        <f>IF(ISNA(VLOOKUP(BJ243,'JOURNÉE 1'!$C$10:AF$298,1,FALSE)),"",VLOOKUP(BJ243,'JOURNÉE 1'!$C$10:$AF$298,1,FALSE))</f>
        <v/>
      </c>
      <c r="BR243" s="277"/>
      <c r="BS243" t="str">
        <f>IF(ISEVEN(ROW()),IF($B243&lt;&gt;0,TEXT($B243,"00")&amp;" "&amp;#REF!&amp;" "&amp;1,""),IF($B242&lt;&gt;0,TEXT($B242,"00")&amp;" "&amp;#REF!&amp;" "&amp;2,""))</f>
        <v/>
      </c>
      <c r="BT243" t="str">
        <f t="shared" si="270"/>
        <v/>
      </c>
      <c r="BU243" t="str">
        <f t="shared" si="271"/>
        <v/>
      </c>
      <c r="BV243" t="str">
        <f t="shared" si="277"/>
        <v/>
      </c>
      <c r="BW243" t="str">
        <f t="shared" si="278"/>
        <v/>
      </c>
      <c r="BX243" t="str">
        <f t="shared" si="279"/>
        <v/>
      </c>
      <c r="BY243" t="str">
        <f t="shared" si="280"/>
        <v/>
      </c>
      <c r="BZ243" t="str">
        <f t="shared" si="281"/>
        <v/>
      </c>
      <c r="CA243" s="935" t="str">
        <f t="shared" si="282"/>
        <v/>
      </c>
    </row>
    <row r="244" spans="1:79" ht="15.75" customHeight="1" thickTop="1" thickBot="1" x14ac:dyDescent="0.45">
      <c r="A244" s="1675"/>
      <c r="B244" s="1683"/>
      <c r="C244" s="97"/>
      <c r="D244" s="98"/>
      <c r="E244" s="98"/>
      <c r="F244" s="87"/>
      <c r="G244" s="87"/>
      <c r="H244" s="1661" t="str">
        <f t="shared" ref="H244" si="341">IF(G245="","",G244+G245)</f>
        <v/>
      </c>
      <c r="I244" s="1103" t="str">
        <f>IF(ISNA(VLOOKUP(C244,'J1&amp;J2'!$CA$9:$CE$466,5,FALSE)),"",VLOOKUP(C244,'J1&amp;J2'!$CA$9:$CE$466,5,FALSE))</f>
        <v/>
      </c>
      <c r="J244" s="1516"/>
      <c r="K244" s="1685" t="str">
        <f>IF(ISNA(VLOOKUP(J244,SaisieScores!$I$12:$J$103,2,FALSE)),"",VLOOKUP(J244,SaisieScores!$I$12:$J$103,2,FALSE))</f>
        <v/>
      </c>
      <c r="L244" s="1686" t="str">
        <f>IF(OR(K244="",K244=0,K244=999),"",K244)</f>
        <v/>
      </c>
      <c r="M244" s="1661" t="str">
        <f>IF(L244="","",L244-$AL$6)</f>
        <v/>
      </c>
      <c r="N244" s="1661" t="str">
        <f t="shared" ref="N244" si="342">IF(K244="","",RANK(K244,($K$10:$K$257),1))</f>
        <v/>
      </c>
      <c r="O244" s="82" t="str">
        <f>IF(COUNTIF($K$242:$K$257,"&gt;1")&lt;3,"",SMALL($K$242:$K$257,3))</f>
        <v/>
      </c>
      <c r="P244" s="82" t="str">
        <f>IF(O244="","",RANK(O244,($O$10:$O$257),1))</f>
        <v/>
      </c>
      <c r="Q244" s="269" t="str">
        <f>IF(P244&gt;20,"",IF(P244&lt;=190,40-((P244-1)*2),1))</f>
        <v/>
      </c>
      <c r="R244" s="1662" t="str">
        <f>IF(OR(ISBLANK(K244),K244=""),"",RANK(K244,$K$242:$K$257,1)+COUNTIF($K$242:K244,K244)-1)</f>
        <v/>
      </c>
      <c r="S244" s="1664" t="str">
        <f>IF(R244="","",IF(R244&gt;3,"",IF(R244=1,K244,IF(R244=2,K244,IF(R244=3,K244)))))</f>
        <v/>
      </c>
      <c r="T244" s="1425"/>
      <c r="U244" s="1328" t="str">
        <f>IF(ISNA(VLOOKUP(T244,SaisieScores!$L$12:$M$103,2,FALSE)),"",VLOOKUP(T244,SaisieScores!$L$12:$M$103,2,FALSE))</f>
        <v/>
      </c>
      <c r="V244" s="143" t="str">
        <f t="shared" si="329"/>
        <v/>
      </c>
      <c r="W244" s="121" t="str">
        <f>IF('JOURNÉE 1'!AC244=0,"",'JOURNÉE 1'!AC244)</f>
        <v/>
      </c>
      <c r="X244" s="70" t="str">
        <f>IF(OR(ISBLANK(U244),U244=""),"",IF(U244="AB","",RANK(U244,$U$242:$U$257,1)+COUNTIF($U$242:U244,U244)-1))</f>
        <v/>
      </c>
      <c r="Y244" s="82" t="str">
        <f>IF(COUNTIF($U$242:$U$257,"&gt;1")&lt;3,"",SMALL($U$242:$U$257,3))</f>
        <v/>
      </c>
      <c r="Z244" s="82" t="str">
        <f>IF(Y244="","",RANK(Y244,($Y$10:$Y$257),1))</f>
        <v/>
      </c>
      <c r="AA244" s="82" t="str">
        <f>IF(Z244&gt;20,"",IF(Z244&lt;=190,20-((Z244-1)*1),1))</f>
        <v/>
      </c>
      <c r="AB244" s="123" t="str">
        <f t="shared" si="330"/>
        <v/>
      </c>
      <c r="AC244" s="1042" t="str">
        <f t="shared" si="285"/>
        <v/>
      </c>
      <c r="AD244" s="1046" t="str">
        <f t="shared" si="272"/>
        <v/>
      </c>
      <c r="AE244" s="940" t="str">
        <f t="shared" si="273"/>
        <v/>
      </c>
      <c r="AF244" s="1146" t="str">
        <f>IF(ISNA(VLOOKUP(C244,'JOURNÉE 1'!$C$10:$AN$257,36,FALSE)),"",VLOOKUP(C244,'JOURNÉE 1'!$C$10:$AN$257,36,FALSE))</f>
        <v/>
      </c>
      <c r="AG244" s="1141" t="str">
        <f t="shared" si="274"/>
        <v/>
      </c>
      <c r="AH244" s="1141" t="str">
        <f t="shared" si="275"/>
        <v/>
      </c>
      <c r="AI244" s="1141" t="str">
        <f t="shared" si="276"/>
        <v/>
      </c>
      <c r="AJ244" s="1069" t="str">
        <f t="shared" si="286"/>
        <v/>
      </c>
      <c r="AK244" s="1046" t="str">
        <f t="shared" si="287"/>
        <v/>
      </c>
      <c r="AL244" s="940" t="str">
        <f t="shared" si="331"/>
        <v/>
      </c>
      <c r="AM244" s="292" t="str">
        <f t="shared" si="332"/>
        <v/>
      </c>
      <c r="AN244" s="905" t="str">
        <f>IF(COUNTIF($AT$242:$AT$257,"&gt;1")&lt;3,"",SMALL($AT$242:$AT$257,3))</f>
        <v/>
      </c>
      <c r="AO244" s="886" t="str">
        <f>IF(COUNTIF($AN$242:$AN$257,"&gt;1")&lt;3,"",SMALL($AN$242:$AN$257,3))</f>
        <v/>
      </c>
      <c r="AP244" s="886" t="str">
        <f>IF(AO244="","",RANK(AO244,($AO$10:$AO$257),1))</f>
        <v/>
      </c>
      <c r="AQ244" s="886" t="str">
        <f>IF(AP244&gt;20,"",IF(AP244&lt;=190,20-((AP244-1)*1),1))</f>
        <v/>
      </c>
      <c r="AR244" s="270" t="str">
        <f t="shared" si="288"/>
        <v/>
      </c>
      <c r="AS244" s="294" t="str">
        <f t="shared" si="333"/>
        <v/>
      </c>
      <c r="AT244" s="295" t="str">
        <f t="shared" si="334"/>
        <v/>
      </c>
      <c r="AU244" s="296" t="str">
        <f t="shared" si="335"/>
        <v/>
      </c>
      <c r="AV244" s="887"/>
      <c r="AW244" s="1497"/>
      <c r="AX244" s="1497"/>
      <c r="AY244" s="1667">
        <f>IF(BG244= "", "",BG244)</f>
        <v>0</v>
      </c>
      <c r="AZ244" s="1658" t="str">
        <f>IF(OR(BF244=""),"",IF(OR(BG244=""),"",BF244))</f>
        <v/>
      </c>
      <c r="BA244" s="1660" t="str">
        <f>IF(BH244= "", "",BH244)</f>
        <v/>
      </c>
      <c r="BB244" s="298" t="str">
        <f t="shared" si="336"/>
        <v/>
      </c>
      <c r="BC244" s="121" t="str">
        <f t="shared" si="337"/>
        <v/>
      </c>
      <c r="BD244" s="299" t="str">
        <f t="shared" si="338"/>
        <v/>
      </c>
      <c r="BE244" s="1655" t="str">
        <f>IF(OR(C244="",C245=""),"",CONCATENATE(C244,C245))</f>
        <v/>
      </c>
      <c r="BF244" s="1655" t="str">
        <f>IF(L244= "", "",L244)</f>
        <v/>
      </c>
      <c r="BG244" s="1655">
        <f>IF(ISNA(VLOOKUP(BE244,'JOURNÉE 1'!$BI$10:$BK$280,2,FALSE)),"",VLOOKUP(BE244,'JOURNÉE 1'!$BI$10:$BK$280,2,FALSE))</f>
        <v>0</v>
      </c>
      <c r="BH244" s="1655" t="str">
        <f>IF(OR(BF244="",BG244=""),"",MIN(BF244:BG244))</f>
        <v/>
      </c>
      <c r="BI244" s="1655" t="str">
        <f>IF(COUNTIF(BF244,"&gt;1")&lt;1,"",SMALL(BF244:BG244,1))</f>
        <v/>
      </c>
      <c r="BJ244" s="1029" t="str">
        <f t="shared" si="304"/>
        <v/>
      </c>
      <c r="BK244" s="1310" t="str">
        <f t="shared" si="339"/>
        <v/>
      </c>
      <c r="BL244" s="1029" t="str">
        <f>IF(ISBLANK('JOURNÉE 1'!C244),"",'JOURNÉE 1'!C244)</f>
        <v/>
      </c>
      <c r="BM244" s="1310" t="str">
        <f>IF(ISBLANK('JOURNÉE 1'!AB244),"",'JOURNÉE 1'!AB244)</f>
        <v/>
      </c>
      <c r="BN244" s="1310" t="str">
        <f>IF(ISNA(VLOOKUP(BJ244,'JOURNÉE 1'!$BN$10:$BQ$280,3,FALSE)),"",VLOOKUP(BJ244,'JOURNÉE 1'!$BN$10:$BQ$280,3,FALSE))</f>
        <v/>
      </c>
      <c r="BO244" s="1310" t="str">
        <f t="shared" si="340"/>
        <v/>
      </c>
      <c r="BP244" s="1310"/>
      <c r="BQ244" s="1310" t="str">
        <f>IF(ISNA(VLOOKUP(BJ244,'JOURNÉE 1'!$C$10:AF$298,1,FALSE)),"",VLOOKUP(BJ244,'JOURNÉE 1'!$C$10:$AF$298,1,FALSE))</f>
        <v/>
      </c>
      <c r="BR244" s="280"/>
      <c r="BS244" t="str">
        <f>IF(ISEVEN(ROW()),IF($B244&lt;&gt;0,TEXT($B244,"00")&amp;" "&amp;#REF!&amp;" "&amp;1,""),IF($B243&lt;&gt;0,TEXT($B243,"00")&amp;" "&amp;#REF!&amp;" "&amp;2,""))</f>
        <v/>
      </c>
      <c r="BT244" t="str">
        <f t="shared" si="270"/>
        <v/>
      </c>
      <c r="BU244" t="str">
        <f t="shared" si="271"/>
        <v/>
      </c>
      <c r="BV244" t="str">
        <f t="shared" si="277"/>
        <v/>
      </c>
      <c r="BW244" t="str">
        <f t="shared" si="278"/>
        <v/>
      </c>
      <c r="BX244" t="str">
        <f t="shared" si="279"/>
        <v/>
      </c>
      <c r="BY244" t="str">
        <f t="shared" si="280"/>
        <v/>
      </c>
      <c r="BZ244" t="str">
        <f t="shared" si="281"/>
        <v/>
      </c>
      <c r="CA244" s="935" t="str">
        <f t="shared" si="282"/>
        <v/>
      </c>
    </row>
    <row r="245" spans="1:79" ht="15.75" customHeight="1" thickTop="1" thickBot="1" x14ac:dyDescent="0.45">
      <c r="A245" s="1675"/>
      <c r="B245" s="1684"/>
      <c r="C245" s="97"/>
      <c r="D245" s="98"/>
      <c r="E245" s="98"/>
      <c r="F245" s="87"/>
      <c r="G245" s="87"/>
      <c r="H245" s="1469"/>
      <c r="I245" s="1103" t="str">
        <f>IF(ISNA(VLOOKUP(C245,'J1&amp;J2'!$CA$9:$CE$466,5,FALSE)),"",VLOOKUP(C245,'J1&amp;J2'!$CA$9:$CE$466,5,FALSE))</f>
        <v/>
      </c>
      <c r="J245" s="1517"/>
      <c r="K245" s="1680"/>
      <c r="L245" s="1682"/>
      <c r="M245" s="1469"/>
      <c r="N245" s="1469"/>
      <c r="O245" s="99"/>
      <c r="P245" s="99" t="s">
        <v>74</v>
      </c>
      <c r="Q245" s="950">
        <f>IF(SUM(Q242:Q244)&lt;&gt;0,SUM(Q242:Q244),0)</f>
        <v>0</v>
      </c>
      <c r="R245" s="1668"/>
      <c r="S245" s="1669"/>
      <c r="T245" s="1425"/>
      <c r="U245" s="1328" t="str">
        <f>IF(ISNA(VLOOKUP(T245,SaisieScores!$L$12:$M$103,2,FALSE)),"",VLOOKUP(T245,SaisieScores!$L$12:$M$103,2,FALSE))</f>
        <v/>
      </c>
      <c r="V245" s="942" t="str">
        <f t="shared" si="329"/>
        <v/>
      </c>
      <c r="W245" s="87" t="str">
        <f>IF('JOURNÉE 1'!AC245=0,"",'JOURNÉE 1'!AC245)</f>
        <v/>
      </c>
      <c r="X245" s="70" t="str">
        <f>IF(OR(ISBLANK(U245),U245=""),"",IF(U245="AB","",RANK(U245,$U$242:$U$257,1)+COUNTIF($U$242:U245,U245)-1))</f>
        <v/>
      </c>
      <c r="Y245" s="82" t="str">
        <f>IF(COUNTIF($U$242:$U$257,"&gt;1")&lt;4,"",SMALL($U$242:$U$257,4))</f>
        <v/>
      </c>
      <c r="Z245" s="82" t="str">
        <f>IF(Y245="","",RANK(Y245,($Y$10:$Y$257),1))</f>
        <v/>
      </c>
      <c r="AA245" s="82" t="str">
        <f>IF(Z245&gt;20,"",IF(Z245&lt;=190,20-((Z245-1)*1),1))</f>
        <v/>
      </c>
      <c r="AB245" s="898" t="str">
        <f t="shared" si="330"/>
        <v/>
      </c>
      <c r="AC245" s="86" t="str">
        <f t="shared" si="285"/>
        <v/>
      </c>
      <c r="AD245" s="1045" t="str">
        <f t="shared" si="272"/>
        <v/>
      </c>
      <c r="AE245" s="87" t="str">
        <f t="shared" si="273"/>
        <v/>
      </c>
      <c r="AF245" s="1140" t="str">
        <f>IF(ISNA(VLOOKUP(C245,'JOURNÉE 1'!$C$10:$AN$257,36,FALSE)),"",VLOOKUP(C245,'JOURNÉE 1'!$C$10:$AN$257,36,FALSE))</f>
        <v/>
      </c>
      <c r="AG245" s="1162" t="str">
        <f t="shared" si="274"/>
        <v/>
      </c>
      <c r="AH245" s="1162" t="str">
        <f t="shared" si="275"/>
        <v/>
      </c>
      <c r="AI245" s="1162" t="str">
        <f t="shared" si="276"/>
        <v/>
      </c>
      <c r="AJ245" s="1068" t="str">
        <f t="shared" si="286"/>
        <v/>
      </c>
      <c r="AK245" s="1045" t="str">
        <f t="shared" si="287"/>
        <v/>
      </c>
      <c r="AL245" s="87" t="str">
        <f t="shared" si="331"/>
        <v/>
      </c>
      <c r="AM245" s="292" t="str">
        <f t="shared" si="332"/>
        <v/>
      </c>
      <c r="AN245" s="906" t="str">
        <f>IF(COUNTIF($AT$242:$AT$257,"&gt;1")&lt;4,"",SMALL($AT$242:$AT$257,4))</f>
        <v/>
      </c>
      <c r="AO245" s="908" t="str">
        <f>IF(COUNTIF($AN$242:$AN$257,"&gt;1")&lt;4,"",SMALL($AN$242:$AN$257,4))</f>
        <v/>
      </c>
      <c r="AP245" s="893" t="str">
        <f>IF(AO245="","",RANK(AO245,($AO$10:$AO$257),1))</f>
        <v/>
      </c>
      <c r="AQ245" s="893" t="str">
        <f>IF(AP245&gt;20,"",IF(AP245&lt;=190,20-((AP245-1)*1),1))</f>
        <v/>
      </c>
      <c r="AR245" s="270" t="str">
        <f t="shared" si="288"/>
        <v/>
      </c>
      <c r="AS245" s="294" t="str">
        <f t="shared" si="333"/>
        <v/>
      </c>
      <c r="AT245" s="295" t="str">
        <f t="shared" si="334"/>
        <v/>
      </c>
      <c r="AU245" s="296" t="str">
        <f t="shared" si="335"/>
        <v/>
      </c>
      <c r="AV245" s="887"/>
      <c r="AW245" s="1497"/>
      <c r="AX245" s="1497"/>
      <c r="AY245" s="1504"/>
      <c r="AZ245" s="1507"/>
      <c r="BA245" s="1470"/>
      <c r="BB245" s="298" t="str">
        <f t="shared" si="336"/>
        <v/>
      </c>
      <c r="BC245" s="121" t="str">
        <f t="shared" si="337"/>
        <v/>
      </c>
      <c r="BD245" s="299" t="str">
        <f t="shared" si="338"/>
        <v/>
      </c>
      <c r="BE245" s="1654"/>
      <c r="BF245" s="1654"/>
      <c r="BG245" s="1654"/>
      <c r="BH245" s="1654"/>
      <c r="BI245" s="1654"/>
      <c r="BJ245" s="1029" t="str">
        <f t="shared" si="304"/>
        <v/>
      </c>
      <c r="BK245" s="1310" t="str">
        <f t="shared" si="339"/>
        <v/>
      </c>
      <c r="BL245" s="1029" t="str">
        <f>IF(ISBLANK('JOURNÉE 1'!C245),"",'JOURNÉE 1'!C245)</f>
        <v/>
      </c>
      <c r="BM245" s="1310" t="str">
        <f>IF(ISBLANK('JOURNÉE 1'!AB245),"",'JOURNÉE 1'!AB245)</f>
        <v/>
      </c>
      <c r="BN245" s="1310" t="str">
        <f>IF(ISNA(VLOOKUP(BJ245,'JOURNÉE 1'!$BN$10:$BQ$280,3,FALSE)),"",VLOOKUP(BJ245,'JOURNÉE 1'!$BN$10:$BQ$280,3,FALSE))</f>
        <v/>
      </c>
      <c r="BO245" s="1310" t="str">
        <f t="shared" si="340"/>
        <v/>
      </c>
      <c r="BP245" s="1310"/>
      <c r="BQ245" s="1310" t="str">
        <f>IF(ISNA(VLOOKUP(BJ245,'JOURNÉE 1'!$C$10:AF$298,1,FALSE)),"",VLOOKUP(BJ245,'JOURNÉE 1'!$C$10:$AF$298,1,FALSE))</f>
        <v/>
      </c>
      <c r="BR245" s="277"/>
      <c r="BS245" t="str">
        <f>IF(ISEVEN(ROW()),IF($B245&lt;&gt;0,TEXT($B245,"00")&amp;" "&amp;#REF!&amp;" "&amp;1,""),IF($B244&lt;&gt;0,TEXT($B244,"00")&amp;" "&amp;#REF!&amp;" "&amp;2,""))</f>
        <v/>
      </c>
      <c r="BT245" t="str">
        <f t="shared" si="270"/>
        <v/>
      </c>
      <c r="BU245" t="str">
        <f t="shared" si="271"/>
        <v/>
      </c>
      <c r="BV245" t="str">
        <f t="shared" si="277"/>
        <v/>
      </c>
      <c r="BW245" t="str">
        <f t="shared" si="278"/>
        <v/>
      </c>
      <c r="BX245" t="str">
        <f t="shared" si="279"/>
        <v/>
      </c>
      <c r="BY245" t="str">
        <f t="shared" si="280"/>
        <v/>
      </c>
      <c r="BZ245" t="str">
        <f t="shared" si="281"/>
        <v/>
      </c>
      <c r="CA245" s="935" t="str">
        <f t="shared" si="282"/>
        <v/>
      </c>
    </row>
    <row r="246" spans="1:79" ht="15.75" customHeight="1" thickBot="1" x14ac:dyDescent="0.45">
      <c r="A246" s="1675"/>
      <c r="B246" s="1687"/>
      <c r="C246" s="113"/>
      <c r="D246" s="114"/>
      <c r="E246" s="114"/>
      <c r="F246" s="115"/>
      <c r="G246" s="115"/>
      <c r="H246" s="1670" t="str">
        <f t="shared" ref="H246" si="343">IF(G247="","",G246+G247)</f>
        <v/>
      </c>
      <c r="I246" s="1107" t="str">
        <f>IF(ISNA(VLOOKUP(C246,'J1&amp;J2'!$CA$9:$CE$466,5,FALSE)),"",VLOOKUP(C246,'J1&amp;J2'!$CA$9:$CE$466,5,FALSE))</f>
        <v/>
      </c>
      <c r="J246" s="1627"/>
      <c r="K246" s="1685" t="str">
        <f>IF(ISNA(VLOOKUP(J246,SaisieScores!$I$12:$J$103,2,FALSE)),"",VLOOKUP(J246,SaisieScores!$I$12:$J$103,2,FALSE))</f>
        <v/>
      </c>
      <c r="L246" s="1686" t="str">
        <f>IF(OR(K246="",K246=0,K246=999),"",K246)</f>
        <v/>
      </c>
      <c r="M246" s="1670" t="str">
        <f>IF(L246="","",L246-$AL$6)</f>
        <v/>
      </c>
      <c r="N246" s="1670" t="str">
        <f t="shared" ref="N246" si="344">IF(K246="","",RANK(K246,($K$10:$K$257),1))</f>
        <v/>
      </c>
      <c r="O246" s="103"/>
      <c r="P246" s="103"/>
      <c r="Q246" s="390"/>
      <c r="R246" s="1671" t="str">
        <f>IF(OR(ISBLANK(K246),K246=""),"",RANK(K246,$K$242:$K$257,1)+COUNTIF($K$242:K246,K246)-1)</f>
        <v/>
      </c>
      <c r="S246" s="1595" t="str">
        <f>IF(R246="","",IF(R246&gt;3,"",IF(R246=1,K246,IF(R246=2,K246,IF(R246=3,K246)))))</f>
        <v/>
      </c>
      <c r="T246" s="1426"/>
      <c r="U246" s="1328" t="str">
        <f>IF(ISNA(VLOOKUP(T246,SaisieScores!$L$12:$M$103,2,FALSE)),"",VLOOKUP(T246,SaisieScores!$L$12:$M$103,2,FALSE))</f>
        <v/>
      </c>
      <c r="V246" s="369" t="str">
        <f t="shared" si="329"/>
        <v/>
      </c>
      <c r="W246" s="125" t="str">
        <f>IF('JOURNÉE 1'!AC246=0,"",'JOURNÉE 1'!AC246)</f>
        <v/>
      </c>
      <c r="X246" s="103" t="str">
        <f>IF(OR(ISBLANK(U246),U246=""),"",IF(U246="AB","",RANK(U246,$U$242:$U$257,1)+COUNTIF($U$242:U246,U246)-1))</f>
        <v/>
      </c>
      <c r="Y246" s="103"/>
      <c r="Z246" s="103" t="s">
        <v>74</v>
      </c>
      <c r="AA246" s="103">
        <f>IF(SUM(AA242:AA244)&lt;&gt;0,SUM(AA242:AA244),0)</f>
        <v>0</v>
      </c>
      <c r="AB246" s="291" t="str">
        <f t="shared" si="330"/>
        <v/>
      </c>
      <c r="AC246" s="1041" t="str">
        <f t="shared" si="285"/>
        <v/>
      </c>
      <c r="AD246" s="1047" t="str">
        <f t="shared" si="272"/>
        <v/>
      </c>
      <c r="AE246" s="941" t="str">
        <f t="shared" si="273"/>
        <v/>
      </c>
      <c r="AF246" s="1145" t="str">
        <f>IF(ISNA(VLOOKUP(C246,'JOURNÉE 1'!$C$10:$AN$257,36,FALSE)),"",VLOOKUP(C246,'JOURNÉE 1'!$C$10:$AN$257,36,FALSE))</f>
        <v/>
      </c>
      <c r="AG246" s="1141" t="str">
        <f t="shared" si="274"/>
        <v/>
      </c>
      <c r="AH246" s="1141" t="str">
        <f t="shared" si="275"/>
        <v/>
      </c>
      <c r="AI246" s="1141" t="str">
        <f t="shared" si="276"/>
        <v/>
      </c>
      <c r="AJ246" s="1065" t="str">
        <f t="shared" si="286"/>
        <v/>
      </c>
      <c r="AK246" s="1047" t="str">
        <f t="shared" si="287"/>
        <v/>
      </c>
      <c r="AL246" s="941" t="str">
        <f t="shared" si="331"/>
        <v/>
      </c>
      <c r="AM246" s="292" t="str">
        <f t="shared" si="332"/>
        <v/>
      </c>
      <c r="AN246" s="886"/>
      <c r="AO246" s="886"/>
      <c r="AP246" s="909" t="s">
        <v>74</v>
      </c>
      <c r="AQ246" s="886">
        <f>IF(SUM(AQ242:AQ245)&lt;&gt;0,SUM(AQ242:AQ245),0)</f>
        <v>0</v>
      </c>
      <c r="AR246" s="270" t="str">
        <f t="shared" si="288"/>
        <v/>
      </c>
      <c r="AS246" s="294" t="str">
        <f t="shared" si="333"/>
        <v/>
      </c>
      <c r="AT246" s="295" t="str">
        <f t="shared" si="334"/>
        <v/>
      </c>
      <c r="AU246" s="296" t="str">
        <f t="shared" si="335"/>
        <v/>
      </c>
      <c r="AV246" s="887"/>
      <c r="AW246" s="1497"/>
      <c r="AX246" s="1497"/>
      <c r="AY246" s="1667">
        <f>IF(BG246= "", "",BG246)</f>
        <v>0</v>
      </c>
      <c r="AZ246" s="1658" t="str">
        <f>IF(OR(BF246=""),"",IF(OR(BG246=""),"",BF246))</f>
        <v/>
      </c>
      <c r="BA246" s="1660" t="str">
        <f>IF(BH246= "", "",BH246)</f>
        <v/>
      </c>
      <c r="BB246" s="298" t="str">
        <f t="shared" si="336"/>
        <v/>
      </c>
      <c r="BC246" s="121" t="str">
        <f t="shared" si="337"/>
        <v/>
      </c>
      <c r="BD246" s="299" t="str">
        <f t="shared" si="338"/>
        <v/>
      </c>
      <c r="BE246" s="1655" t="str">
        <f>IF(OR(C246="",C247=""),"",CONCATENATE(C246,C247))</f>
        <v/>
      </c>
      <c r="BF246" s="1655" t="str">
        <f>IF(L246= "", "",L246)</f>
        <v/>
      </c>
      <c r="BG246" s="1655">
        <f>IF(ISNA(VLOOKUP(BE246,'JOURNÉE 1'!$BI$10:$BK$280,2,FALSE)),"",VLOOKUP(BE246,'JOURNÉE 1'!$BI$10:$BK$280,2,FALSE))</f>
        <v>0</v>
      </c>
      <c r="BH246" s="1655" t="str">
        <f>IF(OR(BF246="",BG246=""),"",MIN(BF246:BG246))</f>
        <v/>
      </c>
      <c r="BI246" s="1655" t="str">
        <f>IF(COUNTIF(BF246,"&gt;1")&lt;1,"",SMALL(BF246:BG246,1))</f>
        <v/>
      </c>
      <c r="BJ246" s="1029" t="str">
        <f t="shared" si="304"/>
        <v/>
      </c>
      <c r="BK246" s="1310" t="str">
        <f t="shared" si="339"/>
        <v/>
      </c>
      <c r="BL246" s="1029" t="str">
        <f>IF(ISBLANK('JOURNÉE 1'!C246),"",'JOURNÉE 1'!C246)</f>
        <v/>
      </c>
      <c r="BM246" s="1310" t="str">
        <f>IF(ISBLANK('JOURNÉE 1'!AB246),"",'JOURNÉE 1'!AB246)</f>
        <v/>
      </c>
      <c r="BN246" s="1310" t="str">
        <f>IF(ISNA(VLOOKUP(BJ246,'JOURNÉE 1'!$BN$10:$BQ$280,3,FALSE)),"",VLOOKUP(BJ246,'JOURNÉE 1'!$BN$10:$BQ$280,3,FALSE))</f>
        <v/>
      </c>
      <c r="BO246" s="1310" t="str">
        <f t="shared" si="340"/>
        <v/>
      </c>
      <c r="BP246" s="1310"/>
      <c r="BQ246" s="1310" t="str">
        <f>IF(ISNA(VLOOKUP(BJ246,'JOURNÉE 1'!$C$10:AF$298,1,FALSE)),"",VLOOKUP(BJ246,'JOURNÉE 1'!$C$10:$AF$298,1,FALSE))</f>
        <v/>
      </c>
      <c r="BR246" s="280"/>
      <c r="BS246" t="str">
        <f>IF(ISEVEN(ROW()),IF($B246&lt;&gt;0,TEXT($B246,"00")&amp;" "&amp;#REF!&amp;" "&amp;1,""),IF($B245&lt;&gt;0,TEXT($B245,"00")&amp;" "&amp;#REF!&amp;" "&amp;2,""))</f>
        <v/>
      </c>
      <c r="BT246" t="str">
        <f t="shared" si="270"/>
        <v/>
      </c>
      <c r="BU246" t="str">
        <f t="shared" si="271"/>
        <v/>
      </c>
      <c r="BV246" t="str">
        <f t="shared" si="277"/>
        <v/>
      </c>
      <c r="BW246" t="str">
        <f t="shared" si="278"/>
        <v/>
      </c>
      <c r="BX246" t="str">
        <f t="shared" si="279"/>
        <v/>
      </c>
      <c r="BY246" t="str">
        <f t="shared" si="280"/>
        <v/>
      </c>
      <c r="BZ246" t="str">
        <f t="shared" si="281"/>
        <v/>
      </c>
      <c r="CA246" s="935" t="str">
        <f t="shared" si="282"/>
        <v/>
      </c>
    </row>
    <row r="247" spans="1:79" ht="15.75" customHeight="1" thickTop="1" thickBot="1" x14ac:dyDescent="0.45">
      <c r="A247" s="1675"/>
      <c r="B247" s="1678"/>
      <c r="C247" s="80"/>
      <c r="D247" s="81"/>
      <c r="E247" s="81"/>
      <c r="F247" s="82"/>
      <c r="G247" s="82"/>
      <c r="H247" s="1469"/>
      <c r="I247" s="1102" t="str">
        <f>IF(ISNA(VLOOKUP(C247,'J1&amp;J2'!$CA$9:$CE$466,5,FALSE)),"",VLOOKUP(C247,'J1&amp;J2'!$CA$9:$CE$466,5,FALSE))</f>
        <v/>
      </c>
      <c r="J247" s="1519"/>
      <c r="K247" s="1680"/>
      <c r="L247" s="1682"/>
      <c r="M247" s="1469"/>
      <c r="N247" s="1469"/>
      <c r="O247" s="82"/>
      <c r="P247" s="82"/>
      <c r="Q247" s="269"/>
      <c r="R247" s="1672"/>
      <c r="S247" s="1673"/>
      <c r="T247" s="1424"/>
      <c r="U247" s="1328" t="str">
        <f>IF(ISNA(VLOOKUP(T247,SaisieScores!$L$12:$M$103,2,FALSE)),"",VLOOKUP(T247,SaisieScores!$L$12:$M$103,2,FALSE))</f>
        <v/>
      </c>
      <c r="V247" s="143" t="str">
        <f t="shared" si="329"/>
        <v/>
      </c>
      <c r="W247" s="121" t="str">
        <f>IF('JOURNÉE 1'!AC247=0,"",'JOURNÉE 1'!AC247)</f>
        <v/>
      </c>
      <c r="X247" s="70" t="str">
        <f>IF(OR(ISBLANK(U247),U247=""),"",IF(U247="AB","",RANK(U247,$U$242:$U$257,1)+COUNTIF($U$242:U247,U247)-1))</f>
        <v/>
      </c>
      <c r="Y247" s="99"/>
      <c r="Z247" s="99"/>
      <c r="AA247" s="99"/>
      <c r="AB247" s="123" t="str">
        <f t="shared" si="330"/>
        <v/>
      </c>
      <c r="AC247" s="86" t="str">
        <f t="shared" si="285"/>
        <v/>
      </c>
      <c r="AD247" s="1045" t="str">
        <f t="shared" si="272"/>
        <v/>
      </c>
      <c r="AE247" s="87" t="str">
        <f t="shared" si="273"/>
        <v/>
      </c>
      <c r="AF247" s="1140" t="str">
        <f>IF(ISNA(VLOOKUP(C247,'JOURNÉE 1'!$C$10:$AN$257,36,FALSE)),"",VLOOKUP(C247,'JOURNÉE 1'!$C$10:$AN$257,36,FALSE))</f>
        <v/>
      </c>
      <c r="AG247" s="1162" t="str">
        <f t="shared" si="274"/>
        <v/>
      </c>
      <c r="AH247" s="1162" t="str">
        <f t="shared" si="275"/>
        <v/>
      </c>
      <c r="AI247" s="1162" t="str">
        <f t="shared" si="276"/>
        <v/>
      </c>
      <c r="AJ247" s="1068" t="str">
        <f t="shared" si="286"/>
        <v/>
      </c>
      <c r="AK247" s="1045" t="str">
        <f t="shared" si="287"/>
        <v/>
      </c>
      <c r="AL247" s="87" t="str">
        <f t="shared" si="331"/>
        <v/>
      </c>
      <c r="AM247" s="292" t="str">
        <f t="shared" si="332"/>
        <v/>
      </c>
      <c r="AN247" s="886"/>
      <c r="AO247" s="886"/>
      <c r="AP247" s="886"/>
      <c r="AQ247" s="886"/>
      <c r="AR247" s="270" t="str">
        <f t="shared" si="288"/>
        <v/>
      </c>
      <c r="AS247" s="294" t="str">
        <f t="shared" si="333"/>
        <v/>
      </c>
      <c r="AT247" s="295" t="str">
        <f t="shared" si="334"/>
        <v/>
      </c>
      <c r="AU247" s="296" t="str">
        <f t="shared" si="335"/>
        <v/>
      </c>
      <c r="AV247" s="887"/>
      <c r="AW247" s="1497"/>
      <c r="AX247" s="1497"/>
      <c r="AY247" s="1504"/>
      <c r="AZ247" s="1507"/>
      <c r="BA247" s="1470"/>
      <c r="BB247" s="298" t="str">
        <f t="shared" si="336"/>
        <v/>
      </c>
      <c r="BC247" s="121" t="str">
        <f t="shared" si="337"/>
        <v/>
      </c>
      <c r="BD247" s="299" t="str">
        <f t="shared" si="338"/>
        <v/>
      </c>
      <c r="BE247" s="1654"/>
      <c r="BF247" s="1654"/>
      <c r="BG247" s="1654"/>
      <c r="BH247" s="1654"/>
      <c r="BI247" s="1654"/>
      <c r="BJ247" s="1029" t="str">
        <f t="shared" si="304"/>
        <v/>
      </c>
      <c r="BK247" s="1310" t="str">
        <f t="shared" si="339"/>
        <v/>
      </c>
      <c r="BL247" s="1029" t="str">
        <f>IF(ISBLANK('JOURNÉE 1'!C247),"",'JOURNÉE 1'!C247)</f>
        <v/>
      </c>
      <c r="BM247" s="1310" t="str">
        <f>IF(ISBLANK('JOURNÉE 1'!AB247),"",'JOURNÉE 1'!AB247)</f>
        <v/>
      </c>
      <c r="BN247" s="1310" t="str">
        <f>IF(ISNA(VLOOKUP(BJ247,'JOURNÉE 1'!$BN$10:$BQ$280,3,FALSE)),"",VLOOKUP(BJ247,'JOURNÉE 1'!$BN$10:$BQ$280,3,FALSE))</f>
        <v/>
      </c>
      <c r="BO247" s="1310" t="str">
        <f t="shared" si="340"/>
        <v/>
      </c>
      <c r="BP247" s="1310"/>
      <c r="BQ247" s="1310" t="str">
        <f>IF(ISNA(VLOOKUP(BJ247,'JOURNÉE 1'!$C$10:AF$298,1,FALSE)),"",VLOOKUP(BJ247,'JOURNÉE 1'!$C$10:$AF$298,1,FALSE))</f>
        <v/>
      </c>
      <c r="BR247" s="277"/>
      <c r="BS247" t="str">
        <f>IF(ISEVEN(ROW()),IF($B247&lt;&gt;0,TEXT($B247,"00")&amp;" "&amp;#REF!&amp;" "&amp;1,""),IF($B246&lt;&gt;0,TEXT($B246,"00")&amp;" "&amp;#REF!&amp;" "&amp;2,""))</f>
        <v/>
      </c>
      <c r="BT247" t="str">
        <f t="shared" si="270"/>
        <v/>
      </c>
      <c r="BU247" t="str">
        <f t="shared" si="271"/>
        <v/>
      </c>
      <c r="BV247" t="str">
        <f t="shared" si="277"/>
        <v/>
      </c>
      <c r="BW247" t="str">
        <f t="shared" si="278"/>
        <v/>
      </c>
      <c r="BX247" t="str">
        <f t="shared" si="279"/>
        <v/>
      </c>
      <c r="BY247" t="str">
        <f t="shared" si="280"/>
        <v/>
      </c>
      <c r="BZ247" t="str">
        <f t="shared" si="281"/>
        <v/>
      </c>
      <c r="CA247" s="935" t="str">
        <f t="shared" si="282"/>
        <v/>
      </c>
    </row>
    <row r="248" spans="1:79" ht="15.75" customHeight="1" thickTop="1" thickBot="1" x14ac:dyDescent="0.45">
      <c r="A248" s="1675"/>
      <c r="B248" s="1683"/>
      <c r="C248" s="97"/>
      <c r="D248" s="98"/>
      <c r="E248" s="98"/>
      <c r="F248" s="87"/>
      <c r="G248" s="87"/>
      <c r="H248" s="1661" t="str">
        <f t="shared" ref="H248" si="345">IF(G249="","",G248+G249)</f>
        <v/>
      </c>
      <c r="I248" s="1103" t="str">
        <f>IF(ISNA(VLOOKUP(C248,'J1&amp;J2'!$CA$9:$CE$466,5,FALSE)),"",VLOOKUP(C248,'J1&amp;J2'!$CA$9:$CE$466,5,FALSE))</f>
        <v/>
      </c>
      <c r="J248" s="1516"/>
      <c r="K248" s="1685" t="str">
        <f>IF(ISNA(VLOOKUP(J248,SaisieScores!$I$12:$J$103,2,FALSE)),"",VLOOKUP(J248,SaisieScores!$I$12:$J$103,2,FALSE))</f>
        <v/>
      </c>
      <c r="L248" s="1686" t="str">
        <f>IF(OR(K248="",K248=0,K248=999),"",K248)</f>
        <v/>
      </c>
      <c r="M248" s="1661" t="str">
        <f>IF(L248="","",L248-$AL$6)</f>
        <v/>
      </c>
      <c r="N248" s="1661" t="str">
        <f t="shared" ref="N248" si="346">IF(K248="","",RANK(K248,($K$10:$K$257),1))</f>
        <v/>
      </c>
      <c r="O248" s="87"/>
      <c r="P248" s="87"/>
      <c r="Q248" s="470"/>
      <c r="R248" s="1662" t="str">
        <f>IF(OR(ISBLANK(K248),K248=""),"",RANK(K248,$K$242:$K$257,1)+COUNTIF($K$242:K248,K248)-1)</f>
        <v/>
      </c>
      <c r="S248" s="1664" t="str">
        <f>IF(R248="","",IF(R248&gt;3,"",IF(R248=1,K248,IF(R248=2,K248,IF(R248=3,K248)))))</f>
        <v/>
      </c>
      <c r="T248" s="1425"/>
      <c r="U248" s="1328" t="str">
        <f>IF(ISNA(VLOOKUP(T248,SaisieScores!$L$12:$M$103,2,FALSE)),"",VLOOKUP(T248,SaisieScores!$L$12:$M$103,2,FALSE))</f>
        <v/>
      </c>
      <c r="V248" s="143" t="str">
        <f t="shared" si="329"/>
        <v/>
      </c>
      <c r="W248" s="121" t="str">
        <f>IF('JOURNÉE 1'!AC248=0,"",'JOURNÉE 1'!AC248)</f>
        <v/>
      </c>
      <c r="X248" s="70" t="str">
        <f>IF(OR(ISBLANK(U248),U248=""),"",IF(U248="AB","",RANK(U248,$U$242:$U$257,1)+COUNTIF($U$242:U248,U248)-1))</f>
        <v/>
      </c>
      <c r="Y248" s="82"/>
      <c r="Z248" s="82"/>
      <c r="AA248" s="82"/>
      <c r="AB248" s="123" t="str">
        <f t="shared" si="330"/>
        <v/>
      </c>
      <c r="AC248" s="1042" t="str">
        <f t="shared" si="285"/>
        <v/>
      </c>
      <c r="AD248" s="1046" t="str">
        <f t="shared" si="272"/>
        <v/>
      </c>
      <c r="AE248" s="940" t="str">
        <f t="shared" si="273"/>
        <v/>
      </c>
      <c r="AF248" s="1146" t="str">
        <f>IF(ISNA(VLOOKUP(C248,'JOURNÉE 1'!$C$10:$AN$257,36,FALSE)),"",VLOOKUP(C248,'JOURNÉE 1'!$C$10:$AN$257,36,FALSE))</f>
        <v/>
      </c>
      <c r="AG248" s="1141" t="str">
        <f t="shared" si="274"/>
        <v/>
      </c>
      <c r="AH248" s="1141" t="str">
        <f t="shared" si="275"/>
        <v/>
      </c>
      <c r="AI248" s="1141" t="str">
        <f t="shared" si="276"/>
        <v/>
      </c>
      <c r="AJ248" s="1069" t="str">
        <f t="shared" si="286"/>
        <v/>
      </c>
      <c r="AK248" s="1046" t="str">
        <f t="shared" si="287"/>
        <v/>
      </c>
      <c r="AL248" s="940" t="str">
        <f t="shared" si="331"/>
        <v/>
      </c>
      <c r="AM248" s="292" t="str">
        <f t="shared" si="332"/>
        <v/>
      </c>
      <c r="AN248" s="886"/>
      <c r="AO248" s="886"/>
      <c r="AP248" s="886"/>
      <c r="AQ248" s="886"/>
      <c r="AR248" s="270" t="str">
        <f t="shared" si="288"/>
        <v/>
      </c>
      <c r="AS248" s="294" t="str">
        <f t="shared" si="333"/>
        <v/>
      </c>
      <c r="AT248" s="295" t="str">
        <f t="shared" si="334"/>
        <v/>
      </c>
      <c r="AU248" s="296" t="str">
        <f t="shared" si="335"/>
        <v/>
      </c>
      <c r="AV248" s="887"/>
      <c r="AW248" s="1497"/>
      <c r="AX248" s="1497"/>
      <c r="AY248" s="1667">
        <f>IF(BG248= "", "",BG248)</f>
        <v>0</v>
      </c>
      <c r="AZ248" s="1658" t="str">
        <f>IF(OR(BF248=""),"",IF(OR(BG248=""),"",BF248))</f>
        <v/>
      </c>
      <c r="BA248" s="1660" t="str">
        <f>IF(BH248= "", "",BH248)</f>
        <v/>
      </c>
      <c r="BB248" s="298" t="str">
        <f t="shared" si="336"/>
        <v/>
      </c>
      <c r="BC248" s="121" t="str">
        <f t="shared" si="337"/>
        <v/>
      </c>
      <c r="BD248" s="299" t="str">
        <f t="shared" si="338"/>
        <v/>
      </c>
      <c r="BE248" s="1655" t="str">
        <f>IF(OR(C248="",C249=""),"",CONCATENATE(C248,C249))</f>
        <v/>
      </c>
      <c r="BF248" s="1655" t="str">
        <f>IF(L248= "", "",L248)</f>
        <v/>
      </c>
      <c r="BG248" s="1655">
        <f>IF(ISNA(VLOOKUP(BE248,'JOURNÉE 1'!$BI$10:$BK$280,2,FALSE)),"",VLOOKUP(BE248,'JOURNÉE 1'!$BI$10:$BK$280,2,FALSE))</f>
        <v>0</v>
      </c>
      <c r="BH248" s="1655" t="str">
        <f>IF(OR(BF248="",BG248=""),"",MIN(BF248:BG248))</f>
        <v/>
      </c>
      <c r="BI248" s="1655" t="str">
        <f>IF(COUNTIF(BF248,"&gt;1")&lt;1,"",SMALL(BF248:BG248,1))</f>
        <v/>
      </c>
      <c r="BJ248" s="1029" t="str">
        <f t="shared" si="304"/>
        <v/>
      </c>
      <c r="BK248" s="1310" t="str">
        <f t="shared" si="339"/>
        <v/>
      </c>
      <c r="BL248" s="1029" t="str">
        <f>IF(ISBLANK('JOURNÉE 1'!C248),"",'JOURNÉE 1'!C248)</f>
        <v/>
      </c>
      <c r="BM248" s="1310" t="str">
        <f>IF(ISBLANK('JOURNÉE 1'!AB248),"",'JOURNÉE 1'!AB248)</f>
        <v/>
      </c>
      <c r="BN248" s="1310" t="str">
        <f>IF(ISNA(VLOOKUP(BJ248,'JOURNÉE 1'!$BN$10:$BQ$280,3,FALSE)),"",VLOOKUP(BJ248,'JOURNÉE 1'!$BN$10:$BQ$280,3,FALSE))</f>
        <v/>
      </c>
      <c r="BO248" s="1310" t="str">
        <f t="shared" si="340"/>
        <v/>
      </c>
      <c r="BP248" s="1310"/>
      <c r="BQ248" s="1310" t="str">
        <f>IF(ISNA(VLOOKUP(BJ248,'JOURNÉE 1'!$C$10:AF$298,1,FALSE)),"",VLOOKUP(BJ248,'JOURNÉE 1'!$C$10:$AF$298,1,FALSE))</f>
        <v/>
      </c>
      <c r="BR248" s="280"/>
      <c r="BS248" t="str">
        <f>IF(ISEVEN(ROW()),IF($B248&lt;&gt;0,TEXT($B248,"00")&amp;" "&amp;#REF!&amp;" "&amp;1,""),IF($B247&lt;&gt;0,TEXT($B247,"00")&amp;" "&amp;#REF!&amp;" "&amp;2,""))</f>
        <v/>
      </c>
      <c r="BT248" t="str">
        <f t="shared" si="270"/>
        <v/>
      </c>
      <c r="BU248" t="str">
        <f t="shared" si="271"/>
        <v/>
      </c>
      <c r="BV248" t="str">
        <f t="shared" si="277"/>
        <v/>
      </c>
      <c r="BW248" t="str">
        <f t="shared" si="278"/>
        <v/>
      </c>
      <c r="BX248" t="str">
        <f t="shared" si="279"/>
        <v/>
      </c>
      <c r="BY248" t="str">
        <f t="shared" si="280"/>
        <v/>
      </c>
      <c r="BZ248" t="str">
        <f t="shared" si="281"/>
        <v/>
      </c>
      <c r="CA248" s="935" t="str">
        <f t="shared" si="282"/>
        <v/>
      </c>
    </row>
    <row r="249" spans="1:79" ht="15.75" customHeight="1" thickTop="1" thickBot="1" x14ac:dyDescent="0.45">
      <c r="A249" s="1675"/>
      <c r="B249" s="1684"/>
      <c r="C249" s="97"/>
      <c r="D249" s="98"/>
      <c r="E249" s="98"/>
      <c r="F249" s="87"/>
      <c r="G249" s="87"/>
      <c r="H249" s="1469"/>
      <c r="I249" s="1103" t="str">
        <f>IF(ISNA(VLOOKUP(C249,'J1&amp;J2'!$CA$9:$CE$466,5,FALSE)),"",VLOOKUP(C249,'J1&amp;J2'!$CA$9:$CE$466,5,FALSE))</f>
        <v/>
      </c>
      <c r="J249" s="1517"/>
      <c r="K249" s="1680"/>
      <c r="L249" s="1682"/>
      <c r="M249" s="1469"/>
      <c r="N249" s="1469"/>
      <c r="O249" s="99"/>
      <c r="P249" s="99"/>
      <c r="Q249" s="950"/>
      <c r="R249" s="1668"/>
      <c r="S249" s="1669"/>
      <c r="T249" s="1425"/>
      <c r="U249" s="1328" t="str">
        <f>IF(ISNA(VLOOKUP(T249,SaisieScores!$L$12:$M$103,2,FALSE)),"",VLOOKUP(T249,SaisieScores!$L$12:$M$103,2,FALSE))</f>
        <v/>
      </c>
      <c r="V249" s="143" t="str">
        <f t="shared" si="329"/>
        <v/>
      </c>
      <c r="W249" s="121" t="str">
        <f>IF('JOURNÉE 1'!AC249=0,"",'JOURNÉE 1'!AC249)</f>
        <v/>
      </c>
      <c r="X249" s="70" t="str">
        <f>IF(OR(ISBLANK(U249),U249=""),"",IF(U249="AB","",RANK(U249,$U$242:$U$257,1)+COUNTIF($U$242:U249,U249)-1))</f>
        <v/>
      </c>
      <c r="Y249" s="99"/>
      <c r="Z249" s="99"/>
      <c r="AA249" s="99"/>
      <c r="AB249" s="123" t="str">
        <f t="shared" si="330"/>
        <v/>
      </c>
      <c r="AC249" s="86" t="str">
        <f t="shared" si="285"/>
        <v/>
      </c>
      <c r="AD249" s="1045" t="str">
        <f t="shared" si="272"/>
        <v/>
      </c>
      <c r="AE249" s="87" t="str">
        <f t="shared" si="273"/>
        <v/>
      </c>
      <c r="AF249" s="1140" t="str">
        <f>IF(ISNA(VLOOKUP(C249,'JOURNÉE 1'!$C$10:$AN$257,36,FALSE)),"",VLOOKUP(C249,'JOURNÉE 1'!$C$10:$AN$257,36,FALSE))</f>
        <v/>
      </c>
      <c r="AG249" s="1162" t="str">
        <f t="shared" si="274"/>
        <v/>
      </c>
      <c r="AH249" s="1162" t="str">
        <f t="shared" si="275"/>
        <v/>
      </c>
      <c r="AI249" s="1162" t="str">
        <f t="shared" si="276"/>
        <v/>
      </c>
      <c r="AJ249" s="1068" t="str">
        <f t="shared" si="286"/>
        <v/>
      </c>
      <c r="AK249" s="1045" t="str">
        <f t="shared" si="287"/>
        <v/>
      </c>
      <c r="AL249" s="87" t="str">
        <f t="shared" si="331"/>
        <v/>
      </c>
      <c r="AM249" s="292" t="str">
        <f t="shared" si="332"/>
        <v/>
      </c>
      <c r="AN249" s="886"/>
      <c r="AO249" s="886"/>
      <c r="AP249" s="886"/>
      <c r="AQ249" s="886"/>
      <c r="AR249" s="270" t="str">
        <f t="shared" si="288"/>
        <v/>
      </c>
      <c r="AS249" s="294" t="str">
        <f t="shared" si="333"/>
        <v/>
      </c>
      <c r="AT249" s="295" t="str">
        <f t="shared" si="334"/>
        <v/>
      </c>
      <c r="AU249" s="296" t="str">
        <f t="shared" si="335"/>
        <v/>
      </c>
      <c r="AV249" s="887"/>
      <c r="AW249" s="1497"/>
      <c r="AX249" s="1497"/>
      <c r="AY249" s="1504"/>
      <c r="AZ249" s="1507"/>
      <c r="BA249" s="1470"/>
      <c r="BB249" s="298" t="str">
        <f t="shared" si="336"/>
        <v/>
      </c>
      <c r="BC249" s="121" t="str">
        <f t="shared" si="337"/>
        <v/>
      </c>
      <c r="BD249" s="299" t="str">
        <f t="shared" si="338"/>
        <v/>
      </c>
      <c r="BE249" s="1654"/>
      <c r="BF249" s="1654"/>
      <c r="BG249" s="1654"/>
      <c r="BH249" s="1654"/>
      <c r="BI249" s="1654"/>
      <c r="BJ249" s="1029" t="str">
        <f t="shared" si="304"/>
        <v/>
      </c>
      <c r="BK249" s="1310" t="str">
        <f t="shared" si="339"/>
        <v/>
      </c>
      <c r="BL249" s="1029" t="str">
        <f>IF(ISBLANK('JOURNÉE 1'!C249),"",'JOURNÉE 1'!C249)</f>
        <v/>
      </c>
      <c r="BM249" s="1310" t="str">
        <f>IF(ISBLANK('JOURNÉE 1'!AB249),"",'JOURNÉE 1'!AB249)</f>
        <v/>
      </c>
      <c r="BN249" s="1310" t="str">
        <f>IF(ISNA(VLOOKUP(BJ249,'JOURNÉE 1'!$BN$10:$BQ$280,3,FALSE)),"",VLOOKUP(BJ249,'JOURNÉE 1'!$BN$10:$BQ$280,3,FALSE))</f>
        <v/>
      </c>
      <c r="BO249" s="1310" t="str">
        <f t="shared" si="340"/>
        <v/>
      </c>
      <c r="BP249" s="1310"/>
      <c r="BQ249" s="1310" t="str">
        <f>IF(ISNA(VLOOKUP(BJ249,'JOURNÉE 1'!$C$10:AF$298,1,FALSE)),"",VLOOKUP(BJ249,'JOURNÉE 1'!$C$10:$AF$298,1,FALSE))</f>
        <v/>
      </c>
      <c r="BR249" s="277"/>
      <c r="BS249" t="str">
        <f>IF(ISEVEN(ROW()),IF($B249&lt;&gt;0,TEXT($B249,"00")&amp;" "&amp;#REF!&amp;" "&amp;1,""),IF($B248&lt;&gt;0,TEXT($B248,"00")&amp;" "&amp;#REF!&amp;" "&amp;2,""))</f>
        <v/>
      </c>
      <c r="BT249" t="str">
        <f t="shared" si="270"/>
        <v/>
      </c>
      <c r="BU249" t="str">
        <f t="shared" si="271"/>
        <v/>
      </c>
      <c r="BV249" t="str">
        <f t="shared" si="277"/>
        <v/>
      </c>
      <c r="BW249" t="str">
        <f t="shared" si="278"/>
        <v/>
      </c>
      <c r="BX249" t="str">
        <f t="shared" si="279"/>
        <v/>
      </c>
      <c r="BY249" t="str">
        <f t="shared" si="280"/>
        <v/>
      </c>
      <c r="BZ249" t="str">
        <f t="shared" si="281"/>
        <v/>
      </c>
      <c r="CA249" s="935" t="str">
        <f t="shared" si="282"/>
        <v/>
      </c>
    </row>
    <row r="250" spans="1:79" ht="15.75" customHeight="1" thickTop="1" thickBot="1" x14ac:dyDescent="0.45">
      <c r="A250" s="1675"/>
      <c r="B250" s="1687"/>
      <c r="C250" s="113"/>
      <c r="D250" s="114"/>
      <c r="E250" s="114"/>
      <c r="F250" s="115"/>
      <c r="G250" s="115"/>
      <c r="H250" s="1670" t="str">
        <f t="shared" ref="H250" si="347">IF(G251="","",G250+G251)</f>
        <v/>
      </c>
      <c r="I250" s="1107" t="str">
        <f>IF(ISNA(VLOOKUP(C250,'J1&amp;J2'!$CA$9:$CE$466,5,FALSE)),"",VLOOKUP(C250,'J1&amp;J2'!$CA$9:$CE$466,5,FALSE))</f>
        <v/>
      </c>
      <c r="J250" s="1627"/>
      <c r="K250" s="1685" t="str">
        <f>IF(ISNA(VLOOKUP(J250,SaisieScores!$I$12:$J$103,2,FALSE)),"",VLOOKUP(J250,SaisieScores!$I$12:$J$103,2,FALSE))</f>
        <v/>
      </c>
      <c r="L250" s="1686" t="str">
        <f>IF(OR(K250="",K250=0,K250=999),"",K250)</f>
        <v/>
      </c>
      <c r="M250" s="1670" t="str">
        <f>IF(L250="","",L250-$AL$6)</f>
        <v/>
      </c>
      <c r="N250" s="1670" t="str">
        <f t="shared" ref="N250" si="348">IF(K250="","",RANK(K250,($K$10:$K$257),1))</f>
        <v/>
      </c>
      <c r="O250" s="103"/>
      <c r="P250" s="103"/>
      <c r="Q250" s="390"/>
      <c r="R250" s="1671" t="str">
        <f>IF(OR(ISBLANK(K250),K250=""),"",RANK(K250,$K$242:$K$257,1)+COUNTIF($K$242:K250,K250)-1)</f>
        <v/>
      </c>
      <c r="S250" s="1595" t="str">
        <f>IF(R250="","",IF(R250&gt;3,"",IF(R250=1,K250,IF(R250=2,K250,IF(R250=3,K250)))))</f>
        <v/>
      </c>
      <c r="T250" s="1426"/>
      <c r="U250" s="1328" t="str">
        <f>IF(ISNA(VLOOKUP(T250,SaisieScores!$L$12:$M$103,2,FALSE)),"",VLOOKUP(T250,SaisieScores!$L$12:$M$103,2,FALSE))</f>
        <v/>
      </c>
      <c r="V250" s="143" t="str">
        <f t="shared" si="329"/>
        <v/>
      </c>
      <c r="W250" s="121" t="str">
        <f>IF('JOURNÉE 1'!AC250=0,"",'JOURNÉE 1'!AC250)</f>
        <v/>
      </c>
      <c r="X250" s="70" t="str">
        <f>IF(OR(ISBLANK(U250),U250=""),"",IF(U250="AB","",RANK(U250,$U$242:$U$257,1)+COUNTIF($U$242:U250,U250)-1))</f>
        <v/>
      </c>
      <c r="Y250" s="82"/>
      <c r="Z250" s="82"/>
      <c r="AA250" s="82"/>
      <c r="AB250" s="123" t="str">
        <f t="shared" si="330"/>
        <v/>
      </c>
      <c r="AC250" s="1042" t="str">
        <f t="shared" si="285"/>
        <v/>
      </c>
      <c r="AD250" s="1046" t="str">
        <f t="shared" si="272"/>
        <v/>
      </c>
      <c r="AE250" s="940" t="str">
        <f t="shared" si="273"/>
        <v/>
      </c>
      <c r="AF250" s="1146" t="str">
        <f>IF(ISNA(VLOOKUP(C250,'JOURNÉE 1'!$C$10:$AN$257,36,FALSE)),"",VLOOKUP(C250,'JOURNÉE 1'!$C$10:$AN$257,36,FALSE))</f>
        <v/>
      </c>
      <c r="AG250" s="1141" t="str">
        <f t="shared" si="274"/>
        <v/>
      </c>
      <c r="AH250" s="1141" t="str">
        <f t="shared" si="275"/>
        <v/>
      </c>
      <c r="AI250" s="1141" t="str">
        <f t="shared" si="276"/>
        <v/>
      </c>
      <c r="AJ250" s="1069" t="str">
        <f t="shared" si="286"/>
        <v/>
      </c>
      <c r="AK250" s="1046" t="str">
        <f t="shared" si="287"/>
        <v/>
      </c>
      <c r="AL250" s="940" t="str">
        <f t="shared" si="331"/>
        <v/>
      </c>
      <c r="AM250" s="292" t="str">
        <f t="shared" si="332"/>
        <v/>
      </c>
      <c r="AN250" s="886"/>
      <c r="AO250" s="886"/>
      <c r="AP250" s="886"/>
      <c r="AQ250" s="886"/>
      <c r="AR250" s="270" t="str">
        <f t="shared" si="288"/>
        <v/>
      </c>
      <c r="AS250" s="294" t="str">
        <f t="shared" si="333"/>
        <v/>
      </c>
      <c r="AT250" s="295" t="str">
        <f t="shared" si="334"/>
        <v/>
      </c>
      <c r="AU250" s="296" t="str">
        <f t="shared" si="335"/>
        <v/>
      </c>
      <c r="AV250" s="887"/>
      <c r="AW250" s="1497"/>
      <c r="AX250" s="1497"/>
      <c r="AY250" s="1667">
        <f>IF(BG250= "", "",BG250)</f>
        <v>0</v>
      </c>
      <c r="AZ250" s="1658" t="str">
        <f>IF(OR(BF250=""),"",IF(OR(BG250=""),"",BF250))</f>
        <v/>
      </c>
      <c r="BA250" s="1660" t="str">
        <f>IF(BH250= "", "",BH250)</f>
        <v/>
      </c>
      <c r="BB250" s="298" t="str">
        <f t="shared" si="336"/>
        <v/>
      </c>
      <c r="BC250" s="121" t="str">
        <f t="shared" si="337"/>
        <v/>
      </c>
      <c r="BD250" s="299" t="str">
        <f t="shared" si="338"/>
        <v/>
      </c>
      <c r="BE250" s="1655" t="str">
        <f>IF(OR(C250="",C251=""),"",CONCATENATE(C250,C251))</f>
        <v/>
      </c>
      <c r="BF250" s="1655" t="str">
        <f>IF(L250= "", "",L250)</f>
        <v/>
      </c>
      <c r="BG250" s="1655">
        <f>IF(ISNA(VLOOKUP(BE250,'JOURNÉE 1'!$BI$10:$BK$280,2,FALSE)),"",VLOOKUP(BE250,'JOURNÉE 1'!$BI$10:$BK$280,2,FALSE))</f>
        <v>0</v>
      </c>
      <c r="BH250" s="1655" t="str">
        <f>IF(OR(BF250="",BG250=""),"",MIN(BF250:BG250))</f>
        <v/>
      </c>
      <c r="BI250" s="1655" t="str">
        <f>IF(COUNTIF(BF250,"&gt;1")&lt;1,"",SMALL(BF250:BG250,1))</f>
        <v/>
      </c>
      <c r="BJ250" s="1029" t="str">
        <f t="shared" si="304"/>
        <v/>
      </c>
      <c r="BK250" s="1310" t="str">
        <f t="shared" si="339"/>
        <v/>
      </c>
      <c r="BL250" s="1029" t="str">
        <f>IF(ISBLANK('JOURNÉE 1'!C250),"",'JOURNÉE 1'!C250)</f>
        <v/>
      </c>
      <c r="BM250" s="1310" t="str">
        <f>IF(ISBLANK('JOURNÉE 1'!AB250),"",'JOURNÉE 1'!AB250)</f>
        <v/>
      </c>
      <c r="BN250" s="1310" t="str">
        <f>IF(ISNA(VLOOKUP(BJ250,'JOURNÉE 1'!$BN$10:$BQ$280,3,FALSE)),"",VLOOKUP(BJ250,'JOURNÉE 1'!$BN$10:$BQ$280,3,FALSE))</f>
        <v/>
      </c>
      <c r="BO250" s="1310" t="str">
        <f t="shared" si="340"/>
        <v/>
      </c>
      <c r="BP250" s="1310"/>
      <c r="BQ250" s="1310" t="str">
        <f>IF(ISNA(VLOOKUP(BJ250,'JOURNÉE 1'!$C$10:AF$298,1,FALSE)),"",VLOOKUP(BJ250,'JOURNÉE 1'!$C$10:$AF$298,1,FALSE))</f>
        <v/>
      </c>
      <c r="BR250" s="280"/>
      <c r="BS250" t="str">
        <f>IF(ISEVEN(ROW()),IF($B250&lt;&gt;0,TEXT($B250,"00")&amp;" "&amp;#REF!&amp;" "&amp;1,""),IF($B249&lt;&gt;0,TEXT($B249,"00")&amp;" "&amp;#REF!&amp;" "&amp;2,""))</f>
        <v/>
      </c>
      <c r="BT250" t="str">
        <f t="shared" si="270"/>
        <v/>
      </c>
      <c r="BU250" t="str">
        <f t="shared" si="271"/>
        <v/>
      </c>
      <c r="BV250" t="str">
        <f t="shared" si="277"/>
        <v/>
      </c>
      <c r="BW250" t="str">
        <f t="shared" si="278"/>
        <v/>
      </c>
      <c r="BX250" t="str">
        <f t="shared" si="279"/>
        <v/>
      </c>
      <c r="BY250" t="str">
        <f t="shared" si="280"/>
        <v/>
      </c>
      <c r="BZ250" t="str">
        <f t="shared" si="281"/>
        <v/>
      </c>
      <c r="CA250" s="935" t="str">
        <f t="shared" si="282"/>
        <v/>
      </c>
    </row>
    <row r="251" spans="1:79" ht="15.75" customHeight="1" thickTop="1" thickBot="1" x14ac:dyDescent="0.45">
      <c r="A251" s="1675"/>
      <c r="B251" s="1678"/>
      <c r="C251" s="80"/>
      <c r="D251" s="81"/>
      <c r="E251" s="81"/>
      <c r="F251" s="82"/>
      <c r="G251" s="82"/>
      <c r="H251" s="1469"/>
      <c r="I251" s="1102" t="str">
        <f>IF(ISNA(VLOOKUP(C251,'J1&amp;J2'!$CA$9:$CE$466,5,FALSE)),"",VLOOKUP(C251,'J1&amp;J2'!$CA$9:$CE$466,5,FALSE))</f>
        <v/>
      </c>
      <c r="J251" s="1519"/>
      <c r="K251" s="1680"/>
      <c r="L251" s="1682"/>
      <c r="M251" s="1469"/>
      <c r="N251" s="1469"/>
      <c r="O251" s="82"/>
      <c r="P251" s="82"/>
      <c r="Q251" s="269"/>
      <c r="R251" s="1672"/>
      <c r="S251" s="1673"/>
      <c r="T251" s="1424"/>
      <c r="U251" s="1328" t="str">
        <f>IF(ISNA(VLOOKUP(T251,SaisieScores!$L$12:$M$103,2,FALSE)),"",VLOOKUP(T251,SaisieScores!$L$12:$M$103,2,FALSE))</f>
        <v/>
      </c>
      <c r="V251" s="143" t="str">
        <f t="shared" si="329"/>
        <v/>
      </c>
      <c r="W251" s="121" t="str">
        <f>IF('JOURNÉE 1'!AC251=0,"",'JOURNÉE 1'!AC251)</f>
        <v/>
      </c>
      <c r="X251" s="70" t="str">
        <f>IF(OR(ISBLANK(U251),U251=""),"",IF(U251="AB","",RANK(U251,$U$242:$U$257,1)+COUNTIF($U$242:U251,U251)-1))</f>
        <v/>
      </c>
      <c r="Y251" s="99"/>
      <c r="Z251" s="99"/>
      <c r="AA251" s="99"/>
      <c r="AB251" s="123" t="str">
        <f t="shared" si="330"/>
        <v/>
      </c>
      <c r="AC251" s="86" t="str">
        <f t="shared" si="285"/>
        <v/>
      </c>
      <c r="AD251" s="1045" t="str">
        <f t="shared" si="272"/>
        <v/>
      </c>
      <c r="AE251" s="87" t="str">
        <f t="shared" si="273"/>
        <v/>
      </c>
      <c r="AF251" s="1140" t="str">
        <f>IF(ISNA(VLOOKUP(C251,'JOURNÉE 1'!$C$10:$AN$257,36,FALSE)),"",VLOOKUP(C251,'JOURNÉE 1'!$C$10:$AN$257,36,FALSE))</f>
        <v/>
      </c>
      <c r="AG251" s="1162" t="str">
        <f t="shared" si="274"/>
        <v/>
      </c>
      <c r="AH251" s="1162" t="str">
        <f t="shared" si="275"/>
        <v/>
      </c>
      <c r="AI251" s="1162" t="str">
        <f t="shared" si="276"/>
        <v/>
      </c>
      <c r="AJ251" s="1068" t="str">
        <f t="shared" si="286"/>
        <v/>
      </c>
      <c r="AK251" s="1045" t="str">
        <f t="shared" si="287"/>
        <v/>
      </c>
      <c r="AL251" s="87" t="str">
        <f t="shared" si="331"/>
        <v/>
      </c>
      <c r="AM251" s="292" t="str">
        <f t="shared" si="332"/>
        <v/>
      </c>
      <c r="AN251" s="886"/>
      <c r="AO251" s="886"/>
      <c r="AP251" s="886"/>
      <c r="AQ251" s="886"/>
      <c r="AR251" s="270" t="str">
        <f t="shared" si="288"/>
        <v/>
      </c>
      <c r="AS251" s="294" t="str">
        <f t="shared" si="333"/>
        <v/>
      </c>
      <c r="AT251" s="295" t="str">
        <f t="shared" si="334"/>
        <v/>
      </c>
      <c r="AU251" s="296" t="str">
        <f t="shared" si="335"/>
        <v/>
      </c>
      <c r="AV251" s="887"/>
      <c r="AW251" s="1497"/>
      <c r="AX251" s="1497"/>
      <c r="AY251" s="1504"/>
      <c r="AZ251" s="1507"/>
      <c r="BA251" s="1470"/>
      <c r="BB251" s="298" t="str">
        <f t="shared" si="336"/>
        <v/>
      </c>
      <c r="BC251" s="121" t="str">
        <f t="shared" si="337"/>
        <v/>
      </c>
      <c r="BD251" s="299" t="str">
        <f t="shared" si="338"/>
        <v/>
      </c>
      <c r="BE251" s="1654"/>
      <c r="BF251" s="1654"/>
      <c r="BG251" s="1654"/>
      <c r="BH251" s="1654"/>
      <c r="BI251" s="1654"/>
      <c r="BJ251" s="1029" t="str">
        <f t="shared" si="304"/>
        <v/>
      </c>
      <c r="BK251" s="1310" t="str">
        <f t="shared" si="339"/>
        <v/>
      </c>
      <c r="BL251" s="1029" t="str">
        <f>IF(ISBLANK('JOURNÉE 1'!C251),"",'JOURNÉE 1'!C251)</f>
        <v/>
      </c>
      <c r="BM251" s="1310" t="str">
        <f>IF(ISBLANK('JOURNÉE 1'!AB251),"",'JOURNÉE 1'!AB251)</f>
        <v/>
      </c>
      <c r="BN251" s="1310" t="str">
        <f>IF(ISNA(VLOOKUP(BJ251,'JOURNÉE 1'!$BN$10:$BQ$280,3,FALSE)),"",VLOOKUP(BJ251,'JOURNÉE 1'!$BN$10:$BQ$280,3,FALSE))</f>
        <v/>
      </c>
      <c r="BO251" s="1310" t="str">
        <f t="shared" si="340"/>
        <v/>
      </c>
      <c r="BP251" s="1310"/>
      <c r="BQ251" s="1310" t="str">
        <f>IF(ISNA(VLOOKUP(BJ251,'JOURNÉE 1'!$C$10:AF$298,1,FALSE)),"",VLOOKUP(BJ251,'JOURNÉE 1'!$C$10:$AF$298,1,FALSE))</f>
        <v/>
      </c>
      <c r="BR251" s="277"/>
      <c r="BS251" t="str">
        <f>IF(ISEVEN(ROW()),IF($B251&lt;&gt;0,TEXT($B251,"00")&amp;" "&amp;#REF!&amp;" "&amp;1,""),IF($B250&lt;&gt;0,TEXT($B250,"00")&amp;" "&amp;#REF!&amp;" "&amp;2,""))</f>
        <v/>
      </c>
      <c r="BT251" t="str">
        <f t="shared" si="270"/>
        <v/>
      </c>
      <c r="BU251" t="str">
        <f t="shared" si="271"/>
        <v/>
      </c>
      <c r="BV251" t="str">
        <f t="shared" si="277"/>
        <v/>
      </c>
      <c r="BW251" t="str">
        <f t="shared" si="278"/>
        <v/>
      </c>
      <c r="BX251" t="str">
        <f t="shared" si="279"/>
        <v/>
      </c>
      <c r="BY251" t="str">
        <f t="shared" si="280"/>
        <v/>
      </c>
      <c r="BZ251" t="str">
        <f t="shared" si="281"/>
        <v/>
      </c>
      <c r="CA251" s="935" t="str">
        <f t="shared" si="282"/>
        <v/>
      </c>
    </row>
    <row r="252" spans="1:79" ht="15.75" customHeight="1" thickTop="1" thickBot="1" x14ac:dyDescent="0.45">
      <c r="A252" s="1675"/>
      <c r="B252" s="1683"/>
      <c r="C252" s="97"/>
      <c r="D252" s="98"/>
      <c r="E252" s="98"/>
      <c r="F252" s="87"/>
      <c r="G252" s="87"/>
      <c r="H252" s="1661" t="str">
        <f t="shared" ref="H252" si="349">IF(G253="","",G252+G253)</f>
        <v/>
      </c>
      <c r="I252" s="1103" t="str">
        <f>IF(ISNA(VLOOKUP(C252,'J1&amp;J2'!$CA$9:$CE$466,5,FALSE)),"",VLOOKUP(C252,'J1&amp;J2'!$CA$9:$CE$466,5,FALSE))</f>
        <v/>
      </c>
      <c r="J252" s="1516"/>
      <c r="K252" s="1685" t="str">
        <f>IF(ISNA(VLOOKUP(J252,SaisieScores!$I$12:$J$103,2,FALSE)),"",VLOOKUP(J252,SaisieScores!$I$12:$J$103,2,FALSE))</f>
        <v/>
      </c>
      <c r="L252" s="1686" t="str">
        <f>IF(OR(K252="",K252=0,K252=999),"",K252)</f>
        <v/>
      </c>
      <c r="M252" s="1661" t="str">
        <f>IF(L252="","",L252-$AL$6)</f>
        <v/>
      </c>
      <c r="N252" s="1661" t="str">
        <f t="shared" ref="N252" si="350">IF(K252="","",RANK(K252,($K$10:$K$257),1))</f>
        <v/>
      </c>
      <c r="O252" s="87"/>
      <c r="P252" s="87"/>
      <c r="Q252" s="470"/>
      <c r="R252" s="1662" t="str">
        <f>IF(OR(ISBLANK(K252),K252=""),"",RANK(K252,$K$242:$K$257,1)+COUNTIF($K$242:K252,K252)-1)</f>
        <v/>
      </c>
      <c r="S252" s="1664" t="str">
        <f>IF(R252="","",IF(R252&gt;3,"",IF(R252=1,K252,IF(R252=2,K252,IF(R252=3,K252)))))</f>
        <v/>
      </c>
      <c r="T252" s="1425"/>
      <c r="U252" s="1328" t="str">
        <f>IF(ISNA(VLOOKUP(T252,SaisieScores!$L$12:$M$103,2,FALSE)),"",VLOOKUP(T252,SaisieScores!$L$12:$M$103,2,FALSE))</f>
        <v/>
      </c>
      <c r="V252" s="143" t="str">
        <f t="shared" si="329"/>
        <v/>
      </c>
      <c r="W252" s="121" t="str">
        <f>IF('JOURNÉE 1'!AC252=0,"",'JOURNÉE 1'!AC252)</f>
        <v/>
      </c>
      <c r="X252" s="70" t="str">
        <f>IF(OR(ISBLANK(U252),U252=""),"",IF(U252="AB","",RANK(U252,$U$242:$U$257,1)+COUNTIF($U$242:U252,U252)-1))</f>
        <v/>
      </c>
      <c r="Y252" s="82"/>
      <c r="Z252" s="82"/>
      <c r="AA252" s="82"/>
      <c r="AB252" s="123" t="str">
        <f t="shared" si="330"/>
        <v/>
      </c>
      <c r="AC252" s="1042" t="str">
        <f t="shared" si="285"/>
        <v/>
      </c>
      <c r="AD252" s="1046" t="str">
        <f t="shared" si="272"/>
        <v/>
      </c>
      <c r="AE252" s="940" t="str">
        <f t="shared" si="273"/>
        <v/>
      </c>
      <c r="AF252" s="1146" t="str">
        <f>IF(ISNA(VLOOKUP(C252,'JOURNÉE 1'!$C$10:$AN$257,36,FALSE)),"",VLOOKUP(C252,'JOURNÉE 1'!$C$10:$AN$257,36,FALSE))</f>
        <v/>
      </c>
      <c r="AG252" s="1141" t="str">
        <f t="shared" si="274"/>
        <v/>
      </c>
      <c r="AH252" s="1141" t="str">
        <f t="shared" si="275"/>
        <v/>
      </c>
      <c r="AI252" s="1141" t="str">
        <f t="shared" si="276"/>
        <v/>
      </c>
      <c r="AJ252" s="1069" t="str">
        <f t="shared" si="286"/>
        <v/>
      </c>
      <c r="AK252" s="1046" t="str">
        <f t="shared" si="287"/>
        <v/>
      </c>
      <c r="AL252" s="940" t="str">
        <f t="shared" si="331"/>
        <v/>
      </c>
      <c r="AM252" s="292" t="str">
        <f t="shared" si="332"/>
        <v/>
      </c>
      <c r="AN252" s="886"/>
      <c r="AO252" s="886"/>
      <c r="AP252" s="886"/>
      <c r="AQ252" s="886"/>
      <c r="AR252" s="270" t="str">
        <f t="shared" si="288"/>
        <v/>
      </c>
      <c r="AS252" s="294" t="str">
        <f t="shared" si="333"/>
        <v/>
      </c>
      <c r="AT252" s="295" t="str">
        <f t="shared" si="334"/>
        <v/>
      </c>
      <c r="AU252" s="296" t="str">
        <f t="shared" si="335"/>
        <v/>
      </c>
      <c r="AV252" s="887"/>
      <c r="AW252" s="1497"/>
      <c r="AX252" s="1497"/>
      <c r="AY252" s="1667">
        <f>IF(BG252= "", "",BG252)</f>
        <v>0</v>
      </c>
      <c r="AZ252" s="1658" t="str">
        <f>IF(OR(BF252=""),"",IF(OR(BG252=""),"",BF252))</f>
        <v/>
      </c>
      <c r="BA252" s="1660" t="str">
        <f>IF(BH252= "", "",BH252)</f>
        <v/>
      </c>
      <c r="BB252" s="298" t="str">
        <f t="shared" si="336"/>
        <v/>
      </c>
      <c r="BC252" s="121" t="str">
        <f t="shared" si="337"/>
        <v/>
      </c>
      <c r="BD252" s="299" t="str">
        <f t="shared" si="338"/>
        <v/>
      </c>
      <c r="BE252" s="1655" t="str">
        <f>IF(OR(C252="",C253=""),"",CONCATENATE(C252,C253))</f>
        <v/>
      </c>
      <c r="BF252" s="1655" t="str">
        <f>IF(L252= "", "",L252)</f>
        <v/>
      </c>
      <c r="BG252" s="1655">
        <f>IF(ISNA(VLOOKUP(BE252,'JOURNÉE 1'!$BI$10:$BK$280,2,FALSE)),"",VLOOKUP(BE252,'JOURNÉE 1'!$BI$10:$BK$280,2,FALSE))</f>
        <v>0</v>
      </c>
      <c r="BH252" s="1655" t="str">
        <f>IF(OR(BF252="",BG252=""),"",MIN(BF252:BG252))</f>
        <v/>
      </c>
      <c r="BI252" s="1655" t="str">
        <f>IF(COUNTIF(BF252,"&gt;1")&lt;1,"",SMALL(BF252:BG252,1))</f>
        <v/>
      </c>
      <c r="BJ252" s="1029" t="str">
        <f t="shared" si="304"/>
        <v/>
      </c>
      <c r="BK252" s="1310" t="str">
        <f t="shared" si="339"/>
        <v/>
      </c>
      <c r="BL252" s="1029" t="str">
        <f>IF(ISBLANK('JOURNÉE 1'!C252),"",'JOURNÉE 1'!C252)</f>
        <v/>
      </c>
      <c r="BM252" s="1310" t="str">
        <f>IF(ISBLANK('JOURNÉE 1'!AB252),"",'JOURNÉE 1'!AB252)</f>
        <v/>
      </c>
      <c r="BN252" s="1310" t="str">
        <f>IF(ISNA(VLOOKUP(BJ252,'JOURNÉE 1'!$BN$10:$BQ$280,3,FALSE)),"",VLOOKUP(BJ252,'JOURNÉE 1'!$BN$10:$BQ$280,3,FALSE))</f>
        <v/>
      </c>
      <c r="BO252" s="1310" t="str">
        <f t="shared" si="340"/>
        <v/>
      </c>
      <c r="BP252" s="1310"/>
      <c r="BQ252" s="1310" t="str">
        <f>IF(ISNA(VLOOKUP(BJ252,'JOURNÉE 1'!$C$10:AF$298,1,FALSE)),"",VLOOKUP(BJ252,'JOURNÉE 1'!$C$10:$AF$298,1,FALSE))</f>
        <v/>
      </c>
      <c r="BR252" s="280"/>
      <c r="BS252" t="str">
        <f>IF(ISEVEN(ROW()),IF($B252&lt;&gt;0,TEXT($B252,"00")&amp;" "&amp;#REF!&amp;" "&amp;1,""),IF($B251&lt;&gt;0,TEXT($B251,"00")&amp;" "&amp;#REF!&amp;" "&amp;2,""))</f>
        <v/>
      </c>
      <c r="BT252" t="str">
        <f t="shared" si="270"/>
        <v/>
      </c>
      <c r="BU252" t="str">
        <f t="shared" si="271"/>
        <v/>
      </c>
      <c r="BV252" t="str">
        <f t="shared" si="277"/>
        <v/>
      </c>
      <c r="BW252" t="str">
        <f t="shared" si="278"/>
        <v/>
      </c>
      <c r="BX252" t="str">
        <f t="shared" si="279"/>
        <v/>
      </c>
      <c r="BY252" t="str">
        <f t="shared" si="280"/>
        <v/>
      </c>
      <c r="BZ252" t="str">
        <f t="shared" si="281"/>
        <v/>
      </c>
      <c r="CA252" s="935" t="str">
        <f t="shared" si="282"/>
        <v/>
      </c>
    </row>
    <row r="253" spans="1:79" ht="15.75" customHeight="1" thickTop="1" thickBot="1" x14ac:dyDescent="0.45">
      <c r="A253" s="1675"/>
      <c r="B253" s="1684"/>
      <c r="C253" s="97"/>
      <c r="D253" s="98"/>
      <c r="E253" s="98"/>
      <c r="F253" s="87"/>
      <c r="G253" s="87"/>
      <c r="H253" s="1469"/>
      <c r="I253" s="1103" t="str">
        <f>IF(ISNA(VLOOKUP(C253,'J1&amp;J2'!$CA$9:$CE$466,5,FALSE)),"",VLOOKUP(C253,'J1&amp;J2'!$CA$9:$CE$466,5,FALSE))</f>
        <v/>
      </c>
      <c r="J253" s="1517"/>
      <c r="K253" s="1680"/>
      <c r="L253" s="1682"/>
      <c r="M253" s="1469"/>
      <c r="N253" s="1469"/>
      <c r="O253" s="87"/>
      <c r="P253" s="87"/>
      <c r="Q253" s="898"/>
      <c r="R253" s="1672"/>
      <c r="S253" s="1669"/>
      <c r="T253" s="1425"/>
      <c r="U253" s="1328" t="str">
        <f>IF(ISNA(VLOOKUP(T253,SaisieScores!$L$12:$M$103,2,FALSE)),"",VLOOKUP(T253,SaisieScores!$L$12:$M$103,2,FALSE))</f>
        <v/>
      </c>
      <c r="V253" s="143" t="str">
        <f t="shared" si="329"/>
        <v/>
      </c>
      <c r="W253" s="121" t="str">
        <f>IF('JOURNÉE 1'!AC253=0,"",'JOURNÉE 1'!AC253)</f>
        <v/>
      </c>
      <c r="X253" s="70" t="str">
        <f>IF(OR(ISBLANK(U253),U253=""),"",IF(U253="AB","",RANK(U253,$U$242:$U$257,1)+COUNTIF($U$242:U253,U253)-1))</f>
        <v/>
      </c>
      <c r="Y253" s="99"/>
      <c r="Z253" s="99"/>
      <c r="AA253" s="99"/>
      <c r="AB253" s="123" t="str">
        <f t="shared" si="330"/>
        <v/>
      </c>
      <c r="AC253" s="86" t="str">
        <f t="shared" si="285"/>
        <v/>
      </c>
      <c r="AD253" s="1045" t="str">
        <f t="shared" si="272"/>
        <v/>
      </c>
      <c r="AE253" s="87" t="str">
        <f t="shared" si="273"/>
        <v/>
      </c>
      <c r="AF253" s="1140" t="str">
        <f>IF(ISNA(VLOOKUP(C253,'JOURNÉE 1'!$C$10:$AN$257,36,FALSE)),"",VLOOKUP(C253,'JOURNÉE 1'!$C$10:$AN$257,36,FALSE))</f>
        <v/>
      </c>
      <c r="AG253" s="1162" t="str">
        <f t="shared" si="274"/>
        <v/>
      </c>
      <c r="AH253" s="1162" t="str">
        <f t="shared" si="275"/>
        <v/>
      </c>
      <c r="AI253" s="1162" t="str">
        <f t="shared" si="276"/>
        <v/>
      </c>
      <c r="AJ253" s="1068" t="str">
        <f t="shared" si="286"/>
        <v/>
      </c>
      <c r="AK253" s="1045" t="str">
        <f t="shared" si="287"/>
        <v/>
      </c>
      <c r="AL253" s="87" t="str">
        <f t="shared" si="331"/>
        <v/>
      </c>
      <c r="AM253" s="292" t="str">
        <f t="shared" si="332"/>
        <v/>
      </c>
      <c r="AN253" s="886"/>
      <c r="AO253" s="886"/>
      <c r="AP253" s="886"/>
      <c r="AQ253" s="886"/>
      <c r="AR253" s="270" t="str">
        <f t="shared" si="288"/>
        <v/>
      </c>
      <c r="AS253" s="294" t="str">
        <f t="shared" si="333"/>
        <v/>
      </c>
      <c r="AT253" s="295" t="str">
        <f t="shared" si="334"/>
        <v/>
      </c>
      <c r="AU253" s="296" t="str">
        <f t="shared" si="335"/>
        <v/>
      </c>
      <c r="AV253" s="887"/>
      <c r="AW253" s="1497"/>
      <c r="AX253" s="1497"/>
      <c r="AY253" s="1504"/>
      <c r="AZ253" s="1507"/>
      <c r="BA253" s="1470"/>
      <c r="BB253" s="298" t="str">
        <f t="shared" si="336"/>
        <v/>
      </c>
      <c r="BC253" s="121" t="str">
        <f t="shared" si="337"/>
        <v/>
      </c>
      <c r="BD253" s="299" t="str">
        <f t="shared" si="338"/>
        <v/>
      </c>
      <c r="BE253" s="1654"/>
      <c r="BF253" s="1654"/>
      <c r="BG253" s="1654"/>
      <c r="BH253" s="1654"/>
      <c r="BI253" s="1654"/>
      <c r="BJ253" s="1029" t="str">
        <f t="shared" si="304"/>
        <v/>
      </c>
      <c r="BK253" s="1310" t="str">
        <f t="shared" si="339"/>
        <v/>
      </c>
      <c r="BL253" s="1029" t="str">
        <f>IF(ISBLANK('JOURNÉE 1'!C253),"",'JOURNÉE 1'!C253)</f>
        <v/>
      </c>
      <c r="BM253" s="1310" t="str">
        <f>IF(ISBLANK('JOURNÉE 1'!AB253),"",'JOURNÉE 1'!AB253)</f>
        <v/>
      </c>
      <c r="BN253" s="1310" t="str">
        <f>IF(ISNA(VLOOKUP(BJ253,'JOURNÉE 1'!$BN$10:$BQ$280,3,FALSE)),"",VLOOKUP(BJ253,'JOURNÉE 1'!$BN$10:$BQ$280,3,FALSE))</f>
        <v/>
      </c>
      <c r="BO253" s="1310" t="str">
        <f t="shared" si="340"/>
        <v/>
      </c>
      <c r="BP253" s="1310"/>
      <c r="BQ253" s="1310" t="str">
        <f>IF(ISNA(VLOOKUP(BJ253,'JOURNÉE 1'!$C$10:AF$298,1,FALSE)),"",VLOOKUP(BJ253,'JOURNÉE 1'!$C$10:$AF$298,1,FALSE))</f>
        <v/>
      </c>
      <c r="BR253" s="277"/>
      <c r="BS253" t="str">
        <f>IF(ISEVEN(ROW()),IF($B253&lt;&gt;0,TEXT($B253,"00")&amp;" "&amp;#REF!&amp;" "&amp;1,""),IF($B252&lt;&gt;0,TEXT($B252,"00")&amp;" "&amp;#REF!&amp;" "&amp;2,""))</f>
        <v/>
      </c>
      <c r="BT253" t="str">
        <f t="shared" si="270"/>
        <v/>
      </c>
      <c r="BU253" t="str">
        <f t="shared" si="271"/>
        <v/>
      </c>
      <c r="BV253" t="str">
        <f t="shared" si="277"/>
        <v/>
      </c>
      <c r="BW253" t="str">
        <f t="shared" si="278"/>
        <v/>
      </c>
      <c r="BX253" t="str">
        <f t="shared" si="279"/>
        <v/>
      </c>
      <c r="BY253" t="str">
        <f t="shared" si="280"/>
        <v/>
      </c>
      <c r="BZ253" t="str">
        <f t="shared" si="281"/>
        <v/>
      </c>
      <c r="CA253" s="935" t="str">
        <f t="shared" si="282"/>
        <v/>
      </c>
    </row>
    <row r="254" spans="1:79" ht="15.75" customHeight="1" thickTop="1" thickBot="1" x14ac:dyDescent="0.45">
      <c r="A254" s="1675"/>
      <c r="B254" s="1687"/>
      <c r="C254" s="113"/>
      <c r="D254" s="114"/>
      <c r="E254" s="114"/>
      <c r="F254" s="115"/>
      <c r="G254" s="115"/>
      <c r="H254" s="1670" t="str">
        <f t="shared" ref="H254" si="351">IF(G255="","",G254+G255)</f>
        <v/>
      </c>
      <c r="I254" s="1107" t="str">
        <f>IF(ISNA(VLOOKUP(C254,'J1&amp;J2'!$CA$9:$CE$466,5,FALSE)),"",VLOOKUP(C254,'J1&amp;J2'!$CA$9:$CE$466,5,FALSE))</f>
        <v/>
      </c>
      <c r="J254" s="1627"/>
      <c r="K254" s="1685" t="str">
        <f>IF(ISNA(VLOOKUP(J254,SaisieScores!$I$12:$J$103,2,FALSE)),"",VLOOKUP(J254,SaisieScores!$I$12:$J$103,2,FALSE))</f>
        <v/>
      </c>
      <c r="L254" s="1686" t="str">
        <f>IF(OR(K254="",K254=0,K254=999),"",K254)</f>
        <v/>
      </c>
      <c r="M254" s="1670" t="str">
        <f>IF(L254="","",L254-$AL$6)</f>
        <v/>
      </c>
      <c r="N254" s="1670" t="str">
        <f t="shared" ref="N254" si="352">IF(K254="","",RANK(K254,($K$10:$K$257),1))</f>
        <v/>
      </c>
      <c r="O254" s="82"/>
      <c r="P254" s="82"/>
      <c r="Q254" s="269"/>
      <c r="R254" s="1662" t="str">
        <f>IF(OR(ISBLANK(K254),K254=""),"",RANK(K254,$K$242:$K$257,1)+COUNTIF($K$242:K254,K254)-1)</f>
        <v/>
      </c>
      <c r="S254" s="1595" t="str">
        <f>IF(R254="","",IF(R254&gt;3,"",IF(R254=1,K254,IF(R254=2,K254,IF(R254=3,K254)))))</f>
        <v/>
      </c>
      <c r="T254" s="1426"/>
      <c r="U254" s="1328" t="str">
        <f>IF(ISNA(VLOOKUP(T254,SaisieScores!$L$12:$M$103,2,FALSE)),"",VLOOKUP(T254,SaisieScores!$L$12:$M$103,2,FALSE))</f>
        <v/>
      </c>
      <c r="V254" s="143" t="str">
        <f t="shared" si="329"/>
        <v/>
      </c>
      <c r="W254" s="121" t="str">
        <f>IF('JOURNÉE 1'!AC254=0,"",'JOURNÉE 1'!AC254)</f>
        <v/>
      </c>
      <c r="X254" s="70" t="str">
        <f>IF(OR(ISBLANK(U254),U254=""),"",IF(U254="AB","",RANK(U254,$U$242:$U$257,1)+COUNTIF($U$242:U254,U254)-1))</f>
        <v/>
      </c>
      <c r="Y254" s="82"/>
      <c r="Z254" s="82"/>
      <c r="AA254" s="82"/>
      <c r="AB254" s="123" t="str">
        <f t="shared" si="330"/>
        <v/>
      </c>
      <c r="AC254" s="1042" t="str">
        <f t="shared" si="285"/>
        <v/>
      </c>
      <c r="AD254" s="1046" t="str">
        <f t="shared" si="272"/>
        <v/>
      </c>
      <c r="AE254" s="940" t="str">
        <f t="shared" si="273"/>
        <v/>
      </c>
      <c r="AF254" s="1146" t="str">
        <f>IF(ISNA(VLOOKUP(C254,'JOURNÉE 1'!$C$10:$AN$257,36,FALSE)),"",VLOOKUP(C254,'JOURNÉE 1'!$C$10:$AN$257,36,FALSE))</f>
        <v/>
      </c>
      <c r="AG254" s="1141" t="str">
        <f t="shared" si="274"/>
        <v/>
      </c>
      <c r="AH254" s="1141" t="str">
        <f t="shared" si="275"/>
        <v/>
      </c>
      <c r="AI254" s="1141" t="str">
        <f t="shared" si="276"/>
        <v/>
      </c>
      <c r="AJ254" s="1069" t="str">
        <f t="shared" si="286"/>
        <v/>
      </c>
      <c r="AK254" s="1046" t="str">
        <f t="shared" si="287"/>
        <v/>
      </c>
      <c r="AL254" s="940" t="str">
        <f t="shared" si="331"/>
        <v/>
      </c>
      <c r="AM254" s="292" t="str">
        <f t="shared" si="332"/>
        <v/>
      </c>
      <c r="AN254" s="886"/>
      <c r="AO254" s="886"/>
      <c r="AP254" s="886"/>
      <c r="AQ254" s="886"/>
      <c r="AR254" s="270" t="str">
        <f t="shared" si="288"/>
        <v/>
      </c>
      <c r="AS254" s="294" t="str">
        <f t="shared" si="333"/>
        <v/>
      </c>
      <c r="AT254" s="295" t="str">
        <f t="shared" si="334"/>
        <v/>
      </c>
      <c r="AU254" s="296" t="str">
        <f t="shared" si="335"/>
        <v/>
      </c>
      <c r="AV254" s="887"/>
      <c r="AW254" s="1497"/>
      <c r="AX254" s="1497"/>
      <c r="AY254" s="1667">
        <f>IF(BG254= "", "",BG254)</f>
        <v>0</v>
      </c>
      <c r="AZ254" s="1658" t="str">
        <f>IF(OR(BF254=""),"",IF(OR(BG254=""),"",BF254))</f>
        <v/>
      </c>
      <c r="BA254" s="1660" t="str">
        <f>IF(BH254= "", "",BH254)</f>
        <v/>
      </c>
      <c r="BB254" s="298" t="str">
        <f t="shared" si="336"/>
        <v/>
      </c>
      <c r="BC254" s="121" t="str">
        <f t="shared" si="337"/>
        <v/>
      </c>
      <c r="BD254" s="299" t="str">
        <f t="shared" si="338"/>
        <v/>
      </c>
      <c r="BE254" s="1655" t="str">
        <f>IF(OR(C254="",C255=""),"",CONCATENATE(C254,C255))</f>
        <v/>
      </c>
      <c r="BF254" s="1655" t="str">
        <f>IF(L254= "", "",L254)</f>
        <v/>
      </c>
      <c r="BG254" s="1655">
        <f>IF(ISNA(VLOOKUP(BE254,'JOURNÉE 1'!$BI$10:$BK$280,2,FALSE)),"",VLOOKUP(BE254,'JOURNÉE 1'!$BI$10:$BK$280,2,FALSE))</f>
        <v>0</v>
      </c>
      <c r="BH254" s="1655" t="str">
        <f>IF(OR(BF254="",BG254=""),"",MIN(BF254:BG254))</f>
        <v/>
      </c>
      <c r="BI254" s="1655" t="str">
        <f>IF(COUNTIF(BF254,"&gt;1")&lt;1,"",SMALL(BF254:BG254,1))</f>
        <v/>
      </c>
      <c r="BJ254" s="1029" t="str">
        <f t="shared" si="304"/>
        <v/>
      </c>
      <c r="BK254" s="1310" t="str">
        <f t="shared" si="339"/>
        <v/>
      </c>
      <c r="BL254" s="1029" t="str">
        <f>IF(ISBLANK('JOURNÉE 1'!C254),"",'JOURNÉE 1'!C254)</f>
        <v/>
      </c>
      <c r="BM254" s="1310" t="str">
        <f>IF(ISBLANK('JOURNÉE 1'!AB254),"",'JOURNÉE 1'!AB254)</f>
        <v/>
      </c>
      <c r="BN254" s="1310" t="str">
        <f>IF(ISNA(VLOOKUP(BJ254,'JOURNÉE 1'!$BN$10:$BQ$280,3,FALSE)),"",VLOOKUP(BJ254,'JOURNÉE 1'!$BN$10:$BQ$280,3,FALSE))</f>
        <v/>
      </c>
      <c r="BO254" s="1310" t="str">
        <f t="shared" si="340"/>
        <v/>
      </c>
      <c r="BP254" s="1310"/>
      <c r="BQ254" s="1310" t="str">
        <f>IF(ISNA(VLOOKUP(BJ254,'JOURNÉE 1'!$C$10:AF$298,1,FALSE)),"",VLOOKUP(BJ254,'JOURNÉE 1'!$C$10:$AF$298,1,FALSE))</f>
        <v/>
      </c>
      <c r="BR254" s="280"/>
      <c r="BS254" t="str">
        <f>IF(ISEVEN(ROW()),IF($B254&lt;&gt;0,TEXT($B254,"00")&amp;" "&amp;#REF!&amp;" "&amp;1,""),IF($B253&lt;&gt;0,TEXT($B253,"00")&amp;" "&amp;#REF!&amp;" "&amp;2,""))</f>
        <v/>
      </c>
      <c r="BT254" t="str">
        <f t="shared" si="270"/>
        <v/>
      </c>
      <c r="BU254" t="str">
        <f t="shared" si="271"/>
        <v/>
      </c>
      <c r="BV254" t="str">
        <f t="shared" si="277"/>
        <v/>
      </c>
      <c r="BW254" t="str">
        <f t="shared" si="278"/>
        <v/>
      </c>
      <c r="BX254" t="str">
        <f t="shared" si="279"/>
        <v/>
      </c>
      <c r="BY254" t="str">
        <f t="shared" si="280"/>
        <v/>
      </c>
      <c r="BZ254" t="str">
        <f t="shared" si="281"/>
        <v/>
      </c>
      <c r="CA254" s="935" t="str">
        <f t="shared" si="282"/>
        <v/>
      </c>
    </row>
    <row r="255" spans="1:79" ht="15.75" customHeight="1" thickTop="1" thickBot="1" x14ac:dyDescent="0.45">
      <c r="A255" s="1675"/>
      <c r="B255" s="1678"/>
      <c r="C255" s="80"/>
      <c r="D255" s="81"/>
      <c r="E255" s="81"/>
      <c r="F255" s="82"/>
      <c r="G255" s="82"/>
      <c r="H255" s="1469"/>
      <c r="I255" s="1102" t="str">
        <f>IF(ISNA(VLOOKUP(C255,'J1&amp;J2'!$CA$9:$CE$466,5,FALSE)),"",VLOOKUP(C255,'J1&amp;J2'!$CA$9:$CE$466,5,FALSE))</f>
        <v/>
      </c>
      <c r="J255" s="1519"/>
      <c r="K255" s="1680"/>
      <c r="L255" s="1682"/>
      <c r="M255" s="1469"/>
      <c r="N255" s="1469"/>
      <c r="O255" s="82"/>
      <c r="P255" s="82"/>
      <c r="Q255" s="269"/>
      <c r="R255" s="1672"/>
      <c r="S255" s="1673"/>
      <c r="T255" s="1424"/>
      <c r="U255" s="1328" t="str">
        <f>IF(ISNA(VLOOKUP(T255,SaisieScores!$L$12:$M$103,2,FALSE)),"",VLOOKUP(T255,SaisieScores!$L$12:$M$103,2,FALSE))</f>
        <v/>
      </c>
      <c r="V255" s="143" t="str">
        <f t="shared" si="329"/>
        <v/>
      </c>
      <c r="W255" s="121" t="str">
        <f>IF('JOURNÉE 1'!AC255=0,"",'JOURNÉE 1'!AC255)</f>
        <v/>
      </c>
      <c r="X255" s="70" t="str">
        <f>IF(OR(ISBLANK(U255),U255=""),"",IF(U255="AB","",RANK(U255,$U$242:$U$257,1)+COUNTIF($U$242:U255,U255)-1))</f>
        <v/>
      </c>
      <c r="Y255" s="99"/>
      <c r="Z255" s="99"/>
      <c r="AA255" s="99"/>
      <c r="AB255" s="123" t="str">
        <f t="shared" si="330"/>
        <v/>
      </c>
      <c r="AC255" s="86" t="str">
        <f t="shared" si="285"/>
        <v/>
      </c>
      <c r="AD255" s="1045" t="str">
        <f t="shared" si="272"/>
        <v/>
      </c>
      <c r="AE255" s="87" t="str">
        <f t="shared" si="273"/>
        <v/>
      </c>
      <c r="AF255" s="1140" t="str">
        <f>IF(ISNA(VLOOKUP(C255,'JOURNÉE 1'!$C$10:$AN$257,36,FALSE)),"",VLOOKUP(C255,'JOURNÉE 1'!$C$10:$AN$257,36,FALSE))</f>
        <v/>
      </c>
      <c r="AG255" s="1162" t="str">
        <f t="shared" si="274"/>
        <v/>
      </c>
      <c r="AH255" s="1162" t="str">
        <f t="shared" si="275"/>
        <v/>
      </c>
      <c r="AI255" s="1162" t="str">
        <f t="shared" si="276"/>
        <v/>
      </c>
      <c r="AJ255" s="1072" t="str">
        <f t="shared" si="286"/>
        <v/>
      </c>
      <c r="AK255" s="1045" t="str">
        <f t="shared" si="287"/>
        <v/>
      </c>
      <c r="AL255" s="87" t="str">
        <f t="shared" si="331"/>
        <v/>
      </c>
      <c r="AM255" s="292" t="str">
        <f t="shared" si="332"/>
        <v/>
      </c>
      <c r="AN255" s="886"/>
      <c r="AO255" s="886"/>
      <c r="AP255" s="886"/>
      <c r="AQ255" s="886"/>
      <c r="AR255" s="270" t="str">
        <f t="shared" si="288"/>
        <v/>
      </c>
      <c r="AS255" s="294" t="str">
        <f t="shared" si="333"/>
        <v/>
      </c>
      <c r="AT255" s="295" t="str">
        <f t="shared" si="334"/>
        <v/>
      </c>
      <c r="AU255" s="296" t="str">
        <f t="shared" si="335"/>
        <v/>
      </c>
      <c r="AV255" s="887"/>
      <c r="AW255" s="1497"/>
      <c r="AX255" s="1497"/>
      <c r="AY255" s="1504"/>
      <c r="AZ255" s="1507"/>
      <c r="BA255" s="1470"/>
      <c r="BB255" s="298" t="str">
        <f t="shared" si="336"/>
        <v/>
      </c>
      <c r="BC255" s="121" t="str">
        <f t="shared" si="337"/>
        <v/>
      </c>
      <c r="BD255" s="299" t="str">
        <f t="shared" si="338"/>
        <v/>
      </c>
      <c r="BE255" s="1654"/>
      <c r="BF255" s="1654"/>
      <c r="BG255" s="1654"/>
      <c r="BH255" s="1654"/>
      <c r="BI255" s="1654"/>
      <c r="BJ255" s="1029" t="str">
        <f t="shared" si="304"/>
        <v/>
      </c>
      <c r="BK255" s="1310" t="str">
        <f t="shared" si="339"/>
        <v/>
      </c>
      <c r="BL255" s="1029" t="str">
        <f>IF(ISBLANK('JOURNÉE 1'!C255),"",'JOURNÉE 1'!C255)</f>
        <v/>
      </c>
      <c r="BM255" s="1310" t="str">
        <f>IF(ISBLANK('JOURNÉE 1'!AB255),"",'JOURNÉE 1'!AB255)</f>
        <v/>
      </c>
      <c r="BN255" s="1310" t="str">
        <f>IF(ISNA(VLOOKUP(BJ255,'JOURNÉE 1'!$BN$10:$BQ$280,3,FALSE)),"",VLOOKUP(BJ255,'JOURNÉE 1'!$BN$10:$BQ$280,3,FALSE))</f>
        <v/>
      </c>
      <c r="BO255" s="1310" t="str">
        <f t="shared" si="340"/>
        <v/>
      </c>
      <c r="BP255" s="1310"/>
      <c r="BQ255" s="1310" t="str">
        <f>IF(ISNA(VLOOKUP(BJ255,'JOURNÉE 1'!$C$10:AF$298,1,FALSE)),"",VLOOKUP(BJ255,'JOURNÉE 1'!$C$10:$AF$298,1,FALSE))</f>
        <v/>
      </c>
      <c r="BR255" s="277"/>
      <c r="BS255" t="str">
        <f>IF(ISEVEN(ROW()),IF($B255&lt;&gt;0,TEXT($B255,"00")&amp;" "&amp;#REF!&amp;" "&amp;1,""),IF($B254&lt;&gt;0,TEXT($B254,"00")&amp;" "&amp;#REF!&amp;" "&amp;2,""))</f>
        <v/>
      </c>
      <c r="BT255" t="str">
        <f t="shared" si="270"/>
        <v/>
      </c>
      <c r="BU255" t="str">
        <f t="shared" si="271"/>
        <v/>
      </c>
      <c r="BV255" t="str">
        <f t="shared" si="277"/>
        <v/>
      </c>
      <c r="BW255" t="str">
        <f t="shared" si="278"/>
        <v/>
      </c>
      <c r="BX255" t="str">
        <f t="shared" si="279"/>
        <v/>
      </c>
      <c r="BY255" t="str">
        <f t="shared" si="280"/>
        <v/>
      </c>
      <c r="BZ255" t="str">
        <f t="shared" si="281"/>
        <v/>
      </c>
      <c r="CA255" s="935" t="str">
        <f t="shared" si="282"/>
        <v/>
      </c>
    </row>
    <row r="256" spans="1:79" ht="15.75" customHeight="1" thickTop="1" thickBot="1" x14ac:dyDescent="0.45">
      <c r="A256" s="1675"/>
      <c r="B256" s="1683"/>
      <c r="C256" s="97"/>
      <c r="D256" s="98"/>
      <c r="E256" s="98"/>
      <c r="F256" s="87"/>
      <c r="G256" s="87"/>
      <c r="H256" s="1661" t="str">
        <f t="shared" ref="H256" si="353">IF(G257="","",G256+G257)</f>
        <v/>
      </c>
      <c r="I256" s="1103" t="str">
        <f>IF(ISNA(VLOOKUP(C256,'J1&amp;J2'!$CA$9:$CE$466,5,FALSE)),"",VLOOKUP(C256,'J1&amp;J2'!$CA$9:$CE$466,5,FALSE))</f>
        <v/>
      </c>
      <c r="J256" s="1516"/>
      <c r="K256" s="1685" t="str">
        <f>IF(ISNA(VLOOKUP(J256,SaisieScores!$I$12:$J$103,2,FALSE)),"",VLOOKUP(J256,SaisieScores!$I$12:$J$103,2,FALSE))</f>
        <v/>
      </c>
      <c r="L256" s="1686" t="str">
        <f>IF(OR(K256="",K256=0,K256=999),"",K256)</f>
        <v/>
      </c>
      <c r="M256" s="1661" t="str">
        <f>IF(L256="","",L256-$AL$6)</f>
        <v/>
      </c>
      <c r="N256" s="1661" t="str">
        <f t="shared" ref="N256" si="354">IF(K256="","",RANK(K256,($K$10:$K$257),1))</f>
        <v/>
      </c>
      <c r="O256" s="87"/>
      <c r="P256" s="87"/>
      <c r="Q256" s="470"/>
      <c r="R256" s="1662" t="str">
        <f>IF(OR(ISBLANK(K256),K256=""),"",RANK(K256,$K$242:$K$257,1)+COUNTIF($K$242:K256,K256)-1)</f>
        <v/>
      </c>
      <c r="S256" s="1664" t="str">
        <f>IF(R256="","",IF(R256&gt;3,"",IF(R256=1,K256,IF(R256=2,K256,IF(R256=3,K256)))))</f>
        <v/>
      </c>
      <c r="T256" s="1425"/>
      <c r="U256" s="1328" t="str">
        <f>IF(ISNA(VLOOKUP(T256,SaisieScores!$L$12:$M$103,2,FALSE)),"",VLOOKUP(T256,SaisieScores!$L$12:$M$103,2,FALSE))</f>
        <v/>
      </c>
      <c r="V256" s="143" t="str">
        <f t="shared" si="329"/>
        <v/>
      </c>
      <c r="W256" s="121" t="str">
        <f>IF('JOURNÉE 1'!AC256=0,"",'JOURNÉE 1'!AC256)</f>
        <v/>
      </c>
      <c r="X256" s="70" t="str">
        <f>IF(OR(ISBLANK(U256),U256=""),"",IF(U256="AB","",RANK(U256,$U$242:$U$257,1)+COUNTIF($U$242:U256,U256)-1))</f>
        <v/>
      </c>
      <c r="Y256" s="82"/>
      <c r="Z256" s="82"/>
      <c r="AA256" s="82"/>
      <c r="AB256" s="123" t="str">
        <f t="shared" si="330"/>
        <v/>
      </c>
      <c r="AC256" s="1042" t="str">
        <f t="shared" si="285"/>
        <v/>
      </c>
      <c r="AD256" s="1046" t="str">
        <f t="shared" si="272"/>
        <v/>
      </c>
      <c r="AE256" s="940" t="str">
        <f t="shared" si="273"/>
        <v/>
      </c>
      <c r="AF256" s="1146" t="str">
        <f>IF(ISNA(VLOOKUP(C256,'JOURNÉE 1'!$C$10:$AN$257,36,FALSE)),"",VLOOKUP(C256,'JOURNÉE 1'!$C$10:$AN$257,36,FALSE))</f>
        <v/>
      </c>
      <c r="AG256" s="1141" t="str">
        <f t="shared" si="274"/>
        <v/>
      </c>
      <c r="AH256" s="1141" t="str">
        <f t="shared" si="275"/>
        <v/>
      </c>
      <c r="AI256" s="1141" t="str">
        <f t="shared" si="276"/>
        <v/>
      </c>
      <c r="AJ256" s="1073" t="str">
        <f t="shared" si="286"/>
        <v/>
      </c>
      <c r="AK256" s="1046" t="str">
        <f t="shared" si="287"/>
        <v/>
      </c>
      <c r="AL256" s="940" t="str">
        <f t="shared" si="331"/>
        <v/>
      </c>
      <c r="AM256" s="292" t="str">
        <f t="shared" si="332"/>
        <v/>
      </c>
      <c r="AN256" s="886"/>
      <c r="AO256" s="886"/>
      <c r="AP256" s="886"/>
      <c r="AQ256" s="886"/>
      <c r="AR256" s="270" t="str">
        <f t="shared" si="288"/>
        <v/>
      </c>
      <c r="AS256" s="294" t="str">
        <f t="shared" si="333"/>
        <v/>
      </c>
      <c r="AT256" s="295" t="str">
        <f t="shared" si="334"/>
        <v/>
      </c>
      <c r="AU256" s="296" t="str">
        <f t="shared" si="335"/>
        <v/>
      </c>
      <c r="AV256" s="887"/>
      <c r="AW256" s="1497"/>
      <c r="AX256" s="1497"/>
      <c r="AY256" s="1667">
        <f>IF(BG256= "", "",BG256)</f>
        <v>0</v>
      </c>
      <c r="AZ256" s="1658" t="str">
        <f>IF(OR(BF256=""),"",IF(OR(BG256=""),"",BF256))</f>
        <v/>
      </c>
      <c r="BA256" s="1660" t="str">
        <f>IF(BH256= "", "",BH256)</f>
        <v/>
      </c>
      <c r="BB256" s="298" t="str">
        <f t="shared" si="336"/>
        <v/>
      </c>
      <c r="BC256" s="121" t="str">
        <f t="shared" si="337"/>
        <v/>
      </c>
      <c r="BD256" s="299" t="str">
        <f t="shared" si="338"/>
        <v/>
      </c>
      <c r="BE256" s="1655" t="str">
        <f>IF(OR(C256="",C257=""),"",CONCATENATE(C256,C257))</f>
        <v/>
      </c>
      <c r="BF256" s="1655" t="str">
        <f>IF(L256= "", "",L256)</f>
        <v/>
      </c>
      <c r="BG256" s="1655">
        <f>IF(ISNA(VLOOKUP(BE256,'JOURNÉE 1'!$BI$10:$BK$280,2,FALSE)),"",VLOOKUP(BE256,'JOURNÉE 1'!$BI$10:$BK$280,2,FALSE))</f>
        <v>0</v>
      </c>
      <c r="BH256" s="1655" t="str">
        <f>IF(OR(BF256="",BG256=""),"",MIN(BF256:BG256))</f>
        <v/>
      </c>
      <c r="BI256" s="1655" t="str">
        <f>IF(COUNTIF(BF256,"&gt;1")&lt;1,"",SMALL(BF256:BG256,1))</f>
        <v/>
      </c>
      <c r="BJ256" s="1029" t="str">
        <f t="shared" si="304"/>
        <v/>
      </c>
      <c r="BK256" s="1310" t="str">
        <f t="shared" si="339"/>
        <v/>
      </c>
      <c r="BL256" s="1029" t="str">
        <f>IF(ISBLANK('JOURNÉE 1'!C256),"",'JOURNÉE 1'!C256)</f>
        <v/>
      </c>
      <c r="BM256" s="1310" t="str">
        <f>IF(ISBLANK('JOURNÉE 1'!AB256),"",'JOURNÉE 1'!AB256)</f>
        <v/>
      </c>
      <c r="BN256" s="1310" t="str">
        <f>IF(ISNA(VLOOKUP(BJ256,'JOURNÉE 1'!$BN$10:$BQ$280,3,FALSE)),"",VLOOKUP(BJ256,'JOURNÉE 1'!$BN$10:$BQ$280,3,FALSE))</f>
        <v/>
      </c>
      <c r="BO256" s="1310" t="str">
        <f t="shared" si="340"/>
        <v/>
      </c>
      <c r="BP256" s="1310"/>
      <c r="BQ256" s="1310" t="str">
        <f>IF(ISNA(VLOOKUP(BJ256,'JOURNÉE 1'!$C$10:AF$298,1,FALSE)),"",VLOOKUP(BJ256,'JOURNÉE 1'!$C$10:$AF$298,1,FALSE))</f>
        <v/>
      </c>
      <c r="BR256" s="280"/>
      <c r="BS256" t="str">
        <f>IF(ISEVEN(ROW()),IF($B256&lt;&gt;0,TEXT($B256,"00")&amp;" "&amp;#REF!&amp;" "&amp;1,""),IF($B255&lt;&gt;0,TEXT($B255,"00")&amp;" "&amp;#REF!&amp;" "&amp;2,""))</f>
        <v/>
      </c>
      <c r="BT256" t="str">
        <f t="shared" si="270"/>
        <v/>
      </c>
      <c r="BU256" t="str">
        <f t="shared" si="271"/>
        <v/>
      </c>
      <c r="BV256" t="str">
        <f t="shared" si="277"/>
        <v/>
      </c>
      <c r="BW256" t="str">
        <f t="shared" si="278"/>
        <v/>
      </c>
      <c r="BX256" t="str">
        <f t="shared" si="279"/>
        <v/>
      </c>
      <c r="BY256" t="str">
        <f t="shared" si="280"/>
        <v/>
      </c>
      <c r="BZ256" t="str">
        <f t="shared" si="281"/>
        <v/>
      </c>
      <c r="CA256" s="935" t="str">
        <f t="shared" si="282"/>
        <v/>
      </c>
    </row>
    <row r="257" spans="1:79" ht="15.75" customHeight="1" thickTop="1" thickBot="1" x14ac:dyDescent="0.45">
      <c r="A257" s="1676"/>
      <c r="B257" s="1688"/>
      <c r="C257" s="119"/>
      <c r="D257" s="120"/>
      <c r="E257" s="120"/>
      <c r="F257" s="121"/>
      <c r="G257" s="121"/>
      <c r="H257" s="1478"/>
      <c r="I257" s="1108" t="str">
        <f>IF(ISNA(VLOOKUP(C257,'J1&amp;J2'!$CA$9:$CE$466,5,FALSE)),"",VLOOKUP(C257,'J1&amp;J2'!$CA$9:$CE$466,5,FALSE))</f>
        <v/>
      </c>
      <c r="J257" s="1626"/>
      <c r="K257" s="1680"/>
      <c r="L257" s="1682"/>
      <c r="M257" s="1478"/>
      <c r="N257" s="1478"/>
      <c r="O257" s="121"/>
      <c r="P257" s="121"/>
      <c r="Q257" s="123"/>
      <c r="R257" s="1663"/>
      <c r="S257" s="1665"/>
      <c r="T257" s="1427"/>
      <c r="U257" s="1328" t="str">
        <f>IF(ISNA(VLOOKUP(T257,SaisieScores!$L$12:$M$103,2,FALSE)),"",VLOOKUP(T257,SaisieScores!$L$12:$M$103,2,FALSE))</f>
        <v/>
      </c>
      <c r="V257" s="143" t="str">
        <f t="shared" si="329"/>
        <v/>
      </c>
      <c r="W257" s="121" t="str">
        <f>IF('JOURNÉE 1'!AC257=0,"",'JOURNÉE 1'!AC257)</f>
        <v/>
      </c>
      <c r="X257" s="1111" t="str">
        <f>IF(OR(ISBLANK(U257),U257=""),"",IF(U257="AB","",RANK(U257,$U$242:$U$257,1)+COUNTIF($U$242:U257,U257)-1))</f>
        <v/>
      </c>
      <c r="Y257" s="121"/>
      <c r="Z257" s="121"/>
      <c r="AA257" s="121"/>
      <c r="AB257" s="123" t="str">
        <f t="shared" si="330"/>
        <v/>
      </c>
      <c r="AC257" s="124" t="str">
        <f t="shared" si="285"/>
        <v/>
      </c>
      <c r="AD257" s="127" t="str">
        <f t="shared" si="272"/>
        <v/>
      </c>
      <c r="AE257" s="121" t="str">
        <f t="shared" si="273"/>
        <v/>
      </c>
      <c r="AF257" s="1142" t="str">
        <f>IF(ISNA(VLOOKUP(C257,'JOURNÉE 1'!$C$10:$AN$257,36,FALSE)),"",VLOOKUP(C257,'JOURNÉE 1'!$C$10:$AN$257,36,FALSE))</f>
        <v/>
      </c>
      <c r="AG257" s="1163" t="str">
        <f t="shared" si="274"/>
        <v/>
      </c>
      <c r="AH257" s="1163" t="str">
        <f t="shared" si="275"/>
        <v/>
      </c>
      <c r="AI257" s="1163" t="str">
        <f t="shared" si="276"/>
        <v/>
      </c>
      <c r="AJ257" s="1390" t="str">
        <f t="shared" si="286"/>
        <v/>
      </c>
      <c r="AK257" s="127" t="str">
        <f t="shared" si="287"/>
        <v/>
      </c>
      <c r="AL257" s="121" t="str">
        <f t="shared" si="331"/>
        <v/>
      </c>
      <c r="AM257" s="292" t="str">
        <f t="shared" si="332"/>
        <v/>
      </c>
      <c r="AN257" s="908"/>
      <c r="AO257" s="908"/>
      <c r="AP257" s="908"/>
      <c r="AQ257" s="908"/>
      <c r="AR257" s="292" t="str">
        <f t="shared" si="288"/>
        <v/>
      </c>
      <c r="AS257" s="294" t="str">
        <f t="shared" si="333"/>
        <v/>
      </c>
      <c r="AT257" s="295" t="str">
        <f t="shared" si="334"/>
        <v/>
      </c>
      <c r="AU257" s="296" t="str">
        <f t="shared" si="335"/>
        <v/>
      </c>
      <c r="AV257" s="1391"/>
      <c r="AW257" s="1470"/>
      <c r="AX257" s="1470"/>
      <c r="AY257" s="1504"/>
      <c r="AZ257" s="1507"/>
      <c r="BA257" s="1470"/>
      <c r="BB257" s="298" t="str">
        <f t="shared" si="336"/>
        <v/>
      </c>
      <c r="BC257" s="121" t="str">
        <f t="shared" si="337"/>
        <v/>
      </c>
      <c r="BD257" s="299" t="str">
        <f t="shared" si="338"/>
        <v/>
      </c>
      <c r="BE257" s="1656"/>
      <c r="BF257" s="1656"/>
      <c r="BG257" s="1656"/>
      <c r="BH257" s="1656"/>
      <c r="BI257" s="1656"/>
      <c r="BJ257" s="1370" t="str">
        <f t="shared" si="304"/>
        <v/>
      </c>
      <c r="BK257" s="1369" t="str">
        <f t="shared" si="339"/>
        <v/>
      </c>
      <c r="BL257" s="1370" t="str">
        <f>IF(ISBLANK('JOURNÉE 1'!C257),"",'JOURNÉE 1'!C257)</f>
        <v/>
      </c>
      <c r="BM257" s="1369" t="str">
        <f>IF(ISBLANK('JOURNÉE 1'!AB257),"",'JOURNÉE 1'!AB257)</f>
        <v/>
      </c>
      <c r="BN257" s="1369" t="str">
        <f>IF(ISNA(VLOOKUP(BJ257,'JOURNÉE 1'!$BN$10:$BQ$280,3,FALSE)),"",VLOOKUP(BJ257,'JOURNÉE 1'!$BN$10:$BQ$280,3,FALSE))</f>
        <v/>
      </c>
      <c r="BO257" s="1369" t="str">
        <f t="shared" si="340"/>
        <v/>
      </c>
      <c r="BP257" s="1369"/>
      <c r="BQ257" s="1369" t="str">
        <f>IF(ISNA(VLOOKUP(BJ257,'JOURNÉE 1'!$C$10:AF$298,1,FALSE)),"",VLOOKUP(BJ257,'JOURNÉE 1'!$C$10:$AF$298,1,FALSE))</f>
        <v/>
      </c>
      <c r="BR257" s="217"/>
      <c r="BS257" t="str">
        <f>IF(ISEVEN(ROW()),IF($B257&lt;&gt;0,TEXT($B257,"00")&amp;" "&amp;#REF!&amp;" "&amp;1,""),IF($B256&lt;&gt;0,TEXT($B256,"00")&amp;" "&amp;#REF!&amp;" "&amp;2,""))</f>
        <v/>
      </c>
      <c r="BT257" t="str">
        <f t="shared" si="270"/>
        <v/>
      </c>
      <c r="BU257" t="str">
        <f t="shared" si="271"/>
        <v/>
      </c>
      <c r="BV257" t="str">
        <f t="shared" si="277"/>
        <v/>
      </c>
      <c r="BW257" t="str">
        <f t="shared" si="278"/>
        <v/>
      </c>
      <c r="BX257" t="str">
        <f t="shared" si="279"/>
        <v/>
      </c>
      <c r="BY257" t="str">
        <f t="shared" si="280"/>
        <v/>
      </c>
      <c r="BZ257" t="str">
        <f t="shared" si="281"/>
        <v/>
      </c>
      <c r="CA257" s="935" t="str">
        <f t="shared" si="282"/>
        <v/>
      </c>
    </row>
    <row r="258" spans="1:79" ht="15.75" customHeight="1" thickTop="1" x14ac:dyDescent="0.4">
      <c r="A258" s="1377"/>
      <c r="B258" s="1332"/>
      <c r="C258" s="878"/>
      <c r="D258" s="888"/>
      <c r="E258" s="888"/>
      <c r="F258" s="882"/>
      <c r="G258" s="882"/>
      <c r="H258" s="882"/>
      <c r="I258" s="882"/>
      <c r="J258" s="1365"/>
      <c r="K258" s="1365"/>
      <c r="L258" s="882"/>
      <c r="M258" s="882"/>
      <c r="N258" s="882"/>
      <c r="O258" s="882"/>
      <c r="P258" s="882"/>
      <c r="Q258" s="882"/>
      <c r="R258" s="882"/>
      <c r="S258" s="882"/>
      <c r="T258" s="882"/>
      <c r="U258" s="882"/>
      <c r="V258" s="882"/>
      <c r="W258" s="882"/>
      <c r="X258" s="882"/>
      <c r="Y258" s="882"/>
      <c r="Z258" s="882"/>
      <c r="AA258" s="882"/>
      <c r="AB258" s="882"/>
      <c r="AC258" s="889"/>
      <c r="AD258" s="882"/>
      <c r="AE258" s="882"/>
      <c r="AF258" s="882"/>
      <c r="AG258" s="882"/>
      <c r="AH258" s="882"/>
      <c r="AI258" s="882"/>
      <c r="AJ258" s="882"/>
      <c r="AK258" s="882"/>
      <c r="AL258" s="882"/>
      <c r="AM258" s="882"/>
      <c r="AN258" s="882"/>
      <c r="AO258" s="882"/>
      <c r="AP258" s="882"/>
      <c r="AQ258" s="882"/>
      <c r="AR258" s="882"/>
      <c r="AS258" s="882"/>
      <c r="AT258" s="882"/>
      <c r="AU258" s="882"/>
      <c r="AV258" s="890"/>
      <c r="AW258" s="882"/>
      <c r="AX258" s="882"/>
      <c r="AY258" s="882"/>
      <c r="AZ258" s="891"/>
      <c r="BA258" s="891"/>
      <c r="BB258" s="891"/>
      <c r="BC258" s="891"/>
      <c r="BD258" s="891"/>
      <c r="BE258" s="891"/>
      <c r="BF258" s="891"/>
      <c r="BG258" s="891"/>
      <c r="BH258" s="891"/>
      <c r="BI258" s="891"/>
      <c r="BJ258" s="891"/>
      <c r="BK258" s="891"/>
      <c r="BL258" s="891"/>
      <c r="BM258" s="891"/>
      <c r="BN258" s="891"/>
      <c r="BO258" s="891"/>
      <c r="BP258" s="891"/>
      <c r="BQ258" s="891"/>
      <c r="BR258" s="891"/>
      <c r="BS258" t="str">
        <f>IF(ISEVEN(ROW()),IF($B258&lt;&gt;0,TEXT($B258,"00")&amp;" "&amp;#REF!&amp;" "&amp;1,""),IF($B257&lt;&gt;0,TEXT($B257,"00")&amp;" "&amp;#REF!&amp;" "&amp;2,""))</f>
        <v/>
      </c>
      <c r="BT258" t="str">
        <f t="shared" si="270"/>
        <v/>
      </c>
      <c r="BU258" t="str">
        <f t="shared" si="271"/>
        <v/>
      </c>
      <c r="BV258" t="str">
        <f t="shared" ref="BV258:BV273" si="355">+IF(BR258&gt;0,TEXT(BR258,"00")&amp;" "&amp;T258,"")</f>
        <v/>
      </c>
      <c r="BW258" t="str">
        <f t="shared" ref="BW258:BW273" si="356">+IF($BR258&gt;0,BR258,"")</f>
        <v/>
      </c>
      <c r="BX258" t="str">
        <f t="shared" si="279"/>
        <v/>
      </c>
      <c r="BY258" t="str">
        <f t="shared" si="280"/>
        <v/>
      </c>
      <c r="BZ258" t="str">
        <f t="shared" si="281"/>
        <v/>
      </c>
      <c r="CA258" s="935" t="str">
        <f t="shared" si="282"/>
        <v/>
      </c>
    </row>
    <row r="259" spans="1:79" ht="15.75" customHeight="1" x14ac:dyDescent="0.4">
      <c r="A259" s="1377"/>
      <c r="B259" s="1332"/>
      <c r="C259" s="878"/>
      <c r="D259" s="888"/>
      <c r="E259" s="888"/>
      <c r="F259" s="882"/>
      <c r="G259" s="882"/>
      <c r="H259" s="882"/>
      <c r="I259" s="882"/>
      <c r="J259" s="882"/>
      <c r="K259" s="882"/>
      <c r="L259" s="882"/>
      <c r="M259" s="882"/>
      <c r="N259" s="882"/>
      <c r="O259" s="882"/>
      <c r="P259" s="882"/>
      <c r="Q259" s="882"/>
      <c r="R259" s="882"/>
      <c r="S259" s="882"/>
      <c r="T259" s="882"/>
      <c r="U259" s="882"/>
      <c r="V259" s="882"/>
      <c r="W259" s="882"/>
      <c r="X259" s="882"/>
      <c r="Y259" s="882"/>
      <c r="Z259" s="882"/>
      <c r="AA259" s="882"/>
      <c r="AB259" s="882"/>
      <c r="AC259" s="889"/>
      <c r="AD259" s="882"/>
      <c r="AE259" s="882"/>
      <c r="AF259" s="882"/>
      <c r="AG259" s="882"/>
      <c r="AH259" s="882"/>
      <c r="AI259" s="882"/>
      <c r="AJ259" s="882"/>
      <c r="AK259" s="882"/>
      <c r="AL259" s="882"/>
      <c r="AM259" s="882"/>
      <c r="AN259" s="882"/>
      <c r="AO259" s="882"/>
      <c r="AP259" s="882"/>
      <c r="AQ259" s="882"/>
      <c r="AR259" s="882"/>
      <c r="AS259" s="882"/>
      <c r="AT259" s="882"/>
      <c r="AU259" s="882"/>
      <c r="AV259" s="890"/>
      <c r="AW259" s="882"/>
      <c r="AX259" s="882"/>
      <c r="AY259" s="882"/>
      <c r="AZ259" s="891"/>
      <c r="BA259" s="891"/>
      <c r="BB259" s="891"/>
      <c r="BC259" s="891"/>
      <c r="BD259" s="891"/>
      <c r="BE259" s="891"/>
      <c r="BF259" s="891"/>
      <c r="BG259" s="891"/>
      <c r="BH259" s="891"/>
      <c r="BI259" s="891"/>
      <c r="BJ259" s="891"/>
      <c r="BK259" s="891"/>
      <c r="BL259" s="891"/>
      <c r="BM259" s="891"/>
      <c r="BN259" s="891"/>
      <c r="BO259" s="891"/>
      <c r="BP259" s="891"/>
      <c r="BQ259" s="891"/>
      <c r="BR259" s="891"/>
      <c r="BS259" t="str">
        <f>IF(ISEVEN(ROW()),IF($B259&lt;&gt;0,TEXT($B259,"00")&amp;" "&amp;#REF!&amp;" "&amp;1,""),IF($B258&lt;&gt;0,TEXT($B258,"00")&amp;" "&amp;#REF!&amp;" "&amp;2,""))</f>
        <v/>
      </c>
      <c r="BT259" t="str">
        <f t="shared" si="270"/>
        <v/>
      </c>
      <c r="BU259" t="str">
        <f t="shared" si="271"/>
        <v/>
      </c>
      <c r="BV259" t="str">
        <f t="shared" si="355"/>
        <v/>
      </c>
      <c r="BW259" t="str">
        <f t="shared" si="356"/>
        <v/>
      </c>
      <c r="BX259" t="str">
        <f t="shared" si="279"/>
        <v/>
      </c>
      <c r="BY259" t="str">
        <f t="shared" si="280"/>
        <v/>
      </c>
      <c r="BZ259" t="str">
        <f t="shared" si="281"/>
        <v/>
      </c>
      <c r="CA259" s="935" t="str">
        <f t="shared" si="282"/>
        <v/>
      </c>
    </row>
    <row r="260" spans="1:79" ht="15.75" customHeight="1" x14ac:dyDescent="0.5">
      <c r="A260" s="1"/>
      <c r="B260" s="7"/>
      <c r="C260" s="17"/>
      <c r="D260" s="9"/>
      <c r="E260" s="9"/>
      <c r="F260" s="9"/>
      <c r="G260" s="9"/>
      <c r="H260" s="9"/>
      <c r="I260" s="166"/>
      <c r="J260" s="166"/>
      <c r="K260" s="7"/>
      <c r="L260" s="7"/>
      <c r="M260" s="7"/>
      <c r="N260" s="7"/>
      <c r="O260" s="882"/>
      <c r="P260" s="882"/>
      <c r="Q260" s="882"/>
      <c r="R260" s="882"/>
      <c r="S260" s="7"/>
      <c r="T260" s="7"/>
      <c r="U260" s="7"/>
      <c r="V260" s="7"/>
      <c r="W260" s="882"/>
      <c r="X260" s="882"/>
      <c r="Y260" s="882"/>
      <c r="Z260" s="882"/>
      <c r="AA260" s="882"/>
      <c r="AB260" s="882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886"/>
      <c r="AN260" s="886"/>
      <c r="AO260" s="886"/>
      <c r="AP260" s="886"/>
      <c r="AQ260" s="886"/>
      <c r="AR260" s="886"/>
      <c r="AS260" s="886"/>
      <c r="AT260" s="886"/>
      <c r="AU260" s="886"/>
      <c r="AV260" s="166"/>
      <c r="AW260" s="7"/>
      <c r="AX260" s="7"/>
      <c r="AY260" s="16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6"/>
      <c r="BL260" s="14"/>
      <c r="BM260" s="16"/>
      <c r="BN260" s="16"/>
      <c r="BO260" s="16"/>
      <c r="BP260" s="16"/>
      <c r="BQ260" s="16"/>
      <c r="BR260" s="16"/>
      <c r="BS260" t="str">
        <f>IF(ISEVEN(ROW()),IF($B260&lt;&gt;0,TEXT($B260,"00")&amp;" "&amp;#REF!&amp;" "&amp;1,""),IF($B259&lt;&gt;0,TEXT($B259,"00")&amp;" "&amp;#REF!&amp;" "&amp;2,""))</f>
        <v/>
      </c>
      <c r="BT260" t="str">
        <f t="shared" si="270"/>
        <v/>
      </c>
      <c r="BU260" t="str">
        <f t="shared" si="271"/>
        <v/>
      </c>
      <c r="BV260" t="str">
        <f t="shared" si="355"/>
        <v/>
      </c>
      <c r="BW260" t="str">
        <f t="shared" si="356"/>
        <v/>
      </c>
      <c r="BX260" t="str">
        <f t="shared" si="279"/>
        <v/>
      </c>
      <c r="BY260" t="str">
        <f t="shared" si="280"/>
        <v/>
      </c>
      <c r="BZ260" t="str">
        <f t="shared" si="281"/>
        <v/>
      </c>
      <c r="CA260" s="935" t="str">
        <f t="shared" si="282"/>
        <v/>
      </c>
    </row>
    <row r="261" spans="1:79" ht="15.75" customHeight="1" thickBot="1" x14ac:dyDescent="0.55000000000000004">
      <c r="A261" s="1"/>
      <c r="B261" s="994" t="s">
        <v>1</v>
      </c>
      <c r="C261" s="995"/>
      <c r="D261" s="1735" t="s">
        <v>183</v>
      </c>
      <c r="E261" s="1548"/>
      <c r="F261" s="1548"/>
      <c r="G261" s="1548"/>
      <c r="H261" s="1548"/>
      <c r="I261" s="1548"/>
      <c r="J261" s="1548"/>
      <c r="K261" s="1548"/>
      <c r="L261" s="1548"/>
      <c r="M261" s="1548"/>
      <c r="N261" s="1548"/>
      <c r="O261" s="1548"/>
      <c r="P261" s="1548"/>
      <c r="Q261" s="1548"/>
      <c r="R261" s="1548"/>
      <c r="S261" s="1548"/>
      <c r="T261" s="1548"/>
      <c r="U261" s="1548"/>
      <c r="V261" s="1548"/>
      <c r="W261" s="1548"/>
      <c r="X261" s="1548"/>
      <c r="Y261" s="1548"/>
      <c r="Z261" s="1548"/>
      <c r="AA261" s="1548"/>
      <c r="AB261" s="1548"/>
      <c r="AC261" s="1548"/>
      <c r="AD261" s="1548"/>
      <c r="AE261" s="1548"/>
      <c r="AF261" s="1548"/>
      <c r="AG261" s="1548"/>
      <c r="AH261" s="1548"/>
      <c r="AI261" s="1548"/>
      <c r="AJ261" s="1548"/>
      <c r="AK261" s="1548"/>
      <c r="AL261" s="1548"/>
      <c r="AM261" s="996"/>
      <c r="AN261" s="996"/>
      <c r="AO261" s="996"/>
      <c r="AP261" s="996"/>
      <c r="AQ261" s="996"/>
      <c r="AR261" s="996"/>
      <c r="AS261" s="996"/>
      <c r="AT261" s="996"/>
      <c r="AU261" s="996"/>
      <c r="AV261" s="997"/>
      <c r="AW261" s="1087"/>
      <c r="AX261" s="1097"/>
      <c r="AY261" s="16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6"/>
      <c r="BL261" s="14"/>
      <c r="BM261" s="16"/>
      <c r="BN261" s="16"/>
      <c r="BO261" s="16"/>
      <c r="BP261" s="16"/>
      <c r="BQ261" s="16"/>
      <c r="BR261" s="1043"/>
      <c r="BS261" t="str">
        <f>IF(ISEVEN(ROW()),IF($B261&lt;&gt;0,TEXT($B261,"00")&amp;" "&amp;#REF!&amp;" "&amp;1,""),IF($B260&lt;&gt;0,TEXT($B260,"00")&amp;" "&amp;#REF!&amp;" "&amp;2,""))</f>
        <v/>
      </c>
      <c r="BT261" t="str">
        <f t="shared" si="270"/>
        <v/>
      </c>
      <c r="BU261" t="str">
        <f t="shared" si="271"/>
        <v/>
      </c>
      <c r="BV261" t="str">
        <f t="shared" si="355"/>
        <v/>
      </c>
      <c r="BW261" t="str">
        <f t="shared" si="356"/>
        <v/>
      </c>
      <c r="BX261" t="str">
        <f t="shared" si="279"/>
        <v/>
      </c>
      <c r="BY261" t="str">
        <f t="shared" si="280"/>
        <v/>
      </c>
      <c r="BZ261" t="str">
        <f t="shared" si="281"/>
        <v/>
      </c>
      <c r="CA261" s="935" t="str">
        <f t="shared" si="282"/>
        <v/>
      </c>
    </row>
    <row r="262" spans="1:79" ht="15.75" customHeight="1" x14ac:dyDescent="0.45">
      <c r="A262" s="1564"/>
      <c r="B262" s="1655"/>
      <c r="C262" s="113"/>
      <c r="D262" s="114"/>
      <c r="E262" s="114"/>
      <c r="F262" s="115"/>
      <c r="G262" s="115"/>
      <c r="H262" s="1107"/>
      <c r="I262" s="192"/>
      <c r="J262" s="999"/>
      <c r="K262" s="1749"/>
      <c r="L262" s="998"/>
      <c r="M262" s="1745"/>
      <c r="N262" s="999"/>
      <c r="O262" s="334"/>
      <c r="P262" s="334"/>
      <c r="Q262" s="334"/>
      <c r="R262" s="982"/>
      <c r="S262" s="194"/>
      <c r="T262" s="982"/>
      <c r="U262" s="1328" t="str">
        <f>IF(ISNA(VLOOKUP(T262,SaisieScores!$L$12:$M$103,3,FALSE)),"",VLOOKUP(T262,SaisieScores!$L$12:$M$103,3,FALSE))</f>
        <v/>
      </c>
      <c r="V262" s="1000"/>
      <c r="W262" s="1001" t="str">
        <f>IF('JOURNÉE 1'!AB260=0,"",'JOURNÉE 1'!AB260)</f>
        <v/>
      </c>
      <c r="X262" s="957"/>
      <c r="Y262" s="957"/>
      <c r="Z262" s="957"/>
      <c r="AA262" s="957"/>
      <c r="AB262" s="957"/>
      <c r="AC262" s="194" t="str">
        <f>IF(V262="","",IF(V262="AB","",V262-$AK$6))</f>
        <v/>
      </c>
      <c r="AD262" s="192"/>
      <c r="AE262" s="335"/>
      <c r="AF262" s="982"/>
      <c r="AG262" s="982"/>
      <c r="AH262" s="982"/>
      <c r="AI262" s="982"/>
      <c r="AJ262" s="195"/>
      <c r="AK262" s="1001"/>
      <c r="AL262" s="115"/>
      <c r="AM262" s="957"/>
      <c r="AN262" s="982"/>
      <c r="AO262" s="957"/>
      <c r="AP262" s="957"/>
      <c r="AQ262" s="957"/>
      <c r="AR262" s="192"/>
      <c r="AS262" s="982"/>
      <c r="AT262" s="336"/>
      <c r="AU262" s="337"/>
      <c r="AV262" s="338" t="str">
        <f>IF(OR(ISBLANK(#REF!),ISBLANK(U262),ISBLANK($AV$6)),"",IF(U262="AB",IF(#REF!+3.6&gt;=36,36,#REF!+3.6),IF(AND(#REF!&gt;=18,$AV$6-U262+#REF!&gt;0),#REF!-($AV$6-U262+#REF!)*0.4,IF(AND(#REF!&lt;18,$AV$6-U262+#REF!&gt;0),#REF!-($AV$6-U262+#REF!)*0.2,IF($AV$6-U262+#REF!&lt;0,IF(#REF!-($AV$6-U262+#REF!)*0.1&gt;36,36,#REF!-($AV$6-U262+#REF!)*0.1),IF($AV$6-U262+#REF!=0,#REF!))))))</f>
        <v/>
      </c>
      <c r="AW262" s="1092"/>
      <c r="AX262" s="1097"/>
      <c r="AY262" s="4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4"/>
      <c r="BL262" s="2"/>
      <c r="BM262" s="4"/>
      <c r="BN262" s="4"/>
      <c r="BO262" s="4"/>
      <c r="BP262" s="4"/>
      <c r="BQ262" s="4"/>
      <c r="BR262" s="882"/>
      <c r="BS262" t="str">
        <f>IF(ISEVEN(ROW()),IF($B262&lt;&gt;0,TEXT($B262,"00")&amp;" "&amp;#REF!&amp;" "&amp;1,""),IF($B261&lt;&gt;0,TEXT($B261,"00")&amp;" "&amp;#REF!&amp;" "&amp;2,""))</f>
        <v/>
      </c>
      <c r="BT262" t="str">
        <f t="shared" si="270"/>
        <v/>
      </c>
      <c r="BU262" t="str">
        <f t="shared" si="271"/>
        <v/>
      </c>
      <c r="BV262" t="str">
        <f t="shared" si="355"/>
        <v/>
      </c>
      <c r="BW262" t="str">
        <f t="shared" si="356"/>
        <v/>
      </c>
      <c r="BX262" t="str">
        <f t="shared" si="279"/>
        <v/>
      </c>
      <c r="BY262" t="str">
        <f t="shared" si="280"/>
        <v/>
      </c>
      <c r="BZ262" t="str">
        <f t="shared" si="281"/>
        <v/>
      </c>
      <c r="CA262" s="935" t="str">
        <f t="shared" si="282"/>
        <v/>
      </c>
    </row>
    <row r="263" spans="1:79" ht="15.75" customHeight="1" thickBot="1" x14ac:dyDescent="0.45">
      <c r="A263" s="1564"/>
      <c r="B263" s="1762"/>
      <c r="C263" s="1149"/>
      <c r="D263" s="1150"/>
      <c r="E263" s="1150"/>
      <c r="F263" s="1151"/>
      <c r="G263" s="1151"/>
      <c r="H263" s="1152"/>
      <c r="I263" s="1151"/>
      <c r="J263" s="1003"/>
      <c r="K263" s="1750"/>
      <c r="L263" s="1002"/>
      <c r="M263" s="1746"/>
      <c r="N263" s="1003"/>
      <c r="O263" s="341"/>
      <c r="P263" s="341"/>
      <c r="Q263" s="341"/>
      <c r="R263" s="1004"/>
      <c r="S263" s="201"/>
      <c r="T263" s="1004"/>
      <c r="U263" s="1293"/>
      <c r="V263" s="342"/>
      <c r="W263" s="202" t="str">
        <f>IF('JOURNÉE 1'!AB261=0,"",'JOURNÉE 1'!AB261)</f>
        <v/>
      </c>
      <c r="X263" s="1005"/>
      <c r="Y263" s="1005"/>
      <c r="Z263" s="1005"/>
      <c r="AA263" s="1005"/>
      <c r="AB263" s="1005"/>
      <c r="AC263" s="201" t="str">
        <f t="shared" ref="AC263:AC273" si="357">IF(V263="","",IF(V263="AB","",V263-$AK$6))</f>
        <v/>
      </c>
      <c r="AD263" s="203"/>
      <c r="AE263" s="343"/>
      <c r="AF263" s="1004"/>
      <c r="AG263" s="1004"/>
      <c r="AH263" s="1004"/>
      <c r="AI263" s="1004"/>
      <c r="AJ263" s="206"/>
      <c r="AK263" s="202"/>
      <c r="AL263" s="205"/>
      <c r="AM263" s="1005"/>
      <c r="AN263" s="1004"/>
      <c r="AO263" s="1005"/>
      <c r="AP263" s="1005"/>
      <c r="AQ263" s="1005"/>
      <c r="AR263" s="203"/>
      <c r="AS263" s="1004"/>
      <c r="AT263" s="344"/>
      <c r="AU263" s="345"/>
      <c r="AV263" s="346" t="str">
        <f>IF(OR(ISBLANK(#REF!),ISBLANK(U263),ISBLANK($AV$6)),"",IF(U263="AB",IF(#REF!+3.6&gt;=36,36,#REF!+3.6),IF(AND(#REF!&gt;=18,$AV$6-U263+#REF!&gt;0),#REF!-($AV$6-U263+#REF!)*0.4,IF(AND(#REF!&lt;18,$AV$6-U263+#REF!&gt;0),#REF!-($AV$6-U263+#REF!)*0.2,IF($AV$6-U263+#REF!&lt;0,IF(#REF!-($AV$6-U263+#REF!)*0.1&gt;36,36,#REF!-($AV$6-U263+#REF!)*0.1),IF($AV$6-U263+#REF!=0,#REF!))))))</f>
        <v/>
      </c>
      <c r="AW263" s="1093"/>
      <c r="AX263" s="1097"/>
      <c r="AY263" s="4"/>
      <c r="AZ263" s="183"/>
      <c r="BA263" s="183"/>
      <c r="BB263" s="183"/>
      <c r="BC263" s="183"/>
      <c r="BD263" s="183"/>
      <c r="BE263" s="183"/>
      <c r="BF263" s="183"/>
      <c r="BG263" s="183"/>
      <c r="BH263" s="183"/>
      <c r="BI263" s="183"/>
      <c r="BJ263" s="183"/>
      <c r="BK263" s="183"/>
      <c r="BL263" s="183"/>
      <c r="BM263" s="183"/>
      <c r="BN263" s="183"/>
      <c r="BO263" s="183"/>
      <c r="BP263" s="183"/>
      <c r="BQ263" s="183"/>
      <c r="BR263" s="882"/>
      <c r="BS263" t="str">
        <f>IF(ISEVEN(ROW()),IF($B263&lt;&gt;0,TEXT($B263,"00")&amp;" "&amp;#REF!&amp;" "&amp;1,""),IF($B262&lt;&gt;0,TEXT($B262,"00")&amp;" "&amp;#REF!&amp;" "&amp;2,""))</f>
        <v/>
      </c>
      <c r="BT263" t="str">
        <f t="shared" si="270"/>
        <v/>
      </c>
      <c r="BU263" t="str">
        <f t="shared" si="271"/>
        <v/>
      </c>
      <c r="BV263" t="str">
        <f t="shared" si="355"/>
        <v/>
      </c>
      <c r="BW263" t="str">
        <f t="shared" si="356"/>
        <v/>
      </c>
      <c r="BX263" t="str">
        <f t="shared" si="279"/>
        <v/>
      </c>
      <c r="BY263" t="str">
        <f t="shared" si="280"/>
        <v/>
      </c>
      <c r="BZ263" t="str">
        <f t="shared" si="281"/>
        <v/>
      </c>
      <c r="CA263" s="935" t="str">
        <f t="shared" si="282"/>
        <v/>
      </c>
    </row>
    <row r="264" spans="1:79" ht="15.75" customHeight="1" x14ac:dyDescent="0.45">
      <c r="A264" s="1"/>
      <c r="B264" s="1763"/>
      <c r="C264" s="325"/>
      <c r="D264" s="326"/>
      <c r="E264" s="1006"/>
      <c r="F264" s="88"/>
      <c r="G264" s="88"/>
      <c r="H264" s="1106"/>
      <c r="I264" s="88" t="str">
        <f>IF(ISNA(VLOOKUP(C264,'J1&amp;J2'!$CA$9:$CE$466,5,FALSE)),"",VLOOKUP(C264,'J1&amp;J2'!$CA$9:$CE$466,5,FALSE))</f>
        <v/>
      </c>
      <c r="J264" s="884"/>
      <c r="K264" s="1743"/>
      <c r="L264" s="1007"/>
      <c r="M264" s="1747" t="str">
        <f>IF(OR(ISBLANK(K264),K264="AB"),"",K264-$AK$6)</f>
        <v/>
      </c>
      <c r="N264" s="884"/>
      <c r="O264" s="348"/>
      <c r="P264" s="348"/>
      <c r="Q264" s="348"/>
      <c r="R264" s="1008"/>
      <c r="S264" s="349"/>
      <c r="T264" s="1008"/>
      <c r="U264" s="1262"/>
      <c r="V264" s="1009"/>
      <c r="W264" s="1010"/>
      <c r="X264" s="987"/>
      <c r="Y264" s="987"/>
      <c r="Z264" s="987"/>
      <c r="AA264" s="987"/>
      <c r="AB264" s="987"/>
      <c r="AC264" s="349" t="str">
        <f t="shared" si="357"/>
        <v/>
      </c>
      <c r="AD264" s="351"/>
      <c r="AE264" s="352"/>
      <c r="AF264" s="1008"/>
      <c r="AG264" s="1008"/>
      <c r="AH264" s="1008"/>
      <c r="AI264" s="1008"/>
      <c r="AJ264" s="353"/>
      <c r="AK264" s="1010"/>
      <c r="AL264" s="88"/>
      <c r="AM264" s="987"/>
      <c r="AN264" s="1008"/>
      <c r="AO264" s="987"/>
      <c r="AP264" s="987"/>
      <c r="AQ264" s="987"/>
      <c r="AR264" s="351"/>
      <c r="AS264" s="1008"/>
      <c r="AT264" s="1011"/>
      <c r="AU264" s="1012"/>
      <c r="AV264" s="356" t="str">
        <f t="shared" ref="AV264:AV273" si="358">IF(OR(ISBLANK(I264),ISBLANK(U264),ISBLANK($AV$6)),"",IF(U264="AB",IF(I264+3.6&gt;=36,36,I264+3.6),IF(AND(I264&gt;=18,$AV$6-U264+I264&gt;0),I264-($AV$6-U264+I264)*0.4,IF(AND(I264&lt;18,$AV$6-U264+I264&gt;0),I264-($AV$6-U264+I264)*0.2,IF($AV$6-U264+I264&lt;0,IF(I264-($AV$6-U264+I264)*0.1&gt;36,36,I264-($AV$6-U264+I264)*0.1),IF($AV$6-U264+I264=0,I264))))))</f>
        <v/>
      </c>
      <c r="AW264" s="1094"/>
      <c r="AX264" s="1097"/>
      <c r="AY264" s="4"/>
      <c r="AZ264" s="183"/>
      <c r="BA264" s="183"/>
      <c r="BB264" s="183"/>
      <c r="BC264" s="183"/>
      <c r="BD264" s="183"/>
      <c r="BE264" s="183"/>
      <c r="BF264" s="183"/>
      <c r="BG264" s="183"/>
      <c r="BH264" s="183"/>
      <c r="BI264" s="183"/>
      <c r="BJ264" s="183"/>
      <c r="BK264" s="183"/>
      <c r="BL264" s="183"/>
      <c r="BM264" s="183"/>
      <c r="BN264" s="183"/>
      <c r="BO264" s="183"/>
      <c r="BP264" s="183"/>
      <c r="BQ264" s="183"/>
      <c r="BR264" s="1044"/>
      <c r="BS264" t="str">
        <f>IF(ISEVEN(ROW()),IF($B264&lt;&gt;0,TEXT($B264,"00")&amp;" "&amp;#REF!&amp;" "&amp;1,""),IF($B263&lt;&gt;0,TEXT($B263,"00")&amp;" "&amp;#REF!&amp;" "&amp;2,""))</f>
        <v/>
      </c>
      <c r="BT264" t="str">
        <f t="shared" si="270"/>
        <v/>
      </c>
      <c r="BU264" t="str">
        <f t="shared" si="271"/>
        <v/>
      </c>
      <c r="BV264" t="str">
        <f t="shared" si="355"/>
        <v/>
      </c>
      <c r="BW264" t="str">
        <f t="shared" si="356"/>
        <v/>
      </c>
      <c r="BX264" t="str">
        <f t="shared" si="279"/>
        <v/>
      </c>
      <c r="BY264" t="str">
        <f t="shared" si="280"/>
        <v/>
      </c>
      <c r="BZ264" t="str">
        <f t="shared" si="281"/>
        <v/>
      </c>
      <c r="CA264" s="935" t="str">
        <f t="shared" si="282"/>
        <v/>
      </c>
    </row>
    <row r="265" spans="1:79" ht="15.75" customHeight="1" thickBot="1" x14ac:dyDescent="0.5">
      <c r="A265" s="1"/>
      <c r="B265" s="1764"/>
      <c r="C265" s="358"/>
      <c r="D265" s="215"/>
      <c r="E265" s="1013"/>
      <c r="F265" s="99"/>
      <c r="G265" s="99"/>
      <c r="H265" s="1105"/>
      <c r="I265" s="99" t="str">
        <f>IF(ISNA(VLOOKUP(C265,'J1&amp;J2'!$CA$9:$CE$466,5,FALSE)),"",VLOOKUP(C265,'J1&amp;J2'!$CA$9:$CE$466,5,FALSE))</f>
        <v/>
      </c>
      <c r="J265" s="924"/>
      <c r="K265" s="1742"/>
      <c r="L265" s="1014"/>
      <c r="M265" s="1746"/>
      <c r="N265" s="924"/>
      <c r="O265" s="360"/>
      <c r="P265" s="360"/>
      <c r="Q265" s="360"/>
      <c r="R265" s="1015"/>
      <c r="S265" s="186"/>
      <c r="T265" s="884"/>
      <c r="U265" s="1262"/>
      <c r="V265" s="361"/>
      <c r="W265" s="187"/>
      <c r="X265" s="950"/>
      <c r="Y265" s="950"/>
      <c r="Z265" s="950"/>
      <c r="AA265" s="950"/>
      <c r="AB265" s="950"/>
      <c r="AC265" s="186" t="str">
        <f t="shared" si="357"/>
        <v/>
      </c>
      <c r="AD265" s="111"/>
      <c r="AE265" s="363"/>
      <c r="AF265" s="1015"/>
      <c r="AG265" s="1015"/>
      <c r="AH265" s="1015"/>
      <c r="AI265" s="1015"/>
      <c r="AJ265" s="189"/>
      <c r="AK265" s="187"/>
      <c r="AL265" s="99"/>
      <c r="AM265" s="950"/>
      <c r="AN265" s="1015"/>
      <c r="AO265" s="950"/>
      <c r="AP265" s="950"/>
      <c r="AQ265" s="950"/>
      <c r="AR265" s="111"/>
      <c r="AS265" s="1015"/>
      <c r="AT265" s="364"/>
      <c r="AU265" s="112"/>
      <c r="AV265" s="365" t="str">
        <f t="shared" si="358"/>
        <v/>
      </c>
      <c r="AW265" s="1095"/>
      <c r="AX265" s="1097"/>
      <c r="AY265" s="4"/>
      <c r="AZ265" s="183"/>
      <c r="BA265" s="183"/>
      <c r="BB265" s="183"/>
      <c r="BC265" s="183"/>
      <c r="BD265" s="183"/>
      <c r="BE265" s="183"/>
      <c r="BF265" s="183"/>
      <c r="BG265" s="183"/>
      <c r="BH265" s="183"/>
      <c r="BI265" s="183"/>
      <c r="BJ265" s="183"/>
      <c r="BK265" s="183"/>
      <c r="BL265" s="183"/>
      <c r="BM265" s="183"/>
      <c r="BN265" s="183"/>
      <c r="BO265" s="183"/>
      <c r="BP265" s="183"/>
      <c r="BQ265" s="183"/>
      <c r="BR265" s="183"/>
      <c r="BS265" t="str">
        <f>IF(ISEVEN(ROW()),IF($B265&lt;&gt;0,TEXT($B265,"00")&amp;" "&amp;#REF!&amp;" "&amp;1,""),IF($B264&lt;&gt;0,TEXT($B264,"00")&amp;" "&amp;#REF!&amp;" "&amp;2,""))</f>
        <v/>
      </c>
      <c r="BT265" t="str">
        <f t="shared" si="270"/>
        <v/>
      </c>
      <c r="BU265" t="str">
        <f t="shared" si="271"/>
        <v/>
      </c>
      <c r="BV265" t="str">
        <f t="shared" si="355"/>
        <v/>
      </c>
      <c r="BW265" t="str">
        <f t="shared" si="356"/>
        <v/>
      </c>
      <c r="BX265" t="str">
        <f t="shared" si="279"/>
        <v/>
      </c>
      <c r="BY265" t="str">
        <f t="shared" si="280"/>
        <v/>
      </c>
      <c r="BZ265" t="str">
        <f t="shared" si="281"/>
        <v/>
      </c>
      <c r="CA265" s="935" t="str">
        <f t="shared" si="282"/>
        <v/>
      </c>
    </row>
    <row r="266" spans="1:79" ht="15.75" customHeight="1" x14ac:dyDescent="0.45">
      <c r="A266" s="1"/>
      <c r="B266" s="1655"/>
      <c r="C266" s="145"/>
      <c r="D266" s="146"/>
      <c r="E266" s="146"/>
      <c r="F266" s="103"/>
      <c r="G266" s="103"/>
      <c r="H266" s="1107">
        <f t="shared" ref="H266" si="359">G266+G267</f>
        <v>0</v>
      </c>
      <c r="I266" s="115" t="str">
        <f>IF(ISNA(VLOOKUP(C266,'J1&amp;J2'!$CA$9:$CE$466,5,FALSE)),"",VLOOKUP(C266,'J1&amp;J2'!$CA$9:$CE$466,5,FALSE))</f>
        <v/>
      </c>
      <c r="J266" s="999"/>
      <c r="K266" s="1741"/>
      <c r="L266" s="998"/>
      <c r="M266" s="1745" t="str">
        <f>IF(OR(ISBLANK(K266),K266="AB"),"",K266-$AK$6)</f>
        <v/>
      </c>
      <c r="N266" s="999"/>
      <c r="O266" s="334"/>
      <c r="P266" s="334"/>
      <c r="Q266" s="334"/>
      <c r="R266" s="982"/>
      <c r="S266" s="194"/>
      <c r="T266" s="982"/>
      <c r="U266" s="1071"/>
      <c r="V266" s="1000"/>
      <c r="W266" s="1001"/>
      <c r="X266" s="957"/>
      <c r="Y266" s="957"/>
      <c r="Z266" s="957"/>
      <c r="AA266" s="957"/>
      <c r="AB266" s="957"/>
      <c r="AC266" s="194" t="str">
        <f t="shared" si="357"/>
        <v/>
      </c>
      <c r="AD266" s="192"/>
      <c r="AE266" s="335"/>
      <c r="AF266" s="982"/>
      <c r="AG266" s="982"/>
      <c r="AH266" s="982"/>
      <c r="AI266" s="982"/>
      <c r="AJ266" s="195"/>
      <c r="AK266" s="1001"/>
      <c r="AL266" s="115"/>
      <c r="AM266" s="957"/>
      <c r="AN266" s="982"/>
      <c r="AO266" s="957"/>
      <c r="AP266" s="957"/>
      <c r="AQ266" s="957"/>
      <c r="AR266" s="192"/>
      <c r="AS266" s="982"/>
      <c r="AT266" s="336"/>
      <c r="AU266" s="337"/>
      <c r="AV266" s="338" t="str">
        <f t="shared" si="358"/>
        <v/>
      </c>
      <c r="AW266" s="1092"/>
      <c r="AX266" s="1097"/>
      <c r="AY266" s="4"/>
      <c r="AZ266" s="183"/>
      <c r="BA266" s="183"/>
      <c r="BB266" s="183"/>
      <c r="BC266" s="183"/>
      <c r="BD266" s="183"/>
      <c r="BE266" s="183"/>
      <c r="BF266" s="183"/>
      <c r="BG266" s="183"/>
      <c r="BH266" s="183"/>
      <c r="BI266" s="183"/>
      <c r="BJ266" s="183"/>
      <c r="BK266" s="183"/>
      <c r="BL266" s="183"/>
      <c r="BM266" s="183"/>
      <c r="BN266" s="183"/>
      <c r="BO266" s="183"/>
      <c r="BP266" s="183"/>
      <c r="BQ266" s="183"/>
      <c r="BR266" s="183"/>
      <c r="BS266" t="str">
        <f>IF(ISEVEN(ROW()),IF($B266&lt;&gt;0,TEXT($B266,"00")&amp;" "&amp;#REF!&amp;" "&amp;1,""),IF($B265&lt;&gt;0,TEXT($B265,"00")&amp;" "&amp;#REF!&amp;" "&amp;2,""))</f>
        <v/>
      </c>
      <c r="BT266" t="str">
        <f t="shared" ref="BT266:BT273" si="360">+IFERROR(VALUE(LEFT(BS266,2)),"")</f>
        <v/>
      </c>
      <c r="BU266" t="str">
        <f t="shared" ref="BU266:BU273" si="361">+IFERROR(MID(BS266,SEARCH(" ",BS266)+1,2),"")</f>
        <v/>
      </c>
      <c r="BV266" t="str">
        <f t="shared" si="355"/>
        <v/>
      </c>
      <c r="BW266" t="str">
        <f t="shared" si="356"/>
        <v/>
      </c>
      <c r="BX266" t="str">
        <f t="shared" si="279"/>
        <v/>
      </c>
      <c r="BY266" t="str">
        <f t="shared" si="280"/>
        <v/>
      </c>
      <c r="BZ266" t="str">
        <f t="shared" si="281"/>
        <v/>
      </c>
      <c r="CA266" s="935" t="str">
        <f t="shared" si="282"/>
        <v/>
      </c>
    </row>
    <row r="267" spans="1:79" ht="15.75" customHeight="1" thickBot="1" x14ac:dyDescent="0.5">
      <c r="A267" s="1"/>
      <c r="B267" s="1762"/>
      <c r="C267" s="339"/>
      <c r="D267" s="340"/>
      <c r="E267" s="340"/>
      <c r="F267" s="205"/>
      <c r="G267" s="205"/>
      <c r="H267" s="1152">
        <f t="shared" ref="H267" si="362">G267+G266</f>
        <v>0</v>
      </c>
      <c r="I267" s="205" t="str">
        <f>IF(ISNA(VLOOKUP(C267,'J1&amp;J2'!$CA$9:$CE$466,5,FALSE)),"",VLOOKUP(C267,'J1&amp;J2'!$CA$9:$CE$466,5,FALSE))</f>
        <v/>
      </c>
      <c r="J267" s="1003"/>
      <c r="K267" s="1742"/>
      <c r="L267" s="1002"/>
      <c r="M267" s="1746"/>
      <c r="N267" s="1003"/>
      <c r="O267" s="341"/>
      <c r="P267" s="341"/>
      <c r="Q267" s="341"/>
      <c r="R267" s="1004"/>
      <c r="S267" s="201"/>
      <c r="T267" s="1004"/>
      <c r="U267" s="1132"/>
      <c r="V267" s="342"/>
      <c r="W267" s="202"/>
      <c r="X267" s="1005"/>
      <c r="Y267" s="1005"/>
      <c r="Z267" s="1005"/>
      <c r="AA267" s="1005"/>
      <c r="AB267" s="1005"/>
      <c r="AC267" s="201" t="str">
        <f t="shared" si="357"/>
        <v/>
      </c>
      <c r="AD267" s="203"/>
      <c r="AE267" s="343"/>
      <c r="AF267" s="1004"/>
      <c r="AG267" s="1004"/>
      <c r="AH267" s="1004"/>
      <c r="AI267" s="1004"/>
      <c r="AJ267" s="206"/>
      <c r="AK267" s="202"/>
      <c r="AL267" s="205"/>
      <c r="AM267" s="1005"/>
      <c r="AN267" s="1004"/>
      <c r="AO267" s="1005"/>
      <c r="AP267" s="1005"/>
      <c r="AQ267" s="1005"/>
      <c r="AR267" s="203"/>
      <c r="AS267" s="1004"/>
      <c r="AT267" s="344"/>
      <c r="AU267" s="345"/>
      <c r="AV267" s="346" t="str">
        <f t="shared" si="358"/>
        <v/>
      </c>
      <c r="AW267" s="1093"/>
      <c r="AX267" s="1097"/>
      <c r="AY267" s="4"/>
      <c r="AZ267" s="183"/>
      <c r="BA267" s="183"/>
      <c r="BB267" s="183"/>
      <c r="BC267" s="183"/>
      <c r="BD267" s="183"/>
      <c r="BE267" s="183"/>
      <c r="BF267" s="183"/>
      <c r="BG267" s="183"/>
      <c r="BH267" s="183"/>
      <c r="BI267" s="183"/>
      <c r="BJ267" s="183"/>
      <c r="BK267" s="183"/>
      <c r="BL267" s="183"/>
      <c r="BM267" s="183"/>
      <c r="BN267" s="183"/>
      <c r="BO267" s="183"/>
      <c r="BP267" s="183"/>
      <c r="BQ267" s="183"/>
      <c r="BR267" s="183"/>
      <c r="BS267" t="str">
        <f>IF(ISEVEN(ROW()),IF($B267&lt;&gt;0,TEXT($B267,"00")&amp;" "&amp;#REF!&amp;" "&amp;1,""),IF($B266&lt;&gt;0,TEXT($B266,"00")&amp;" "&amp;#REF!&amp;" "&amp;2,""))</f>
        <v/>
      </c>
      <c r="BT267" t="str">
        <f t="shared" si="360"/>
        <v/>
      </c>
      <c r="BU267" t="str">
        <f t="shared" si="361"/>
        <v/>
      </c>
      <c r="BV267" t="str">
        <f t="shared" si="355"/>
        <v/>
      </c>
      <c r="BW267" t="str">
        <f t="shared" si="356"/>
        <v/>
      </c>
      <c r="BX267" t="str">
        <f t="shared" ref="BX267:BX273" si="363">+IF($BR267&gt;0,$T267,"")</f>
        <v/>
      </c>
      <c r="BY267" t="str">
        <f t="shared" ref="BY267:BY273" si="364">+IF($C267&lt;&gt;"",$D267&amp;" "&amp;$E267,"")</f>
        <v/>
      </c>
      <c r="BZ267" t="str">
        <f t="shared" ref="BZ267:BZ273" si="365">+IF($C267&lt;&gt;"",$F267,"")</f>
        <v/>
      </c>
      <c r="CA267" s="935" t="str">
        <f t="shared" ref="CA267:CA273" si="366">+IF($C267&lt;&gt;"",$G267,"")</f>
        <v/>
      </c>
    </row>
    <row r="268" spans="1:79" ht="15.75" customHeight="1" x14ac:dyDescent="0.45">
      <c r="A268" s="1"/>
      <c r="B268" s="1763"/>
      <c r="C268" s="325"/>
      <c r="D268" s="326"/>
      <c r="E268" s="1006"/>
      <c r="F268" s="88"/>
      <c r="G268" s="88"/>
      <c r="H268" s="1106">
        <f t="shared" ref="H268" si="367">G268+G269</f>
        <v>0</v>
      </c>
      <c r="I268" s="88" t="str">
        <f>IF(ISNA(VLOOKUP(C268,'J1&amp;J2'!$CA$9:$CE$466,5,FALSE)),"",VLOOKUP(C268,'J1&amp;J2'!$CA$9:$CE$466,5,FALSE))</f>
        <v/>
      </c>
      <c r="J268" s="884"/>
      <c r="K268" s="1743"/>
      <c r="L268" s="1007"/>
      <c r="M268" s="1747" t="str">
        <f>IF(OR(ISBLANK(K268),K268="AB"),"",K268-$AK$6)</f>
        <v/>
      </c>
      <c r="N268" s="884"/>
      <c r="O268" s="348"/>
      <c r="P268" s="348"/>
      <c r="Q268" s="348"/>
      <c r="R268" s="1008"/>
      <c r="S268" s="349"/>
      <c r="T268" s="1008"/>
      <c r="U268" s="1133"/>
      <c r="V268" s="1009"/>
      <c r="W268" s="1010"/>
      <c r="X268" s="987"/>
      <c r="Y268" s="987"/>
      <c r="Z268" s="987"/>
      <c r="AA268" s="987"/>
      <c r="AB268" s="987"/>
      <c r="AC268" s="349" t="str">
        <f t="shared" si="357"/>
        <v/>
      </c>
      <c r="AD268" s="351"/>
      <c r="AE268" s="352"/>
      <c r="AF268" s="1008"/>
      <c r="AG268" s="1008"/>
      <c r="AH268" s="1008"/>
      <c r="AI268" s="1008"/>
      <c r="AJ268" s="353"/>
      <c r="AK268" s="1010"/>
      <c r="AL268" s="88"/>
      <c r="AM268" s="987"/>
      <c r="AN268" s="1008"/>
      <c r="AO268" s="987"/>
      <c r="AP268" s="987"/>
      <c r="AQ268" s="987"/>
      <c r="AR268" s="351"/>
      <c r="AS268" s="1008"/>
      <c r="AT268" s="1011"/>
      <c r="AU268" s="1012"/>
      <c r="AV268" s="356" t="str">
        <f t="shared" si="358"/>
        <v/>
      </c>
      <c r="AW268" s="1094"/>
      <c r="AX268" s="1097"/>
      <c r="AY268" s="4"/>
      <c r="AZ268" s="183"/>
      <c r="BA268" s="183"/>
      <c r="BB268" s="183"/>
      <c r="BC268" s="183"/>
      <c r="BD268" s="183"/>
      <c r="BE268" s="183"/>
      <c r="BF268" s="183"/>
      <c r="BG268" s="183"/>
      <c r="BH268" s="183"/>
      <c r="BI268" s="183"/>
      <c r="BJ268" s="183"/>
      <c r="BK268" s="183"/>
      <c r="BL268" s="183"/>
      <c r="BM268" s="183"/>
      <c r="BN268" s="183"/>
      <c r="BO268" s="183"/>
      <c r="BP268" s="183"/>
      <c r="BQ268" s="183"/>
      <c r="BR268" s="183"/>
      <c r="BS268" t="str">
        <f>IF(ISEVEN(ROW()),IF($B268&lt;&gt;0,TEXT($B268,"00")&amp;" "&amp;#REF!&amp;" "&amp;1,""),IF($B267&lt;&gt;0,TEXT($B267,"00")&amp;" "&amp;#REF!&amp;" "&amp;2,""))</f>
        <v/>
      </c>
      <c r="BT268" t="str">
        <f t="shared" si="360"/>
        <v/>
      </c>
      <c r="BU268" t="str">
        <f t="shared" si="361"/>
        <v/>
      </c>
      <c r="BV268" t="str">
        <f t="shared" si="355"/>
        <v/>
      </c>
      <c r="BW268" t="str">
        <f t="shared" si="356"/>
        <v/>
      </c>
      <c r="BX268" t="str">
        <f t="shared" si="363"/>
        <v/>
      </c>
      <c r="BY268" t="str">
        <f t="shared" si="364"/>
        <v/>
      </c>
      <c r="BZ268" t="str">
        <f t="shared" si="365"/>
        <v/>
      </c>
      <c r="CA268" s="935" t="str">
        <f t="shared" si="366"/>
        <v/>
      </c>
    </row>
    <row r="269" spans="1:79" ht="15.75" customHeight="1" thickBot="1" x14ac:dyDescent="0.5">
      <c r="A269" s="1"/>
      <c r="B269" s="1764"/>
      <c r="C269" s="358"/>
      <c r="D269" s="215"/>
      <c r="E269" s="1013"/>
      <c r="F269" s="99"/>
      <c r="G269" s="99"/>
      <c r="H269" s="1105">
        <f t="shared" ref="H269" si="368">G269+G268</f>
        <v>0</v>
      </c>
      <c r="I269" s="99" t="str">
        <f>IF(ISNA(VLOOKUP(C269,'J1&amp;J2'!$CA$9:$CE$466,5,FALSE)),"",VLOOKUP(C269,'J1&amp;J2'!$CA$9:$CE$466,5,FALSE))</f>
        <v/>
      </c>
      <c r="J269" s="924"/>
      <c r="K269" s="1742"/>
      <c r="L269" s="1014"/>
      <c r="M269" s="1746"/>
      <c r="N269" s="924"/>
      <c r="O269" s="360"/>
      <c r="P269" s="360"/>
      <c r="Q269" s="360"/>
      <c r="R269" s="1015"/>
      <c r="S269" s="186"/>
      <c r="T269" s="1015"/>
      <c r="U269" s="1134"/>
      <c r="V269" s="361"/>
      <c r="W269" s="187"/>
      <c r="X269" s="950"/>
      <c r="Y269" s="950"/>
      <c r="Z269" s="950"/>
      <c r="AA269" s="950"/>
      <c r="AB269" s="950"/>
      <c r="AC269" s="186" t="str">
        <f t="shared" si="357"/>
        <v/>
      </c>
      <c r="AD269" s="111"/>
      <c r="AE269" s="363"/>
      <c r="AF269" s="1015"/>
      <c r="AG269" s="1015"/>
      <c r="AH269" s="1015"/>
      <c r="AI269" s="1015"/>
      <c r="AJ269" s="189"/>
      <c r="AK269" s="187"/>
      <c r="AL269" s="99"/>
      <c r="AM269" s="950"/>
      <c r="AN269" s="1015"/>
      <c r="AO269" s="950"/>
      <c r="AP269" s="950"/>
      <c r="AQ269" s="950"/>
      <c r="AR269" s="111"/>
      <c r="AS269" s="1015"/>
      <c r="AT269" s="364"/>
      <c r="AU269" s="112"/>
      <c r="AV269" s="365" t="str">
        <f t="shared" si="358"/>
        <v/>
      </c>
      <c r="AW269" s="1095"/>
      <c r="AX269" s="1097"/>
      <c r="AY269" s="4"/>
      <c r="AZ269" s="183"/>
      <c r="BA269" s="183"/>
      <c r="BB269" s="183"/>
      <c r="BC269" s="183"/>
      <c r="BD269" s="183"/>
      <c r="BE269" s="183"/>
      <c r="BF269" s="183"/>
      <c r="BG269" s="183"/>
      <c r="BH269" s="183"/>
      <c r="BI269" s="183"/>
      <c r="BJ269" s="183"/>
      <c r="BK269" s="183"/>
      <c r="BL269" s="183"/>
      <c r="BM269" s="183"/>
      <c r="BN269" s="183"/>
      <c r="BO269" s="183"/>
      <c r="BP269" s="183"/>
      <c r="BQ269" s="183"/>
      <c r="BR269" s="183"/>
      <c r="BS269" t="str">
        <f>IF(ISEVEN(ROW()),IF($B269&lt;&gt;0,TEXT($B269,"00")&amp;" "&amp;#REF!&amp;" "&amp;1,""),IF($B268&lt;&gt;0,TEXT($B268,"00")&amp;" "&amp;#REF!&amp;" "&amp;2,""))</f>
        <v/>
      </c>
      <c r="BT269" t="str">
        <f t="shared" si="360"/>
        <v/>
      </c>
      <c r="BU269" t="str">
        <f t="shared" si="361"/>
        <v/>
      </c>
      <c r="BV269" t="str">
        <f t="shared" si="355"/>
        <v/>
      </c>
      <c r="BW269" t="str">
        <f t="shared" si="356"/>
        <v/>
      </c>
      <c r="BX269" t="str">
        <f t="shared" si="363"/>
        <v/>
      </c>
      <c r="BY269" t="str">
        <f t="shared" si="364"/>
        <v/>
      </c>
      <c r="BZ269" t="str">
        <f t="shared" si="365"/>
        <v/>
      </c>
      <c r="CA269" s="935" t="str">
        <f t="shared" si="366"/>
        <v/>
      </c>
    </row>
    <row r="270" spans="1:79" ht="15.75" customHeight="1" x14ac:dyDescent="0.45">
      <c r="A270" s="1"/>
      <c r="B270" s="1655"/>
      <c r="C270" s="145"/>
      <c r="D270" s="146"/>
      <c r="E270" s="146"/>
      <c r="F270" s="103"/>
      <c r="G270" s="103"/>
      <c r="H270" s="1107">
        <f t="shared" ref="H270" si="369">G270+G271</f>
        <v>0</v>
      </c>
      <c r="I270" s="115" t="str">
        <f>IF(ISNA(VLOOKUP(C270,'J1&amp;J2'!$CA$9:$CE$466,5,FALSE)),"",VLOOKUP(C270,'J1&amp;J2'!$CA$9:$CE$466,5,FALSE))</f>
        <v/>
      </c>
      <c r="J270" s="999"/>
      <c r="K270" s="1741"/>
      <c r="L270" s="998"/>
      <c r="M270" s="1745" t="str">
        <f>IF(OR(ISBLANK(K270),K270="AB"),"",K270-$AK$6)</f>
        <v/>
      </c>
      <c r="N270" s="999"/>
      <c r="O270" s="334"/>
      <c r="P270" s="334"/>
      <c r="Q270" s="334"/>
      <c r="R270" s="982"/>
      <c r="S270" s="194"/>
      <c r="T270" s="982"/>
      <c r="U270" s="1071"/>
      <c r="V270" s="1000"/>
      <c r="W270" s="1001"/>
      <c r="X270" s="957"/>
      <c r="Y270" s="957"/>
      <c r="Z270" s="957"/>
      <c r="AA270" s="957"/>
      <c r="AB270" s="957"/>
      <c r="AC270" s="194" t="str">
        <f t="shared" si="357"/>
        <v/>
      </c>
      <c r="AD270" s="192"/>
      <c r="AE270" s="335"/>
      <c r="AF270" s="982"/>
      <c r="AG270" s="982"/>
      <c r="AH270" s="982"/>
      <c r="AI270" s="982"/>
      <c r="AJ270" s="195"/>
      <c r="AK270" s="1001"/>
      <c r="AL270" s="115"/>
      <c r="AM270" s="957"/>
      <c r="AN270" s="982"/>
      <c r="AO270" s="957"/>
      <c r="AP270" s="957"/>
      <c r="AQ270" s="957"/>
      <c r="AR270" s="192"/>
      <c r="AS270" s="982"/>
      <c r="AT270" s="336"/>
      <c r="AU270" s="337"/>
      <c r="AV270" s="338" t="str">
        <f t="shared" si="358"/>
        <v/>
      </c>
      <c r="AW270" s="1092"/>
      <c r="AX270" s="1097"/>
      <c r="AY270" s="4"/>
      <c r="AZ270" s="183"/>
      <c r="BA270" s="183"/>
      <c r="BB270" s="183"/>
      <c r="BC270" s="183"/>
      <c r="BD270" s="183"/>
      <c r="BE270" s="183"/>
      <c r="BF270" s="183"/>
      <c r="BG270" s="183"/>
      <c r="BH270" s="183"/>
      <c r="BI270" s="183"/>
      <c r="BJ270" s="183"/>
      <c r="BK270" s="183"/>
      <c r="BL270" s="183"/>
      <c r="BM270" s="183"/>
      <c r="BN270" s="183"/>
      <c r="BO270" s="183"/>
      <c r="BP270" s="183"/>
      <c r="BQ270" s="183"/>
      <c r="BR270" s="183"/>
      <c r="BS270" t="str">
        <f>IF(ISEVEN(ROW()),IF($B270&lt;&gt;0,TEXT($B270,"00")&amp;" "&amp;#REF!&amp;" "&amp;1,""),IF($B269&lt;&gt;0,TEXT($B269,"00")&amp;" "&amp;#REF!&amp;" "&amp;2,""))</f>
        <v/>
      </c>
      <c r="BT270" t="str">
        <f t="shared" si="360"/>
        <v/>
      </c>
      <c r="BU270" t="str">
        <f t="shared" si="361"/>
        <v/>
      </c>
      <c r="BV270" t="str">
        <f t="shared" si="355"/>
        <v/>
      </c>
      <c r="BW270" t="str">
        <f t="shared" si="356"/>
        <v/>
      </c>
      <c r="BX270" t="str">
        <f t="shared" si="363"/>
        <v/>
      </c>
      <c r="BY270" t="str">
        <f t="shared" si="364"/>
        <v/>
      </c>
      <c r="BZ270" t="str">
        <f t="shared" si="365"/>
        <v/>
      </c>
      <c r="CA270" s="935" t="str">
        <f t="shared" si="366"/>
        <v/>
      </c>
    </row>
    <row r="271" spans="1:79" ht="15.75" customHeight="1" thickBot="1" x14ac:dyDescent="0.5">
      <c r="A271" s="1"/>
      <c r="B271" s="1762"/>
      <c r="C271" s="339"/>
      <c r="D271" s="340"/>
      <c r="E271" s="340"/>
      <c r="F271" s="205"/>
      <c r="G271" s="205"/>
      <c r="H271" s="1152">
        <f t="shared" ref="H271" si="370">G271+G270</f>
        <v>0</v>
      </c>
      <c r="I271" s="205" t="str">
        <f>IF(ISNA(VLOOKUP(C271,'J1&amp;J2'!$CA$9:$CE$466,5,FALSE)),"",VLOOKUP(C271,'J1&amp;J2'!$CA$9:$CE$466,5,FALSE))</f>
        <v/>
      </c>
      <c r="J271" s="1003"/>
      <c r="K271" s="1742"/>
      <c r="L271" s="1002"/>
      <c r="M271" s="1746"/>
      <c r="N271" s="1003"/>
      <c r="O271" s="341"/>
      <c r="P271" s="341"/>
      <c r="Q271" s="341"/>
      <c r="R271" s="1004"/>
      <c r="S271" s="201"/>
      <c r="T271" s="1004"/>
      <c r="U271" s="1132"/>
      <c r="V271" s="342"/>
      <c r="W271" s="202"/>
      <c r="X271" s="1005"/>
      <c r="Y271" s="1005"/>
      <c r="Z271" s="1005"/>
      <c r="AA271" s="1005"/>
      <c r="AB271" s="1005"/>
      <c r="AC271" s="201" t="str">
        <f t="shared" si="357"/>
        <v/>
      </c>
      <c r="AD271" s="203"/>
      <c r="AE271" s="343"/>
      <c r="AF271" s="1004"/>
      <c r="AG271" s="1004"/>
      <c r="AH271" s="1004"/>
      <c r="AI271" s="1004"/>
      <c r="AJ271" s="206"/>
      <c r="AK271" s="202"/>
      <c r="AL271" s="205"/>
      <c r="AM271" s="1005"/>
      <c r="AN271" s="1004"/>
      <c r="AO271" s="1005"/>
      <c r="AP271" s="1005"/>
      <c r="AQ271" s="1005"/>
      <c r="AR271" s="203"/>
      <c r="AS271" s="1004"/>
      <c r="AT271" s="344"/>
      <c r="AU271" s="345"/>
      <c r="AV271" s="346" t="str">
        <f t="shared" si="358"/>
        <v/>
      </c>
      <c r="AW271" s="1093"/>
      <c r="AX271" s="1097"/>
      <c r="AY271" s="4"/>
      <c r="AZ271" s="183"/>
      <c r="BA271" s="183"/>
      <c r="BB271" s="183"/>
      <c r="BC271" s="183"/>
      <c r="BD271" s="183"/>
      <c r="BE271" s="183"/>
      <c r="BF271" s="183"/>
      <c r="BG271" s="183"/>
      <c r="BH271" s="183"/>
      <c r="BI271" s="183"/>
      <c r="BJ271" s="183"/>
      <c r="BK271" s="183"/>
      <c r="BL271" s="183"/>
      <c r="BM271" s="183"/>
      <c r="BN271" s="183"/>
      <c r="BO271" s="183"/>
      <c r="BP271" s="183"/>
      <c r="BQ271" s="183"/>
      <c r="BR271" s="183"/>
      <c r="BS271" t="str">
        <f>IF(ISEVEN(ROW()),IF($B271&lt;&gt;0,TEXT($B271,"00")&amp;" "&amp;#REF!&amp;" "&amp;1,""),IF($B270&lt;&gt;0,TEXT($B270,"00")&amp;" "&amp;#REF!&amp;" "&amp;2,""))</f>
        <v/>
      </c>
      <c r="BT271" t="str">
        <f t="shared" si="360"/>
        <v/>
      </c>
      <c r="BU271" t="str">
        <f t="shared" si="361"/>
        <v/>
      </c>
      <c r="BV271" t="str">
        <f t="shared" si="355"/>
        <v/>
      </c>
      <c r="BW271" t="str">
        <f t="shared" si="356"/>
        <v/>
      </c>
      <c r="BX271" t="str">
        <f t="shared" si="363"/>
        <v/>
      </c>
      <c r="BY271" t="str">
        <f t="shared" si="364"/>
        <v/>
      </c>
      <c r="BZ271" t="str">
        <f t="shared" si="365"/>
        <v/>
      </c>
      <c r="CA271" s="935" t="str">
        <f t="shared" si="366"/>
        <v/>
      </c>
    </row>
    <row r="272" spans="1:79" ht="15.75" customHeight="1" x14ac:dyDescent="0.45">
      <c r="A272" s="1"/>
      <c r="B272" s="1763"/>
      <c r="C272" s="325"/>
      <c r="D272" s="326"/>
      <c r="E272" s="1006"/>
      <c r="F272" s="88"/>
      <c r="G272" s="88"/>
      <c r="H272" s="1106">
        <f t="shared" ref="H272" si="371">G272+G273</f>
        <v>0</v>
      </c>
      <c r="I272" s="88" t="str">
        <f>IF(ISNA(VLOOKUP(C272,'J1&amp;J2'!$CA$9:$CE$466,5,FALSE)),"",VLOOKUP(C272,'J1&amp;J2'!$CA$9:$CE$466,5,FALSE))</f>
        <v/>
      </c>
      <c r="J272" s="884"/>
      <c r="K272" s="1743"/>
      <c r="L272" s="1007"/>
      <c r="M272" s="1747" t="str">
        <f>IF(OR(ISBLANK(K272),K272="AB"),"",K272-$AK$6)</f>
        <v/>
      </c>
      <c r="N272" s="884"/>
      <c r="O272" s="348"/>
      <c r="P272" s="348"/>
      <c r="Q272" s="348"/>
      <c r="R272" s="1008"/>
      <c r="S272" s="349"/>
      <c r="T272" s="1008"/>
      <c r="U272" s="1133"/>
      <c r="V272" s="1009"/>
      <c r="W272" s="1010"/>
      <c r="X272" s="987"/>
      <c r="Y272" s="987"/>
      <c r="Z272" s="987"/>
      <c r="AA272" s="987"/>
      <c r="AB272" s="987"/>
      <c r="AC272" s="349" t="str">
        <f t="shared" si="357"/>
        <v/>
      </c>
      <c r="AD272" s="351"/>
      <c r="AE272" s="352"/>
      <c r="AF272" s="1008"/>
      <c r="AG272" s="1008"/>
      <c r="AH272" s="1008"/>
      <c r="AI272" s="1008"/>
      <c r="AJ272" s="353"/>
      <c r="AK272" s="1010"/>
      <c r="AL272" s="88"/>
      <c r="AM272" s="987"/>
      <c r="AN272" s="1008"/>
      <c r="AO272" s="987"/>
      <c r="AP272" s="987"/>
      <c r="AQ272" s="987"/>
      <c r="AR272" s="351"/>
      <c r="AS272" s="1008"/>
      <c r="AT272" s="1011"/>
      <c r="AU272" s="1012"/>
      <c r="AV272" s="356" t="str">
        <f t="shared" si="358"/>
        <v/>
      </c>
      <c r="AW272" s="1094"/>
      <c r="AX272" s="1097"/>
      <c r="AY272" s="4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4"/>
      <c r="BL272" s="2"/>
      <c r="BM272" s="4"/>
      <c r="BN272" s="4"/>
      <c r="BO272" s="4"/>
      <c r="BP272" s="4"/>
      <c r="BQ272" s="4"/>
      <c r="BR272" s="4"/>
      <c r="BS272" t="str">
        <f>IF(ISEVEN(ROW()),IF($B272&lt;&gt;0,TEXT($B272,"00")&amp;" "&amp;#REF!&amp;" "&amp;1,""),IF($B271&lt;&gt;0,TEXT($B271,"00")&amp;" "&amp;#REF!&amp;" "&amp;2,""))</f>
        <v/>
      </c>
      <c r="BT272" t="str">
        <f t="shared" si="360"/>
        <v/>
      </c>
      <c r="BU272" t="str">
        <f t="shared" si="361"/>
        <v/>
      </c>
      <c r="BV272" t="str">
        <f t="shared" si="355"/>
        <v/>
      </c>
      <c r="BW272" t="str">
        <f t="shared" si="356"/>
        <v/>
      </c>
      <c r="BX272" t="str">
        <f t="shared" si="363"/>
        <v/>
      </c>
      <c r="BY272" t="str">
        <f t="shared" si="364"/>
        <v/>
      </c>
      <c r="BZ272" t="str">
        <f t="shared" si="365"/>
        <v/>
      </c>
      <c r="CA272" s="935" t="str">
        <f t="shared" si="366"/>
        <v/>
      </c>
    </row>
    <row r="273" spans="1:79" ht="15.75" customHeight="1" thickBot="1" x14ac:dyDescent="0.5">
      <c r="A273" s="1"/>
      <c r="B273" s="1764"/>
      <c r="C273" s="119"/>
      <c r="D273" s="120"/>
      <c r="E273" s="367"/>
      <c r="F273" s="121"/>
      <c r="G273" s="121"/>
      <c r="H273" s="1108">
        <f t="shared" ref="H273" si="372">G273+G272</f>
        <v>0</v>
      </c>
      <c r="I273" s="121" t="str">
        <f>IF(ISNA(VLOOKUP(C273,'J1&amp;J2'!$CA$9:$CE$466,5,FALSE)),"",VLOOKUP(C273,'J1&amp;J2'!$CA$9:$CE$466,5,FALSE))</f>
        <v/>
      </c>
      <c r="J273" s="369"/>
      <c r="K273" s="1744"/>
      <c r="L273" s="368"/>
      <c r="M273" s="1748"/>
      <c r="N273" s="369"/>
      <c r="O273" s="370"/>
      <c r="P273" s="370"/>
      <c r="Q273" s="370"/>
      <c r="R273" s="143"/>
      <c r="S273" s="122"/>
      <c r="T273" s="143"/>
      <c r="U273" s="1070"/>
      <c r="V273" s="371"/>
      <c r="W273" s="127"/>
      <c r="X273" s="123"/>
      <c r="Y273" s="123"/>
      <c r="Z273" s="123"/>
      <c r="AA273" s="123"/>
      <c r="AB273" s="123"/>
      <c r="AC273" s="122" t="str">
        <f t="shared" si="357"/>
        <v/>
      </c>
      <c r="AD273" s="128"/>
      <c r="AE273" s="372"/>
      <c r="AF273" s="143"/>
      <c r="AG273" s="143"/>
      <c r="AH273" s="143"/>
      <c r="AI273" s="143"/>
      <c r="AJ273" s="218"/>
      <c r="AK273" s="127"/>
      <c r="AL273" s="121"/>
      <c r="AM273" s="123"/>
      <c r="AN273" s="143"/>
      <c r="AO273" s="123"/>
      <c r="AP273" s="123"/>
      <c r="AQ273" s="123"/>
      <c r="AR273" s="128"/>
      <c r="AS273" s="143"/>
      <c r="AT273" s="144"/>
      <c r="AU273" s="129"/>
      <c r="AV273" s="373" t="str">
        <f t="shared" si="358"/>
        <v/>
      </c>
      <c r="AW273" s="1096"/>
      <c r="AX273" s="1097"/>
      <c r="AY273" s="4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4"/>
      <c r="BL273" s="2"/>
      <c r="BM273" s="4"/>
      <c r="BN273" s="4"/>
      <c r="BO273" s="4"/>
      <c r="BP273" s="4"/>
      <c r="BQ273" s="4"/>
      <c r="BR273" s="4"/>
      <c r="BS273" t="str">
        <f>IF(ISEVEN(ROW()),IF($B273&lt;&gt;0,TEXT($B273,"00")&amp;" "&amp;#REF!&amp;" "&amp;1,""),IF($B272&lt;&gt;0,TEXT($B272,"00")&amp;" "&amp;#REF!&amp;" "&amp;2,""))</f>
        <v/>
      </c>
      <c r="BT273" t="str">
        <f t="shared" si="360"/>
        <v/>
      </c>
      <c r="BU273" t="str">
        <f t="shared" si="361"/>
        <v/>
      </c>
      <c r="BV273" t="str">
        <f t="shared" si="355"/>
        <v/>
      </c>
      <c r="BW273" t="str">
        <f t="shared" si="356"/>
        <v/>
      </c>
      <c r="BX273" t="str">
        <f t="shared" si="363"/>
        <v/>
      </c>
      <c r="BY273" t="str">
        <f t="shared" si="364"/>
        <v/>
      </c>
      <c r="BZ273" t="str">
        <f t="shared" si="365"/>
        <v/>
      </c>
      <c r="CA273" s="935" t="str">
        <f t="shared" si="366"/>
        <v/>
      </c>
    </row>
    <row r="274" spans="1:79" ht="12" customHeight="1" thickTop="1" x14ac:dyDescent="0.45">
      <c r="A274" s="1"/>
      <c r="B274" s="4"/>
      <c r="C274" s="3"/>
      <c r="D274" s="1"/>
      <c r="E274" s="1"/>
      <c r="F274" s="2"/>
      <c r="G274" s="2"/>
      <c r="H274" s="2"/>
      <c r="I274" s="4"/>
      <c r="J274" s="1765" t="s">
        <v>2065</v>
      </c>
      <c r="L274" s="1"/>
      <c r="M274" s="1"/>
      <c r="N274" s="1"/>
      <c r="O274" s="1"/>
      <c r="P274" s="2"/>
      <c r="Q274" s="1"/>
      <c r="R274" s="1"/>
      <c r="S274" s="1"/>
      <c r="T274" s="1759" t="s">
        <v>2049</v>
      </c>
      <c r="U274" s="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4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4"/>
      <c r="BL274" s="2"/>
      <c r="BM274" s="4"/>
      <c r="BN274" s="4"/>
      <c r="BO274" s="4"/>
      <c r="BP274" s="4"/>
      <c r="BQ274" s="4"/>
      <c r="BR274" s="4"/>
      <c r="BS274" s="7"/>
    </row>
    <row r="275" spans="1:79" ht="35.1" customHeight="1" x14ac:dyDescent="0.4">
      <c r="J275" s="1766"/>
      <c r="T275" s="1760"/>
    </row>
    <row r="276" spans="1:79" ht="15" customHeight="1" x14ac:dyDescent="0.4">
      <c r="J276" s="1334" cm="1">
        <f t="array" ref="J276">SUMPRODUCT(--(ISLOGICAL(J10:J273)+ISNUMBER(J10:J273)+ISERROR(J10:J273)))</f>
        <v>17</v>
      </c>
      <c r="T276" s="1334" cm="1">
        <f t="array" ref="T276">SUMPRODUCT(--(ISLOGICAL(T10:T273)+ISNUMBER(T10:T273)+ISERROR(T10:T273)))</f>
        <v>35</v>
      </c>
    </row>
  </sheetData>
  <mergeCells count="2187">
    <mergeCell ref="T274:T275"/>
    <mergeCell ref="T8:AE8"/>
    <mergeCell ref="B14:B15"/>
    <mergeCell ref="B22:B23"/>
    <mergeCell ref="B30:B31"/>
    <mergeCell ref="B32:B33"/>
    <mergeCell ref="B34:B35"/>
    <mergeCell ref="B46:B47"/>
    <mergeCell ref="B262:B263"/>
    <mergeCell ref="B264:B265"/>
    <mergeCell ref="B266:B267"/>
    <mergeCell ref="B268:B269"/>
    <mergeCell ref="B270:B271"/>
    <mergeCell ref="B272:B273"/>
    <mergeCell ref="J274:J275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254:H255"/>
    <mergeCell ref="H256:H257"/>
    <mergeCell ref="H204:H205"/>
    <mergeCell ref="H206:H207"/>
    <mergeCell ref="H208:H209"/>
    <mergeCell ref="H210:H211"/>
    <mergeCell ref="H212:H213"/>
    <mergeCell ref="H214:H215"/>
    <mergeCell ref="H216:H217"/>
    <mergeCell ref="H218:H219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170:H171"/>
    <mergeCell ref="H172:H173"/>
    <mergeCell ref="H174:H175"/>
    <mergeCell ref="H176:H177"/>
    <mergeCell ref="H178:H179"/>
    <mergeCell ref="H180:H181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H200:H201"/>
    <mergeCell ref="H202:H203"/>
    <mergeCell ref="H56:H57"/>
    <mergeCell ref="H58:H59"/>
    <mergeCell ref="H60:H61"/>
    <mergeCell ref="H62:H6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148:H149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L20:L21"/>
    <mergeCell ref="M20:M21"/>
    <mergeCell ref="K22:K23"/>
    <mergeCell ref="L22:L23"/>
    <mergeCell ref="H114:H115"/>
    <mergeCell ref="H116:H117"/>
    <mergeCell ref="H118:H119"/>
    <mergeCell ref="H120:H121"/>
    <mergeCell ref="H122:H123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112:H113"/>
    <mergeCell ref="H64:H65"/>
    <mergeCell ref="H66:H67"/>
    <mergeCell ref="H68:H69"/>
    <mergeCell ref="H70:H71"/>
    <mergeCell ref="H72:H73"/>
    <mergeCell ref="H74:H75"/>
    <mergeCell ref="H76:H77"/>
    <mergeCell ref="H78:H79"/>
    <mergeCell ref="H80:H81"/>
    <mergeCell ref="M50:M51"/>
    <mergeCell ref="N50:N51"/>
    <mergeCell ref="K50:K51"/>
    <mergeCell ref="K52:K53"/>
    <mergeCell ref="L52:L53"/>
    <mergeCell ref="M52:M53"/>
    <mergeCell ref="N52:N53"/>
    <mergeCell ref="K54:K55"/>
    <mergeCell ref="L54:L55"/>
    <mergeCell ref="K74:K75"/>
    <mergeCell ref="L74:L75"/>
    <mergeCell ref="M74:M75"/>
    <mergeCell ref="N74:N75"/>
    <mergeCell ref="L76:L77"/>
    <mergeCell ref="M76:M77"/>
    <mergeCell ref="N76:N77"/>
    <mergeCell ref="K78:K79"/>
    <mergeCell ref="L78:L79"/>
    <mergeCell ref="M78:M79"/>
    <mergeCell ref="N78:N79"/>
    <mergeCell ref="K80:K81"/>
    <mergeCell ref="L80:L81"/>
    <mergeCell ref="M22:M23"/>
    <mergeCell ref="N22:N23"/>
    <mergeCell ref="N24:N25"/>
    <mergeCell ref="L34:L35"/>
    <mergeCell ref="M34:M35"/>
    <mergeCell ref="L24:L25"/>
    <mergeCell ref="M24:M25"/>
    <mergeCell ref="K32:K33"/>
    <mergeCell ref="L32:L33"/>
    <mergeCell ref="M32:M33"/>
    <mergeCell ref="N32:N33"/>
    <mergeCell ref="N34:N35"/>
    <mergeCell ref="M38:M39"/>
    <mergeCell ref="N38:N39"/>
    <mergeCell ref="K34:K35"/>
    <mergeCell ref="K36:K37"/>
    <mergeCell ref="K76:K77"/>
    <mergeCell ref="M72:M73"/>
    <mergeCell ref="N72:N73"/>
    <mergeCell ref="N44:N45"/>
    <mergeCell ref="K46:K47"/>
    <mergeCell ref="L46:L47"/>
    <mergeCell ref="N58:N59"/>
    <mergeCell ref="L64:L65"/>
    <mergeCell ref="M64:M65"/>
    <mergeCell ref="L58:L59"/>
    <mergeCell ref="M58:M59"/>
    <mergeCell ref="K62:K63"/>
    <mergeCell ref="L62:L63"/>
    <mergeCell ref="M62:M63"/>
    <mergeCell ref="N62:N63"/>
    <mergeCell ref="N64:N65"/>
    <mergeCell ref="L84:L85"/>
    <mergeCell ref="M84:M85"/>
    <mergeCell ref="M80:M81"/>
    <mergeCell ref="N80:N81"/>
    <mergeCell ref="K82:K83"/>
    <mergeCell ref="L82:L83"/>
    <mergeCell ref="M82:M83"/>
    <mergeCell ref="N82:N83"/>
    <mergeCell ref="N84:N85"/>
    <mergeCell ref="K72:K73"/>
    <mergeCell ref="L72:L73"/>
    <mergeCell ref="M88:M89"/>
    <mergeCell ref="N88:N89"/>
    <mergeCell ref="K84:K85"/>
    <mergeCell ref="K86:K87"/>
    <mergeCell ref="L86:L87"/>
    <mergeCell ref="M86:M87"/>
    <mergeCell ref="N86:N87"/>
    <mergeCell ref="K88:K89"/>
    <mergeCell ref="L88:L89"/>
    <mergeCell ref="K90:K91"/>
    <mergeCell ref="L90:L91"/>
    <mergeCell ref="M90:M91"/>
    <mergeCell ref="N90:N91"/>
    <mergeCell ref="L92:L93"/>
    <mergeCell ref="M92:M93"/>
    <mergeCell ref="N92:N93"/>
    <mergeCell ref="K92:K93"/>
    <mergeCell ref="K94:K95"/>
    <mergeCell ref="L94:L95"/>
    <mergeCell ref="M94:M95"/>
    <mergeCell ref="N94:N95"/>
    <mergeCell ref="K96:K97"/>
    <mergeCell ref="L96:L97"/>
    <mergeCell ref="L100:L101"/>
    <mergeCell ref="M100:M101"/>
    <mergeCell ref="M96:M97"/>
    <mergeCell ref="N96:N97"/>
    <mergeCell ref="K98:K99"/>
    <mergeCell ref="L98:L99"/>
    <mergeCell ref="M98:M99"/>
    <mergeCell ref="N98:N99"/>
    <mergeCell ref="N100:N101"/>
    <mergeCell ref="K124:K125"/>
    <mergeCell ref="K128:K129"/>
    <mergeCell ref="K114:K115"/>
    <mergeCell ref="L114:L115"/>
    <mergeCell ref="M114:M115"/>
    <mergeCell ref="N114:N115"/>
    <mergeCell ref="N116:N117"/>
    <mergeCell ref="K106:K107"/>
    <mergeCell ref="L106:L107"/>
    <mergeCell ref="M106:M107"/>
    <mergeCell ref="N106:N107"/>
    <mergeCell ref="K134:K135"/>
    <mergeCell ref="K136:K137"/>
    <mergeCell ref="K138:K139"/>
    <mergeCell ref="K140:K141"/>
    <mergeCell ref="K142:K143"/>
    <mergeCell ref="K170:K171"/>
    <mergeCell ref="L170:L171"/>
    <mergeCell ref="M170:M171"/>
    <mergeCell ref="N170:N171"/>
    <mergeCell ref="L152:L153"/>
    <mergeCell ref="M152:M153"/>
    <mergeCell ref="N152:N153"/>
    <mergeCell ref="K162:K163"/>
    <mergeCell ref="L162:L163"/>
    <mergeCell ref="M162:M163"/>
    <mergeCell ref="N162:N163"/>
    <mergeCell ref="K144:K145"/>
    <mergeCell ref="K146:K147"/>
    <mergeCell ref="L164:L165"/>
    <mergeCell ref="M164:M165"/>
    <mergeCell ref="N164:N165"/>
    <mergeCell ref="L172:L173"/>
    <mergeCell ref="M172:M173"/>
    <mergeCell ref="N172:N173"/>
    <mergeCell ref="K172:K173"/>
    <mergeCell ref="N168:N169"/>
    <mergeCell ref="M124:M125"/>
    <mergeCell ref="N124:N125"/>
    <mergeCell ref="N128:N129"/>
    <mergeCell ref="N132:N133"/>
    <mergeCell ref="L132:L133"/>
    <mergeCell ref="M132:M133"/>
    <mergeCell ref="L134:L135"/>
    <mergeCell ref="M134:M135"/>
    <mergeCell ref="N134:N135"/>
    <mergeCell ref="M136:M137"/>
    <mergeCell ref="N136:N137"/>
    <mergeCell ref="L136:L137"/>
    <mergeCell ref="L138:L139"/>
    <mergeCell ref="M138:M139"/>
    <mergeCell ref="N138:N139"/>
    <mergeCell ref="L140:L141"/>
    <mergeCell ref="M140:M141"/>
    <mergeCell ref="N140:N141"/>
    <mergeCell ref="L142:L143"/>
    <mergeCell ref="M142:M143"/>
    <mergeCell ref="N142:N143"/>
    <mergeCell ref="L144:L145"/>
    <mergeCell ref="M144:M145"/>
    <mergeCell ref="N144:N145"/>
    <mergeCell ref="L146:L147"/>
    <mergeCell ref="K150:K151"/>
    <mergeCell ref="K152:K153"/>
    <mergeCell ref="K174:K175"/>
    <mergeCell ref="L174:L175"/>
    <mergeCell ref="M174:M175"/>
    <mergeCell ref="N174:N175"/>
    <mergeCell ref="K176:K177"/>
    <mergeCell ref="L176:L177"/>
    <mergeCell ref="M146:M147"/>
    <mergeCell ref="N146:N147"/>
    <mergeCell ref="K148:K149"/>
    <mergeCell ref="L148:L149"/>
    <mergeCell ref="M148:M149"/>
    <mergeCell ref="N148:N149"/>
    <mergeCell ref="N150:N151"/>
    <mergeCell ref="L156:L157"/>
    <mergeCell ref="M156:M157"/>
    <mergeCell ref="L150:L151"/>
    <mergeCell ref="M150:M151"/>
    <mergeCell ref="K154:K155"/>
    <mergeCell ref="L154:L155"/>
    <mergeCell ref="M154:M155"/>
    <mergeCell ref="N154:N155"/>
    <mergeCell ref="N156:N157"/>
    <mergeCell ref="M160:M161"/>
    <mergeCell ref="N160:N161"/>
    <mergeCell ref="K156:K157"/>
    <mergeCell ref="K158:K159"/>
    <mergeCell ref="L158:L159"/>
    <mergeCell ref="M158:M159"/>
    <mergeCell ref="N158:N159"/>
    <mergeCell ref="K160:K161"/>
    <mergeCell ref="L160:L161"/>
    <mergeCell ref="M168:M169"/>
    <mergeCell ref="B208:B209"/>
    <mergeCell ref="B210:B211"/>
    <mergeCell ref="A184:A213"/>
    <mergeCell ref="A214:A241"/>
    <mergeCell ref="B184:B185"/>
    <mergeCell ref="B186:B187"/>
    <mergeCell ref="B188:B189"/>
    <mergeCell ref="B190:B191"/>
    <mergeCell ref="B192:B193"/>
    <mergeCell ref="B194:B195"/>
    <mergeCell ref="B212:B213"/>
    <mergeCell ref="B228:B229"/>
    <mergeCell ref="B230:B231"/>
    <mergeCell ref="B232:B233"/>
    <mergeCell ref="B234:B235"/>
    <mergeCell ref="B236:B237"/>
    <mergeCell ref="B238:B239"/>
    <mergeCell ref="B240:B241"/>
    <mergeCell ref="B214:B215"/>
    <mergeCell ref="B216:B217"/>
    <mergeCell ref="B218:B219"/>
    <mergeCell ref="B220:B221"/>
    <mergeCell ref="B222:B223"/>
    <mergeCell ref="B224:B225"/>
    <mergeCell ref="B226:B227"/>
    <mergeCell ref="B204:B205"/>
    <mergeCell ref="B206:B207"/>
    <mergeCell ref="B144:B145"/>
    <mergeCell ref="B150:B151"/>
    <mergeCell ref="B176:B177"/>
    <mergeCell ref="B178:B179"/>
    <mergeCell ref="B180:B181"/>
    <mergeCell ref="B182:B183"/>
    <mergeCell ref="A124:A149"/>
    <mergeCell ref="B134:B135"/>
    <mergeCell ref="B136:B137"/>
    <mergeCell ref="B138:B139"/>
    <mergeCell ref="B140:B141"/>
    <mergeCell ref="B142:B143"/>
    <mergeCell ref="A150:A183"/>
    <mergeCell ref="B196:B197"/>
    <mergeCell ref="B198:B199"/>
    <mergeCell ref="B200:B201"/>
    <mergeCell ref="B202:B203"/>
    <mergeCell ref="B124:B125"/>
    <mergeCell ref="B126:B127"/>
    <mergeCell ref="B128:B129"/>
    <mergeCell ref="B130:B131"/>
    <mergeCell ref="B132:B133"/>
    <mergeCell ref="B170:B171"/>
    <mergeCell ref="B172:B173"/>
    <mergeCell ref="B174:B175"/>
    <mergeCell ref="L204:L205"/>
    <mergeCell ref="M204:M205"/>
    <mergeCell ref="N204:N205"/>
    <mergeCell ref="L206:L207"/>
    <mergeCell ref="M206:M207"/>
    <mergeCell ref="N206:N207"/>
    <mergeCell ref="K206:K207"/>
    <mergeCell ref="K208:K209"/>
    <mergeCell ref="L208:L209"/>
    <mergeCell ref="M208:M209"/>
    <mergeCell ref="N208:N209"/>
    <mergeCell ref="K210:K211"/>
    <mergeCell ref="L210:L211"/>
    <mergeCell ref="M218:M219"/>
    <mergeCell ref="N218:N219"/>
    <mergeCell ref="K214:K215"/>
    <mergeCell ref="K216:K217"/>
    <mergeCell ref="L216:L217"/>
    <mergeCell ref="M216:M217"/>
    <mergeCell ref="N216:N217"/>
    <mergeCell ref="K218:K219"/>
    <mergeCell ref="L218:L219"/>
    <mergeCell ref="K204:K205"/>
    <mergeCell ref="K236:K237"/>
    <mergeCell ref="L236:L237"/>
    <mergeCell ref="M236:M237"/>
    <mergeCell ref="N236:N237"/>
    <mergeCell ref="L238:L239"/>
    <mergeCell ref="M238:M239"/>
    <mergeCell ref="N238:N239"/>
    <mergeCell ref="K238:K239"/>
    <mergeCell ref="K220:K221"/>
    <mergeCell ref="L220:L221"/>
    <mergeCell ref="M220:M221"/>
    <mergeCell ref="N220:N221"/>
    <mergeCell ref="L222:L223"/>
    <mergeCell ref="M222:M223"/>
    <mergeCell ref="N222:N223"/>
    <mergeCell ref="K222:K223"/>
    <mergeCell ref="K224:K225"/>
    <mergeCell ref="L224:L225"/>
    <mergeCell ref="M224:M225"/>
    <mergeCell ref="N224:N225"/>
    <mergeCell ref="K226:K227"/>
    <mergeCell ref="L226:L227"/>
    <mergeCell ref="L230:L231"/>
    <mergeCell ref="M230:M231"/>
    <mergeCell ref="M226:M227"/>
    <mergeCell ref="N226:N227"/>
    <mergeCell ref="K228:K229"/>
    <mergeCell ref="L228:L229"/>
    <mergeCell ref="M228:M229"/>
    <mergeCell ref="N228:N229"/>
    <mergeCell ref="N230:N231"/>
    <mergeCell ref="K262:K263"/>
    <mergeCell ref="K264:K265"/>
    <mergeCell ref="M184:M185"/>
    <mergeCell ref="N184:N185"/>
    <mergeCell ref="K180:K181"/>
    <mergeCell ref="K182:K183"/>
    <mergeCell ref="L182:L183"/>
    <mergeCell ref="M182:M183"/>
    <mergeCell ref="N182:N183"/>
    <mergeCell ref="K184:K185"/>
    <mergeCell ref="L184:L185"/>
    <mergeCell ref="K188:K189"/>
    <mergeCell ref="L188:L189"/>
    <mergeCell ref="M188:M189"/>
    <mergeCell ref="N188:N189"/>
    <mergeCell ref="L190:L191"/>
    <mergeCell ref="M190:M191"/>
    <mergeCell ref="N190:N191"/>
    <mergeCell ref="M194:M195"/>
    <mergeCell ref="N194:N195"/>
    <mergeCell ref="K190:K191"/>
    <mergeCell ref="K192:K193"/>
    <mergeCell ref="L192:L193"/>
    <mergeCell ref="M192:M193"/>
    <mergeCell ref="N192:N193"/>
    <mergeCell ref="K194:K195"/>
    <mergeCell ref="L194:L195"/>
    <mergeCell ref="M202:M203"/>
    <mergeCell ref="M234:M235"/>
    <mergeCell ref="N234:N235"/>
    <mergeCell ref="K230:K231"/>
    <mergeCell ref="K232:K233"/>
    <mergeCell ref="N202:N203"/>
    <mergeCell ref="K270:K271"/>
    <mergeCell ref="K272:K273"/>
    <mergeCell ref="M262:M263"/>
    <mergeCell ref="M264:M265"/>
    <mergeCell ref="K266:K267"/>
    <mergeCell ref="M266:M267"/>
    <mergeCell ref="K268:K269"/>
    <mergeCell ref="M268:M269"/>
    <mergeCell ref="M270:M271"/>
    <mergeCell ref="M272:M273"/>
    <mergeCell ref="K100:K101"/>
    <mergeCell ref="K102:K103"/>
    <mergeCell ref="L102:L103"/>
    <mergeCell ref="M102:M103"/>
    <mergeCell ref="N102:N103"/>
    <mergeCell ref="K104:K105"/>
    <mergeCell ref="L104:L105"/>
    <mergeCell ref="K126:K127"/>
    <mergeCell ref="L126:L127"/>
    <mergeCell ref="M126:M127"/>
    <mergeCell ref="N126:N127"/>
    <mergeCell ref="L128:L129"/>
    <mergeCell ref="M128:M129"/>
    <mergeCell ref="K130:K131"/>
    <mergeCell ref="L130:L131"/>
    <mergeCell ref="M130:M131"/>
    <mergeCell ref="N130:N131"/>
    <mergeCell ref="K132:K133"/>
    <mergeCell ref="M104:M105"/>
    <mergeCell ref="N104:N105"/>
    <mergeCell ref="L124:L125"/>
    <mergeCell ref="K164:K165"/>
    <mergeCell ref="K166:K167"/>
    <mergeCell ref="L166:L167"/>
    <mergeCell ref="M166:M167"/>
    <mergeCell ref="N166:N167"/>
    <mergeCell ref="K168:K169"/>
    <mergeCell ref="L168:L169"/>
    <mergeCell ref="B146:B147"/>
    <mergeCell ref="B148:B149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H158:H159"/>
    <mergeCell ref="H160:H161"/>
    <mergeCell ref="H162:H163"/>
    <mergeCell ref="H164:H165"/>
    <mergeCell ref="H166:H167"/>
    <mergeCell ref="H168:H169"/>
    <mergeCell ref="H150:H151"/>
    <mergeCell ref="H152:H153"/>
    <mergeCell ref="H154:H155"/>
    <mergeCell ref="H156:H157"/>
    <mergeCell ref="J148:J149"/>
    <mergeCell ref="J150:J151"/>
    <mergeCell ref="J152:J153"/>
    <mergeCell ref="J154:J155"/>
    <mergeCell ref="K202:K203"/>
    <mergeCell ref="L202:L203"/>
    <mergeCell ref="L214:L215"/>
    <mergeCell ref="M214:M215"/>
    <mergeCell ref="M210:M211"/>
    <mergeCell ref="N210:N211"/>
    <mergeCell ref="K212:K213"/>
    <mergeCell ref="L212:L213"/>
    <mergeCell ref="M212:M213"/>
    <mergeCell ref="N212:N213"/>
    <mergeCell ref="N214:N215"/>
    <mergeCell ref="BG74:BG75"/>
    <mergeCell ref="BH74:BH75"/>
    <mergeCell ref="BG100:BG101"/>
    <mergeCell ref="BH100:BH101"/>
    <mergeCell ref="BE124:BE125"/>
    <mergeCell ref="BF124:BF125"/>
    <mergeCell ref="BG124:BG125"/>
    <mergeCell ref="BH124:BH125"/>
    <mergeCell ref="AY124:AY125"/>
    <mergeCell ref="AY126:AY127"/>
    <mergeCell ref="AZ126:AZ127"/>
    <mergeCell ref="BA126:BA127"/>
    <mergeCell ref="BE126:BE127"/>
    <mergeCell ref="BF126:BF127"/>
    <mergeCell ref="BG126:BG127"/>
    <mergeCell ref="BH126:BH127"/>
    <mergeCell ref="BA128:BA129"/>
    <mergeCell ref="L180:L181"/>
    <mergeCell ref="M180:M181"/>
    <mergeCell ref="M176:M177"/>
    <mergeCell ref="N176:N177"/>
    <mergeCell ref="K200:K201"/>
    <mergeCell ref="L200:L201"/>
    <mergeCell ref="M200:M201"/>
    <mergeCell ref="N200:N201"/>
    <mergeCell ref="K178:K179"/>
    <mergeCell ref="L178:L179"/>
    <mergeCell ref="M178:M179"/>
    <mergeCell ref="N178:N179"/>
    <mergeCell ref="N180:N181"/>
    <mergeCell ref="K196:K197"/>
    <mergeCell ref="L196:L197"/>
    <mergeCell ref="M196:M197"/>
    <mergeCell ref="N196:N197"/>
    <mergeCell ref="L198:L199"/>
    <mergeCell ref="M198:M199"/>
    <mergeCell ref="N198:N199"/>
    <mergeCell ref="K198:K199"/>
    <mergeCell ref="K186:K187"/>
    <mergeCell ref="L186:L187"/>
    <mergeCell ref="M186:M187"/>
    <mergeCell ref="N186:N187"/>
    <mergeCell ref="BH98:BH99"/>
    <mergeCell ref="BI98:BI99"/>
    <mergeCell ref="BE94:BE95"/>
    <mergeCell ref="BF94:BF95"/>
    <mergeCell ref="BH72:BH73"/>
    <mergeCell ref="BI72:BI73"/>
    <mergeCell ref="BF74:BF75"/>
    <mergeCell ref="BI74:BI75"/>
    <mergeCell ref="BH78:BH79"/>
    <mergeCell ref="BI78:BI79"/>
    <mergeCell ref="BH80:BH81"/>
    <mergeCell ref="BI80:BI81"/>
    <mergeCell ref="BE74:BE75"/>
    <mergeCell ref="BE76:BE77"/>
    <mergeCell ref="BF76:BF77"/>
    <mergeCell ref="BG76:BG77"/>
    <mergeCell ref="BH76:BH77"/>
    <mergeCell ref="BI76:BI77"/>
    <mergeCell ref="BE78:BE79"/>
    <mergeCell ref="BH90:BH91"/>
    <mergeCell ref="BI90:BI91"/>
    <mergeCell ref="BE86:BE87"/>
    <mergeCell ref="BE88:BE89"/>
    <mergeCell ref="BF88:BF89"/>
    <mergeCell ref="BG88:BG89"/>
    <mergeCell ref="BH88:BH89"/>
    <mergeCell ref="BI88:BI89"/>
    <mergeCell ref="BE90:BE91"/>
    <mergeCell ref="BF132:BF133"/>
    <mergeCell ref="BG132:BG133"/>
    <mergeCell ref="BH132:BH133"/>
    <mergeCell ref="BI132:BI133"/>
    <mergeCell ref="BI100:BI101"/>
    <mergeCell ref="BF78:BF79"/>
    <mergeCell ref="BG78:BG79"/>
    <mergeCell ref="BE80:BE81"/>
    <mergeCell ref="BF80:BF81"/>
    <mergeCell ref="BG80:BG81"/>
    <mergeCell ref="BE100:BE101"/>
    <mergeCell ref="BF100:BF101"/>
    <mergeCell ref="BF108:BF109"/>
    <mergeCell ref="BG108:BG109"/>
    <mergeCell ref="BE110:BE111"/>
    <mergeCell ref="BF110:BF111"/>
    <mergeCell ref="BG110:BG111"/>
    <mergeCell ref="BH110:BH111"/>
    <mergeCell ref="BI110:BI111"/>
    <mergeCell ref="BE104:BE105"/>
    <mergeCell ref="BE106:BE107"/>
    <mergeCell ref="BF106:BF107"/>
    <mergeCell ref="BG106:BG107"/>
    <mergeCell ref="BH106:BH107"/>
    <mergeCell ref="BI106:BI107"/>
    <mergeCell ref="BE108:BE109"/>
    <mergeCell ref="BG96:BG97"/>
    <mergeCell ref="BH96:BH97"/>
    <mergeCell ref="BE96:BE97"/>
    <mergeCell ref="BE98:BE99"/>
    <mergeCell ref="BF98:BF99"/>
    <mergeCell ref="BG98:BG99"/>
    <mergeCell ref="AY140:AY141"/>
    <mergeCell ref="AZ140:AZ141"/>
    <mergeCell ref="BA140:BA141"/>
    <mergeCell ref="BE140:BE141"/>
    <mergeCell ref="BH140:BH141"/>
    <mergeCell ref="BI140:BI141"/>
    <mergeCell ref="AY142:AY143"/>
    <mergeCell ref="AZ142:AZ143"/>
    <mergeCell ref="BA142:BA143"/>
    <mergeCell ref="BE142:BE143"/>
    <mergeCell ref="BF142:BF143"/>
    <mergeCell ref="BG142:BG143"/>
    <mergeCell ref="BH142:BH143"/>
    <mergeCell ref="BI142:BI143"/>
    <mergeCell ref="AY134:AY135"/>
    <mergeCell ref="AZ134:AZ135"/>
    <mergeCell ref="BA134:BA135"/>
    <mergeCell ref="BE134:BE135"/>
    <mergeCell ref="BF134:BF135"/>
    <mergeCell ref="BG134:BG135"/>
    <mergeCell ref="BH134:BH135"/>
    <mergeCell ref="BI134:BI135"/>
    <mergeCell ref="AY136:AY137"/>
    <mergeCell ref="AZ136:AZ137"/>
    <mergeCell ref="BA136:BA137"/>
    <mergeCell ref="BE136:BE137"/>
    <mergeCell ref="BF136:BF137"/>
    <mergeCell ref="BG136:BG137"/>
    <mergeCell ref="BH136:BH137"/>
    <mergeCell ref="BI136:BI137"/>
    <mergeCell ref="AZ102:AZ103"/>
    <mergeCell ref="BA102:BA103"/>
    <mergeCell ref="AY104:AY105"/>
    <mergeCell ref="AZ104:AZ105"/>
    <mergeCell ref="BA104:BA105"/>
    <mergeCell ref="AY106:AY107"/>
    <mergeCell ref="AZ112:AZ113"/>
    <mergeCell ref="BA112:BA113"/>
    <mergeCell ref="AY108:AY109"/>
    <mergeCell ref="AZ108:AZ109"/>
    <mergeCell ref="BA108:BA109"/>
    <mergeCell ref="AY110:AY111"/>
    <mergeCell ref="AZ110:AZ111"/>
    <mergeCell ref="BA110:BA111"/>
    <mergeCell ref="AY112:AY113"/>
    <mergeCell ref="AY138:AY139"/>
    <mergeCell ref="AZ138:AZ139"/>
    <mergeCell ref="BA138:BA139"/>
    <mergeCell ref="AY130:AY131"/>
    <mergeCell ref="AZ130:AZ131"/>
    <mergeCell ref="BA130:BA131"/>
    <mergeCell ref="AY132:AY133"/>
    <mergeCell ref="AZ132:AZ133"/>
    <mergeCell ref="BA132:BA133"/>
    <mergeCell ref="BA152:BA153"/>
    <mergeCell ref="AY154:AY155"/>
    <mergeCell ref="AZ154:AZ155"/>
    <mergeCell ref="BA154:BA155"/>
    <mergeCell ref="AY156:AY157"/>
    <mergeCell ref="AZ124:AZ125"/>
    <mergeCell ref="AY128:AY129"/>
    <mergeCell ref="AZ128:AZ129"/>
    <mergeCell ref="AY118:AY119"/>
    <mergeCell ref="AY120:AY121"/>
    <mergeCell ref="AZ120:AZ121"/>
    <mergeCell ref="AY144:AY145"/>
    <mergeCell ref="AZ144:AZ145"/>
    <mergeCell ref="BA144:BA145"/>
    <mergeCell ref="BE144:BE145"/>
    <mergeCell ref="BF144:BF145"/>
    <mergeCell ref="BG144:BG145"/>
    <mergeCell ref="BF140:BF141"/>
    <mergeCell ref="BG140:BG141"/>
    <mergeCell ref="BE128:BE129"/>
    <mergeCell ref="BF128:BF129"/>
    <mergeCell ref="BG128:BG129"/>
    <mergeCell ref="BA120:BA121"/>
    <mergeCell ref="BE150:BE151"/>
    <mergeCell ref="BF150:BF151"/>
    <mergeCell ref="BG150:BG151"/>
    <mergeCell ref="BE152:BE153"/>
    <mergeCell ref="BF152:BF153"/>
    <mergeCell ref="BG152:BG153"/>
    <mergeCell ref="BE118:BE119"/>
    <mergeCell ref="BE138:BE139"/>
    <mergeCell ref="BF138:BF139"/>
    <mergeCell ref="AY186:AY187"/>
    <mergeCell ref="AZ186:AZ187"/>
    <mergeCell ref="AY184:AY185"/>
    <mergeCell ref="AY188:AY189"/>
    <mergeCell ref="AZ188:AZ189"/>
    <mergeCell ref="BA188:BA189"/>
    <mergeCell ref="AY190:AY191"/>
    <mergeCell ref="AZ190:AZ191"/>
    <mergeCell ref="BA190:BA191"/>
    <mergeCell ref="AY192:AY193"/>
    <mergeCell ref="AZ192:AZ193"/>
    <mergeCell ref="BA192:BA193"/>
    <mergeCell ref="AY194:AY195"/>
    <mergeCell ref="AZ194:AZ195"/>
    <mergeCell ref="BA194:BA195"/>
    <mergeCell ref="AY196:AY197"/>
    <mergeCell ref="AZ196:AZ197"/>
    <mergeCell ref="BA196:BA197"/>
    <mergeCell ref="AY198:AY199"/>
    <mergeCell ref="AZ198:AZ199"/>
    <mergeCell ref="BA198:BA199"/>
    <mergeCell ref="AY200:AY201"/>
    <mergeCell ref="AZ200:AZ201"/>
    <mergeCell ref="BA200:BA201"/>
    <mergeCell ref="AY202:AY203"/>
    <mergeCell ref="AZ202:AZ203"/>
    <mergeCell ref="BA202:BA203"/>
    <mergeCell ref="AY204:AY205"/>
    <mergeCell ref="AZ204:AZ205"/>
    <mergeCell ref="BA204:BA205"/>
    <mergeCell ref="AY206:AY207"/>
    <mergeCell ref="AZ206:AZ207"/>
    <mergeCell ref="AY210:AY211"/>
    <mergeCell ref="AZ210:AZ211"/>
    <mergeCell ref="AZ226:AZ227"/>
    <mergeCell ref="BA226:BA227"/>
    <mergeCell ref="AY222:AY223"/>
    <mergeCell ref="AZ222:AZ223"/>
    <mergeCell ref="BA222:BA223"/>
    <mergeCell ref="AY224:AY225"/>
    <mergeCell ref="AZ224:AZ225"/>
    <mergeCell ref="BA224:BA225"/>
    <mergeCell ref="AY226:AY227"/>
    <mergeCell ref="BA206:BA207"/>
    <mergeCell ref="AY208:AY209"/>
    <mergeCell ref="AZ208:AZ209"/>
    <mergeCell ref="BA208:BA209"/>
    <mergeCell ref="AZ232:AZ233"/>
    <mergeCell ref="BA232:BA233"/>
    <mergeCell ref="AY228:AY229"/>
    <mergeCell ref="AZ228:AZ229"/>
    <mergeCell ref="BA228:BA229"/>
    <mergeCell ref="AY230:AY231"/>
    <mergeCell ref="AZ230:AZ231"/>
    <mergeCell ref="BA230:BA231"/>
    <mergeCell ref="AY232:AY233"/>
    <mergeCell ref="AZ238:AZ239"/>
    <mergeCell ref="BA238:BA239"/>
    <mergeCell ref="AY234:AY235"/>
    <mergeCell ref="AZ234:AZ235"/>
    <mergeCell ref="BA234:BA235"/>
    <mergeCell ref="AY236:AY237"/>
    <mergeCell ref="AZ236:AZ237"/>
    <mergeCell ref="BA236:BA237"/>
    <mergeCell ref="AY238:AY239"/>
    <mergeCell ref="AW214:AW241"/>
    <mergeCell ref="AX214:AX241"/>
    <mergeCell ref="AZ156:AZ157"/>
    <mergeCell ref="BA156:BA157"/>
    <mergeCell ref="AW184:AW213"/>
    <mergeCell ref="AX184:AX213"/>
    <mergeCell ref="AZ184:AZ185"/>
    <mergeCell ref="BA184:BA185"/>
    <mergeCell ref="BA186:BA187"/>
    <mergeCell ref="BA210:BA211"/>
    <mergeCell ref="AY212:AY213"/>
    <mergeCell ref="AZ212:AZ213"/>
    <mergeCell ref="BA212:BA213"/>
    <mergeCell ref="AY214:AY215"/>
    <mergeCell ref="AZ214:AZ215"/>
    <mergeCell ref="BA214:BA215"/>
    <mergeCell ref="AZ220:AZ221"/>
    <mergeCell ref="BA220:BA221"/>
    <mergeCell ref="AY216:AY217"/>
    <mergeCell ref="AZ216:AZ217"/>
    <mergeCell ref="BA216:BA217"/>
    <mergeCell ref="AY218:AY219"/>
    <mergeCell ref="AZ218:AZ219"/>
    <mergeCell ref="BA218:BA219"/>
    <mergeCell ref="AY220:AY221"/>
    <mergeCell ref="AY240:AY241"/>
    <mergeCell ref="AZ240:AZ241"/>
    <mergeCell ref="BA240:BA241"/>
    <mergeCell ref="BA178:BA179"/>
    <mergeCell ref="AY180:AY181"/>
    <mergeCell ref="AZ180:AZ181"/>
    <mergeCell ref="BA180:BA181"/>
    <mergeCell ref="R166:R167"/>
    <mergeCell ref="R168:R169"/>
    <mergeCell ref="S168:S169"/>
    <mergeCell ref="R170:R171"/>
    <mergeCell ref="S170:S171"/>
    <mergeCell ref="S182:S183"/>
    <mergeCell ref="R182:R183"/>
    <mergeCell ref="R150:R151"/>
    <mergeCell ref="R152:R153"/>
    <mergeCell ref="R154:R155"/>
    <mergeCell ref="R156:R157"/>
    <mergeCell ref="R158:R159"/>
    <mergeCell ref="R160:R161"/>
    <mergeCell ref="R178:R179"/>
    <mergeCell ref="R180:R181"/>
    <mergeCell ref="R172:R173"/>
    <mergeCell ref="S172:S173"/>
    <mergeCell ref="R174:R175"/>
    <mergeCell ref="S174:S175"/>
    <mergeCell ref="R176:R177"/>
    <mergeCell ref="S176:S177"/>
    <mergeCell ref="R222:R223"/>
    <mergeCell ref="S222:S223"/>
    <mergeCell ref="R224:R225"/>
    <mergeCell ref="S224:S225"/>
    <mergeCell ref="R184:R185"/>
    <mergeCell ref="S184:S185"/>
    <mergeCell ref="R186:R187"/>
    <mergeCell ref="S186:S187"/>
    <mergeCell ref="R188:R189"/>
    <mergeCell ref="S188:S189"/>
    <mergeCell ref="R196:R197"/>
    <mergeCell ref="R198:R199"/>
    <mergeCell ref="R200:R201"/>
    <mergeCell ref="R190:R191"/>
    <mergeCell ref="S190:S191"/>
    <mergeCell ref="R192:R193"/>
    <mergeCell ref="S192:S193"/>
    <mergeCell ref="R194:R195"/>
    <mergeCell ref="S194:S195"/>
    <mergeCell ref="S196:S197"/>
    <mergeCell ref="R206:R207"/>
    <mergeCell ref="R208:R209"/>
    <mergeCell ref="R210:R211"/>
    <mergeCell ref="S198:S199"/>
    <mergeCell ref="S200:S201"/>
    <mergeCell ref="R202:R203"/>
    <mergeCell ref="S202:S203"/>
    <mergeCell ref="R204:R205"/>
    <mergeCell ref="S204:S205"/>
    <mergeCell ref="S206:S207"/>
    <mergeCell ref="R216:R217"/>
    <mergeCell ref="R218:R219"/>
    <mergeCell ref="R214:R215"/>
    <mergeCell ref="S214:S215"/>
    <mergeCell ref="S216:S217"/>
    <mergeCell ref="S220:S221"/>
    <mergeCell ref="R112:R113"/>
    <mergeCell ref="R114:R115"/>
    <mergeCell ref="S114:S115"/>
    <mergeCell ref="R116:R117"/>
    <mergeCell ref="S116:S117"/>
    <mergeCell ref="S118:S119"/>
    <mergeCell ref="R118:R119"/>
    <mergeCell ref="R120:R121"/>
    <mergeCell ref="R122:R123"/>
    <mergeCell ref="R124:R125"/>
    <mergeCell ref="S124:S125"/>
    <mergeCell ref="R126:R127"/>
    <mergeCell ref="S126:S127"/>
    <mergeCell ref="R128:R129"/>
    <mergeCell ref="S128:S129"/>
    <mergeCell ref="R130:R131"/>
    <mergeCell ref="S130:S131"/>
    <mergeCell ref="S164:S165"/>
    <mergeCell ref="S166:S167"/>
    <mergeCell ref="S150:S151"/>
    <mergeCell ref="S152:S153"/>
    <mergeCell ref="S154:S155"/>
    <mergeCell ref="S156:S157"/>
    <mergeCell ref="S158:S159"/>
    <mergeCell ref="S160:S161"/>
    <mergeCell ref="S162:S163"/>
    <mergeCell ref="R162:R163"/>
    <mergeCell ref="R164:R165"/>
    <mergeCell ref="BG54:BG55"/>
    <mergeCell ref="R132:R133"/>
    <mergeCell ref="S132:S133"/>
    <mergeCell ref="S134:S135"/>
    <mergeCell ref="R134:R135"/>
    <mergeCell ref="R136:R137"/>
    <mergeCell ref="R138:R139"/>
    <mergeCell ref="R140:R141"/>
    <mergeCell ref="R142:R143"/>
    <mergeCell ref="R144:R145"/>
    <mergeCell ref="R146:R147"/>
    <mergeCell ref="S136:S137"/>
    <mergeCell ref="S138:S139"/>
    <mergeCell ref="S140:S141"/>
    <mergeCell ref="S142:S143"/>
    <mergeCell ref="S144:S145"/>
    <mergeCell ref="S146:S147"/>
    <mergeCell ref="AY114:AY115"/>
    <mergeCell ref="AZ114:AZ115"/>
    <mergeCell ref="BA114:BA115"/>
    <mergeCell ref="AY122:AY123"/>
    <mergeCell ref="AZ122:AZ123"/>
    <mergeCell ref="BA122:BA123"/>
    <mergeCell ref="BE72:BE73"/>
    <mergeCell ref="BF72:BF73"/>
    <mergeCell ref="BG72:BG73"/>
    <mergeCell ref="AZ62:AZ63"/>
    <mergeCell ref="BA62:BA63"/>
    <mergeCell ref="AZ106:AZ107"/>
    <mergeCell ref="BA106:BA107"/>
    <mergeCell ref="AY102:AY103"/>
    <mergeCell ref="R110:R111"/>
    <mergeCell ref="BH58:BH59"/>
    <mergeCell ref="BI58:BI59"/>
    <mergeCell ref="BE60:BE61"/>
    <mergeCell ref="BF60:BF61"/>
    <mergeCell ref="BG60:BG61"/>
    <mergeCell ref="BH60:BH61"/>
    <mergeCell ref="BI60:BI61"/>
    <mergeCell ref="R58:R59"/>
    <mergeCell ref="R60:R61"/>
    <mergeCell ref="R52:R53"/>
    <mergeCell ref="S52:S53"/>
    <mergeCell ref="R54:R55"/>
    <mergeCell ref="S54:S55"/>
    <mergeCell ref="R56:R57"/>
    <mergeCell ref="S56:S57"/>
    <mergeCell ref="S58:S59"/>
    <mergeCell ref="AZ60:AZ61"/>
    <mergeCell ref="BA60:BA61"/>
    <mergeCell ref="BG56:BG57"/>
    <mergeCell ref="BH56:BH57"/>
    <mergeCell ref="BI56:BI57"/>
    <mergeCell ref="BG58:BG59"/>
    <mergeCell ref="AY52:AY53"/>
    <mergeCell ref="AZ52:AZ53"/>
    <mergeCell ref="BE52:BE53"/>
    <mergeCell ref="BF52:BF53"/>
    <mergeCell ref="BG52:BG53"/>
    <mergeCell ref="BH52:BH53"/>
    <mergeCell ref="BI52:BI53"/>
    <mergeCell ref="BH54:BH55"/>
    <mergeCell ref="BI54:BI55"/>
    <mergeCell ref="BA52:BA53"/>
    <mergeCell ref="BA72:BA73"/>
    <mergeCell ref="R72:R73"/>
    <mergeCell ref="S72:S73"/>
    <mergeCell ref="AZ68:AZ69"/>
    <mergeCell ref="BA68:BA69"/>
    <mergeCell ref="BE70:BE71"/>
    <mergeCell ref="BF70:BF71"/>
    <mergeCell ref="AZ50:AZ51"/>
    <mergeCell ref="BA50:BA51"/>
    <mergeCell ref="AZ48:AZ49"/>
    <mergeCell ref="BA48:BA49"/>
    <mergeCell ref="BF56:BF57"/>
    <mergeCell ref="AY58:AY59"/>
    <mergeCell ref="AZ58:AZ59"/>
    <mergeCell ref="BA58:BA59"/>
    <mergeCell ref="BE58:BE59"/>
    <mergeCell ref="BF58:BF59"/>
    <mergeCell ref="R68:R69"/>
    <mergeCell ref="R70:R71"/>
    <mergeCell ref="R62:R63"/>
    <mergeCell ref="S62:S63"/>
    <mergeCell ref="R64:R65"/>
    <mergeCell ref="S64:S65"/>
    <mergeCell ref="R66:R67"/>
    <mergeCell ref="AZ54:AZ55"/>
    <mergeCell ref="BA54:BA55"/>
    <mergeCell ref="BF54:BF55"/>
    <mergeCell ref="BE56:BE57"/>
    <mergeCell ref="BA56:BA57"/>
    <mergeCell ref="BG70:BG71"/>
    <mergeCell ref="BH70:BH71"/>
    <mergeCell ref="BI70:BI71"/>
    <mergeCell ref="S44:S45"/>
    <mergeCell ref="S46:S47"/>
    <mergeCell ref="AW46:AW81"/>
    <mergeCell ref="S48:S49"/>
    <mergeCell ref="S50:S51"/>
    <mergeCell ref="S60:S61"/>
    <mergeCell ref="S70:S71"/>
    <mergeCell ref="AY72:AY73"/>
    <mergeCell ref="AY74:AY75"/>
    <mergeCell ref="AZ74:AZ75"/>
    <mergeCell ref="BA74:BA75"/>
    <mergeCell ref="AZ76:AZ77"/>
    <mergeCell ref="BA76:BA77"/>
    <mergeCell ref="AX46:AX81"/>
    <mergeCell ref="AY60:AY61"/>
    <mergeCell ref="AY62:AY63"/>
    <mergeCell ref="AY64:AY65"/>
    <mergeCell ref="AY66:AY67"/>
    <mergeCell ref="AY68:AY69"/>
    <mergeCell ref="AY70:AY71"/>
    <mergeCell ref="AY80:AY81"/>
    <mergeCell ref="AY76:AY77"/>
    <mergeCell ref="AY78:AY79"/>
    <mergeCell ref="AZ78:AZ79"/>
    <mergeCell ref="BA78:BA79"/>
    <mergeCell ref="AZ80:AZ81"/>
    <mergeCell ref="BA80:BA81"/>
    <mergeCell ref="AY46:AY47"/>
    <mergeCell ref="AY48:AY49"/>
    <mergeCell ref="R74:R75"/>
    <mergeCell ref="S74:S75"/>
    <mergeCell ref="R76:R77"/>
    <mergeCell ref="S76:S77"/>
    <mergeCell ref="R78:R79"/>
    <mergeCell ref="S78:S79"/>
    <mergeCell ref="S80:S81"/>
    <mergeCell ref="R94:R95"/>
    <mergeCell ref="R96:R97"/>
    <mergeCell ref="R98:R99"/>
    <mergeCell ref="R80:R81"/>
    <mergeCell ref="R82:R83"/>
    <mergeCell ref="R84:R85"/>
    <mergeCell ref="R86:R87"/>
    <mergeCell ref="R88:R89"/>
    <mergeCell ref="R90:R91"/>
    <mergeCell ref="R92:R93"/>
    <mergeCell ref="S82:S83"/>
    <mergeCell ref="S84:S85"/>
    <mergeCell ref="S86:S87"/>
    <mergeCell ref="S88:S89"/>
    <mergeCell ref="S90:S91"/>
    <mergeCell ref="S92:S93"/>
    <mergeCell ref="S94:S95"/>
    <mergeCell ref="BI104:BI105"/>
    <mergeCell ref="BF118:BF119"/>
    <mergeCell ref="BG118:BG119"/>
    <mergeCell ref="BE120:BE121"/>
    <mergeCell ref="BF120:BF121"/>
    <mergeCell ref="BG120:BG121"/>
    <mergeCell ref="BF122:BF123"/>
    <mergeCell ref="BG122:BG123"/>
    <mergeCell ref="BE122:BE123"/>
    <mergeCell ref="BI122:BI123"/>
    <mergeCell ref="BH108:BH109"/>
    <mergeCell ref="BI108:BI109"/>
    <mergeCell ref="BG114:BG115"/>
    <mergeCell ref="BH114:BH115"/>
    <mergeCell ref="BE112:BE113"/>
    <mergeCell ref="BF112:BF113"/>
    <mergeCell ref="BG112:BG113"/>
    <mergeCell ref="BH112:BH113"/>
    <mergeCell ref="BI112:BI113"/>
    <mergeCell ref="BF114:BF115"/>
    <mergeCell ref="BI114:BI115"/>
    <mergeCell ref="BE114:BE115"/>
    <mergeCell ref="BE116:BE117"/>
    <mergeCell ref="BF116:BF117"/>
    <mergeCell ref="BG116:BG117"/>
    <mergeCell ref="BH116:BH117"/>
    <mergeCell ref="BI116:BI117"/>
    <mergeCell ref="BH152:BH153"/>
    <mergeCell ref="BI150:BI151"/>
    <mergeCell ref="BI152:BI153"/>
    <mergeCell ref="BH118:BH119"/>
    <mergeCell ref="BI118:BI119"/>
    <mergeCell ref="BH120:BH121"/>
    <mergeCell ref="BI120:BI121"/>
    <mergeCell ref="BH122:BH123"/>
    <mergeCell ref="BI148:BI149"/>
    <mergeCell ref="BG156:BG157"/>
    <mergeCell ref="BH156:BH157"/>
    <mergeCell ref="BE154:BE155"/>
    <mergeCell ref="BF154:BF155"/>
    <mergeCell ref="BG154:BG155"/>
    <mergeCell ref="BH154:BH155"/>
    <mergeCell ref="BI154:BI155"/>
    <mergeCell ref="BE156:BE157"/>
    <mergeCell ref="BF156:BF157"/>
    <mergeCell ref="BI156:BI157"/>
    <mergeCell ref="BH144:BH145"/>
    <mergeCell ref="BI144:BI145"/>
    <mergeCell ref="BG138:BG139"/>
    <mergeCell ref="BH138:BH139"/>
    <mergeCell ref="BI138:BI139"/>
    <mergeCell ref="BH128:BH129"/>
    <mergeCell ref="BI128:BI129"/>
    <mergeCell ref="BE130:BE131"/>
    <mergeCell ref="BF130:BF131"/>
    <mergeCell ref="BG130:BG131"/>
    <mergeCell ref="BH130:BH131"/>
    <mergeCell ref="BI130:BI131"/>
    <mergeCell ref="BE132:BE133"/>
    <mergeCell ref="AW124:AW149"/>
    <mergeCell ref="AX124:AX149"/>
    <mergeCell ref="BA124:BA125"/>
    <mergeCell ref="BI124:BI125"/>
    <mergeCell ref="BI126:BI127"/>
    <mergeCell ref="AY162:AY163"/>
    <mergeCell ref="AZ162:AZ163"/>
    <mergeCell ref="BE162:BE163"/>
    <mergeCell ref="BF162:BF163"/>
    <mergeCell ref="BG162:BG163"/>
    <mergeCell ref="BH162:BH163"/>
    <mergeCell ref="BI208:BI209"/>
    <mergeCell ref="BH210:BH211"/>
    <mergeCell ref="BI210:BI211"/>
    <mergeCell ref="BH212:BH213"/>
    <mergeCell ref="BI212:BI213"/>
    <mergeCell ref="BF208:BF209"/>
    <mergeCell ref="BG208:BG209"/>
    <mergeCell ref="BE210:BE211"/>
    <mergeCell ref="BF210:BF211"/>
    <mergeCell ref="BG210:BG211"/>
    <mergeCell ref="BF212:BF213"/>
    <mergeCell ref="BG212:BG213"/>
    <mergeCell ref="BG200:BG201"/>
    <mergeCell ref="BE202:BE203"/>
    <mergeCell ref="BF202:BF203"/>
    <mergeCell ref="BG202:BG203"/>
    <mergeCell ref="BF204:BF205"/>
    <mergeCell ref="BG204:BG205"/>
    <mergeCell ref="BE204:BE205"/>
    <mergeCell ref="BH148:BH149"/>
    <mergeCell ref="BH150:BH151"/>
    <mergeCell ref="BH216:BH217"/>
    <mergeCell ref="BI216:BI217"/>
    <mergeCell ref="BE212:BE213"/>
    <mergeCell ref="BE214:BE215"/>
    <mergeCell ref="BF214:BF215"/>
    <mergeCell ref="BG214:BG215"/>
    <mergeCell ref="BH214:BH215"/>
    <mergeCell ref="BI214:BI215"/>
    <mergeCell ref="BE216:BE217"/>
    <mergeCell ref="BG196:BG197"/>
    <mergeCell ref="BH196:BH197"/>
    <mergeCell ref="BE194:BE195"/>
    <mergeCell ref="BF194:BF195"/>
    <mergeCell ref="BG194:BG195"/>
    <mergeCell ref="BH194:BH195"/>
    <mergeCell ref="BI194:BI195"/>
    <mergeCell ref="BF196:BF197"/>
    <mergeCell ref="BI196:BI197"/>
    <mergeCell ref="BH200:BH201"/>
    <mergeCell ref="BI200:BI201"/>
    <mergeCell ref="BH202:BH203"/>
    <mergeCell ref="BI202:BI203"/>
    <mergeCell ref="BH204:BH205"/>
    <mergeCell ref="BI204:BI205"/>
    <mergeCell ref="BE196:BE197"/>
    <mergeCell ref="BE198:BE199"/>
    <mergeCell ref="BF198:BF199"/>
    <mergeCell ref="BG198:BG199"/>
    <mergeCell ref="BH198:BH199"/>
    <mergeCell ref="BI198:BI199"/>
    <mergeCell ref="BE200:BE201"/>
    <mergeCell ref="BF200:BF201"/>
    <mergeCell ref="BE206:BE207"/>
    <mergeCell ref="BF206:BF207"/>
    <mergeCell ref="BG206:BG207"/>
    <mergeCell ref="BH206:BH207"/>
    <mergeCell ref="BI206:BI207"/>
    <mergeCell ref="BE208:BE209"/>
    <mergeCell ref="BF216:BF217"/>
    <mergeCell ref="BG216:BG217"/>
    <mergeCell ref="BE218:BE219"/>
    <mergeCell ref="BF218:BF219"/>
    <mergeCell ref="BG218:BG219"/>
    <mergeCell ref="BH218:BH219"/>
    <mergeCell ref="BI218:BI219"/>
    <mergeCell ref="BH234:BH235"/>
    <mergeCell ref="BI234:BI235"/>
    <mergeCell ref="BH236:BH237"/>
    <mergeCell ref="BI236:BI237"/>
    <mergeCell ref="BF226:BF227"/>
    <mergeCell ref="BG226:BG227"/>
    <mergeCell ref="BE228:BE229"/>
    <mergeCell ref="BF228:BF229"/>
    <mergeCell ref="BG228:BG229"/>
    <mergeCell ref="BF230:BF231"/>
    <mergeCell ref="BG230:BG231"/>
    <mergeCell ref="BE230:BE231"/>
    <mergeCell ref="BE232:BE233"/>
    <mergeCell ref="BF232:BF233"/>
    <mergeCell ref="BG232:BG233"/>
    <mergeCell ref="BH232:BH233"/>
    <mergeCell ref="BI232:BI233"/>
    <mergeCell ref="BE234:BE235"/>
    <mergeCell ref="BH208:BH209"/>
    <mergeCell ref="BH238:BH239"/>
    <mergeCell ref="BI238:BI239"/>
    <mergeCell ref="BF234:BF235"/>
    <mergeCell ref="BG234:BG235"/>
    <mergeCell ref="BE236:BE237"/>
    <mergeCell ref="BF236:BF237"/>
    <mergeCell ref="BG236:BG237"/>
    <mergeCell ref="BF238:BF239"/>
    <mergeCell ref="BG238:BG239"/>
    <mergeCell ref="D261:AL261"/>
    <mergeCell ref="BG222:BG223"/>
    <mergeCell ref="BH222:BH223"/>
    <mergeCell ref="BE220:BE221"/>
    <mergeCell ref="BF220:BF221"/>
    <mergeCell ref="BG220:BG221"/>
    <mergeCell ref="BH220:BH221"/>
    <mergeCell ref="BI220:BI221"/>
    <mergeCell ref="BF222:BF223"/>
    <mergeCell ref="BI222:BI223"/>
    <mergeCell ref="BH226:BH227"/>
    <mergeCell ref="BI226:BI227"/>
    <mergeCell ref="BH228:BH229"/>
    <mergeCell ref="BI228:BI229"/>
    <mergeCell ref="BH230:BH231"/>
    <mergeCell ref="BI230:BI231"/>
    <mergeCell ref="BE222:BE223"/>
    <mergeCell ref="BE224:BE225"/>
    <mergeCell ref="BF224:BF225"/>
    <mergeCell ref="BG224:BG225"/>
    <mergeCell ref="BH224:BH225"/>
    <mergeCell ref="BI224:BI225"/>
    <mergeCell ref="BE226:BE227"/>
    <mergeCell ref="BE238:BE239"/>
    <mergeCell ref="BE240:BE241"/>
    <mergeCell ref="BF240:BF241"/>
    <mergeCell ref="BG240:BG241"/>
    <mergeCell ref="BH240:BH241"/>
    <mergeCell ref="BI240:BI241"/>
    <mergeCell ref="AY146:AY147"/>
    <mergeCell ref="AZ146:AZ147"/>
    <mergeCell ref="BA146:BA147"/>
    <mergeCell ref="BE146:BE147"/>
    <mergeCell ref="BF146:BF147"/>
    <mergeCell ref="BG146:BG147"/>
    <mergeCell ref="BH146:BH147"/>
    <mergeCell ref="BI146:BI147"/>
    <mergeCell ref="AY148:AY149"/>
    <mergeCell ref="AZ148:AZ149"/>
    <mergeCell ref="BA148:BA149"/>
    <mergeCell ref="BE148:BE149"/>
    <mergeCell ref="BF148:BF149"/>
    <mergeCell ref="BG148:BG149"/>
    <mergeCell ref="BE158:BE159"/>
    <mergeCell ref="BF158:BF159"/>
    <mergeCell ref="BG158:BG159"/>
    <mergeCell ref="BH158:BH159"/>
    <mergeCell ref="BI158:BI159"/>
    <mergeCell ref="AZ160:AZ161"/>
    <mergeCell ref="BA160:BA161"/>
    <mergeCell ref="BE160:BE161"/>
    <mergeCell ref="BF160:BF161"/>
    <mergeCell ref="BG160:BG161"/>
    <mergeCell ref="BH160:BH161"/>
    <mergeCell ref="BI160:BI161"/>
    <mergeCell ref="BI162:BI163"/>
    <mergeCell ref="AY160:AY161"/>
    <mergeCell ref="AY164:AY165"/>
    <mergeCell ref="AZ164:AZ165"/>
    <mergeCell ref="BA164:BA165"/>
    <mergeCell ref="BE164:BE165"/>
    <mergeCell ref="BF164:BF165"/>
    <mergeCell ref="BG164:BG165"/>
    <mergeCell ref="BH164:BH165"/>
    <mergeCell ref="BI164:BI165"/>
    <mergeCell ref="AY166:AY167"/>
    <mergeCell ref="AZ166:AZ167"/>
    <mergeCell ref="BE166:BE167"/>
    <mergeCell ref="BF166:BF167"/>
    <mergeCell ref="BG166:BG167"/>
    <mergeCell ref="BH166:BH167"/>
    <mergeCell ref="BI166:BI167"/>
    <mergeCell ref="AW150:AW183"/>
    <mergeCell ref="AX150:AX183"/>
    <mergeCell ref="BA158:BA159"/>
    <mergeCell ref="BA162:BA163"/>
    <mergeCell ref="BA182:BA183"/>
    <mergeCell ref="BA166:BA167"/>
    <mergeCell ref="AY168:AY169"/>
    <mergeCell ref="AZ168:AZ169"/>
    <mergeCell ref="BA168:BA169"/>
    <mergeCell ref="AY170:AY171"/>
    <mergeCell ref="AZ170:AZ171"/>
    <mergeCell ref="BA170:BA171"/>
    <mergeCell ref="AY172:AY173"/>
    <mergeCell ref="AZ172:AZ173"/>
    <mergeCell ref="BA172:BA173"/>
    <mergeCell ref="AY174:AY175"/>
    <mergeCell ref="AZ174:AZ175"/>
    <mergeCell ref="BA174:BA175"/>
    <mergeCell ref="AY176:AY177"/>
    <mergeCell ref="AZ176:AZ177"/>
    <mergeCell ref="BA176:BA177"/>
    <mergeCell ref="AY178:AY179"/>
    <mergeCell ref="AZ178:AZ179"/>
    <mergeCell ref="AY182:AY183"/>
    <mergeCell ref="AZ182:AZ183"/>
    <mergeCell ref="AZ150:AZ151"/>
    <mergeCell ref="BA150:BA151"/>
    <mergeCell ref="AY150:AY151"/>
    <mergeCell ref="AY158:AY159"/>
    <mergeCell ref="AZ158:AZ159"/>
    <mergeCell ref="AY152:AY153"/>
    <mergeCell ref="AZ152:AZ153"/>
    <mergeCell ref="BH182:BH183"/>
    <mergeCell ref="BI182:BI183"/>
    <mergeCell ref="BH184:BH185"/>
    <mergeCell ref="BI184:BI185"/>
    <mergeCell ref="BH186:BH187"/>
    <mergeCell ref="BI186:BI187"/>
    <mergeCell ref="BF182:BF183"/>
    <mergeCell ref="BG182:BG183"/>
    <mergeCell ref="BE184:BE185"/>
    <mergeCell ref="BF184:BF185"/>
    <mergeCell ref="BG184:BG185"/>
    <mergeCell ref="BF186:BF187"/>
    <mergeCell ref="BG186:BG187"/>
    <mergeCell ref="BH190:BH191"/>
    <mergeCell ref="BI190:BI191"/>
    <mergeCell ref="BE186:BE187"/>
    <mergeCell ref="BE188:BE189"/>
    <mergeCell ref="BF188:BF189"/>
    <mergeCell ref="BG188:BG189"/>
    <mergeCell ref="BH188:BH189"/>
    <mergeCell ref="BI188:BI189"/>
    <mergeCell ref="BE190:BE191"/>
    <mergeCell ref="BG170:BG171"/>
    <mergeCell ref="BH170:BH171"/>
    <mergeCell ref="BE168:BE169"/>
    <mergeCell ref="BF168:BF169"/>
    <mergeCell ref="BG168:BG169"/>
    <mergeCell ref="BH168:BH169"/>
    <mergeCell ref="BI168:BI169"/>
    <mergeCell ref="BF170:BF171"/>
    <mergeCell ref="BI170:BI171"/>
    <mergeCell ref="BH174:BH175"/>
    <mergeCell ref="BI174:BI175"/>
    <mergeCell ref="BH176:BH177"/>
    <mergeCell ref="BI176:BI177"/>
    <mergeCell ref="BH178:BH179"/>
    <mergeCell ref="BI178:BI179"/>
    <mergeCell ref="BE170:BE171"/>
    <mergeCell ref="BE172:BE173"/>
    <mergeCell ref="BF172:BF173"/>
    <mergeCell ref="BG172:BG173"/>
    <mergeCell ref="BH172:BH173"/>
    <mergeCell ref="BI172:BI173"/>
    <mergeCell ref="BE174:BE175"/>
    <mergeCell ref="BF174:BF175"/>
    <mergeCell ref="BG174:BG175"/>
    <mergeCell ref="BE176:BE177"/>
    <mergeCell ref="BF176:BF177"/>
    <mergeCell ref="BG176:BG177"/>
    <mergeCell ref="BF178:BF179"/>
    <mergeCell ref="BG178:BG179"/>
    <mergeCell ref="BE178:BE179"/>
    <mergeCell ref="BE180:BE181"/>
    <mergeCell ref="BF180:BF181"/>
    <mergeCell ref="BG180:BG181"/>
    <mergeCell ref="BH180:BH181"/>
    <mergeCell ref="BI180:BI181"/>
    <mergeCell ref="BE182:BE183"/>
    <mergeCell ref="BF190:BF191"/>
    <mergeCell ref="BG190:BG191"/>
    <mergeCell ref="BE192:BE193"/>
    <mergeCell ref="BF192:BF193"/>
    <mergeCell ref="BG192:BG193"/>
    <mergeCell ref="BH192:BH193"/>
    <mergeCell ref="BI192:BI193"/>
    <mergeCell ref="BF30:BF31"/>
    <mergeCell ref="BG30:BG31"/>
    <mergeCell ref="BH30:BH31"/>
    <mergeCell ref="BI30:BI31"/>
    <mergeCell ref="BE46:BE47"/>
    <mergeCell ref="BF46:BF47"/>
    <mergeCell ref="BG46:BG47"/>
    <mergeCell ref="BH46:BH47"/>
    <mergeCell ref="BI46:BI47"/>
    <mergeCell ref="BE50:BE51"/>
    <mergeCell ref="BF50:BF51"/>
    <mergeCell ref="BG50:BG51"/>
    <mergeCell ref="BH50:BH51"/>
    <mergeCell ref="BI50:BI51"/>
    <mergeCell ref="BE48:BE49"/>
    <mergeCell ref="BF48:BF49"/>
    <mergeCell ref="BG48:BG49"/>
    <mergeCell ref="BH48:BH49"/>
    <mergeCell ref="BI48:BI49"/>
    <mergeCell ref="BE24:BE25"/>
    <mergeCell ref="BF24:BF25"/>
    <mergeCell ref="BG24:BG25"/>
    <mergeCell ref="BF26:BF27"/>
    <mergeCell ref="BG26:BG27"/>
    <mergeCell ref="BE28:BE29"/>
    <mergeCell ref="BF28:BF29"/>
    <mergeCell ref="BG28:BG29"/>
    <mergeCell ref="BH28:BH29"/>
    <mergeCell ref="BI28:BI29"/>
    <mergeCell ref="BE30:BE31"/>
    <mergeCell ref="AY10:AY11"/>
    <mergeCell ref="AZ10:AZ11"/>
    <mergeCell ref="BA10:BA11"/>
    <mergeCell ref="BF10:BF11"/>
    <mergeCell ref="BG10:BG11"/>
    <mergeCell ref="BH10:BH11"/>
    <mergeCell ref="BI10:BI11"/>
    <mergeCell ref="BA20:BA21"/>
    <mergeCell ref="BA16:BA17"/>
    <mergeCell ref="BF16:BF17"/>
    <mergeCell ref="BG16:BG17"/>
    <mergeCell ref="BH16:BH17"/>
    <mergeCell ref="BI16:BI17"/>
    <mergeCell ref="BG18:BG19"/>
    <mergeCell ref="BH18:BH19"/>
    <mergeCell ref="BE14:BE15"/>
    <mergeCell ref="BF14:BF15"/>
    <mergeCell ref="BG14:BG15"/>
    <mergeCell ref="BH14:BH15"/>
    <mergeCell ref="BI14:BI15"/>
    <mergeCell ref="BF18:BF19"/>
    <mergeCell ref="R14:R15"/>
    <mergeCell ref="S14:S15"/>
    <mergeCell ref="K16:K17"/>
    <mergeCell ref="L16:L17"/>
    <mergeCell ref="M16:M17"/>
    <mergeCell ref="N16:N17"/>
    <mergeCell ref="R16:R17"/>
    <mergeCell ref="AY14:AY15"/>
    <mergeCell ref="AY16:AY17"/>
    <mergeCell ref="AZ16:AZ17"/>
    <mergeCell ref="K24:K25"/>
    <mergeCell ref="K26:K27"/>
    <mergeCell ref="L26:L27"/>
    <mergeCell ref="M26:M27"/>
    <mergeCell ref="N26:N27"/>
    <mergeCell ref="R18:R19"/>
    <mergeCell ref="BI18:BI19"/>
    <mergeCell ref="BH22:BH23"/>
    <mergeCell ref="BI22:BI23"/>
    <mergeCell ref="BH24:BH25"/>
    <mergeCell ref="BI24:BI25"/>
    <mergeCell ref="BH26:BH27"/>
    <mergeCell ref="BI26:BI27"/>
    <mergeCell ref="BE18:BE19"/>
    <mergeCell ref="BE20:BE21"/>
    <mergeCell ref="BF20:BF21"/>
    <mergeCell ref="BG20:BG21"/>
    <mergeCell ref="BH20:BH21"/>
    <mergeCell ref="BI20:BI21"/>
    <mergeCell ref="BE22:BE23"/>
    <mergeCell ref="BF22:BF23"/>
    <mergeCell ref="BG22:BG23"/>
    <mergeCell ref="R20:R21"/>
    <mergeCell ref="R22:R23"/>
    <mergeCell ref="S22:S23"/>
    <mergeCell ref="R24:R25"/>
    <mergeCell ref="S24:S25"/>
    <mergeCell ref="S26:S27"/>
    <mergeCell ref="K8:S8"/>
    <mergeCell ref="AV8:AV9"/>
    <mergeCell ref="S12:S13"/>
    <mergeCell ref="S16:S17"/>
    <mergeCell ref="R26:R27"/>
    <mergeCell ref="R28:R29"/>
    <mergeCell ref="R32:R33"/>
    <mergeCell ref="R34:R35"/>
    <mergeCell ref="R36:R37"/>
    <mergeCell ref="R38:R39"/>
    <mergeCell ref="BE16:BE17"/>
    <mergeCell ref="BE26:BE27"/>
    <mergeCell ref="AY18:AY19"/>
    <mergeCell ref="AZ18:AZ19"/>
    <mergeCell ref="K18:K19"/>
    <mergeCell ref="L18:L19"/>
    <mergeCell ref="M18:M19"/>
    <mergeCell ref="N18:N19"/>
    <mergeCell ref="S18:S19"/>
    <mergeCell ref="K20:K21"/>
    <mergeCell ref="N20:N21"/>
    <mergeCell ref="S20:S21"/>
    <mergeCell ref="AZ20:AZ21"/>
    <mergeCell ref="L14:L15"/>
    <mergeCell ref="M14:M15"/>
    <mergeCell ref="N14:N15"/>
    <mergeCell ref="R40:R41"/>
    <mergeCell ref="S28:S29"/>
    <mergeCell ref="S32:S33"/>
    <mergeCell ref="S34:S35"/>
    <mergeCell ref="S36:S37"/>
    <mergeCell ref="S38:S39"/>
    <mergeCell ref="S40:S41"/>
    <mergeCell ref="S42:S43"/>
    <mergeCell ref="M28:M29"/>
    <mergeCell ref="N28:N29"/>
    <mergeCell ref="K30:K31"/>
    <mergeCell ref="L30:L31"/>
    <mergeCell ref="M30:M31"/>
    <mergeCell ref="N30:N31"/>
    <mergeCell ref="R30:R31"/>
    <mergeCell ref="S30:S31"/>
    <mergeCell ref="K38:K39"/>
    <mergeCell ref="L38:L39"/>
    <mergeCell ref="K40:K41"/>
    <mergeCell ref="L40:L41"/>
    <mergeCell ref="M40:M41"/>
    <mergeCell ref="N40:N41"/>
    <mergeCell ref="L42:L43"/>
    <mergeCell ref="M42:M43"/>
    <mergeCell ref="N42:N43"/>
    <mergeCell ref="K42:K43"/>
    <mergeCell ref="K28:K29"/>
    <mergeCell ref="L28:L29"/>
    <mergeCell ref="L36:L37"/>
    <mergeCell ref="M36:M37"/>
    <mergeCell ref="N36:N37"/>
    <mergeCell ref="B36:B37"/>
    <mergeCell ref="B38:B39"/>
    <mergeCell ref="B40:B41"/>
    <mergeCell ref="B42:B43"/>
    <mergeCell ref="B44:B45"/>
    <mergeCell ref="B48:B49"/>
    <mergeCell ref="B50:B51"/>
    <mergeCell ref="B52:B53"/>
    <mergeCell ref="B54:B55"/>
    <mergeCell ref="B56:B57"/>
    <mergeCell ref="B58:B59"/>
    <mergeCell ref="B28:B29"/>
    <mergeCell ref="A10:A45"/>
    <mergeCell ref="B18:B19"/>
    <mergeCell ref="B20:B21"/>
    <mergeCell ref="B24:B25"/>
    <mergeCell ref="B26:B27"/>
    <mergeCell ref="A46:A81"/>
    <mergeCell ref="B16:B17"/>
    <mergeCell ref="B80:B81"/>
    <mergeCell ref="B96:B97"/>
    <mergeCell ref="B98:B99"/>
    <mergeCell ref="B100:B101"/>
    <mergeCell ref="B102:B103"/>
    <mergeCell ref="B104:B105"/>
    <mergeCell ref="B106:B107"/>
    <mergeCell ref="B108:B10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A82:A105"/>
    <mergeCell ref="A106:A123"/>
    <mergeCell ref="B114:B115"/>
    <mergeCell ref="B116:B117"/>
    <mergeCell ref="B118:B119"/>
    <mergeCell ref="B120:B121"/>
    <mergeCell ref="B122:B123"/>
    <mergeCell ref="B82:B83"/>
    <mergeCell ref="B84:B85"/>
    <mergeCell ref="B86:B87"/>
    <mergeCell ref="B88:B89"/>
    <mergeCell ref="B90:B91"/>
    <mergeCell ref="B92:B93"/>
    <mergeCell ref="B94:B95"/>
    <mergeCell ref="AW5:AX5"/>
    <mergeCell ref="AW6:AX6"/>
    <mergeCell ref="BE7:BI7"/>
    <mergeCell ref="BE12:BE13"/>
    <mergeCell ref="BF12:BF13"/>
    <mergeCell ref="BG12:BG13"/>
    <mergeCell ref="BH12:BH13"/>
    <mergeCell ref="BI12:BI13"/>
    <mergeCell ref="B10:B11"/>
    <mergeCell ref="B12:B13"/>
    <mergeCell ref="K12:K13"/>
    <mergeCell ref="L12:L13"/>
    <mergeCell ref="M12:M13"/>
    <mergeCell ref="N12:N13"/>
    <mergeCell ref="R12:R13"/>
    <mergeCell ref="K14:K15"/>
    <mergeCell ref="B110:B111"/>
    <mergeCell ref="B112:B113"/>
    <mergeCell ref="BJ7:BP7"/>
    <mergeCell ref="C2:AV2"/>
    <mergeCell ref="AW2:AX2"/>
    <mergeCell ref="AW3:AX3"/>
    <mergeCell ref="C4:AV4"/>
    <mergeCell ref="AW4:AX4"/>
    <mergeCell ref="F5:K5"/>
    <mergeCell ref="AJ8:AU8"/>
    <mergeCell ref="AY8:BD8"/>
    <mergeCell ref="BN8:BN9"/>
    <mergeCell ref="BO8:BO9"/>
    <mergeCell ref="BP8:BP9"/>
    <mergeCell ref="BQ8:BQ9"/>
    <mergeCell ref="K10:K11"/>
    <mergeCell ref="L10:L11"/>
    <mergeCell ref="M10:M11"/>
    <mergeCell ref="N10:N11"/>
    <mergeCell ref="BE10:BE11"/>
    <mergeCell ref="R10:R11"/>
    <mergeCell ref="S10:S11"/>
    <mergeCell ref="C7:E7"/>
    <mergeCell ref="BJ8:BJ9"/>
    <mergeCell ref="BK8:BK9"/>
    <mergeCell ref="AJ6:AK6"/>
    <mergeCell ref="BL8:BL9"/>
    <mergeCell ref="BM8:BM9"/>
    <mergeCell ref="BE8:BE9"/>
    <mergeCell ref="BF8:BF9"/>
    <mergeCell ref="BG8:BG9"/>
    <mergeCell ref="BH8:BH9"/>
    <mergeCell ref="BI8:BI9"/>
    <mergeCell ref="J10:J11"/>
    <mergeCell ref="M54:M55"/>
    <mergeCell ref="N54:N55"/>
    <mergeCell ref="K56:K57"/>
    <mergeCell ref="L56:L57"/>
    <mergeCell ref="M56:M57"/>
    <mergeCell ref="N56:N57"/>
    <mergeCell ref="R42:R43"/>
    <mergeCell ref="R44:R45"/>
    <mergeCell ref="R46:R47"/>
    <mergeCell ref="R48:R49"/>
    <mergeCell ref="R50:R51"/>
    <mergeCell ref="AZ46:AZ47"/>
    <mergeCell ref="AY50:AY51"/>
    <mergeCell ref="AY54:AY55"/>
    <mergeCell ref="BE54:BE55"/>
    <mergeCell ref="M46:M47"/>
    <mergeCell ref="N46:N47"/>
    <mergeCell ref="K44:K45"/>
    <mergeCell ref="L44:L45"/>
    <mergeCell ref="M44:M45"/>
    <mergeCell ref="K48:K49"/>
    <mergeCell ref="L48:L49"/>
    <mergeCell ref="M48:M49"/>
    <mergeCell ref="N48:N49"/>
    <mergeCell ref="L50:L51"/>
    <mergeCell ref="BA46:BA47"/>
    <mergeCell ref="BH64:BH65"/>
    <mergeCell ref="BE62:BE63"/>
    <mergeCell ref="BF62:BF63"/>
    <mergeCell ref="BG62:BG63"/>
    <mergeCell ref="BH62:BH63"/>
    <mergeCell ref="BI62:BI63"/>
    <mergeCell ref="BF64:BF65"/>
    <mergeCell ref="BI64:BI65"/>
    <mergeCell ref="BF68:BF69"/>
    <mergeCell ref="BG68:BG69"/>
    <mergeCell ref="BH68:BH69"/>
    <mergeCell ref="BI68:BI69"/>
    <mergeCell ref="BE64:BE65"/>
    <mergeCell ref="BE66:BE67"/>
    <mergeCell ref="BF66:BF67"/>
    <mergeCell ref="BG66:BG67"/>
    <mergeCell ref="BH66:BH67"/>
    <mergeCell ref="BI66:BI67"/>
    <mergeCell ref="BE68:BE69"/>
    <mergeCell ref="BG64:BG65"/>
    <mergeCell ref="M68:M69"/>
    <mergeCell ref="N68:N69"/>
    <mergeCell ref="K70:K71"/>
    <mergeCell ref="L70:L71"/>
    <mergeCell ref="M70:M71"/>
    <mergeCell ref="N70:N71"/>
    <mergeCell ref="K64:K65"/>
    <mergeCell ref="K66:K67"/>
    <mergeCell ref="L66:L67"/>
    <mergeCell ref="M66:M67"/>
    <mergeCell ref="N66:N67"/>
    <mergeCell ref="K68:K69"/>
    <mergeCell ref="L68:L69"/>
    <mergeCell ref="K58:K59"/>
    <mergeCell ref="K60:K61"/>
    <mergeCell ref="L60:L61"/>
    <mergeCell ref="M60:M61"/>
    <mergeCell ref="N60:N61"/>
    <mergeCell ref="AZ14:AZ15"/>
    <mergeCell ref="BA14:BA15"/>
    <mergeCell ref="BA18:BA19"/>
    <mergeCell ref="AY42:AY43"/>
    <mergeCell ref="AZ42:AZ43"/>
    <mergeCell ref="AW82:AW105"/>
    <mergeCell ref="AX82:AX105"/>
    <mergeCell ref="AZ82:AZ83"/>
    <mergeCell ref="BA82:BA83"/>
    <mergeCell ref="BA84:BA85"/>
    <mergeCell ref="AY30:AY31"/>
    <mergeCell ref="AZ30:AZ31"/>
    <mergeCell ref="BA30:BA31"/>
    <mergeCell ref="AY32:AY33"/>
    <mergeCell ref="AZ32:AZ33"/>
    <mergeCell ref="BA32:BA33"/>
    <mergeCell ref="BA42:BA43"/>
    <mergeCell ref="AY44:AY45"/>
    <mergeCell ref="AZ44:AZ45"/>
    <mergeCell ref="BA44:BA45"/>
    <mergeCell ref="AY84:AY85"/>
    <mergeCell ref="AZ84:AZ85"/>
    <mergeCell ref="AY82:AY83"/>
    <mergeCell ref="AY86:AY87"/>
    <mergeCell ref="AZ64:AZ65"/>
    <mergeCell ref="BA64:BA65"/>
    <mergeCell ref="AY56:AY57"/>
    <mergeCell ref="AZ56:AZ57"/>
    <mergeCell ref="BA66:BA67"/>
    <mergeCell ref="AZ70:AZ71"/>
    <mergeCell ref="BA70:BA71"/>
    <mergeCell ref="AZ72:AZ73"/>
    <mergeCell ref="AY12:AY13"/>
    <mergeCell ref="AY20:AY21"/>
    <mergeCell ref="AY22:AY23"/>
    <mergeCell ref="AZ22:AZ23"/>
    <mergeCell ref="BA22:BA23"/>
    <mergeCell ref="AY24:AY25"/>
    <mergeCell ref="AZ24:AZ25"/>
    <mergeCell ref="BA24:BA25"/>
    <mergeCell ref="AY26:AY27"/>
    <mergeCell ref="AZ26:AZ27"/>
    <mergeCell ref="BA26:BA27"/>
    <mergeCell ref="AY28:AY29"/>
    <mergeCell ref="AZ28:AZ29"/>
    <mergeCell ref="BA28:BA29"/>
    <mergeCell ref="AW106:AW123"/>
    <mergeCell ref="AX106:AX123"/>
    <mergeCell ref="AY116:AY117"/>
    <mergeCell ref="AZ116:AZ117"/>
    <mergeCell ref="BA116:BA117"/>
    <mergeCell ref="AZ118:AZ119"/>
    <mergeCell ref="BA118:BA119"/>
    <mergeCell ref="AY88:AY89"/>
    <mergeCell ref="AZ88:AZ89"/>
    <mergeCell ref="BA88:BA89"/>
    <mergeCell ref="AY90:AY91"/>
    <mergeCell ref="AZ90:AZ91"/>
    <mergeCell ref="BA90:BA91"/>
    <mergeCell ref="AY92:AY93"/>
    <mergeCell ref="AZ92:AZ93"/>
    <mergeCell ref="BA92:BA93"/>
    <mergeCell ref="AY94:AY95"/>
    <mergeCell ref="AZ66:AZ67"/>
    <mergeCell ref="BH32:BH33"/>
    <mergeCell ref="BI32:BI33"/>
    <mergeCell ref="AY34:AY35"/>
    <mergeCell ref="AZ34:AZ35"/>
    <mergeCell ref="BE34:BE35"/>
    <mergeCell ref="BF34:BF35"/>
    <mergeCell ref="BG34:BG35"/>
    <mergeCell ref="BH34:BH35"/>
    <mergeCell ref="BI34:BI35"/>
    <mergeCell ref="BA34:BA35"/>
    <mergeCell ref="AY36:AY37"/>
    <mergeCell ref="AZ36:AZ37"/>
    <mergeCell ref="BA36:BA37"/>
    <mergeCell ref="AY38:AY39"/>
    <mergeCell ref="AZ38:AZ39"/>
    <mergeCell ref="BA38:BA39"/>
    <mergeCell ref="AY40:AY41"/>
    <mergeCell ref="AZ40:AZ41"/>
    <mergeCell ref="BA40:BA41"/>
    <mergeCell ref="BE32:BE33"/>
    <mergeCell ref="BF32:BF33"/>
    <mergeCell ref="BG32:BG33"/>
    <mergeCell ref="BG38:BG39"/>
    <mergeCell ref="BH38:BH39"/>
    <mergeCell ref="BE36:BE37"/>
    <mergeCell ref="BF36:BF37"/>
    <mergeCell ref="BG36:BG37"/>
    <mergeCell ref="BH36:BH37"/>
    <mergeCell ref="BI36:BI37"/>
    <mergeCell ref="BF38:BF39"/>
    <mergeCell ref="BI38:BI39"/>
    <mergeCell ref="BH42:BH43"/>
    <mergeCell ref="BI42:BI43"/>
    <mergeCell ref="BH44:BH45"/>
    <mergeCell ref="BI44:BI45"/>
    <mergeCell ref="BE38:BE39"/>
    <mergeCell ref="BE40:BE41"/>
    <mergeCell ref="BF40:BF41"/>
    <mergeCell ref="BG40:BG41"/>
    <mergeCell ref="BH40:BH41"/>
    <mergeCell ref="BI40:BI41"/>
    <mergeCell ref="BE42:BE43"/>
    <mergeCell ref="BF42:BF43"/>
    <mergeCell ref="BG42:BG43"/>
    <mergeCell ref="BE44:BE45"/>
    <mergeCell ref="BF44:BF45"/>
    <mergeCell ref="BG44:BG45"/>
    <mergeCell ref="R108:R109"/>
    <mergeCell ref="BE82:BE83"/>
    <mergeCell ref="BF82:BF83"/>
    <mergeCell ref="BF90:BF91"/>
    <mergeCell ref="BG90:BG91"/>
    <mergeCell ref="BE92:BE93"/>
    <mergeCell ref="BF92:BF93"/>
    <mergeCell ref="BG92:BG93"/>
    <mergeCell ref="BH92:BH93"/>
    <mergeCell ref="BI92:BI93"/>
    <mergeCell ref="S66:S67"/>
    <mergeCell ref="S68:S69"/>
    <mergeCell ref="AW10:AW45"/>
    <mergeCell ref="AX10:AX45"/>
    <mergeCell ref="AZ12:AZ13"/>
    <mergeCell ref="BA12:BA13"/>
    <mergeCell ref="K110:K111"/>
    <mergeCell ref="L110:L111"/>
    <mergeCell ref="M110:M111"/>
    <mergeCell ref="N110:N111"/>
    <mergeCell ref="S110:S111"/>
    <mergeCell ref="K112:K113"/>
    <mergeCell ref="N112:N113"/>
    <mergeCell ref="S112:S113"/>
    <mergeCell ref="K116:K117"/>
    <mergeCell ref="BG94:BG95"/>
    <mergeCell ref="BH94:BH95"/>
    <mergeCell ref="BF96:BF97"/>
    <mergeCell ref="AZ94:AZ95"/>
    <mergeCell ref="BA94:BA95"/>
    <mergeCell ref="AY96:AY97"/>
    <mergeCell ref="AZ96:AZ97"/>
    <mergeCell ref="BA96:BA97"/>
    <mergeCell ref="AY98:AY99"/>
    <mergeCell ref="AZ98:AZ99"/>
    <mergeCell ref="BA98:BA99"/>
    <mergeCell ref="AY100:AY101"/>
    <mergeCell ref="AZ100:AZ101"/>
    <mergeCell ref="BA100:BA101"/>
    <mergeCell ref="BG104:BG105"/>
    <mergeCell ref="BH104:BH105"/>
    <mergeCell ref="BE102:BE103"/>
    <mergeCell ref="K108:K109"/>
    <mergeCell ref="L108:L109"/>
    <mergeCell ref="M108:M109"/>
    <mergeCell ref="N108:N109"/>
    <mergeCell ref="S100:S101"/>
    <mergeCell ref="L112:L113"/>
    <mergeCell ref="M112:M113"/>
    <mergeCell ref="BI94:BI95"/>
    <mergeCell ref="BI96:BI97"/>
    <mergeCell ref="BG82:BG83"/>
    <mergeCell ref="BH82:BH83"/>
    <mergeCell ref="BI82:BI83"/>
    <mergeCell ref="AZ86:AZ87"/>
    <mergeCell ref="BA86:BA87"/>
    <mergeCell ref="BG86:BG87"/>
    <mergeCell ref="BH86:BH87"/>
    <mergeCell ref="BE84:BE85"/>
    <mergeCell ref="BF84:BF85"/>
    <mergeCell ref="BG84:BG85"/>
    <mergeCell ref="BH84:BH85"/>
    <mergeCell ref="BI84:BI85"/>
    <mergeCell ref="BF86:BF87"/>
    <mergeCell ref="BI86:BI87"/>
    <mergeCell ref="S106:S107"/>
    <mergeCell ref="S108:S109"/>
    <mergeCell ref="S96:S97"/>
    <mergeCell ref="S98:S99"/>
    <mergeCell ref="R100:R101"/>
    <mergeCell ref="R102:R103"/>
    <mergeCell ref="S102:S103"/>
    <mergeCell ref="S104:S105"/>
    <mergeCell ref="R104:R105"/>
    <mergeCell ref="R106:R107"/>
    <mergeCell ref="BF102:BF103"/>
    <mergeCell ref="BG102:BG103"/>
    <mergeCell ref="BH102:BH103"/>
    <mergeCell ref="BI102:BI103"/>
    <mergeCell ref="BF104:BF105"/>
    <mergeCell ref="B248:B249"/>
    <mergeCell ref="K248:K249"/>
    <mergeCell ref="L248:L249"/>
    <mergeCell ref="K118:K119"/>
    <mergeCell ref="L118:L119"/>
    <mergeCell ref="M118:M119"/>
    <mergeCell ref="N118:N119"/>
    <mergeCell ref="S120:S121"/>
    <mergeCell ref="S122:S123"/>
    <mergeCell ref="L122:L123"/>
    <mergeCell ref="M122:M123"/>
    <mergeCell ref="L116:L117"/>
    <mergeCell ref="M116:M117"/>
    <mergeCell ref="K120:K121"/>
    <mergeCell ref="L120:L121"/>
    <mergeCell ref="M120:M121"/>
    <mergeCell ref="N120:N121"/>
    <mergeCell ref="K122:K123"/>
    <mergeCell ref="N122:N123"/>
    <mergeCell ref="S178:S179"/>
    <mergeCell ref="S180:S181"/>
    <mergeCell ref="S148:S149"/>
    <mergeCell ref="R148:R149"/>
    <mergeCell ref="R226:R227"/>
    <mergeCell ref="R228:R229"/>
    <mergeCell ref="R230:R231"/>
    <mergeCell ref="S218:S219"/>
    <mergeCell ref="R220:R221"/>
    <mergeCell ref="S208:S209"/>
    <mergeCell ref="S210:S211"/>
    <mergeCell ref="R212:R213"/>
    <mergeCell ref="S212:S213"/>
    <mergeCell ref="B252:B253"/>
    <mergeCell ref="K252:K253"/>
    <mergeCell ref="L252:L253"/>
    <mergeCell ref="M252:M253"/>
    <mergeCell ref="N252:N253"/>
    <mergeCell ref="R252:R253"/>
    <mergeCell ref="S252:S253"/>
    <mergeCell ref="B250:B251"/>
    <mergeCell ref="K250:K251"/>
    <mergeCell ref="L250:L251"/>
    <mergeCell ref="S226:S227"/>
    <mergeCell ref="R236:R237"/>
    <mergeCell ref="R238:R239"/>
    <mergeCell ref="R240:R241"/>
    <mergeCell ref="S228:S229"/>
    <mergeCell ref="S230:S231"/>
    <mergeCell ref="R232:R233"/>
    <mergeCell ref="S232:S233"/>
    <mergeCell ref="R234:R235"/>
    <mergeCell ref="S234:S235"/>
    <mergeCell ref="S236:S237"/>
    <mergeCell ref="S238:S239"/>
    <mergeCell ref="S240:S241"/>
    <mergeCell ref="K240:K241"/>
    <mergeCell ref="L240:L241"/>
    <mergeCell ref="M240:M241"/>
    <mergeCell ref="N240:N241"/>
    <mergeCell ref="L232:L233"/>
    <mergeCell ref="M232:M233"/>
    <mergeCell ref="N232:N233"/>
    <mergeCell ref="K234:K235"/>
    <mergeCell ref="L234:L235"/>
    <mergeCell ref="A242:A257"/>
    <mergeCell ref="B242:B243"/>
    <mergeCell ref="K242:K243"/>
    <mergeCell ref="L242:L243"/>
    <mergeCell ref="M242:M243"/>
    <mergeCell ref="N242:N243"/>
    <mergeCell ref="R242:R243"/>
    <mergeCell ref="S242:S243"/>
    <mergeCell ref="B244:B245"/>
    <mergeCell ref="K244:K245"/>
    <mergeCell ref="L244:L245"/>
    <mergeCell ref="M244:M245"/>
    <mergeCell ref="N244:N245"/>
    <mergeCell ref="R244:R245"/>
    <mergeCell ref="S244:S245"/>
    <mergeCell ref="B246:B247"/>
    <mergeCell ref="K246:K247"/>
    <mergeCell ref="L246:L247"/>
    <mergeCell ref="M246:M247"/>
    <mergeCell ref="N246:N247"/>
    <mergeCell ref="R246:R247"/>
    <mergeCell ref="S246:S247"/>
    <mergeCell ref="B254:B255"/>
    <mergeCell ref="K254:K255"/>
    <mergeCell ref="L254:L255"/>
    <mergeCell ref="M254:M255"/>
    <mergeCell ref="N254:N255"/>
    <mergeCell ref="R254:R255"/>
    <mergeCell ref="S254:S255"/>
    <mergeCell ref="B256:B257"/>
    <mergeCell ref="K256:K257"/>
    <mergeCell ref="L256:L257"/>
    <mergeCell ref="M256:M257"/>
    <mergeCell ref="N256:N257"/>
    <mergeCell ref="R256:R257"/>
    <mergeCell ref="S256:S257"/>
    <mergeCell ref="AW242:AW257"/>
    <mergeCell ref="AX242:AX257"/>
    <mergeCell ref="AY242:AY243"/>
    <mergeCell ref="AY244:AY245"/>
    <mergeCell ref="AY246:AY247"/>
    <mergeCell ref="AY248:AY249"/>
    <mergeCell ref="AY250:AY251"/>
    <mergeCell ref="AY252:AY253"/>
    <mergeCell ref="AY254:AY255"/>
    <mergeCell ref="AY256:AY257"/>
    <mergeCell ref="M248:M249"/>
    <mergeCell ref="N248:N249"/>
    <mergeCell ref="R248:R249"/>
    <mergeCell ref="S248:S249"/>
    <mergeCell ref="M250:M251"/>
    <mergeCell ref="N250:N251"/>
    <mergeCell ref="R250:R251"/>
    <mergeCell ref="S250:S251"/>
    <mergeCell ref="BH256:BH257"/>
    <mergeCell ref="AZ242:AZ243"/>
    <mergeCell ref="AZ244:AZ245"/>
    <mergeCell ref="AZ246:AZ247"/>
    <mergeCell ref="AZ248:AZ249"/>
    <mergeCell ref="AZ250:AZ251"/>
    <mergeCell ref="AZ252:AZ253"/>
    <mergeCell ref="AZ254:AZ255"/>
    <mergeCell ref="AZ256:AZ257"/>
    <mergeCell ref="BA242:BA243"/>
    <mergeCell ref="BA244:BA245"/>
    <mergeCell ref="BA246:BA247"/>
    <mergeCell ref="BA248:BA249"/>
    <mergeCell ref="BA250:BA251"/>
    <mergeCell ref="BA252:BA253"/>
    <mergeCell ref="BA254:BA255"/>
    <mergeCell ref="BA256:BA257"/>
    <mergeCell ref="BE242:BE243"/>
    <mergeCell ref="BE244:BE245"/>
    <mergeCell ref="BE246:BE247"/>
    <mergeCell ref="BE248:BE249"/>
    <mergeCell ref="BE250:BE251"/>
    <mergeCell ref="BE252:BE253"/>
    <mergeCell ref="BE254:BE255"/>
    <mergeCell ref="BE256:BE257"/>
    <mergeCell ref="A262:A263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BF242:BF243"/>
    <mergeCell ref="BF244:BF245"/>
    <mergeCell ref="BF246:BF247"/>
    <mergeCell ref="BF248:BF249"/>
    <mergeCell ref="BF250:BF251"/>
    <mergeCell ref="BF252:BF253"/>
    <mergeCell ref="BF254:BF255"/>
    <mergeCell ref="BF256:BF257"/>
    <mergeCell ref="BG242:BG243"/>
    <mergeCell ref="BG244:BG245"/>
    <mergeCell ref="BG246:BG247"/>
    <mergeCell ref="BG248:BG249"/>
    <mergeCell ref="BG250:BG251"/>
    <mergeCell ref="BG252:BG253"/>
    <mergeCell ref="BG254:BG255"/>
    <mergeCell ref="BG256:BG257"/>
    <mergeCell ref="BH242:BH243"/>
    <mergeCell ref="BH244:BH245"/>
    <mergeCell ref="BH246:BH247"/>
    <mergeCell ref="BH248:BH249"/>
    <mergeCell ref="BH250:BH251"/>
    <mergeCell ref="BH252:BH253"/>
    <mergeCell ref="BH254:BH255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40:J141"/>
    <mergeCell ref="J142:J143"/>
    <mergeCell ref="J144:J145"/>
    <mergeCell ref="J146:J147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0:J181"/>
    <mergeCell ref="J182:J183"/>
    <mergeCell ref="J184:J185"/>
    <mergeCell ref="J156:J157"/>
    <mergeCell ref="J158:J159"/>
    <mergeCell ref="J186:J187"/>
    <mergeCell ref="J188:J189"/>
    <mergeCell ref="J250:J251"/>
    <mergeCell ref="J252:J253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J254:J255"/>
    <mergeCell ref="J256:J257"/>
    <mergeCell ref="J216:J217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  <mergeCell ref="J248:J249"/>
  </mergeCells>
  <phoneticPr fontId="46" type="noConversion"/>
  <conditionalFormatting sqref="J10:J257">
    <cfRule type="expression" dxfId="10" priority="2">
      <formula>AND(J10&lt;&gt;"",COUNTIF(J$10:J$276,J10)&gt;1)</formula>
    </cfRule>
  </conditionalFormatting>
  <conditionalFormatting sqref="L10:L257">
    <cfRule type="expression" dxfId="9" priority="12" stopIfTrue="1">
      <formula>AZ10&lt;&gt;""</formula>
    </cfRule>
  </conditionalFormatting>
  <conditionalFormatting sqref="T10:T272">
    <cfRule type="expression" dxfId="8" priority="1">
      <formula>AND(T10&lt;&gt;"",COUNTIF(T$10:T$276,T10)&gt;1)</formula>
    </cfRule>
  </conditionalFormatting>
  <conditionalFormatting sqref="U10:U257">
    <cfRule type="expression" dxfId="7" priority="13">
      <formula>BQ10&lt;&gt;""</formula>
    </cfRule>
  </conditionalFormatting>
  <conditionalFormatting sqref="U262">
    <cfRule type="expression" dxfId="6" priority="4">
      <formula>BQ262&lt;&gt;""</formula>
    </cfRule>
  </conditionalFormatting>
  <conditionalFormatting sqref="V258:V280">
    <cfRule type="expression" dxfId="5" priority="14" stopIfTrue="1">
      <formula>BD258&lt;&gt;""</formula>
    </cfRule>
  </conditionalFormatting>
  <conditionalFormatting sqref="AF10:AF257">
    <cfRule type="expression" dxfId="4" priority="6">
      <formula>AF10</formula>
    </cfRule>
  </conditionalFormatting>
  <conditionalFormatting sqref="AI10:AI273">
    <cfRule type="iconSet" priority="11">
      <iconSet iconSet="3Arrows" reverse="1">
        <cfvo type="percent" val="0"/>
        <cfvo type="num" val="0"/>
        <cfvo type="num" val="0" gte="0"/>
      </iconSet>
    </cfRule>
  </conditionalFormatting>
  <conditionalFormatting sqref="AJ10:AJ241">
    <cfRule type="expression" dxfId="3" priority="5">
      <formula>CF10&lt;&gt;""</formula>
    </cfRule>
  </conditionalFormatting>
  <dataValidations count="3">
    <dataValidation allowBlank="1" showErrorMessage="1" sqref="C62:G62 BS8:CA273" xr:uid="{CFA6C1D6-DD24-42A1-9ACF-80E100F96BE4}"/>
    <dataValidation type="whole" operator="greaterThanOrEqual" allowBlank="1" showInputMessage="1" showErrorMessage="1" error="Le N° de dossard doit être = ou sup. à 100" sqref="J10:J257 J262:J273 T262:T273 T10:T257" xr:uid="{30206415-44E3-4C33-8DAB-D6EA478B8133}">
      <formula1>100</formula1>
    </dataValidation>
    <dataValidation type="whole" operator="greaterThanOrEqual" allowBlank="1" showInputMessage="1" showErrorMessage="1" error="Erreur de score !" sqref="K10:K257 AJ10:AJ257" xr:uid="{DD9A6C3E-1935-40F4-9E18-7608C80B69D2}">
      <formula1>50</formula1>
    </dataValidation>
  </dataValidations>
  <printOptions horizontalCentered="1"/>
  <pageMargins left="0" right="3.937007874015748E-2" top="0.19685039370078741" bottom="0.15748031496062992" header="0" footer="0"/>
  <pageSetup paperSize="9" scale="59" orientation="landscape" r:id="rId1"/>
  <rowBreaks count="5" manualBreakCount="5">
    <brk id="45" max="63" man="1"/>
    <brk id="81" max="68" man="1"/>
    <brk id="123" max="68" man="1"/>
    <brk id="183" max="68" man="1"/>
    <brk id="241" max="6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B1:AE20"/>
  <sheetViews>
    <sheetView topLeftCell="I1" zoomScaleNormal="100" workbookViewId="0">
      <selection activeCell="B3" sqref="B3"/>
    </sheetView>
  </sheetViews>
  <sheetFormatPr baseColWidth="10" defaultColWidth="12.5546875" defaultRowHeight="15" customHeight="1" x14ac:dyDescent="0.4"/>
  <cols>
    <col min="1" max="1" width="3.71875" customWidth="1"/>
    <col min="2" max="2" width="9.71875" customWidth="1"/>
    <col min="3" max="29" width="5.5546875" customWidth="1"/>
    <col min="30" max="30" width="4.5546875" customWidth="1"/>
  </cols>
  <sheetData>
    <row r="1" spans="2:31" ht="18" customHeight="1" x14ac:dyDescent="0.6">
      <c r="B1" s="1642" t="s">
        <v>1862</v>
      </c>
      <c r="C1" s="1551"/>
      <c r="D1" s="1551"/>
      <c r="E1" s="1551"/>
      <c r="F1" s="1551"/>
      <c r="G1" s="1551"/>
      <c r="H1" s="1551"/>
      <c r="I1" s="1551"/>
      <c r="J1" s="1551"/>
      <c r="K1" s="1551"/>
      <c r="L1" s="1551"/>
      <c r="M1" s="1551"/>
      <c r="N1" s="1551"/>
      <c r="O1" s="1551"/>
      <c r="P1" s="1551"/>
      <c r="Q1" s="1551"/>
      <c r="R1" s="1551"/>
      <c r="S1" s="1551"/>
      <c r="T1" s="1551"/>
      <c r="U1" s="1551"/>
      <c r="V1" s="1551"/>
      <c r="W1" s="1551"/>
      <c r="X1" s="1551"/>
      <c r="Y1" s="1551"/>
      <c r="Z1" s="1551"/>
      <c r="AA1" s="1551"/>
      <c r="AB1" s="1551"/>
      <c r="AC1" s="1551"/>
    </row>
    <row r="2" spans="2:31" ht="18" customHeight="1" x14ac:dyDescent="0.6">
      <c r="B2" s="1642" t="s">
        <v>2068</v>
      </c>
      <c r="C2" s="1551"/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  <c r="T2" s="1551"/>
      <c r="U2" s="1551"/>
      <c r="V2" s="1551"/>
      <c r="W2" s="1551"/>
      <c r="X2" s="1551"/>
      <c r="Y2" s="1551"/>
      <c r="Z2" s="1551"/>
      <c r="AA2" s="1551"/>
      <c r="AB2" s="1551"/>
      <c r="AC2" s="1551"/>
    </row>
    <row r="3" spans="2:31" ht="18" customHeight="1" x14ac:dyDescent="0.4">
      <c r="B3" s="26"/>
      <c r="C3" s="222" t="s">
        <v>299</v>
      </c>
      <c r="D3" s="26"/>
      <c r="E3" s="26"/>
      <c r="F3" s="26"/>
      <c r="G3" s="26"/>
      <c r="H3" s="16"/>
      <c r="I3" s="16"/>
      <c r="J3" s="16"/>
      <c r="K3" s="1643"/>
      <c r="L3" s="1551"/>
      <c r="M3" s="1551"/>
      <c r="N3" s="1551"/>
      <c r="O3" s="1551"/>
      <c r="P3" s="1551"/>
      <c r="Q3" s="1551"/>
      <c r="R3" s="1551"/>
      <c r="S3" s="1551"/>
      <c r="T3" s="1551"/>
      <c r="U3" s="1551"/>
      <c r="V3" s="1551"/>
      <c r="W3" s="1551"/>
      <c r="X3" s="1551"/>
      <c r="Y3" s="1551"/>
      <c r="Z3" s="16"/>
      <c r="AA3" s="16"/>
      <c r="AE3" s="1110"/>
    </row>
    <row r="4" spans="2:31" ht="18" customHeight="1" thickBot="1" x14ac:dyDescent="0.45">
      <c r="B4" s="1634"/>
      <c r="C4" s="1551"/>
      <c r="D4" s="1551"/>
      <c r="E4" s="1551"/>
      <c r="F4" s="223"/>
      <c r="G4" s="223"/>
      <c r="H4" s="1645"/>
      <c r="I4" s="1551"/>
      <c r="J4" s="1551"/>
      <c r="K4" s="1551"/>
      <c r="L4" s="26"/>
      <c r="W4" s="1645" t="s">
        <v>300</v>
      </c>
      <c r="X4" s="1646"/>
      <c r="Y4" s="1646"/>
      <c r="Z4" s="1646"/>
      <c r="AA4" s="1646"/>
      <c r="AB4" s="1646"/>
      <c r="AC4" s="26">
        <v>72</v>
      </c>
    </row>
    <row r="5" spans="2:31" ht="18" customHeight="1" x14ac:dyDescent="0.4">
      <c r="B5" s="1647"/>
      <c r="C5" s="1635" t="s">
        <v>64</v>
      </c>
      <c r="D5" s="1636"/>
      <c r="E5" s="1637"/>
      <c r="F5" s="1641" t="s">
        <v>318</v>
      </c>
      <c r="G5" s="1636"/>
      <c r="H5" s="1637"/>
      <c r="I5" s="1635" t="s">
        <v>137</v>
      </c>
      <c r="J5" s="1636"/>
      <c r="K5" s="1637"/>
      <c r="L5" s="1641" t="s">
        <v>186</v>
      </c>
      <c r="M5" s="1636"/>
      <c r="N5" s="1637"/>
      <c r="O5" s="1635" t="s">
        <v>154</v>
      </c>
      <c r="P5" s="1636"/>
      <c r="Q5" s="1637"/>
      <c r="R5" s="1641" t="s">
        <v>165</v>
      </c>
      <c r="S5" s="1636"/>
      <c r="T5" s="1637"/>
      <c r="U5" s="1635" t="s">
        <v>173</v>
      </c>
      <c r="V5" s="1636"/>
      <c r="W5" s="1637"/>
      <c r="X5" s="1641" t="s">
        <v>323</v>
      </c>
      <c r="Y5" s="1636"/>
      <c r="Z5" s="1637"/>
      <c r="AA5" s="1635" t="s">
        <v>176</v>
      </c>
      <c r="AB5" s="1636"/>
      <c r="AC5" s="1637"/>
    </row>
    <row r="6" spans="2:31" ht="18" customHeight="1" thickBot="1" x14ac:dyDescent="0.45">
      <c r="B6" s="1640"/>
      <c r="C6" s="224" t="s">
        <v>188</v>
      </c>
      <c r="D6" s="225" t="s">
        <v>301</v>
      </c>
      <c r="E6" s="226" t="s">
        <v>49</v>
      </c>
      <c r="F6" s="227" t="s">
        <v>188</v>
      </c>
      <c r="G6" s="228" t="s">
        <v>301</v>
      </c>
      <c r="H6" s="229" t="s">
        <v>49</v>
      </c>
      <c r="I6" s="224" t="s">
        <v>188</v>
      </c>
      <c r="J6" s="225" t="s">
        <v>301</v>
      </c>
      <c r="K6" s="226" t="s">
        <v>49</v>
      </c>
      <c r="L6" s="227" t="s">
        <v>188</v>
      </c>
      <c r="M6" s="228" t="s">
        <v>301</v>
      </c>
      <c r="N6" s="229" t="s">
        <v>49</v>
      </c>
      <c r="O6" s="224" t="s">
        <v>188</v>
      </c>
      <c r="P6" s="225" t="s">
        <v>301</v>
      </c>
      <c r="Q6" s="226" t="s">
        <v>49</v>
      </c>
      <c r="R6" s="227" t="s">
        <v>188</v>
      </c>
      <c r="S6" s="228" t="s">
        <v>301</v>
      </c>
      <c r="T6" s="229" t="s">
        <v>49</v>
      </c>
      <c r="U6" s="224" t="s">
        <v>188</v>
      </c>
      <c r="V6" s="225" t="s">
        <v>301</v>
      </c>
      <c r="W6" s="226" t="s">
        <v>49</v>
      </c>
      <c r="X6" s="227" t="s">
        <v>188</v>
      </c>
      <c r="Y6" s="228" t="s">
        <v>301</v>
      </c>
      <c r="Z6" s="229" t="s">
        <v>49</v>
      </c>
      <c r="AA6" s="224" t="s">
        <v>188</v>
      </c>
      <c r="AB6" s="225" t="s">
        <v>301</v>
      </c>
      <c r="AC6" s="226" t="s">
        <v>49</v>
      </c>
    </row>
    <row r="7" spans="2:31" ht="18" customHeight="1" x14ac:dyDescent="0.4">
      <c r="B7" s="1638" t="s">
        <v>198</v>
      </c>
      <c r="C7" s="180">
        <f>IF(ISBLANK('JOURNÉE 2'!O10),"",'JOURNÉE 2'!O10)</f>
        <v>69</v>
      </c>
      <c r="D7" s="87">
        <f>IF(C7="","",IF(C7=999,"",RANK(C7,($C$7:$C$9,$F$7:$F$9,$I$7:$I$9,$L$7:$L$9,$O$7:$O$9,$R$7:$R$9,$U$7:$U$9,$X$7:$X$9,$AA$7,$AA$9),1)))</f>
        <v>9</v>
      </c>
      <c r="E7" s="230">
        <f>IF(D7&gt;20,"",IF(D7&lt;=190,40-((D7-1)*2),1))</f>
        <v>24</v>
      </c>
      <c r="F7" s="195">
        <f>IF(ISBLANK('JOURNÉE 2'!O46),"",'JOURNÉE 2'!O46)</f>
        <v>55</v>
      </c>
      <c r="G7" s="115">
        <f>IF(F7="","",IF(F7=999,"",RANK(F7,($C$7:$C$9,$F$7:$F$9,$I$7:$I$9,$L$7:$L$9,$O$7:$O$9,$R$7:$R$9,$U$7:$U$9,$X$7:$X$9,$AA$7:$AA$9),1)))</f>
        <v>1</v>
      </c>
      <c r="H7" s="231">
        <f>IF(G7&gt;20,"",IF(G7&lt;=190,40-((G7-1)*2),1))</f>
        <v>40</v>
      </c>
      <c r="I7" s="180">
        <f>IF(ISBLANK('JOURNÉE 2'!O82),"",'JOURNÉE 2'!O82)</f>
        <v>67</v>
      </c>
      <c r="J7" s="87">
        <f>IF(I7="","",IF(I7=999,"",RANK(I7,($C$7:$C$9,$F$7:$F$9,$I$7:$I$9,$L$7:$L$9,$O$7:$O$9,$R$7:$R$9,$U$7:$U$9,$X$7:$X$9,$AA$7:$AA$9),1)))</f>
        <v>6</v>
      </c>
      <c r="K7" s="230">
        <f>IF(J7&gt;20,"",IF(J7&lt;=190,40-((J7-1)*2),1))</f>
        <v>30</v>
      </c>
      <c r="L7" s="195">
        <f>IF(ISBLANK('JOURNÉE 2'!O106),"",'JOURNÉE 2'!O106)</f>
        <v>75</v>
      </c>
      <c r="M7" s="115">
        <f>IF(L7="","",IF(L7=999,"",RANK(L7,($C$7:$C$9,$F$7:$F$9,$I$7:$I$9,$L$7:$L$9,$O$7:$O$9,$R$7:$R$9,$U$7:$U$9,$X$7:$X$9,$AA$7:$AA$9),1)))</f>
        <v>14</v>
      </c>
      <c r="N7" s="231">
        <f>IF(M7&gt;20,"",IF(M7&lt;=190,40-((M7-1)*2),1))</f>
        <v>14</v>
      </c>
      <c r="O7" s="180">
        <f>IF(ISBLANK('JOURNÉE 2'!O124),"",'JOURNÉE 2'!O124)</f>
        <v>68</v>
      </c>
      <c r="P7" s="87">
        <f>IF(O7="","",IF(O7=999,"",RANK(O7,($C$7:$C$9,$F$7:$F$9,$I$7:$I$9,$L$7:$L$9,$O$7:$O$9,$R$7:$R$9,$U$7:$U$9,$X$7:$X$9,$AA$7:$AA$9),1)))</f>
        <v>7</v>
      </c>
      <c r="Q7" s="230">
        <f>IF(P7&gt;20,"",IF(P7&lt;=190,40-((P7-1)*2),1))</f>
        <v>28</v>
      </c>
      <c r="R7" s="195">
        <f>IF(ISBLANK('JOURNÉE 2'!O150),"",'JOURNÉE 2'!O150)</f>
        <v>68</v>
      </c>
      <c r="S7" s="115">
        <f>IF(R7="","",IF(R7=999,"",RANK(R7,($C$7:$C$9,$F$7:$F$9,$I$7:$I$9,$L$7:$L$9,$O$7:$O$9,$R$7:$R$9,$U$7:$U$9,$X$7:$X$9,$AA$7:$AA$9),1)))</f>
        <v>7</v>
      </c>
      <c r="T7" s="231">
        <f>IF(S7&gt;20,"",IF(S7&lt;=190,40-((S7-1)*2),1))</f>
        <v>28</v>
      </c>
      <c r="U7" s="180">
        <f>IF(ISBLANK('JOURNÉE 2'!O184),"",'JOURNÉE 2'!O184)</f>
        <v>61</v>
      </c>
      <c r="V7" s="87">
        <f>IF(U7="","",IF(U7=999,"",RANK(U7,($C$7:$C$9,$F$7:$F$9,$I$7:$I$9,$L$7:$L$9,$O$7:$O$9,$R$7:$R$9,$U$7:$U$9,$X$7:$X$9,$AA$7:$AA$9),1)))</f>
        <v>3</v>
      </c>
      <c r="W7" s="230">
        <f>IF(V7&gt;20,"",IF(V7&lt;=190,40-((V7-1)*2),1))</f>
        <v>36</v>
      </c>
      <c r="X7" s="195" t="str">
        <f>IF(ISBLANK('JOURNÉE 2'!O242),"",'JOURNÉE 2'!O242)</f>
        <v/>
      </c>
      <c r="Y7" s="115" t="str">
        <f>IF(X7="","",IF(X7=999,"",RANK(X7,($C$7:$C$9,$F$7:$F$9,$I$7:$I$9,$L$7:$L$9,$O$7:$O$9,$R$7:$R$9,$U$7:$U$9,$X$7:$X$9,$AA$7:$AA$9),1)))</f>
        <v/>
      </c>
      <c r="Z7" s="231" t="str">
        <f>IF(Y7&gt;20,"",IF(Y7&lt;=190,40-((Y7-1)*2),1))</f>
        <v/>
      </c>
      <c r="AA7" s="180">
        <f>IF(ISBLANK('JOURNÉE 2'!O214),"",'JOURNÉE 2'!O214)</f>
        <v>72</v>
      </c>
      <c r="AB7" s="87">
        <f>IF(AA7="","",IF(AA7=999,"",RANK(AA7,($C$7:$C$9,$F$7:$F$9,$I$7:$I$9,$L$7:$L$9,$O$7:$O$9,$R$7:$R$9,$U$7:$U$9,$X$7:$X$9,$AA$7:$AA$9),1)))</f>
        <v>12</v>
      </c>
      <c r="AC7" s="230">
        <f>IF(AB7&gt;20,"",IF(AB7&lt;=190,40-((AB7-1)*2),1))</f>
        <v>18</v>
      </c>
    </row>
    <row r="8" spans="2:31" ht="18" customHeight="1" x14ac:dyDescent="0.4">
      <c r="B8" s="1639"/>
      <c r="C8" s="232" t="str">
        <f>IF(ISBLANK('JOURNÉE 2'!O11),"",'JOURNÉE 2'!O11)</f>
        <v/>
      </c>
      <c r="D8" s="87" t="str">
        <f>IF(C8="","",IF(C8=999,"",RANK(C8,($C$7:$C$9,$F$7:$F$9,$I$7:$I$9,$L$7:$L$9,$O$7:$O$9,$R$7:$R$9,$U$7:$U$9,$X$7:$X$9,$AA$7,$AA$9),1)))</f>
        <v/>
      </c>
      <c r="E8" s="233" t="str">
        <f>IF(D8&gt;20,"",IF(D8&lt;=190,40-((D8-1)*2),1))</f>
        <v/>
      </c>
      <c r="F8" s="234">
        <f>IF(ISBLANK('JOURNÉE 2'!O47),"",'JOURNÉE 2'!O47)</f>
        <v>60</v>
      </c>
      <c r="G8" s="82">
        <f>IF(F8="","",IF(F8=999,"",RANK(F8,($C$7:$C$9,$F$7:$F$9,$I$7:$I$9,$L$7:$L$9,$O$7:$O$9,$R$7:$R$9,$U$7:$U$9,$X$7:$X$9,$AA$7:$AA$9),1)))</f>
        <v>2</v>
      </c>
      <c r="H8" s="235">
        <f>IF(G8&gt;20,"",IF(G8&lt;=190,40-((G8-1)*2),1))</f>
        <v>38</v>
      </c>
      <c r="I8" s="232">
        <f>IF(ISBLANK('JOURNÉE 2'!O83),"",'JOURNÉE 2'!O83)</f>
        <v>70</v>
      </c>
      <c r="J8" s="87">
        <f>IF(I8="","",IF(I8=999,"",RANK(I8,($C$7:$C$9,$F$7:$F$9,$I$7:$I$9,$L$7:$L$9,$O$7:$O$9,$R$7:$R$9,$U$7:$U$9,$X$7:$X$9,$AA$7:$AA$9),1)))</f>
        <v>10</v>
      </c>
      <c r="K8" s="233">
        <f>IF(J8&gt;20,"",IF(J8&lt;=190,40-((J8-1)*2),1))</f>
        <v>22</v>
      </c>
      <c r="L8" s="234" t="str">
        <f>IF(ISBLANK('JOURNÉE 2'!O107),"",'JOURNÉE 2'!O107)</f>
        <v/>
      </c>
      <c r="M8" s="82" t="str">
        <f>IF(L8="","",IF(L8=999,"",RANK(L8,($C$7:$C$9,$F$7:$F$9,$I$7:$I$9,$L$7:$L$9,$O$7:$O$9,$R$7:$R$9,$U$7:$U$9,$X$7:$X$9,$AA$7:$AA$9),1)))</f>
        <v/>
      </c>
      <c r="N8" s="235" t="str">
        <f>IF(M8&gt;20,"",IF(M8&lt;=190,40-((M8-1)*2),1))</f>
        <v/>
      </c>
      <c r="O8" s="232">
        <f>IF(ISBLANK('JOURNÉE 2'!O125),"",'JOURNÉE 2'!O125)</f>
        <v>73</v>
      </c>
      <c r="P8" s="87">
        <f>IF(O8="","",IF(O8=999,"",RANK(O8,($C$7:$C$9,$F$7:$F$9,$I$7:$I$9,$L$7:$L$9,$O$7:$O$9,$R$7:$R$9,$U$7:$U$9,$X$7:$X$9,$AA$7:$AA$9),1)))</f>
        <v>13</v>
      </c>
      <c r="Q8" s="233">
        <f>IF(P8&gt;20,"",IF(P8&lt;=190,40-((P8-1)*2),1))</f>
        <v>16</v>
      </c>
      <c r="R8" s="234">
        <f>IF(ISBLANK('JOURNÉE 2'!O151),"",'JOURNÉE 2'!O151)</f>
        <v>89</v>
      </c>
      <c r="S8" s="82">
        <f>IF(R8="","",IF(R8=999,"",RANK(R8,($C$7:$C$9,$F$7:$F$9,$I$7:$I$9,$L$7:$L$9,$O$7:$O$9,$R$7:$R$9,$U$7:$U$9,$X$7:$X$9,$AA$7:$AA$9),1)))</f>
        <v>17</v>
      </c>
      <c r="T8" s="235">
        <f>IF(S8&gt;20,"",IF(S8&lt;=190,40-((S8-1)*2),1))</f>
        <v>8</v>
      </c>
      <c r="U8" s="232">
        <f>IF(ISBLANK('JOURNÉE 2'!O185),"",'JOURNÉE 2'!O185)</f>
        <v>65</v>
      </c>
      <c r="V8" s="87">
        <f>IF(U8="","",IF(U8=999,"",RANK(U8,($C$7:$C$9,$F$7:$F$9,$I$7:$I$9,$L$7:$L$9,$O$7:$O$9,$R$7:$R$9,$U$7:$U$9,$X$7:$X$9,$AA$7:$AA$9),1)))</f>
        <v>4</v>
      </c>
      <c r="W8" s="233">
        <f>IF(V8&gt;20,"",IF(V8&lt;=190,40-((V8-1)*2),1))</f>
        <v>34</v>
      </c>
      <c r="X8" s="234" t="str">
        <f>IF(ISBLANK('JOURNÉE 2'!O243),"",'JOURNÉE 2'!O243)</f>
        <v/>
      </c>
      <c r="Y8" s="82" t="str">
        <f>IF(X8="","",IF(X8=999,"",RANK(X8,($C$7:$C$9,$F$7:$F$9,$I$7:$I$9,$L$7:$L$9,$O$7:$O$9,$R$7:$R$9,$U$7:$U$9,$X$7:$X$9,$AA$7:$AA$9),1)))</f>
        <v/>
      </c>
      <c r="Z8" s="235" t="str">
        <f>IF(Y8&gt;20,"",IF(Y8&lt;=190,40-((Y8-1)*2),1))</f>
        <v/>
      </c>
      <c r="AA8" s="232">
        <f>IF(ISBLANK('JOURNÉE 2'!O215),"",'JOURNÉE 2'!O215)</f>
        <v>76</v>
      </c>
      <c r="AB8" s="87">
        <f>IF(AA8="","",IF(AA8=999,"",RANK(AA8,($C$7:$C$9,$F$7:$F$9,$I$7:$I$9,$L$7:$L$9,$O$7:$O$9,$R$7:$R$9,$U$7:$U$9,$X$7:$X$9,$AA$7:$AA$9),1)))</f>
        <v>15</v>
      </c>
      <c r="AC8" s="233">
        <f>IF(AB8&gt;20,"",IF(AB8&lt;=190,40-((AB8-1)*2),1))</f>
        <v>12</v>
      </c>
    </row>
    <row r="9" spans="2:31" ht="18" customHeight="1" thickBot="1" x14ac:dyDescent="0.45">
      <c r="B9" s="1640"/>
      <c r="C9" s="189" t="str">
        <f>IF(ISBLANK('JOURNÉE 2'!O12),"",'JOURNÉE 2'!O12)</f>
        <v/>
      </c>
      <c r="D9" s="87" t="str">
        <f>IF(C9="","",IF(C9=999,"",RANK(C9,($C$7:$C$9,$F$7:$F$9,$I$7:$I$9,$L$7:$L$9,$O$7:$O$9,$R$7:$R$9,$U$7:$U$9,$X$7:$X$9,$AA$7,$AA$9),1)))</f>
        <v/>
      </c>
      <c r="E9" s="236" t="str">
        <f>IF(D9&gt;20,"",IF(D9&lt;=190,40-((D9-1)*2),1))</f>
        <v/>
      </c>
      <c r="F9" s="206" t="str">
        <f>IF(ISBLANK('JOURNÉE 2'!O48),"",'JOURNÉE 2'!O48)</f>
        <v/>
      </c>
      <c r="G9" s="205" t="str">
        <f>IF(F9="","",IF(F9=999,"",RANK(F9,($C$7:$C$9,$F$7:$F$9,$I$7:$I$9,$L$7:$L$9,$O$7:$O$9,$R$7:$R$9,$U$7:$U$9,$X$7:$X$9,$AA$7:$AA$9),1)))</f>
        <v/>
      </c>
      <c r="H9" s="237" t="str">
        <f>IF(G9&gt;20,"",IF(G9&lt;=190,40-((G9-1)*2),1))</f>
        <v/>
      </c>
      <c r="I9" s="189">
        <f>IF(ISBLANK('JOURNÉE 2'!O84),"",'JOURNÉE 2'!O84)</f>
        <v>70</v>
      </c>
      <c r="J9" s="87">
        <f>IF(I9="","",IF(I9=999,"",RANK(I9,($C$7:$C$9,$F$7:$F$9,$I$7:$I$9,$L$7:$L$9,$O$7:$O$9,$R$7:$R$9,$U$7:$U$9,$X$7:$X$9,$AA$7:$AA$9),1)))</f>
        <v>10</v>
      </c>
      <c r="K9" s="236">
        <f>IF(J9&gt;20,"",IF(J9&lt;=190,40-((J9-1)*2),1))</f>
        <v>22</v>
      </c>
      <c r="L9" s="206" t="str">
        <f>IF(ISBLANK('JOURNÉE 2'!O108),"",'JOURNÉE 2'!O108)</f>
        <v/>
      </c>
      <c r="M9" s="205" t="str">
        <f>IF(L9="","",IF(L9=999,"",RANK(L9,($C$7:$C$9,$F$7:$F$9,$I$7:$I$9,$L$7:$L$9,$O$7:$O$9,$R$7:$R$9,$U$7:$U$9,$X$7:$X$9,$AA$7:$AA$9),1)))</f>
        <v/>
      </c>
      <c r="N9" s="237" t="str">
        <f>IF(M9&gt;20,"",IF(M9&lt;=190,40-((M9-1)*2),1))</f>
        <v/>
      </c>
      <c r="O9" s="189" t="str">
        <f>IF(ISBLANK('JOURNÉE 2'!O126),"",'JOURNÉE 2'!O126)</f>
        <v/>
      </c>
      <c r="P9" s="87" t="str">
        <f>IF(O9="","",IF(O9=999,"",RANK(O9,($C$7:$C$9,$F$7:$F$9,$I$7:$I$9,$L$7:$L$9,$O$7:$O$9,$R$7:$R$9,$U$7:$U$9,$X$7:$X$9,$AA$7:$AA$9),1)))</f>
        <v/>
      </c>
      <c r="Q9" s="236" t="str">
        <f>IF(P9&gt;20,"",IF(P9&lt;=190,40-((P9-1)*2),1))</f>
        <v/>
      </c>
      <c r="R9" s="206" t="str">
        <f>IF(ISBLANK('JOURNÉE 2'!O152),"",'JOURNÉE 2'!O152)</f>
        <v/>
      </c>
      <c r="S9" s="205" t="str">
        <f>IF(R9="","",IF(R9=999,"",RANK(R9,($C$7:$C$9,$F$7:$F$9,$I$7:$I$9,$L$7:$L$9,$O$7:$O$9,$R$7:$R$9,$U$7:$U$9,$X$7:$X$9,$AA$7:$AA$9),1)))</f>
        <v/>
      </c>
      <c r="T9" s="237" t="str">
        <f>IF(S9&gt;20,"",IF(S9&lt;=190,40-((S9-1)*2),1))</f>
        <v/>
      </c>
      <c r="U9" s="189">
        <f>IF(ISBLANK('JOURNÉE 2'!O186),"",'JOURNÉE 2'!O186)</f>
        <v>66</v>
      </c>
      <c r="V9" s="87">
        <f>IF(U9="","",IF(U9=999,"",RANK(U9,($C$7:$C$9,$F$7:$F$9,$I$7:$I$9,$L$7:$L$9,$O$7:$O$9,$R$7:$R$9,$U$7:$U$9,$X$7:$X$9,$AA$7:$AA$9),1)))</f>
        <v>5</v>
      </c>
      <c r="W9" s="236">
        <f>IF(V9&gt;20,"",IF(V9&lt;=190,40-((V9-1)*2),1))</f>
        <v>32</v>
      </c>
      <c r="X9" s="206" t="str">
        <f>IF(ISBLANK('JOURNÉE 2'!O244),"",'JOURNÉE 2'!O244)</f>
        <v/>
      </c>
      <c r="Y9" s="205" t="str">
        <f>IF(X9="","",IF(X9=999,"",RANK(X9,($C$7:$C$9,$F$7:$F$9,$I$7:$I$9,$L$7:$L$9,$O$7:$O$9,$R$7:$R$9,$U$7:$U$9,$X$7:$X$9,$AA$7:$AA$9),1)))</f>
        <v/>
      </c>
      <c r="Z9" s="237" t="str">
        <f>IF(Y9&gt;20,"",IF(Y9&lt;=190,40-((Y9-1)*2),1))</f>
        <v/>
      </c>
      <c r="AA9" s="189">
        <f>IF(ISBLANK('JOURNÉE 2'!O216),"",'JOURNÉE 2'!O216)</f>
        <v>88</v>
      </c>
      <c r="AB9" s="87">
        <f>IF(AA9="","",IF(AA9=999,"",RANK(AA9,($C$7:$C$9,$F$7:$F$9,$I$7:$I$9,$L$7:$L$9,$O$7:$O$9,$R$7:$R$9,$U$7:$U$9,$X$7:$X$9,$AA$7:$AA$9),1)))</f>
        <v>16</v>
      </c>
      <c r="AC9" s="236">
        <f>IF(AB9&gt;20,"",IF(AB9&lt;=190,40-((AB9-1)*2),1))</f>
        <v>10</v>
      </c>
    </row>
    <row r="10" spans="2:31" ht="18" customHeight="1" x14ac:dyDescent="0.4">
      <c r="B10" s="1638" t="s">
        <v>199</v>
      </c>
      <c r="C10" s="180">
        <f>IF(ISBLANK('JOURNÉE 2'!Y10),"",'JOURNÉE 2'!Y10)</f>
        <v>76</v>
      </c>
      <c r="D10" s="109">
        <f>IF(C10="","",IF(C10=999,"",RANK(C10,($C$10:$C$13,$F$10:$F$13,$I$10:$I$13,$L$10:$L$13,$O$10:$O$13,$R$10:$R$13,$U$10:$U$13,$X$10:$X$13,$AA$10:$AA$13),1)))</f>
        <v>11</v>
      </c>
      <c r="E10" s="230">
        <f t="shared" ref="E10:E17" si="0">IF(D10="","",IF(21-D10&lt;0,0,21-D10))</f>
        <v>10</v>
      </c>
      <c r="F10" s="195">
        <f>IF(ISBLANK('JOURNÉE 2'!Y46),"",'JOURNÉE 2'!Y46)</f>
        <v>66</v>
      </c>
      <c r="G10" s="115">
        <f>IF(F10="","",IF(F10=999,"",RANK(F10,($C$10:$C$13,$F$10:$F$13,$I$10:$I$13,$L$10:$L$13,$O$10:$O$13,$R$10:$R$13,$U$10:$U$13,$X$10:$X$13,$AA$10:$AA$13),1)))</f>
        <v>2</v>
      </c>
      <c r="H10" s="231">
        <f t="shared" ref="H10:H17" si="1">IF(G10="","",IF(21-G10&lt;0,0,21-G10))</f>
        <v>19</v>
      </c>
      <c r="I10" s="180">
        <f>IF(ISBLANK('JOURNÉE 2'!Y82),"",'JOURNÉE 2'!Y82)</f>
        <v>64</v>
      </c>
      <c r="J10" s="109">
        <f>IF(I10="","",IF(I10=999,"",RANK(I10,($C$10:$C$13,$F$10:$F$13,$I$10:$I$13,$L$10:$L$13,$O$10:$O$13,$R$10:$R$13,$U$10:$U$13,$X$10:$X$13,$AA$10:$AA$13),1)))</f>
        <v>1</v>
      </c>
      <c r="K10" s="230">
        <f t="shared" ref="K10:K17" si="2">IF(J10="","",IF(21-J10&lt;0,0,21-J10))</f>
        <v>20</v>
      </c>
      <c r="L10" s="195">
        <f>IF(ISBLANK('JOURNÉE 2'!Y106),"",'JOURNÉE 2'!Y106)</f>
        <v>126</v>
      </c>
      <c r="M10" s="115">
        <f>IF(L10="","",IF(L10=999,"",RANK(L10,($C$10:$C$13,$F$10:$F$13,$I$10:$I$13,$L$10:$L$13,$O$10:$O$13,$R$10:$R$13,$U$10:$U$13,$X$10:$X$13,$AA$10:$AA$13),1)))</f>
        <v>27</v>
      </c>
      <c r="N10" s="231">
        <f t="shared" ref="N10:N17" si="3">IF(M10="","",IF(21-M10&lt;0,0,21-M10))</f>
        <v>0</v>
      </c>
      <c r="O10" s="180">
        <f>IF(ISBLANK('JOURNÉE 2'!Y124),"",'JOURNÉE 2'!Y124)</f>
        <v>77</v>
      </c>
      <c r="P10" s="109">
        <f>IF(O10="","",IF(O10=999,"",RANK(O10,($C$10:$C$13,$F$10:$F$13,$I$10:$I$13,$L$10:$L$13,$O$10:$O$13,$R$10:$R$13,$U$10:$U$13,$X$10:$X$13,$AA$10:$AA$13),1)))</f>
        <v>12</v>
      </c>
      <c r="Q10" s="230">
        <f t="shared" ref="Q10:Q17" si="4">IF(P10="","",IF(21-P10&lt;0,0,21-P10))</f>
        <v>9</v>
      </c>
      <c r="R10" s="195">
        <f>IF(ISBLANK('JOURNÉE 2'!Y150),"",'JOURNÉE 2'!Y150)</f>
        <v>72</v>
      </c>
      <c r="S10" s="115">
        <f>IF(R10="","",IF(R10=999,"",RANK(R10,($C$10:$C$13,$F$10:$F$13,$I$10:$I$13,$L$10:$L$13,$O$10:$O$13,$R$10:$R$13,$U$10:$U$13,$X$10:$X$13,$AA$10:$AA$13),1)))</f>
        <v>7</v>
      </c>
      <c r="T10" s="231">
        <f t="shared" ref="T10:T17" si="5">IF(S10="","",IF(21-S10&lt;0,0,21-S10))</f>
        <v>14</v>
      </c>
      <c r="U10" s="180">
        <f>IF(ISBLANK('JOURNÉE 2'!Y184),"",'JOURNÉE 2'!Y184)</f>
        <v>66</v>
      </c>
      <c r="V10" s="109">
        <f>IF(U10="","",IF(U10=999,"",RANK(U10,($C$10:$C$13,$F$10:$F$13,$I$10:$I$13,$L$10:$L$13,$O$10:$O$13,$R$10:$R$13,$U$10:$U$13,$X$10:$X$13,$AA$10:$AA$13),1)))</f>
        <v>2</v>
      </c>
      <c r="W10" s="230">
        <f t="shared" ref="W10:W17" si="6">IF(V10="","",IF(21-V10&lt;0,0,21-V10))</f>
        <v>19</v>
      </c>
      <c r="X10" s="195" t="str">
        <f>IF(ISBLANK('JOURNÉE 2'!Y242),"",'JOURNÉE 2'!Y242)</f>
        <v/>
      </c>
      <c r="Y10" s="115" t="str">
        <f>IF(X10="","",IF(X10=999,"",RANK(X10,($C$10:$C$13,$F$10:$F$13,$I$10:$I$13,$L$10:$L$13,$O$10:$O$13,$R$10:$R$13,$U$10:$U$13,$X$10:$X$13,$AA$10:$AA$13),1)))</f>
        <v/>
      </c>
      <c r="Z10" s="231" t="str">
        <f t="shared" ref="Z10:Z17" si="7">IF(Y10="","",IF(21-Y10&lt;0,0,21-Y10))</f>
        <v/>
      </c>
      <c r="AA10" s="180">
        <f>IF(ISBLANK('JOURNÉE 2'!Y214),"",'JOURNÉE 2'!Y214)</f>
        <v>80</v>
      </c>
      <c r="AB10" s="109">
        <f>IF(AA10="","",IF(AA10=999,"",RANK(AA10,($C$10:$C$13,$F$10:$F$13,$I$10:$I$13,$L$10:$L$13,$O$10:$O$13,$R$10:$R$13,$U$10:$U$13,$X$10:$X$13,$AA$10:$AA$13),1)))</f>
        <v>18</v>
      </c>
      <c r="AC10" s="230">
        <f t="shared" ref="AC10:AC17" si="8">IF(AB10="","",IF(21-AB10&lt;0,0,21-AB10))</f>
        <v>3</v>
      </c>
    </row>
    <row r="11" spans="2:31" ht="18" customHeight="1" x14ac:dyDescent="0.4">
      <c r="B11" s="1639"/>
      <c r="C11" s="232">
        <f>IF(ISBLANK('JOURNÉE 2'!Y11),"",'JOURNÉE 2'!Y11)</f>
        <v>85</v>
      </c>
      <c r="D11" s="87">
        <f>IF(C11="","",IF(C11=999,"",RANK(C11,($C$10:$C$13,$F$10:$F$13,$I$10:$I$13,$L$10:$L$13,$O$10:$O$13,$R$10:$R$13,$U$10:$U$13,$X$10:$X$13,$AA$10:$AA$13),1)))</f>
        <v>21</v>
      </c>
      <c r="E11" s="233">
        <f t="shared" si="0"/>
        <v>0</v>
      </c>
      <c r="F11" s="234">
        <f>IF(ISBLANK('JOURNÉE 2'!Y47),"",'JOURNÉE 2'!Y47)</f>
        <v>68</v>
      </c>
      <c r="G11" s="82">
        <f>IF(F11="","",IF(F11=999,"",RANK(F11,($C$10:$C$13,$F$10:$F$13,$I$10:$I$13,$L$10:$L$13,$O$10:$O$13,$R$10:$R$13,$U$10:$U$13,$X$10:$X$13,$AA$10:$AA$13),1)))</f>
        <v>5</v>
      </c>
      <c r="H11" s="235">
        <f t="shared" si="1"/>
        <v>16</v>
      </c>
      <c r="I11" s="232">
        <f>IF(ISBLANK('JOURNÉE 2'!Y83),"",'JOURNÉE 2'!Y83)</f>
        <v>73</v>
      </c>
      <c r="J11" s="87">
        <f>IF(I11="","",IF(I11=999,"",RANK(I11,($C$10:$C$13,$F$10:$F$13,$I$10:$I$13,$L$10:$L$13,$O$10:$O$13,$R$10:$R$13,$U$10:$U$13,$X$10:$X$13,$AA$10:$AA$13),1)))</f>
        <v>8</v>
      </c>
      <c r="K11" s="233">
        <f t="shared" si="2"/>
        <v>13</v>
      </c>
      <c r="L11" s="234">
        <f>IF(ISBLANK('JOURNÉE 2'!Y107),"",'JOURNÉE 2'!Y107)</f>
        <v>126</v>
      </c>
      <c r="M11" s="82">
        <f>IF(L11="","",IF(L11=999,"",RANK(L11,($C$10:$C$13,$F$10:$F$13,$I$10:$I$13,$L$10:$L$13,$O$10:$O$13,$R$10:$R$13,$U$10:$U$13,$X$10:$X$13,$AA$10:$AA$13),1)))</f>
        <v>27</v>
      </c>
      <c r="N11" s="235">
        <f t="shared" si="3"/>
        <v>0</v>
      </c>
      <c r="O11" s="232">
        <f>IF(ISBLANK('JOURNÉE 2'!Y125),"",'JOURNÉE 2'!Y125)</f>
        <v>79</v>
      </c>
      <c r="P11" s="87">
        <f>IF(O11="","",IF(O11=999,"",RANK(O11,($C$10:$C$13,$F$10:$F$13,$I$10:$I$13,$L$10:$L$13,$O$10:$O$13,$R$10:$R$13,$U$10:$U$13,$X$10:$X$13,$AA$10:$AA$13),1)))</f>
        <v>16</v>
      </c>
      <c r="Q11" s="233">
        <f t="shared" si="4"/>
        <v>5</v>
      </c>
      <c r="R11" s="234">
        <f>IF(ISBLANK('JOURNÉE 2'!Y151),"",'JOURNÉE 2'!Y151)</f>
        <v>77</v>
      </c>
      <c r="S11" s="82">
        <f>IF(R11="","",IF(R11=999,"",RANK(R11,($C$10:$C$13,$F$10:$F$13,$I$10:$I$13,$L$10:$L$13,$O$10:$O$13,$R$10:$R$13,$U$10:$U$13,$X$10:$X$13,$AA$10:$AA$13),1)))</f>
        <v>12</v>
      </c>
      <c r="T11" s="235">
        <f t="shared" si="5"/>
        <v>9</v>
      </c>
      <c r="U11" s="232">
        <f>IF(ISBLANK('JOURNÉE 2'!Y185),"",'JOURNÉE 2'!Y185)</f>
        <v>67</v>
      </c>
      <c r="V11" s="87">
        <f>IF(U11="","",IF(U11=999,"",RANK(U11,($C$10:$C$13,$F$10:$F$13,$I$10:$I$13,$L$10:$L$13,$O$10:$O$13,$R$10:$R$13,$U$10:$U$13,$X$10:$X$13,$AA$10:$AA$13),1)))</f>
        <v>4</v>
      </c>
      <c r="W11" s="233">
        <f t="shared" si="6"/>
        <v>17</v>
      </c>
      <c r="X11" s="234" t="str">
        <f>IF(ISBLANK('JOURNÉE 2'!Y243),"",'JOURNÉE 2'!Y243)</f>
        <v/>
      </c>
      <c r="Y11" s="82" t="str">
        <f>IF(X11="","",IF(X11=999,"",RANK(X11,($C$10:$C$13,$F$10:$F$13,$I$10:$I$13,$L$10:$L$13,$O$10:$O$13,$R$10:$R$13,$U$10:$U$13,$X$10:$X$13,$AA$10:$AA$13),1)))</f>
        <v/>
      </c>
      <c r="Z11" s="235" t="str">
        <f t="shared" si="7"/>
        <v/>
      </c>
      <c r="AA11" s="232">
        <f>IF(ISBLANK('JOURNÉE 2'!Y215),"",'JOURNÉE 2'!Y215)</f>
        <v>81</v>
      </c>
      <c r="AB11" s="87">
        <f>IF(AA11="","",IF(AA11=999,"",RANK(AA11,($C$10:$C$13,$F$10:$F$13,$I$10:$I$13,$L$10:$L$13,$O$10:$O$13,$R$10:$R$13,$U$10:$U$13,$X$10:$X$13,$AA$10:$AA$13),1)))</f>
        <v>19</v>
      </c>
      <c r="AC11" s="233">
        <f t="shared" si="8"/>
        <v>2</v>
      </c>
    </row>
    <row r="12" spans="2:31" ht="18" customHeight="1" x14ac:dyDescent="0.4">
      <c r="B12" s="1639"/>
      <c r="C12" s="232" t="str">
        <f>IF(ISBLANK('JOURNÉE 2'!Y12),"",'JOURNÉE 2'!Y12)</f>
        <v/>
      </c>
      <c r="D12" s="87" t="str">
        <f>IF(C12="","",IF(C12=999,"",RANK(C12,($C$10:$C$13,$F$10:$F$13,$I$10:$I$13,$L$10:$L$13,$O$10:$O$13,$R$10:$R$13,$U$10:$U$13,$X$10:$X$13,$AA$10:$AA$13),1)))</f>
        <v/>
      </c>
      <c r="E12" s="233" t="str">
        <f t="shared" si="0"/>
        <v/>
      </c>
      <c r="F12" s="234">
        <f>IF(ISBLANK('JOURNÉE 2'!Y48),"",'JOURNÉE 2'!Y48)</f>
        <v>74</v>
      </c>
      <c r="G12" s="82">
        <f>IF(F12="","",IF(F12=999,"",RANK(F12,($C$10:$C$13,$F$10:$F$13,$I$10:$I$13,$L$10:$L$13,$O$10:$O$13,$R$10:$R$13,$U$10:$U$13,$X$10:$X$13,$AA$10:$AA$13),1)))</f>
        <v>9</v>
      </c>
      <c r="H12" s="235">
        <f t="shared" si="1"/>
        <v>12</v>
      </c>
      <c r="I12" s="232">
        <f>IF(ISBLANK('JOURNÉE 2'!Y84),"",'JOURNÉE 2'!Y84)</f>
        <v>75</v>
      </c>
      <c r="J12" s="87">
        <f>IF(I12="","",IF(I12=999,"",RANK(I12,($C$10:$C$13,$F$10:$F$13,$I$10:$I$13,$L$10:$L$13,$O$10:$O$13,$R$10:$R$13,$U$10:$U$13,$X$10:$X$13,$AA$10:$AA$13),1)))</f>
        <v>10</v>
      </c>
      <c r="K12" s="233">
        <f t="shared" si="2"/>
        <v>11</v>
      </c>
      <c r="L12" s="234" t="str">
        <f>IF(ISBLANK('JOURNÉE 2'!Y108),"",'JOURNÉE 2'!Y108)</f>
        <v/>
      </c>
      <c r="M12" s="82" t="str">
        <f>IF(L12="","",IF(L12=999,"",RANK(L12,($C$10:$C$13,$F$10:$F$13,$I$10:$I$13,$L$10:$L$13,$O$10:$O$13,$R$10:$R$13,$U$10:$U$13,$X$10:$X$13,$AA$10:$AA$13),1)))</f>
        <v/>
      </c>
      <c r="N12" s="235" t="str">
        <f t="shared" si="3"/>
        <v/>
      </c>
      <c r="O12" s="232">
        <f>IF(ISBLANK('JOURNÉE 2'!Y126),"",'JOURNÉE 2'!Y126)</f>
        <v>87</v>
      </c>
      <c r="P12" s="87">
        <f>IF(O12="","",IF(O12=999,"",RANK(O12,($C$10:$C$13,$F$10:$F$13,$I$10:$I$13,$L$10:$L$13,$O$10:$O$13,$R$10:$R$13,$U$10:$U$13,$X$10:$X$13,$AA$10:$AA$13),1)))</f>
        <v>22</v>
      </c>
      <c r="Q12" s="233">
        <f t="shared" si="4"/>
        <v>0</v>
      </c>
      <c r="R12" s="234">
        <f>IF(ISBLANK('JOURNÉE 2'!Y152),"",'JOURNÉE 2'!Y152)</f>
        <v>94</v>
      </c>
      <c r="S12" s="82">
        <f>IF(R12="","",IF(R12=999,"",RANK(R12,($C$10:$C$13,$F$10:$F$13,$I$10:$I$13,$L$10:$L$13,$O$10:$O$13,$R$10:$R$13,$U$10:$U$13,$X$10:$X$13,$AA$10:$AA$13),1)))</f>
        <v>25</v>
      </c>
      <c r="T12" s="235">
        <f t="shared" si="5"/>
        <v>0</v>
      </c>
      <c r="U12" s="232">
        <f>IF(ISBLANK('JOURNÉE 2'!Y186),"",'JOURNÉE 2'!Y186)</f>
        <v>71</v>
      </c>
      <c r="V12" s="87">
        <f>IF(U12="","",IF(U12=999,"",RANK(U12,($C$10:$C$13,$F$10:$F$13,$I$10:$I$13,$L$10:$L$13,$O$10:$O$13,$R$10:$R$13,$U$10:$U$13,$X$10:$X$13,$AA$10:$AA$13),1)))</f>
        <v>6</v>
      </c>
      <c r="W12" s="233">
        <f t="shared" si="6"/>
        <v>15</v>
      </c>
      <c r="X12" s="234" t="str">
        <f>IF(ISBLANK('JOURNÉE 2'!Y244),"",'JOURNÉE 2'!Y244)</f>
        <v/>
      </c>
      <c r="Y12" s="82" t="str">
        <f>IF(X12="","",IF(X12=999,"",RANK(X12,($C$10:$C$13,$F$10:$F$13,$I$10:$I$13,$L$10:$L$13,$O$10:$O$13,$R$10:$R$13,$U$10:$U$13,$X$10:$X$13,$AA$10:$AA$13),1)))</f>
        <v/>
      </c>
      <c r="Z12" s="235" t="str">
        <f t="shared" si="7"/>
        <v/>
      </c>
      <c r="AA12" s="232">
        <f>IF(ISBLANK('JOURNÉE 2'!Y216),"",'JOURNÉE 2'!Y216)</f>
        <v>83</v>
      </c>
      <c r="AB12" s="87">
        <f>IF(AA12="","",IF(AA12=999,"",RANK(AA12,($C$10:$C$13,$F$10:$F$13,$I$10:$I$13,$L$10:$L$13,$O$10:$O$13,$R$10:$R$13,$U$10:$U$13,$X$10:$X$13,$AA$10:$AA$13),1)))</f>
        <v>20</v>
      </c>
      <c r="AC12" s="233">
        <f t="shared" si="8"/>
        <v>1</v>
      </c>
    </row>
    <row r="13" spans="2:31" ht="18" customHeight="1" thickBot="1" x14ac:dyDescent="0.45">
      <c r="B13" s="1640"/>
      <c r="C13" s="189" t="str">
        <f>IF(ISBLANK('JOURNÉE 2'!Y13),"",'JOURNÉE 2'!Y13)</f>
        <v/>
      </c>
      <c r="D13" s="99" t="str">
        <f>IF(C13="","",IF(C13=999,"",RANK(C13,($C$10:$C$13,$F$10:$F$13,$I$10:$I$13,$L$10:$L$13,$O$10:$O$13,$R$10:$R$13,$U$10:$U$13,$X$10:$X$13,$AA$10:$AA$13),1)))</f>
        <v/>
      </c>
      <c r="E13" s="236" t="str">
        <f t="shared" si="0"/>
        <v/>
      </c>
      <c r="F13" s="206">
        <f>IF(ISBLANK('JOURNÉE 2'!Y49),"",'JOURNÉE 2'!Y49)</f>
        <v>77</v>
      </c>
      <c r="G13" s="205">
        <f>IF(F13="","",IF(F13=999,"",RANK(F13,($C$10:$C$13,$F$10:$F$13,$I$10:$I$13,$L$10:$L$13,$O$10:$O$13,$R$10:$R$13,$U$10:$U$13,$X$10:$X$13,$AA$10:$AA$13),1)))</f>
        <v>12</v>
      </c>
      <c r="H13" s="237">
        <f t="shared" si="1"/>
        <v>9</v>
      </c>
      <c r="I13" s="189">
        <f>IF(ISBLANK('JOURNÉE 2'!Y85),"",'JOURNÉE 2'!Y85)</f>
        <v>79</v>
      </c>
      <c r="J13" s="99">
        <f>IF(I13="","",IF(I13=999,"",RANK(I13,($C$10:$C$13,$F$10:$F$13,$I$10:$I$13,$L$10:$L$13,$O$10:$O$13,$R$10:$R$13,$U$10:$U$13,$X$10:$X$13,$AA$10:$AA$13),1)))</f>
        <v>16</v>
      </c>
      <c r="K13" s="236">
        <f t="shared" si="2"/>
        <v>5</v>
      </c>
      <c r="L13" s="206" t="str">
        <f>IF(ISBLANK('JOURNÉE 2'!Y109),"",'JOURNÉE 2'!Y109)</f>
        <v/>
      </c>
      <c r="M13" s="205" t="str">
        <f>IF(L13="","",IF(L13=999,"",RANK(L13,($C$10:$C$13,$F$10:$F$13,$I$10:$I$13,$L$10:$L$13,$O$10:$O$13,$R$10:$R$13,$U$10:$U$13,$X$10:$X$13,$AA$10:$AA$13),1)))</f>
        <v/>
      </c>
      <c r="N13" s="237" t="str">
        <f t="shared" si="3"/>
        <v/>
      </c>
      <c r="O13" s="189">
        <f>IF(ISBLANK('JOURNÉE 2'!Y127),"",'JOURNÉE 2'!Y127)</f>
        <v>91</v>
      </c>
      <c r="P13" s="99">
        <f>IF(O13="","",IF(O13=999,"",RANK(O13,($C$10:$C$13,$F$10:$F$13,$I$10:$I$13,$L$10:$L$13,$O$10:$O$13,$R$10:$R$13,$U$10:$U$13,$X$10:$X$13,$AA$10:$AA$13),1)))</f>
        <v>24</v>
      </c>
      <c r="Q13" s="236">
        <f t="shared" si="4"/>
        <v>0</v>
      </c>
      <c r="R13" s="206">
        <f>IF(ISBLANK('JOURNÉE 2'!Y153),"",'JOURNÉE 2'!Y153)</f>
        <v>111</v>
      </c>
      <c r="S13" s="205">
        <f>IF(R13="","",IF(R13=999,"",RANK(R13,($C$10:$C$13,$F$10:$F$13,$I$10:$I$13,$L$10:$L$13,$O$10:$O$13,$R$10:$R$13,$U$10:$U$13,$X$10:$X$13,$AA$10:$AA$13),1)))</f>
        <v>26</v>
      </c>
      <c r="T13" s="237">
        <f t="shared" si="5"/>
        <v>0</v>
      </c>
      <c r="U13" s="189">
        <f>IF(ISBLANK('JOURNÉE 2'!Y187),"",'JOURNÉE 2'!Y187)</f>
        <v>77</v>
      </c>
      <c r="V13" s="99">
        <f>IF(U13="","",IF(U13=999,"",RANK(U13,($C$10:$C$13,$F$10:$F$13,$I$10:$I$13,$L$10:$L$13,$O$10:$O$13,$R$10:$R$13,$U$10:$U$13,$X$10:$X$13,$AA$10:$AA$13),1)))</f>
        <v>12</v>
      </c>
      <c r="W13" s="236">
        <f t="shared" si="6"/>
        <v>9</v>
      </c>
      <c r="X13" s="206" t="str">
        <f>IF(ISBLANK('JOURNÉE 2'!Y245),"",'JOURNÉE 2'!Y245)</f>
        <v/>
      </c>
      <c r="Y13" s="205" t="str">
        <f>IF(X13="","",IF(X13=999,"",RANK(X13,($C$10:$C$13,$F$10:$F$13,$I$10:$I$13,$L$10:$L$13,$O$10:$O$13,$R$10:$R$13,$U$10:$U$13,$X$10:$X$13,$AA$10:$AA$13),1)))</f>
        <v/>
      </c>
      <c r="Z13" s="237" t="str">
        <f t="shared" si="7"/>
        <v/>
      </c>
      <c r="AA13" s="189">
        <f>IF(ISBLANK('JOURNÉE 2'!Y217),"",'JOURNÉE 2'!Y217)</f>
        <v>88</v>
      </c>
      <c r="AB13" s="99">
        <f>IF(AA13="","",IF(AA13=999,"",RANK(AA13,($C$10:$C$13,$F$10:$F$13,$I$10:$I$13,$L$10:$L$13,$O$10:$O$13,$R$10:$R$13,$U$10:$U$13,$X$10:$X$13,$AA$10:$AA$13),1)))</f>
        <v>23</v>
      </c>
      <c r="AC13" s="236">
        <f t="shared" si="8"/>
        <v>0</v>
      </c>
    </row>
    <row r="14" spans="2:31" ht="18" customHeight="1" x14ac:dyDescent="0.4">
      <c r="B14" s="1638" t="s">
        <v>200</v>
      </c>
      <c r="C14" s="238" t="str">
        <f>IF(ISBLANK('JOURNÉE 2'!AN10),"",'JOURNÉE 2'!AN10)</f>
        <v/>
      </c>
      <c r="D14" s="109" t="str">
        <f>IF(C14="","",IF(C14=999,"",RANK(C14,($C$14:$C$17,$F$14:$F$17,$I$14:$I$17,$L$14:$L$17,$O$14:$O$17,$R$14:$R$17,$U$14:$U$17,$X$14:$X$17,$AA$14:$AA$17),1)))</f>
        <v/>
      </c>
      <c r="E14" s="230" t="str">
        <f t="shared" si="0"/>
        <v/>
      </c>
      <c r="F14" s="239" t="str">
        <f>IF(ISBLANK('JOURNÉE 2'!AN46),"",'JOURNÉE 2'!AN46)</f>
        <v/>
      </c>
      <c r="G14" s="115" t="str">
        <f>IF(F14="","",IF(F14=999,"",RANK(F14,($C$14:$C$17,$F$14:$F$17,$I$14:$I$17,$L$14:$L$17,$O$14:$O$17,$R$14:$R$17,$U$14:$U$17,$X$14:$X$17,$AA$14:$AA$17),1)))</f>
        <v/>
      </c>
      <c r="H14" s="231" t="str">
        <f t="shared" si="1"/>
        <v/>
      </c>
      <c r="I14" s="238">
        <f>IF(ISBLANK('JOURNÉE 2'!AN82),"",'JOURNÉE 2'!AN82)</f>
        <v>68</v>
      </c>
      <c r="J14" s="109">
        <f>IF(I14="","",IF(I14=999,"",RANK(I14,($C$14:$C$17,$F$14:$F$17,$I$14:$I$17,$L$14:$L$17,$O$14:$O$17,$R$14:$R$17,$U$14:$U$17,$X$14:$X$17,$AA$14:$AA$17),1)))</f>
        <v>6</v>
      </c>
      <c r="K14" s="230">
        <f t="shared" si="2"/>
        <v>15</v>
      </c>
      <c r="L14" s="239" t="str">
        <f>IF(ISBLANK('JOURNÉE 2'!AN106),"",'JOURNÉE 2'!AN106)</f>
        <v/>
      </c>
      <c r="M14" s="115" t="str">
        <f>IF(L14="","",IF(L14=999,"",RANK(L14,($C$14:$C$17,$F$14:$F$17,$I$14:$I$17,$L$14:$L$17,$O$14:$O$17,$R$14:$R$17,$U$14:$U$17,$X$14:$X$17,$AA$14:$AA$17),1)))</f>
        <v/>
      </c>
      <c r="N14" s="231" t="str">
        <f t="shared" si="3"/>
        <v/>
      </c>
      <c r="O14" s="238" t="str">
        <f>IF(ISBLANK('JOURNÉE 2'!AN124),"",'JOURNÉE 2'!AN124)</f>
        <v/>
      </c>
      <c r="P14" s="109" t="str">
        <f>IF(O14="","",IF(O14=999,"",RANK(O14,($C$14:$C$17,$F$14:$F$17,$I$14:$I$17,$L$14:$L$17,$O$14:$O$17,$R$14:$R$17,$U$14:$U$17,$X$14:$X$17,$AA$14:$AA$17),1)))</f>
        <v/>
      </c>
      <c r="Q14" s="230" t="str">
        <f t="shared" si="4"/>
        <v/>
      </c>
      <c r="R14" s="239" t="str">
        <f>IF(ISBLANK('JOURNÉE 2'!AN150),"",'JOURNÉE 2'!AN150)</f>
        <v/>
      </c>
      <c r="S14" s="115" t="str">
        <f>IF(R14="","",IF(R14=999,"",RANK(R14,($C$14:$C$17,$F$14:$F$17,$I$14:$I$17,$L$14:$L$17,$O$14:$O$17,$R$14:$R$17,$U$14:$U$17,$X$14:$X$17,$AA$14:$AA$17),1)))</f>
        <v/>
      </c>
      <c r="T14" s="231" t="str">
        <f t="shared" si="5"/>
        <v/>
      </c>
      <c r="U14" s="238">
        <f>IF(ISBLANK('JOURNÉE 2'!AN184),"",'JOURNÉE 2'!AN184)</f>
        <v>58.4</v>
      </c>
      <c r="V14" s="109">
        <f>IF(U14="","",IF(U14=999,"",RANK(U14,($C$14:$C$17,$F$14:$F$17,$I$14:$I$17,$L$14:$L$17,$O$14:$O$17,$R$14:$R$17,$U$14:$U$17,$X$14:$X$17,$AA$14:$AA$17),1)))</f>
        <v>1</v>
      </c>
      <c r="W14" s="230">
        <f t="shared" si="6"/>
        <v>20</v>
      </c>
      <c r="X14" s="239" t="str">
        <f>IF(ISBLANK('JOURNÉE 2'!AN242),"",'JOURNÉE 2'!AN242)</f>
        <v/>
      </c>
      <c r="Y14" s="115" t="str">
        <f>IF(X14="","",IF(X14=999,"",RANK(X14,($C$14:$C$17,$F$14:$F$17,$I$14:$I$17,$L$14:$L$17,$O$14:$O$17,$R$14:$R$17,$U$14:$U$17,$X$14:$X$17,$AA$14:$AA$17),1)))</f>
        <v/>
      </c>
      <c r="Z14" s="231" t="str">
        <f t="shared" si="7"/>
        <v/>
      </c>
      <c r="AA14" s="238">
        <f>IF(ISBLANK('JOURNÉE 2'!AN214),"",'JOURNÉE 2'!AN214)</f>
        <v>64.2</v>
      </c>
      <c r="AB14" s="109">
        <f>IF(AA14="","",IF(AA14=999,"",RANK(AA14,($C$14:$C$17,$F$14:$F$17,$I$14:$I$17,$L$14:$L$17,$O$14:$O$17,$R$14:$R$17,$U$14:$U$17,$X$14:$X$17,$AA$14:$AA$17),1)))</f>
        <v>2</v>
      </c>
      <c r="AC14" s="230">
        <f t="shared" si="8"/>
        <v>19</v>
      </c>
    </row>
    <row r="15" spans="2:31" ht="18" customHeight="1" x14ac:dyDescent="0.4">
      <c r="B15" s="1639"/>
      <c r="C15" s="240" t="str">
        <f>IF(ISBLANK('JOURNÉE 2'!AN11),"",'JOURNÉE 2'!AN11)</f>
        <v/>
      </c>
      <c r="D15" s="87" t="str">
        <f>IF(C15="","",IF(C15=999,"",RANK(C15,($C$14:$C$17,$F$14:$F$17,$I$14:$I$17,$L$14:$L$17,$O$14:$O$17,$R$14:$R$17,$U$14:$U$17,$X$14:$X$17,$AA$14:$AA$17),1)))</f>
        <v/>
      </c>
      <c r="E15" s="233" t="str">
        <f t="shared" si="0"/>
        <v/>
      </c>
      <c r="F15" s="241" t="str">
        <f>IF(ISBLANK('JOURNÉE 2'!AN47),"",'JOURNÉE 2'!AN47)</f>
        <v/>
      </c>
      <c r="G15" s="82" t="str">
        <f>IF(F15="","",IF(F15=999,"",RANK(F15,($C$14:$C$17,$F$14:$F$17,$I$14:$I$17,$L$14:$L$17,$O$14:$O$17,$R$14:$R$17,$U$14:$U$17,$X$14:$X$17,$AA$14:$AA$17),1)))</f>
        <v/>
      </c>
      <c r="H15" s="235" t="str">
        <f t="shared" si="1"/>
        <v/>
      </c>
      <c r="I15" s="240">
        <f>IF(ISBLANK('JOURNÉE 2'!AN83),"",'JOURNÉE 2'!AN83)</f>
        <v>88</v>
      </c>
      <c r="J15" s="87">
        <f>IF(I15="","",IF(I15=999,"",RANK(I15,($C$14:$C$17,$F$14:$F$17,$I$14:$I$17,$L$14:$L$17,$O$14:$O$17,$R$14:$R$17,$U$14:$U$17,$X$14:$X$17,$AA$14:$AA$17),1)))</f>
        <v>7</v>
      </c>
      <c r="K15" s="233">
        <f t="shared" si="2"/>
        <v>14</v>
      </c>
      <c r="L15" s="241" t="str">
        <f>IF(ISBLANK('JOURNÉE 2'!AN107),"",'JOURNÉE 2'!AN107)</f>
        <v/>
      </c>
      <c r="M15" s="82" t="str">
        <f>IF(L15="","",IF(L15=999,"",RANK(L15,($C$14:$C$17,$F$14:$F$17,$I$14:$I$17,$L$14:$L$17,$O$14:$O$17,$R$14:$R$17,$U$14:$U$17,$X$14:$X$17,$AA$14:$AA$17),1)))</f>
        <v/>
      </c>
      <c r="N15" s="235" t="str">
        <f t="shared" si="3"/>
        <v/>
      </c>
      <c r="O15" s="240" t="str">
        <f>IF(ISBLANK('JOURNÉE 2'!AN125),"",'JOURNÉE 2'!AN125)</f>
        <v/>
      </c>
      <c r="P15" s="87" t="str">
        <f>IF(O15="","",IF(O15=999,"",RANK(O15,($C$14:$C$17,$F$14:$F$17,$I$14:$I$17,$L$14:$L$17,$O$14:$O$17,$R$14:$R$17,$U$14:$U$17,$X$14:$X$17,$AA$14:$AA$17),1)))</f>
        <v/>
      </c>
      <c r="Q15" s="233" t="str">
        <f t="shared" si="4"/>
        <v/>
      </c>
      <c r="R15" s="241" t="str">
        <f>IF(ISBLANK('JOURNÉE 2'!AN151),"",'JOURNÉE 2'!AN151)</f>
        <v/>
      </c>
      <c r="S15" s="82" t="str">
        <f>IF(R15="","",IF(R15=999,"",RANK(R15,($C$14:$C$17,$F$14:$F$17,$I$14:$I$17,$L$14:$L$17,$O$14:$O$17,$R$14:$R$17,$U$14:$U$17,$X$14:$X$17,$AA$14:$AA$17),1)))</f>
        <v/>
      </c>
      <c r="T15" s="235" t="str">
        <f t="shared" si="5"/>
        <v/>
      </c>
      <c r="U15" s="240">
        <f>IF(ISBLANK('JOURNÉE 2'!AN185),"",'JOURNÉE 2'!AN185)</f>
        <v>66.2</v>
      </c>
      <c r="V15" s="87">
        <f>IF(U15="","",IF(U15=999,"",RANK(U15,($C$14:$C$17,$F$14:$F$17,$I$14:$I$17,$L$14:$L$17,$O$14:$O$17,$R$14:$R$17,$U$14:$U$17,$X$14:$X$17,$AA$14:$AA$17),1)))</f>
        <v>3</v>
      </c>
      <c r="W15" s="233">
        <f t="shared" si="6"/>
        <v>18</v>
      </c>
      <c r="X15" s="241" t="str">
        <f>IF(ISBLANK('JOURNÉE 2'!AN243),"",'JOURNÉE 2'!AN243)</f>
        <v/>
      </c>
      <c r="Y15" s="82" t="str">
        <f>IF(X15="","",IF(X15=999,"",RANK(X15,($C$14:$C$17,$F$14:$F$17,$I$14:$I$17,$L$14:$L$17,$O$14:$O$17,$R$14:$R$17,$U$14:$U$17,$X$14:$X$17,$AA$14:$AA$17),1)))</f>
        <v/>
      </c>
      <c r="Z15" s="235" t="str">
        <f t="shared" si="7"/>
        <v/>
      </c>
      <c r="AA15" s="240">
        <f>IF(ISBLANK('JOURNÉE 2'!AN215),"",'JOURNÉE 2'!AN215)</f>
        <v>67.5</v>
      </c>
      <c r="AB15" s="87">
        <f>IF(AA15="","",IF(AA15=999,"",RANK(AA15,($C$14:$C$17,$F$14:$F$17,$I$14:$I$17,$L$14:$L$17,$O$14:$O$17,$R$14:$R$17,$U$14:$U$17,$X$14:$X$17,$AA$14:$AA$17),1)))</f>
        <v>4</v>
      </c>
      <c r="AC15" s="233">
        <f t="shared" si="8"/>
        <v>17</v>
      </c>
    </row>
    <row r="16" spans="2:31" ht="18" customHeight="1" x14ac:dyDescent="0.4">
      <c r="B16" s="1639"/>
      <c r="C16" s="240" t="str">
        <f>IF(ISBLANK('JOURNÉE 2'!AN12),"",'JOURNÉE 2'!AN12)</f>
        <v/>
      </c>
      <c r="D16" s="87" t="str">
        <f>IF(C16="","",IF(C16=999,"",RANK(C16,($C$14:$C$17,$F$14:$F$17,$I$14:$I$17,$L$14:$L$17,$O$14:$O$17,$R$14:$R$17,$U$14:$U$17,$X$14:$X$17,$AA$14:$AA$17),1)))</f>
        <v/>
      </c>
      <c r="E16" s="374" t="str">
        <f t="shared" si="0"/>
        <v/>
      </c>
      <c r="F16" s="241" t="str">
        <f>IF(ISBLANK('JOURNÉE 2'!AN48),"",'JOURNÉE 2'!AN48)</f>
        <v/>
      </c>
      <c r="G16" s="82" t="str">
        <f>IF(F16="","",IF(F16=999,"",RANK(F16,($C$14:$C$17,$F$14:$F$17,$I$14:$I$17,$L$14:$L$17,$O$14:$O$17,$R$14:$R$17,$U$14:$U$17,$X$14:$X$17,$AA$14:$AA$17),1)))</f>
        <v/>
      </c>
      <c r="H16" s="375" t="str">
        <f t="shared" si="1"/>
        <v/>
      </c>
      <c r="I16" s="240" t="str">
        <f>IF(ISBLANK('JOURNÉE 2'!AN84),"",'JOURNÉE 2'!AN84)</f>
        <v/>
      </c>
      <c r="J16" s="87" t="str">
        <f>IF(I16="","",IF(I16=999,"",RANK(I16,($C$14:$C$17,$F$14:$F$17,$I$14:$I$17,$L$14:$L$17,$O$14:$O$17,$R$14:$R$17,$U$14:$U$17,$X$14:$X$17,$AA$14:$AA$17),1)))</f>
        <v/>
      </c>
      <c r="K16" s="374" t="str">
        <f t="shared" si="2"/>
        <v/>
      </c>
      <c r="L16" s="241" t="str">
        <f>IF(ISBLANK('JOURNÉE 2'!AN108),"",'JOURNÉE 2'!AN108)</f>
        <v/>
      </c>
      <c r="M16" s="82" t="str">
        <f>IF(L16="","",IF(L16=999,"",RANK(L16,($C$14:$C$17,$F$14:$F$17,$I$14:$I$17,$L$14:$L$17,$O$14:$O$17,$R$14:$R$17,$U$14:$U$17,$X$14:$X$17,$AA$14:$AA$17),1)))</f>
        <v/>
      </c>
      <c r="N16" s="375" t="str">
        <f t="shared" si="3"/>
        <v/>
      </c>
      <c r="O16" s="240" t="str">
        <f>IF(ISBLANK('JOURNÉE 2'!AN126),"",'JOURNÉE 2'!AN126)</f>
        <v/>
      </c>
      <c r="P16" s="87" t="str">
        <f>IF(O16="","",IF(O16=999,"",RANK(O16,($C$14:$C$17,$F$14:$F$17,$I$14:$I$17,$L$14:$L$17,$O$14:$O$17,$R$14:$R$17,$U$14:$U$17,$X$14:$X$17,$AA$14:$AA$17),1)))</f>
        <v/>
      </c>
      <c r="Q16" s="374" t="str">
        <f t="shared" si="4"/>
        <v/>
      </c>
      <c r="R16" s="241" t="str">
        <f>IF(ISBLANK('JOURNÉE 2'!AN152),"",'JOURNÉE 2'!AN152)</f>
        <v/>
      </c>
      <c r="S16" s="82" t="str">
        <f>IF(R16="","",IF(R16=999,"",RANK(R16,($C$14:$C$17,$F$14:$F$17,$I$14:$I$17,$L$14:$L$17,$O$14:$O$17,$R$14:$R$17,$U$14:$U$17,$X$14:$X$17,$AA$14:$AA$17),1)))</f>
        <v/>
      </c>
      <c r="T16" s="375" t="str">
        <f t="shared" si="5"/>
        <v/>
      </c>
      <c r="U16" s="240">
        <f>IF(ISBLANK('JOURNÉE 2'!AN186),"",'JOURNÉE 2'!AN186)</f>
        <v>67.900000000000006</v>
      </c>
      <c r="V16" s="87">
        <f>IF(U16="","",IF(U16=999,"",RANK(U16,($C$14:$C$17,$F$14:$F$17,$I$14:$I$17,$L$14:$L$17,$O$14:$O$17,$R$14:$R$17,$U$14:$U$17,$X$14:$X$17,$AA$14:$AA$17),1)))</f>
        <v>5</v>
      </c>
      <c r="W16" s="374">
        <f t="shared" si="6"/>
        <v>16</v>
      </c>
      <c r="X16" s="241" t="str">
        <f>IF(ISBLANK('JOURNÉE 2'!AN244),"",'JOURNÉE 2'!AN244)</f>
        <v/>
      </c>
      <c r="Y16" s="82" t="str">
        <f>IF(X16="","",IF(X16=999,"",RANK(X16,($C$14:$C$17,$F$14:$F$17,$I$14:$I$17,$L$14:$L$17,$O$14:$O$17,$R$14:$R$17,$U$14:$U$17,$X$14:$X$17,$AA$14:$AA$17),1)))</f>
        <v/>
      </c>
      <c r="Z16" s="375" t="str">
        <f t="shared" si="7"/>
        <v/>
      </c>
      <c r="AA16" s="240" t="str">
        <f>IF(ISBLANK('JOURNÉE 2'!AN216),"",'JOURNÉE 2'!AN216)</f>
        <v/>
      </c>
      <c r="AB16" s="87" t="str">
        <f>IF(AA16="","",IF(AA16=999,"",RANK(AA16,($C$14:$C$17,$F$14:$F$17,$I$14:$I$17,$L$14:$L$17,$O$14:$O$17,$R$14:$R$17,$U$14:$U$17,$X$14:$X$17,$AA$14:$AA$17),1)))</f>
        <v/>
      </c>
      <c r="AC16" s="374" t="str">
        <f t="shared" si="8"/>
        <v/>
      </c>
    </row>
    <row r="17" spans="2:29" ht="18" customHeight="1" thickBot="1" x14ac:dyDescent="0.45">
      <c r="B17" s="1640"/>
      <c r="C17" s="242" t="str">
        <f>IF(ISBLANK('JOURNÉE 2'!AN13),"",'JOURNÉE 2'!AN13)</f>
        <v/>
      </c>
      <c r="D17" s="99" t="str">
        <f>IF(C17="","",IF(C17=999,"",RANK(C17,($C$14:$C$17,$F$14:$F$17,$I$14:$I$17,$L$14:$L$17,$O$14:$O$17,$R$14:$R$17,$U$14:$U$17,$X$14:$X$17,$AA$14:$AA$17),1)))</f>
        <v/>
      </c>
      <c r="E17" s="236" t="str">
        <f t="shared" si="0"/>
        <v/>
      </c>
      <c r="F17" s="243" t="str">
        <f>IF(ISBLANK('JOURNÉE 2'!AN49),"",'JOURNÉE 2'!AN49)</f>
        <v/>
      </c>
      <c r="G17" s="205" t="str">
        <f>IF(F17="","",IF(F17=999,"",RANK(F17,($C$14:$C$17,$F$14:$F$17,$I$14:$I$17,$L$14:$L$17,$O$14:$O$17,$R$14:$R$17,$U$14:$U$17,$X$14:$X$17,$AA$14:$AA$17),1)))</f>
        <v/>
      </c>
      <c r="H17" s="237" t="str">
        <f t="shared" si="1"/>
        <v/>
      </c>
      <c r="I17" s="242" t="str">
        <f>IF(ISBLANK('JOURNÉE 2'!AN85),"",'JOURNÉE 2'!AN85)</f>
        <v/>
      </c>
      <c r="J17" s="99" t="str">
        <f>IF(I17="","",IF(I17=999,"",RANK(I17,($C$14:$C$17,$F$14:$F$17,$I$14:$I$17,$L$14:$L$17,$O$14:$O$17,$R$14:$R$17,$U$14:$U$17,$X$14:$X$17,$AA$14:$AA$17),1)))</f>
        <v/>
      </c>
      <c r="K17" s="236" t="str">
        <f t="shared" si="2"/>
        <v/>
      </c>
      <c r="L17" s="243" t="str">
        <f>IF(ISBLANK('JOURNÉE 2'!AN109),"",'JOURNÉE 2'!AN109)</f>
        <v/>
      </c>
      <c r="M17" s="205" t="str">
        <f>IF(L17="","",IF(L17=999,"",RANK(L17,($C$14:$C$17,$F$14:$F$17,$I$14:$I$17,$L$14:$L$17,$O$14:$O$17,$R$14:$R$17,$U$14:$U$17,$X$14:$X$17,$AA$14:$AA$17),1)))</f>
        <v/>
      </c>
      <c r="N17" s="237" t="str">
        <f t="shared" si="3"/>
        <v/>
      </c>
      <c r="O17" s="242" t="str">
        <f>IF(ISBLANK('JOURNÉE 2'!AN127),"",'JOURNÉE 2'!AN127)</f>
        <v/>
      </c>
      <c r="P17" s="99" t="str">
        <f>IF(O17="","",IF(O17=999,"",RANK(O17,($C$14:$C$17,$F$14:$F$17,$I$14:$I$17,$L$14:$L$17,$O$14:$O$17,$R$14:$R$17,$U$14:$U$17,$X$14:$X$17,$AA$14:$AA$17),1)))</f>
        <v/>
      </c>
      <c r="Q17" s="236" t="str">
        <f t="shared" si="4"/>
        <v/>
      </c>
      <c r="R17" s="243" t="str">
        <f>IF(ISBLANK('JOURNÉE 2'!AN153),"",'JOURNÉE 2'!AN153)</f>
        <v/>
      </c>
      <c r="S17" s="205" t="str">
        <f>IF(R17="","",IF(R17=999,"",RANK(R17,($C$14:$C$17,$F$14:$F$17,$I$14:$I$17,$L$14:$L$17,$O$14:$O$17,$R$14:$R$17,$U$14:$U$17,$X$14:$X$17,$AA$14:$AA$17),1)))</f>
        <v/>
      </c>
      <c r="T17" s="237" t="str">
        <f t="shared" si="5"/>
        <v/>
      </c>
      <c r="U17" s="242" t="str">
        <f>IF(ISBLANK('JOURNÉE 2'!AN187),"",'JOURNÉE 2'!AN187)</f>
        <v/>
      </c>
      <c r="V17" s="99" t="str">
        <f>IF(U17="","",IF(U17=999,"",RANK(U17,($C$14:$C$17,$F$14:$F$17,$I$14:$I$17,$L$14:$L$17,$O$14:$O$17,$R$14:$R$17,$U$14:$U$17,$X$14:$X$17,$AA$14:$AA$17),1)))</f>
        <v/>
      </c>
      <c r="W17" s="236" t="str">
        <f t="shared" si="6"/>
        <v/>
      </c>
      <c r="X17" s="243" t="str">
        <f>IF(ISBLANK('JOURNÉE 2'!AN245),"",'JOURNÉE 2'!AN245)</f>
        <v/>
      </c>
      <c r="Y17" s="205" t="str">
        <f>IF(X17="","",IF(X17=999,"",RANK(X17,($C$14:$C$17,$F$14:$F$17,$I$14:$I$17,$L$14:$L$17,$O$14:$O$17,$R$14:$R$17,$U$14:$U$17,$X$14:$X$17,$AA$14:$AA$17),1)))</f>
        <v/>
      </c>
      <c r="Z17" s="237" t="str">
        <f t="shared" si="7"/>
        <v/>
      </c>
      <c r="AA17" s="242" t="str">
        <f>IF(ISBLANK('JOURNÉE 2'!AN217),"",'JOURNÉE 2'!AN217)</f>
        <v/>
      </c>
      <c r="AB17" s="99" t="str">
        <f>IF(AA17="","",IF(AA17=999,"",RANK(AA17,($C$14:$C$17,$F$14:$F$17,$I$14:$I$17,$L$14:$L$17,$O$14:$O$17,$R$14:$R$17,$U$14:$U$17,$X$14:$X$17,$AA$14:$AA$17),1)))</f>
        <v/>
      </c>
      <c r="AC17" s="236" t="str">
        <f t="shared" si="8"/>
        <v/>
      </c>
    </row>
    <row r="18" spans="2:29" ht="25.5" customHeight="1" thickBot="1" x14ac:dyDescent="0.45">
      <c r="B18" s="244" t="s">
        <v>201</v>
      </c>
      <c r="C18" s="1633">
        <f>IF(SUM(E7:E17)=0,"",SUM(E7:E17))</f>
        <v>34</v>
      </c>
      <c r="D18" s="1547"/>
      <c r="E18" s="1632"/>
      <c r="F18" s="1631">
        <f>IF(SUM(H7:H17)=0,"",SUM(H7:H17))</f>
        <v>134</v>
      </c>
      <c r="G18" s="1547"/>
      <c r="H18" s="1632"/>
      <c r="I18" s="1633">
        <f>IF(SUM(K7:K17)=0,"",SUM(K7:K17))</f>
        <v>152</v>
      </c>
      <c r="J18" s="1547"/>
      <c r="K18" s="1632"/>
      <c r="L18" s="1631">
        <f>IF(SUM(N7:N17)=0,"",SUM(N7:N17))</f>
        <v>14</v>
      </c>
      <c r="M18" s="1547"/>
      <c r="N18" s="1632"/>
      <c r="O18" s="1633">
        <f>IF(SUM(Q7:Q17)=0,"",SUM(Q7:Q17))</f>
        <v>58</v>
      </c>
      <c r="P18" s="1547"/>
      <c r="Q18" s="1632"/>
      <c r="R18" s="1631">
        <f>IF(SUM(T7:T17)=0,"",SUM(T7:T17))</f>
        <v>59</v>
      </c>
      <c r="S18" s="1547"/>
      <c r="T18" s="1632"/>
      <c r="U18" s="1633">
        <f>IF(SUM(W7:W17)=0,"",SUM(W7:W17))</f>
        <v>216</v>
      </c>
      <c r="V18" s="1547"/>
      <c r="W18" s="1632"/>
      <c r="X18" s="1631" t="str">
        <f>IF(SUM(Z7:Z17)=0,"",SUM(Z7:Z17))</f>
        <v/>
      </c>
      <c r="Y18" s="1547"/>
      <c r="Z18" s="1632"/>
      <c r="AA18" s="1633">
        <f>IF(SUM(AC7:AC17)=0,"",SUM(AC7:AC17))</f>
        <v>82</v>
      </c>
      <c r="AB18" s="1547"/>
      <c r="AC18" s="1632"/>
    </row>
    <row r="19" spans="2:29" ht="25.5" customHeight="1" thickBot="1" x14ac:dyDescent="0.45">
      <c r="B19" s="245" t="s">
        <v>302</v>
      </c>
      <c r="C19" s="1652">
        <f>IF(C18="","",RANK(C18,$C$18:$AC$18,0))</f>
        <v>7</v>
      </c>
      <c r="D19" s="1574"/>
      <c r="E19" s="1575"/>
      <c r="F19" s="1651">
        <f>IF(F18="","",RANK(F18,$C$18:$AC$18,0))</f>
        <v>3</v>
      </c>
      <c r="G19" s="1574"/>
      <c r="H19" s="1575"/>
      <c r="I19" s="1652">
        <f>IF(I18="","",RANK(I18,$C$18:$AC$18,0))</f>
        <v>2</v>
      </c>
      <c r="J19" s="1574"/>
      <c r="K19" s="1575"/>
      <c r="L19" s="1651">
        <f>IF(L18="","",RANK(L18,$C$18:$AC$18,0))</f>
        <v>8</v>
      </c>
      <c r="M19" s="1574"/>
      <c r="N19" s="1575"/>
      <c r="O19" s="1652">
        <f>IF(O18="","",RANK(O18,$C$18:$AC$18,0))</f>
        <v>6</v>
      </c>
      <c r="P19" s="1574"/>
      <c r="Q19" s="1575"/>
      <c r="R19" s="1651">
        <f>IF(R18="","",RANK(R18,$C$18:$AC$18,0))</f>
        <v>5</v>
      </c>
      <c r="S19" s="1574"/>
      <c r="T19" s="1575"/>
      <c r="U19" s="1652">
        <f>IF(U18="","",RANK(U18,$C$18:$AC$18,0))</f>
        <v>1</v>
      </c>
      <c r="V19" s="1574"/>
      <c r="W19" s="1575"/>
      <c r="X19" s="1651" t="str">
        <f>IF(X18="","",RANK(X18,$C$18:$AC$18,0))</f>
        <v/>
      </c>
      <c r="Y19" s="1574"/>
      <c r="Z19" s="1575"/>
      <c r="AA19" s="1652">
        <f>IF(AA18="","",RANK(AA18,$C$18:$AC$18,0))</f>
        <v>4</v>
      </c>
      <c r="AB19" s="1574"/>
      <c r="AC19" s="1575"/>
    </row>
    <row r="20" spans="2:29" ht="25.5" customHeight="1" thickBot="1" x14ac:dyDescent="0.45">
      <c r="B20" s="244" t="s">
        <v>203</v>
      </c>
      <c r="C20" s="1633">
        <f>IF(C19="","",IF(C19=1,15,IF(C19=2,12,13-C19)))</f>
        <v>6</v>
      </c>
      <c r="D20" s="1547"/>
      <c r="E20" s="1632"/>
      <c r="F20" s="1631">
        <f>IF(F19="","",IF(F19=1,15,IF(F19=2,12,13-F19)))</f>
        <v>10</v>
      </c>
      <c r="G20" s="1547"/>
      <c r="H20" s="1632"/>
      <c r="I20" s="1633">
        <f>IF(I19="","",IF(I19=1,15,IF(I19=2,12,13-I19)))</f>
        <v>12</v>
      </c>
      <c r="J20" s="1547"/>
      <c r="K20" s="1632"/>
      <c r="L20" s="1631">
        <f>IF(L19="","",IF(L19=1,15,IF(L19=2,12,13-L19)))</f>
        <v>5</v>
      </c>
      <c r="M20" s="1547"/>
      <c r="N20" s="1632"/>
      <c r="O20" s="1633">
        <f>IF(O19="","",IF(O19=1,15,IF(O19=2,12,13-O19)))</f>
        <v>7</v>
      </c>
      <c r="P20" s="1547"/>
      <c r="Q20" s="1632"/>
      <c r="R20" s="1631">
        <f>IF(R19="","",IF(R19=1,15,IF(R19=2,12,13-R19)))</f>
        <v>8</v>
      </c>
      <c r="S20" s="1547"/>
      <c r="T20" s="1632"/>
      <c r="U20" s="1633">
        <f>IF(U19="","",IF(U19=1,15,IF(U19=2,12,13-U19)))</f>
        <v>15</v>
      </c>
      <c r="V20" s="1547"/>
      <c r="W20" s="1632"/>
      <c r="X20" s="1631" t="str">
        <f>IF(X19="","",IF(X19=1,15,IF(X19=2,12,13-X19)))</f>
        <v/>
      </c>
      <c r="Y20" s="1547"/>
      <c r="Z20" s="1632"/>
      <c r="AA20" s="1633">
        <f>IF(AA19="","",IF(AA19=1,15,IF(AA19=2,12,13-AA19)))</f>
        <v>9</v>
      </c>
      <c r="AB20" s="1547"/>
      <c r="AC20" s="1632"/>
    </row>
  </sheetData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  <mergeCell ref="X5:Z5"/>
    <mergeCell ref="B1:AC1"/>
    <mergeCell ref="B2:AC2"/>
    <mergeCell ref="K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I18:K18"/>
    <mergeCell ref="L18:N18"/>
    <mergeCell ref="O18:Q18"/>
    <mergeCell ref="R18:T18"/>
    <mergeCell ref="U18:W18"/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</mergeCells>
  <pageMargins left="0.70866141732283472" right="0.70866141732283472" top="0.74803149606299213" bottom="0.74803149606299213" header="0" footer="0"/>
  <pageSetup paperSize="9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AF21"/>
  <sheetViews>
    <sheetView zoomScaleNormal="100" workbookViewId="0">
      <selection activeCell="U7" sqref="U7"/>
    </sheetView>
  </sheetViews>
  <sheetFormatPr baseColWidth="10" defaultColWidth="12.5546875" defaultRowHeight="15" customHeight="1" x14ac:dyDescent="0.4"/>
  <cols>
    <col min="1" max="1" width="3.71875" customWidth="1"/>
    <col min="2" max="2" width="9.71875" customWidth="1"/>
    <col min="3" max="29" width="5.5546875" customWidth="1"/>
    <col min="30" max="30" width="6.71875" customWidth="1"/>
    <col min="31" max="32" width="11.44140625" customWidth="1"/>
  </cols>
  <sheetData>
    <row r="1" spans="1:32" ht="18" customHeight="1" x14ac:dyDescent="0.6">
      <c r="A1" s="11"/>
      <c r="B1" s="1642" t="s">
        <v>1862</v>
      </c>
      <c r="C1" s="1551"/>
      <c r="D1" s="1551"/>
      <c r="E1" s="1551"/>
      <c r="F1" s="1551"/>
      <c r="G1" s="1551"/>
      <c r="H1" s="1551"/>
      <c r="I1" s="1551"/>
      <c r="J1" s="1551"/>
      <c r="K1" s="1551"/>
      <c r="L1" s="1551"/>
      <c r="M1" s="1551"/>
      <c r="N1" s="1551"/>
      <c r="O1" s="1551"/>
      <c r="P1" s="1551"/>
      <c r="Q1" s="1551"/>
      <c r="R1" s="1551"/>
      <c r="S1" s="1551"/>
      <c r="T1" s="1551"/>
      <c r="U1" s="1551"/>
      <c r="V1" s="1551"/>
      <c r="W1" s="1551"/>
      <c r="X1" s="1551"/>
      <c r="Y1" s="1551"/>
      <c r="Z1" s="1551"/>
      <c r="AA1" s="1551"/>
      <c r="AB1" s="1551"/>
      <c r="AC1" s="1551"/>
      <c r="AD1" s="11"/>
      <c r="AE1" s="7"/>
      <c r="AF1" s="11"/>
    </row>
    <row r="2" spans="1:32" ht="18" customHeight="1" x14ac:dyDescent="0.6">
      <c r="A2" s="11"/>
      <c r="B2" s="1642" t="s">
        <v>2068</v>
      </c>
      <c r="C2" s="1551"/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  <c r="T2" s="1551"/>
      <c r="U2" s="1551"/>
      <c r="V2" s="1551"/>
      <c r="W2" s="1551"/>
      <c r="X2" s="1551"/>
      <c r="Y2" s="1551"/>
      <c r="Z2" s="1551"/>
      <c r="AA2" s="1551"/>
      <c r="AB2" s="1551"/>
      <c r="AC2" s="1551"/>
      <c r="AD2" s="11"/>
      <c r="AE2" s="7"/>
      <c r="AF2" s="11"/>
    </row>
    <row r="3" spans="1:32" ht="18" customHeight="1" x14ac:dyDescent="0.4">
      <c r="A3" s="11"/>
      <c r="B3" s="26"/>
      <c r="C3" s="222" t="s">
        <v>303</v>
      </c>
      <c r="D3" s="16"/>
      <c r="E3" s="16"/>
      <c r="F3" s="16"/>
      <c r="G3" s="16"/>
      <c r="H3" s="16"/>
      <c r="I3" s="16"/>
      <c r="J3" s="16"/>
      <c r="K3" s="16"/>
      <c r="L3" s="1643"/>
      <c r="M3" s="1551"/>
      <c r="N3" s="1551"/>
      <c r="O3" s="1551"/>
      <c r="P3" s="1551"/>
      <c r="Q3" s="1551"/>
      <c r="R3" s="1551"/>
      <c r="S3" s="1551"/>
      <c r="T3" s="1551"/>
      <c r="U3" s="1551"/>
      <c r="V3" s="1551"/>
      <c r="W3" s="1551"/>
      <c r="X3" s="1551"/>
      <c r="Y3" s="1551"/>
      <c r="Z3" s="16"/>
      <c r="AB3" s="11"/>
      <c r="AC3" s="11"/>
      <c r="AD3" s="11"/>
      <c r="AE3" s="7"/>
      <c r="AF3" s="11"/>
    </row>
    <row r="4" spans="1:32" ht="18" customHeight="1" thickBot="1" x14ac:dyDescent="0.55000000000000004">
      <c r="A4" s="11"/>
      <c r="B4" s="1634"/>
      <c r="C4" s="1551"/>
      <c r="D4" s="1551"/>
      <c r="E4" s="1551"/>
      <c r="F4" s="223"/>
      <c r="G4" s="223"/>
      <c r="H4" s="1771"/>
      <c r="I4" s="1551"/>
      <c r="J4" s="1551"/>
      <c r="K4" s="1551"/>
      <c r="L4" s="28"/>
      <c r="M4" s="11"/>
      <c r="N4" s="11"/>
      <c r="O4" s="11"/>
      <c r="P4" s="11"/>
      <c r="Q4" s="11"/>
      <c r="S4" s="11"/>
      <c r="T4" s="11"/>
      <c r="U4" s="11"/>
      <c r="V4" s="11"/>
      <c r="W4" s="1645" t="s">
        <v>300</v>
      </c>
      <c r="X4" s="1646"/>
      <c r="Y4" s="1646"/>
      <c r="Z4" s="1646"/>
      <c r="AA4" s="1646"/>
      <c r="AB4" s="1646"/>
      <c r="AC4" s="26">
        <v>72</v>
      </c>
      <c r="AD4" s="11"/>
      <c r="AE4" s="7"/>
      <c r="AF4" s="11"/>
    </row>
    <row r="5" spans="1:32" ht="18" customHeight="1" x14ac:dyDescent="0.4">
      <c r="A5" s="11"/>
      <c r="B5" s="1647"/>
      <c r="C5" s="1635" t="s">
        <v>64</v>
      </c>
      <c r="D5" s="1636"/>
      <c r="E5" s="1637"/>
      <c r="F5" s="1641" t="s">
        <v>318</v>
      </c>
      <c r="G5" s="1636"/>
      <c r="H5" s="1637"/>
      <c r="I5" s="1635" t="s">
        <v>137</v>
      </c>
      <c r="J5" s="1636"/>
      <c r="K5" s="1637"/>
      <c r="L5" s="1641" t="s">
        <v>140</v>
      </c>
      <c r="M5" s="1636"/>
      <c r="N5" s="1637"/>
      <c r="O5" s="1635" t="s">
        <v>154</v>
      </c>
      <c r="P5" s="1636"/>
      <c r="Q5" s="1637"/>
      <c r="R5" s="1641" t="s">
        <v>165</v>
      </c>
      <c r="S5" s="1636"/>
      <c r="T5" s="1637"/>
      <c r="U5" s="1635" t="s">
        <v>173</v>
      </c>
      <c r="V5" s="1636"/>
      <c r="W5" s="1637"/>
      <c r="X5" s="1641" t="s">
        <v>323</v>
      </c>
      <c r="Y5" s="1636"/>
      <c r="Z5" s="1637"/>
      <c r="AA5" s="1635" t="s">
        <v>176</v>
      </c>
      <c r="AB5" s="1636"/>
      <c r="AC5" s="1637"/>
      <c r="AD5" s="11"/>
      <c r="AE5" s="7"/>
      <c r="AF5" s="11"/>
    </row>
    <row r="6" spans="1:32" ht="18" customHeight="1" thickBot="1" x14ac:dyDescent="0.45">
      <c r="A6" s="11"/>
      <c r="B6" s="1640"/>
      <c r="C6" s="224" t="s">
        <v>188</v>
      </c>
      <c r="D6" s="225" t="s">
        <v>304</v>
      </c>
      <c r="E6" s="226" t="s">
        <v>49</v>
      </c>
      <c r="F6" s="227" t="s">
        <v>188</v>
      </c>
      <c r="G6" s="228" t="s">
        <v>305</v>
      </c>
      <c r="H6" s="229" t="s">
        <v>49</v>
      </c>
      <c r="I6" s="224" t="s">
        <v>188</v>
      </c>
      <c r="J6" s="225" t="s">
        <v>306</v>
      </c>
      <c r="K6" s="226" t="s">
        <v>49</v>
      </c>
      <c r="L6" s="227" t="s">
        <v>188</v>
      </c>
      <c r="M6" s="228" t="s">
        <v>307</v>
      </c>
      <c r="N6" s="229" t="s">
        <v>49</v>
      </c>
      <c r="O6" s="224" t="s">
        <v>188</v>
      </c>
      <c r="P6" s="225" t="s">
        <v>308</v>
      </c>
      <c r="Q6" s="226" t="s">
        <v>49</v>
      </c>
      <c r="R6" s="227" t="s">
        <v>188</v>
      </c>
      <c r="S6" s="228" t="s">
        <v>309</v>
      </c>
      <c r="T6" s="229" t="s">
        <v>49</v>
      </c>
      <c r="U6" s="224" t="s">
        <v>188</v>
      </c>
      <c r="V6" s="225" t="s">
        <v>310</v>
      </c>
      <c r="W6" s="226" t="s">
        <v>49</v>
      </c>
      <c r="X6" s="227" t="s">
        <v>188</v>
      </c>
      <c r="Y6" s="228" t="s">
        <v>311</v>
      </c>
      <c r="Z6" s="229" t="s">
        <v>49</v>
      </c>
      <c r="AA6" s="224" t="s">
        <v>188</v>
      </c>
      <c r="AB6" s="225" t="s">
        <v>312</v>
      </c>
      <c r="AC6" s="226" t="s">
        <v>49</v>
      </c>
      <c r="AD6" s="11"/>
      <c r="AE6" s="7"/>
      <c r="AF6" s="376" t="s">
        <v>313</v>
      </c>
    </row>
    <row r="7" spans="1:32" ht="18" customHeight="1" x14ac:dyDescent="0.4">
      <c r="A7" s="11"/>
      <c r="B7" s="1638" t="s">
        <v>198</v>
      </c>
      <c r="C7" s="180">
        <f>IF(ISBLANK('J1&amp;J2'!N9),"",'J1&amp;J2'!N9)</f>
        <v>63</v>
      </c>
      <c r="D7" s="109">
        <f>IF(C7="","",RANK(C7,($C$7:$C$9,$F$7:$F$9,$I$7:$I$9,$L$7:$L$9,$O$7:$O$9,$R$7:$R$9,$U$7:$U$9,$X$7:$X$9,$AA$7:$AA$9),1))</f>
        <v>6</v>
      </c>
      <c r="E7" s="230">
        <f>IF(D7&gt;20,"",IF(D7&lt;=190,40-((D7-1)*2),1))</f>
        <v>30</v>
      </c>
      <c r="F7" s="195">
        <f>IF(ISBLANK('J1&amp;J2'!N45),"",'J1&amp;J2'!N45)</f>
        <v>55</v>
      </c>
      <c r="G7" s="115">
        <f>IF(F7="","",RANK(F7,($C$7:$C$9,$F$7:$F$9,$I$7:$I$9,$L$7:$L$9,$O$7:$O$9,$R$7:$R$9,$U$7:$U$9,$X$7:$X$9,$AA$7:$AA$9),1))</f>
        <v>1</v>
      </c>
      <c r="H7" s="231">
        <f>IF(G7&gt;20,"",IF(G7&lt;=190,40-((G7-1)*2),1))</f>
        <v>40</v>
      </c>
      <c r="I7" s="180">
        <f>IF(ISBLANK('J1&amp;J2'!N81),"",'J1&amp;J2'!N81)</f>
        <v>60</v>
      </c>
      <c r="J7" s="109">
        <f>IF(I7="","",RANK(I7,($C$7:$C$9,$F$7:$F$9,$I$7:$I$9,$L$7:$L$9,$O$7:$O$9,$R$7:$R$9,$U$7:$U$9,$X$7:$X$9,$AA$7:$AA$9),1))</f>
        <v>3</v>
      </c>
      <c r="K7" s="230">
        <f>IF(J7&gt;20,"",IF(J7&lt;=190,40-((J7-1)*2),1))</f>
        <v>36</v>
      </c>
      <c r="L7" s="195">
        <f>IF(ISBLANK('J1&amp;J2'!N105),"",'J1&amp;J2'!N105)</f>
        <v>63</v>
      </c>
      <c r="M7" s="115">
        <f>IF(L7="","",RANK(L7,($C$7:$C$9,$F$7:$F$9,$I$7:$I$9,$L$7:$L$9,$O$7:$O$9,$R$7:$R$9,$U$7:$U$9,$X$7:$X$9,$AA$7:$AA$9),1))</f>
        <v>6</v>
      </c>
      <c r="N7" s="231">
        <f>IF(M7&gt;20,"",IF(M7&lt;=190,40-((M7-1)*2),1))</f>
        <v>30</v>
      </c>
      <c r="O7" s="180">
        <f>IF(ISBLANK('J1&amp;J2'!N123),"",'J1&amp;J2'!N123)</f>
        <v>68</v>
      </c>
      <c r="P7" s="109">
        <f>IF(O7="","",RANK(O7,($C$7:$C$9,$F$7:$F$9,$I$7:$I$9,$L$7:$L$9,$O$7:$O$9,$R$7:$R$9,$U$7:$U$9,$X$7:$X$9,$AA$7:$AA$9),1))</f>
        <v>16</v>
      </c>
      <c r="Q7" s="230">
        <f>IF(P7&gt;20,"",IF(P7&lt;=190,40-((P7-1)*2),1))</f>
        <v>10</v>
      </c>
      <c r="R7" s="195">
        <f>IF(ISBLANK('J1&amp;J2'!N149),"",'J1&amp;J2'!N149)</f>
        <v>67</v>
      </c>
      <c r="S7" s="115">
        <f>IF(R7="","",RANK(R7,($C$7:$C$9,$F$7:$F$9,$I$7:$I$9,$L$7:$L$9,$O$7:$O$9,$R$7:$R$9,$U$7:$U$9,$X$7:$X$9,$AA$7:$AA$9),1))</f>
        <v>12</v>
      </c>
      <c r="T7" s="231">
        <f>IF(S7&gt;20,"",IF(S7&lt;=190,40-((S7-1)*2),1))</f>
        <v>18</v>
      </c>
      <c r="U7" s="180">
        <f>IF(ISBLANK('J1&amp;J2'!N183),"",'J1&amp;J2'!N183)</f>
        <v>61</v>
      </c>
      <c r="V7" s="109">
        <f>IF(U7="","",RANK(U7,($C$7:$C$9,$F$7:$F$9,$I$7:$I$9,$L$7:$L$9,$O$7:$O$9,$R$7:$R$9,$U$7:$U$9,$X$7:$X$9,$AA$7:$AA$9),1))</f>
        <v>5</v>
      </c>
      <c r="W7" s="230">
        <f>IF(V7&gt;20,"",IF(V7&lt;=190,40-((V7-1)*2),1))</f>
        <v>32</v>
      </c>
      <c r="X7" s="195" t="str">
        <f>IF(ISBLANK('J1&amp;J2'!N241),"",'J1&amp;J2'!N241)</f>
        <v/>
      </c>
      <c r="Y7" s="115" t="str">
        <f>IF(X7="","",RANK(X7,($C$7:$C$9,$F$7:$F$9,$I$7:$I$9,$L$7:$L$9,$O$7:$O$9,$R$7:$R$9,$U$7:$U$9,$X$7:$X$9,$AA$7:$AA$9),1))</f>
        <v/>
      </c>
      <c r="Z7" s="231" t="str">
        <f>IF(Y7&gt;20,"",IF(Y7&lt;=190,80-((Y7-1)*4),1))</f>
        <v/>
      </c>
      <c r="AA7" s="180">
        <f>IF(ISBLANK('J1&amp;J2'!N213),"",'J1&amp;J2'!N213)</f>
        <v>67</v>
      </c>
      <c r="AB7" s="109">
        <f>IF(AA7="","",RANK(AA7,($C$7:$C$9,$F$7:$F$9,$I$7:$I$9,$L$7:$L$9,$O$7:$O$9,$R$7:$R$9,$U$7:$U$9,$X$7:$X$9,$AA$7:$AA$9),1))</f>
        <v>12</v>
      </c>
      <c r="AC7" s="230">
        <f>IF(AB7&gt;20,"",IF(AB7&lt;=190,40-((AB7-1)*2),1))</f>
        <v>18</v>
      </c>
      <c r="AD7" s="11"/>
      <c r="AE7" s="7"/>
      <c r="AF7" s="11"/>
    </row>
    <row r="8" spans="1:32" ht="18" customHeight="1" x14ac:dyDescent="0.4">
      <c r="A8" s="11"/>
      <c r="B8" s="1639"/>
      <c r="C8" s="232">
        <f>IF(ISBLANK('J1&amp;J2'!N10),"",'J1&amp;J2'!N10)</f>
        <v>66</v>
      </c>
      <c r="D8" s="87">
        <f>IF(C8="","",RANK(C8,($C$7:$C$9,$F$7:$F$9,$I$7:$I$9,$L$7:$L$9,$O$7:$O$9,$R$7:$R$9,$U$7:$U$9,$X$7:$X$9,$AA$7:$AA$9),1))</f>
        <v>11</v>
      </c>
      <c r="E8" s="233">
        <f>IF(D8&gt;20,"",IF(D8&lt;=190,40-((D8-1)*2),1))</f>
        <v>20</v>
      </c>
      <c r="F8" s="234">
        <f>IF(ISBLANK('J1&amp;J2'!N46),"",'J1&amp;J2'!N46)</f>
        <v>56</v>
      </c>
      <c r="G8" s="82">
        <f>IF(F8="","",RANK(F8,($C$7:$C$9,$F$7:$F$9,$I$7:$I$9,$L$7:$L$9,$O$7:$O$9,$R$7:$R$9,$U$7:$U$9,$X$7:$X$9,$AA$7:$AA$9),1))</f>
        <v>2</v>
      </c>
      <c r="H8" s="235">
        <f>IF(G8&gt;20,"",IF(G8&lt;=190,40-((G8-1)*2),1))</f>
        <v>38</v>
      </c>
      <c r="I8" s="232">
        <f>IF(ISBLANK('J1&amp;J2'!N82),"",'J1&amp;J2'!N82)</f>
        <v>64</v>
      </c>
      <c r="J8" s="87">
        <f>IF(I8="","",RANK(I8,($C$7:$C$9,$F$7:$F$9,$I$7:$I$9,$L$7:$L$9,$O$7:$O$9,$R$7:$R$9,$U$7:$U$9,$X$7:$X$9,$AA$7:$AA$9),1))</f>
        <v>8</v>
      </c>
      <c r="K8" s="233">
        <f>IF(J8&gt;20,"",IF(J8&lt;=190,40-((J8-1)*2),1))</f>
        <v>26</v>
      </c>
      <c r="L8" s="234">
        <f>IF(ISBLANK('J1&amp;J2'!N106),"",'J1&amp;J2'!N106)</f>
        <v>74</v>
      </c>
      <c r="M8" s="82">
        <f>IF(L8="","",RANK(L8,($C$7:$C$9,$F$7:$F$9,$I$7:$I$9,$L$7:$L$9,$O$7:$O$9,$R$7:$R$9,$U$7:$U$9,$X$7:$X$9,$AA$7:$AA$9),1))</f>
        <v>23</v>
      </c>
      <c r="N8" s="235" t="str">
        <f>IF(M8&gt;20,"",IF(M8&lt;=190,40-((M8-1)*2),1))</f>
        <v/>
      </c>
      <c r="O8" s="232">
        <f>IF(ISBLANK('J1&amp;J2'!N124),"",'J1&amp;J2'!N124)</f>
        <v>72</v>
      </c>
      <c r="P8" s="87">
        <f>IF(O8="","",RANK(O8,($C$7:$C$9,$F$7:$F$9,$I$7:$I$9,$L$7:$L$9,$O$7:$O$9,$R$7:$R$9,$U$7:$U$9,$X$7:$X$9,$AA$7:$AA$9),1))</f>
        <v>20</v>
      </c>
      <c r="Q8" s="233">
        <f>IF(P8&gt;20,"",IF(P8&lt;=190,40-((P8-1)*2),1))</f>
        <v>2</v>
      </c>
      <c r="R8" s="234">
        <f>IF(ISBLANK('J1&amp;J2'!N150),"",'J1&amp;J2'!N150)</f>
        <v>68</v>
      </c>
      <c r="S8" s="82">
        <f>IF(R8="","",RANK(R8,($C$7:$C$9,$F$7:$F$9,$I$7:$I$9,$L$7:$L$9,$O$7:$O$9,$R$7:$R$9,$U$7:$U$9,$X$7:$X$9,$AA$7:$AA$9),1))</f>
        <v>16</v>
      </c>
      <c r="T8" s="235">
        <f>IF(S8&gt;20,"",IF(S8&lt;=190,40-((S8-1)*2),1))</f>
        <v>10</v>
      </c>
      <c r="U8" s="232">
        <f>IF(ISBLANK('J1&amp;J2'!N184),"",'J1&amp;J2'!N184)</f>
        <v>64</v>
      </c>
      <c r="V8" s="87">
        <f>IF(U8="","",RANK(U8,($C$7:$C$9,$F$7:$F$9,$I$7:$I$9,$L$7:$L$9,$O$7:$O$9,$R$7:$R$9,$U$7:$U$9,$X$7:$X$9,$AA$7:$AA$9),1))</f>
        <v>8</v>
      </c>
      <c r="W8" s="233">
        <f>IF(V8&gt;20,"",IF(V8&lt;=190,40-((V8-1)*2),1))</f>
        <v>26</v>
      </c>
      <c r="X8" s="234" t="str">
        <f>IF(ISBLANK('J1&amp;J2'!N242),"",'J1&amp;J2'!N242)</f>
        <v/>
      </c>
      <c r="Y8" s="82" t="str">
        <f>IF(X8="","",RANK(X8,($C$7:$C$9,$F$7:$F$9,$I$7:$I$9,$L$7:$L$9,$O$7:$O$9,$R$7:$R$9,$U$7:$U$9,$X$7:$X$9,$AA$7:$AA$9),1))</f>
        <v/>
      </c>
      <c r="Z8" s="235" t="str">
        <f>IF(Y8&gt;20,"",IF(Y8&lt;=190,80-((Y8-1)*4),1))</f>
        <v/>
      </c>
      <c r="AA8" s="232">
        <f>IF(ISBLANK('J1&amp;J2'!N214),"",'J1&amp;J2'!N214)</f>
        <v>68</v>
      </c>
      <c r="AB8" s="87">
        <f>IF(AA8="","",RANK(AA8,($C$7:$C$9,$F$7:$F$9,$I$7:$I$9,$L$7:$L$9,$O$7:$O$9,$R$7:$R$9,$U$7:$U$9,$X$7:$X$9,$AA$7:$AA$9),1))</f>
        <v>16</v>
      </c>
      <c r="AC8" s="233">
        <f>IF(AB8&gt;20,"",IF(AB8&lt;=190,40-((AB8-1)*2),1))</f>
        <v>10</v>
      </c>
      <c r="AD8" s="11"/>
      <c r="AE8" s="7"/>
      <c r="AF8" s="11"/>
    </row>
    <row r="9" spans="1:32" ht="18" customHeight="1" thickBot="1" x14ac:dyDescent="0.45">
      <c r="A9" s="11"/>
      <c r="B9" s="1640"/>
      <c r="C9" s="189">
        <f>IF(ISBLANK('J1&amp;J2'!N11),"",'J1&amp;J2'!N11)</f>
        <v>67</v>
      </c>
      <c r="D9" s="99">
        <f>IF(C9="","",RANK(C9,($C$7:$C$9,$F$7:$F$9,$I$7:$I$9,$L$7:$L$9,$O$7:$O$9,$R$7:$R$9,$U$7:$U$9,$X$7:$X$9,$AA$7:$AA$9),1))</f>
        <v>12</v>
      </c>
      <c r="E9" s="236">
        <f>IF(D9&gt;20,"",IF(D9&lt;=190,40-((D9-1)*2),1))</f>
        <v>18</v>
      </c>
      <c r="F9" s="206">
        <f>IF(ISBLANK('J1&amp;J2'!N47),"",'J1&amp;J2'!N47)</f>
        <v>60</v>
      </c>
      <c r="G9" s="205">
        <f>IF(F9="","",RANK(F9,($C$7:$C$9,$F$7:$F$9,$I$7:$I$9,$L$7:$L$9,$O$7:$O$9,$R$7:$R$9,$U$7:$U$9,$X$7:$X$9,$AA$7:$AA$9),1))</f>
        <v>3</v>
      </c>
      <c r="H9" s="237">
        <f>IF(G9&gt;20,"",IF(G9&lt;=190,40-((G9-1)*2),1))</f>
        <v>36</v>
      </c>
      <c r="I9" s="189">
        <f>IF(ISBLANK('J1&amp;J2'!N83),"",'J1&amp;J2'!N83)</f>
        <v>67</v>
      </c>
      <c r="J9" s="99">
        <f>IF(I9="","",RANK(I9,($C$7:$C$9,$F$7:$F$9,$I$7:$I$9,$L$7:$L$9,$O$7:$O$9,$R$7:$R$9,$U$7:$U$9,$X$7:$X$9,$AA$7:$AA$9),1))</f>
        <v>12</v>
      </c>
      <c r="K9" s="236">
        <f>IF(J9&gt;20,"",IF(J9&lt;=190,40-((J9-1)*2),1))</f>
        <v>18</v>
      </c>
      <c r="L9" s="206">
        <f>IF(ISBLANK('J1&amp;J2'!N107),"",'J1&amp;J2'!N107)</f>
        <v>74</v>
      </c>
      <c r="M9" s="205">
        <f>IF(L9="","",RANK(L9,($C$7:$C$9,$F$7:$F$9,$I$7:$I$9,$L$7:$L$9,$O$7:$O$9,$R$7:$R$9,$U$7:$U$9,$X$7:$X$9,$AA$7:$AA$9),1))</f>
        <v>23</v>
      </c>
      <c r="N9" s="237" t="str">
        <f>IF(M9&gt;20,"",IF(M9&lt;=190,40-((M9-1)*2),1))</f>
        <v/>
      </c>
      <c r="O9" s="189">
        <f>IF(ISBLANK('J1&amp;J2'!N125),"",'J1&amp;J2'!N125)</f>
        <v>73</v>
      </c>
      <c r="P9" s="99">
        <f>IF(O9="","",RANK(O9,($C$7:$C$9,$F$7:$F$9,$I$7:$I$9,$L$7:$L$9,$O$7:$O$9,$R$7:$R$9,$U$7:$U$9,$X$7:$X$9,$AA$7:$AA$9),1))</f>
        <v>22</v>
      </c>
      <c r="Q9" s="236" t="str">
        <f>IF(P9&gt;20,"",IF(P9&lt;=190,40-((P9-1)*2),1))</f>
        <v/>
      </c>
      <c r="R9" s="206">
        <f>IF(ISBLANK('J1&amp;J2'!N151),"",'J1&amp;J2'!N151)</f>
        <v>68</v>
      </c>
      <c r="S9" s="205">
        <f>IF(R9="","",RANK(R9,($C$7:$C$9,$F$7:$F$9,$I$7:$I$9,$L$7:$L$9,$O$7:$O$9,$R$7:$R$9,$U$7:$U$9,$X$7:$X$9,$AA$7:$AA$9),1))</f>
        <v>16</v>
      </c>
      <c r="T9" s="237">
        <f>IF(S9&gt;20,"",IF(S9&lt;=190,40-((S9-1)*2),1))</f>
        <v>10</v>
      </c>
      <c r="U9" s="189">
        <f>IF(ISBLANK('J1&amp;J2'!N185),"",'J1&amp;J2'!N185)</f>
        <v>65</v>
      </c>
      <c r="V9" s="99">
        <f>IF(U9="","",RANK(U9,($C$7:$C$9,$F$7:$F$9,$I$7:$I$9,$L$7:$L$9,$O$7:$O$9,$R$7:$R$9,$U$7:$U$9,$X$7:$X$9,$AA$7:$AA$9),1))</f>
        <v>10</v>
      </c>
      <c r="W9" s="236">
        <f>IF(V9&gt;20,"",IF(V9&lt;=190,40-((V9-1)*2),1))</f>
        <v>22</v>
      </c>
      <c r="X9" s="206" t="str">
        <f>IF(ISBLANK('J1&amp;J2'!N243),"",'J1&amp;J2'!N243)</f>
        <v/>
      </c>
      <c r="Y9" s="205" t="str">
        <f>IF(X9="","",RANK(X9,($C$7:$C$9,$F$7:$F$9,$I$7:$I$9,$L$7:$L$9,$O$7:$O$9,$R$7:$R$9,$U$7:$U$9,$X$7:$X$9,$AA$7:$AA$9),1))</f>
        <v/>
      </c>
      <c r="Z9" s="237" t="str">
        <f>IF(Y9&gt;20,"",IF(Y9&lt;=190,80-((Y9-1)*4),1))</f>
        <v/>
      </c>
      <c r="AA9" s="189">
        <f>IF(ISBLANK('J1&amp;J2'!N215),"",'J1&amp;J2'!N215)</f>
        <v>72</v>
      </c>
      <c r="AB9" s="99">
        <f>IF(AA9="","",RANK(AA9,($C$7:$C$9,$F$7:$F$9,$I$7:$I$9,$L$7:$L$9,$O$7:$O$9,$R$7:$R$9,$U$7:$U$9,$X$7:$X$9,$AA$7:$AA$9),1))</f>
        <v>20</v>
      </c>
      <c r="AC9" s="236">
        <f>IF(AB9&gt;20,"",IF(AB9&lt;=190,40-((AB9-1)*2),1))</f>
        <v>2</v>
      </c>
      <c r="AD9" s="11"/>
      <c r="AE9" s="7"/>
      <c r="AF9" s="11"/>
    </row>
    <row r="10" spans="1:32" ht="18" customHeight="1" x14ac:dyDescent="0.4">
      <c r="A10" s="11"/>
      <c r="B10" s="1638" t="s">
        <v>314</v>
      </c>
      <c r="C10" s="180">
        <f ca="1">IF(ISBLANK('J1&amp;J2'!DP9),"",'J1&amp;J2'!DP9)</f>
        <v>72</v>
      </c>
      <c r="D10" s="109">
        <f ca="1">IF(C10="","",RANK(C10,($C$10:$C$13,$F$10:$F$13,$I$10:$I$13,$L$10:$L$13,$O$10:$O$13,$R$10:$R$13,$U$10:$U$13,$X$10:$X$13,$AA$10:$AA$13),1))</f>
        <v>11</v>
      </c>
      <c r="E10" s="230">
        <f t="shared" ref="E10:E17" ca="1" si="0">IF(D10="","",IF(21-D10&lt;0,0,21-D10))</f>
        <v>10</v>
      </c>
      <c r="F10" s="195">
        <f ca="1">IF(ISBLANK('J1&amp;J2'!DP81),"",'J1&amp;J2'!DP81)</f>
        <v>66</v>
      </c>
      <c r="G10" s="115">
        <f ca="1">IF(F10="","",RANK(F10,($C$10:$C$13,$F$10:$F$13,$I$10:$I$13,$L$10:$L$13,$O$10:$O$13,$R$10:$R$13,$U$10:$U$13,$X$10:$X$13,$AA$10:$AA$13),1))</f>
        <v>2</v>
      </c>
      <c r="H10" s="231">
        <f ca="1">IF(G10="","",IF(21-G10&lt;0,0,21-G10))</f>
        <v>19</v>
      </c>
      <c r="I10" s="180">
        <f ca="1">IF(ISBLANK('J1&amp;J2'!DP153),"",'J1&amp;J2'!DP153)</f>
        <v>64</v>
      </c>
      <c r="J10" s="109">
        <f ca="1">IF(I10="","",RANK(I10,($C$10:$C$13,$F$10:$F$13,$I$10:$I$13,$L$10:$L$13,$O$10:$O$13,$R$10:$R$13,$U$10:$U$13,$X$10:$X$13,$AA$10:$AA$13),1))</f>
        <v>1</v>
      </c>
      <c r="K10" s="230">
        <f t="shared" ref="K10:K17" ca="1" si="1">IF(J10="","",IF(21-J10&lt;0,0,21-J10))</f>
        <v>20</v>
      </c>
      <c r="L10" s="195">
        <f ca="1">IF(ISBLANK('J1&amp;J2'!DP201),"",'J1&amp;J2'!DP201)</f>
        <v>71</v>
      </c>
      <c r="M10" s="115">
        <f ca="1">IF(L10="","",RANK(L10,($C$10:$C$13,$F$10:$F$13,$I$10:$I$13,$L$10:$L$13,$O$10:$O$13,$R$10:$R$13,$U$10:$U$13,$X$10:$X$13,$AA$10:$AA$13),1))</f>
        <v>7</v>
      </c>
      <c r="N10" s="231">
        <f t="shared" ref="N10:N17" ca="1" si="2">IF(M10="","",IF(21-M10&lt;0,0,21-M10))</f>
        <v>14</v>
      </c>
      <c r="O10" s="180">
        <f ca="1">IF(ISBLANK('J1&amp;J2'!DP237),"",'J1&amp;J2'!DP237)</f>
        <v>75</v>
      </c>
      <c r="P10" s="109">
        <f ca="1">IF(O10="","",RANK(O10,($C$10:$C$13,$F$10:$F$13,$I$10:$I$13,$L$10:$L$13,$O$10:$O$13,$R$10:$R$13,$U$10:$U$13,$X$10:$X$13,$AA$10:$AA$13),1))</f>
        <v>20</v>
      </c>
      <c r="Q10" s="230">
        <f t="shared" ref="Q10:Q17" ca="1" si="3">IF(P10="","",IF(21-P10&lt;0,0,21-P10))</f>
        <v>1</v>
      </c>
      <c r="R10" s="195">
        <f ca="1">IF(ISBLANK('J1&amp;J2'!DP305),"",'J1&amp;J2'!DP305)</f>
        <v>72</v>
      </c>
      <c r="S10" s="115">
        <f ca="1">IF(R10="","",RANK(R10,($C$10:$C$13,$F$10:$F$13,$I$10:$I$13,$L$10:$L$13,$O$10:$O$13,$R$10:$R$13,$U$10:$U$13,$X$10:$X$13,$AA$10:$AA$13),1))</f>
        <v>11</v>
      </c>
      <c r="T10" s="231">
        <f t="shared" ref="T10:T17" ca="1" si="4">IF(S10="","",IF(21-S10&lt;0,0,21-S10))</f>
        <v>10</v>
      </c>
      <c r="U10" s="180">
        <f ca="1">IF(ISBLANK('J1&amp;J2'!DP373),"",'J1&amp;J2'!DP373)</f>
        <v>66</v>
      </c>
      <c r="V10" s="109">
        <f ca="1">IF(U10="","",RANK(U10,($C$10:$C$13,$F$10:$F$13,$I$10:$I$13,$L$10:$L$13,$O$10:$O$13,$R$10:$R$13,$U$10:$U$13,$X$10:$X$13,$AA$10:$AA$13),1))</f>
        <v>2</v>
      </c>
      <c r="W10" s="230">
        <f t="shared" ref="W10:W17" ca="1" si="5">IF(V10="","",IF(21-V10&lt;0,0,21-V10))</f>
        <v>19</v>
      </c>
      <c r="X10" s="195" t="str">
        <f ca="1">IF(ISBLANK('J1&amp;J2'!DP489),"",'J1&amp;J2'!DP489)</f>
        <v/>
      </c>
      <c r="Y10" s="115" t="str">
        <f ca="1">IF(X10="","",RANK(X10,($C$10:$C$13,$F$10:$F$13,$I$10:$I$13,$L$10:$L$13,$O$10:$O$13,$R$10:$R$13,$U$10:$U$13,$X$10:$X$13,$AA$10:$AA$13),1))</f>
        <v/>
      </c>
      <c r="Z10" s="231" t="str">
        <f t="shared" ref="Z10:Z17" ca="1" si="6">IF(Y10="","",IF(21-Y10&lt;0,0,21-Y10))</f>
        <v/>
      </c>
      <c r="AA10" s="232">
        <f ca="1">IF(ISBLANK('J1&amp;J2'!DP433),"",'J1&amp;J2'!DP433)</f>
        <v>72</v>
      </c>
      <c r="AB10" s="109">
        <f ca="1">IF(AA10="","",RANK(AA10,($C$10:$C$13,$F$10:$F$13,$I$10:$I$13,$L$10:$L$13,$O$10:$O$13,$R$10:$R$13,$U$10:$U$13,$X$10:$X$13,$AA$10:$AA$13),1))</f>
        <v>11</v>
      </c>
      <c r="AC10" s="230">
        <f t="shared" ref="AC10:AC17" ca="1" si="7">IF(AB10="","",IF(21-AB10&lt;0,0,21-AB10))</f>
        <v>10</v>
      </c>
      <c r="AD10" s="11"/>
      <c r="AE10" s="7"/>
      <c r="AF10" s="11"/>
    </row>
    <row r="11" spans="1:32" ht="18" customHeight="1" x14ac:dyDescent="0.4">
      <c r="A11" s="11"/>
      <c r="B11" s="1639"/>
      <c r="C11" s="232">
        <f ca="1">IF(ISBLANK('J1&amp;J2'!DP10),"",'J1&amp;J2'!DP10)</f>
        <v>73</v>
      </c>
      <c r="D11" s="87">
        <f ca="1">IF(C11="","",RANK(C11,($C$10:$C$13,$F$10:$F$13,$I$10:$I$13,$L$10:$L$13,$O$10:$O$13,$R$10:$R$13,$U$10:$U$13,$X$10:$X$13,$AA$10:$AA$13),1))</f>
        <v>14</v>
      </c>
      <c r="E11" s="233">
        <f t="shared" ca="1" si="0"/>
        <v>7</v>
      </c>
      <c r="F11" s="234">
        <f ca="1">IF(ISBLANK('J1&amp;J2'!DP82),"",'J1&amp;J2'!DP82)</f>
        <v>68</v>
      </c>
      <c r="G11" s="82">
        <f ca="1">IF(F11="","",RANK(F11,($C$10:$C$13,$F$10:$F$13,$I$10:$I$13,$L$10:$L$13,$O$10:$O$13,$R$10:$R$13,$U$10:$U$13,$X$10:$X$13,$AA$10:$AA$13),1))</f>
        <v>5</v>
      </c>
      <c r="H11" s="235">
        <f t="shared" ref="H11:H17" ca="1" si="8">IF(G11="","",IF(21-G11&lt;0,0,21-G11))</f>
        <v>16</v>
      </c>
      <c r="I11" s="232">
        <f ca="1">IF(ISBLANK('J1&amp;J2'!DP154),"",'J1&amp;J2'!DP154)</f>
        <v>71</v>
      </c>
      <c r="J11" s="87">
        <f ca="1">IF(I11="","",RANK(I11,($C$10:$C$13,$F$10:$F$13,$I$10:$I$13,$L$10:$L$13,$O$10:$O$13,$R$10:$R$13,$U$10:$U$13,$X$10:$X$13,$AA$10:$AA$13),1))</f>
        <v>7</v>
      </c>
      <c r="K11" s="233">
        <f t="shared" ca="1" si="1"/>
        <v>14</v>
      </c>
      <c r="L11" s="234">
        <f ca="1">IF(ISBLANK('J1&amp;J2'!DP202),"",'J1&amp;J2'!DP202)</f>
        <v>77</v>
      </c>
      <c r="M11" s="82">
        <f ca="1">IF(L11="","",RANK(L11,($C$10:$C$13,$F$10:$F$13,$I$10:$I$13,$L$10:$L$13,$O$10:$O$13,$R$10:$R$13,$U$10:$U$13,$X$10:$X$13,$AA$10:$AA$13),1))</f>
        <v>23</v>
      </c>
      <c r="N11" s="235">
        <f t="shared" ca="1" si="2"/>
        <v>0</v>
      </c>
      <c r="O11" s="232">
        <f ca="1">IF(ISBLANK('J1&amp;J2'!DP238),"",'J1&amp;J2'!DP238)</f>
        <v>77</v>
      </c>
      <c r="P11" s="87">
        <f ca="1">IF(O11="","",RANK(O11,($C$10:$C$13,$F$10:$F$13,$I$10:$I$13,$L$10:$L$13,$O$10:$O$13,$R$10:$R$13,$U$10:$U$13,$X$10:$X$13,$AA$10:$AA$13),1))</f>
        <v>23</v>
      </c>
      <c r="Q11" s="233">
        <f t="shared" ca="1" si="3"/>
        <v>0</v>
      </c>
      <c r="R11" s="234">
        <f ca="1">IF(ISBLANK('J1&amp;J2'!DP306),"",'J1&amp;J2'!DP306)</f>
        <v>74</v>
      </c>
      <c r="S11" s="82">
        <f ca="1">IF(R11="","",RANK(R11,($C$10:$C$13,$F$10:$F$13,$I$10:$I$13,$L$10:$L$13,$O$10:$O$13,$R$10:$R$13,$U$10:$U$13,$X$10:$X$13,$AA$10:$AA$13),1))</f>
        <v>17</v>
      </c>
      <c r="T11" s="235">
        <f t="shared" ca="1" si="4"/>
        <v>4</v>
      </c>
      <c r="U11" s="232">
        <f ca="1">IF(ISBLANK('J1&amp;J2'!DP374),"",'J1&amp;J2'!DP374)</f>
        <v>67</v>
      </c>
      <c r="V11" s="87">
        <f ca="1">IF(U11="","",RANK(U11,($C$10:$C$13,$F$10:$F$13,$I$10:$I$13,$L$10:$L$13,$O$10:$O$13,$R$10:$R$13,$U$10:$U$13,$X$10:$X$13,$AA$10:$AA$13),1))</f>
        <v>4</v>
      </c>
      <c r="W11" s="233">
        <f t="shared" ca="1" si="5"/>
        <v>17</v>
      </c>
      <c r="X11" s="234" t="str">
        <f ca="1">IF(ISBLANK('J1&amp;J2'!DP490),"",'J1&amp;J2'!DP490)</f>
        <v/>
      </c>
      <c r="Y11" s="82" t="str">
        <f ca="1">IF(X11="","",RANK(X11,($C$10:$C$13,$F$10:$F$13,$I$10:$I$13,$L$10:$L$13,$O$10:$O$13,$R$10:$R$13,$U$10:$U$13,$X$10:$X$13,$AA$10:$AA$13),1))</f>
        <v/>
      </c>
      <c r="Z11" s="235" t="str">
        <f t="shared" ca="1" si="6"/>
        <v/>
      </c>
      <c r="AA11" s="232">
        <f ca="1">IF(ISBLANK('J1&amp;J2'!DP434),"",'J1&amp;J2'!DP434)</f>
        <v>75</v>
      </c>
      <c r="AB11" s="87">
        <f ca="1">IF(AA11="","",RANK(AA11,($C$10:$C$13,$F$10:$F$13,$I$10:$I$13,$L$10:$L$13,$O$10:$O$13,$R$10:$R$13,$U$10:$U$13,$X$10:$X$13,$AA$10:$AA$13),1))</f>
        <v>20</v>
      </c>
      <c r="AC11" s="233">
        <f t="shared" ca="1" si="7"/>
        <v>1</v>
      </c>
      <c r="AD11" s="11"/>
      <c r="AE11" s="7"/>
      <c r="AF11" s="11"/>
    </row>
    <row r="12" spans="1:32" ht="18" customHeight="1" x14ac:dyDescent="0.4">
      <c r="A12" s="11"/>
      <c r="B12" s="1639"/>
      <c r="C12" s="232">
        <f ca="1">IF(ISBLANK('J1&amp;J2'!DP11),"",'J1&amp;J2'!DP11)</f>
        <v>73</v>
      </c>
      <c r="D12" s="87">
        <f ca="1">IF(C12="","",RANK(C12,($C$10:$C$13,$F$10:$F$13,$I$10:$I$13,$L$10:$L$13,$O$10:$O$13,$R$10:$R$13,$U$10:$U$13,$X$10:$X$13,$AA$10:$AA$13),1))</f>
        <v>14</v>
      </c>
      <c r="E12" s="233">
        <f t="shared" ca="1" si="0"/>
        <v>7</v>
      </c>
      <c r="F12" s="234">
        <f ca="1">IF(ISBLANK('J1&amp;J2'!DP83),"",'J1&amp;J2'!DP83)</f>
        <v>68</v>
      </c>
      <c r="G12" s="82">
        <f ca="1">IF(F12="","",RANK(F12,($C$10:$C$13,$F$10:$F$13,$I$10:$I$13,$L$10:$L$13,$O$10:$O$13,$R$10:$R$13,$U$10:$U$13,$X$10:$X$13,$AA$10:$AA$13),1))</f>
        <v>5</v>
      </c>
      <c r="H12" s="235">
        <f t="shared" ca="1" si="8"/>
        <v>16</v>
      </c>
      <c r="I12" s="232">
        <f ca="1">IF(ISBLANK('J1&amp;J2'!DP155),"",'J1&amp;J2'!DP155)</f>
        <v>73</v>
      </c>
      <c r="J12" s="87">
        <f ca="1">IF(I12="","",RANK(I12,($C$10:$C$13,$F$10:$F$13,$I$10:$I$13,$L$10:$L$13,$O$10:$O$13,$R$10:$R$13,$U$10:$U$13,$X$10:$X$13,$AA$10:$AA$13),1))</f>
        <v>14</v>
      </c>
      <c r="K12" s="233">
        <f t="shared" ca="1" si="1"/>
        <v>7</v>
      </c>
      <c r="L12" s="234">
        <f ca="1">IF(ISBLANK('J1&amp;J2'!DP203),"",'J1&amp;J2'!DP203)</f>
        <v>80</v>
      </c>
      <c r="M12" s="82">
        <f ca="1">IF(L12="","",RANK(L12,($C$10:$C$13,$F$10:$F$13,$I$10:$I$13,$L$10:$L$13,$O$10:$O$13,$R$10:$R$13,$U$10:$U$13,$X$10:$X$13,$AA$10:$AA$13),1))</f>
        <v>29</v>
      </c>
      <c r="N12" s="235">
        <f t="shared" ca="1" si="2"/>
        <v>0</v>
      </c>
      <c r="O12" s="232">
        <f ca="1">IF(ISBLANK('J1&amp;J2'!DP239),"",'J1&amp;J2'!DP239)</f>
        <v>79</v>
      </c>
      <c r="P12" s="87">
        <f ca="1">IF(O12="","",RANK(O12,($C$10:$C$13,$F$10:$F$13,$I$10:$I$13,$L$10:$L$13,$O$10:$O$13,$R$10:$R$13,$U$10:$U$13,$X$10:$X$13,$AA$10:$AA$13),1))</f>
        <v>28</v>
      </c>
      <c r="Q12" s="233">
        <f t="shared" ca="1" si="3"/>
        <v>0</v>
      </c>
      <c r="R12" s="234">
        <f ca="1">IF(ISBLANK('J1&amp;J2'!DP307),"",'J1&amp;J2'!DP307)</f>
        <v>77</v>
      </c>
      <c r="S12" s="82">
        <f ca="1">IF(R12="","",RANK(R12,($C$10:$C$13,$F$10:$F$13,$I$10:$I$13,$L$10:$L$13,$O$10:$O$13,$R$10:$R$13,$U$10:$U$13,$X$10:$X$13,$AA$10:$AA$13),1))</f>
        <v>23</v>
      </c>
      <c r="T12" s="235">
        <f t="shared" ca="1" si="4"/>
        <v>0</v>
      </c>
      <c r="U12" s="232">
        <f ca="1">IF(ISBLANK('J1&amp;J2'!DP375),"",'J1&amp;J2'!DP375)</f>
        <v>71</v>
      </c>
      <c r="V12" s="87">
        <f ca="1">IF(U12="","",RANK(U12,($C$10:$C$13,$F$10:$F$13,$I$10:$I$13,$L$10:$L$13,$O$10:$O$13,$R$10:$R$13,$U$10:$U$13,$X$10:$X$13,$AA$10:$AA$13),1))</f>
        <v>7</v>
      </c>
      <c r="W12" s="233">
        <f t="shared" ca="1" si="5"/>
        <v>14</v>
      </c>
      <c r="X12" s="234" t="str">
        <f ca="1">IF(ISBLANK('J1&amp;J2'!DP491),"",'J1&amp;J2'!DP491)</f>
        <v/>
      </c>
      <c r="Y12" s="82" t="str">
        <f ca="1">IF(X12="","",RANK(X12,($C$10:$C$13,$F$10:$F$13,$I$10:$I$13,$L$10:$L$13,$O$10:$O$13,$R$10:$R$13,$U$10:$U$13,$X$10:$X$13,$AA$10:$AA$13),1))</f>
        <v/>
      </c>
      <c r="Z12" s="235" t="str">
        <f t="shared" ca="1" si="6"/>
        <v/>
      </c>
      <c r="AA12" s="232">
        <f ca="1">IF(ISBLANK('J1&amp;J2'!DP435),"",'J1&amp;J2'!DP435)</f>
        <v>78</v>
      </c>
      <c r="AB12" s="87">
        <f ca="1">IF(AA12="","",RANK(AA12,($C$10:$C$13,$F$10:$F$13,$I$10:$I$13,$L$10:$L$13,$O$10:$O$13,$R$10:$R$13,$U$10:$U$13,$X$10:$X$13,$AA$10:$AA$13),1))</f>
        <v>27</v>
      </c>
      <c r="AC12" s="233">
        <f t="shared" ca="1" si="7"/>
        <v>0</v>
      </c>
      <c r="AD12" s="11"/>
      <c r="AE12" s="7"/>
      <c r="AF12" s="11"/>
    </row>
    <row r="13" spans="1:32" ht="18" customHeight="1" thickBot="1" x14ac:dyDescent="0.45">
      <c r="A13" s="11"/>
      <c r="B13" s="1640"/>
      <c r="C13" s="189">
        <f ca="1">IF(ISBLANK('J1&amp;J2'!DP12),"",'J1&amp;J2'!DP12)</f>
        <v>74</v>
      </c>
      <c r="D13" s="99">
        <f ca="1">IF(C13="","",RANK(C13,($C$10:$C$13,$F$10:$F$13,$I$10:$I$13,$L$10:$L$13,$O$10:$O$13,$R$10:$R$13,$U$10:$U$13,$X$10:$X$13,$AA$10:$AA$13),1))</f>
        <v>17</v>
      </c>
      <c r="E13" s="236">
        <f t="shared" ca="1" si="0"/>
        <v>4</v>
      </c>
      <c r="F13" s="206">
        <f ca="1">IF(ISBLANK('J1&amp;J2'!DP84),"",'J1&amp;J2'!DP84)</f>
        <v>74</v>
      </c>
      <c r="G13" s="205">
        <f ca="1">IF(F13="","",RANK(F13,($C$10:$C$13,$F$10:$F$13,$I$10:$I$13,$L$10:$L$13,$O$10:$O$13,$R$10:$R$13,$U$10:$U$13,$X$10:$X$13,$AA$10:$AA$13),1))</f>
        <v>17</v>
      </c>
      <c r="H13" s="237">
        <f t="shared" ca="1" si="8"/>
        <v>4</v>
      </c>
      <c r="I13" s="189">
        <f ca="1">IF(ISBLANK('J1&amp;J2'!DP156),"",'J1&amp;J2'!DP156)</f>
        <v>75</v>
      </c>
      <c r="J13" s="99">
        <f ca="1">IF(I13="","",RANK(I13,($C$10:$C$13,$F$10:$F$13,$I$10:$I$13,$L$10:$L$13,$O$10:$O$13,$R$10:$R$13,$U$10:$U$13,$X$10:$X$13,$AA$10:$AA$13),1))</f>
        <v>20</v>
      </c>
      <c r="K13" s="236">
        <f t="shared" ca="1" si="1"/>
        <v>1</v>
      </c>
      <c r="L13" s="206">
        <f ca="1">IF(ISBLANK('J1&amp;J2'!DP204),"",'J1&amp;J2'!DP204)</f>
        <v>83</v>
      </c>
      <c r="M13" s="205">
        <f ca="1">IF(L13="","",RANK(L13,($C$10:$C$13,$F$10:$F$13,$I$10:$I$13,$L$10:$L$13,$O$10:$O$13,$R$10:$R$13,$U$10:$U$13,$X$10:$X$13,$AA$10:$AA$13),1))</f>
        <v>31</v>
      </c>
      <c r="N13" s="237">
        <f t="shared" ca="1" si="2"/>
        <v>0</v>
      </c>
      <c r="O13" s="189">
        <f ca="1">IF(ISBLANK('J1&amp;J2'!DP240),"",'J1&amp;J2'!DP240)</f>
        <v>87</v>
      </c>
      <c r="P13" s="99">
        <f ca="1">IF(O13="","",RANK(O13,($C$10:$C$13,$F$10:$F$13,$I$10:$I$13,$L$10:$L$13,$O$10:$O$13,$R$10:$R$13,$U$10:$U$13,$X$10:$X$13,$AA$10:$AA$13),1))</f>
        <v>32</v>
      </c>
      <c r="Q13" s="236">
        <f t="shared" ca="1" si="3"/>
        <v>0</v>
      </c>
      <c r="R13" s="206">
        <f ca="1">IF(ISBLANK('J1&amp;J2'!DP308),"",'J1&amp;J2'!DP308)</f>
        <v>77</v>
      </c>
      <c r="S13" s="205">
        <f ca="1">IF(R13="","",RANK(R13,($C$10:$C$13,$F$10:$F$13,$I$10:$I$13,$L$10:$L$13,$O$10:$O$13,$R$10:$R$13,$U$10:$U$13,$X$10:$X$13,$AA$10:$AA$13),1))</f>
        <v>23</v>
      </c>
      <c r="T13" s="237">
        <f t="shared" ca="1" si="4"/>
        <v>0</v>
      </c>
      <c r="U13" s="189">
        <f ca="1">IF(ISBLANK('J1&amp;J2'!DP376),"",'J1&amp;J2'!DP376)</f>
        <v>71</v>
      </c>
      <c r="V13" s="99">
        <f ca="1">IF(U13="","",RANK(U13,($C$10:$C$13,$F$10:$F$13,$I$10:$I$13,$L$10:$L$13,$O$10:$O$13,$R$10:$R$13,$U$10:$U$13,$X$10:$X$13,$AA$10:$AA$13),1))</f>
        <v>7</v>
      </c>
      <c r="W13" s="236">
        <f t="shared" ca="1" si="5"/>
        <v>14</v>
      </c>
      <c r="X13" s="206" t="str">
        <f ca="1">IF(ISBLANK('J1&amp;J2'!DP492),"",'J1&amp;J2'!DP492)</f>
        <v/>
      </c>
      <c r="Y13" s="205" t="str">
        <f ca="1">IF(X13="","",RANK(X13,($C$10:$C$13,$F$10:$F$13,$I$10:$I$13,$L$10:$L$13,$O$10:$O$13,$R$10:$R$13,$U$10:$U$13,$X$10:$X$13,$AA$10:$AA$13),1))</f>
        <v/>
      </c>
      <c r="Z13" s="237" t="str">
        <f t="shared" ca="1" si="6"/>
        <v/>
      </c>
      <c r="AA13" s="189">
        <f ca="1">IF(ISBLANK('J1&amp;J2'!DP436),"",'J1&amp;J2'!DP436)</f>
        <v>80</v>
      </c>
      <c r="AB13" s="99">
        <f ca="1">IF(AA13="","",RANK(AA13,($C$10:$C$13,$F$10:$F$13,$I$10:$I$13,$L$10:$L$13,$O$10:$O$13,$R$10:$R$13,$U$10:$U$13,$X$10:$X$13,$AA$10:$AA$13),1))</f>
        <v>29</v>
      </c>
      <c r="AC13" s="236">
        <f t="shared" ca="1" si="7"/>
        <v>0</v>
      </c>
      <c r="AD13" s="11"/>
      <c r="AE13" s="7"/>
      <c r="AF13" s="11"/>
    </row>
    <row r="14" spans="1:32" ht="18" customHeight="1" x14ac:dyDescent="0.4">
      <c r="A14" s="11"/>
      <c r="B14" s="1638" t="s">
        <v>200</v>
      </c>
      <c r="C14" s="238">
        <f ca="1">IF(ISBLANK('J1&amp;J2'!DQ9),"",'J1&amp;J2'!DQ9)</f>
        <v>61.1</v>
      </c>
      <c r="D14" s="109">
        <f ca="1">IF(C14="","",RANK(C14,($C$14:$C$17,$F$14:$F$17,$I$14:$I$17,$L$14:$L$17,$O$14:$O$17,$R$14:$R$17,$U$14:$U$17,$X$14:$X$17,$AA$14:$AA$17),1))</f>
        <v>3</v>
      </c>
      <c r="E14" s="230">
        <f t="shared" ca="1" si="0"/>
        <v>18</v>
      </c>
      <c r="F14" s="377">
        <f ca="1">IF(ISBLANK('J1&amp;J2'!DQ81),"",'J1&amp;J2'!DQ81)</f>
        <v>66.5</v>
      </c>
      <c r="G14" s="115">
        <f ca="1">IF(F14="","",RANK(F14,($C$14:$C$17,$F$14:$F$17,$I$14:$I$17,$L$14:$L$17,$O$14:$O$17,$R$14:$R$17,$U$14:$U$17,$X$14:$X$17,$AA$14:$AA$17),1))</f>
        <v>10</v>
      </c>
      <c r="H14" s="231">
        <f t="shared" ca="1" si="8"/>
        <v>11</v>
      </c>
      <c r="I14" s="240">
        <f ca="1">IF(ISBLANK('J1&amp;J2'!DQ153),"",'J1&amp;J2'!DQ153)</f>
        <v>68</v>
      </c>
      <c r="J14" s="109">
        <f ca="1">IF(I14="","",RANK(I14,($C$14:$C$17,$F$14:$F$17,$I$14:$I$17,$L$14:$L$17,$O$14:$O$17,$R$14:$R$17,$U$14:$U$17,$X$14:$X$17,$AA$14:$AA$17),1))</f>
        <v>13</v>
      </c>
      <c r="K14" s="230">
        <f t="shared" ca="1" si="1"/>
        <v>8</v>
      </c>
      <c r="L14" s="377">
        <f ca="1">IF(ISBLANK('J1&amp;J2'!DQ201),"",'J1&amp;J2'!DQ201)</f>
        <v>70.5</v>
      </c>
      <c r="M14" s="115">
        <f ca="1">IF(L14="","",RANK(L14,($C$14:$C$17,$F$14:$F$17,$I$14:$I$17,$L$14:$L$17,$O$14:$O$17,$R$14:$R$17,$U$14:$U$17,$X$14:$X$17,$AA$14:$AA$17),1))</f>
        <v>16</v>
      </c>
      <c r="N14" s="231">
        <f t="shared" ca="1" si="2"/>
        <v>5</v>
      </c>
      <c r="O14" s="240">
        <f ca="1">IF(ISBLANK('J1&amp;J2'!DQ237),"",'J1&amp;J2'!DQ237)</f>
        <v>61.2</v>
      </c>
      <c r="P14" s="109">
        <f ca="1">IF(O14="","",RANK(O14,($C$14:$C$17,$F$14:$F$17,$I$14:$I$17,$L$14:$L$17,$O$14:$O$17,$R$14:$R$17,$U$14:$U$17,$X$14:$X$17,$AA$14:$AA$17),1))</f>
        <v>4</v>
      </c>
      <c r="Q14" s="230">
        <f t="shared" ca="1" si="3"/>
        <v>17</v>
      </c>
      <c r="R14" s="377">
        <f ca="1">IF(ISBLANK('J1&amp;J2'!DQ305),"",'J1&amp;J2'!DQ305)</f>
        <v>69</v>
      </c>
      <c r="S14" s="115">
        <f ca="1">IF(R14="","",RANK(R14,($C$14:$C$17,$F$14:$F$17,$I$14:$I$17,$L$14:$L$17,$O$14:$O$17,$R$14:$R$17,$U$14:$U$17,$X$14:$X$17,$AA$14:$AA$17),1))</f>
        <v>15</v>
      </c>
      <c r="T14" s="231">
        <f t="shared" ca="1" si="4"/>
        <v>6</v>
      </c>
      <c r="U14" s="240">
        <f ca="1">IF(ISBLANK('J1&amp;J2'!DQ373),"",'J1&amp;J2'!DQ373)</f>
        <v>58.4</v>
      </c>
      <c r="V14" s="109">
        <f ca="1">IF(U14="","",RANK(U14,($C$14:$C$17,$F$14:$F$17,$I$14:$I$17,$L$14:$L$17,$O$14:$O$17,$R$14:$R$17,$U$14:$U$17,$X$14:$X$17,$AA$14:$AA$17),1))</f>
        <v>1</v>
      </c>
      <c r="W14" s="230">
        <f t="shared" ca="1" si="5"/>
        <v>20</v>
      </c>
      <c r="X14" s="377" t="str">
        <f ca="1">IF(ISBLANK('J1&amp;J2'!DQ489),"",'J1&amp;J2'!DQ489)</f>
        <v/>
      </c>
      <c r="Y14" s="115" t="str">
        <f ca="1">IF(X14="","",RANK(X14,($C$14:$C$17,$F$14:$F$17,$I$14:$I$17,$L$14:$L$17,$O$14:$O$17,$R$14:$R$17,$U$14:$U$17,$X$14:$X$17,$AA$14:$AA$17),1))</f>
        <v/>
      </c>
      <c r="Z14" s="231" t="str">
        <f t="shared" ca="1" si="6"/>
        <v/>
      </c>
      <c r="AA14" s="240">
        <f ca="1">IF(ISBLANK('J1&amp;J2'!DQ433),"",'J1&amp;J2'!DQ433)</f>
        <v>59.9</v>
      </c>
      <c r="AB14" s="109">
        <f ca="1">IF(AA14="","",RANK(AA14,($C$14:$C$17,$F$14:$F$17,$I$14:$I$17,$L$14:$L$17,$O$14:$O$17,$R$14:$R$17,$U$14:$U$17,$X$14:$X$17,$AA$14:$AA$17),1))</f>
        <v>2</v>
      </c>
      <c r="AC14" s="230">
        <f t="shared" ca="1" si="7"/>
        <v>19</v>
      </c>
      <c r="AD14" s="11"/>
      <c r="AE14" s="7"/>
      <c r="AF14" s="11"/>
    </row>
    <row r="15" spans="1:32" ht="18" customHeight="1" x14ac:dyDescent="0.4">
      <c r="A15" s="11"/>
      <c r="B15" s="1639"/>
      <c r="C15" s="240">
        <f ca="1">IF(ISBLANK('J1&amp;J2'!DQ10),"",'J1&amp;J2'!DQ10)</f>
        <v>73.7</v>
      </c>
      <c r="D15" s="87">
        <f ca="1">IF(C15="","",RANK(C15,($C$14:$C$17,$F$14:$F$17,$I$14:$I$17,$L$14:$L$17,$O$14:$O$17,$R$14:$R$17,$U$14:$U$17,$X$14:$X$17,$AA$14:$AA$17),1))</f>
        <v>20</v>
      </c>
      <c r="E15" s="233">
        <f t="shared" ca="1" si="0"/>
        <v>1</v>
      </c>
      <c r="F15" s="377">
        <f ca="1">IF(ISBLANK('J1&amp;J2'!DQ82),"",'J1&amp;J2'!DQ82)</f>
        <v>67.2</v>
      </c>
      <c r="G15" s="82">
        <f ca="1">IF(F15="","",RANK(F15,($C$14:$C$17,$F$14:$F$17,$I$14:$I$17,$L$14:$L$17,$O$14:$O$17,$R$14:$R$17,$U$14:$U$17,$X$14:$X$17,$AA$14:$AA$17),1))</f>
        <v>12</v>
      </c>
      <c r="H15" s="235">
        <f t="shared" ca="1" si="8"/>
        <v>9</v>
      </c>
      <c r="I15" s="240">
        <f ca="1">IF(ISBLANK('J1&amp;J2'!DQ154),"",'J1&amp;J2'!DQ154)</f>
        <v>68.400000000000006</v>
      </c>
      <c r="J15" s="87">
        <f ca="1">IF(I15="","",RANK(I15,($C$14:$C$17,$F$14:$F$17,$I$14:$I$17,$L$14:$L$17,$O$14:$O$17,$R$14:$R$17,$U$14:$U$17,$X$14:$X$17,$AA$14:$AA$17),1))</f>
        <v>14</v>
      </c>
      <c r="K15" s="233">
        <f t="shared" ca="1" si="1"/>
        <v>7</v>
      </c>
      <c r="L15" s="377">
        <f ca="1">IF(ISBLANK('J1&amp;J2'!DQ202),"",'J1&amp;J2'!DQ202)</f>
        <v>90</v>
      </c>
      <c r="M15" s="82">
        <f ca="1">IF(L15="","",RANK(L15,($C$14:$C$17,$F$14:$F$17,$I$14:$I$17,$L$14:$L$17,$O$14:$O$17,$R$14:$R$17,$U$14:$U$17,$X$14:$X$17,$AA$14:$AA$17),1))</f>
        <v>26</v>
      </c>
      <c r="N15" s="235">
        <f t="shared" ca="1" si="2"/>
        <v>0</v>
      </c>
      <c r="O15" s="240">
        <f ca="1">IF(ISBLANK('J1&amp;J2'!DQ238),"",'J1&amp;J2'!DQ238)</f>
        <v>72.7</v>
      </c>
      <c r="P15" s="87">
        <f ca="1">IF(O15="","",RANK(O15,($C$14:$C$17,$F$14:$F$17,$I$14:$I$17,$L$14:$L$17,$O$14:$O$17,$R$14:$R$17,$U$14:$U$17,$X$14:$X$17,$AA$14:$AA$17),1))</f>
        <v>19</v>
      </c>
      <c r="Q15" s="233">
        <f t="shared" ca="1" si="3"/>
        <v>2</v>
      </c>
      <c r="R15" s="377">
        <f ca="1">IF(ISBLANK('J1&amp;J2'!DQ306),"",'J1&amp;J2'!DQ306)</f>
        <v>71.3</v>
      </c>
      <c r="S15" s="82">
        <f ca="1">IF(R15="","",RANK(R15,($C$14:$C$17,$F$14:$F$17,$I$14:$I$17,$L$14:$L$17,$O$14:$O$17,$R$14:$R$17,$U$14:$U$17,$X$14:$X$17,$AA$14:$AA$17),1))</f>
        <v>17</v>
      </c>
      <c r="T15" s="235">
        <f t="shared" ca="1" si="4"/>
        <v>4</v>
      </c>
      <c r="U15" s="240">
        <f ca="1">IF(ISBLANK('J1&amp;J2'!DQ374),"",'J1&amp;J2'!DQ374)</f>
        <v>63.9</v>
      </c>
      <c r="V15" s="87">
        <f ca="1">IF(U15="","",RANK(U15,($C$14:$C$17,$F$14:$F$17,$I$14:$I$17,$L$14:$L$17,$O$14:$O$17,$R$14:$R$17,$U$14:$U$17,$X$14:$X$17,$AA$14:$AA$17),1))</f>
        <v>5</v>
      </c>
      <c r="W15" s="233">
        <f t="shared" ca="1" si="5"/>
        <v>16</v>
      </c>
      <c r="X15" s="377" t="str">
        <f ca="1">IF(ISBLANK('J1&amp;J2'!DQ490),"",'J1&amp;J2'!DQ490)</f>
        <v/>
      </c>
      <c r="Y15" s="82" t="str">
        <f ca="1">IF(X15="","",RANK(X15,($C$14:$C$17,$F$14:$F$17,$I$14:$I$17,$L$14:$L$17,$O$14:$O$17,$R$14:$R$17,$U$14:$U$17,$X$14:$X$17,$AA$14:$AA$17),1))</f>
        <v/>
      </c>
      <c r="Z15" s="235" t="str">
        <f t="shared" ca="1" si="6"/>
        <v/>
      </c>
      <c r="AA15" s="240">
        <f ca="1">IF(ISBLANK('J1&amp;J2'!DQ434),"",'J1&amp;J2'!DQ434)</f>
        <v>64.2</v>
      </c>
      <c r="AB15" s="87">
        <f ca="1">IF(AA15="","",RANK(AA15,($C$14:$C$17,$F$14:$F$17,$I$14:$I$17,$L$14:$L$17,$O$14:$O$17,$R$14:$R$17,$U$14:$U$17,$X$14:$X$17,$AA$14:$AA$17),1))</f>
        <v>6</v>
      </c>
      <c r="AC15" s="233">
        <f t="shared" ca="1" si="7"/>
        <v>15</v>
      </c>
      <c r="AD15" s="11"/>
      <c r="AE15" s="7"/>
      <c r="AF15" s="11"/>
    </row>
    <row r="16" spans="1:32" ht="18" customHeight="1" x14ac:dyDescent="0.4">
      <c r="A16" s="11"/>
      <c r="B16" s="1639"/>
      <c r="C16" s="240" t="str">
        <f ca="1">IF(ISBLANK('J1&amp;J2'!DQ11),"",'J1&amp;J2'!DQ11)</f>
        <v/>
      </c>
      <c r="D16" s="87" t="str">
        <f ca="1">IF(C16="","",RANK(C16,($C$14:$C$17,$F$14:$F$17,$I$14:$I$17,$L$14:$L$17,$O$14:$O$17,$R$14:$R$17,$U$14:$U$17,$X$14:$X$17,$AA$14:$AA$17),1))</f>
        <v/>
      </c>
      <c r="E16" s="233" t="str">
        <f t="shared" ca="1" si="0"/>
        <v/>
      </c>
      <c r="F16" s="377">
        <f ca="1">IF(ISBLANK('J1&amp;J2'!DQ83),"",'J1&amp;J2'!DQ83)</f>
        <v>71.8</v>
      </c>
      <c r="G16" s="82">
        <f ca="1">IF(F16="","",RANK(F16,($C$14:$C$17,$F$14:$F$17,$I$14:$I$17,$L$14:$L$17,$O$14:$O$17,$R$14:$R$17,$U$14:$U$17,$X$14:$X$17,$AA$14:$AA$17),1))</f>
        <v>18</v>
      </c>
      <c r="H16" s="235">
        <f t="shared" ca="1" si="8"/>
        <v>3</v>
      </c>
      <c r="I16" s="240">
        <f ca="1">IF(ISBLANK('J1&amp;J2'!DQ155),"",'J1&amp;J2'!DQ155)</f>
        <v>83.2</v>
      </c>
      <c r="J16" s="87">
        <f ca="1">IF(I16="","",RANK(I16,($C$14:$C$17,$F$14:$F$17,$I$14:$I$17,$L$14:$L$17,$O$14:$O$17,$R$14:$R$17,$U$14:$U$17,$X$14:$X$17,$AA$14:$AA$17),1))</f>
        <v>24</v>
      </c>
      <c r="K16" s="233">
        <f t="shared" ca="1" si="1"/>
        <v>0</v>
      </c>
      <c r="L16" s="377" t="str">
        <f ca="1">IF(ISBLANK('J1&amp;J2'!DQ203),"",'J1&amp;J2'!DQ203)</f>
        <v/>
      </c>
      <c r="M16" s="82" t="str">
        <f ca="1">IF(L16="","",RANK(L16,($C$14:$C$17,$F$14:$F$17,$I$14:$I$17,$L$14:$L$17,$O$14:$O$17,$R$14:$R$17,$U$14:$U$17,$X$14:$X$17,$AA$14:$AA$17),1))</f>
        <v/>
      </c>
      <c r="N16" s="235" t="str">
        <f t="shared" ca="1" si="2"/>
        <v/>
      </c>
      <c r="O16" s="240" t="str">
        <f ca="1">IF(ISBLANK('J1&amp;J2'!DQ239),"",'J1&amp;J2'!DQ239)</f>
        <v/>
      </c>
      <c r="P16" s="87" t="str">
        <f ca="1">IF(O16="","",RANK(O16,($C$14:$C$17,$F$14:$F$17,$I$14:$I$17,$L$14:$L$17,$O$14:$O$17,$R$14:$R$17,$U$14:$U$17,$X$14:$X$17,$AA$14:$AA$17),1))</f>
        <v/>
      </c>
      <c r="Q16" s="233" t="str">
        <f t="shared" ca="1" si="3"/>
        <v/>
      </c>
      <c r="R16" s="377">
        <f ca="1">IF(ISBLANK('J1&amp;J2'!DQ307),"",'J1&amp;J2'!DQ307)</f>
        <v>74.5</v>
      </c>
      <c r="S16" s="82">
        <f ca="1">IF(R16="","",RANK(R16,($C$14:$C$17,$F$14:$F$17,$I$14:$I$17,$L$14:$L$17,$O$14:$O$17,$R$14:$R$17,$U$14:$U$17,$X$14:$X$17,$AA$14:$AA$17),1))</f>
        <v>21</v>
      </c>
      <c r="T16" s="235">
        <f t="shared" ca="1" si="4"/>
        <v>0</v>
      </c>
      <c r="U16" s="240">
        <f ca="1">IF(ISBLANK('J1&amp;J2'!DQ375),"",'J1&amp;J2'!DQ375)</f>
        <v>65.900000000000006</v>
      </c>
      <c r="V16" s="87">
        <f ca="1">IF(U16="","",RANK(U16,($C$14:$C$17,$F$14:$F$17,$I$14:$I$17,$L$14:$L$17,$O$14:$O$17,$R$14:$R$17,$U$14:$U$17,$X$14:$X$17,$AA$14:$AA$17),1))</f>
        <v>8</v>
      </c>
      <c r="W16" s="233">
        <f t="shared" ca="1" si="5"/>
        <v>13</v>
      </c>
      <c r="X16" s="377" t="str">
        <f ca="1">IF(ISBLANK('J1&amp;J2'!DQ491),"",'J1&amp;J2'!DQ491)</f>
        <v/>
      </c>
      <c r="Y16" s="82" t="str">
        <f ca="1">IF(X16="","",RANK(X16,($C$14:$C$17,$F$14:$F$17,$I$14:$I$17,$L$14:$L$17,$O$14:$O$17,$R$14:$R$17,$U$14:$U$17,$X$14:$X$17,$AA$14:$AA$17),1))</f>
        <v/>
      </c>
      <c r="Z16" s="235" t="str">
        <f t="shared" ca="1" si="6"/>
        <v/>
      </c>
      <c r="AA16" s="240">
        <f ca="1">IF(ISBLANK('J1&amp;J2'!DQ435),"",'J1&amp;J2'!DQ435)</f>
        <v>65.5</v>
      </c>
      <c r="AB16" s="87">
        <f ca="1">IF(AA16="","",RANK(AA16,($C$14:$C$17,$F$14:$F$17,$I$14:$I$17,$L$14:$L$17,$O$14:$O$17,$R$14:$R$17,$U$14:$U$17,$X$14:$X$17,$AA$14:$AA$17),1))</f>
        <v>7</v>
      </c>
      <c r="AC16" s="233">
        <f t="shared" ca="1" si="7"/>
        <v>14</v>
      </c>
      <c r="AD16" s="11"/>
      <c r="AE16" s="7"/>
      <c r="AF16" s="11"/>
    </row>
    <row r="17" spans="1:30" ht="18" customHeight="1" thickBot="1" x14ac:dyDescent="0.45">
      <c r="A17" s="11"/>
      <c r="B17" s="1640"/>
      <c r="C17" s="242" t="str">
        <f ca="1">IF(ISBLANK('J1&amp;J2'!DQ12),"",'J1&amp;J2'!DQ12)</f>
        <v/>
      </c>
      <c r="D17" s="99" t="str">
        <f ca="1">IF(C17="","",RANK(C17,($C$14:$C$17,$F$14:$F$17,$I$14:$I$17,$L$14:$L$17,$O$14:$O$17,$R$14:$R$17,$U$14:$U$17,$X$14:$X$17,$AA$14:$AA$17),1))</f>
        <v/>
      </c>
      <c r="E17" s="236" t="str">
        <f t="shared" ca="1" si="0"/>
        <v/>
      </c>
      <c r="F17" s="243">
        <f ca="1">IF(ISBLANK('J1&amp;J2'!DQ84),"",'J1&amp;J2'!DQ84)</f>
        <v>78.400000000000006</v>
      </c>
      <c r="G17" s="205">
        <f ca="1">IF(F17="","",RANK(F17,($C$14:$C$17,$F$14:$F$17,$I$14:$I$17,$L$14:$L$17,$O$14:$O$17,$R$14:$R$17,$U$14:$U$17,$X$14:$X$17,$AA$14:$AA$17),1))</f>
        <v>23</v>
      </c>
      <c r="H17" s="237">
        <f t="shared" ca="1" si="8"/>
        <v>0</v>
      </c>
      <c r="I17" s="242">
        <f ca="1">IF(ISBLANK('J1&amp;J2'!DQ156),"",'J1&amp;J2'!DQ156)</f>
        <v>88</v>
      </c>
      <c r="J17" s="99">
        <f ca="1">IF(I17="","",RANK(I17,($C$14:$C$17,$F$14:$F$17,$I$14:$I$17,$L$14:$L$17,$O$14:$O$17,$R$14:$R$17,$U$14:$U$17,$X$14:$X$17,$AA$14:$AA$17),1))</f>
        <v>25</v>
      </c>
      <c r="K17" s="236">
        <f t="shared" ca="1" si="1"/>
        <v>0</v>
      </c>
      <c r="L17" s="243" t="str">
        <f ca="1">IF(ISBLANK('J1&amp;J2'!DQ204),"",'J1&amp;J2'!DQ204)</f>
        <v/>
      </c>
      <c r="M17" s="205" t="str">
        <f ca="1">IF(L17="","",RANK(L17,($C$14:$C$17,$F$14:$F$17,$I$14:$I$17,$L$14:$L$17,$O$14:$O$17,$R$14:$R$17,$U$14:$U$17,$X$14:$X$17,$AA$14:$AA$17),1))</f>
        <v/>
      </c>
      <c r="N17" s="237" t="str">
        <f t="shared" ca="1" si="2"/>
        <v/>
      </c>
      <c r="O17" s="242" t="str">
        <f ca="1">IF(ISBLANK('J1&amp;J2'!DQ240),"",'J1&amp;J2'!DQ240)</f>
        <v/>
      </c>
      <c r="P17" s="99" t="str">
        <f ca="1">IF(O17="","",RANK(O17,($C$14:$C$17,$F$14:$F$17,$I$14:$I$17,$L$14:$L$17,$O$14:$O$17,$R$14:$R$17,$U$14:$U$17,$X$14:$X$17,$AA$14:$AA$17),1))</f>
        <v/>
      </c>
      <c r="Q17" s="236" t="str">
        <f t="shared" ca="1" si="3"/>
        <v/>
      </c>
      <c r="R17" s="243">
        <f ca="1">IF(ISBLANK('J1&amp;J2'!DQ308),"",'J1&amp;J2'!DQ308)</f>
        <v>75</v>
      </c>
      <c r="S17" s="205">
        <f ca="1">IF(R17="","",RANK(R17,($C$14:$C$17,$F$14:$F$17,$I$14:$I$17,$L$14:$L$17,$O$14:$O$17,$R$14:$R$17,$U$14:$U$17,$X$14:$X$17,$AA$14:$AA$17),1))</f>
        <v>22</v>
      </c>
      <c r="T17" s="237">
        <f t="shared" ca="1" si="4"/>
        <v>0</v>
      </c>
      <c r="U17" s="242">
        <f ca="1">IF(ISBLANK('J1&amp;J2'!DQ376),"",'J1&amp;J2'!DQ376)</f>
        <v>66.2</v>
      </c>
      <c r="V17" s="99">
        <f ca="1">IF(U17="","",RANK(U17,($C$14:$C$17,$F$14:$F$17,$I$14:$I$17,$L$14:$L$17,$O$14:$O$17,$R$14:$R$17,$U$14:$U$17,$X$14:$X$17,$AA$14:$AA$17),1))</f>
        <v>9</v>
      </c>
      <c r="W17" s="236">
        <f t="shared" ca="1" si="5"/>
        <v>12</v>
      </c>
      <c r="X17" s="243" t="str">
        <f ca="1">IF(ISBLANK('J1&amp;J2'!DQ492),"",'J1&amp;J2'!DQ492)</f>
        <v/>
      </c>
      <c r="Y17" s="205" t="str">
        <f ca="1">IF(X17="","",RANK(X17,($C$14:$C$17,$F$14:$F$17,$I$14:$I$17,$L$14:$L$17,$O$14:$O$17,$R$14:$R$17,$U$14:$U$17,$X$14:$X$17,$AA$14:$AA$17),1))</f>
        <v/>
      </c>
      <c r="Z17" s="237" t="str">
        <f t="shared" ca="1" si="6"/>
        <v/>
      </c>
      <c r="AA17" s="242">
        <f ca="1">IF(ISBLANK('J1&amp;J2'!DQ436),"",'J1&amp;J2'!DQ436)</f>
        <v>66.599999999999994</v>
      </c>
      <c r="AB17" s="99">
        <f ca="1">IF(AA17="","",RANK(AA17,($C$14:$C$17,$F$14:$F$17,$I$14:$I$17,$L$14:$L$17,$O$14:$O$17,$R$14:$R$17,$U$14:$U$17,$X$14:$X$17,$AA$14:$AA$17),1))</f>
        <v>11</v>
      </c>
      <c r="AC17" s="236">
        <f t="shared" ca="1" si="7"/>
        <v>10</v>
      </c>
      <c r="AD17" s="11"/>
    </row>
    <row r="18" spans="1:30" ht="25.5" customHeight="1" thickBot="1" x14ac:dyDescent="0.45">
      <c r="A18" s="11"/>
      <c r="B18" s="244" t="s">
        <v>201</v>
      </c>
      <c r="C18" s="1633">
        <f ca="1">IF(SUM(E7:E17)=0,"",SUM(E7:E17))</f>
        <v>115</v>
      </c>
      <c r="D18" s="1547"/>
      <c r="E18" s="1632"/>
      <c r="F18" s="1631">
        <f ca="1">IF(SUM(H7:H17)=0,"",SUM(H7:H17))</f>
        <v>192</v>
      </c>
      <c r="G18" s="1547"/>
      <c r="H18" s="1632"/>
      <c r="I18" s="1633">
        <f ca="1">IF(SUM(K7:K17)=0,"",SUM(K7:K17))</f>
        <v>137</v>
      </c>
      <c r="J18" s="1547"/>
      <c r="K18" s="1632"/>
      <c r="L18" s="1631">
        <f ca="1">IF(SUM(N7:N17)=0,"",SUM(N7:N17))</f>
        <v>49</v>
      </c>
      <c r="M18" s="1547"/>
      <c r="N18" s="1632"/>
      <c r="O18" s="1633">
        <f ca="1">IF(SUM(Q7:Q17)=0,"",SUM(Q7:Q17))</f>
        <v>32</v>
      </c>
      <c r="P18" s="1547"/>
      <c r="Q18" s="1632"/>
      <c r="R18" s="1631">
        <f ca="1">IF(SUM(T7:T17)=0,"",SUM(T7:T17))</f>
        <v>62</v>
      </c>
      <c r="S18" s="1547"/>
      <c r="T18" s="1632"/>
      <c r="U18" s="1633">
        <f ca="1">IF(SUM(W7:W17)=0,"",SUM(W7:W17))</f>
        <v>205</v>
      </c>
      <c r="V18" s="1547"/>
      <c r="W18" s="1632"/>
      <c r="X18" s="1631" t="str">
        <f ca="1">IF(SUM(Z7:Z17)=0,"",SUM(Z7:Z17))</f>
        <v/>
      </c>
      <c r="Y18" s="1547"/>
      <c r="Z18" s="1632"/>
      <c r="AA18" s="1633">
        <f ca="1">IF(SUM(AC7:AC17)=0,"",SUM(AC7:AC17))</f>
        <v>99</v>
      </c>
      <c r="AB18" s="1547"/>
      <c r="AC18" s="1632"/>
      <c r="AD18" s="11"/>
    </row>
    <row r="19" spans="1:30" ht="25.5" customHeight="1" thickBot="1" x14ac:dyDescent="0.45">
      <c r="A19" s="11"/>
      <c r="B19" s="245" t="s">
        <v>315</v>
      </c>
      <c r="C19" s="1652">
        <f ca="1">IF(C18="","",RANK(C18,$C$18:$AC$18,0))</f>
        <v>4</v>
      </c>
      <c r="D19" s="1574"/>
      <c r="E19" s="1575"/>
      <c r="F19" s="1651">
        <f ca="1">IF(F18="","",RANK(F18,$C$18:$AC$18,0))</f>
        <v>2</v>
      </c>
      <c r="G19" s="1574"/>
      <c r="H19" s="1575"/>
      <c r="I19" s="1652">
        <f ca="1">IF(I18="","",RANK(I18,$C$18:$AC$18,0))</f>
        <v>3</v>
      </c>
      <c r="J19" s="1574"/>
      <c r="K19" s="1575"/>
      <c r="L19" s="1651">
        <f ca="1">IF(L18="","",RANK(L18,$C$18:$AC$18,0))</f>
        <v>7</v>
      </c>
      <c r="M19" s="1574"/>
      <c r="N19" s="1575"/>
      <c r="O19" s="1652">
        <f ca="1">IF(O18="","",RANK(O18,$C$18:$AC$18,0))</f>
        <v>8</v>
      </c>
      <c r="P19" s="1574"/>
      <c r="Q19" s="1575"/>
      <c r="R19" s="1651">
        <f ca="1">IF(R18="","",RANK(R18,$C$18:$AC$18,0))</f>
        <v>6</v>
      </c>
      <c r="S19" s="1574"/>
      <c r="T19" s="1575"/>
      <c r="U19" s="1652">
        <f ca="1">IF(U18="","",RANK(U18,$C$18:$AC$18,0))</f>
        <v>1</v>
      </c>
      <c r="V19" s="1574"/>
      <c r="W19" s="1575"/>
      <c r="X19" s="1651" t="str">
        <f ca="1">IF(X18="","",RANK(X18,$C$18:$AC$18,0))</f>
        <v/>
      </c>
      <c r="Y19" s="1574"/>
      <c r="Z19" s="1575"/>
      <c r="AA19" s="1652">
        <f ca="1">IF(AA18="","",RANK(AA18,$C$18:$AC$18,0))</f>
        <v>5</v>
      </c>
      <c r="AB19" s="1574"/>
      <c r="AC19" s="1575"/>
      <c r="AD19" s="11"/>
    </row>
    <row r="20" spans="1:30" ht="25.5" customHeight="1" thickBot="1" x14ac:dyDescent="0.45">
      <c r="A20" s="11"/>
      <c r="B20" s="1086" t="s">
        <v>203</v>
      </c>
      <c r="C20" s="1767">
        <f ca="1">IF(C19="","",IF(C19=1,15,IF(C19=2,12,13-C19)))</f>
        <v>9</v>
      </c>
      <c r="D20" s="1768"/>
      <c r="E20" s="1769"/>
      <c r="F20" s="1770">
        <f ca="1">IF(F19="","",IF(F19=1,15,IF(F19=2,12,13-F19)))</f>
        <v>12</v>
      </c>
      <c r="G20" s="1768"/>
      <c r="H20" s="1769"/>
      <c r="I20" s="1767">
        <f ca="1">IF(I19="","",IF(I19=1,15,IF(I19=2,12,13-I19)))</f>
        <v>10</v>
      </c>
      <c r="J20" s="1768"/>
      <c r="K20" s="1769"/>
      <c r="L20" s="1770">
        <f ca="1">IF(L19="","",IF(L19=1,15,IF(L19=2,12,13-L19)))</f>
        <v>6</v>
      </c>
      <c r="M20" s="1768"/>
      <c r="N20" s="1769"/>
      <c r="O20" s="1767">
        <f ca="1">IF(O19="","",IF(O19=1,15,IF(O19=2,12,13-O19)))</f>
        <v>5</v>
      </c>
      <c r="P20" s="1768"/>
      <c r="Q20" s="1769"/>
      <c r="R20" s="1770">
        <f ca="1">IF(R19="","",IF(R19=1,15,IF(R19=2,12,13-R19)))</f>
        <v>7</v>
      </c>
      <c r="S20" s="1768"/>
      <c r="T20" s="1769"/>
      <c r="U20" s="1767">
        <f ca="1">IF(U19="","",IF(U19=1,15,IF(U19=2,12,13-U19)))</f>
        <v>15</v>
      </c>
      <c r="V20" s="1768"/>
      <c r="W20" s="1769"/>
      <c r="X20" s="1770" t="str">
        <f ca="1">IF(X19="","",IF(X19=1,15,IF(X19=2,12,13-X19)))</f>
        <v/>
      </c>
      <c r="Y20" s="1768"/>
      <c r="Z20" s="1769"/>
      <c r="AA20" s="1767">
        <f ca="1">IF(AA19="","",IF(AA19=1,15,IF(AA19=2,12,13-AA19)))</f>
        <v>8</v>
      </c>
      <c r="AB20" s="1768"/>
      <c r="AC20" s="1769"/>
      <c r="AD20" s="11"/>
    </row>
    <row r="21" spans="1:30" ht="12" customHeight="1" thickTop="1" x14ac:dyDescent="0.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</row>
  </sheetData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  <mergeCell ref="X5:Z5"/>
    <mergeCell ref="B1:AC1"/>
    <mergeCell ref="B2:AC2"/>
    <mergeCell ref="L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I18:K18"/>
    <mergeCell ref="L18:N18"/>
    <mergeCell ref="O18:Q18"/>
    <mergeCell ref="R18:T18"/>
    <mergeCell ref="U18:W18"/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</mergeCells>
  <pageMargins left="0.39370078740157483" right="0.55118110236220474" top="0.70866141732283472" bottom="0.19685039370078741" header="0" footer="0"/>
  <pageSetup paperSize="9" scale="73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pageSetUpPr fitToPage="1"/>
  </sheetPr>
  <dimension ref="A1:AM19"/>
  <sheetViews>
    <sheetView zoomScale="90" zoomScaleNormal="90" workbookViewId="0">
      <selection activeCell="N7" sqref="N7:P8"/>
    </sheetView>
  </sheetViews>
  <sheetFormatPr baseColWidth="10" defaultColWidth="12.5546875" defaultRowHeight="15" customHeight="1" x14ac:dyDescent="0.4"/>
  <cols>
    <col min="1" max="1" width="20.5546875" customWidth="1"/>
    <col min="2" max="34" width="6.27734375" customWidth="1"/>
    <col min="35" max="37" width="6.27734375" hidden="1" customWidth="1"/>
    <col min="38" max="38" width="7" customWidth="1"/>
    <col min="39" max="39" width="6.27734375" customWidth="1"/>
    <col min="40" max="40" width="4.71875" customWidth="1"/>
    <col min="41" max="41" width="11.44140625" customWidth="1"/>
  </cols>
  <sheetData>
    <row r="1" spans="1:39" ht="19.5" customHeight="1" x14ac:dyDescent="0.55000000000000004">
      <c r="A1" s="1778" t="s">
        <v>1863</v>
      </c>
      <c r="B1" s="1779"/>
      <c r="C1" s="1779"/>
      <c r="D1" s="1779"/>
      <c r="E1" s="1779"/>
      <c r="F1" s="1779"/>
      <c r="G1" s="1779"/>
      <c r="H1" s="1779"/>
      <c r="I1" s="1779"/>
      <c r="J1" s="1779"/>
      <c r="K1" s="1779"/>
      <c r="L1" s="1779"/>
      <c r="M1" s="1779"/>
      <c r="N1" s="1779"/>
      <c r="O1" s="1779"/>
      <c r="P1" s="1779"/>
      <c r="Q1" s="1779"/>
      <c r="R1" s="1779"/>
      <c r="S1" s="1779"/>
      <c r="T1" s="1779"/>
      <c r="U1" s="1779"/>
      <c r="V1" s="1779"/>
      <c r="W1" s="1779"/>
      <c r="X1" s="1779"/>
      <c r="Y1" s="1779"/>
      <c r="Z1" s="1779"/>
      <c r="AA1" s="1779"/>
      <c r="AB1" s="1779"/>
      <c r="AC1" s="1779"/>
      <c r="AD1" s="1779"/>
      <c r="AE1" s="1779"/>
      <c r="AF1" s="1779"/>
      <c r="AG1" s="1779"/>
      <c r="AH1" s="1779"/>
      <c r="AI1" s="1728"/>
      <c r="AJ1" s="1728"/>
      <c r="AK1" s="1728"/>
      <c r="AL1" s="1779"/>
      <c r="AM1" s="1728"/>
    </row>
    <row r="2" spans="1:39" ht="19.5" customHeight="1" x14ac:dyDescent="0.55000000000000004">
      <c r="A2" s="1780" t="s">
        <v>316</v>
      </c>
      <c r="B2" s="1551"/>
      <c r="C2" s="1551"/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  <c r="T2" s="1551"/>
      <c r="U2" s="1551"/>
      <c r="V2" s="1551"/>
      <c r="W2" s="1551"/>
      <c r="X2" s="1551"/>
      <c r="Y2" s="1551"/>
      <c r="Z2" s="1551"/>
      <c r="AA2" s="1551"/>
      <c r="AB2" s="1551"/>
      <c r="AC2" s="1551"/>
      <c r="AD2" s="1551"/>
      <c r="AE2" s="1551"/>
      <c r="AF2" s="1551"/>
      <c r="AG2" s="1551"/>
      <c r="AH2" s="1551"/>
      <c r="AI2" s="1551"/>
      <c r="AJ2" s="1551"/>
      <c r="AK2" s="1551"/>
      <c r="AL2" s="1551"/>
      <c r="AM2" s="1781"/>
    </row>
    <row r="3" spans="1:39" ht="19.5" customHeight="1" x14ac:dyDescent="0.55000000000000004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78"/>
      <c r="AM3" s="378"/>
    </row>
    <row r="4" spans="1:39" ht="19.5" customHeight="1" x14ac:dyDescent="0.55000000000000004">
      <c r="A4" s="378"/>
      <c r="B4" s="378"/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9"/>
      <c r="AM4" s="378"/>
    </row>
    <row r="5" spans="1:39" ht="19.5" customHeight="1" x14ac:dyDescent="0.4">
      <c r="A5" s="1782" t="s">
        <v>317</v>
      </c>
      <c r="B5" s="1783"/>
      <c r="C5" s="1783"/>
      <c r="D5" s="1783"/>
      <c r="E5" s="1783"/>
      <c r="F5" s="1783"/>
      <c r="G5" s="1783"/>
      <c r="H5" s="1783"/>
      <c r="I5" s="1783"/>
      <c r="J5" s="1783"/>
      <c r="K5" s="1783"/>
      <c r="L5" s="1783"/>
      <c r="M5" s="1783"/>
      <c r="N5" s="1783"/>
      <c r="O5" s="1783"/>
      <c r="P5" s="1783"/>
      <c r="Q5" s="1783"/>
      <c r="R5" s="1783"/>
      <c r="S5" s="1783"/>
      <c r="T5" s="1783"/>
      <c r="U5" s="1783"/>
      <c r="V5" s="1783"/>
      <c r="W5" s="1783"/>
      <c r="X5" s="1783"/>
      <c r="Y5" s="1783"/>
      <c r="Z5" s="1783"/>
      <c r="AA5" s="1783"/>
      <c r="AB5" s="1783"/>
      <c r="AC5" s="1783"/>
      <c r="AD5" s="1783"/>
      <c r="AE5" s="1783"/>
      <c r="AF5" s="1783"/>
      <c r="AG5" s="1783"/>
      <c r="AH5" s="1783"/>
      <c r="AI5" s="1783"/>
      <c r="AJ5" s="1783"/>
      <c r="AK5" s="1783"/>
      <c r="AL5" s="1783"/>
      <c r="AM5" s="1784"/>
    </row>
    <row r="6" spans="1:39" ht="12.75" customHeight="1" thickBot="1" x14ac:dyDescent="0.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869"/>
    </row>
    <row r="7" spans="1:39" ht="12.75" customHeight="1" x14ac:dyDescent="0.4">
      <c r="A7" s="379"/>
      <c r="B7" s="1695" t="s">
        <v>64</v>
      </c>
      <c r="C7" s="1773"/>
      <c r="D7" s="1774"/>
      <c r="E7" s="1772" t="s">
        <v>319</v>
      </c>
      <c r="F7" s="1773"/>
      <c r="G7" s="1774"/>
      <c r="H7" s="1695" t="s">
        <v>318</v>
      </c>
      <c r="I7" s="1773"/>
      <c r="J7" s="1774"/>
      <c r="K7" s="1772" t="s">
        <v>187</v>
      </c>
      <c r="L7" s="1773"/>
      <c r="M7" s="1774"/>
      <c r="N7" s="1695" t="s">
        <v>320</v>
      </c>
      <c r="O7" s="1773"/>
      <c r="P7" s="1774"/>
      <c r="Q7" s="1772" t="s">
        <v>176</v>
      </c>
      <c r="R7" s="1773"/>
      <c r="S7" s="1774"/>
      <c r="T7" s="1695" t="s">
        <v>165</v>
      </c>
      <c r="U7" s="1773"/>
      <c r="V7" s="1774"/>
      <c r="W7" s="1772" t="s">
        <v>321</v>
      </c>
      <c r="X7" s="1773"/>
      <c r="Y7" s="1774"/>
      <c r="Z7" s="1785" t="s">
        <v>140</v>
      </c>
      <c r="AA7" s="1773"/>
      <c r="AB7" s="1774"/>
      <c r="AC7" s="1772" t="s">
        <v>323</v>
      </c>
      <c r="AD7" s="1773"/>
      <c r="AE7" s="1774"/>
      <c r="AF7" s="1695" t="s">
        <v>324</v>
      </c>
      <c r="AG7" s="1773"/>
      <c r="AH7" s="1774"/>
      <c r="AI7" s="1786"/>
      <c r="AJ7" s="1773"/>
      <c r="AK7" s="1774"/>
      <c r="AL7" s="1772" t="s">
        <v>1328</v>
      </c>
      <c r="AM7" s="1773"/>
    </row>
    <row r="8" spans="1:39" ht="12.75" customHeight="1" thickBot="1" x14ac:dyDescent="0.45">
      <c r="A8" s="380"/>
      <c r="B8" s="1775"/>
      <c r="C8" s="1776"/>
      <c r="D8" s="1777"/>
      <c r="E8" s="1775"/>
      <c r="F8" s="1776"/>
      <c r="G8" s="1777"/>
      <c r="H8" s="1775"/>
      <c r="I8" s="1776"/>
      <c r="J8" s="1777"/>
      <c r="K8" s="1775"/>
      <c r="L8" s="1776"/>
      <c r="M8" s="1777"/>
      <c r="N8" s="1775"/>
      <c r="O8" s="1776"/>
      <c r="P8" s="1777"/>
      <c r="Q8" s="1775"/>
      <c r="R8" s="1776"/>
      <c r="S8" s="1777"/>
      <c r="T8" s="1775"/>
      <c r="U8" s="1776"/>
      <c r="V8" s="1777"/>
      <c r="W8" s="1775"/>
      <c r="X8" s="1776"/>
      <c r="Y8" s="1777"/>
      <c r="Z8" s="1775"/>
      <c r="AA8" s="1776"/>
      <c r="AB8" s="1777"/>
      <c r="AC8" s="1775"/>
      <c r="AD8" s="1776"/>
      <c r="AE8" s="1777"/>
      <c r="AF8" s="1775"/>
      <c r="AG8" s="1776"/>
      <c r="AH8" s="1777"/>
      <c r="AI8" s="1775"/>
      <c r="AJ8" s="1776"/>
      <c r="AK8" s="1777"/>
      <c r="AL8" s="1775"/>
      <c r="AM8" s="1776"/>
    </row>
    <row r="9" spans="1:39" ht="19.5" customHeight="1" thickBot="1" x14ac:dyDescent="0.45">
      <c r="A9" s="381"/>
      <c r="B9" s="382" t="s">
        <v>188</v>
      </c>
      <c r="C9" s="383" t="s">
        <v>325</v>
      </c>
      <c r="D9" s="384" t="s">
        <v>49</v>
      </c>
      <c r="E9" s="385" t="s">
        <v>188</v>
      </c>
      <c r="F9" s="386" t="s">
        <v>326</v>
      </c>
      <c r="G9" s="387" t="s">
        <v>49</v>
      </c>
      <c r="H9" s="382" t="s">
        <v>188</v>
      </c>
      <c r="I9" s="383" t="s">
        <v>327</v>
      </c>
      <c r="J9" s="384" t="s">
        <v>49</v>
      </c>
      <c r="K9" s="385" t="s">
        <v>188</v>
      </c>
      <c r="L9" s="386" t="s">
        <v>328</v>
      </c>
      <c r="M9" s="387" t="s">
        <v>49</v>
      </c>
      <c r="N9" s="382" t="s">
        <v>188</v>
      </c>
      <c r="O9" s="383" t="s">
        <v>329</v>
      </c>
      <c r="P9" s="384" t="s">
        <v>49</v>
      </c>
      <c r="Q9" s="385" t="s">
        <v>188</v>
      </c>
      <c r="R9" s="386" t="s">
        <v>330</v>
      </c>
      <c r="S9" s="387" t="s">
        <v>49</v>
      </c>
      <c r="T9" s="382" t="s">
        <v>188</v>
      </c>
      <c r="U9" s="383" t="s">
        <v>331</v>
      </c>
      <c r="V9" s="384" t="s">
        <v>49</v>
      </c>
      <c r="W9" s="385" t="s">
        <v>188</v>
      </c>
      <c r="X9" s="386" t="s">
        <v>332</v>
      </c>
      <c r="Y9" s="387" t="s">
        <v>49</v>
      </c>
      <c r="Z9" s="382" t="s">
        <v>188</v>
      </c>
      <c r="AA9" s="383" t="s">
        <v>333</v>
      </c>
      <c r="AB9" s="384" t="s">
        <v>49</v>
      </c>
      <c r="AC9" s="385" t="s">
        <v>188</v>
      </c>
      <c r="AD9" s="386" t="s">
        <v>334</v>
      </c>
      <c r="AE9" s="387" t="s">
        <v>49</v>
      </c>
      <c r="AF9" s="382" t="s">
        <v>188</v>
      </c>
      <c r="AG9" s="383" t="s">
        <v>335</v>
      </c>
      <c r="AH9" s="384" t="s">
        <v>49</v>
      </c>
      <c r="AI9" s="385" t="s">
        <v>188</v>
      </c>
      <c r="AJ9" s="386" t="s">
        <v>325</v>
      </c>
      <c r="AK9" s="387" t="s">
        <v>49</v>
      </c>
      <c r="AL9" s="385" t="s">
        <v>72</v>
      </c>
      <c r="AM9" s="386" t="s">
        <v>337</v>
      </c>
    </row>
    <row r="10" spans="1:39" ht="19.5" customHeight="1" x14ac:dyDescent="0.4">
      <c r="A10" s="388" t="s">
        <v>318</v>
      </c>
      <c r="B10" s="389">
        <v>154</v>
      </c>
      <c r="C10" s="103">
        <f t="shared" ref="C10:C18" si="0">IF(B10="","",RANK(B10,$B$10:$B$18,0))</f>
        <v>3</v>
      </c>
      <c r="D10" s="390">
        <f t="shared" ref="D10:D18" si="1">IF(C10=1,15,IF(C10=2,12,IF(AND(C10&gt;2,C10&lt;13),13-C10,"")))</f>
        <v>10</v>
      </c>
      <c r="E10" s="353">
        <v>221</v>
      </c>
      <c r="F10" s="88">
        <f t="shared" ref="F10:F18" si="2">IF(E10="","",RANK(E10,$E$10:$E$18,0))</f>
        <v>1</v>
      </c>
      <c r="G10" s="349">
        <f t="shared" ref="G10:G18" si="3">IF(F10=1,15,IF(F10=2,12,IF(AND(F10&gt;2,F10&lt;13),13-F10,"")))</f>
        <v>15</v>
      </c>
      <c r="H10" s="389">
        <v>236</v>
      </c>
      <c r="I10" s="103">
        <f t="shared" ref="I10:I18" si="4">IF(H10="","",RANK(H10,$H$10:$H$18,0))</f>
        <v>1</v>
      </c>
      <c r="J10" s="390">
        <f t="shared" ref="J10:J18" si="5">IF(I10=1,15,IF(I10=2,12,IF(AND(I10&gt;2,I10&lt;13),13-I10,"")))</f>
        <v>15</v>
      </c>
      <c r="K10" s="353">
        <f ca="1">IF(ISBLANK('Classt Clubs J1 &amp; J2'!F18),"",'Classt Clubs J1 &amp; J2'!F18)</f>
        <v>192</v>
      </c>
      <c r="L10" s="88">
        <f t="shared" ref="L10:L18" ca="1" si="6">IF(K10="","",RANK(K10,$K$10:$K$18,0))</f>
        <v>2</v>
      </c>
      <c r="M10" s="349">
        <f t="shared" ref="M10:M18" ca="1" si="7">IF(L10=1,15,IF(L10=2,12,IF(AND(L10&gt;2,L10&lt;13),13-L10,"")))</f>
        <v>12</v>
      </c>
      <c r="N10" s="389"/>
      <c r="O10" s="103" t="str">
        <f t="shared" ref="O10:O18" si="8">IF(N10="","",RANK(N10,$N$10:$N$18,0))</f>
        <v/>
      </c>
      <c r="P10" s="390" t="str">
        <f t="shared" ref="P10:P18" si="9">IF(O10=1,15,IF(O10=2,12,IF(AND(O10&gt;2,O10&lt;13),13-O10,"")))</f>
        <v/>
      </c>
      <c r="Q10" s="353"/>
      <c r="R10" s="88" t="str">
        <f t="shared" ref="R10:R18" si="10">IF(Q10="","",RANK(Q10,$Q$10:$Q$18,0))</f>
        <v/>
      </c>
      <c r="S10" s="349" t="str">
        <f t="shared" ref="S10:S18" si="11">IF(R10=1,15,IF(R10=2,12,IF(AND(R10&gt;2,R10&lt;13),13-R10,"")))</f>
        <v/>
      </c>
      <c r="T10" s="389"/>
      <c r="U10" s="103" t="str">
        <f t="shared" ref="U10:U18" si="12">IF(T10="","",RANK(T10,$T$10:$T$18,0))</f>
        <v/>
      </c>
      <c r="V10" s="390" t="str">
        <f t="shared" ref="V10:V18" si="13">IF(U10=1,15,IF(U10=2,12,IF(AND(U10&gt;2,U10&lt;13),13-U10,"")))</f>
        <v/>
      </c>
      <c r="W10" s="353"/>
      <c r="X10" s="88" t="str">
        <f t="shared" ref="X10:X18" si="14">IF(W10="","",RANK(W10,$W$10:$W$18,0))</f>
        <v/>
      </c>
      <c r="Y10" s="349" t="str">
        <f t="shared" ref="Y10:Y18" si="15">IF(X10=1,15,IF(X10=2,12,IF(AND(X10&gt;2,X10&lt;13),13-X10,"")))</f>
        <v/>
      </c>
      <c r="Z10" s="389"/>
      <c r="AA10" s="103" t="str">
        <f t="shared" ref="AA10:AA18" si="16">IF(Z10="","",RANK(Z10,$Z$10:$Z$18,0))</f>
        <v/>
      </c>
      <c r="AB10" s="390" t="str">
        <f t="shared" ref="AB10:AB18" si="17">IF(AA10=1,15,IF(AA10=2,12,IF(AND(AA10&gt;2,AA10&lt;13),13-AA10,"")))</f>
        <v/>
      </c>
      <c r="AC10" s="353"/>
      <c r="AD10" s="88" t="str">
        <f t="shared" ref="AD10:AD18" si="18">IF(AC10="","",RANK(AC10,$AC$10:$AC$18,0))</f>
        <v/>
      </c>
      <c r="AE10" s="349" t="str">
        <f t="shared" ref="AE10:AE18" si="19">IF(AD10=1,15,IF(AD10=2,12,IF(AND(AD10&gt;2,AD10&lt;13),13-AD10,"")))</f>
        <v/>
      </c>
      <c r="AF10" s="389"/>
      <c r="AG10" s="103" t="str">
        <f t="shared" ref="AG10:AG18" si="20">IF(AF10="","",RANK(AF10,$AF$10:$AF$18,0))</f>
        <v/>
      </c>
      <c r="AH10" s="390" t="str">
        <f t="shared" ref="AH10:AH18" si="21">IF(AG10=1,15,IF(AG10=2,12,IF(AND(AG10&gt;2,AG10&lt;13),13-AG10,"")))</f>
        <v/>
      </c>
      <c r="AI10" s="353"/>
      <c r="AJ10" s="88" t="str">
        <f t="shared" ref="AJ10:AJ18" si="22">IF(AI10="","",RANK(AI10,$AI$10:$AI$18,0))</f>
        <v/>
      </c>
      <c r="AK10" s="349" t="str">
        <f t="shared" ref="AK10:AK18" si="23">IF(AJ10=1,15,IF(AJ10=2,12,IF(AND(AJ10&gt;2,AJ10&lt;13),13-AJ10,"")))</f>
        <v/>
      </c>
      <c r="AL10" s="353">
        <f t="shared" ref="AL10:AL18" ca="1" si="24">SUM(D10,G10,J10,M10,P10,S10,V10,Y10,AB10,AE10,AH10,AK10)</f>
        <v>52</v>
      </c>
      <c r="AM10" s="88">
        <f t="shared" ref="AM10:AM18" ca="1" si="25">IF(AL10=0,"",RANK(AL10,$AL$10:$AL$18,0))</f>
        <v>1</v>
      </c>
    </row>
    <row r="11" spans="1:39" ht="19.5" customHeight="1" x14ac:dyDescent="0.4">
      <c r="A11" s="391" t="s">
        <v>64</v>
      </c>
      <c r="B11" s="389">
        <v>241</v>
      </c>
      <c r="C11" s="103">
        <f t="shared" si="0"/>
        <v>1</v>
      </c>
      <c r="D11" s="390">
        <f t="shared" si="1"/>
        <v>15</v>
      </c>
      <c r="E11" s="353">
        <v>147</v>
      </c>
      <c r="F11" s="88">
        <f t="shared" si="2"/>
        <v>2</v>
      </c>
      <c r="G11" s="349">
        <f t="shared" si="3"/>
        <v>12</v>
      </c>
      <c r="H11" s="389">
        <v>210</v>
      </c>
      <c r="I11" s="103">
        <f t="shared" si="4"/>
        <v>2</v>
      </c>
      <c r="J11" s="390">
        <f t="shared" si="5"/>
        <v>12</v>
      </c>
      <c r="K11" s="353">
        <f ca="1">IF(ISBLANK('Classt Clubs J1 &amp; J2'!C18),"",'Classt Clubs J1 &amp; J2'!C18)</f>
        <v>115</v>
      </c>
      <c r="L11" s="88">
        <f t="shared" ca="1" si="6"/>
        <v>4</v>
      </c>
      <c r="M11" s="349">
        <f t="shared" ca="1" si="7"/>
        <v>9</v>
      </c>
      <c r="N11" s="389"/>
      <c r="O11" s="103" t="str">
        <f t="shared" si="8"/>
        <v/>
      </c>
      <c r="P11" s="390" t="str">
        <f t="shared" si="9"/>
        <v/>
      </c>
      <c r="Q11" s="353"/>
      <c r="R11" s="88" t="str">
        <f t="shared" si="10"/>
        <v/>
      </c>
      <c r="S11" s="349" t="str">
        <f t="shared" si="11"/>
        <v/>
      </c>
      <c r="T11" s="389"/>
      <c r="U11" s="103" t="str">
        <f t="shared" si="12"/>
        <v/>
      </c>
      <c r="V11" s="390" t="str">
        <f t="shared" si="13"/>
        <v/>
      </c>
      <c r="W11" s="353"/>
      <c r="X11" s="88" t="str">
        <f t="shared" si="14"/>
        <v/>
      </c>
      <c r="Y11" s="349" t="str">
        <f t="shared" si="15"/>
        <v/>
      </c>
      <c r="Z11" s="389"/>
      <c r="AA11" s="103" t="str">
        <f t="shared" si="16"/>
        <v/>
      </c>
      <c r="AB11" s="390" t="str">
        <f t="shared" si="17"/>
        <v/>
      </c>
      <c r="AC11" s="353"/>
      <c r="AD11" s="88" t="str">
        <f t="shared" si="18"/>
        <v/>
      </c>
      <c r="AE11" s="349" t="str">
        <f t="shared" si="19"/>
        <v/>
      </c>
      <c r="AF11" s="389"/>
      <c r="AG11" s="103" t="str">
        <f t="shared" si="20"/>
        <v/>
      </c>
      <c r="AH11" s="390" t="str">
        <f t="shared" si="21"/>
        <v/>
      </c>
      <c r="AI11" s="353"/>
      <c r="AJ11" s="88" t="str">
        <f t="shared" si="22"/>
        <v/>
      </c>
      <c r="AK11" s="349" t="str">
        <f t="shared" si="23"/>
        <v/>
      </c>
      <c r="AL11" s="353">
        <f t="shared" ca="1" si="24"/>
        <v>48</v>
      </c>
      <c r="AM11" s="88">
        <f t="shared" ca="1" si="25"/>
        <v>2</v>
      </c>
    </row>
    <row r="12" spans="1:39" ht="19.5" customHeight="1" x14ac:dyDescent="0.4">
      <c r="A12" s="391" t="s">
        <v>137</v>
      </c>
      <c r="B12" s="389">
        <v>155</v>
      </c>
      <c r="C12" s="103">
        <f t="shared" si="0"/>
        <v>2</v>
      </c>
      <c r="D12" s="390">
        <f t="shared" si="1"/>
        <v>12</v>
      </c>
      <c r="E12" s="353">
        <v>137</v>
      </c>
      <c r="F12" s="88">
        <f t="shared" si="2"/>
        <v>3</v>
      </c>
      <c r="G12" s="349">
        <f t="shared" si="3"/>
        <v>10</v>
      </c>
      <c r="H12" s="389">
        <v>162</v>
      </c>
      <c r="I12" s="103">
        <f t="shared" si="4"/>
        <v>3</v>
      </c>
      <c r="J12" s="390">
        <f t="shared" si="5"/>
        <v>10</v>
      </c>
      <c r="K12" s="353">
        <f ca="1">IF(ISBLANK('Classt Clubs J1 &amp; J2'!I18),"",'Classt Clubs J1 &amp; J2'!I18)</f>
        <v>137</v>
      </c>
      <c r="L12" s="88">
        <f t="shared" ca="1" si="6"/>
        <v>3</v>
      </c>
      <c r="M12" s="349">
        <f t="shared" ca="1" si="7"/>
        <v>10</v>
      </c>
      <c r="N12" s="389"/>
      <c r="O12" s="103" t="str">
        <f t="shared" si="8"/>
        <v/>
      </c>
      <c r="P12" s="390" t="str">
        <f t="shared" si="9"/>
        <v/>
      </c>
      <c r="Q12" s="353"/>
      <c r="R12" s="88" t="str">
        <f t="shared" si="10"/>
        <v/>
      </c>
      <c r="S12" s="349" t="str">
        <f t="shared" si="11"/>
        <v/>
      </c>
      <c r="T12" s="389"/>
      <c r="U12" s="103" t="str">
        <f t="shared" si="12"/>
        <v/>
      </c>
      <c r="V12" s="390" t="str">
        <f t="shared" si="13"/>
        <v/>
      </c>
      <c r="W12" s="353"/>
      <c r="X12" s="88" t="str">
        <f t="shared" si="14"/>
        <v/>
      </c>
      <c r="Y12" s="349" t="str">
        <f t="shared" si="15"/>
        <v/>
      </c>
      <c r="Z12" s="389"/>
      <c r="AA12" s="103" t="str">
        <f t="shared" si="16"/>
        <v/>
      </c>
      <c r="AB12" s="390" t="str">
        <f t="shared" si="17"/>
        <v/>
      </c>
      <c r="AC12" s="353"/>
      <c r="AD12" s="88" t="str">
        <f t="shared" si="18"/>
        <v/>
      </c>
      <c r="AE12" s="349" t="str">
        <f t="shared" si="19"/>
        <v/>
      </c>
      <c r="AF12" s="389"/>
      <c r="AG12" s="103" t="str">
        <f t="shared" si="20"/>
        <v/>
      </c>
      <c r="AH12" s="390" t="str">
        <f t="shared" si="21"/>
        <v/>
      </c>
      <c r="AI12" s="353"/>
      <c r="AJ12" s="88" t="str">
        <f t="shared" si="22"/>
        <v/>
      </c>
      <c r="AK12" s="349" t="str">
        <f t="shared" si="23"/>
        <v/>
      </c>
      <c r="AL12" s="353">
        <f t="shared" ca="1" si="24"/>
        <v>42</v>
      </c>
      <c r="AM12" s="88">
        <f t="shared" ca="1" si="25"/>
        <v>3</v>
      </c>
    </row>
    <row r="13" spans="1:39" ht="19.5" customHeight="1" x14ac:dyDescent="0.4">
      <c r="A13" s="391" t="s">
        <v>173</v>
      </c>
      <c r="B13" s="389">
        <v>36</v>
      </c>
      <c r="C13" s="103">
        <f t="shared" si="0"/>
        <v>7</v>
      </c>
      <c r="D13" s="390">
        <f t="shared" si="1"/>
        <v>6</v>
      </c>
      <c r="E13" s="353">
        <v>104</v>
      </c>
      <c r="F13" s="88">
        <f t="shared" si="2"/>
        <v>5</v>
      </c>
      <c r="G13" s="349">
        <f t="shared" si="3"/>
        <v>8</v>
      </c>
      <c r="H13" s="389">
        <v>53</v>
      </c>
      <c r="I13" s="103">
        <f t="shared" si="4"/>
        <v>6</v>
      </c>
      <c r="J13" s="390">
        <f t="shared" si="5"/>
        <v>7</v>
      </c>
      <c r="K13" s="353">
        <f ca="1">IF(ISBLANK('Classt Clubs J1 &amp; J2'!U18),"",'Classt Clubs J1 &amp; J2'!U18)</f>
        <v>205</v>
      </c>
      <c r="L13" s="88">
        <f t="shared" ca="1" si="6"/>
        <v>1</v>
      </c>
      <c r="M13" s="349">
        <f t="shared" ca="1" si="7"/>
        <v>15</v>
      </c>
      <c r="N13" s="389"/>
      <c r="O13" s="103" t="str">
        <f t="shared" si="8"/>
        <v/>
      </c>
      <c r="P13" s="390" t="str">
        <f t="shared" si="9"/>
        <v/>
      </c>
      <c r="Q13" s="353"/>
      <c r="R13" s="88" t="str">
        <f t="shared" si="10"/>
        <v/>
      </c>
      <c r="S13" s="349" t="str">
        <f t="shared" si="11"/>
        <v/>
      </c>
      <c r="T13" s="389"/>
      <c r="U13" s="103" t="str">
        <f t="shared" si="12"/>
        <v/>
      </c>
      <c r="V13" s="390" t="str">
        <f t="shared" si="13"/>
        <v/>
      </c>
      <c r="W13" s="353"/>
      <c r="X13" s="88" t="str">
        <f t="shared" si="14"/>
        <v/>
      </c>
      <c r="Y13" s="349" t="str">
        <f t="shared" si="15"/>
        <v/>
      </c>
      <c r="Z13" s="389"/>
      <c r="AA13" s="103" t="str">
        <f t="shared" si="16"/>
        <v/>
      </c>
      <c r="AB13" s="390" t="str">
        <f t="shared" si="17"/>
        <v/>
      </c>
      <c r="AC13" s="353"/>
      <c r="AD13" s="88" t="str">
        <f t="shared" si="18"/>
        <v/>
      </c>
      <c r="AE13" s="349" t="str">
        <f t="shared" si="19"/>
        <v/>
      </c>
      <c r="AF13" s="389"/>
      <c r="AG13" s="103" t="str">
        <f t="shared" si="20"/>
        <v/>
      </c>
      <c r="AH13" s="390" t="str">
        <f t="shared" si="21"/>
        <v/>
      </c>
      <c r="AI13" s="353"/>
      <c r="AJ13" s="88" t="str">
        <f t="shared" si="22"/>
        <v/>
      </c>
      <c r="AK13" s="349" t="str">
        <f t="shared" si="23"/>
        <v/>
      </c>
      <c r="AL13" s="353">
        <f t="shared" ca="1" si="24"/>
        <v>36</v>
      </c>
      <c r="AM13" s="88">
        <f t="shared" ca="1" si="25"/>
        <v>4</v>
      </c>
    </row>
    <row r="14" spans="1:39" ht="19.5" customHeight="1" x14ac:dyDescent="0.4">
      <c r="A14" s="391" t="s">
        <v>154</v>
      </c>
      <c r="B14" s="389">
        <v>124</v>
      </c>
      <c r="C14" s="103">
        <f t="shared" si="0"/>
        <v>4</v>
      </c>
      <c r="D14" s="390">
        <f t="shared" si="1"/>
        <v>9</v>
      </c>
      <c r="E14" s="353">
        <v>111</v>
      </c>
      <c r="F14" s="88">
        <f t="shared" si="2"/>
        <v>4</v>
      </c>
      <c r="G14" s="349">
        <f t="shared" si="3"/>
        <v>9</v>
      </c>
      <c r="H14" s="389">
        <v>60</v>
      </c>
      <c r="I14" s="103">
        <f t="shared" si="4"/>
        <v>5</v>
      </c>
      <c r="J14" s="390">
        <f t="shared" si="5"/>
        <v>8</v>
      </c>
      <c r="K14" s="353">
        <f ca="1">IF(ISBLANK('Classt Clubs J1 &amp; J2'!O18),"",'Classt Clubs J1 &amp; J2'!O18)</f>
        <v>32</v>
      </c>
      <c r="L14" s="88">
        <f t="shared" ca="1" si="6"/>
        <v>8</v>
      </c>
      <c r="M14" s="349">
        <f t="shared" ca="1" si="7"/>
        <v>5</v>
      </c>
      <c r="N14" s="389"/>
      <c r="O14" s="103" t="str">
        <f t="shared" si="8"/>
        <v/>
      </c>
      <c r="P14" s="390" t="str">
        <f t="shared" si="9"/>
        <v/>
      </c>
      <c r="Q14" s="353"/>
      <c r="R14" s="88" t="str">
        <f t="shared" si="10"/>
        <v/>
      </c>
      <c r="S14" s="349" t="str">
        <f t="shared" si="11"/>
        <v/>
      </c>
      <c r="T14" s="389"/>
      <c r="U14" s="103" t="str">
        <f t="shared" si="12"/>
        <v/>
      </c>
      <c r="V14" s="390" t="str">
        <f t="shared" si="13"/>
        <v/>
      </c>
      <c r="W14" s="353"/>
      <c r="X14" s="88" t="str">
        <f t="shared" si="14"/>
        <v/>
      </c>
      <c r="Y14" s="349" t="str">
        <f t="shared" si="15"/>
        <v/>
      </c>
      <c r="Z14" s="389"/>
      <c r="AA14" s="103" t="str">
        <f t="shared" si="16"/>
        <v/>
      </c>
      <c r="AB14" s="390" t="str">
        <f t="shared" si="17"/>
        <v/>
      </c>
      <c r="AC14" s="353"/>
      <c r="AD14" s="88" t="str">
        <f t="shared" si="18"/>
        <v/>
      </c>
      <c r="AE14" s="349" t="str">
        <f t="shared" si="19"/>
        <v/>
      </c>
      <c r="AF14" s="389"/>
      <c r="AG14" s="103" t="str">
        <f t="shared" si="20"/>
        <v/>
      </c>
      <c r="AH14" s="390" t="str">
        <f t="shared" si="21"/>
        <v/>
      </c>
      <c r="AI14" s="353"/>
      <c r="AJ14" s="88" t="str">
        <f t="shared" si="22"/>
        <v/>
      </c>
      <c r="AK14" s="349" t="str">
        <f t="shared" si="23"/>
        <v/>
      </c>
      <c r="AL14" s="353">
        <f t="shared" ca="1" si="24"/>
        <v>31</v>
      </c>
      <c r="AM14" s="88">
        <f t="shared" ca="1" si="25"/>
        <v>5</v>
      </c>
    </row>
    <row r="15" spans="1:39" ht="19.5" customHeight="1" x14ac:dyDescent="0.4">
      <c r="A15" s="391" t="s">
        <v>176</v>
      </c>
      <c r="B15" s="389">
        <v>36</v>
      </c>
      <c r="C15" s="103">
        <f t="shared" si="0"/>
        <v>7</v>
      </c>
      <c r="D15" s="390">
        <f t="shared" si="1"/>
        <v>6</v>
      </c>
      <c r="E15" s="353">
        <v>84</v>
      </c>
      <c r="F15" s="88">
        <f t="shared" si="2"/>
        <v>6</v>
      </c>
      <c r="G15" s="349">
        <f t="shared" si="3"/>
        <v>7</v>
      </c>
      <c r="H15" s="389">
        <v>69</v>
      </c>
      <c r="I15" s="103">
        <f t="shared" si="4"/>
        <v>4</v>
      </c>
      <c r="J15" s="390">
        <f t="shared" si="5"/>
        <v>9</v>
      </c>
      <c r="K15" s="353">
        <f ca="1">IF(ISBLANK('Classt Clubs J1 &amp; J2'!AA18),"",'Classt Clubs J1 &amp; J2'!AA18)</f>
        <v>99</v>
      </c>
      <c r="L15" s="88">
        <f t="shared" ca="1" si="6"/>
        <v>5</v>
      </c>
      <c r="M15" s="349">
        <f t="shared" ca="1" si="7"/>
        <v>8</v>
      </c>
      <c r="N15" s="389"/>
      <c r="O15" s="103" t="str">
        <f t="shared" si="8"/>
        <v/>
      </c>
      <c r="P15" s="390" t="str">
        <f t="shared" si="9"/>
        <v/>
      </c>
      <c r="Q15" s="353"/>
      <c r="R15" s="88" t="str">
        <f t="shared" si="10"/>
        <v/>
      </c>
      <c r="S15" s="349" t="str">
        <f t="shared" si="11"/>
        <v/>
      </c>
      <c r="T15" s="389"/>
      <c r="U15" s="103" t="str">
        <f t="shared" si="12"/>
        <v/>
      </c>
      <c r="V15" s="390" t="str">
        <f t="shared" si="13"/>
        <v/>
      </c>
      <c r="W15" s="353"/>
      <c r="X15" s="88" t="str">
        <f t="shared" si="14"/>
        <v/>
      </c>
      <c r="Y15" s="349" t="str">
        <f t="shared" si="15"/>
        <v/>
      </c>
      <c r="Z15" s="389"/>
      <c r="AA15" s="103" t="str">
        <f t="shared" si="16"/>
        <v/>
      </c>
      <c r="AB15" s="390" t="str">
        <f t="shared" si="17"/>
        <v/>
      </c>
      <c r="AC15" s="353"/>
      <c r="AD15" s="88" t="str">
        <f t="shared" si="18"/>
        <v/>
      </c>
      <c r="AE15" s="349" t="str">
        <f t="shared" si="19"/>
        <v/>
      </c>
      <c r="AF15" s="389"/>
      <c r="AG15" s="103" t="str">
        <f t="shared" si="20"/>
        <v/>
      </c>
      <c r="AH15" s="390" t="str">
        <f t="shared" si="21"/>
        <v/>
      </c>
      <c r="AI15" s="353"/>
      <c r="AJ15" s="88" t="str">
        <f t="shared" si="22"/>
        <v/>
      </c>
      <c r="AK15" s="349" t="str">
        <f t="shared" si="23"/>
        <v/>
      </c>
      <c r="AL15" s="353">
        <f t="shared" ca="1" si="24"/>
        <v>30</v>
      </c>
      <c r="AM15" s="88">
        <f t="shared" ca="1" si="25"/>
        <v>6</v>
      </c>
    </row>
    <row r="16" spans="1:39" ht="19.5" customHeight="1" x14ac:dyDescent="0.4">
      <c r="A16" s="391" t="s">
        <v>165</v>
      </c>
      <c r="B16" s="389">
        <v>78</v>
      </c>
      <c r="C16" s="103">
        <f t="shared" si="0"/>
        <v>5</v>
      </c>
      <c r="D16" s="390">
        <f t="shared" si="1"/>
        <v>8</v>
      </c>
      <c r="E16" s="353">
        <v>26</v>
      </c>
      <c r="F16" s="88">
        <f t="shared" si="2"/>
        <v>8</v>
      </c>
      <c r="G16" s="349">
        <f t="shared" si="3"/>
        <v>5</v>
      </c>
      <c r="H16" s="389">
        <v>26</v>
      </c>
      <c r="I16" s="103">
        <f t="shared" si="4"/>
        <v>7</v>
      </c>
      <c r="J16" s="390">
        <f t="shared" si="5"/>
        <v>6</v>
      </c>
      <c r="K16" s="353">
        <f ca="1">IF(ISBLANK('Classt Clubs J1 &amp; J2'!R18),"",'Classt Clubs J1 &amp; J2'!R18)</f>
        <v>62</v>
      </c>
      <c r="L16" s="88">
        <f t="shared" ca="1" si="6"/>
        <v>6</v>
      </c>
      <c r="M16" s="349">
        <f t="shared" ca="1" si="7"/>
        <v>7</v>
      </c>
      <c r="N16" s="389"/>
      <c r="O16" s="103" t="str">
        <f t="shared" si="8"/>
        <v/>
      </c>
      <c r="P16" s="390" t="str">
        <f t="shared" si="9"/>
        <v/>
      </c>
      <c r="Q16" s="353"/>
      <c r="R16" s="88" t="str">
        <f t="shared" si="10"/>
        <v/>
      </c>
      <c r="S16" s="349" t="str">
        <f t="shared" si="11"/>
        <v/>
      </c>
      <c r="T16" s="389"/>
      <c r="U16" s="103" t="str">
        <f t="shared" si="12"/>
        <v/>
      </c>
      <c r="V16" s="390" t="str">
        <f t="shared" si="13"/>
        <v/>
      </c>
      <c r="W16" s="353"/>
      <c r="X16" s="88" t="str">
        <f t="shared" si="14"/>
        <v/>
      </c>
      <c r="Y16" s="349" t="str">
        <f t="shared" si="15"/>
        <v/>
      </c>
      <c r="Z16" s="389"/>
      <c r="AA16" s="103" t="str">
        <f t="shared" si="16"/>
        <v/>
      </c>
      <c r="AB16" s="390" t="str">
        <f t="shared" si="17"/>
        <v/>
      </c>
      <c r="AC16" s="353"/>
      <c r="AD16" s="88" t="str">
        <f t="shared" si="18"/>
        <v/>
      </c>
      <c r="AE16" s="349" t="str">
        <f t="shared" si="19"/>
        <v/>
      </c>
      <c r="AF16" s="389"/>
      <c r="AG16" s="103" t="str">
        <f t="shared" si="20"/>
        <v/>
      </c>
      <c r="AH16" s="390" t="str">
        <f t="shared" si="21"/>
        <v/>
      </c>
      <c r="AI16" s="353"/>
      <c r="AJ16" s="88" t="str">
        <f t="shared" si="22"/>
        <v/>
      </c>
      <c r="AK16" s="349" t="str">
        <f t="shared" si="23"/>
        <v/>
      </c>
      <c r="AL16" s="353">
        <f t="shared" ca="1" si="24"/>
        <v>26</v>
      </c>
      <c r="AM16" s="88">
        <f t="shared" ca="1" si="25"/>
        <v>7</v>
      </c>
    </row>
    <row r="17" spans="1:39" ht="19.5" customHeight="1" x14ac:dyDescent="0.4">
      <c r="A17" s="391" t="s">
        <v>140</v>
      </c>
      <c r="B17" s="389">
        <v>44</v>
      </c>
      <c r="C17" s="103">
        <f t="shared" si="0"/>
        <v>6</v>
      </c>
      <c r="D17" s="390">
        <f t="shared" si="1"/>
        <v>7</v>
      </c>
      <c r="E17" s="353">
        <v>44</v>
      </c>
      <c r="F17" s="88">
        <f t="shared" si="2"/>
        <v>7</v>
      </c>
      <c r="G17" s="349">
        <f t="shared" si="3"/>
        <v>6</v>
      </c>
      <c r="H17" s="389"/>
      <c r="I17" s="103" t="str">
        <f t="shared" si="4"/>
        <v/>
      </c>
      <c r="J17" s="390" t="str">
        <f t="shared" si="5"/>
        <v/>
      </c>
      <c r="K17" s="353">
        <f ca="1">IF(ISBLANK('Classt Clubs J1 &amp; J2'!L18),"",'Classt Clubs J1 &amp; J2'!L18)</f>
        <v>49</v>
      </c>
      <c r="L17" s="88">
        <f t="shared" ca="1" si="6"/>
        <v>7</v>
      </c>
      <c r="M17" s="349">
        <f t="shared" ca="1" si="7"/>
        <v>6</v>
      </c>
      <c r="N17" s="389"/>
      <c r="O17" s="103" t="str">
        <f t="shared" si="8"/>
        <v/>
      </c>
      <c r="P17" s="390" t="str">
        <f t="shared" si="9"/>
        <v/>
      </c>
      <c r="Q17" s="353"/>
      <c r="R17" s="88" t="str">
        <f t="shared" si="10"/>
        <v/>
      </c>
      <c r="S17" s="349" t="str">
        <f t="shared" si="11"/>
        <v/>
      </c>
      <c r="T17" s="389"/>
      <c r="U17" s="103" t="str">
        <f t="shared" si="12"/>
        <v/>
      </c>
      <c r="V17" s="390" t="str">
        <f t="shared" si="13"/>
        <v/>
      </c>
      <c r="W17" s="353"/>
      <c r="X17" s="88" t="str">
        <f t="shared" si="14"/>
        <v/>
      </c>
      <c r="Y17" s="349" t="str">
        <f t="shared" si="15"/>
        <v/>
      </c>
      <c r="Z17" s="389"/>
      <c r="AA17" s="103" t="str">
        <f t="shared" si="16"/>
        <v/>
      </c>
      <c r="AB17" s="390" t="str">
        <f t="shared" si="17"/>
        <v/>
      </c>
      <c r="AC17" s="353"/>
      <c r="AD17" s="88" t="str">
        <f t="shared" si="18"/>
        <v/>
      </c>
      <c r="AE17" s="349" t="str">
        <f t="shared" si="19"/>
        <v/>
      </c>
      <c r="AF17" s="389"/>
      <c r="AG17" s="103" t="str">
        <f t="shared" si="20"/>
        <v/>
      </c>
      <c r="AH17" s="390" t="str">
        <f t="shared" si="21"/>
        <v/>
      </c>
      <c r="AI17" s="353"/>
      <c r="AJ17" s="88" t="str">
        <f t="shared" si="22"/>
        <v/>
      </c>
      <c r="AK17" s="349" t="str">
        <f t="shared" si="23"/>
        <v/>
      </c>
      <c r="AL17" s="353">
        <f t="shared" ca="1" si="24"/>
        <v>19</v>
      </c>
      <c r="AM17" s="88">
        <f t="shared" ca="1" si="25"/>
        <v>8</v>
      </c>
    </row>
    <row r="18" spans="1:39" ht="19.5" customHeight="1" thickBot="1" x14ac:dyDescent="0.45">
      <c r="A18" s="1088" t="s">
        <v>323</v>
      </c>
      <c r="B18" s="1089"/>
      <c r="C18" s="150" t="str">
        <f t="shared" si="0"/>
        <v/>
      </c>
      <c r="D18" s="1090" t="str">
        <f t="shared" si="1"/>
        <v/>
      </c>
      <c r="E18" s="1082" t="s">
        <v>2029</v>
      </c>
      <c r="F18" s="141" t="str">
        <f t="shared" si="2"/>
        <v/>
      </c>
      <c r="G18" s="1080" t="str">
        <f t="shared" si="3"/>
        <v/>
      </c>
      <c r="H18" s="1089"/>
      <c r="I18" s="150" t="str">
        <f t="shared" si="4"/>
        <v/>
      </c>
      <c r="J18" s="1090" t="str">
        <f t="shared" si="5"/>
        <v/>
      </c>
      <c r="K18" s="1082" t="str">
        <f ca="1">IF(ISBLANK('Classt Clubs J1 &amp; J2'!X18),"",'Classt Clubs J1 &amp; J2'!X18)</f>
        <v/>
      </c>
      <c r="L18" s="141" t="str">
        <f t="shared" ca="1" si="6"/>
        <v/>
      </c>
      <c r="M18" s="1080" t="str">
        <f t="shared" ca="1" si="7"/>
        <v/>
      </c>
      <c r="N18" s="1089"/>
      <c r="O18" s="150" t="str">
        <f t="shared" si="8"/>
        <v/>
      </c>
      <c r="P18" s="1090" t="str">
        <f t="shared" si="9"/>
        <v/>
      </c>
      <c r="Q18" s="1082"/>
      <c r="R18" s="141" t="str">
        <f t="shared" si="10"/>
        <v/>
      </c>
      <c r="S18" s="1080" t="str">
        <f t="shared" si="11"/>
        <v/>
      </c>
      <c r="T18" s="1089"/>
      <c r="U18" s="150" t="str">
        <f t="shared" si="12"/>
        <v/>
      </c>
      <c r="V18" s="1090" t="str">
        <f t="shared" si="13"/>
        <v/>
      </c>
      <c r="W18" s="1082"/>
      <c r="X18" s="141" t="str">
        <f t="shared" si="14"/>
        <v/>
      </c>
      <c r="Y18" s="1080" t="str">
        <f t="shared" si="15"/>
        <v/>
      </c>
      <c r="Z18" s="1089"/>
      <c r="AA18" s="150" t="str">
        <f t="shared" si="16"/>
        <v/>
      </c>
      <c r="AB18" s="1090" t="str">
        <f t="shared" si="17"/>
        <v/>
      </c>
      <c r="AC18" s="1082"/>
      <c r="AD18" s="896" t="str">
        <f t="shared" si="18"/>
        <v/>
      </c>
      <c r="AE18" s="1081" t="str">
        <f t="shared" si="19"/>
        <v/>
      </c>
      <c r="AF18" s="1089"/>
      <c r="AG18" s="103" t="str">
        <f t="shared" si="20"/>
        <v/>
      </c>
      <c r="AH18" s="390" t="str">
        <f t="shared" si="21"/>
        <v/>
      </c>
      <c r="AI18" s="1082"/>
      <c r="AJ18" s="88" t="str">
        <f t="shared" si="22"/>
        <v/>
      </c>
      <c r="AK18" s="349" t="str">
        <f t="shared" si="23"/>
        <v/>
      </c>
      <c r="AL18" s="1082">
        <f t="shared" ca="1" si="24"/>
        <v>0</v>
      </c>
      <c r="AM18" s="896" t="str">
        <f t="shared" ca="1" si="25"/>
        <v/>
      </c>
    </row>
    <row r="19" spans="1:39" ht="15" customHeight="1" thickTop="1" x14ac:dyDescent="0.4">
      <c r="A19" s="1091"/>
      <c r="B19" s="1091"/>
      <c r="C19" s="1091"/>
      <c r="D19" s="1091"/>
      <c r="E19" s="1091"/>
      <c r="F19" s="1091"/>
      <c r="G19" s="1091"/>
      <c r="H19" s="1091"/>
      <c r="I19" s="1091"/>
      <c r="J19" s="1091"/>
      <c r="K19" s="1091"/>
      <c r="L19" s="1091"/>
      <c r="M19" s="1091"/>
      <c r="N19" s="1091"/>
      <c r="O19" s="1091"/>
      <c r="P19" s="1091"/>
      <c r="Q19" s="1091"/>
      <c r="R19" s="1091"/>
      <c r="S19" s="1091"/>
      <c r="T19" s="1091"/>
      <c r="U19" s="1091"/>
      <c r="V19" s="1091"/>
      <c r="W19" s="1091"/>
      <c r="X19" s="1091"/>
      <c r="Y19" s="1091"/>
      <c r="Z19" s="1091"/>
      <c r="AA19" s="1091"/>
      <c r="AB19" s="1091"/>
      <c r="AC19" s="1091"/>
      <c r="AD19" s="1091"/>
      <c r="AE19" s="1091"/>
      <c r="AF19" s="1091"/>
      <c r="AG19" s="1091"/>
      <c r="AH19" s="1091"/>
      <c r="AI19" s="1091"/>
      <c r="AJ19" s="1091"/>
      <c r="AK19" s="1091"/>
      <c r="AL19" s="1091"/>
      <c r="AM19" s="1091"/>
    </row>
  </sheetData>
  <mergeCells count="16">
    <mergeCell ref="AC7:AE8"/>
    <mergeCell ref="AF7:AH8"/>
    <mergeCell ref="AL7:AM8"/>
    <mergeCell ref="A1:AM1"/>
    <mergeCell ref="A2:AM2"/>
    <mergeCell ref="A5:AM5"/>
    <mergeCell ref="B7:D8"/>
    <mergeCell ref="E7:G8"/>
    <mergeCell ref="H7:J8"/>
    <mergeCell ref="K7:M8"/>
    <mergeCell ref="N7:P8"/>
    <mergeCell ref="Q7:S8"/>
    <mergeCell ref="T7:V8"/>
    <mergeCell ref="W7:Y8"/>
    <mergeCell ref="Z7:AB8"/>
    <mergeCell ref="AI7:AK8"/>
  </mergeCells>
  <printOptions horizontalCentered="1"/>
  <pageMargins left="0.39370078740157483" right="0.19685039370078741" top="0.47244094488188981" bottom="0.55118110236220474" header="0" footer="0"/>
  <pageSetup paperSize="9" scale="6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FK520"/>
  <sheetViews>
    <sheetView topLeftCell="BZ1" zoomScaleNormal="100" workbookViewId="0">
      <pane ySplit="8" topLeftCell="A9" activePane="bottomLeft" state="frozen"/>
      <selection pane="bottomLeft" activeCell="CO9" sqref="CO9"/>
    </sheetView>
  </sheetViews>
  <sheetFormatPr baseColWidth="10" defaultColWidth="12.5546875" defaultRowHeight="15" customHeight="1" x14ac:dyDescent="0.4"/>
  <cols>
    <col min="1" max="1" width="6.44140625" customWidth="1"/>
    <col min="2" max="2" width="6.71875" customWidth="1"/>
    <col min="3" max="5" width="15.71875" customWidth="1"/>
    <col min="6" max="7" width="6.44140625" customWidth="1"/>
    <col min="8" max="12" width="6.71875" customWidth="1"/>
    <col min="13" max="13" width="12.71875" customWidth="1"/>
    <col min="14" max="15" width="11.71875" customWidth="1"/>
    <col min="16" max="17" width="8.71875" customWidth="1"/>
    <col min="18" max="19" width="6.71875" customWidth="1"/>
    <col min="20" max="22" width="8.71875" customWidth="1"/>
    <col min="23" max="31" width="6.44140625" customWidth="1"/>
    <col min="32" max="41" width="7.71875" customWidth="1"/>
    <col min="42" max="42" width="6.44140625" customWidth="1"/>
    <col min="43" max="43" width="7.71875" customWidth="1"/>
    <col min="44" max="45" width="6.44140625" customWidth="1"/>
    <col min="46" max="46" width="6.71875" customWidth="1"/>
    <col min="47" max="49" width="11.71875" customWidth="1"/>
    <col min="50" max="50" width="8.71875" customWidth="1"/>
    <col min="51" max="52" width="6.44140625" customWidth="1"/>
    <col min="53" max="56" width="6.71875" customWidth="1"/>
    <col min="57" max="57" width="7.1640625" customWidth="1"/>
    <col min="58" max="58" width="9.44140625" customWidth="1"/>
    <col min="59" max="59" width="9.71875" customWidth="1"/>
    <col min="60" max="61" width="6.71875" customWidth="1"/>
    <col min="62" max="62" width="8.71875" customWidth="1"/>
    <col min="63" max="64" width="6.71875" customWidth="1"/>
    <col min="65" max="66" width="25.71875" customWidth="1"/>
    <col min="67" max="72" width="11.71875" customWidth="1"/>
    <col min="73" max="74" width="12.71875" customWidth="1"/>
    <col min="75" max="75" width="11.71875" customWidth="1"/>
    <col min="76" max="77" width="22.71875" customWidth="1"/>
    <col min="78" max="78" width="11.44140625" customWidth="1"/>
    <col min="79" max="79" width="13.71875" customWidth="1"/>
    <col min="80" max="80" width="10.71875" customWidth="1"/>
    <col min="81" max="81" width="30.5546875" customWidth="1"/>
    <col min="82" max="82" width="8.5546875" customWidth="1"/>
    <col min="83" max="83" width="8.71875" customWidth="1"/>
    <col min="84" max="84" width="13.71875" customWidth="1"/>
    <col min="85" max="85" width="8.71875" customWidth="1"/>
    <col min="86" max="86" width="4.71875" customWidth="1"/>
    <col min="87" max="89" width="11.44140625" customWidth="1"/>
    <col min="90" max="100" width="12.71875" customWidth="1"/>
    <col min="101" max="101" width="12.71875" style="935" customWidth="1"/>
    <col min="102" max="103" width="11.44140625" customWidth="1"/>
    <col min="104" max="104" width="13.71875" customWidth="1"/>
    <col min="105" max="105" width="17.71875" customWidth="1"/>
    <col min="106" max="107" width="11.44140625" customWidth="1"/>
    <col min="108" max="108" width="13.71875" style="1023" customWidth="1"/>
    <col min="109" max="111" width="13.71875" customWidth="1"/>
    <col min="112" max="113" width="11.44140625" customWidth="1"/>
    <col min="114" max="119" width="13.71875" customWidth="1"/>
    <col min="120" max="126" width="11.44140625" customWidth="1"/>
    <col min="127" max="127" width="9.71875" customWidth="1"/>
    <col min="128" max="131" width="11.44140625" customWidth="1"/>
    <col min="132" max="132" width="9.71875" customWidth="1"/>
    <col min="133" max="136" width="11.44140625" customWidth="1"/>
    <col min="137" max="137" width="9.71875" customWidth="1"/>
    <col min="138" max="141" width="11.44140625" customWidth="1"/>
    <col min="142" max="142" width="9.71875" customWidth="1"/>
    <col min="143" max="146" width="11.44140625" customWidth="1"/>
    <col min="147" max="147" width="9.71875" customWidth="1"/>
    <col min="148" max="151" width="11.44140625" customWidth="1"/>
    <col min="152" max="152" width="9.71875" customWidth="1"/>
    <col min="153" max="156" width="11.44140625" customWidth="1"/>
    <col min="157" max="157" width="9.71875" customWidth="1"/>
    <col min="158" max="161" width="11.44140625" customWidth="1"/>
    <col min="162" max="162" width="9.71875" customWidth="1"/>
    <col min="163" max="163" width="11.44140625" style="935" customWidth="1"/>
    <col min="164" max="164" width="12.5546875" style="935"/>
    <col min="165" max="166" width="11.44140625" style="935" customWidth="1"/>
    <col min="167" max="167" width="9.71875" style="935" customWidth="1"/>
  </cols>
  <sheetData>
    <row r="1" spans="1:167" ht="12" customHeight="1" x14ac:dyDescent="0.6">
      <c r="A1" s="11"/>
      <c r="B1" s="221"/>
      <c r="C1" s="1642" t="s">
        <v>339</v>
      </c>
      <c r="D1" s="1551"/>
      <c r="E1" s="1551"/>
      <c r="F1" s="1551"/>
      <c r="G1" s="1551"/>
      <c r="H1" s="1551"/>
      <c r="I1" s="1551"/>
      <c r="J1" s="1551"/>
      <c r="K1" s="1551"/>
      <c r="L1" s="1551"/>
      <c r="M1" s="1551"/>
      <c r="N1" s="1551"/>
      <c r="O1" s="1551"/>
      <c r="P1" s="1551"/>
      <c r="Q1" s="1551"/>
      <c r="R1" s="1551"/>
      <c r="S1" s="1551"/>
      <c r="T1" s="1551"/>
      <c r="U1" s="1551"/>
      <c r="V1" s="1551"/>
      <c r="W1" s="1551"/>
      <c r="X1" s="1551"/>
      <c r="Y1" s="1551"/>
      <c r="Z1" s="1551"/>
      <c r="AA1" s="1551"/>
      <c r="AB1" s="1551"/>
      <c r="AC1" s="1551"/>
      <c r="AD1" s="1551"/>
      <c r="AE1" s="1551"/>
      <c r="AF1" s="1551"/>
      <c r="AG1" s="1551"/>
      <c r="AH1" s="1551"/>
      <c r="AI1" s="1551"/>
      <c r="AJ1" s="1551"/>
      <c r="AK1" s="1551"/>
      <c r="AL1" s="1551"/>
      <c r="AM1" s="1551"/>
      <c r="AN1" s="1551"/>
      <c r="AO1" s="1551"/>
      <c r="AP1" s="1551"/>
      <c r="AQ1" s="1551"/>
      <c r="AR1" s="1551"/>
      <c r="AS1" s="1551"/>
      <c r="AT1" s="1551"/>
      <c r="AU1" s="1551"/>
      <c r="AV1" s="1551"/>
      <c r="AW1" s="1551"/>
      <c r="AX1" s="1551"/>
      <c r="AY1" s="1551"/>
      <c r="AZ1" s="1551"/>
      <c r="BA1" s="1551"/>
      <c r="BB1" s="1551"/>
      <c r="BC1" s="1551"/>
      <c r="BD1" s="1551"/>
      <c r="BE1" s="1591"/>
      <c r="BF1" s="1882"/>
      <c r="BG1" s="1883"/>
      <c r="BH1" s="7"/>
      <c r="BI1" s="7"/>
      <c r="BJ1" s="7"/>
      <c r="BK1" s="7"/>
      <c r="BL1" s="11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17"/>
      <c r="BY1" s="7"/>
      <c r="BZ1" s="7"/>
      <c r="CA1" s="10"/>
      <c r="CB1" s="7"/>
      <c r="CC1" s="7"/>
      <c r="CD1" s="7"/>
      <c r="CE1" s="7"/>
      <c r="CF1" s="17"/>
      <c r="CG1" s="7"/>
      <c r="CH1" s="7"/>
      <c r="CI1" s="7"/>
      <c r="CJ1" s="7"/>
      <c r="CK1" s="7"/>
      <c r="CL1" s="11"/>
      <c r="CM1" s="11"/>
      <c r="CN1" s="11"/>
      <c r="CO1" s="11"/>
      <c r="CP1" s="11"/>
      <c r="CQ1" s="11"/>
      <c r="CR1" s="11"/>
      <c r="CS1" s="11"/>
      <c r="CT1" s="11"/>
      <c r="CU1" s="7"/>
      <c r="CV1" s="11"/>
      <c r="CW1" s="7"/>
      <c r="CX1" s="11"/>
      <c r="CY1" s="11"/>
      <c r="CZ1" s="11"/>
      <c r="DA1" s="11"/>
      <c r="DB1" s="17"/>
      <c r="DC1" s="17"/>
      <c r="DD1" s="17"/>
      <c r="DE1" s="17"/>
      <c r="DF1" s="17"/>
      <c r="DG1" s="17"/>
      <c r="DH1" s="392"/>
      <c r="DI1" s="17"/>
      <c r="DJ1" s="7"/>
      <c r="DK1" s="392"/>
      <c r="DL1" s="392"/>
      <c r="DM1" s="392"/>
      <c r="DN1" s="17"/>
      <c r="DO1" s="17"/>
      <c r="DP1" s="7"/>
      <c r="DQ1" s="7"/>
      <c r="DR1" s="11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</row>
    <row r="2" spans="1:167" ht="12" customHeight="1" x14ac:dyDescent="0.55000000000000004">
      <c r="A2" s="11"/>
      <c r="B2" s="11"/>
      <c r="C2" s="11"/>
      <c r="D2" s="11"/>
      <c r="E2" s="11"/>
      <c r="F2" s="9"/>
      <c r="G2" s="9"/>
      <c r="H2" s="11"/>
      <c r="I2" s="11"/>
      <c r="J2" s="11"/>
      <c r="K2" s="11"/>
      <c r="L2" s="11"/>
      <c r="M2" s="11"/>
      <c r="N2" s="11"/>
      <c r="O2" s="167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9"/>
      <c r="AN2" s="9"/>
      <c r="AO2" s="9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7"/>
      <c r="BB2" s="7"/>
      <c r="BC2" s="7"/>
      <c r="BD2" s="7"/>
      <c r="BE2" s="11"/>
      <c r="BF2" s="1884" t="s">
        <v>0</v>
      </c>
      <c r="BG2" s="1885"/>
      <c r="BH2" s="7"/>
      <c r="BI2" s="7"/>
      <c r="BJ2" s="7"/>
      <c r="BK2" s="7"/>
      <c r="BL2" s="11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17"/>
      <c r="BY2" s="7"/>
      <c r="BZ2" s="7"/>
      <c r="CA2" s="10"/>
      <c r="CB2" s="7"/>
      <c r="CC2" s="7"/>
      <c r="CD2" s="7"/>
      <c r="CE2" s="7"/>
      <c r="CF2" s="17"/>
      <c r="CG2" s="7"/>
      <c r="CH2" s="7"/>
      <c r="CI2" s="7"/>
      <c r="CJ2" s="7"/>
      <c r="CK2" s="7"/>
      <c r="CL2" s="11"/>
      <c r="CM2" s="11"/>
      <c r="CN2" s="11"/>
      <c r="CO2" s="11"/>
      <c r="CP2" s="11"/>
      <c r="CQ2" s="11"/>
      <c r="CR2" s="11"/>
      <c r="CS2" s="11"/>
      <c r="CT2" s="11"/>
      <c r="CU2" s="17"/>
      <c r="CV2" s="11"/>
      <c r="CW2" s="7"/>
      <c r="CX2" s="11"/>
      <c r="CY2" s="392"/>
      <c r="CZ2" s="11"/>
      <c r="DA2" s="11"/>
      <c r="DB2" s="17"/>
      <c r="DC2" s="7"/>
      <c r="DD2" s="17" t="s">
        <v>340</v>
      </c>
      <c r="DE2" s="7"/>
      <c r="DF2" s="7"/>
      <c r="DG2" s="7"/>
      <c r="DH2" s="17"/>
      <c r="DI2" s="393"/>
      <c r="DJ2" s="7"/>
      <c r="DK2" s="394"/>
      <c r="DL2" s="394"/>
      <c r="DM2" s="394"/>
      <c r="DN2" s="17"/>
      <c r="DO2" s="17"/>
      <c r="DP2" s="7"/>
      <c r="DQ2" s="7"/>
      <c r="DR2" s="11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</row>
    <row r="3" spans="1:167" ht="12" customHeight="1" x14ac:dyDescent="0.55000000000000004">
      <c r="A3" s="11"/>
      <c r="B3" s="14"/>
      <c r="C3" s="1886" t="s">
        <v>341</v>
      </c>
      <c r="D3" s="1551"/>
      <c r="E3" s="1551"/>
      <c r="F3" s="1551"/>
      <c r="G3" s="1551"/>
      <c r="H3" s="1551"/>
      <c r="I3" s="1551"/>
      <c r="J3" s="1551"/>
      <c r="K3" s="1551"/>
      <c r="L3" s="1551"/>
      <c r="M3" s="1551"/>
      <c r="N3" s="1551"/>
      <c r="O3" s="1551"/>
      <c r="P3" s="1551"/>
      <c r="Q3" s="1551"/>
      <c r="R3" s="1551"/>
      <c r="S3" s="1551"/>
      <c r="T3" s="1551"/>
      <c r="U3" s="1551"/>
      <c r="V3" s="1551"/>
      <c r="W3" s="1551"/>
      <c r="X3" s="1551"/>
      <c r="Y3" s="1551"/>
      <c r="Z3" s="1551"/>
      <c r="AA3" s="1551"/>
      <c r="AB3" s="1551"/>
      <c r="AC3" s="1551"/>
      <c r="AD3" s="1551"/>
      <c r="AE3" s="1551"/>
      <c r="AF3" s="1551"/>
      <c r="AG3" s="1551"/>
      <c r="AH3" s="1551"/>
      <c r="AI3" s="1551"/>
      <c r="AJ3" s="1551"/>
      <c r="AK3" s="1551"/>
      <c r="AL3" s="1551"/>
      <c r="AM3" s="1551"/>
      <c r="AN3" s="1551"/>
      <c r="AO3" s="1551"/>
      <c r="AP3" s="1551"/>
      <c r="AQ3" s="1551"/>
      <c r="AR3" s="1551"/>
      <c r="AS3" s="1551"/>
      <c r="AT3" s="1551"/>
      <c r="AU3" s="1551"/>
      <c r="AV3" s="1551"/>
      <c r="AW3" s="1551"/>
      <c r="AX3" s="1551"/>
      <c r="AY3" s="1551"/>
      <c r="AZ3" s="1551"/>
      <c r="BA3" s="1551"/>
      <c r="BB3" s="1551"/>
      <c r="BC3" s="1551"/>
      <c r="BD3" s="1551"/>
      <c r="BE3" s="1591"/>
      <c r="BF3" s="1887"/>
      <c r="BG3" s="1888"/>
      <c r="BH3" s="7"/>
      <c r="BI3" s="7"/>
      <c r="BJ3" s="7"/>
      <c r="BK3" s="7"/>
      <c r="BL3" s="11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10"/>
      <c r="CB3" s="7"/>
      <c r="CC3" s="7"/>
      <c r="CD3" s="7"/>
      <c r="CE3" s="7"/>
      <c r="CF3" s="17"/>
      <c r="CG3" s="7"/>
      <c r="CH3" s="882"/>
      <c r="CI3" s="882"/>
      <c r="CJ3" s="7"/>
      <c r="CK3" s="12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11"/>
      <c r="CY3" s="11"/>
      <c r="CZ3" s="11"/>
      <c r="DA3" s="11"/>
      <c r="DB3" s="7"/>
      <c r="DC3" s="17"/>
      <c r="DD3" s="17"/>
      <c r="DE3" s="17"/>
      <c r="DF3" s="17"/>
      <c r="DG3" s="17"/>
      <c r="DH3" s="17"/>
      <c r="DI3" s="392"/>
      <c r="DJ3" s="7"/>
      <c r="DK3" s="17"/>
      <c r="DL3" s="17"/>
      <c r="DM3" s="17"/>
      <c r="DN3" s="17"/>
      <c r="DO3" s="17"/>
      <c r="DP3" s="7"/>
      <c r="DQ3" s="17"/>
      <c r="DR3" s="11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</row>
    <row r="4" spans="1:167" ht="12.75" customHeight="1" x14ac:dyDescent="0.5">
      <c r="A4" s="11"/>
      <c r="B4" s="9"/>
      <c r="C4" s="10"/>
      <c r="D4" s="10"/>
      <c r="E4" s="247"/>
      <c r="F4" s="1714"/>
      <c r="G4" s="1551"/>
      <c r="H4" s="1551"/>
      <c r="I4" s="1551"/>
      <c r="J4" s="28"/>
      <c r="K4" s="28"/>
      <c r="L4" s="28"/>
      <c r="M4" s="10"/>
      <c r="N4" s="10"/>
      <c r="O4" s="7"/>
      <c r="P4" s="10"/>
      <c r="Q4" s="10"/>
      <c r="R4" s="10"/>
      <c r="S4" s="10"/>
      <c r="T4" s="10"/>
      <c r="U4" s="10"/>
      <c r="V4" s="10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18"/>
      <c r="AP4" s="20"/>
      <c r="AQ4" s="20"/>
      <c r="AR4" s="19"/>
      <c r="AS4" s="19"/>
      <c r="AT4" s="19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11"/>
      <c r="BF4" s="1912" t="s">
        <v>1</v>
      </c>
      <c r="BG4" s="1885"/>
      <c r="BH4" s="7"/>
      <c r="BI4" s="7"/>
      <c r="BJ4" s="7"/>
      <c r="BK4" s="7"/>
      <c r="BL4" s="11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10"/>
      <c r="CB4" s="7"/>
      <c r="CC4" s="7"/>
      <c r="CD4" s="7"/>
      <c r="CE4" s="7"/>
      <c r="CF4" s="17"/>
      <c r="CG4" s="7"/>
      <c r="CH4" s="882"/>
      <c r="CI4" s="882"/>
      <c r="CJ4" s="18"/>
      <c r="CK4" s="18"/>
      <c r="CL4" s="18">
        <v>12</v>
      </c>
      <c r="CM4" s="18">
        <v>13</v>
      </c>
      <c r="CN4" s="35">
        <v>14</v>
      </c>
      <c r="CO4" s="35">
        <v>15</v>
      </c>
      <c r="CP4" s="35">
        <v>16</v>
      </c>
      <c r="CQ4" s="35">
        <v>17</v>
      </c>
      <c r="CR4" s="35">
        <v>18</v>
      </c>
      <c r="CS4" s="35">
        <v>19</v>
      </c>
      <c r="CT4" s="35">
        <v>20</v>
      </c>
      <c r="CU4" s="18">
        <v>21</v>
      </c>
      <c r="CV4" s="35">
        <v>22</v>
      </c>
      <c r="CW4" s="7">
        <v>23</v>
      </c>
      <c r="CX4" s="11"/>
      <c r="CY4" s="21"/>
      <c r="CZ4" s="21"/>
      <c r="DA4" s="21"/>
      <c r="DB4" s="18"/>
      <c r="DC4" s="18"/>
      <c r="DD4" s="401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395"/>
      <c r="DR4" s="11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</row>
    <row r="5" spans="1:167" ht="12" customHeight="1" x14ac:dyDescent="0.6">
      <c r="A5" s="11"/>
      <c r="B5" s="25"/>
      <c r="C5" s="396"/>
      <c r="D5" s="397"/>
      <c r="E5" s="398"/>
      <c r="F5" s="399"/>
      <c r="G5" s="399"/>
      <c r="H5" s="399"/>
      <c r="I5" s="7"/>
      <c r="J5" s="18"/>
      <c r="K5" s="7"/>
      <c r="L5" s="18"/>
      <c r="M5" s="38"/>
      <c r="N5" s="38"/>
      <c r="O5" s="38"/>
      <c r="P5" s="38"/>
      <c r="Q5" s="7"/>
      <c r="R5" s="29"/>
      <c r="S5" s="29"/>
      <c r="T5" s="249"/>
      <c r="U5" s="249"/>
      <c r="V5" s="249"/>
      <c r="W5" s="29"/>
      <c r="X5" s="31"/>
      <c r="Y5" s="250"/>
      <c r="Z5" s="250"/>
      <c r="AA5" s="250"/>
      <c r="AB5" s="250"/>
      <c r="AC5" s="250"/>
      <c r="AD5" s="400"/>
      <c r="AE5" s="1645" t="s">
        <v>205</v>
      </c>
      <c r="AF5" s="1551"/>
      <c r="AG5" s="1551"/>
      <c r="AH5" s="1551"/>
      <c r="AI5" s="1551"/>
      <c r="AJ5" s="1551"/>
      <c r="AK5" s="1551"/>
      <c r="AL5" s="1551"/>
      <c r="AM5" s="1551"/>
      <c r="AN5" s="1551"/>
      <c r="AO5" s="1551"/>
      <c r="AP5" s="1551"/>
      <c r="AQ5" s="1551"/>
      <c r="AR5" s="1551"/>
      <c r="AS5" s="1551"/>
      <c r="AT5" s="1551"/>
      <c r="AU5" s="1551"/>
      <c r="AV5" s="1551"/>
      <c r="AW5" s="1551"/>
      <c r="AX5" s="1551"/>
      <c r="AY5" s="1551"/>
      <c r="AZ5" s="251"/>
      <c r="BA5" s="33"/>
      <c r="BB5" s="33"/>
      <c r="BC5" s="33"/>
      <c r="BD5" s="33"/>
      <c r="BE5" s="26">
        <v>72</v>
      </c>
      <c r="BF5" s="1913"/>
      <c r="BG5" s="1779"/>
      <c r="BH5" s="7"/>
      <c r="BI5" s="7"/>
      <c r="BJ5" s="7"/>
      <c r="BK5" s="7"/>
      <c r="BL5" s="11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24"/>
      <c r="CB5" s="18"/>
      <c r="CC5" s="18"/>
      <c r="CD5" s="18"/>
      <c r="CE5" s="18"/>
      <c r="CF5" s="401"/>
      <c r="CG5" s="18"/>
      <c r="CH5" s="882"/>
      <c r="CI5" s="1292"/>
      <c r="CJ5" s="1171"/>
      <c r="CK5" s="1171"/>
      <c r="CL5" s="1171"/>
      <c r="CM5" s="1171"/>
      <c r="CN5" s="1171"/>
      <c r="CO5" s="1171"/>
      <c r="CP5" s="1171"/>
      <c r="CQ5" s="1171"/>
      <c r="CR5" s="1171"/>
      <c r="CS5" s="1171"/>
      <c r="CT5" s="1170"/>
      <c r="CU5" s="1169"/>
      <c r="CV5" s="1170"/>
      <c r="CW5" s="7"/>
      <c r="CX5" s="11"/>
      <c r="CY5" s="21"/>
      <c r="CZ5" s="21"/>
      <c r="DA5" s="21"/>
      <c r="DB5" s="18" t="s">
        <v>342</v>
      </c>
      <c r="DC5" s="18" t="s">
        <v>342</v>
      </c>
      <c r="DD5" s="401" t="s">
        <v>342</v>
      </c>
      <c r="DE5" s="18"/>
      <c r="DF5" s="18"/>
      <c r="DG5" s="18"/>
      <c r="DH5" s="18" t="s">
        <v>342</v>
      </c>
      <c r="DI5" s="18" t="s">
        <v>342</v>
      </c>
      <c r="DJ5" s="18"/>
      <c r="DK5" s="18"/>
      <c r="DL5" s="18"/>
      <c r="DM5" s="18"/>
      <c r="DN5" s="18"/>
      <c r="DO5" s="18"/>
      <c r="DP5" s="18"/>
      <c r="DQ5" s="395"/>
      <c r="DR5" s="11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1:167" ht="12" customHeight="1" thickBot="1" x14ac:dyDescent="0.55000000000000004">
      <c r="A6" s="11"/>
      <c r="B6" s="11"/>
      <c r="C6" s="1906" t="s">
        <v>343</v>
      </c>
      <c r="D6" s="1547"/>
      <c r="E6" s="1547"/>
      <c r="F6" s="1547"/>
      <c r="G6" s="1547"/>
      <c r="H6" s="1549"/>
      <c r="I6" s="402"/>
      <c r="J6" s="403"/>
      <c r="K6" s="11"/>
      <c r="L6" s="21"/>
      <c r="M6" s="37"/>
      <c r="N6" s="37"/>
      <c r="O6" s="38"/>
      <c r="P6" s="37"/>
      <c r="Q6" s="10"/>
      <c r="R6" s="11"/>
      <c r="S6" s="11"/>
      <c r="T6" s="37"/>
      <c r="U6" s="37"/>
      <c r="V6" s="37"/>
      <c r="W6" s="11"/>
      <c r="X6" s="21"/>
      <c r="Y6" s="39"/>
      <c r="Z6" s="39"/>
      <c r="AA6" s="39"/>
      <c r="AB6" s="39"/>
      <c r="AC6" s="39"/>
      <c r="AD6" s="39"/>
      <c r="AE6" s="11"/>
      <c r="AF6" s="11"/>
      <c r="AG6" s="11"/>
      <c r="AH6" s="11"/>
      <c r="AI6" s="11"/>
      <c r="AJ6" s="11"/>
      <c r="AK6" s="11"/>
      <c r="AL6" s="11"/>
      <c r="AM6" s="11"/>
      <c r="AN6" s="7"/>
      <c r="AO6" s="21"/>
      <c r="AP6" s="20"/>
      <c r="AQ6" s="20"/>
      <c r="AR6" s="20" t="s">
        <v>3</v>
      </c>
      <c r="AS6" s="20" t="s">
        <v>3</v>
      </c>
      <c r="AT6" s="20"/>
      <c r="AU6" s="20" t="s">
        <v>3</v>
      </c>
      <c r="AV6" s="20" t="s">
        <v>3</v>
      </c>
      <c r="AW6" s="20" t="s">
        <v>3</v>
      </c>
      <c r="AX6" s="20" t="s">
        <v>3</v>
      </c>
      <c r="AY6" s="20"/>
      <c r="AZ6" s="20"/>
      <c r="BA6" s="20" t="s">
        <v>3</v>
      </c>
      <c r="BB6" s="20" t="s">
        <v>3</v>
      </c>
      <c r="BC6" s="20" t="s">
        <v>3</v>
      </c>
      <c r="BD6" s="20"/>
      <c r="BE6" s="11"/>
      <c r="BF6" s="11"/>
      <c r="BG6" s="11"/>
      <c r="BH6" s="404"/>
      <c r="BI6" s="404"/>
      <c r="BJ6" s="404"/>
      <c r="BK6" s="7"/>
      <c r="BL6" s="11"/>
      <c r="BM6" s="1914" t="s">
        <v>6</v>
      </c>
      <c r="BN6" s="1915"/>
      <c r="BO6" s="1915"/>
      <c r="BP6" s="1915"/>
      <c r="BQ6" s="1915"/>
      <c r="BR6" s="1915"/>
      <c r="BS6" s="1915"/>
      <c r="BT6" s="1915"/>
      <c r="BU6" s="1915"/>
      <c r="BV6" s="1915"/>
      <c r="BW6" s="1916"/>
      <c r="BX6" s="405"/>
      <c r="BY6" s="405"/>
      <c r="BZ6" s="406"/>
      <c r="CA6" s="1917" t="s">
        <v>344</v>
      </c>
      <c r="CB6" s="1918"/>
      <c r="CC6" s="1918"/>
      <c r="CD6" s="1918"/>
      <c r="CE6" s="1918"/>
      <c r="CF6" s="1919"/>
      <c r="CG6" s="407"/>
      <c r="CH6" s="94"/>
      <c r="CI6" s="1920" t="s">
        <v>345</v>
      </c>
      <c r="CJ6" s="1783"/>
      <c r="CK6" s="1784"/>
      <c r="CL6" s="408" t="s">
        <v>64</v>
      </c>
      <c r="CM6" s="409" t="s">
        <v>319</v>
      </c>
      <c r="CN6" s="410" t="s">
        <v>318</v>
      </c>
      <c r="CO6" s="411" t="s">
        <v>187</v>
      </c>
      <c r="CP6" s="410" t="s">
        <v>320</v>
      </c>
      <c r="CQ6" s="410" t="s">
        <v>176</v>
      </c>
      <c r="CR6" s="410" t="s">
        <v>165</v>
      </c>
      <c r="CS6" s="410" t="s">
        <v>321</v>
      </c>
      <c r="CT6" s="873" t="s">
        <v>140</v>
      </c>
      <c r="CU6" s="410" t="s">
        <v>323</v>
      </c>
      <c r="CV6" s="410" t="s">
        <v>324</v>
      </c>
      <c r="CW6" s="1153" t="s">
        <v>322</v>
      </c>
      <c r="CX6" s="412"/>
      <c r="CY6" s="1921" t="s">
        <v>346</v>
      </c>
      <c r="CZ6" s="1922"/>
      <c r="DA6" s="1922"/>
      <c r="DB6" s="1922"/>
      <c r="DC6" s="1922"/>
      <c r="DD6" s="1922"/>
      <c r="DE6" s="1922"/>
      <c r="DF6" s="1922"/>
      <c r="DG6" s="1922"/>
      <c r="DH6" s="1922"/>
      <c r="DI6" s="1922"/>
      <c r="DJ6" s="1922"/>
      <c r="DK6" s="1922"/>
      <c r="DL6" s="1922"/>
      <c r="DM6" s="1922"/>
      <c r="DN6" s="1923"/>
      <c r="DO6" s="413"/>
      <c r="DP6" s="404"/>
      <c r="DQ6" s="414"/>
      <c r="DR6" s="11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</row>
    <row r="7" spans="1:167" ht="30" customHeight="1" thickBot="1" x14ac:dyDescent="0.45">
      <c r="A7" s="1931"/>
      <c r="B7" s="416" t="s">
        <v>8</v>
      </c>
      <c r="C7" s="417" t="s">
        <v>9</v>
      </c>
      <c r="D7" s="417" t="s">
        <v>10</v>
      </c>
      <c r="E7" s="417" t="s">
        <v>11</v>
      </c>
      <c r="F7" s="417" t="s">
        <v>12</v>
      </c>
      <c r="G7" s="417" t="s">
        <v>13</v>
      </c>
      <c r="H7" s="417" t="s">
        <v>14</v>
      </c>
      <c r="I7" s="1907" t="s">
        <v>15</v>
      </c>
      <c r="J7" s="1574"/>
      <c r="K7" s="1574"/>
      <c r="L7" s="1574"/>
      <c r="M7" s="1574"/>
      <c r="N7" s="1574"/>
      <c r="O7" s="1574"/>
      <c r="P7" s="1574"/>
      <c r="Q7" s="1574"/>
      <c r="R7" s="1574"/>
      <c r="S7" s="1574"/>
      <c r="T7" s="1574"/>
      <c r="U7" s="1574"/>
      <c r="V7" s="1601"/>
      <c r="W7" s="1907" t="s">
        <v>16</v>
      </c>
      <c r="X7" s="1574"/>
      <c r="Y7" s="1574"/>
      <c r="Z7" s="1574"/>
      <c r="AA7" s="1574"/>
      <c r="AB7" s="1574"/>
      <c r="AC7" s="1574"/>
      <c r="AD7" s="1574"/>
      <c r="AE7" s="1574"/>
      <c r="AF7" s="1574"/>
      <c r="AG7" s="1574"/>
      <c r="AH7" s="1574"/>
      <c r="AI7" s="1574"/>
      <c r="AJ7" s="1574"/>
      <c r="AK7" s="1575"/>
      <c r="AL7" s="1907" t="s">
        <v>17</v>
      </c>
      <c r="AM7" s="1574"/>
      <c r="AN7" s="1574"/>
      <c r="AO7" s="1574"/>
      <c r="AP7" s="1574"/>
      <c r="AQ7" s="1574"/>
      <c r="AR7" s="1574"/>
      <c r="AS7" s="1574"/>
      <c r="AT7" s="1574"/>
      <c r="AU7" s="1574"/>
      <c r="AV7" s="1574"/>
      <c r="AW7" s="1574"/>
      <c r="AX7" s="1574"/>
      <c r="AY7" s="1574"/>
      <c r="AZ7" s="1574"/>
      <c r="BA7" s="1574"/>
      <c r="BB7" s="1574"/>
      <c r="BC7" s="1575"/>
      <c r="BD7" s="418"/>
      <c r="BE7" s="1602" t="s">
        <v>206</v>
      </c>
      <c r="BF7" s="1928" t="s">
        <v>207</v>
      </c>
      <c r="BG7" s="1894" t="s">
        <v>347</v>
      </c>
      <c r="BH7" s="1895" t="s">
        <v>20</v>
      </c>
      <c r="BI7" s="1574"/>
      <c r="BJ7" s="1601"/>
      <c r="BK7" s="419" t="s">
        <v>216</v>
      </c>
      <c r="BL7" s="11"/>
      <c r="BM7" s="1896" t="s">
        <v>22</v>
      </c>
      <c r="BN7" s="1889" t="s">
        <v>21</v>
      </c>
      <c r="BO7" s="1889" t="s">
        <v>348</v>
      </c>
      <c r="BP7" s="1889" t="s">
        <v>349</v>
      </c>
      <c r="BQ7" s="1897" t="s">
        <v>350</v>
      </c>
      <c r="BR7" s="1899" t="s">
        <v>351</v>
      </c>
      <c r="BS7" s="1889" t="s">
        <v>352</v>
      </c>
      <c r="BT7" s="1889" t="s">
        <v>353</v>
      </c>
      <c r="BU7" s="1901" t="s">
        <v>354</v>
      </c>
      <c r="BV7" s="1902" t="s">
        <v>355</v>
      </c>
      <c r="BW7" s="1903" t="s">
        <v>356</v>
      </c>
      <c r="BX7" s="1904" t="s">
        <v>357</v>
      </c>
      <c r="BY7" s="1889" t="s">
        <v>358</v>
      </c>
      <c r="BZ7" s="1890" t="s">
        <v>359</v>
      </c>
      <c r="CA7" s="1891" t="s">
        <v>360</v>
      </c>
      <c r="CB7" s="1891" t="s">
        <v>361</v>
      </c>
      <c r="CC7" s="420"/>
      <c r="CD7" s="420"/>
      <c r="CE7" s="1891" t="s">
        <v>1323</v>
      </c>
      <c r="CF7" s="1891" t="s">
        <v>362</v>
      </c>
      <c r="CG7" s="421"/>
      <c r="CH7" s="94"/>
      <c r="CI7" s="1892" t="s">
        <v>363</v>
      </c>
      <c r="CJ7" s="1924" t="s">
        <v>364</v>
      </c>
      <c r="CK7" s="1909" t="s">
        <v>365</v>
      </c>
      <c r="CL7" s="1909" t="s">
        <v>366</v>
      </c>
      <c r="CM7" s="1909" t="s">
        <v>366</v>
      </c>
      <c r="CN7" s="1909" t="s">
        <v>366</v>
      </c>
      <c r="CO7" s="1909" t="s">
        <v>366</v>
      </c>
      <c r="CP7" s="1909" t="s">
        <v>366</v>
      </c>
      <c r="CQ7" s="1909" t="s">
        <v>366</v>
      </c>
      <c r="CR7" s="1909" t="s">
        <v>366</v>
      </c>
      <c r="CS7" s="1909" t="s">
        <v>366</v>
      </c>
      <c r="CT7" s="1909" t="s">
        <v>366</v>
      </c>
      <c r="CU7" s="1911" t="s">
        <v>366</v>
      </c>
      <c r="CV7" s="1909" t="s">
        <v>366</v>
      </c>
      <c r="CW7" s="1911" t="s">
        <v>366</v>
      </c>
      <c r="CX7" s="11"/>
      <c r="CY7" s="11"/>
      <c r="CZ7" s="11"/>
      <c r="DA7" s="11"/>
      <c r="DB7" s="7"/>
      <c r="DC7" s="7"/>
      <c r="DD7" s="17"/>
      <c r="DE7" s="7"/>
      <c r="DF7" s="7"/>
      <c r="DG7" s="7"/>
      <c r="DH7" s="7"/>
      <c r="DI7" s="7"/>
      <c r="DJ7" s="7"/>
      <c r="DK7" s="7"/>
      <c r="DL7" s="7"/>
      <c r="DM7" s="164"/>
      <c r="DN7" s="164"/>
      <c r="DO7" s="7"/>
      <c r="DP7" s="7"/>
      <c r="DQ7" s="422"/>
      <c r="DR7" s="11"/>
      <c r="DS7" s="1908" t="s">
        <v>367</v>
      </c>
      <c r="DT7" s="1551"/>
      <c r="DU7" s="1551"/>
      <c r="DV7" s="1551"/>
      <c r="DW7" s="1551"/>
      <c r="DX7" s="1791" t="s">
        <v>368</v>
      </c>
      <c r="DY7" s="1551"/>
      <c r="DZ7" s="1551"/>
      <c r="EA7" s="1551"/>
      <c r="EB7" s="1551"/>
      <c r="EC7" s="1908" t="s">
        <v>369</v>
      </c>
      <c r="ED7" s="1551"/>
      <c r="EE7" s="1551"/>
      <c r="EF7" s="1551"/>
      <c r="EG7" s="1551"/>
      <c r="EH7" s="1908" t="s">
        <v>370</v>
      </c>
      <c r="EI7" s="1551"/>
      <c r="EJ7" s="1551"/>
      <c r="EK7" s="1551"/>
      <c r="EL7" s="1551"/>
      <c r="EM7" s="1908" t="s">
        <v>371</v>
      </c>
      <c r="EN7" s="1551"/>
      <c r="EO7" s="1551"/>
      <c r="EP7" s="1551"/>
      <c r="EQ7" s="1551"/>
      <c r="ER7" s="1908" t="s">
        <v>372</v>
      </c>
      <c r="ES7" s="1551"/>
      <c r="ET7" s="1551"/>
      <c r="EU7" s="1551"/>
      <c r="EV7" s="1551"/>
      <c r="EW7" s="1908" t="s">
        <v>373</v>
      </c>
      <c r="EX7" s="1551"/>
      <c r="EY7" s="1551"/>
      <c r="EZ7" s="1551"/>
      <c r="FA7" s="1551"/>
      <c r="FB7" s="1908" t="s">
        <v>374</v>
      </c>
      <c r="FC7" s="1551"/>
      <c r="FD7" s="1551"/>
      <c r="FE7" s="1551"/>
      <c r="FF7" s="1551"/>
      <c r="FG7" s="1791" t="s">
        <v>1155</v>
      </c>
      <c r="FH7" s="1791"/>
      <c r="FI7" s="1791"/>
      <c r="FJ7" s="1791"/>
      <c r="FK7" s="1791"/>
    </row>
    <row r="8" spans="1:167" ht="51" customHeight="1" thickBot="1" x14ac:dyDescent="0.45">
      <c r="A8" s="1640"/>
      <c r="B8" s="423"/>
      <c r="C8" s="424"/>
      <c r="D8" s="386"/>
      <c r="E8" s="386"/>
      <c r="F8" s="386"/>
      <c r="G8" s="425"/>
      <c r="H8" s="426"/>
      <c r="I8" s="57" t="s">
        <v>60</v>
      </c>
      <c r="J8" s="58" t="s">
        <v>375</v>
      </c>
      <c r="K8" s="51" t="s">
        <v>59</v>
      </c>
      <c r="L8" s="427" t="s">
        <v>376</v>
      </c>
      <c r="M8" s="428" t="s">
        <v>377</v>
      </c>
      <c r="N8" s="428" t="s">
        <v>378</v>
      </c>
      <c r="O8" s="423" t="s">
        <v>379</v>
      </c>
      <c r="P8" s="423" t="s">
        <v>49</v>
      </c>
      <c r="Q8" s="429" t="s">
        <v>30</v>
      </c>
      <c r="R8" s="430" t="s">
        <v>380</v>
      </c>
      <c r="S8" s="431" t="s">
        <v>381</v>
      </c>
      <c r="T8" s="432" t="s">
        <v>221</v>
      </c>
      <c r="U8" s="432" t="s">
        <v>382</v>
      </c>
      <c r="V8" s="432" t="s">
        <v>383</v>
      </c>
      <c r="W8" s="432" t="s">
        <v>222</v>
      </c>
      <c r="X8" s="433" t="s">
        <v>384</v>
      </c>
      <c r="Y8" s="434" t="s">
        <v>224</v>
      </c>
      <c r="Z8" s="435" t="s">
        <v>385</v>
      </c>
      <c r="AA8" s="47" t="s">
        <v>386</v>
      </c>
      <c r="AB8" s="435" t="s">
        <v>225</v>
      </c>
      <c r="AC8" s="47" t="s">
        <v>387</v>
      </c>
      <c r="AD8" s="47" t="s">
        <v>388</v>
      </c>
      <c r="AE8" s="436" t="s">
        <v>30</v>
      </c>
      <c r="AF8" s="435" t="s">
        <v>389</v>
      </c>
      <c r="AG8" s="435" t="s">
        <v>390</v>
      </c>
      <c r="AH8" s="437" t="s">
        <v>391</v>
      </c>
      <c r="AI8" s="430"/>
      <c r="AJ8" s="435" t="s">
        <v>392</v>
      </c>
      <c r="AK8" s="434" t="s">
        <v>49</v>
      </c>
      <c r="AL8" s="432" t="s">
        <v>393</v>
      </c>
      <c r="AM8" s="438" t="s">
        <v>394</v>
      </c>
      <c r="AN8" s="435" t="s">
        <v>395</v>
      </c>
      <c r="AO8" s="431" t="s">
        <v>390</v>
      </c>
      <c r="AP8" s="439" t="s">
        <v>396</v>
      </c>
      <c r="AQ8" s="440" t="s">
        <v>397</v>
      </c>
      <c r="AR8" s="435" t="s">
        <v>398</v>
      </c>
      <c r="AS8" s="435" t="s">
        <v>399</v>
      </c>
      <c r="AT8" s="435" t="s">
        <v>400</v>
      </c>
      <c r="AU8" s="435" t="s">
        <v>401</v>
      </c>
      <c r="AV8" s="435" t="s">
        <v>402</v>
      </c>
      <c r="AW8" s="435" t="s">
        <v>403</v>
      </c>
      <c r="AX8" s="386" t="s">
        <v>49</v>
      </c>
      <c r="AY8" s="441" t="s">
        <v>404</v>
      </c>
      <c r="AZ8" s="442" t="s">
        <v>49</v>
      </c>
      <c r="BA8" s="443" t="s">
        <v>237</v>
      </c>
      <c r="BB8" s="439" t="s">
        <v>225</v>
      </c>
      <c r="BC8" s="431" t="s">
        <v>405</v>
      </c>
      <c r="BD8" s="428" t="s">
        <v>406</v>
      </c>
      <c r="BE8" s="1640"/>
      <c r="BF8" s="1640"/>
      <c r="BG8" s="1640"/>
      <c r="BH8" s="444" t="s">
        <v>59</v>
      </c>
      <c r="BI8" s="445" t="s">
        <v>60</v>
      </c>
      <c r="BJ8" s="446" t="s">
        <v>25</v>
      </c>
      <c r="BK8" s="447"/>
      <c r="BL8" s="11"/>
      <c r="BM8" s="1824"/>
      <c r="BN8" s="1816"/>
      <c r="BO8" s="1816"/>
      <c r="BP8" s="1816"/>
      <c r="BQ8" s="1898"/>
      <c r="BR8" s="1900"/>
      <c r="BS8" s="1816"/>
      <c r="BT8" s="1816"/>
      <c r="BU8" s="1898"/>
      <c r="BV8" s="1854"/>
      <c r="BW8" s="1799"/>
      <c r="BX8" s="1905"/>
      <c r="BY8" s="1816"/>
      <c r="BZ8" s="1816"/>
      <c r="CA8" s="1816"/>
      <c r="CB8" s="1816"/>
      <c r="CC8" s="1291" t="s">
        <v>1261</v>
      </c>
      <c r="CD8" s="1291" t="s">
        <v>1</v>
      </c>
      <c r="CE8" s="1816"/>
      <c r="CF8" s="1816"/>
      <c r="CG8" s="421"/>
      <c r="CH8" s="94"/>
      <c r="CI8" s="1893"/>
      <c r="CJ8" s="1925"/>
      <c r="CK8" s="1910"/>
      <c r="CL8" s="1926"/>
      <c r="CM8" s="1910"/>
      <c r="CN8" s="1910"/>
      <c r="CO8" s="1910"/>
      <c r="CP8" s="1910"/>
      <c r="CQ8" s="1910"/>
      <c r="CR8" s="1910"/>
      <c r="CS8" s="1910"/>
      <c r="CT8" s="1910"/>
      <c r="CU8" s="1910"/>
      <c r="CV8" s="1910"/>
      <c r="CW8" s="1927"/>
      <c r="CX8" s="164"/>
      <c r="CY8" s="448" t="s">
        <v>1</v>
      </c>
      <c r="CZ8" s="449" t="s">
        <v>407</v>
      </c>
      <c r="DA8" s="449" t="s">
        <v>408</v>
      </c>
      <c r="DB8" s="449" t="s">
        <v>409</v>
      </c>
      <c r="DC8" s="449" t="s">
        <v>410</v>
      </c>
      <c r="DD8" s="449" t="s">
        <v>411</v>
      </c>
      <c r="DE8" s="449" t="s">
        <v>412</v>
      </c>
      <c r="DF8" s="450" t="s">
        <v>413</v>
      </c>
      <c r="DG8" s="449" t="s">
        <v>414</v>
      </c>
      <c r="DH8" s="449" t="s">
        <v>415</v>
      </c>
      <c r="DI8" s="449" t="s">
        <v>416</v>
      </c>
      <c r="DJ8" s="450" t="s">
        <v>417</v>
      </c>
      <c r="DK8" s="450" t="s">
        <v>418</v>
      </c>
      <c r="DL8" s="450" t="s">
        <v>419</v>
      </c>
      <c r="DM8" s="451" t="s">
        <v>420</v>
      </c>
      <c r="DN8" s="451" t="s">
        <v>421</v>
      </c>
      <c r="DO8" s="931" t="s">
        <v>422</v>
      </c>
      <c r="DP8" s="449" t="s">
        <v>423</v>
      </c>
      <c r="DQ8" s="449" t="s">
        <v>424</v>
      </c>
      <c r="DR8" s="11"/>
      <c r="DS8" s="932" t="s">
        <v>425</v>
      </c>
      <c r="DT8" s="452" t="s">
        <v>426</v>
      </c>
      <c r="DU8" s="452" t="s">
        <v>427</v>
      </c>
      <c r="DV8" s="453" t="s">
        <v>428</v>
      </c>
      <c r="DW8" s="453" t="s">
        <v>429</v>
      </c>
      <c r="DX8" s="452" t="s">
        <v>425</v>
      </c>
      <c r="DY8" s="452" t="s">
        <v>426</v>
      </c>
      <c r="DZ8" s="452" t="s">
        <v>427</v>
      </c>
      <c r="EA8" s="453" t="s">
        <v>428</v>
      </c>
      <c r="EB8" s="453" t="s">
        <v>429</v>
      </c>
      <c r="EC8" s="932" t="s">
        <v>425</v>
      </c>
      <c r="ED8" s="452" t="s">
        <v>426</v>
      </c>
      <c r="EE8" s="452" t="s">
        <v>427</v>
      </c>
      <c r="EF8" s="453" t="s">
        <v>428</v>
      </c>
      <c r="EG8" s="453" t="s">
        <v>429</v>
      </c>
      <c r="EH8" s="932" t="s">
        <v>425</v>
      </c>
      <c r="EI8" s="452" t="s">
        <v>426</v>
      </c>
      <c r="EJ8" s="452" t="s">
        <v>427</v>
      </c>
      <c r="EK8" s="453" t="s">
        <v>428</v>
      </c>
      <c r="EL8" s="453" t="s">
        <v>429</v>
      </c>
      <c r="EM8" s="932" t="s">
        <v>425</v>
      </c>
      <c r="EN8" s="452" t="s">
        <v>426</v>
      </c>
      <c r="EO8" s="452" t="s">
        <v>427</v>
      </c>
      <c r="EP8" s="453" t="s">
        <v>428</v>
      </c>
      <c r="EQ8" s="453" t="s">
        <v>429</v>
      </c>
      <c r="ER8" s="932" t="s">
        <v>425</v>
      </c>
      <c r="ES8" s="452" t="s">
        <v>426</v>
      </c>
      <c r="ET8" s="452" t="s">
        <v>427</v>
      </c>
      <c r="EU8" s="453" t="s">
        <v>428</v>
      </c>
      <c r="EV8" s="453" t="s">
        <v>429</v>
      </c>
      <c r="EW8" s="932" t="s">
        <v>425</v>
      </c>
      <c r="EX8" s="452" t="s">
        <v>426</v>
      </c>
      <c r="EY8" s="452" t="s">
        <v>427</v>
      </c>
      <c r="EZ8" s="453" t="s">
        <v>428</v>
      </c>
      <c r="FA8" s="453" t="s">
        <v>429</v>
      </c>
      <c r="FB8" s="932" t="s">
        <v>425</v>
      </c>
      <c r="FC8" s="452" t="s">
        <v>426</v>
      </c>
      <c r="FD8" s="933" t="s">
        <v>427</v>
      </c>
      <c r="FE8" s="453" t="s">
        <v>428</v>
      </c>
      <c r="FF8" s="453" t="s">
        <v>429</v>
      </c>
      <c r="FG8" s="932" t="s">
        <v>425</v>
      </c>
      <c r="FH8" s="452" t="s">
        <v>426</v>
      </c>
      <c r="FI8" s="933" t="s">
        <v>427</v>
      </c>
      <c r="FJ8" s="453" t="s">
        <v>428</v>
      </c>
      <c r="FK8" s="453" t="s">
        <v>429</v>
      </c>
    </row>
    <row r="9" spans="1:167" ht="15.75" customHeight="1" x14ac:dyDescent="0.4">
      <c r="A9" s="1940" t="s">
        <v>64</v>
      </c>
      <c r="B9" s="1932"/>
      <c r="C9" s="180" t="str">
        <f>IF(ISBLANK('JOURNÉE 2'!C10),"",'JOURNÉE 2'!C10)</f>
        <v>53360.05.118</v>
      </c>
      <c r="D9" s="174" t="str">
        <f>IF(ISBLANK('JOURNÉE 2'!D10),"",'JOURNÉE 2'!D10)</f>
        <v>LEMERCIER</v>
      </c>
      <c r="E9" s="174" t="str">
        <f>IF(ISBLANK('JOURNÉE 2'!E10),"",'JOURNÉE 2'!E10)</f>
        <v>Agnès</v>
      </c>
      <c r="F9" s="109" t="str">
        <f>IF(ISBLANK('JOURNÉE 2'!F10),"",'JOURNÉE 2'!F10)</f>
        <v>S3F</v>
      </c>
      <c r="G9" s="109">
        <f>IF(ISBLANK('JOURNÉE 2'!G10),"",'JOURNÉE 2'!G10)</f>
        <v>15.9</v>
      </c>
      <c r="H9" s="179" t="str">
        <f>IF(ISBLANK('JOURNÉE 2'!I10),"",'JOURNÉE 2'!I10)</f>
        <v>MAX2</v>
      </c>
      <c r="I9" s="1823">
        <f>IF(ISBLANK('JOURNÉE 2'!K10),"",'JOURNÉE 2'!K10)</f>
        <v>69</v>
      </c>
      <c r="J9" s="1815">
        <f>IF(OR(I9="",I9=0,I9=999),"",I9)</f>
        <v>69</v>
      </c>
      <c r="K9" s="1815">
        <f>IF('JOURNÉE 1'!K10=0,"",'JOURNÉE 1'!K10)</f>
        <v>66</v>
      </c>
      <c r="L9" s="1815">
        <f>IF(OR(K9="",K9=0,K9=999),"",K9)</f>
        <v>66</v>
      </c>
      <c r="M9" s="109">
        <f>IF(COUNTIF($J9:$J$44,"&gt;1")&lt;1,"",SMALL($J$9:$J$44,1))</f>
        <v>69</v>
      </c>
      <c r="N9" s="109">
        <f>IF(COUNTIF($M$9:$M$14,"&gt;1")&lt;1,"",SMALL($M$9:$M$14,1))</f>
        <v>63</v>
      </c>
      <c r="O9" s="109">
        <f>IF(N9="","",RANK(N9,($N$9:$N$260),1))</f>
        <v>6</v>
      </c>
      <c r="P9" s="177">
        <f>IF(O9&gt;20,"",IF(O9&lt;=190,40-((O9-1)*2),1))</f>
        <v>30</v>
      </c>
      <c r="Q9" s="1933">
        <f>IF(I9="","",I9-$BE$5)</f>
        <v>-3</v>
      </c>
      <c r="R9" s="1875">
        <f>IF(I9="","",RANK(I9,($I$9:$K$260),1))</f>
        <v>32</v>
      </c>
      <c r="S9" s="1875" t="str">
        <f>IF(R9&gt;20,"",IF(R9&lt;=190,40-((R9-1)*2),1))</f>
        <v/>
      </c>
      <c r="T9" s="1466">
        <f>IF(OR(I9=""),"",RANK(I9,($I$9:$I$43),1))</f>
        <v>1</v>
      </c>
      <c r="U9" s="1934">
        <f>IF(OR(K9=""),"",RANK(K9,($K$9:$K$43),1))</f>
        <v>2</v>
      </c>
      <c r="V9" s="1934">
        <f>IF(T9="","",IF(T9&gt;3,"",IF(T9=1,I9,IF(T9=2,I9,IF(T9=3,I9)))))</f>
        <v>69</v>
      </c>
      <c r="W9" s="265">
        <f>IF(ISBLANK('JOURNÉE 2'!U10),"",'JOURNÉE 2'!U10)</f>
        <v>85</v>
      </c>
      <c r="X9" s="266">
        <f t="shared" ref="X9:X241" si="0">IF(OR(W9="",W9=0,W9=999),"",W9)</f>
        <v>85</v>
      </c>
      <c r="Y9" s="199">
        <f>IF('JOURNÉE 1'!AB10=0,"",'JOURNÉE 1'!AB10)</f>
        <v>73</v>
      </c>
      <c r="Z9" s="266">
        <f t="shared" ref="Z9:Z241" si="1">IF(OR(Y9="",Y9=0,Y9=999),"",Y9)</f>
        <v>73</v>
      </c>
      <c r="AA9" s="266">
        <f>IF(AC9="","",RANK(AC9,($AC$9:$AC$260),1))</f>
        <v>22</v>
      </c>
      <c r="AB9" s="266">
        <f t="shared" ref="AB9:AB44" si="2">IF(W9="","",RANK(W9,($W$9:$W$44),1))</f>
        <v>2</v>
      </c>
      <c r="AC9" s="266">
        <f t="shared" ref="AC9:AC241" si="3">IF(AB9="","",IF(AB9&gt;4,"",IF(AB9=1,W9,IF(AB9=2,W9,IF(AB9=3,W9,IF(AB9=4,W9))))))</f>
        <v>85</v>
      </c>
      <c r="AD9" s="266">
        <f>IF('JOURNÉE 1'!AG10="","",'JOURNÉE 1'!AG10)</f>
        <v>73</v>
      </c>
      <c r="AE9" s="455">
        <f t="shared" ref="AE9:AE241" si="4">IF(X9="","",X9-$BE$5)</f>
        <v>13</v>
      </c>
      <c r="AF9" s="456">
        <f t="shared" ref="AF9:AF72" si="5">IF(AC9="","",RANK(AC9,$AC$9:$AC$260,1))</f>
        <v>22</v>
      </c>
      <c r="AG9" s="456" t="str">
        <f t="shared" ref="AG9:AG241" si="6">IF(AF9&gt;20,"",IF(AF9&lt;=190,20-((AF9-1)*1),1))</f>
        <v/>
      </c>
      <c r="AH9" s="456"/>
      <c r="AI9" s="266">
        <f ca="1">IF(DP9="","",DP9)</f>
        <v>72</v>
      </c>
      <c r="AJ9" s="266">
        <f ca="1">IF(AI9="","",RANK(AI9,($AI$9:$AI$260),1))</f>
        <v>11</v>
      </c>
      <c r="AK9" s="196">
        <f ca="1">IF(AJ9="","",IF(21-AJ9&lt;0,0,21-AJ9))</f>
        <v>10</v>
      </c>
      <c r="AL9" s="268">
        <f t="shared" ref="AL9:AL241" si="7">IF(X9="","",X9-G9)</f>
        <v>69.099999999999994</v>
      </c>
      <c r="AM9" s="266">
        <f t="shared" ref="AM9:AM241" si="8">IF(BB9="","",IF(BB9&gt;3,"",IF(BB9=1,AP9,IF(BB9=2,AP9,IF(BB9=3,AP9)))))</f>
        <v>69.099999999999994</v>
      </c>
      <c r="AN9" s="456">
        <f t="shared" ref="AN9:AN72" si="9">IF(BC9="","",RANK(BC9,$BC$9:$BC$260,1))</f>
        <v>9</v>
      </c>
      <c r="AO9" s="456">
        <f t="shared" ref="AO9:AO241" si="10">IF(AN9&gt;20,"",IF(AN9&lt;=190,20-((AN9-1)*1),1))</f>
        <v>12</v>
      </c>
      <c r="AP9" s="457">
        <f t="shared" ref="AP9:AP241" si="11">IF(X9="","",X9-G9)</f>
        <v>69.099999999999994</v>
      </c>
      <c r="AQ9" s="261">
        <f>IF('JOURNÉE 1'!AP10="","",'JOURNÉE 1'!AP10)</f>
        <v>67</v>
      </c>
      <c r="AR9" s="261" t="str">
        <f>IF('JOURNÉE 1'!AT10="","",'JOURNÉE 1'!AT10)</f>
        <v/>
      </c>
      <c r="AS9" s="270">
        <f t="shared" ref="AS9:AS80" si="12">IF((AG9=""),AL9,"")</f>
        <v>69.099999999999994</v>
      </c>
      <c r="AT9" s="261" t="str">
        <f t="shared" ref="AT9:AT241" si="13">IF(AR9="","",AR9)</f>
        <v/>
      </c>
      <c r="AU9" s="270">
        <f>IF(COUNTIF($BA$9:$BA$44,"&gt;1")&lt;1,"",SMALL($BA$9:$BA$44,1))</f>
        <v>69.099999999999994</v>
      </c>
      <c r="AV9" s="261">
        <f>IF(COUNTIF($AU$9:$AU$16,"&gt;1")&lt;1,"",SMALL($AU$9:$AU$16,1))</f>
        <v>61.1</v>
      </c>
      <c r="AW9" s="270">
        <f>IF(AV9="","",RANK(AV9,($AV$9:$AV$260),1))</f>
        <v>3</v>
      </c>
      <c r="AX9" s="261">
        <f>IF(AW9&gt;20,"",IF(AW9&lt;=190,20-((AW9-1)*1),1))</f>
        <v>18</v>
      </c>
      <c r="AY9" s="261">
        <f t="shared" ref="AY9:AY72" si="14">IF(AL9="","",RANK(AL9,($AL$9:$AL$260),1))</f>
        <v>18</v>
      </c>
      <c r="AZ9" s="262">
        <f t="shared" ref="AZ9:AZ241" si="15">IF(AY9&gt;20,"",IF(AY9&lt;=190,20-((AY9-1)*1),1))</f>
        <v>3</v>
      </c>
      <c r="BA9" s="272">
        <f t="shared" ref="BA9:BA241" si="16">IF((AG9=""),AL9,"")</f>
        <v>69.099999999999994</v>
      </c>
      <c r="BB9" s="458">
        <f t="shared" ref="BB9:BB44" si="17">IF(AS9="","",RANK(AS9,($AS$9:$AS$44),1))</f>
        <v>1</v>
      </c>
      <c r="BC9" s="459">
        <f t="shared" ref="BC9:BC241" si="18">IF(BB9="","",IF(BB9&gt;4,"",IF(BB9=1,AP9,IF(BB9=2,AP9,IF(BB9=3,AP9,IF(BB9=4,AP9))))))</f>
        <v>69.099999999999994</v>
      </c>
      <c r="BD9" s="458">
        <f>IF(COUNTIF($BC$9:$BC$44,"&gt;1")&lt;1,"",SMALL($BC$9:$BC$44,1))</f>
        <v>69.099999999999994</v>
      </c>
      <c r="BE9" s="200">
        <f t="shared" ref="BE9:BE241" si="19">IF(G9="","",IF(W9="","",IF(ISBLANK($BE$5),"",IF(W9="AB",IF(G9+3.6&gt;=36,36,G9+3.6),IF(AND(G9&gt;=18,$BE$5-W9+G9&gt;0),G9-($BE$5-W9+G9)*0.4,IF(AND(G9&lt;18,$BE$5-W9+G9&gt;0),G9-($BE$5-W9+G9)*0.2,IF($BE$5-W9+G9&lt;0,IF(G9-($BE$5-W9+G9)*0.1&gt;36,36,G9-($BE$5-W9+G9)*0.1),IF($BE$5-W9+G9=0,G9))))))))</f>
        <v>15.32</v>
      </c>
      <c r="BF9" s="1929">
        <f ca="1">IF(SUM(P12+AK13+AX13)&lt;&gt;0,SUM(P12+AK13+AX13),0)</f>
        <v>129</v>
      </c>
      <c r="BG9" s="1874">
        <f ca="1">IF(BF9=0,"0",RANK(BF9,$BF$9:$BF$260,0))</f>
        <v>4</v>
      </c>
      <c r="BH9" s="1930">
        <f>IF('JOURNÉE 1'!K10=0,"",'JOURNÉE 1'!K10)</f>
        <v>66</v>
      </c>
      <c r="BI9" s="1875">
        <f>IF(ISBLANK('JOURNÉE 2'!K10),"",'JOURNÉE 2'!K10)</f>
        <v>69</v>
      </c>
      <c r="BJ9" s="1876">
        <f>IF(BW9="","",BW9)</f>
        <v>63</v>
      </c>
      <c r="BK9" s="460"/>
      <c r="BL9" s="10"/>
      <c r="BM9" s="1877" t="str">
        <f>IF(OR(C9="",C10=""),"",CONCATENATE(C9,C10))</f>
        <v>53360.05.11853360.05.119</v>
      </c>
      <c r="BN9" s="1859" t="str">
        <f>IF(OR('JOURNÉE 1'!C10="",'JOURNÉE 1'!C11=""),"",CONCATENATE('JOURNÉE 1'!C10,'JOURNÉE 1'!C11))</f>
        <v>53170.98.16853360.05.118</v>
      </c>
      <c r="BO9" s="1859">
        <f>IF(I9="","",I9)</f>
        <v>69</v>
      </c>
      <c r="BP9" s="1878" t="str">
        <f>IF(ISNA(VLOOKUP(BM9,'JOURNÉE 1'!$BI$10:$BK$257,2,FALSE)),"",VLOOKUP(BM9,'JOURNÉE 1'!$BI$10:$BK$257,2,FALSE))</f>
        <v/>
      </c>
      <c r="BQ9" s="1606">
        <f>IF(BO9="","",MIN(BO9:BP9))</f>
        <v>69</v>
      </c>
      <c r="BR9" s="1870">
        <f>IF(BS9="","",MIN(BS9:BT9))</f>
        <v>66</v>
      </c>
      <c r="BS9" s="1859">
        <f>IF('JOURNÉE 1'!L10=0,"",'JOURNÉE 1'!L10)</f>
        <v>66</v>
      </c>
      <c r="BT9" s="1935" t="str">
        <f>IF(ISNA(VLOOKUP(BN9,'JOURNÉE 2'!$BE$10:$BF$257,2,FALSE)),"",VLOOKUP(BN9,'JOURNÉE 2'!$BE$10:$BF$257,2,FALSE))</f>
        <v/>
      </c>
      <c r="BU9" s="1859">
        <f>IF(BT9=BR9,"",BR9)</f>
        <v>66</v>
      </c>
      <c r="BV9" s="1872">
        <f>IF(BP9=BQ9,"",BQ9)</f>
        <v>69</v>
      </c>
      <c r="BW9" s="1871">
        <f>IF(COUNTIF($BU$9:$BV$43,"&gt;1")&lt;1,"",SMALL($BU$9:$BV$43,1+COUNTIF($BU$9:$BV$43,0)))</f>
        <v>63</v>
      </c>
      <c r="BX9" s="462" t="str">
        <f t="shared" ref="BX9:BX241" si="20">IF(C9= "", "",C9)</f>
        <v>53360.05.118</v>
      </c>
      <c r="BY9" s="463" t="str">
        <f>IF('JOURNÉE 1'!C10=0,"",'JOURNÉE 1'!C10)</f>
        <v>53170.98.168</v>
      </c>
      <c r="BZ9" s="219">
        <v>1</v>
      </c>
      <c r="CA9" s="1443" t="s">
        <v>430</v>
      </c>
      <c r="CB9" s="1444">
        <v>36</v>
      </c>
      <c r="CC9" s="1443" t="s">
        <v>431</v>
      </c>
      <c r="CD9" s="464" t="s">
        <v>432</v>
      </c>
      <c r="CE9" s="928" t="str">
        <f t="shared" ref="CE9:CE72" si="21">IF(CB9="","",IF(CB9&lt;=9.9,"MAX1",IF(AND(CB9&gt;9.9,CB9&lt;=23.9),"MAX2",IF(CB9&gt;23.9,"MAX3",""))))</f>
        <v>MAX3</v>
      </c>
      <c r="CF9" s="879" t="s">
        <v>430</v>
      </c>
      <c r="CG9" s="7"/>
      <c r="CH9" s="94"/>
      <c r="CI9" s="1300" t="str">
        <f>IF(ISNA(VLOOKUP(CA9,'JOURNÉE 1'!$C$10:$AC$257,27,FALSE)),"",VLOOKUP(CA9,'JOURNÉE 1'!$C$10:$AC$257,27,FALSE))</f>
        <v/>
      </c>
      <c r="CJ9" s="465" t="str">
        <f>IF(ISNA(VLOOKUP(CA9,'JOURNÉE 2'!$C$10:$V$259,20,FALSE)),"",VLOOKUP(CA9,'JOURNÉE 2'!$C$10:$V$259,20,FALSE))</f>
        <v/>
      </c>
      <c r="CK9" s="1263" t="str">
        <f t="shared" ref="CK9:CK16" si="22">IF(COUNT(CI9:CJ9)=0,"",MIN(CI9:CJ9))</f>
        <v/>
      </c>
      <c r="CL9" s="1265" t="s">
        <v>2029</v>
      </c>
      <c r="CM9" s="466" t="s">
        <v>2029</v>
      </c>
      <c r="CN9" s="466" t="s">
        <v>2029</v>
      </c>
      <c r="CO9" s="466" t="s">
        <v>2029</v>
      </c>
      <c r="CP9" s="466"/>
      <c r="CQ9" s="466"/>
      <c r="CR9" s="466"/>
      <c r="CS9" s="466"/>
      <c r="CT9" s="466"/>
      <c r="CU9" s="467"/>
      <c r="CV9" s="466"/>
      <c r="CW9" s="1269"/>
      <c r="CX9" s="11"/>
      <c r="CY9" s="1792" t="s">
        <v>433</v>
      </c>
      <c r="CZ9" s="219" t="str">
        <f>IF('JOURNÉE 1'!C10="","",'JOURNÉE 1'!C10)</f>
        <v>53170.98.168</v>
      </c>
      <c r="DA9" s="219" t="str">
        <f t="shared" ref="DA9:DA44" si="23">IF(CZ9="","",CONCATENATE(CZ9,"-J1"))</f>
        <v>53170.98.168-J1</v>
      </c>
      <c r="DB9" s="219">
        <f>IF('JOURNÉE 1'!AC10=0,"",'JOURNÉE 1'!AC10)</f>
        <v>73</v>
      </c>
      <c r="DC9" s="219">
        <f>IF('JOURNÉE 1'!AP10=0,"",'JOURNÉE 1'!AP10)</f>
        <v>67</v>
      </c>
      <c r="DD9" s="17" t="str">
        <f>IF(ISNA(VLOOKUP(BY9,'JOURNÉE 2'!$C$10:$AJ$45,1,FALSE)),"",VLOOKUP(BY9,'JOURNÉE 2'!$C$10:$AJ$45,1,FALSE))</f>
        <v/>
      </c>
      <c r="DE9" s="7" t="str" cm="1">
        <f t="array" ref="DE9">IFERROR(INDEX(DD$9:DD$44,SMALL(IF(FREQUENCY(IF(DD$9:DD$80&lt;&gt;"",MATCH(DD$9:DD$80,DD$9:DD$80,0),""),ROW(DD$9:DD$80)-9)&gt;1,ROW(DD$9:DD$80)-9,""),ROW(A1))),"")</f>
        <v>53360.05.118</v>
      </c>
      <c r="DF9" s="468">
        <f t="array" ref="DF9">IF(DE9="","",MIN(IF(CZ$9:CZ$80=$DE9,DB$9:DB$80,"")))</f>
        <v>77</v>
      </c>
      <c r="DG9" s="468">
        <f t="array" ref="DG9">IF(DE9="","",MIN(IF(CZ$9:CZ$80=$DE9,DC$9:DC$80,"")))</f>
        <v>61.1</v>
      </c>
      <c r="DH9" s="7" t="str">
        <f>IF(ISNA(VLOOKUP(DD9,'JOURNÉE 1'!$C$10:$AE$45,24,FALSE)),"",VLOOKUP(DD9,'JOURNÉE 1'!$C$10:$AE$45,24,FALSE))</f>
        <v/>
      </c>
      <c r="DI9" s="7" t="str">
        <f>IF(ISNA(VLOOKUP(DD9,'JOURNÉE 1'!$C$10:$AP$45,35,FALSE)),"",VLOOKUP(DD9,'JOURNÉE 1'!$C$10:$AP$45,35,FALSE))</f>
        <v/>
      </c>
      <c r="DJ9" s="7" t="str">
        <f t="shared" ref="DJ9:DJ279" si="24">IF(DD9&lt;&gt;"","",CZ9)</f>
        <v>53170.98.168</v>
      </c>
      <c r="DK9" s="7">
        <f t="shared" ref="DK9:DK279" si="25">IF(DD9&lt;&gt;"","",DB9)</f>
        <v>73</v>
      </c>
      <c r="DL9" s="468">
        <f t="shared" ref="DL9:DL279" si="26">IF(DF9="","",DF9)</f>
        <v>77</v>
      </c>
      <c r="DM9" s="468">
        <f t="shared" ref="DM9:DM279" si="27">IF(DD9&lt;&gt;"","",DC9)</f>
        <v>67</v>
      </c>
      <c r="DN9" s="468">
        <f t="shared" ref="DN9:DN279" si="28">IF(DG9="","",DG9)</f>
        <v>61.1</v>
      </c>
      <c r="DO9" s="7"/>
      <c r="DP9" s="219">
        <f ca="1">IF(COUNTIF($DT$9:$DT$151,"&gt;1")&lt;1,"",SMALL($DT$9:$DT$151,1+COUNTIF($DT$9:$DT$151,0)))</f>
        <v>72</v>
      </c>
      <c r="DQ9" s="219">
        <f ca="1">IF(COUNTIF($DW$9:$DW$116,"&gt;1")&lt;1,"",SMALL($DW$9:$DW$116,1+COUNTIF($DW$9:$DW$116,0)))</f>
        <v>61.1</v>
      </c>
      <c r="DR9" s="11" t="s">
        <v>434</v>
      </c>
      <c r="DS9" s="469">
        <f ca="1">OFFSET($DK$9,INT((ROWS($1:1)-1)/2),MOD(ROWS($1:1)+1,2))</f>
        <v>73</v>
      </c>
      <c r="DT9" s="7">
        <f t="shared" ref="DT9:DT151" ca="1" si="29">IF(DS9="","",IF(DS9=0,"",DS9))</f>
        <v>73</v>
      </c>
      <c r="DU9" s="468">
        <f ca="1">OFFSET($DM$9,INT((ROWS($1:1)-1)/2),MOD(ROWS($1:1)+1,2))</f>
        <v>67</v>
      </c>
      <c r="DV9" s="7">
        <f ca="1">IF(DT9="","",IF(DT9=0,"",IF(DT9="AB","",RANK(DT9,$DT$9:$DT$151,1)+COUNTIF($DT$9:DT9,DT9)-1)))</f>
        <v>2</v>
      </c>
      <c r="DW9" s="468" t="str">
        <f t="shared" ref="DW9:DW151" ca="1" si="30">IF(DV9="","",IF(DV9&gt;4,DU9,""))</f>
        <v/>
      </c>
      <c r="DX9" s="469">
        <f ca="1">OFFSET($DK$81,INT((ROWS($1:1)-1)/2),MOD(ROWS($1:1)+1,2))</f>
        <v>75</v>
      </c>
      <c r="DY9" s="7">
        <f t="shared" ref="DY9:DY151" ca="1" si="31">IF(DX9="","",IF(DX9=0,"",DX9))</f>
        <v>75</v>
      </c>
      <c r="DZ9" s="468">
        <f ca="1">OFFSET($DM$81,INT((ROWS($1:1)-1)/2),MOD(ROWS($1:1)+1,2))</f>
        <v>66.5</v>
      </c>
      <c r="EA9" s="7">
        <f ca="1">IF(DY9="","",IF(DY9=0,"",IF(DY9="AB","",RANK(DY9,$DY$9:$DY$151,1)+COUNTIF($DY$9:DY9,DY9)-1)))</f>
        <v>5</v>
      </c>
      <c r="EB9" s="468">
        <f t="shared" ref="EB9:EB151" ca="1" si="32">IF(EA9="","",IF(EA9&gt;4,DZ9,""))</f>
        <v>66.5</v>
      </c>
      <c r="EC9" s="469">
        <f ca="1">OFFSET($DK$153,INT((ROWS($1:1)-1)/2),MOD(ROWS($1:1)+1,2))</f>
        <v>71</v>
      </c>
      <c r="ED9" s="7">
        <f t="shared" ref="ED9:ED104" ca="1" si="33">IF(EC9="","",IF(EC9=0,"",EC9))</f>
        <v>71</v>
      </c>
      <c r="EE9" s="468">
        <f ca="1">OFFSET($DM$153,INT((ROWS($1:1)-1)/2),MOD(ROWS($1:1)+1,2))</f>
        <v>72.099999999999994</v>
      </c>
      <c r="EF9" s="7">
        <f ca="1">IF(EC9="","",IF(EC9=0,"",IF(EC9="AB","",RANK(EC9,$EC$9:$EC$104,1)+COUNTIF($EC$9:EC9,EC9)-1)))</f>
        <v>2</v>
      </c>
      <c r="EG9" s="468" t="str">
        <f t="shared" ref="EG9:EG104" ca="1" si="34">IF(EF9="","",IF(EF9&gt;4,EE9,""))</f>
        <v/>
      </c>
      <c r="EH9" s="468">
        <f ca="1">OFFSET($DK$201,INT((ROWS($1:1)-1)/2),MOD(ROWS($1:1)+1,2))</f>
        <v>86</v>
      </c>
      <c r="EI9" s="7">
        <f t="shared" ref="EI9:EI80" ca="1" si="35">IF(EH9="","",IF(EH9=0,"",EH9))</f>
        <v>86</v>
      </c>
      <c r="EJ9" s="468">
        <f ca="1">OFFSET($DM$201,INT((ROWS($1:1)-1)/2),MOD(ROWS($1:1)+1,2))</f>
        <v>70.5</v>
      </c>
      <c r="EK9" s="7">
        <f ca="1">IF(EI9="","",IF(EI9=0,"",IF(EI9="AB","",RANK(EI9,$EI$9:$EI$104,1)+COUNTIF($EI$9:EI9,EI9)-1)))</f>
        <v>5</v>
      </c>
      <c r="EL9" s="7">
        <f t="shared" ref="EL9:EL80" ca="1" si="36">IF(EK9="","",IF(EK9&gt;4,EJ9,""))</f>
        <v>70.5</v>
      </c>
      <c r="EM9" s="469">
        <f ca="1">OFFSET($DK$237,INT((ROWS($1:1)-1)/2),MOD(ROWS($1:1)+1,2))</f>
        <v>75</v>
      </c>
      <c r="EN9" s="7">
        <f t="shared" ref="EN9:EN113" ca="1" si="37">IF(EM9="","",IF(EM9=0,"",EM9))</f>
        <v>75</v>
      </c>
      <c r="EO9" s="468">
        <f ca="1">OFFSET($DM$237,INT((ROWS($1:1)-1)/2),MOD(ROWS($1:1)+1,2))</f>
        <v>62.8</v>
      </c>
      <c r="EP9" s="7">
        <f ca="1">IF(EN9="","",IF(EN9=0,"",IF(EN9="AB","",RANK(EN9,$EN$9:$EN$128,1)+COUNTIF($EN$9:EN9,EN9)-1)))</f>
        <v>1</v>
      </c>
      <c r="EQ9" s="7" t="str">
        <f t="shared" ref="EQ9:EQ113" ca="1" si="38">IF(EP9="","",IF(EP9&gt;4,EO9,""))</f>
        <v/>
      </c>
      <c r="ER9" s="469">
        <f ca="1">OFFSET($DK$305,INT((ROWS($1:1)-1)/2),MOD(ROWS($1:1)+1,2))</f>
        <v>99</v>
      </c>
      <c r="ES9" s="7">
        <f t="shared" ref="ES9:ES144" ca="1" si="39">IF(ER9="","",IF(ER9=0,"",ER9))</f>
        <v>99</v>
      </c>
      <c r="ET9" s="468">
        <f ca="1">OFFSET($DM$305,INT((ROWS($1:1)-1)/2),MOD(ROWS($1:1)+1,2))</f>
        <v>85.2</v>
      </c>
      <c r="EU9" s="7">
        <f ca="1">IF(ES9="","",IF(ES9=0,"",IF(ES9="AB","",RANK(ES9,$ES$9:$ES$180,1)+COUNTIF($ES$9:ES9,ES9)-1)))</f>
        <v>8</v>
      </c>
      <c r="EV9" s="468">
        <f t="shared" ref="EV9:EV144" ca="1" si="40">IF(EU9="","",IF(EU9&gt;4,ET9,""))</f>
        <v>85.2</v>
      </c>
      <c r="EW9" s="469">
        <f ca="1">OFFSET($DK$373,INT((ROWS($1:1)-1)/2),MOD(ROWS($1:1)+1,2))</f>
        <v>86</v>
      </c>
      <c r="EX9" s="7">
        <f t="shared" ref="EX9:EX128" ca="1" si="41">IF(EW9="","",IF(EW9=0,"",EW9))</f>
        <v>86</v>
      </c>
      <c r="EY9" s="468">
        <f ca="1">OFFSET($DM$373,INT((ROWS($1:1)-1)/2),MOD(ROWS($1:1)+1,2))</f>
        <v>74.099999999999994</v>
      </c>
      <c r="EZ9" s="7">
        <f ca="1">IF(EX9="","",IF(EX9=0,"",IF(EX9="AB","",RANK(EX9,$EX$9:$EX$128,1)+COUNTIF($EX$9:EX9,EX9)-1)))</f>
        <v>7</v>
      </c>
      <c r="FA9" s="468">
        <f t="shared" ref="FA9:FA128" ca="1" si="42">IF(EZ9="","",IF(EZ9&gt;4,EY9,""))</f>
        <v>74.099999999999994</v>
      </c>
      <c r="FB9" s="469">
        <f ca="1">OFFSET($DK$433,INT((ROWS($1:1)-1)/2),MOD(ROWS($1:1)+1,2))</f>
        <v>75</v>
      </c>
      <c r="FC9" s="7">
        <f ca="1">IF(FB9="","",IF(FB9=0,"",FB9))</f>
        <v>75</v>
      </c>
      <c r="FD9" s="468">
        <f ca="1">OFFSET($DM$433,INT((ROWS($1:1)-1)/2),MOD(ROWS($1:1)+1,2))</f>
        <v>70.599999999999994</v>
      </c>
      <c r="FE9" s="7">
        <f ca="1">IF(FC9="","",IF(FC9=0,"",IF(FC9="AB","",RANK(FC9,$FC$9:$FC$122,1)+COUNTIF($FC$9:FC9,FC9)-1)))</f>
        <v>2</v>
      </c>
      <c r="FF9" s="7" t="str">
        <f ca="1">IF(FE9="","",IF(FE9&gt;4,FD9,""))</f>
        <v/>
      </c>
      <c r="FG9" s="475" t="str">
        <f ca="1">OFFSET($DK$489,INT((ROWS($1:1)-1)/2),MOD(ROWS($1:1)+1,2))</f>
        <v/>
      </c>
      <c r="FH9" s="935" t="str">
        <f ca="1">IF(FG9="","",IF(FG9=0,"",FG9))</f>
        <v/>
      </c>
      <c r="FI9" s="935" t="str">
        <f ca="1">OFFSET($DM$489,INT((ROWS($1:1)-1)/2),MOD(ROWS($1:1)+1,2))</f>
        <v/>
      </c>
      <c r="FJ9" s="935" t="str">
        <f ca="1">IF(FH9="","",IF(FH9=0,"",IF(FH9="AB","",RANK(FH9,$FH$9:$FH$122,1)+COUNTIF($FH$9:FH9,FH9)-1)))</f>
        <v/>
      </c>
      <c r="FK9" s="935" t="str">
        <f ca="1">IF(FJ9="","",IF(FJ9&gt;4,FI9,""))</f>
        <v/>
      </c>
    </row>
    <row r="10" spans="1:167" ht="15.75" customHeight="1" x14ac:dyDescent="0.4">
      <c r="A10" s="1639"/>
      <c r="B10" s="1483"/>
      <c r="C10" s="232" t="str">
        <f>IF(ISBLANK('JOURNÉE 2'!C11),"",'JOURNÉE 2'!C11)</f>
        <v>53360.05.119</v>
      </c>
      <c r="D10" s="98" t="str">
        <f>IF(ISBLANK('JOURNÉE 2'!D11),"",'JOURNÉE 2'!D11)</f>
        <v>TRUTAUD</v>
      </c>
      <c r="E10" s="98" t="str">
        <f>IF(ISBLANK('JOURNÉE 2'!E11),"",'JOURNÉE 2'!E11)</f>
        <v>Lionel</v>
      </c>
      <c r="F10" s="87" t="str">
        <f>IF(ISBLANK('JOURNÉE 2'!F11),"",'JOURNÉE 2'!F11)</f>
        <v>S3H</v>
      </c>
      <c r="G10" s="87">
        <f>IF(ISBLANK('JOURNÉE 2'!G11),"",'JOURNÉE 2'!G11)</f>
        <v>3.2</v>
      </c>
      <c r="H10" s="470" t="str">
        <f>IF(ISBLANK('JOURNÉE 2'!I11),"",'JOURNÉE 2'!I11)</f>
        <v>MAX1</v>
      </c>
      <c r="I10" s="1833"/>
      <c r="J10" s="1465"/>
      <c r="K10" s="1465"/>
      <c r="L10" s="1465"/>
      <c r="M10" s="87" t="str">
        <f>IF(COUNTIF($J9:$J$44,"&gt;1")&lt;2,"",SMALL($J$9:$J$44,2))</f>
        <v/>
      </c>
      <c r="N10" s="87">
        <f>IF(COUNTIF($M$9:$M$14,"&gt;1")&lt;2,"",SMALL($M$9:$M$14,2))</f>
        <v>66</v>
      </c>
      <c r="O10" s="87">
        <f>IF(N10="","",RANK(N10,($N$9:$N$260),1))</f>
        <v>11</v>
      </c>
      <c r="P10" s="91">
        <f>IF(O10&gt;20,"",IF(O10&lt;=190,40-((O10-1)*2),1))</f>
        <v>20</v>
      </c>
      <c r="Q10" s="1847"/>
      <c r="R10" s="1465"/>
      <c r="S10" s="1465"/>
      <c r="T10" s="1465"/>
      <c r="U10" s="1465"/>
      <c r="V10" s="1465"/>
      <c r="W10" s="275">
        <f>IF(ISBLANK('JOURNÉE 2'!U11),"",'JOURNÉE 2'!U11)</f>
        <v>76</v>
      </c>
      <c r="X10" s="83">
        <f t="shared" si="0"/>
        <v>76</v>
      </c>
      <c r="Y10" s="140">
        <f>IF('JOURNÉE 1'!AB11=0,"",'JOURNÉE 1'!AB11)</f>
        <v>77</v>
      </c>
      <c r="Z10" s="83">
        <f t="shared" si="1"/>
        <v>77</v>
      </c>
      <c r="AA10" s="83">
        <f t="shared" ref="AA10:AA73" si="43">IF(OR(ISBLANK(AC10),AC10=""),"",RANK(AC10,($AC$9:$AC$260),1))</f>
        <v>11</v>
      </c>
      <c r="AB10" s="83">
        <f t="shared" si="2"/>
        <v>1</v>
      </c>
      <c r="AC10" s="83">
        <f t="shared" si="3"/>
        <v>76</v>
      </c>
      <c r="AD10" s="83" t="str">
        <f>IF('JOURNÉE 1'!AG11="","",'JOURNÉE 1'!AG11)</f>
        <v/>
      </c>
      <c r="AE10" s="455">
        <f t="shared" si="4"/>
        <v>4</v>
      </c>
      <c r="AF10" s="471">
        <f t="shared" si="5"/>
        <v>11</v>
      </c>
      <c r="AG10" s="471">
        <f t="shared" si="6"/>
        <v>10</v>
      </c>
      <c r="AH10" s="471"/>
      <c r="AI10" s="83">
        <f ca="1">IF(DP10="","",DP10)</f>
        <v>73</v>
      </c>
      <c r="AJ10" s="83">
        <f ca="1">IF(AI10="","",RANK(AI10,($AI$9:$AI$260),1))</f>
        <v>14</v>
      </c>
      <c r="AK10" s="287">
        <f ca="1">IF(AJ10="","",IF(21-AJ10&lt;0,0,21-AJ10))</f>
        <v>7</v>
      </c>
      <c r="AL10" s="276">
        <f t="shared" si="7"/>
        <v>72.8</v>
      </c>
      <c r="AM10" s="118" t="str">
        <f t="shared" si="8"/>
        <v/>
      </c>
      <c r="AN10" s="471" t="str">
        <f t="shared" si="9"/>
        <v/>
      </c>
      <c r="AO10" s="471" t="str">
        <f t="shared" si="10"/>
        <v/>
      </c>
      <c r="AP10" s="457">
        <f t="shared" si="11"/>
        <v>72.8</v>
      </c>
      <c r="AQ10" s="284">
        <f>IF('JOURNÉE 1'!AP11="","",'JOURNÉE 1'!AP11)</f>
        <v>61.1</v>
      </c>
      <c r="AR10" s="270">
        <f>IF('JOURNÉE 1'!AT11="","",'JOURNÉE 1'!AT11)</f>
        <v>61.1</v>
      </c>
      <c r="AS10" s="270" t="str">
        <f t="shared" si="12"/>
        <v/>
      </c>
      <c r="AT10" s="270">
        <f t="shared" si="13"/>
        <v>61.1</v>
      </c>
      <c r="AU10" s="270" t="str">
        <f>IF(COUNTIF($BA$9:$BA$44,"&gt;1")&lt;2,"",SMALL($BA$9:$BA$44,2))</f>
        <v/>
      </c>
      <c r="AV10" s="270">
        <f>IF(COUNTIF($AU$9:$AU$16,"&gt;1")&lt;2,"",SMALL($AU$9:$AU$16,2))</f>
        <v>69.099999999999994</v>
      </c>
      <c r="AW10" s="270">
        <f>IF(AV10="","",RANK(AV10,($AV$9:$AV$260),1))</f>
        <v>12</v>
      </c>
      <c r="AX10" s="270">
        <f>IF(AW10&gt;20,"",IF(AW10&lt;=190,20-((AW10-1)*1),1))</f>
        <v>9</v>
      </c>
      <c r="AY10" s="270">
        <f t="shared" si="14"/>
        <v>27</v>
      </c>
      <c r="AZ10" s="271" t="str">
        <f t="shared" si="15"/>
        <v/>
      </c>
      <c r="BA10" s="272" t="str">
        <f t="shared" si="16"/>
        <v/>
      </c>
      <c r="BB10" s="458" t="str">
        <f t="shared" si="17"/>
        <v/>
      </c>
      <c r="BC10" s="472" t="str">
        <f t="shared" si="18"/>
        <v/>
      </c>
      <c r="BD10" s="458" t="str">
        <f>IF(COUNTIF($BC$9:$BC$44,"&gt;1")&lt;2,"",SMALL($BC$9:$BC$44,2))</f>
        <v/>
      </c>
      <c r="BE10" s="278">
        <f t="shared" si="19"/>
        <v>3.2800000000000002</v>
      </c>
      <c r="BF10" s="1639"/>
      <c r="BG10" s="1639"/>
      <c r="BH10" s="1833"/>
      <c r="BI10" s="1465"/>
      <c r="BJ10" s="1849"/>
      <c r="BK10" s="473"/>
      <c r="BL10" s="11"/>
      <c r="BM10" s="1723"/>
      <c r="BN10" s="1528"/>
      <c r="BO10" s="1528"/>
      <c r="BP10" s="1528"/>
      <c r="BQ10" s="1528"/>
      <c r="BR10" s="1852"/>
      <c r="BS10" s="1528"/>
      <c r="BT10" s="1514"/>
      <c r="BU10" s="1528"/>
      <c r="BV10" s="1796"/>
      <c r="BW10" s="1798"/>
      <c r="BX10" s="474" t="str">
        <f t="shared" si="20"/>
        <v>53360.05.119</v>
      </c>
      <c r="BY10" s="475" t="str">
        <f>IF('JOURNÉE 1'!C11=0,"",'JOURNÉE 1'!C11)</f>
        <v>53360.05.118</v>
      </c>
      <c r="BZ10" s="7">
        <v>2</v>
      </c>
      <c r="CA10" s="1445" t="s">
        <v>435</v>
      </c>
      <c r="CB10" s="1446">
        <v>23</v>
      </c>
      <c r="CC10" s="1447" t="s">
        <v>436</v>
      </c>
      <c r="CD10" s="17" t="s">
        <v>432</v>
      </c>
      <c r="CE10" s="882" t="str">
        <f t="shared" si="21"/>
        <v>MAX2</v>
      </c>
      <c r="CF10" s="878" t="s">
        <v>435</v>
      </c>
      <c r="CG10" s="7"/>
      <c r="CH10" s="94"/>
      <c r="CI10" s="1301" t="str">
        <f>IF(ISNA(VLOOKUP(CA10,'JOURNÉE 1'!$C$10:$AC$257,27,FALSE)),"",VLOOKUP(CA10,'JOURNÉE 1'!$C$10:$AC$257,27,FALSE))</f>
        <v/>
      </c>
      <c r="CJ10" s="465" t="str">
        <f>IF(ISNA(VLOOKUP(CA10,'JOURNÉE 2'!$C$10:$V$259,20,FALSE)),"",VLOOKUP(CA10,'JOURNÉE 2'!$C$10:$V$259,20,FALSE))</f>
        <v/>
      </c>
      <c r="CK10" s="1263" t="str">
        <f t="shared" si="22"/>
        <v/>
      </c>
      <c r="CL10" s="1266" t="s">
        <v>2029</v>
      </c>
      <c r="CM10" s="476" t="s">
        <v>2029</v>
      </c>
      <c r="CN10" s="476" t="s">
        <v>2029</v>
      </c>
      <c r="CO10" s="476" t="s">
        <v>2029</v>
      </c>
      <c r="CP10" s="476"/>
      <c r="CQ10" s="476"/>
      <c r="CR10" s="476"/>
      <c r="CS10" s="476"/>
      <c r="CT10" s="476"/>
      <c r="CU10" s="477"/>
      <c r="CV10" s="476"/>
      <c r="CW10" s="1270"/>
      <c r="CX10" s="11"/>
      <c r="CY10" s="1551"/>
      <c r="CZ10" s="7" t="str">
        <f>IF('JOURNÉE 1'!C11="","",'JOURNÉE 1'!C11)</f>
        <v>53360.05.118</v>
      </c>
      <c r="DA10" s="7" t="str">
        <f t="shared" si="23"/>
        <v>53360.05.118-J1</v>
      </c>
      <c r="DB10" s="7">
        <f>IF('JOURNÉE 1'!AC11=0,"",'JOURNÉE 1'!AC11)</f>
        <v>77</v>
      </c>
      <c r="DC10" s="7">
        <f>IF('JOURNÉE 1'!AP11=0,"",'JOURNÉE 1'!AP11)</f>
        <v>61.1</v>
      </c>
      <c r="DD10" s="17" t="str">
        <f>IF(ISNA(VLOOKUP(BY10,'JOURNÉE 2'!$C$10:$AJ$45,1,FALSE)),"",VLOOKUP(BY10,'JOURNÉE 2'!$C$10:$AJ$45,1,FALSE))</f>
        <v>53360.05.118</v>
      </c>
      <c r="DE10" s="7" t="str">
        <f t="array" ref="DE10">IFERROR(INDEX(DD$9:DD$44,SMALL(IF(FREQUENCY(IF(DD$9:DD$80&lt;&gt;"",MATCH(DD$9:DD$80,DD$9:DD$80,0),""),ROW(DD$9:DD$80)-9)&gt;1,ROW(DD$9:DD$80)-9,""),ROW(A2))),"")</f>
        <v>53360.05.119</v>
      </c>
      <c r="DF10" s="468">
        <f t="array" ref="DF10">IF(DE10="","",MIN(IF(CZ$9:CZ$80=$DE10,DB$9:DB$80,"")))</f>
        <v>72</v>
      </c>
      <c r="DG10" s="468">
        <f t="array" ref="DG10">IF(DE10="","",MIN(IF(CZ$9:CZ$80=$DE10,DC$9:DC$80,"")))</f>
        <v>68.8</v>
      </c>
      <c r="DH10" s="7">
        <f>IF(ISNA(VLOOKUP(DD10,'JOURNÉE 1'!$C$10:$AE$45,24,FALSE)),"",VLOOKUP(DD10,'JOURNÉE 1'!$C$10:$AE$45,24,FALSE))</f>
        <v>0</v>
      </c>
      <c r="DI10" s="7">
        <f>IF(ISNA(VLOOKUP(DD10,'JOURNÉE 1'!$C$10:$AP$45,35,FALSE)),"",VLOOKUP(DD10,'JOURNÉE 1'!$C$10:$AP$45,35,FALSE))</f>
        <v>73</v>
      </c>
      <c r="DJ10" s="7" t="str">
        <f t="shared" si="24"/>
        <v/>
      </c>
      <c r="DK10" s="7" t="str">
        <f t="shared" si="25"/>
        <v/>
      </c>
      <c r="DL10" s="468">
        <f t="shared" si="26"/>
        <v>72</v>
      </c>
      <c r="DM10" s="468" t="str">
        <f t="shared" si="27"/>
        <v/>
      </c>
      <c r="DN10" s="468">
        <f t="shared" si="28"/>
        <v>68.8</v>
      </c>
      <c r="DO10" s="7"/>
      <c r="DP10" s="7">
        <f ca="1">IF(COUNTIF($DT$9:$DT$151,"&gt;1")&lt;2,"",SMALL($DT$9:$DT$151,2+COUNTIF($DT$9:$DT$151,0)))</f>
        <v>73</v>
      </c>
      <c r="DQ10" s="7">
        <f ca="1">IF(COUNTIF($DW$9:$DW$116,"&gt;1")&lt;2,"",SMALL($DW$9:$DW$116,2+COUNTIF($DW$9:$DW$116,0)))</f>
        <v>73.7</v>
      </c>
      <c r="DR10" s="11"/>
      <c r="DS10" s="469">
        <f ca="1">OFFSET($DK$9,INT((ROWS($1:2)-1)/2),MOD(ROWS($1:2)+1,2))</f>
        <v>77</v>
      </c>
      <c r="DT10" s="7">
        <f t="shared" ca="1" si="29"/>
        <v>77</v>
      </c>
      <c r="DU10" s="468">
        <f ca="1">OFFSET($DM$9,INT((ROWS($1:2)-1)/2),MOD(ROWS($1:2)+1,2))</f>
        <v>61.1</v>
      </c>
      <c r="DV10" s="7">
        <f ca="1">IF(DT10="","",IF(DT10=0,"",IF(DT10="AB","",RANK(DT10,$DT$9:$DT$151,1)+COUNTIF($DT$9:DT10,DT10)-1)))</f>
        <v>5</v>
      </c>
      <c r="DW10" s="468">
        <f t="shared" ca="1" si="30"/>
        <v>61.1</v>
      </c>
      <c r="DX10" s="469" t="str">
        <f ca="1">OFFSET($DK$81,INT((ROWS($1:2)-1)/2),MOD(ROWS($1:2)+1,2))</f>
        <v/>
      </c>
      <c r="DY10" s="7" t="str">
        <f t="shared" ca="1" si="31"/>
        <v/>
      </c>
      <c r="DZ10" s="468" t="str">
        <f ca="1">OFFSET($DM$81,INT((ROWS($1:2)-1)/2),MOD(ROWS($1:2)+1,2))</f>
        <v/>
      </c>
      <c r="EA10" s="7" t="str">
        <f ca="1">IF(DY10="","",IF(DY10=0,"",IF(DY10="AB","",RANK(DY10,$DY$9:$DY$151,1)+COUNTIF($DY$9:DY10,DY10)-1)))</f>
        <v/>
      </c>
      <c r="EB10" s="468" t="str">
        <f t="shared" ca="1" si="32"/>
        <v/>
      </c>
      <c r="EC10" s="469">
        <f ca="1">OFFSET($DK$153,INT((ROWS($1:2)-1)/2),MOD(ROWS($1:2)+1,2))</f>
        <v>64</v>
      </c>
      <c r="ED10" s="7">
        <f t="shared" ca="1" si="33"/>
        <v>64</v>
      </c>
      <c r="EE10" s="468">
        <f ca="1">OFFSET($DM$153,INT((ROWS($1:2)-1)/2),MOD(ROWS($1:2)+1,2))</f>
        <v>68.400000000000006</v>
      </c>
      <c r="EF10" s="7">
        <f ca="1">IF(EC10="","",IF(EC10=0,"",IF(EC10="AB","",RANK(EC10,$EC$9:$EC$104,1)+COUNTIF($EC$9:EC10,EC10)-1)))</f>
        <v>1</v>
      </c>
      <c r="EG10" s="468" t="str">
        <f t="shared" ca="1" si="34"/>
        <v/>
      </c>
      <c r="EH10" s="468" t="str">
        <f ca="1">OFFSET($DK$201,INT((ROWS($1:2)-1)/2),MOD(ROWS($1:2)+1,2))</f>
        <v/>
      </c>
      <c r="EI10" s="7" t="str">
        <f t="shared" ca="1" si="35"/>
        <v/>
      </c>
      <c r="EJ10" s="468" t="str">
        <f ca="1">OFFSET($DM$201,INT((ROWS($1:2)-1)/2),MOD(ROWS($1:2)+1,2))</f>
        <v/>
      </c>
      <c r="EK10" s="7" t="str">
        <f ca="1">IF(EI10="","",IF(EI10=0,"",IF(EI10="AB","",RANK(EI10,$EI$9:$EI$104,1)+COUNTIF($EI$9:EI10,EI10)-1)))</f>
        <v/>
      </c>
      <c r="EL10" s="7" t="str">
        <f t="shared" ca="1" si="36"/>
        <v/>
      </c>
      <c r="EM10" s="469" t="str">
        <f ca="1">OFFSET($DK$237,INT((ROWS($1:2)-1)/2),MOD(ROWS($1:2)+1,2))</f>
        <v/>
      </c>
      <c r="EN10" s="7" t="str">
        <f t="shared" ca="1" si="37"/>
        <v/>
      </c>
      <c r="EO10" s="468" t="str">
        <f ca="1">OFFSET($DM$237,INT((ROWS($1:2)-1)/2),MOD(ROWS($1:2)+1,2))</f>
        <v/>
      </c>
      <c r="EP10" s="7" t="str">
        <f ca="1">IF(EN10="","",IF(EN10=0,"",IF(EN10="AB","",RANK(EN10,$EN$9:$EN$128,1)+COUNTIF($EN$9:EN10,EN10)-1)))</f>
        <v/>
      </c>
      <c r="EQ10" s="7" t="str">
        <f t="shared" ca="1" si="38"/>
        <v/>
      </c>
      <c r="ER10" s="469" t="str">
        <f ca="1">OFFSET($DK$305,INT((ROWS($1:2)-1)/2),MOD(ROWS($1:2)+1,2))</f>
        <v/>
      </c>
      <c r="ES10" s="7" t="str">
        <f t="shared" ca="1" si="39"/>
        <v/>
      </c>
      <c r="ET10" s="468" t="str">
        <f ca="1">OFFSET($DM$305,INT((ROWS($1:2)-1)/2),MOD(ROWS($1:2)+1,2))</f>
        <v/>
      </c>
      <c r="EU10" s="7" t="str">
        <f ca="1">IF(ES10="","",IF(ES10=0,"",IF(ES10="AB","",RANK(ES10,$ES$9:$ES$180,1)+COUNTIF($ES$9:ES10,ES10)-1)))</f>
        <v/>
      </c>
      <c r="EV10" s="468" t="str">
        <f t="shared" ca="1" si="40"/>
        <v/>
      </c>
      <c r="EW10" s="469">
        <f ca="1">OFFSET($DK$373,INT((ROWS($1:2)-1)/2),MOD(ROWS($1:2)+1,2))</f>
        <v>66</v>
      </c>
      <c r="EX10" s="7">
        <f t="shared" ca="1" si="41"/>
        <v>66</v>
      </c>
      <c r="EY10" s="468">
        <f ca="1">OFFSET($DM$373,INT((ROWS($1:2)-1)/2),MOD(ROWS($1:2)+1,2))</f>
        <v>59.8</v>
      </c>
      <c r="EZ10" s="7">
        <f ca="1">IF(EX10="","",IF(EX10=0,"",IF(EX10="AB","",RANK(EX10,$EX$9:$EX$128,1)+COUNTIF($EX$9:EX10,EX10)-1)))</f>
        <v>1</v>
      </c>
      <c r="FA10" s="468" t="str">
        <f t="shared" ca="1" si="42"/>
        <v/>
      </c>
      <c r="FB10" s="469" t="str">
        <f ca="1">OFFSET($DK$433,INT((ROWS($1:2)-1)/2),MOD(ROWS($1:2)+1,2))</f>
        <v/>
      </c>
      <c r="FC10" s="7" t="str">
        <f t="shared" ref="FC10:FC120" ca="1" si="44">IF(FB10="","",IF(FB10=0,"",FB10))</f>
        <v/>
      </c>
      <c r="FD10" s="468" t="str">
        <f ca="1">OFFSET($DM$433,INT((ROWS($1:2)-1)/2),MOD(ROWS($1:2)+1,2))</f>
        <v/>
      </c>
      <c r="FE10" s="7" t="str">
        <f ca="1">IF(FC10="","",IF(FC10=0,"",IF(FC10="AB","",RANK(FC10,$FC$9:$FC$122,1)+COUNTIF($FC$9:FC10,FC10)-1)))</f>
        <v/>
      </c>
      <c r="FF10" s="7" t="str">
        <f t="shared" ref="FF10:FF120" ca="1" si="45">IF(FE10="","",IF(FE10&gt;4,FD10,""))</f>
        <v/>
      </c>
      <c r="FG10" s="475" t="str">
        <f ca="1">OFFSET($DK$489,INT((ROWS($1:2)-1)/2),MOD(ROWS($1:2)+1,2))</f>
        <v/>
      </c>
      <c r="FH10" s="935" t="str">
        <f t="shared" ref="FH10:FH72" ca="1" si="46">IF(FG10="","",IF(FG10=0,"",FG10))</f>
        <v/>
      </c>
      <c r="FI10" s="935" t="str">
        <f ca="1">OFFSET($DM$489,INT((ROWS($1:2)-1)/2),MOD(ROWS($1:2)+1,2))</f>
        <v/>
      </c>
      <c r="FJ10" s="935" t="str">
        <f ca="1">IF(FH10="","",IF(FH10=0,"",IF(FH10="AB","",RANK(FH10,$FH$9:$FH$122,1)+COUNTIF($FH$9:FH10,FH10)-1)))</f>
        <v/>
      </c>
      <c r="FK10" s="935" t="str">
        <f t="shared" ref="FK10:FK72" ca="1" si="47">IF(FJ10="","",IF(FJ10&gt;4,FI10,""))</f>
        <v/>
      </c>
    </row>
    <row r="11" spans="1:167" ht="15.75" customHeight="1" thickBot="1" x14ac:dyDescent="0.45">
      <c r="A11" s="1639"/>
      <c r="B11" s="1831"/>
      <c r="C11" s="232" t="str">
        <f>IF(ISBLANK('JOURNÉE 2'!C12),"",'JOURNÉE 2'!C12)</f>
        <v/>
      </c>
      <c r="D11" s="98" t="str">
        <f>IF(ISBLANK('JOURNÉE 2'!D12),"",'JOURNÉE 2'!D12)</f>
        <v/>
      </c>
      <c r="E11" s="98" t="str">
        <f>IF(ISBLANK('JOURNÉE 2'!E12),"",'JOURNÉE 2'!E12)</f>
        <v/>
      </c>
      <c r="F11" s="87" t="str">
        <f>IF(ISBLANK('JOURNÉE 2'!F12),"",'JOURNÉE 2'!F12)</f>
        <v/>
      </c>
      <c r="G11" s="87" t="str">
        <f>IF(ISBLANK('JOURNÉE 2'!G12),"",'JOURNÉE 2'!G12)</f>
        <v/>
      </c>
      <c r="H11" s="470" t="str">
        <f>IF(ISBLANK('JOURNÉE 2'!I12),"",'JOURNÉE 2'!I12)</f>
        <v/>
      </c>
      <c r="I11" s="1834" t="str">
        <f>IF(ISBLANK('JOURNÉE 2'!K12),"",'JOURNÉE 2'!K12)</f>
        <v/>
      </c>
      <c r="J11" s="1466" t="str">
        <f>IF(OR(I11="",I11=0,I11=999),"",I11)</f>
        <v/>
      </c>
      <c r="K11" s="1466">
        <f>IF('JOURNÉE 1'!K12=0,"",'JOURNÉE 1'!K12)</f>
        <v>67</v>
      </c>
      <c r="L11" s="1466">
        <f>IF(OR(K11="",K11=0,K11=999),"",K11)</f>
        <v>67</v>
      </c>
      <c r="M11" s="478" t="str">
        <f>IF(COUNTIF($J9:$J$44,"&gt;1")&lt;3,"",SMALL($J$9:$J$44,3))</f>
        <v/>
      </c>
      <c r="N11" s="99">
        <f>IF(COUNTIF($M$9:$M$14,"&gt;1")&lt;3,"",SMALL($M$9:$M$14,3))</f>
        <v>67</v>
      </c>
      <c r="O11" s="99">
        <f>IF(N11="","",RANK(N11,($N$9:$N$260),1))</f>
        <v>12</v>
      </c>
      <c r="P11" s="111">
        <f>IF(O11&gt;20,"",IF(O11&lt;=190,40-((O11-1)*2),1))</f>
        <v>18</v>
      </c>
      <c r="Q11" s="1825" t="str">
        <f>IF(I11="","",I11-$BE$5)</f>
        <v/>
      </c>
      <c r="R11" s="1466" t="str">
        <f>IF(I11="","",RANK(I11,($I$9:$K$260),1))</f>
        <v/>
      </c>
      <c r="S11" s="1466" t="str">
        <f>IF(R11&gt;20,"",IF(R11&lt;=190,40-((R11-1)*2),1))</f>
        <v/>
      </c>
      <c r="T11" s="1466" t="str">
        <f>IF(OR(I11=""),"",RANK(I11,($I$9:$I$43),1))</f>
        <v/>
      </c>
      <c r="U11" s="1466">
        <f>IF(OR(K11=""),"",RANK(K11,($K$9:$K$43),1))</f>
        <v>3</v>
      </c>
      <c r="V11" s="1466" t="str">
        <f>IF(T11="","",IF(T11&gt;3,"",IF(T11=1,I11,IF(T11=2,I11,IF(T11=3,I11)))))</f>
        <v/>
      </c>
      <c r="W11" s="279" t="str">
        <f>IF(ISBLANK('JOURNÉE 2'!U12),"",'JOURNÉE 2'!U12)</f>
        <v/>
      </c>
      <c r="X11" s="83" t="str">
        <f t="shared" si="0"/>
        <v/>
      </c>
      <c r="Y11" s="140">
        <f>IF('JOURNÉE 1'!AB12=0,"",'JOURNÉE 1'!AB12)</f>
        <v>81</v>
      </c>
      <c r="Z11" s="83">
        <f t="shared" si="1"/>
        <v>81</v>
      </c>
      <c r="AA11" s="83" t="str">
        <f t="shared" si="43"/>
        <v/>
      </c>
      <c r="AB11" s="83" t="str">
        <f t="shared" si="2"/>
        <v/>
      </c>
      <c r="AC11" s="83" t="str">
        <f t="shared" si="3"/>
        <v/>
      </c>
      <c r="AD11" s="83" t="str">
        <f>IF('JOURNÉE 1'!AG12="","",'JOURNÉE 1'!AG12)</f>
        <v/>
      </c>
      <c r="AE11" s="455" t="str">
        <f t="shared" si="4"/>
        <v/>
      </c>
      <c r="AF11" s="85" t="str">
        <f t="shared" si="5"/>
        <v/>
      </c>
      <c r="AG11" s="85" t="str">
        <f t="shared" si="6"/>
        <v/>
      </c>
      <c r="AH11" s="85"/>
      <c r="AI11" s="83">
        <f ca="1">IF(DP11="","",DP11)</f>
        <v>73</v>
      </c>
      <c r="AJ11" s="83">
        <f ca="1">IF(AI11="","",RANK(AI11,($AI$9:$AI$260),1))</f>
        <v>14</v>
      </c>
      <c r="AK11" s="287">
        <f ca="1">IF(AJ11="","",IF(21-AJ11&lt;0,0,21-AJ11))</f>
        <v>7</v>
      </c>
      <c r="AL11" s="276" t="str">
        <f t="shared" si="7"/>
        <v/>
      </c>
      <c r="AM11" s="87" t="str">
        <f t="shared" si="8"/>
        <v/>
      </c>
      <c r="AN11" s="471" t="str">
        <f t="shared" si="9"/>
        <v/>
      </c>
      <c r="AO11" s="471" t="str">
        <f t="shared" si="10"/>
        <v/>
      </c>
      <c r="AP11" s="457" t="str">
        <f t="shared" si="11"/>
        <v/>
      </c>
      <c r="AQ11" s="284">
        <f>IF('JOURNÉE 1'!AP12="","",'JOURNÉE 1'!AP12)</f>
        <v>73.7</v>
      </c>
      <c r="AR11" s="270">
        <f>IF('JOURNÉE 1'!AT12="","",'JOURNÉE 1'!AT12)</f>
        <v>73.7</v>
      </c>
      <c r="AS11" s="270" t="str">
        <f t="shared" si="12"/>
        <v/>
      </c>
      <c r="AT11" s="270">
        <f t="shared" si="13"/>
        <v>73.7</v>
      </c>
      <c r="AU11" s="270" t="str">
        <f>IF(COUNTIF($BA$9:$BA$44,"&gt;1")&lt;3,"",SMALL($BA$9:$BA44,3))</f>
        <v/>
      </c>
      <c r="AV11" s="288">
        <f>IF(COUNTIF($AU$9:$AU$16,"&gt;1")&lt;3,"",SMALL($AU$9:$AU$16,3))</f>
        <v>73.7</v>
      </c>
      <c r="AW11" s="270">
        <f>IF(AV11="","",RANK(AV11,($AV$9:$AV$260),1))</f>
        <v>15</v>
      </c>
      <c r="AX11" s="270">
        <f>IF(AW11&gt;20,"",IF(AW11&lt;=190,20-((AW11-1)*1),1))</f>
        <v>6</v>
      </c>
      <c r="AY11" s="270" t="str">
        <f t="shared" si="14"/>
        <v/>
      </c>
      <c r="AZ11" s="271" t="str">
        <f t="shared" si="15"/>
        <v/>
      </c>
      <c r="BA11" s="272" t="str">
        <f t="shared" si="16"/>
        <v/>
      </c>
      <c r="BB11" s="458" t="str">
        <f t="shared" si="17"/>
        <v/>
      </c>
      <c r="BC11" s="472" t="str">
        <f t="shared" si="18"/>
        <v/>
      </c>
      <c r="BD11" s="458" t="str">
        <f>IF(COUNTIF($BC$9:$BC$44,"&gt;1")&lt;3,"",SMALL($BC$9:$BC$44,3))</f>
        <v/>
      </c>
      <c r="BE11" s="278" t="str">
        <f t="shared" si="19"/>
        <v/>
      </c>
      <c r="BF11" s="1639"/>
      <c r="BG11" s="1639"/>
      <c r="BH11" s="1834">
        <f>IF('JOURNÉE 1'!K12=0,"",'JOURNÉE 1'!K12)</f>
        <v>67</v>
      </c>
      <c r="BI11" s="1466" t="str">
        <f>IF(ISBLANK('JOURNÉE 2'!K12),"",'JOURNÉE 2'!K12)</f>
        <v/>
      </c>
      <c r="BJ11" s="1848">
        <f>IF(BW11="","",BW11)</f>
        <v>66</v>
      </c>
      <c r="BK11" s="479"/>
      <c r="BL11" s="17"/>
      <c r="BM11" s="1513" t="str">
        <f>IF(OR(C11="",C12=""),"",CONCATENATE(C11,C12))</f>
        <v/>
      </c>
      <c r="BN11" s="1606" t="str">
        <f>IF(OR('JOURNÉE 1'!C12="",'JOURNÉE 1'!C13=""),"",CONCATENATE('JOURNÉE 1'!C12,'JOURNÉE 1'!C13))</f>
        <v>53170.00.18653170.11.0027</v>
      </c>
      <c r="BO11" s="1606" t="str">
        <f>IF(I11="","",I11)</f>
        <v/>
      </c>
      <c r="BP11" s="1855">
        <f>IF(ISNA(VLOOKUP(BM11,'JOURNÉE 1'!$BI$10:$BK$257,2,FALSE)),"",VLOOKUP(BM11,'JOURNÉE 1'!$BI$10:$BK$257,2,FALSE))</f>
        <v>0</v>
      </c>
      <c r="BQ11" s="1606" t="str">
        <f>IF(BO11="","",MIN(BO11:BP11))</f>
        <v/>
      </c>
      <c r="BR11" s="1851">
        <f>IF(BS11="","",MIN(BS11:BT11))</f>
        <v>67</v>
      </c>
      <c r="BS11" s="1606">
        <f>IF('JOURNÉE 1'!L12=0,"",'JOURNÉE 1'!L12)</f>
        <v>67</v>
      </c>
      <c r="BT11" s="1809" t="str">
        <f>IF(ISNA(VLOOKUP(BN11,'JOURNÉE 2'!$BE$10:$BF$257,2,FALSE)),"",VLOOKUP(BN11,'JOURNÉE 2'!$BE$10:$BF$257,2,FALSE))</f>
        <v/>
      </c>
      <c r="BU11" s="1606">
        <f>IF(BT11=BR11,"",BR11)</f>
        <v>67</v>
      </c>
      <c r="BV11" s="1795" t="str">
        <f>IF(BP11=BQ11,"",BQ11)</f>
        <v/>
      </c>
      <c r="BW11" s="1869">
        <f>IF(COUNTIF($BU$9:$BV$43,"&gt;1")&lt;2,"",SMALL($BU$9:$BV$43,2+COUNTIF($BU$9:$BV$43,0)))</f>
        <v>66</v>
      </c>
      <c r="BX11" s="474" t="str">
        <f t="shared" si="20"/>
        <v/>
      </c>
      <c r="BY11" s="475" t="str">
        <f>IF('JOURNÉE 1'!C12=0,"",'JOURNÉE 1'!C12)</f>
        <v>53170.00.186</v>
      </c>
      <c r="BZ11" s="7">
        <v>3</v>
      </c>
      <c r="CA11" s="1445" t="s">
        <v>437</v>
      </c>
      <c r="CB11" s="1446">
        <v>36</v>
      </c>
      <c r="CC11" s="1447" t="s">
        <v>438</v>
      </c>
      <c r="CD11" s="17" t="s">
        <v>432</v>
      </c>
      <c r="CE11" s="882" t="str">
        <f t="shared" si="21"/>
        <v>MAX3</v>
      </c>
      <c r="CF11" s="878" t="s">
        <v>437</v>
      </c>
      <c r="CG11" s="7"/>
      <c r="CH11" s="94"/>
      <c r="CI11" s="1301" t="str">
        <f>IF(ISNA(VLOOKUP(CA11,'JOURNÉE 1'!$C$10:$AC$257,27,FALSE)),"",VLOOKUP(CA11,'JOURNÉE 1'!$C$10:$AC$257,27,FALSE))</f>
        <v/>
      </c>
      <c r="CJ11" s="465" t="str">
        <f>IF(ISNA(VLOOKUP(CA11,'JOURNÉE 2'!$C$10:$V$259,20,FALSE)),"",VLOOKUP(CA11,'JOURNÉE 2'!$C$10:$V$259,20,FALSE))</f>
        <v/>
      </c>
      <c r="CK11" s="1263" t="str">
        <f t="shared" si="22"/>
        <v/>
      </c>
      <c r="CL11" s="1266" t="s">
        <v>2029</v>
      </c>
      <c r="CM11" s="476" t="s">
        <v>2029</v>
      </c>
      <c r="CN11" s="476" t="s">
        <v>2029</v>
      </c>
      <c r="CO11" s="476" t="s">
        <v>2029</v>
      </c>
      <c r="CP11" s="476"/>
      <c r="CQ11" s="476"/>
      <c r="CR11" s="476"/>
      <c r="CS11" s="476"/>
      <c r="CT11" s="476"/>
      <c r="CU11" s="477"/>
      <c r="CV11" s="476"/>
      <c r="CW11" s="1270"/>
      <c r="CX11" s="11"/>
      <c r="CY11" s="1551"/>
      <c r="CZ11" s="7" t="str">
        <f>IF('JOURNÉE 1'!C12="","",'JOURNÉE 1'!C12)</f>
        <v>53170.00.186</v>
      </c>
      <c r="DA11" s="7" t="str">
        <f t="shared" si="23"/>
        <v>53170.00.186-J1</v>
      </c>
      <c r="DB11" s="7">
        <f>IF('JOURNÉE 1'!AC12=0,"",'JOURNÉE 1'!AC12)</f>
        <v>81</v>
      </c>
      <c r="DC11" s="7">
        <f>IF('JOURNÉE 1'!AP12=0,"",'JOURNÉE 1'!AP12)</f>
        <v>73.7</v>
      </c>
      <c r="DD11" s="17" t="str">
        <f>IF(ISNA(VLOOKUP(BY11,'JOURNÉE 2'!$C$10:$AJ$45,1,FALSE)),"",VLOOKUP(BY11,'JOURNÉE 2'!$C$10:$AJ$45,1,FALSE))</f>
        <v/>
      </c>
      <c r="DE11" s="7" t="str">
        <f t="array" ref="DE11">IFERROR(INDEX(DD$9:DD$44,SMALL(IF(FREQUENCY(IF(DD$9:DD$80&lt;&gt;"",MATCH(DD$9:DD$80,DD$9:DD$80,0),""),ROW(DD$9:DD$80)-9)&gt;1,ROW(DD$9:DD$80)-9,""),ROW(A3))),"")</f>
        <v/>
      </c>
      <c r="DF11" s="468" t="str">
        <f t="array" ref="DF11">IF(DE11="","",MIN(IF(CZ$9:CZ$80=$DE11,DB$9:DB$80,"")))</f>
        <v/>
      </c>
      <c r="DG11" s="468" t="str">
        <f t="array" ref="DG11">IF(DE11="","",MIN(IF(CZ$9:CZ$80=$DE11,DC$9:DC$80,"")))</f>
        <v/>
      </c>
      <c r="DH11" s="7" t="str">
        <f>IF(ISNA(VLOOKUP(DD11,'JOURNÉE 1'!$C$10:$AE$45,24,FALSE)),"",VLOOKUP(DD11,'JOURNÉE 1'!$C$10:$AE$45,24,FALSE))</f>
        <v/>
      </c>
      <c r="DI11" s="7" t="str">
        <f>IF(ISNA(VLOOKUP(DD11,'JOURNÉE 1'!$C$10:$AP$45,35,FALSE)),"",VLOOKUP(DD11,'JOURNÉE 1'!$C$10:$AP$45,35,FALSE))</f>
        <v/>
      </c>
      <c r="DJ11" s="7" t="str">
        <f t="shared" si="24"/>
        <v>53170.00.186</v>
      </c>
      <c r="DK11" s="7">
        <f t="shared" si="25"/>
        <v>81</v>
      </c>
      <c r="DL11" s="468" t="str">
        <f t="shared" si="26"/>
        <v/>
      </c>
      <c r="DM11" s="468">
        <f t="shared" si="27"/>
        <v>73.7</v>
      </c>
      <c r="DN11" s="468" t="str">
        <f t="shared" si="28"/>
        <v/>
      </c>
      <c r="DO11" s="7"/>
      <c r="DP11" s="7">
        <f ca="1">IF(COUNTIF($DT$9:$DT$151,"&gt;1")&lt;3,"",SMALL($DT$9:$DT$151,3+COUNTIF($DT$9:$DT$151,0)))</f>
        <v>73</v>
      </c>
      <c r="DQ11" s="7" t="str">
        <f ca="1">IF(COUNTIF($DW$9:$DW$116,"&gt;1")&lt;3,"",SMALL($DW$9:$DW$116,3+COUNTIF($DW$9:$DW$116,0)))</f>
        <v/>
      </c>
      <c r="DR11" s="11"/>
      <c r="DS11" s="469" t="str">
        <f ca="1">OFFSET($DK$9,INT((ROWS($1:3)-1)/2),MOD(ROWS($1:3)+1,2))</f>
        <v/>
      </c>
      <c r="DT11" s="7" t="str">
        <f t="shared" ca="1" si="29"/>
        <v/>
      </c>
      <c r="DU11" s="468" t="str">
        <f ca="1">OFFSET($DM$9,INT((ROWS($1:3)-1)/2),MOD(ROWS($1:3)+1,2))</f>
        <v/>
      </c>
      <c r="DV11" s="7" t="str">
        <f ca="1">IF(DT11="","",IF(DT11=0,"",IF(DT11="AB","",RANK(DT11,$DT$9:$DT$151,1)+COUNTIF($DT$9:DT11,DT11)-1)))</f>
        <v/>
      </c>
      <c r="DW11" s="468" t="str">
        <f t="shared" ca="1" si="30"/>
        <v/>
      </c>
      <c r="DX11" s="469">
        <f ca="1">OFFSET($DK$81,INT((ROWS($1:3)-1)/2),MOD(ROWS($1:3)+1,2))</f>
        <v>84</v>
      </c>
      <c r="DY11" s="7">
        <f t="shared" ca="1" si="31"/>
        <v>84</v>
      </c>
      <c r="DZ11" s="468">
        <f ca="1">OFFSET($DM$81,INT((ROWS($1:3)-1)/2),MOD(ROWS($1:3)+1,2))</f>
        <v>78.400000000000006</v>
      </c>
      <c r="EA11" s="7">
        <f ca="1">IF(DY11="","",IF(DY11=0,"",IF(DY11="AB","",RANK(DY11,$DY$9:$DY$151,1)+COUNTIF($DY$9:DY11,DY11)-1)))</f>
        <v>9</v>
      </c>
      <c r="EB11" s="468">
        <f t="shared" ca="1" si="32"/>
        <v>78.400000000000006</v>
      </c>
      <c r="EC11" s="469" t="str">
        <f ca="1">OFFSET($DK$153,INT((ROWS($1:3)-1)/2),MOD(ROWS($1:3)+1,2))</f>
        <v/>
      </c>
      <c r="ED11" s="7" t="str">
        <f t="shared" ca="1" si="33"/>
        <v/>
      </c>
      <c r="EE11" s="468" t="str">
        <f ca="1">OFFSET($DM$153,INT((ROWS($1:3)-1)/2),MOD(ROWS($1:3)+1,2))</f>
        <v/>
      </c>
      <c r="EF11" s="7" t="str">
        <f ca="1">IF(EC11="","",IF(EC11=0,"",IF(EC11="AB","",RANK(EC11,$EC$9:$EC$104,1)+COUNTIF($EC$9:EC11,EC11)-1)))</f>
        <v/>
      </c>
      <c r="EG11" s="468" t="str">
        <f t="shared" ca="1" si="34"/>
        <v/>
      </c>
      <c r="EH11" s="468">
        <f ca="1">OFFSET($DK$201,INT((ROWS($1:3)-1)/2),MOD(ROWS($1:3)+1,2))</f>
        <v>83</v>
      </c>
      <c r="EI11" s="7">
        <f t="shared" ca="1" si="35"/>
        <v>83</v>
      </c>
      <c r="EJ11" s="468">
        <f ca="1">OFFSET($DM$201,INT((ROWS($1:3)-1)/2),MOD(ROWS($1:3)+1,2))</f>
        <v>47</v>
      </c>
      <c r="EK11" s="7">
        <f ca="1">IF(EI11="","",IF(EI11=0,"",IF(EI11="AB","",RANK(EI11,$EI$9:$EI$104,1)+COUNTIF($EI$9:EI11,EI11)-1)))</f>
        <v>4</v>
      </c>
      <c r="EL11" s="7" t="str">
        <f t="shared" ca="1" si="36"/>
        <v/>
      </c>
      <c r="EM11" s="469">
        <f ca="1">OFFSET($DK$237,INT((ROWS($1:3)-1)/2),MOD(ROWS($1:3)+1,2))</f>
        <v>90</v>
      </c>
      <c r="EN11" s="7">
        <f t="shared" ca="1" si="37"/>
        <v>90</v>
      </c>
      <c r="EO11" s="468">
        <f ca="1">OFFSET($DM$237,INT((ROWS($1:3)-1)/2),MOD(ROWS($1:3)+1,2))</f>
        <v>72.7</v>
      </c>
      <c r="EP11" s="7">
        <f ca="1">IF(EN11="","",IF(EN11=0,"",IF(EN11="AB","",RANK(EN11,$EN$9:$EN$128,1)+COUNTIF($EN$9:EN11,EN11)-1)))</f>
        <v>5</v>
      </c>
      <c r="EQ11" s="7">
        <f t="shared" ca="1" si="38"/>
        <v>72.7</v>
      </c>
      <c r="ER11" s="469">
        <f ca="1">OFFSET($DK$305,INT((ROWS($1:3)-1)/2),MOD(ROWS($1:3)+1,2))</f>
        <v>77</v>
      </c>
      <c r="ES11" s="7">
        <f t="shared" ca="1" si="39"/>
        <v>77</v>
      </c>
      <c r="ET11" s="468">
        <f ca="1">OFFSET($DM$305,INT((ROWS($1:3)-1)/2),MOD(ROWS($1:3)+1,2))</f>
        <v>59.9</v>
      </c>
      <c r="EU11" s="7">
        <f ca="1">IF(ES11="","",IF(ES11=0,"",IF(ES11="AB","",RANK(ES11,$ES$9:$ES$180,1)+COUNTIF($ES$9:ES11,ES11)-1)))</f>
        <v>3</v>
      </c>
      <c r="EV11" s="468" t="str">
        <f t="shared" ca="1" si="40"/>
        <v/>
      </c>
      <c r="EW11" s="469">
        <f ca="1">OFFSET($DK$373,INT((ROWS($1:3)-1)/2),MOD(ROWS($1:3)+1,2))</f>
        <v>71</v>
      </c>
      <c r="EX11" s="7">
        <f t="shared" ca="1" si="41"/>
        <v>71</v>
      </c>
      <c r="EY11" s="468">
        <f ca="1">OFFSET($DM$373,INT((ROWS($1:3)-1)/2),MOD(ROWS($1:3)+1,2))</f>
        <v>60.7</v>
      </c>
      <c r="EZ11" s="7">
        <f ca="1">IF(EX11="","",IF(EX11=0,"",IF(EX11="AB","",RANK(EX11,$EX$9:$EX$128,1)+COUNTIF($EX$9:EX11,EX11)-1)))</f>
        <v>3</v>
      </c>
      <c r="FA11" s="468" t="str">
        <f t="shared" ca="1" si="42"/>
        <v/>
      </c>
      <c r="FB11" s="469">
        <f ca="1">OFFSET($DK$433,INT((ROWS($1:3)-1)/2),MOD(ROWS($1:3)+1,2))</f>
        <v>83</v>
      </c>
      <c r="FC11" s="7">
        <f t="shared" ca="1" si="44"/>
        <v>83</v>
      </c>
      <c r="FD11" s="468">
        <f ca="1">OFFSET($DM$433,INT((ROWS($1:3)-1)/2),MOD(ROWS($1:3)+1,2))</f>
        <v>68.8</v>
      </c>
      <c r="FE11" s="7">
        <f ca="1">IF(FC11="","",IF(FC11=0,"",IF(FC11="AB","",RANK(FC11,$FC$9:$FC$122,1)+COUNTIF($FC$9:FC11,FC11)-1)))</f>
        <v>6</v>
      </c>
      <c r="FF11" s="7">
        <f t="shared" ca="1" si="45"/>
        <v>68.8</v>
      </c>
      <c r="FG11" s="475" t="str">
        <f ca="1">OFFSET($DK$489,INT((ROWS($1:3)-1)/2),MOD(ROWS($1:3)+1,2))</f>
        <v/>
      </c>
      <c r="FH11" s="935" t="str">
        <f t="shared" ca="1" si="46"/>
        <v/>
      </c>
      <c r="FI11" s="935" t="str">
        <f ca="1">OFFSET($DM$489,INT((ROWS($1:3)-1)/2),MOD(ROWS($1:3)+1,2))</f>
        <v/>
      </c>
      <c r="FJ11" s="935" t="str">
        <f ca="1">IF(FH11="","",IF(FH11=0,"",IF(FH11="AB","",RANK(FH11,$FH$9:$FH$122,1)+COUNTIF($FH$9:FH11,FH11)-1)))</f>
        <v/>
      </c>
      <c r="FK11" s="935" t="str">
        <f t="shared" ca="1" si="47"/>
        <v/>
      </c>
    </row>
    <row r="12" spans="1:167" ht="15.75" customHeight="1" thickTop="1" thickBot="1" x14ac:dyDescent="0.45">
      <c r="A12" s="1639"/>
      <c r="B12" s="1483"/>
      <c r="C12" s="232" t="str">
        <f>IF(ISBLANK('JOURNÉE 2'!C13),"",'JOURNÉE 2'!C13)</f>
        <v/>
      </c>
      <c r="D12" s="98" t="str">
        <f>IF(ISBLANK('JOURNÉE 2'!D13),"",'JOURNÉE 2'!D13)</f>
        <v/>
      </c>
      <c r="E12" s="98" t="str">
        <f>IF(ISBLANK('JOURNÉE 2'!E13),"",'JOURNÉE 2'!E13)</f>
        <v/>
      </c>
      <c r="F12" s="87" t="str">
        <f>IF(ISBLANK('JOURNÉE 2'!F13),"",'JOURNÉE 2'!F13)</f>
        <v/>
      </c>
      <c r="G12" s="87" t="str">
        <f>IF(ISBLANK('JOURNÉE 2'!G13),"",'JOURNÉE 2'!G13)</f>
        <v/>
      </c>
      <c r="H12" s="470" t="str">
        <f>IF(ISBLANK('JOURNÉE 2'!I13),"",'JOURNÉE 2'!I13)</f>
        <v/>
      </c>
      <c r="I12" s="1833"/>
      <c r="J12" s="1465"/>
      <c r="K12" s="1465"/>
      <c r="L12" s="1465"/>
      <c r="M12" s="88">
        <f>IF('JOURNÉE 1'!P10=0,"",'JOURNÉE 1'!P10)</f>
        <v>63</v>
      </c>
      <c r="N12" s="88"/>
      <c r="O12" s="88" t="s">
        <v>72</v>
      </c>
      <c r="P12" s="282">
        <f>IF(SUM(P9:P11)&lt;&gt;0,SUM(P9:P11),0)</f>
        <v>68</v>
      </c>
      <c r="Q12" s="1847"/>
      <c r="R12" s="1465"/>
      <c r="S12" s="1465"/>
      <c r="T12" s="1465"/>
      <c r="U12" s="1465"/>
      <c r="V12" s="1465"/>
      <c r="W12" s="279" t="str">
        <f>IF(ISBLANK('JOURNÉE 2'!U13),"",'JOURNÉE 2'!U13)</f>
        <v/>
      </c>
      <c r="X12" s="83" t="str">
        <f t="shared" si="0"/>
        <v/>
      </c>
      <c r="Y12" s="140">
        <f>IF('JOURNÉE 1'!AB13=0,"",'JOURNÉE 1'!AB13)</f>
        <v>73</v>
      </c>
      <c r="Z12" s="83">
        <f t="shared" si="1"/>
        <v>73</v>
      </c>
      <c r="AA12" s="83" t="str">
        <f t="shared" si="43"/>
        <v/>
      </c>
      <c r="AB12" s="83" t="str">
        <f t="shared" si="2"/>
        <v/>
      </c>
      <c r="AC12" s="83" t="str">
        <f t="shared" si="3"/>
        <v/>
      </c>
      <c r="AD12" s="83">
        <f>IF('JOURNÉE 1'!AG13="","",'JOURNÉE 1'!AG13)</f>
        <v>73</v>
      </c>
      <c r="AE12" s="455" t="str">
        <f t="shared" si="4"/>
        <v/>
      </c>
      <c r="AF12" s="85" t="str">
        <f t="shared" si="5"/>
        <v/>
      </c>
      <c r="AG12" s="85" t="str">
        <f t="shared" si="6"/>
        <v/>
      </c>
      <c r="AH12" s="85"/>
      <c r="AI12" s="101">
        <f ca="1">IF(DP12="","",DP12)</f>
        <v>74</v>
      </c>
      <c r="AJ12" s="101">
        <f ca="1">IF(AI12="","",RANK(AI12,($AI$9:$AI$260),1))</f>
        <v>17</v>
      </c>
      <c r="AK12" s="207">
        <f ca="1">IF(AJ12="","",IF(21-AJ12&lt;0,0,21-AJ12))</f>
        <v>4</v>
      </c>
      <c r="AL12" s="276" t="str">
        <f t="shared" si="7"/>
        <v/>
      </c>
      <c r="AM12" s="87" t="str">
        <f t="shared" si="8"/>
        <v/>
      </c>
      <c r="AN12" s="471" t="str">
        <f t="shared" si="9"/>
        <v/>
      </c>
      <c r="AO12" s="471" t="str">
        <f t="shared" si="10"/>
        <v/>
      </c>
      <c r="AP12" s="457" t="str">
        <f t="shared" si="11"/>
        <v/>
      </c>
      <c r="AQ12" s="284">
        <f>IF('JOURNÉE 1'!AP13="","",'JOURNÉE 1'!AP13)</f>
        <v>70</v>
      </c>
      <c r="AR12" s="270" t="str">
        <f>IF('JOURNÉE 1'!AT13="","",'JOURNÉE 1'!AT13)</f>
        <v/>
      </c>
      <c r="AS12" s="270" t="str">
        <f t="shared" si="12"/>
        <v/>
      </c>
      <c r="AT12" s="270" t="str">
        <f t="shared" si="13"/>
        <v/>
      </c>
      <c r="AU12" s="480" t="str">
        <f>IF(COUNTIF($BA$9:$BA$44,"&gt;1")&lt;4,"",SMALL($BA$9:$BA$44,4))</f>
        <v/>
      </c>
      <c r="AV12" s="283" t="str">
        <f>IF(COUNTIF($AU$9:$AU$16,"&gt;1")&lt;4,"",SMALL($AU$9:$AU$16,4))</f>
        <v/>
      </c>
      <c r="AW12" s="311" t="str">
        <f>IF(AV12="","",RANK(AV12,($AV$9:$AV$260),1))</f>
        <v/>
      </c>
      <c r="AX12" s="283" t="str">
        <f>IF(AW12&gt;20,"",IF(AW12&lt;=190,20-((AW12-1)*1),1))</f>
        <v/>
      </c>
      <c r="AY12" s="270" t="str">
        <f t="shared" si="14"/>
        <v/>
      </c>
      <c r="AZ12" s="271" t="str">
        <f t="shared" si="15"/>
        <v/>
      </c>
      <c r="BA12" s="272" t="str">
        <f t="shared" si="16"/>
        <v/>
      </c>
      <c r="BB12" s="458" t="str">
        <f t="shared" si="17"/>
        <v/>
      </c>
      <c r="BC12" s="472" t="str">
        <f t="shared" si="18"/>
        <v/>
      </c>
      <c r="BD12" s="481" t="str">
        <f>IF(COUNTIF($BC$9:$BC$44,"&gt;1")&lt;4,"",SMALL($BC$9:$BC$44,4))</f>
        <v/>
      </c>
      <c r="BE12" s="278" t="str">
        <f t="shared" si="19"/>
        <v/>
      </c>
      <c r="BF12" s="1639"/>
      <c r="BG12" s="1639"/>
      <c r="BH12" s="1833"/>
      <c r="BI12" s="1465"/>
      <c r="BJ12" s="1849"/>
      <c r="BK12" s="277"/>
      <c r="BL12" s="11"/>
      <c r="BM12" s="1723"/>
      <c r="BN12" s="1528"/>
      <c r="BO12" s="1528"/>
      <c r="BP12" s="1528"/>
      <c r="BQ12" s="1528"/>
      <c r="BR12" s="1852"/>
      <c r="BS12" s="1528"/>
      <c r="BT12" s="1514"/>
      <c r="BU12" s="1528"/>
      <c r="BV12" s="1796"/>
      <c r="BW12" s="1798"/>
      <c r="BX12" s="474" t="str">
        <f t="shared" si="20"/>
        <v/>
      </c>
      <c r="BY12" s="475" t="str">
        <f>IF('JOURNÉE 1'!C13=0,"",'JOURNÉE 1'!C13)</f>
        <v>53170.11.0027</v>
      </c>
      <c r="BZ12" s="7">
        <v>4</v>
      </c>
      <c r="CA12" s="1445" t="s">
        <v>1879</v>
      </c>
      <c r="CB12" s="1446">
        <v>36</v>
      </c>
      <c r="CC12" s="1447" t="s">
        <v>1957</v>
      </c>
      <c r="CD12" s="17" t="s">
        <v>432</v>
      </c>
      <c r="CE12" s="882" t="str">
        <f t="shared" si="21"/>
        <v>MAX3</v>
      </c>
      <c r="CF12" s="878" t="s">
        <v>439</v>
      </c>
      <c r="CG12" s="7"/>
      <c r="CH12" s="94"/>
      <c r="CI12" s="1301" t="str">
        <f>IF(ISNA(VLOOKUP(CA12,'JOURNÉE 1'!$C$10:$AC$257,27,FALSE)),"",VLOOKUP(CA12,'JOURNÉE 1'!$C$10:$AC$257,27,FALSE))</f>
        <v/>
      </c>
      <c r="CJ12" s="465" t="str">
        <f>IF(ISNA(VLOOKUP(CA12,'JOURNÉE 2'!$C$10:$V$259,20,FALSE)),"",VLOOKUP(CA12,'JOURNÉE 2'!$C$10:$V$259,20,FALSE))</f>
        <v/>
      </c>
      <c r="CK12" s="1263" t="str">
        <f t="shared" si="22"/>
        <v/>
      </c>
      <c r="CL12" s="1266" t="s">
        <v>2029</v>
      </c>
      <c r="CM12" s="476" t="s">
        <v>2029</v>
      </c>
      <c r="CN12" s="476" t="s">
        <v>2029</v>
      </c>
      <c r="CO12" s="476" t="s">
        <v>2029</v>
      </c>
      <c r="CP12" s="476"/>
      <c r="CQ12" s="476"/>
      <c r="CR12" s="476"/>
      <c r="CS12" s="476"/>
      <c r="CT12" s="476"/>
      <c r="CU12" s="477"/>
      <c r="CV12" s="476"/>
      <c r="CW12" s="1270"/>
      <c r="CX12" s="11"/>
      <c r="CY12" s="1551"/>
      <c r="CZ12" s="7" t="str">
        <f>IF('JOURNÉE 1'!C13="","",'JOURNÉE 1'!C13)</f>
        <v>53170.11.0027</v>
      </c>
      <c r="DA12" s="7" t="str">
        <f t="shared" si="23"/>
        <v>53170.11.0027-J1</v>
      </c>
      <c r="DB12" s="7">
        <f>IF('JOURNÉE 1'!AC13=0,"",'JOURNÉE 1'!AC13)</f>
        <v>73</v>
      </c>
      <c r="DC12" s="7">
        <f>IF('JOURNÉE 1'!AP13=0,"",'JOURNÉE 1'!AP13)</f>
        <v>70</v>
      </c>
      <c r="DD12" s="17" t="str">
        <f>IF(ISNA(VLOOKUP(BY12,'JOURNÉE 2'!$C$10:$AJ$45,1,FALSE)),"",VLOOKUP(BY12,'JOURNÉE 2'!$C$10:$AJ$45,1,FALSE))</f>
        <v/>
      </c>
      <c r="DE12" s="7" t="str">
        <f t="array" ref="DE12">IFERROR(INDEX(DD$9:DD$44,SMALL(IF(FREQUENCY(IF(DD$9:DD$80&lt;&gt;"",MATCH(DD$9:DD$80,DD$9:DD$80,0),""),ROW(DD$9:DD$80)-9)&gt;1,ROW(DD$9:DD$80)-9,""),ROW(A4))),"")</f>
        <v/>
      </c>
      <c r="DF12" s="468" t="str">
        <f t="array" ref="DF12">IF(DE12="","",MIN(IF(CZ$9:CZ$80=$DE12,DB$9:DB$80,"")))</f>
        <v/>
      </c>
      <c r="DG12" s="468" t="str">
        <f t="array" ref="DG12">IF(DE12="","",MIN(IF(CZ$9:CZ$80=$DE12,DC$9:DC$80,"")))</f>
        <v/>
      </c>
      <c r="DH12" s="7" t="str">
        <f>IF(ISNA(VLOOKUP(DD12,'JOURNÉE 1'!$C$10:$AE$45,24,FALSE)),"",VLOOKUP(DD12,'JOURNÉE 1'!$C$10:$AE$45,24,FALSE))</f>
        <v/>
      </c>
      <c r="DI12" s="7" t="str">
        <f>IF(ISNA(VLOOKUP(DD12,'JOURNÉE 1'!$C$10:$AP$45,35,FALSE)),"",VLOOKUP(DD12,'JOURNÉE 1'!$C$10:$AP$45,35,FALSE))</f>
        <v/>
      </c>
      <c r="DJ12" s="7" t="str">
        <f t="shared" si="24"/>
        <v>53170.11.0027</v>
      </c>
      <c r="DK12" s="7">
        <f t="shared" si="25"/>
        <v>73</v>
      </c>
      <c r="DL12" s="468" t="str">
        <f t="shared" si="26"/>
        <v/>
      </c>
      <c r="DM12" s="468">
        <f t="shared" si="27"/>
        <v>70</v>
      </c>
      <c r="DN12" s="468" t="str">
        <f t="shared" si="28"/>
        <v/>
      </c>
      <c r="DO12" s="7"/>
      <c r="DP12" s="852">
        <f ca="1">IF(COUNTIF($DT$9:$DT$151,"&gt;1")&lt;4,"",SMALL($DT$9:$DT$151,4+COUNTIF($DT$9:$DT$151,0)))</f>
        <v>74</v>
      </c>
      <c r="DQ12" s="252" t="str">
        <f ca="1">IF(COUNTIF($DW$9:$DW$116,"&gt;1")&lt;4,"",SMALL($DW$9:$DW$116,4+COUNTIF($DW$9:$DW$116,0)))</f>
        <v/>
      </c>
      <c r="DR12" s="11"/>
      <c r="DS12" s="469">
        <f ca="1">OFFSET($DK$9,INT((ROWS($1:4)-1)/2),MOD(ROWS($1:4)+1,2))</f>
        <v>72</v>
      </c>
      <c r="DT12" s="7">
        <f t="shared" ca="1" si="29"/>
        <v>72</v>
      </c>
      <c r="DU12" s="468">
        <f ca="1">OFFSET($DM$9,INT((ROWS($1:4)-1)/2),MOD(ROWS($1:4)+1,2))</f>
        <v>68.8</v>
      </c>
      <c r="DV12" s="7">
        <f ca="1">IF(DT12="","",IF(DT12=0,"",IF(DT12="AB","",RANK(DT12,$DT$9:$DT$151,1)+COUNTIF($DT$9:DT12,DT12)-1)))</f>
        <v>1</v>
      </c>
      <c r="DW12" s="468" t="str">
        <f t="shared" ca="1" si="30"/>
        <v/>
      </c>
      <c r="DX12" s="469" t="str">
        <f ca="1">OFFSET($DK$81,INT((ROWS($1:4)-1)/2),MOD(ROWS($1:4)+1,2))</f>
        <v/>
      </c>
      <c r="DY12" s="7" t="str">
        <f t="shared" ca="1" si="31"/>
        <v/>
      </c>
      <c r="DZ12" s="468" t="str">
        <f ca="1">OFFSET($DM$81,INT((ROWS($1:4)-1)/2),MOD(ROWS($1:4)+1,2))</f>
        <v/>
      </c>
      <c r="EA12" s="7" t="str">
        <f ca="1">IF(DY12="","",IF(DY12=0,"",IF(DY12="AB","",RANK(DY12,$DY$9:$DY$151,1)+COUNTIF($DY$9:DY12,DY12)-1)))</f>
        <v/>
      </c>
      <c r="EB12" s="468" t="str">
        <f t="shared" ca="1" si="32"/>
        <v/>
      </c>
      <c r="EC12" s="469" t="str">
        <f ca="1">OFFSET($DK$153,INT((ROWS($1:4)-1)/2),MOD(ROWS($1:4)+1,2))</f>
        <v/>
      </c>
      <c r="ED12" s="7" t="str">
        <f t="shared" ca="1" si="33"/>
        <v/>
      </c>
      <c r="EE12" s="468" t="str">
        <f ca="1">OFFSET($DM$153,INT((ROWS($1:4)-1)/2),MOD(ROWS($1:4)+1,2))</f>
        <v/>
      </c>
      <c r="EF12" s="7" t="str">
        <f ca="1">IF(EC12="","",IF(EC12=0,"",IF(EC12="AB","",RANK(EC12,$EC$9:$EC$104,1)+COUNTIF($EC$9:EC12,EC12)-1)))</f>
        <v/>
      </c>
      <c r="EG12" s="468" t="str">
        <f t="shared" ca="1" si="34"/>
        <v/>
      </c>
      <c r="EH12" s="468" t="str">
        <f ca="1">OFFSET($DK$201,INT((ROWS($1:4)-1)/2),MOD(ROWS($1:4)+1,2))</f>
        <v/>
      </c>
      <c r="EI12" s="7" t="str">
        <f t="shared" ca="1" si="35"/>
        <v/>
      </c>
      <c r="EJ12" s="468" t="str">
        <f ca="1">OFFSET($DM$201,INT((ROWS($1:4)-1)/2),MOD(ROWS($1:4)+1,2))</f>
        <v/>
      </c>
      <c r="EK12" s="7" t="str">
        <f ca="1">IF(EI12="","",IF(EI12=0,"",IF(EI12="AB","",RANK(EI12,$EI$9:$EI$104,1)+COUNTIF($EI$9:EI12,EI12)-1)))</f>
        <v/>
      </c>
      <c r="EL12" s="7" t="str">
        <f t="shared" ca="1" si="36"/>
        <v/>
      </c>
      <c r="EM12" s="469" t="str">
        <f ca="1">OFFSET($DK$237,INT((ROWS($1:4)-1)/2),MOD(ROWS($1:4)+1,2))</f>
        <v/>
      </c>
      <c r="EN12" s="7" t="str">
        <f t="shared" ca="1" si="37"/>
        <v/>
      </c>
      <c r="EO12" s="468" t="str">
        <f ca="1">OFFSET($DM$237,INT((ROWS($1:4)-1)/2),MOD(ROWS($1:4)+1,2))</f>
        <v/>
      </c>
      <c r="EP12" s="7" t="str">
        <f ca="1">IF(EN12="","",IF(EN12=0,"",IF(EN12="AB","",RANK(EN12,$EN$9:$EN$128,1)+COUNTIF($EN$9:EN12,EN12)-1)))</f>
        <v/>
      </c>
      <c r="EQ12" s="7" t="str">
        <f t="shared" ca="1" si="38"/>
        <v/>
      </c>
      <c r="ER12" s="469" t="str">
        <f ca="1">OFFSET($DK$305,INT((ROWS($1:4)-1)/2),MOD(ROWS($1:4)+1,2))</f>
        <v/>
      </c>
      <c r="ES12" s="7" t="str">
        <f t="shared" ca="1" si="39"/>
        <v/>
      </c>
      <c r="ET12" s="468" t="str">
        <f ca="1">OFFSET($DM$305,INT((ROWS($1:4)-1)/2),MOD(ROWS($1:4)+1,2))</f>
        <v/>
      </c>
      <c r="EU12" s="7" t="str">
        <f ca="1">IF(ES12="","",IF(ES12=0,"",IF(ES12="AB","",RANK(ES12,$ES$9:$ES$180,1)+COUNTIF($ES$9:ES12,ES12)-1)))</f>
        <v/>
      </c>
      <c r="EV12" s="468" t="str">
        <f t="shared" ca="1" si="40"/>
        <v/>
      </c>
      <c r="EW12" s="469">
        <f ca="1">OFFSET($DK$373,INT((ROWS($1:4)-1)/2),MOD(ROWS($1:4)+1,2))</f>
        <v>89</v>
      </c>
      <c r="EX12" s="7">
        <f t="shared" ca="1" si="41"/>
        <v>89</v>
      </c>
      <c r="EY12" s="468">
        <f ca="1">OFFSET($DM$373,INT((ROWS($1:4)-1)/2),MOD(ROWS($1:4)+1,2))</f>
        <v>65.900000000000006</v>
      </c>
      <c r="EZ12" s="7">
        <f ca="1">IF(EX12="","",IF(EX12=0,"",IF(EX12="AB","",RANK(EX12,$EX$9:$EX$128,1)+COUNTIF($EX$9:EX12,EX12)-1)))</f>
        <v>11</v>
      </c>
      <c r="FA12" s="468">
        <f t="shared" ca="1" si="42"/>
        <v>65.900000000000006</v>
      </c>
      <c r="FB12" s="469" t="str">
        <f ca="1">OFFSET($DK$433,INT((ROWS($1:4)-1)/2),MOD(ROWS($1:4)+1,2))</f>
        <v/>
      </c>
      <c r="FC12" s="7" t="str">
        <f t="shared" ca="1" si="44"/>
        <v/>
      </c>
      <c r="FD12" s="468" t="str">
        <f ca="1">OFFSET($DM$433,INT((ROWS($1:4)-1)/2),MOD(ROWS($1:4)+1,2))</f>
        <v/>
      </c>
      <c r="FE12" s="7" t="str">
        <f ca="1">IF(FC12="","",IF(FC12=0,"",IF(FC12="AB","",RANK(FC12,$FC$9:$FC$122,1)+COUNTIF($FC$9:FC12,FC12)-1)))</f>
        <v/>
      </c>
      <c r="FF12" s="7" t="str">
        <f t="shared" ca="1" si="45"/>
        <v/>
      </c>
      <c r="FG12" s="475" t="str">
        <f ca="1">OFFSET($DK$489,INT((ROWS($1:4)-1)/2),MOD(ROWS($1:4)+1,2))</f>
        <v/>
      </c>
      <c r="FH12" s="935" t="str">
        <f t="shared" ca="1" si="46"/>
        <v/>
      </c>
      <c r="FI12" s="935" t="str">
        <f ca="1">OFFSET($DM$489,INT((ROWS($1:4)-1)/2),MOD(ROWS($1:4)+1,2))</f>
        <v/>
      </c>
      <c r="FJ12" s="935" t="str">
        <f ca="1">IF(FH12="","",IF(FH12=0,"",IF(FH12="AB","",RANK(FH12,$FH$9:$FH$122,1)+COUNTIF($FH$9:FH12,FH12)-1)))</f>
        <v/>
      </c>
      <c r="FK12" s="935" t="str">
        <f t="shared" ca="1" si="47"/>
        <v/>
      </c>
    </row>
    <row r="13" spans="1:167" ht="15.75" customHeight="1" x14ac:dyDescent="0.4">
      <c r="A13" s="1639"/>
      <c r="B13" s="1830"/>
      <c r="C13" s="232" t="str">
        <f>IF(ISBLANK('JOURNÉE 2'!C14),"",'JOURNÉE 2'!C14)</f>
        <v/>
      </c>
      <c r="D13" s="98" t="str">
        <f>IF(ISBLANK('JOURNÉE 2'!D14),"",'JOURNÉE 2'!D14)</f>
        <v/>
      </c>
      <c r="E13" s="98" t="str">
        <f>IF(ISBLANK('JOURNÉE 2'!E14),"",'JOURNÉE 2'!E14)</f>
        <v/>
      </c>
      <c r="F13" s="87" t="str">
        <f>IF(ISBLANK('JOURNÉE 2'!F14),"",'JOURNÉE 2'!F14)</f>
        <v/>
      </c>
      <c r="G13" s="87" t="str">
        <f>IF(ISBLANK('JOURNÉE 2'!G14),"",'JOURNÉE 2'!G14)</f>
        <v/>
      </c>
      <c r="H13" s="470" t="str">
        <f>IF(ISBLANK('JOURNÉE 2'!I14),"",'JOURNÉE 2'!I14)</f>
        <v/>
      </c>
      <c r="I13" s="1823" t="str">
        <f>IF(ISBLANK('JOURNÉE 2'!K14),"",'JOURNÉE 2'!K14)</f>
        <v/>
      </c>
      <c r="J13" s="1815" t="str">
        <f>IF(OR(I13="",I13=0,I13=999),"",I13)</f>
        <v/>
      </c>
      <c r="K13" s="1815">
        <f>IF('JOURNÉE 1'!K14=0,"",'JOURNÉE 1'!K14)</f>
        <v>63</v>
      </c>
      <c r="L13" s="1815">
        <f>IF(OR(K13="",K13=0,K13=999),"",K13)</f>
        <v>63</v>
      </c>
      <c r="M13" s="87">
        <f>IF('JOURNÉE 1'!P11=0,"",'JOURNÉE 1'!P11)</f>
        <v>66</v>
      </c>
      <c r="N13" s="87"/>
      <c r="O13" s="87"/>
      <c r="P13" s="85"/>
      <c r="Q13" s="1846" t="str">
        <f>IF(I13="","",I13-$BE$5)</f>
        <v/>
      </c>
      <c r="R13" s="1815" t="str">
        <f>IF(I13="","",RANK(I13,($I$9:$K$260),1))</f>
        <v/>
      </c>
      <c r="S13" s="1815" t="str">
        <f>IF(R13&gt;20,"",IF(R13&lt;=190,40-((R13-1)*2),1))</f>
        <v/>
      </c>
      <c r="T13" s="1466" t="str">
        <f>IF(OR(I13=""),"",RANK(I13,($I$9:$I$43),1))</f>
        <v/>
      </c>
      <c r="U13" s="1466">
        <f>IF(OR(K13=""),"",RANK(K13,($K$9:$K$43),1))</f>
        <v>1</v>
      </c>
      <c r="V13" s="1466" t="str">
        <f>IF(T13="","",IF(T13&gt;3,"",IF(T13=1,I13,IF(T13=2,I13,IF(T13=3,I13)))))</f>
        <v/>
      </c>
      <c r="W13" s="275" t="str">
        <f>IF(ISBLANK('JOURNÉE 2'!U14),"",'JOURNÉE 2'!U14)</f>
        <v/>
      </c>
      <c r="X13" s="83" t="str">
        <f t="shared" si="0"/>
        <v/>
      </c>
      <c r="Y13" s="140">
        <f>IF('JOURNÉE 1'!AB14=0,"",'JOURNÉE 1'!AB14)</f>
        <v>72</v>
      </c>
      <c r="Z13" s="83">
        <f t="shared" si="1"/>
        <v>72</v>
      </c>
      <c r="AA13" s="83" t="str">
        <f t="shared" si="43"/>
        <v/>
      </c>
      <c r="AB13" s="83" t="str">
        <f t="shared" si="2"/>
        <v/>
      </c>
      <c r="AC13" s="83" t="str">
        <f t="shared" si="3"/>
        <v/>
      </c>
      <c r="AD13" s="83">
        <f>IF('JOURNÉE 1'!AG14="","",'JOURNÉE 1'!AG14)</f>
        <v>72</v>
      </c>
      <c r="AE13" s="455" t="str">
        <f t="shared" si="4"/>
        <v/>
      </c>
      <c r="AF13" s="471" t="str">
        <f t="shared" si="5"/>
        <v/>
      </c>
      <c r="AG13" s="471" t="str">
        <f t="shared" si="6"/>
        <v/>
      </c>
      <c r="AH13" s="471"/>
      <c r="AI13" s="482"/>
      <c r="AJ13" s="118"/>
      <c r="AK13" s="158">
        <f ca="1">IF(SUM(AK9:AK12)&lt;&gt;0,SUM(AK9:AK12),0)</f>
        <v>28</v>
      </c>
      <c r="AL13" s="276" t="str">
        <f t="shared" si="7"/>
        <v/>
      </c>
      <c r="AM13" s="83" t="str">
        <f t="shared" si="8"/>
        <v/>
      </c>
      <c r="AN13" s="471" t="str">
        <f t="shared" si="9"/>
        <v/>
      </c>
      <c r="AO13" s="471" t="str">
        <f t="shared" si="10"/>
        <v/>
      </c>
      <c r="AP13" s="457" t="str">
        <f t="shared" si="11"/>
        <v/>
      </c>
      <c r="AQ13" s="284">
        <f>IF('JOURNÉE 1'!AP14="","",'JOURNÉE 1'!AP14)</f>
        <v>68.8</v>
      </c>
      <c r="AR13" s="270" t="str">
        <f>IF('JOURNÉE 1'!AT14="","",'JOURNÉE 1'!AT14)</f>
        <v/>
      </c>
      <c r="AS13" s="270" t="str">
        <f t="shared" si="12"/>
        <v/>
      </c>
      <c r="AT13" s="270" t="str">
        <f t="shared" si="13"/>
        <v/>
      </c>
      <c r="AU13" s="270">
        <f>IF('JOURNÉE 1'!AU10="","",'JOURNÉE 1'!AU10)</f>
        <v>61.1</v>
      </c>
      <c r="AV13" s="286"/>
      <c r="AW13" s="313" t="s">
        <v>72</v>
      </c>
      <c r="AX13" s="284">
        <f>IF(SUM(AX9:AX12)&lt;&gt;0,SUM(AX9:AX12),0)</f>
        <v>33</v>
      </c>
      <c r="AY13" s="270" t="str">
        <f t="shared" si="14"/>
        <v/>
      </c>
      <c r="AZ13" s="271" t="str">
        <f t="shared" si="15"/>
        <v/>
      </c>
      <c r="BA13" s="272" t="str">
        <f t="shared" si="16"/>
        <v/>
      </c>
      <c r="BB13" s="458" t="str">
        <f t="shared" si="17"/>
        <v/>
      </c>
      <c r="BC13" s="472" t="str">
        <f t="shared" si="18"/>
        <v/>
      </c>
      <c r="BD13" s="458"/>
      <c r="BE13" s="278" t="str">
        <f t="shared" si="19"/>
        <v/>
      </c>
      <c r="BF13" s="1639"/>
      <c r="BG13" s="1639"/>
      <c r="BH13" s="1823">
        <f>IF('JOURNÉE 1'!K14=0,"",'JOURNÉE 1'!K14)</f>
        <v>63</v>
      </c>
      <c r="BI13" s="1815" t="str">
        <f>IF(ISBLANK('JOURNÉE 2'!K14),"",'JOURNÉE 2'!K14)</f>
        <v/>
      </c>
      <c r="BJ13" s="1817">
        <f>IF(BW13="","",BW13)</f>
        <v>67</v>
      </c>
      <c r="BK13" s="483"/>
      <c r="BL13" s="11"/>
      <c r="BM13" s="1513" t="str">
        <f>IF(OR(C13="",C14=""),"",CONCATENATE(C13,C14))</f>
        <v/>
      </c>
      <c r="BN13" s="1606" t="str">
        <f>IF(OR('JOURNÉE 1'!C14="",'JOURNÉE 1'!C15=""),"",CONCATENATE('JOURNÉE 1'!C14,'JOURNÉE 1'!C15))</f>
        <v>53360.05.11972250.12.0092</v>
      </c>
      <c r="BO13" s="1606" t="str">
        <f>IF(I13="","",I13)</f>
        <v/>
      </c>
      <c r="BP13" s="1855">
        <f>IF(ISNA(VLOOKUP(BM13,'JOURNÉE 1'!$BI$10:$BK$257,2,FALSE)),"",VLOOKUP(BM13,'JOURNÉE 1'!$BI$10:$BK$257,2,FALSE))</f>
        <v>0</v>
      </c>
      <c r="BQ13" s="1606" t="str">
        <f>IF(BO13="","",MIN(BO13:BP13))</f>
        <v/>
      </c>
      <c r="BR13" s="1851">
        <f>IF(BS13="","",MIN(BS13:BT13))</f>
        <v>63</v>
      </c>
      <c r="BS13" s="1606">
        <f>IF('JOURNÉE 1'!L14=0,"",'JOURNÉE 1'!L14)</f>
        <v>63</v>
      </c>
      <c r="BT13" s="1809" t="str">
        <f>IF(ISNA(VLOOKUP(BN13,'JOURNÉE 2'!$BE$10:$BF$257,2,FALSE)),"",VLOOKUP(BN13,'JOURNÉE 2'!$BE$10:$BF$257,2,FALSE))</f>
        <v/>
      </c>
      <c r="BU13" s="1606">
        <f>IF(BT13=BR13,"",BR13)</f>
        <v>63</v>
      </c>
      <c r="BV13" s="1795" t="str">
        <f>IF(BP13=BQ13,"",BQ13)</f>
        <v/>
      </c>
      <c r="BW13" s="1869">
        <f>IF(COUNTIF($BU$9:$BV$43,"&gt;1")&lt;3,"",SMALL($BU$9:$BV$43,3+COUNTIF($BU$9:$BV$43,0)))</f>
        <v>67</v>
      </c>
      <c r="BX13" s="474" t="str">
        <f t="shared" si="20"/>
        <v/>
      </c>
      <c r="BY13" s="475" t="str">
        <f>IF('JOURNÉE 1'!C14=0,"",'JOURNÉE 1'!C14)</f>
        <v>53360.05.119</v>
      </c>
      <c r="BZ13" s="7">
        <v>5</v>
      </c>
      <c r="CA13" s="1445" t="s">
        <v>439</v>
      </c>
      <c r="CB13" s="1446">
        <v>23.2</v>
      </c>
      <c r="CC13" s="1447" t="s">
        <v>440</v>
      </c>
      <c r="CD13" s="17" t="s">
        <v>432</v>
      </c>
      <c r="CE13" s="882" t="str">
        <f t="shared" si="21"/>
        <v>MAX2</v>
      </c>
      <c r="CF13" s="878" t="s">
        <v>441</v>
      </c>
      <c r="CG13" s="7"/>
      <c r="CH13" s="94"/>
      <c r="CI13" s="1301" t="str">
        <f>IF(ISNA(VLOOKUP(CA13,'JOURNÉE 1'!$C$10:$AC$257,27,FALSE)),"",VLOOKUP(CA13,'JOURNÉE 1'!$C$10:$AC$257,27,FALSE))</f>
        <v/>
      </c>
      <c r="CJ13" s="465" t="str">
        <f>IF(ISNA(VLOOKUP(CA13,'JOURNÉE 2'!$C$10:$V$259,20,FALSE)),"",VLOOKUP(CA13,'JOURNÉE 2'!$C$10:$V$259,20,FALSE))</f>
        <v/>
      </c>
      <c r="CK13" s="1263" t="str">
        <f t="shared" si="22"/>
        <v/>
      </c>
      <c r="CL13" s="1266">
        <v>97</v>
      </c>
      <c r="CM13" s="476">
        <v>96</v>
      </c>
      <c r="CN13" s="476" t="s">
        <v>2029</v>
      </c>
      <c r="CO13" s="476" t="s">
        <v>2029</v>
      </c>
      <c r="CP13" s="476"/>
      <c r="CQ13" s="476"/>
      <c r="CR13" s="476"/>
      <c r="CS13" s="476"/>
      <c r="CT13" s="476"/>
      <c r="CU13" s="477"/>
      <c r="CV13" s="476"/>
      <c r="CW13" s="1270"/>
      <c r="CX13" s="11"/>
      <c r="CY13" s="1551"/>
      <c r="CZ13" s="7" t="str">
        <f>IF('JOURNÉE 1'!C14="","",'JOURNÉE 1'!C14)</f>
        <v>53360.05.119</v>
      </c>
      <c r="DA13" s="7" t="str">
        <f t="shared" si="23"/>
        <v>53360.05.119-J1</v>
      </c>
      <c r="DB13" s="7">
        <f>IF('JOURNÉE 1'!AC14=0,"",'JOURNÉE 1'!AC14)</f>
        <v>72</v>
      </c>
      <c r="DC13" s="7">
        <f>IF('JOURNÉE 1'!AP14=0,"",'JOURNÉE 1'!AP14)</f>
        <v>68.8</v>
      </c>
      <c r="DD13" s="17" t="str">
        <f>IF(ISNA(VLOOKUP(BY13,'JOURNÉE 2'!$C$10:$AJ$45,1,FALSE)),"",VLOOKUP(BY13,'JOURNÉE 2'!$C$10:$AJ$45,1,FALSE))</f>
        <v>53360.05.119</v>
      </c>
      <c r="DE13" s="7" t="str">
        <f t="array" ref="DE13">IFERROR(INDEX(DD$9:DD$44,SMALL(IF(FREQUENCY(IF(DD$9:DD$80&lt;&gt;"",MATCH(DD$9:DD$80,DD$9:DD$80,0),""),ROW(DD$9:DD$80)-9)&gt;1,ROW(DD$9:DD$80)-9,""),ROW(A5))),"")</f>
        <v/>
      </c>
      <c r="DF13" s="468" t="str">
        <f t="array" ref="DF13">IF(DE13="","",MIN(IF(CZ$9:CZ$80=$DE13,DB$9:DB$80,"")))</f>
        <v/>
      </c>
      <c r="DG13" s="468" t="str">
        <f t="array" ref="DG13">IF(DE13="","",MIN(IF(CZ$9:CZ$80=$DE13,DC$9:DC$80,"")))</f>
        <v/>
      </c>
      <c r="DH13" s="7">
        <f>IF(ISNA(VLOOKUP(DD13,'JOURNÉE 1'!$C$10:$AE$45,24,FALSE)),"",VLOOKUP(DD13,'JOURNÉE 1'!$C$10:$AE$45,24,FALSE))</f>
        <v>10</v>
      </c>
      <c r="DI13" s="7">
        <f>IF(ISNA(VLOOKUP(DD13,'JOURNÉE 1'!$C$10:$AP$45,35,FALSE)),"",VLOOKUP(DD13,'JOURNÉE 1'!$C$10:$AP$45,35,FALSE))</f>
        <v>0</v>
      </c>
      <c r="DJ13" s="7" t="str">
        <f t="shared" si="24"/>
        <v/>
      </c>
      <c r="DK13" s="7" t="str">
        <f t="shared" si="25"/>
        <v/>
      </c>
      <c r="DL13" s="468" t="str">
        <f t="shared" si="26"/>
        <v/>
      </c>
      <c r="DM13" s="468" t="str">
        <f t="shared" si="27"/>
        <v/>
      </c>
      <c r="DN13" s="468" t="str">
        <f t="shared" si="28"/>
        <v/>
      </c>
      <c r="DO13" s="7"/>
      <c r="DP13" s="7"/>
      <c r="DQ13" s="7"/>
      <c r="DR13" s="11"/>
      <c r="DS13" s="469">
        <f ca="1">OFFSET($DK$9,INT((ROWS($1:5)-1)/2),MOD(ROWS($1:5)+1,2))</f>
        <v>81</v>
      </c>
      <c r="DT13" s="7">
        <f t="shared" ca="1" si="29"/>
        <v>81</v>
      </c>
      <c r="DU13" s="468">
        <f ca="1">OFFSET($DM$9,INT((ROWS($1:5)-1)/2),MOD(ROWS($1:5)+1,2))</f>
        <v>73.7</v>
      </c>
      <c r="DV13" s="7">
        <f ca="1">IF(DT13="","",IF(DT13=0,"",IF(DT13="AB","",RANK(DT13,$DT$9:$DT$151,1)+COUNTIF($DT$9:DT13,DT13)-1)))</f>
        <v>6</v>
      </c>
      <c r="DW13" s="468">
        <f t="shared" ca="1" si="30"/>
        <v>73.7</v>
      </c>
      <c r="DX13" s="469">
        <f ca="1">OFFSET($DK$81,INT((ROWS($1:5)-1)/2),MOD(ROWS($1:5)+1,2))</f>
        <v>80</v>
      </c>
      <c r="DY13" s="7">
        <f t="shared" ca="1" si="31"/>
        <v>80</v>
      </c>
      <c r="DZ13" s="468">
        <f ca="1">OFFSET($DM$81,INT((ROWS($1:5)-1)/2),MOD(ROWS($1:5)+1,2))</f>
        <v>80.099999999999994</v>
      </c>
      <c r="EA13" s="7">
        <f ca="1">IF(DY13="","",IF(DY13=0,"",IF(DY13="AB","",RANK(DY13,$DY$9:$DY$151,1)+COUNTIF($DY$9:DY13,DY13)-1)))</f>
        <v>8</v>
      </c>
      <c r="EB13" s="468">
        <f t="shared" ca="1" si="32"/>
        <v>80.099999999999994</v>
      </c>
      <c r="EC13" s="469">
        <f ca="1">OFFSET($DK$153,INT((ROWS($1:5)-1)/2),MOD(ROWS($1:5)+1,2))</f>
        <v>95</v>
      </c>
      <c r="ED13" s="7">
        <f t="shared" ca="1" si="33"/>
        <v>95</v>
      </c>
      <c r="EE13" s="468">
        <f ca="1">OFFSET($DM$153,INT((ROWS($1:5)-1)/2),MOD(ROWS($1:5)+1,2))</f>
        <v>83.2</v>
      </c>
      <c r="EF13" s="7">
        <f ca="1">IF(EC13="","",IF(EC13=0,"",IF(EC13="AB","",RANK(EC13,$EC$9:$EC$104,1)+COUNTIF($EC$9:EC13,EC13)-1)))</f>
        <v>6</v>
      </c>
      <c r="EG13" s="468">
        <f t="shared" ca="1" si="34"/>
        <v>83.2</v>
      </c>
      <c r="EH13" s="468" t="str">
        <f ca="1">OFFSET($DK$201,INT((ROWS($1:5)-1)/2),MOD(ROWS($1:5)+1,2))</f>
        <v/>
      </c>
      <c r="EI13" s="7" t="str">
        <f t="shared" ca="1" si="35"/>
        <v/>
      </c>
      <c r="EJ13" s="468" t="str">
        <f ca="1">OFFSET($DM$201,INT((ROWS($1:5)-1)/2),MOD(ROWS($1:5)+1,2))</f>
        <v/>
      </c>
      <c r="EK13" s="7" t="str">
        <f ca="1">IF(EI13="","",IF(EI13=0,"",IF(EI13="AB","",RANK(EI13,$EI$9:$EI$104,1)+COUNTIF($EI$9:EI13,EI13)-1)))</f>
        <v/>
      </c>
      <c r="EL13" s="7" t="str">
        <f t="shared" ca="1" si="36"/>
        <v/>
      </c>
      <c r="EM13" s="469" t="str">
        <f ca="1">OFFSET($DK$237,INT((ROWS($1:5)-1)/2),MOD(ROWS($1:5)+1,2))</f>
        <v/>
      </c>
      <c r="EN13" s="7" t="str">
        <f t="shared" ca="1" si="37"/>
        <v/>
      </c>
      <c r="EO13" s="468" t="str">
        <f ca="1">OFFSET($DM$237,INT((ROWS($1:5)-1)/2),MOD(ROWS($1:5)+1,2))</f>
        <v/>
      </c>
      <c r="EP13" s="7" t="str">
        <f ca="1">IF(EN13="","",IF(EN13=0,"",IF(EN13="AB","",RANK(EN13,$EN$9:$EN$128,1)+COUNTIF($EN$9:EN13,EN13)-1)))</f>
        <v/>
      </c>
      <c r="EQ13" s="7" t="str">
        <f t="shared" ca="1" si="38"/>
        <v/>
      </c>
      <c r="ER13" s="469">
        <f ca="1">OFFSET($DK$305,INT((ROWS($1:5)-1)/2),MOD(ROWS($1:5)+1,2))</f>
        <v>86</v>
      </c>
      <c r="ES13" s="7">
        <f t="shared" ca="1" si="39"/>
        <v>86</v>
      </c>
      <c r="ET13" s="468">
        <f ca="1">OFFSET($DM$305,INT((ROWS($1:5)-1)/2),MOD(ROWS($1:5)+1,2))</f>
        <v>74.5</v>
      </c>
      <c r="EU13" s="7">
        <f ca="1">IF(ES13="","",IF(ES13=0,"",IF(ES13="AB","",RANK(ES13,$ES$9:$ES$180,1)+COUNTIF($ES$9:ES13,ES13)-1)))</f>
        <v>6</v>
      </c>
      <c r="EV13" s="468">
        <f t="shared" ca="1" si="40"/>
        <v>74.5</v>
      </c>
      <c r="EW13" s="469" t="str">
        <f ca="1">OFFSET($DK$373,INT((ROWS($1:5)-1)/2),MOD(ROWS($1:5)+1,2))</f>
        <v/>
      </c>
      <c r="EX13" s="7" t="str">
        <f t="shared" ca="1" si="41"/>
        <v/>
      </c>
      <c r="EY13" s="468" t="str">
        <f ca="1">OFFSET($DM$373,INT((ROWS($1:5)-1)/2),MOD(ROWS($1:5)+1,2))</f>
        <v/>
      </c>
      <c r="EZ13" s="7" t="str">
        <f ca="1">IF(EX13="","",IF(EX13=0,"",IF(EX13="AB","",RANK(EX13,$EX$9:$EX$128,1)+COUNTIF($EX$9:EX13,EX13)-1)))</f>
        <v/>
      </c>
      <c r="FA13" s="468" t="str">
        <f t="shared" ca="1" si="42"/>
        <v/>
      </c>
      <c r="FB13" s="469">
        <f ca="1">OFFSET($DK$433,INT((ROWS($1:5)-1)/2),MOD(ROWS($1:5)+1,2))</f>
        <v>72</v>
      </c>
      <c r="FC13" s="7">
        <f t="shared" ca="1" si="44"/>
        <v>72</v>
      </c>
      <c r="FD13" s="468">
        <f ca="1">OFFSET($DM$433,INT((ROWS($1:5)-1)/2),MOD(ROWS($1:5)+1,2))</f>
        <v>60.7</v>
      </c>
      <c r="FE13" s="7">
        <f ca="1">IF(FC13="","",IF(FC13=0,"",IF(FC13="AB","",RANK(FC13,$FC$9:$FC$122,1)+COUNTIF($FC$9:FC13,FC13)-1)))</f>
        <v>1</v>
      </c>
      <c r="FF13" s="7" t="str">
        <f t="shared" ca="1" si="45"/>
        <v/>
      </c>
      <c r="FG13" s="475" t="str">
        <f ca="1">OFFSET($DK$489,INT((ROWS($1:5)-1)/2),MOD(ROWS($1:5)+1,2))</f>
        <v/>
      </c>
      <c r="FH13" s="935" t="str">
        <f t="shared" ca="1" si="46"/>
        <v/>
      </c>
      <c r="FI13" s="935" t="str">
        <f ca="1">OFFSET($DM$489,INT((ROWS($1:5)-1)/2),MOD(ROWS($1:5)+1,2))</f>
        <v/>
      </c>
      <c r="FJ13" s="935" t="str">
        <f ca="1">IF(FH13="","",IF(FH13=0,"",IF(FH13="AB","",RANK(FH13,$FH$9:$FH$122,1)+COUNTIF($FH$9:FH13,FH13)-1)))</f>
        <v/>
      </c>
      <c r="FK13" s="935" t="str">
        <f t="shared" ca="1" si="47"/>
        <v/>
      </c>
    </row>
    <row r="14" spans="1:167" ht="15.75" customHeight="1" thickBot="1" x14ac:dyDescent="0.45">
      <c r="A14" s="1639"/>
      <c r="B14" s="1483"/>
      <c r="C14" s="232" t="str">
        <f>IF(ISBLANK('JOURNÉE 2'!C15),"",'JOURNÉE 2'!C15)</f>
        <v/>
      </c>
      <c r="D14" s="98" t="str">
        <f>IF(ISBLANK('JOURNÉE 2'!D15),"",'JOURNÉE 2'!D15)</f>
        <v/>
      </c>
      <c r="E14" s="98" t="str">
        <f>IF(ISBLANK('JOURNÉE 2'!E15),"",'JOURNÉE 2'!E15)</f>
        <v/>
      </c>
      <c r="F14" s="87" t="str">
        <f>IF(ISBLANK('JOURNÉE 2'!F15),"",'JOURNÉE 2'!F15)</f>
        <v/>
      </c>
      <c r="G14" s="87" t="str">
        <f>IF(ISBLANK('JOURNÉE 2'!G15),"",'JOURNÉE 2'!G15)</f>
        <v/>
      </c>
      <c r="H14" s="470" t="str">
        <f>IF(ISBLANK('JOURNÉE 2'!I15),"",'JOURNÉE 2'!I15)</f>
        <v/>
      </c>
      <c r="I14" s="1833"/>
      <c r="J14" s="1465"/>
      <c r="K14" s="1465"/>
      <c r="L14" s="1465"/>
      <c r="M14" s="99">
        <f>IF('JOURNÉE 1'!P12=0,"",'JOURNÉE 1'!P12)</f>
        <v>67</v>
      </c>
      <c r="N14" s="87"/>
      <c r="O14" s="87"/>
      <c r="P14" s="85"/>
      <c r="Q14" s="1847"/>
      <c r="R14" s="1465"/>
      <c r="S14" s="1465"/>
      <c r="T14" s="1465"/>
      <c r="U14" s="1465"/>
      <c r="V14" s="1465"/>
      <c r="W14" s="275" t="str">
        <f>IF(ISBLANK('JOURNÉE 2'!U15),"",'JOURNÉE 2'!U15)</f>
        <v/>
      </c>
      <c r="X14" s="83" t="str">
        <f t="shared" si="0"/>
        <v/>
      </c>
      <c r="Y14" s="140">
        <f>IF('JOURNÉE 1'!AB15=0,"",'JOURNÉE 1'!AB15)</f>
        <v>74</v>
      </c>
      <c r="Z14" s="83">
        <f t="shared" si="1"/>
        <v>74</v>
      </c>
      <c r="AA14" s="83" t="str">
        <f t="shared" si="43"/>
        <v/>
      </c>
      <c r="AB14" s="83" t="str">
        <f t="shared" si="2"/>
        <v/>
      </c>
      <c r="AC14" s="83" t="str">
        <f t="shared" si="3"/>
        <v/>
      </c>
      <c r="AD14" s="83">
        <f>IF('JOURNÉE 1'!AG15="","",'JOURNÉE 1'!AG15)</f>
        <v>74</v>
      </c>
      <c r="AE14" s="455" t="str">
        <f t="shared" si="4"/>
        <v/>
      </c>
      <c r="AF14" s="471" t="str">
        <f t="shared" si="5"/>
        <v/>
      </c>
      <c r="AG14" s="471" t="str">
        <f t="shared" si="6"/>
        <v/>
      </c>
      <c r="AH14" s="471"/>
      <c r="AI14" s="471"/>
      <c r="AJ14" s="83"/>
      <c r="AK14" s="140"/>
      <c r="AL14" s="276" t="str">
        <f t="shared" si="7"/>
        <v/>
      </c>
      <c r="AM14" s="83" t="str">
        <f t="shared" si="8"/>
        <v/>
      </c>
      <c r="AN14" s="471" t="str">
        <f t="shared" si="9"/>
        <v/>
      </c>
      <c r="AO14" s="471" t="str">
        <f t="shared" si="10"/>
        <v/>
      </c>
      <c r="AP14" s="457" t="str">
        <f t="shared" si="11"/>
        <v/>
      </c>
      <c r="AQ14" s="284">
        <f>IF('JOURNÉE 1'!AP15="","",'JOURNÉE 1'!AP15)</f>
        <v>56</v>
      </c>
      <c r="AR14" s="270" t="str">
        <f>IF('JOURNÉE 1'!AT15="","",'JOURNÉE 1'!AT15)</f>
        <v/>
      </c>
      <c r="AS14" s="270" t="str">
        <f t="shared" si="12"/>
        <v/>
      </c>
      <c r="AT14" s="270" t="str">
        <f t="shared" si="13"/>
        <v/>
      </c>
      <c r="AU14" s="270">
        <f>IF('JOURNÉE 1'!AU11="","",'JOURNÉE 1'!AU11)</f>
        <v>73.7</v>
      </c>
      <c r="AV14" s="286"/>
      <c r="AW14" s="270"/>
      <c r="AX14" s="270"/>
      <c r="AY14" s="270" t="str">
        <f t="shared" si="14"/>
        <v/>
      </c>
      <c r="AZ14" s="271" t="str">
        <f t="shared" si="15"/>
        <v/>
      </c>
      <c r="BA14" s="272" t="str">
        <f t="shared" si="16"/>
        <v/>
      </c>
      <c r="BB14" s="458" t="str">
        <f t="shared" si="17"/>
        <v/>
      </c>
      <c r="BC14" s="472" t="str">
        <f t="shared" si="18"/>
        <v/>
      </c>
      <c r="BD14" s="458"/>
      <c r="BE14" s="278" t="str">
        <f t="shared" si="19"/>
        <v/>
      </c>
      <c r="BF14" s="1639"/>
      <c r="BG14" s="1639"/>
      <c r="BH14" s="1833"/>
      <c r="BI14" s="1465"/>
      <c r="BJ14" s="1849"/>
      <c r="BK14" s="483"/>
      <c r="BL14" s="11"/>
      <c r="BM14" s="1723"/>
      <c r="BN14" s="1528"/>
      <c r="BO14" s="1528"/>
      <c r="BP14" s="1528"/>
      <c r="BQ14" s="1528"/>
      <c r="BR14" s="1852"/>
      <c r="BS14" s="1528"/>
      <c r="BT14" s="1514"/>
      <c r="BU14" s="1528"/>
      <c r="BV14" s="1796"/>
      <c r="BW14" s="1799"/>
      <c r="BX14" s="474" t="str">
        <f t="shared" si="20"/>
        <v/>
      </c>
      <c r="BY14" s="475" t="str">
        <f>IF('JOURNÉE 1'!C15=0,"",'JOURNÉE 1'!C15)</f>
        <v>72250.12.0092</v>
      </c>
      <c r="BZ14" s="7">
        <v>6</v>
      </c>
      <c r="CA14" s="1445" t="s">
        <v>1473</v>
      </c>
      <c r="CB14" s="1446">
        <v>36</v>
      </c>
      <c r="CC14" s="1447" t="s">
        <v>1475</v>
      </c>
      <c r="CD14" s="17" t="s">
        <v>432</v>
      </c>
      <c r="CE14" s="882" t="str">
        <f t="shared" si="21"/>
        <v>MAX3</v>
      </c>
      <c r="CF14" s="878" t="s">
        <v>443</v>
      </c>
      <c r="CG14" s="7"/>
      <c r="CH14" s="94"/>
      <c r="CI14" s="1301" t="str">
        <f>IF(ISNA(VLOOKUP(CA14,'JOURNÉE 1'!$C$10:$AC$257,27,FALSE)),"",VLOOKUP(CA14,'JOURNÉE 1'!$C$10:$AC$257,27,FALSE))</f>
        <v/>
      </c>
      <c r="CJ14" s="465" t="str">
        <f>IF(ISNA(VLOOKUP(CA14,'JOURNÉE 2'!$C$10:$V$259,20,FALSE)),"",VLOOKUP(CA14,'JOURNÉE 2'!$C$10:$V$259,20,FALSE))</f>
        <v/>
      </c>
      <c r="CK14" s="1263" t="str">
        <f t="shared" si="22"/>
        <v/>
      </c>
      <c r="CL14" s="1266" t="s">
        <v>2029</v>
      </c>
      <c r="CM14" s="476" t="s">
        <v>2029</v>
      </c>
      <c r="CN14" s="476" t="s">
        <v>2029</v>
      </c>
      <c r="CO14" s="476" t="s">
        <v>2029</v>
      </c>
      <c r="CP14" s="476"/>
      <c r="CQ14" s="476"/>
      <c r="CR14" s="476"/>
      <c r="CS14" s="476"/>
      <c r="CT14" s="476"/>
      <c r="CU14" s="477"/>
      <c r="CV14" s="476"/>
      <c r="CW14" s="1270"/>
      <c r="CX14" s="11"/>
      <c r="CY14" s="1551"/>
      <c r="CZ14" s="7" t="str">
        <f>IF('JOURNÉE 1'!C15="","",'JOURNÉE 1'!C15)</f>
        <v>72250.12.0092</v>
      </c>
      <c r="DA14" s="7" t="str">
        <f t="shared" si="23"/>
        <v>72250.12.0092-J1</v>
      </c>
      <c r="DB14" s="7">
        <f>IF('JOURNÉE 1'!AC15=0,"",'JOURNÉE 1'!AC15)</f>
        <v>74</v>
      </c>
      <c r="DC14" s="7">
        <f>IF('JOURNÉE 1'!AP15=0,"",'JOURNÉE 1'!AP15)</f>
        <v>56</v>
      </c>
      <c r="DD14" s="17" t="str">
        <f>IF(ISNA(VLOOKUP(BY14,'JOURNÉE 2'!$C$10:$AJ$45,1,FALSE)),"",VLOOKUP(BY14,'JOURNÉE 2'!$C$10:$AJ$45,1,FALSE))</f>
        <v/>
      </c>
      <c r="DE14" s="7" t="str">
        <f t="array" ref="DE14">IFERROR(INDEX(DD$9:DD$44,SMALL(IF(FREQUENCY(IF(DD$9:DD$80&lt;&gt;"",MATCH(DD$9:DD$80,DD$9:DD$80,0),""),ROW(DD$9:DD$80)-9)&gt;1,ROW(DD$9:DD$80)-9,""),ROW(A6))),"")</f>
        <v/>
      </c>
      <c r="DF14" s="468" t="str">
        <f t="array" ref="DF14">IF(DE14="","",MIN(IF(CZ$9:CZ$80=$DE14,DB$9:DB$80,"")))</f>
        <v/>
      </c>
      <c r="DG14" s="468" t="str">
        <f t="array" ref="DG14">IF(DE14="","",MIN(IF(CZ$9:CZ$80=$DE14,DC$9:DC$80,"")))</f>
        <v/>
      </c>
      <c r="DH14" s="7" t="str">
        <f>IF(ISNA(VLOOKUP(DD14,'JOURNÉE 1'!$C$10:$AE$45,24,FALSE)),"",VLOOKUP(DD14,'JOURNÉE 1'!$C$10:$AE$45,24,FALSE))</f>
        <v/>
      </c>
      <c r="DI14" s="7" t="str">
        <f>IF(ISNA(VLOOKUP(DD14,'JOURNÉE 1'!$C$10:$AP$45,35,FALSE)),"",VLOOKUP(DD14,'JOURNÉE 1'!$C$10:$AP$45,35,FALSE))</f>
        <v/>
      </c>
      <c r="DJ14" s="7" t="str">
        <f t="shared" si="24"/>
        <v>72250.12.0092</v>
      </c>
      <c r="DK14" s="7">
        <f t="shared" si="25"/>
        <v>74</v>
      </c>
      <c r="DL14" s="468" t="str">
        <f t="shared" si="26"/>
        <v/>
      </c>
      <c r="DM14" s="468">
        <f t="shared" si="27"/>
        <v>56</v>
      </c>
      <c r="DN14" s="468" t="str">
        <f t="shared" si="28"/>
        <v/>
      </c>
      <c r="DO14" s="7"/>
      <c r="DP14" s="18"/>
      <c r="DQ14" s="18">
        <f ca="1">IF(COUNTIF($DW$9:$DW$116,"&gt;1")&lt;2,"",SMALL($DW$9:$DW$116,2+COUNTIF($DW$9:$DW$116,0)))</f>
        <v>73.7</v>
      </c>
      <c r="DR14" s="11"/>
      <c r="DS14" s="469" t="str">
        <f ca="1">OFFSET($DK$9,INT((ROWS($1:6)-1)/2),MOD(ROWS($1:6)+1,2))</f>
        <v/>
      </c>
      <c r="DT14" s="7" t="str">
        <f t="shared" ca="1" si="29"/>
        <v/>
      </c>
      <c r="DU14" s="468" t="str">
        <f ca="1">OFFSET($DM$9,INT((ROWS($1:6)-1)/2),MOD(ROWS($1:6)+1,2))</f>
        <v/>
      </c>
      <c r="DV14" s="7" t="str">
        <f ca="1">IF(DT14="","",IF(DT14=0,"",IF(DT14="AB","",RANK(DT14,$DT$9:$DT$151,1)+COUNTIF($DT$9:DT14,DT14)-1)))</f>
        <v/>
      </c>
      <c r="DW14" s="468" t="str">
        <f t="shared" ca="1" si="30"/>
        <v/>
      </c>
      <c r="DX14" s="469" t="str">
        <f ca="1">OFFSET($DK$81,INT((ROWS($1:6)-1)/2),MOD(ROWS($1:6)+1,2))</f>
        <v/>
      </c>
      <c r="DY14" s="7" t="str">
        <f t="shared" ca="1" si="31"/>
        <v/>
      </c>
      <c r="DZ14" s="468" t="str">
        <f ca="1">OFFSET($DM$81,INT((ROWS($1:6)-1)/2),MOD(ROWS($1:6)+1,2))</f>
        <v/>
      </c>
      <c r="EA14" s="7" t="str">
        <f ca="1">IF(DY14="","",IF(DY14=0,"",IF(DY14="AB","",RANK(DY14,$DY$9:$DY$151,1)+COUNTIF($DY$9:DY14,DY14)-1)))</f>
        <v/>
      </c>
      <c r="EB14" s="468" t="str">
        <f t="shared" ca="1" si="32"/>
        <v/>
      </c>
      <c r="EC14" s="469" t="str">
        <f ca="1">OFFSET($DK$153,INT((ROWS($1:6)-1)/2),MOD(ROWS($1:6)+1,2))</f>
        <v/>
      </c>
      <c r="ED14" s="7" t="str">
        <f t="shared" ca="1" si="33"/>
        <v/>
      </c>
      <c r="EE14" s="468" t="str">
        <f ca="1">OFFSET($DM$153,INT((ROWS($1:6)-1)/2),MOD(ROWS($1:6)+1,2))</f>
        <v/>
      </c>
      <c r="EF14" s="7" t="str">
        <f ca="1">IF(EC14="","",IF(EC14=0,"",IF(EC14="AB","",RANK(EC14,$EC$9:$EC$104,1)+COUNTIF($EC$9:EC14,EC14)-1)))</f>
        <v/>
      </c>
      <c r="EG14" s="468" t="str">
        <f t="shared" ca="1" si="34"/>
        <v/>
      </c>
      <c r="EH14" s="468" t="str">
        <f ca="1">OFFSET($DK$201,INT((ROWS($1:6)-1)/2),MOD(ROWS($1:6)+1,2))</f>
        <v/>
      </c>
      <c r="EI14" s="7" t="str">
        <f t="shared" ca="1" si="35"/>
        <v/>
      </c>
      <c r="EJ14" s="468" t="str">
        <f ca="1">OFFSET($DM$201,INT((ROWS($1:6)-1)/2),MOD(ROWS($1:6)+1,2))</f>
        <v/>
      </c>
      <c r="EK14" s="7" t="str">
        <f ca="1">IF(EI14="","",IF(EI14=0,"",IF(EI14="AB","",RANK(EI14,$EI$9:$EI$104,1)+COUNTIF($EI$9:EI14,EI14)-1)))</f>
        <v/>
      </c>
      <c r="EL14" s="7" t="str">
        <f t="shared" ca="1" si="36"/>
        <v/>
      </c>
      <c r="EM14" s="469" t="str">
        <f ca="1">OFFSET($DK$237,INT((ROWS($1:6)-1)/2),MOD(ROWS($1:6)+1,2))</f>
        <v/>
      </c>
      <c r="EN14" s="7" t="str">
        <f t="shared" ca="1" si="37"/>
        <v/>
      </c>
      <c r="EO14" s="468" t="str">
        <f ca="1">OFFSET($DM$237,INT((ROWS($1:6)-1)/2),MOD(ROWS($1:6)+1,2))</f>
        <v/>
      </c>
      <c r="EP14" s="7" t="str">
        <f ca="1">IF(EN14="","",IF(EN14=0,"",IF(EN14="AB","",RANK(EN14,$EN$9:$EN$128,1)+COUNTIF($EN$9:EN14,EN14)-1)))</f>
        <v/>
      </c>
      <c r="EQ14" s="7" t="str">
        <f t="shared" ca="1" si="38"/>
        <v/>
      </c>
      <c r="ER14" s="469" t="str">
        <f ca="1">OFFSET($DK$305,INT((ROWS($1:6)-1)/2),MOD(ROWS($1:6)+1,2))</f>
        <v/>
      </c>
      <c r="ES14" s="7" t="str">
        <f t="shared" ca="1" si="39"/>
        <v/>
      </c>
      <c r="ET14" s="468" t="str">
        <f ca="1">OFFSET($DM$305,INT((ROWS($1:6)-1)/2),MOD(ROWS($1:6)+1,2))</f>
        <v/>
      </c>
      <c r="EU14" s="7" t="str">
        <f ca="1">IF(ES14="","",IF(ES14=0,"",IF(ES14="AB","",RANK(ES14,$ES$9:$ES$180,1)+COUNTIF($ES$9:ES14,ES14)-1)))</f>
        <v/>
      </c>
      <c r="EV14" s="468" t="str">
        <f t="shared" ca="1" si="40"/>
        <v/>
      </c>
      <c r="EW14" s="469">
        <f ca="1">OFFSET($DK$373,INT((ROWS($1:6)-1)/2),MOD(ROWS($1:6)+1,2))</f>
        <v>71</v>
      </c>
      <c r="EX14" s="7">
        <f t="shared" ca="1" si="41"/>
        <v>71</v>
      </c>
      <c r="EY14" s="468">
        <f ca="1">OFFSET($DM$373,INT((ROWS($1:6)-1)/2),MOD(ROWS($1:6)+1,2))</f>
        <v>68.099999999999994</v>
      </c>
      <c r="EZ14" s="7">
        <f ca="1">IF(EX14="","",IF(EX14=0,"",IF(EX14="AB","",RANK(EX14,$EX$9:$EX$128,1)+COUNTIF($EX$9:EX14,EX14)-1)))</f>
        <v>4</v>
      </c>
      <c r="FA14" s="468" t="str">
        <f t="shared" ca="1" si="42"/>
        <v/>
      </c>
      <c r="FB14" s="469" t="str">
        <f ca="1">OFFSET($DK$433,INT((ROWS($1:6)-1)/2),MOD(ROWS($1:6)+1,2))</f>
        <v/>
      </c>
      <c r="FC14" s="7" t="str">
        <f t="shared" ca="1" si="44"/>
        <v/>
      </c>
      <c r="FD14" s="468" t="str">
        <f ca="1">OFFSET($DM$433,INT((ROWS($1:6)-1)/2),MOD(ROWS($1:6)+1,2))</f>
        <v/>
      </c>
      <c r="FE14" s="7" t="str">
        <f ca="1">IF(FC14="","",IF(FC14=0,"",IF(FC14="AB","",RANK(FC14,$FC$9:$FC$122,1)+COUNTIF($FC$9:FC14,FC14)-1)))</f>
        <v/>
      </c>
      <c r="FF14" s="7" t="str">
        <f t="shared" ca="1" si="45"/>
        <v/>
      </c>
      <c r="FG14" s="475" t="str">
        <f ca="1">OFFSET($DK$489,INT((ROWS($1:6)-1)/2),MOD(ROWS($1:6)+1,2))</f>
        <v/>
      </c>
      <c r="FH14" s="935" t="str">
        <f t="shared" ca="1" si="46"/>
        <v/>
      </c>
      <c r="FI14" s="935" t="str">
        <f ca="1">OFFSET($DM$489,INT((ROWS($1:6)-1)/2),MOD(ROWS($1:6)+1,2))</f>
        <v/>
      </c>
      <c r="FJ14" s="935" t="str">
        <f ca="1">IF(FH14="","",IF(FH14=0,"",IF(FH14="AB","",RANK(FH14,$FH$9:$FH$122,1)+COUNTIF($FH$9:FH14,FH14)-1)))</f>
        <v/>
      </c>
      <c r="FK14" s="935" t="str">
        <f t="shared" ca="1" si="47"/>
        <v/>
      </c>
    </row>
    <row r="15" spans="1:167" ht="15.75" customHeight="1" x14ac:dyDescent="0.4">
      <c r="A15" s="1639"/>
      <c r="B15" s="1831"/>
      <c r="C15" s="232" t="str">
        <f>IF(ISBLANK('JOURNÉE 2'!C16),"",'JOURNÉE 2'!C16)</f>
        <v/>
      </c>
      <c r="D15" s="98" t="str">
        <f>IF(ISBLANK('JOURNÉE 2'!D16),"",'JOURNÉE 2'!D16)</f>
        <v/>
      </c>
      <c r="E15" s="98" t="str">
        <f>IF(ISBLANK('JOURNÉE 2'!E16),"",'JOURNÉE 2'!E16)</f>
        <v/>
      </c>
      <c r="F15" s="87" t="str">
        <f>IF(ISBLANK('JOURNÉE 2'!F16),"",'JOURNÉE 2'!F16)</f>
        <v/>
      </c>
      <c r="G15" s="87" t="str">
        <f>IF(ISBLANK('JOURNÉE 2'!G16),"",'JOURNÉE 2'!G16)</f>
        <v/>
      </c>
      <c r="H15" s="470" t="str">
        <f>IF(ISBLANK('JOURNÉE 2'!I16),"",'JOURNÉE 2'!I16)</f>
        <v/>
      </c>
      <c r="I15" s="1834" t="str">
        <f>IF(ISBLANK('JOURNÉE 2'!K16),"",'JOURNÉE 2'!K16)</f>
        <v/>
      </c>
      <c r="J15" s="1466" t="str">
        <f>IF(OR(I15="",I15=0,I15=999),"",I15)</f>
        <v/>
      </c>
      <c r="K15" s="1466" t="str">
        <f>IF('JOURNÉE 1'!K16=0,"",'JOURNÉE 1'!K16)</f>
        <v/>
      </c>
      <c r="L15" s="1466" t="str">
        <f>IF(OR(K15="",K15=0,K15=999),"",K15)</f>
        <v/>
      </c>
      <c r="M15" s="87"/>
      <c r="N15" s="87"/>
      <c r="O15" s="87"/>
      <c r="P15" s="87"/>
      <c r="Q15" s="1825" t="str">
        <f>IF(I15="","",I15-$BE$5)</f>
        <v/>
      </c>
      <c r="R15" s="1466" t="str">
        <f>IF(I15="","",RANK(I15,($I$9:$K$260),1))</f>
        <v/>
      </c>
      <c r="S15" s="1466" t="str">
        <f>IF(R15&gt;20,"",IF(R15&lt;=190,40-((R15-1)*2),1))</f>
        <v/>
      </c>
      <c r="T15" s="1466" t="str">
        <f>IF(OR(I15=""),"",RANK(I15,($I$9:$I$43),1))</f>
        <v/>
      </c>
      <c r="U15" s="1466" t="str">
        <f>IF(OR(K15=""),"",RANK(K15,($K$9:$K$43),1))</f>
        <v/>
      </c>
      <c r="V15" s="1466" t="str">
        <f>IF(T15="","",IF(T15&gt;3,"",IF(T15=1,I15,IF(T15=2,I15,IF(T15=3,I15)))))</f>
        <v/>
      </c>
      <c r="W15" s="279" t="str">
        <f>IF(ISBLANK('JOURNÉE 2'!U16),"",'JOURNÉE 2'!U16)</f>
        <v/>
      </c>
      <c r="X15" s="83" t="str">
        <f t="shared" si="0"/>
        <v/>
      </c>
      <c r="Y15" s="140" t="str">
        <f>IF('JOURNÉE 1'!AB16=0,"",'JOURNÉE 1'!AB16)</f>
        <v/>
      </c>
      <c r="Z15" s="83" t="str">
        <f t="shared" si="1"/>
        <v/>
      </c>
      <c r="AA15" s="83" t="str">
        <f t="shared" si="43"/>
        <v/>
      </c>
      <c r="AB15" s="83" t="str">
        <f t="shared" si="2"/>
        <v/>
      </c>
      <c r="AC15" s="83" t="str">
        <f t="shared" si="3"/>
        <v/>
      </c>
      <c r="AD15" s="83" t="str">
        <f>IF('JOURNÉE 1'!AG16="","",'JOURNÉE 1'!AG16)</f>
        <v/>
      </c>
      <c r="AE15" s="455" t="str">
        <f t="shared" si="4"/>
        <v/>
      </c>
      <c r="AF15" s="85" t="str">
        <f t="shared" si="5"/>
        <v/>
      </c>
      <c r="AG15" s="85" t="str">
        <f t="shared" si="6"/>
        <v/>
      </c>
      <c r="AH15" s="85"/>
      <c r="AI15" s="85"/>
      <c r="AJ15" s="87"/>
      <c r="AK15" s="136"/>
      <c r="AL15" s="276" t="str">
        <f t="shared" si="7"/>
        <v/>
      </c>
      <c r="AM15" s="87" t="str">
        <f t="shared" si="8"/>
        <v/>
      </c>
      <c r="AN15" s="471" t="str">
        <f t="shared" si="9"/>
        <v/>
      </c>
      <c r="AO15" s="471" t="str">
        <f t="shared" si="10"/>
        <v/>
      </c>
      <c r="AP15" s="457" t="str">
        <f t="shared" si="11"/>
        <v/>
      </c>
      <c r="AQ15" s="284" t="str">
        <f>IF('JOURNÉE 1'!AP16="","",'JOURNÉE 1'!AP16)</f>
        <v/>
      </c>
      <c r="AR15" s="270" t="str">
        <f>IF('JOURNÉE 1'!AT16="","",'JOURNÉE 1'!AT16)</f>
        <v/>
      </c>
      <c r="AS15" s="270" t="str">
        <f t="shared" si="12"/>
        <v/>
      </c>
      <c r="AT15" s="270" t="str">
        <f t="shared" si="13"/>
        <v/>
      </c>
      <c r="AU15" s="270" t="str">
        <f>IF('JOURNÉE 1'!AU12="","",'JOURNÉE 1'!AU12)</f>
        <v/>
      </c>
      <c r="AV15" s="286"/>
      <c r="AW15" s="270"/>
      <c r="AX15" s="270"/>
      <c r="AY15" s="270" t="str">
        <f t="shared" si="14"/>
        <v/>
      </c>
      <c r="AZ15" s="271" t="str">
        <f t="shared" si="15"/>
        <v/>
      </c>
      <c r="BA15" s="272" t="str">
        <f t="shared" si="16"/>
        <v/>
      </c>
      <c r="BB15" s="458" t="str">
        <f t="shared" si="17"/>
        <v/>
      </c>
      <c r="BC15" s="472" t="str">
        <f t="shared" si="18"/>
        <v/>
      </c>
      <c r="BD15" s="458"/>
      <c r="BE15" s="278" t="str">
        <f t="shared" si="19"/>
        <v/>
      </c>
      <c r="BF15" s="1639"/>
      <c r="BG15" s="1639"/>
      <c r="BH15" s="1834" t="str">
        <f>IF('JOURNÉE 1'!K16=0,"",'JOURNÉE 1'!K16)</f>
        <v/>
      </c>
      <c r="BI15" s="1466" t="str">
        <f>IF(ISBLANK('JOURNÉE 2'!K16),"",'JOURNÉE 2'!K16)</f>
        <v/>
      </c>
      <c r="BJ15" s="1848" t="str">
        <f>IF(BW15="","",BW15)</f>
        <v/>
      </c>
      <c r="BK15" s="277"/>
      <c r="BL15" s="11"/>
      <c r="BM15" s="1513" t="str">
        <f>IF(OR(C15="",C16=""),"",CONCATENATE(C15,C16))</f>
        <v/>
      </c>
      <c r="BN15" s="1606" t="str">
        <f>IF(OR('JOURNÉE 1'!C16="",'JOURNÉE 1'!C17=""),"",CONCATENATE('JOURNÉE 1'!C16,'JOURNÉE 1'!C17))</f>
        <v/>
      </c>
      <c r="BO15" s="1606" t="str">
        <f>IF(I15="","",I15)</f>
        <v/>
      </c>
      <c r="BP15" s="1855">
        <f>IF(ISNA(VLOOKUP(BM15,'JOURNÉE 1'!$BI$10:$BK$257,2,FALSE)),"",VLOOKUP(BM15,'JOURNÉE 1'!$BI$10:$BK$257,2,FALSE))</f>
        <v>0</v>
      </c>
      <c r="BQ15" s="1606" t="str">
        <f>IF(BO15="","",MIN(BO15:BP15))</f>
        <v/>
      </c>
      <c r="BR15" s="1851" t="str">
        <f>IF(BS15="","",MIN(BS15:BT15))</f>
        <v/>
      </c>
      <c r="BS15" s="1606" t="str">
        <f>IF('JOURNÉE 1'!L16=0,"",'JOURNÉE 1'!L16)</f>
        <v/>
      </c>
      <c r="BT15" s="1809" t="str">
        <f>IF(ISNA(VLOOKUP(BN15,'JOURNÉE 2'!$BE$10:$BF$257,2,FALSE)),"",VLOOKUP(BN15,'JOURNÉE 2'!$BE$10:$BF$257,2,FALSE))</f>
        <v/>
      </c>
      <c r="BU15" s="1606" t="str">
        <f>IF(BT15=BR15,"",BR15)</f>
        <v/>
      </c>
      <c r="BV15" s="1795" t="str">
        <f>IF(BP15=BQ15,"",BQ15)</f>
        <v/>
      </c>
      <c r="BW15" s="1871"/>
      <c r="BX15" s="474" t="str">
        <f t="shared" si="20"/>
        <v/>
      </c>
      <c r="BY15" s="475" t="str">
        <f>IF('JOURNÉE 1'!C16=0,"",'JOURNÉE 1'!C16)</f>
        <v/>
      </c>
      <c r="BZ15" s="7">
        <v>7</v>
      </c>
      <c r="CA15" s="1445" t="s">
        <v>1476</v>
      </c>
      <c r="CB15" s="1446">
        <v>36</v>
      </c>
      <c r="CC15" s="1447" t="s">
        <v>1477</v>
      </c>
      <c r="CD15" s="17" t="s">
        <v>432</v>
      </c>
      <c r="CE15" s="882" t="str">
        <f t="shared" si="21"/>
        <v>MAX3</v>
      </c>
      <c r="CF15" s="878" t="s">
        <v>444</v>
      </c>
      <c r="CG15" s="7"/>
      <c r="CH15" s="94"/>
      <c r="CI15" s="1301" t="str">
        <f>IF(ISNA(VLOOKUP(CA15,'JOURNÉE 1'!$C$10:$AC$257,27,FALSE)),"",VLOOKUP(CA15,'JOURNÉE 1'!$C$10:$AC$257,27,FALSE))</f>
        <v/>
      </c>
      <c r="CJ15" s="465" t="str">
        <f>IF(ISNA(VLOOKUP(CA15,'JOURNÉE 2'!$C$10:$V$259,20,FALSE)),"",VLOOKUP(CA15,'JOURNÉE 2'!$C$10:$V$259,20,FALSE))</f>
        <v/>
      </c>
      <c r="CK15" s="1263" t="str">
        <f t="shared" si="22"/>
        <v/>
      </c>
      <c r="CL15" s="1266" t="s">
        <v>2029</v>
      </c>
      <c r="CM15" s="476" t="s">
        <v>2029</v>
      </c>
      <c r="CN15" s="476" t="s">
        <v>2029</v>
      </c>
      <c r="CO15" s="476" t="s">
        <v>2029</v>
      </c>
      <c r="CP15" s="476"/>
      <c r="CQ15" s="476"/>
      <c r="CR15" s="476"/>
      <c r="CS15" s="476"/>
      <c r="CT15" s="476"/>
      <c r="CU15" s="477"/>
      <c r="CV15" s="476"/>
      <c r="CW15" s="1270"/>
      <c r="CX15" s="11"/>
      <c r="CY15" s="1551"/>
      <c r="CZ15" s="7" t="str">
        <f>IF('JOURNÉE 1'!C16="","",'JOURNÉE 1'!C16)</f>
        <v/>
      </c>
      <c r="DA15" s="7" t="str">
        <f t="shared" si="23"/>
        <v/>
      </c>
      <c r="DB15" s="7" t="str">
        <f>IF('JOURNÉE 1'!AC16=0,"",'JOURNÉE 1'!AC16)</f>
        <v/>
      </c>
      <c r="DC15" s="7" t="str">
        <f>IF('JOURNÉE 1'!AP16=0,"",'JOURNÉE 1'!AP16)</f>
        <v/>
      </c>
      <c r="DD15" s="17" t="str">
        <f>IF(ISNA(VLOOKUP(BY15,'JOURNÉE 2'!$C$10:$AJ$45,1,FALSE)),"",VLOOKUP(BY15,'JOURNÉE 2'!$C$10:$AJ$45,1,FALSE))</f>
        <v/>
      </c>
      <c r="DE15" s="7" t="str">
        <f t="array" ref="DE15">IFERROR(INDEX(DD$9:DD$44,SMALL(IF(FREQUENCY(IF(DD$9:DD$80&lt;&gt;"",MATCH(DD$9:DD$80,DD$9:DD$80,0),""),ROW(DD$9:DD$80)-9)&gt;1,ROW(DD$9:DD$80)-9,""),ROW(A7))),"")</f>
        <v/>
      </c>
      <c r="DF15" s="468" t="str">
        <f t="array" ref="DF15">IF(DE15="","",MIN(IF(CZ$9:CZ$80=$DE15,DB$9:DB$80,"")))</f>
        <v/>
      </c>
      <c r="DG15" s="468" t="str">
        <f t="array" ref="DG15">IF(DE15="","",MIN(IF(CZ$9:CZ$80=$DE15,DC$9:DC$80,"")))</f>
        <v/>
      </c>
      <c r="DH15" s="7" t="str">
        <f>IF(ISNA(VLOOKUP(DD15,'JOURNÉE 1'!$C$10:$AE$45,24,FALSE)),"",VLOOKUP(DD15,'JOURNÉE 1'!$C$10:$AE$45,24,FALSE))</f>
        <v/>
      </c>
      <c r="DI15" s="7" t="str">
        <f>IF(ISNA(VLOOKUP(DD15,'JOURNÉE 1'!$C$10:$AP$45,35,FALSE)),"",VLOOKUP(DD15,'JOURNÉE 1'!$C$10:$AP$45,35,FALSE))</f>
        <v/>
      </c>
      <c r="DJ15" s="7" t="str">
        <f t="shared" si="24"/>
        <v/>
      </c>
      <c r="DK15" s="7" t="str">
        <f t="shared" si="25"/>
        <v/>
      </c>
      <c r="DL15" s="468" t="str">
        <f t="shared" si="26"/>
        <v/>
      </c>
      <c r="DM15" s="468" t="str">
        <f t="shared" si="27"/>
        <v/>
      </c>
      <c r="DN15" s="468" t="str">
        <f t="shared" si="28"/>
        <v/>
      </c>
      <c r="DO15" s="7"/>
      <c r="DP15" s="7"/>
      <c r="DQ15" s="7"/>
      <c r="DR15" s="11"/>
      <c r="DS15" s="469">
        <f ca="1">OFFSET($DK$9,INT((ROWS($1:7)-1)/2),MOD(ROWS($1:7)+1,2))</f>
        <v>73</v>
      </c>
      <c r="DT15" s="7">
        <f t="shared" ca="1" si="29"/>
        <v>73</v>
      </c>
      <c r="DU15" s="468">
        <f ca="1">OFFSET($DM$9,INT((ROWS($1:7)-1)/2),MOD(ROWS($1:7)+1,2))</f>
        <v>70</v>
      </c>
      <c r="DV15" s="7">
        <f ca="1">IF(DT15="","",IF(DT15=0,"",IF(DT15="AB","",RANK(DT15,$DT$9:$DT$151,1)+COUNTIF($DT$9:DT15,DT15)-1)))</f>
        <v>3</v>
      </c>
      <c r="DW15" s="468" t="str">
        <f t="shared" ca="1" si="30"/>
        <v/>
      </c>
      <c r="DX15" s="469">
        <f ca="1">OFFSET($DK$81,INT((ROWS($1:7)-1)/2),MOD(ROWS($1:7)+1,2))</f>
        <v>68</v>
      </c>
      <c r="DY15" s="7">
        <f t="shared" ca="1" si="31"/>
        <v>68</v>
      </c>
      <c r="DZ15" s="468">
        <f ca="1">OFFSET($DM$81,INT((ROWS($1:7)-1)/2),MOD(ROWS($1:7)+1,2))</f>
        <v>75.099999999999994</v>
      </c>
      <c r="EA15" s="7">
        <f ca="1">IF(DY15="","",IF(DY15=0,"",IF(DY15="AB","",RANK(DY15,$DY$9:$DY$151,1)+COUNTIF($DY$9:DY15,DY15)-1)))</f>
        <v>2</v>
      </c>
      <c r="EB15" s="468" t="str">
        <f t="shared" ca="1" si="32"/>
        <v/>
      </c>
      <c r="EC15" s="469" t="str">
        <f ca="1">OFFSET($DK$153,INT((ROWS($1:7)-1)/2),MOD(ROWS($1:7)+1,2))</f>
        <v/>
      </c>
      <c r="ED15" s="7" t="str">
        <f t="shared" ca="1" si="33"/>
        <v/>
      </c>
      <c r="EE15" s="468" t="str">
        <f ca="1">OFFSET($DM$153,INT((ROWS($1:7)-1)/2),MOD(ROWS($1:7)+1,2))</f>
        <v/>
      </c>
      <c r="EF15" s="7" t="str">
        <f ca="1">IF(EC15="","",IF(EC15=0,"",IF(EC15="AB","",RANK(EC15,$EC$9:$EC$104,1)+COUNTIF($EC$9:EC15,EC15)-1)))</f>
        <v/>
      </c>
      <c r="EG15" s="468" t="str">
        <f t="shared" ca="1" si="34"/>
        <v/>
      </c>
      <c r="EH15" s="468" t="str">
        <f ca="1">OFFSET($DK$201,INT((ROWS($1:7)-1)/2),MOD(ROWS($1:7)+1,2))</f>
        <v/>
      </c>
      <c r="EI15" s="7" t="str">
        <f t="shared" ca="1" si="35"/>
        <v/>
      </c>
      <c r="EJ15" s="468" t="str">
        <f ca="1">OFFSET($DM$201,INT((ROWS($1:7)-1)/2),MOD(ROWS($1:7)+1,2))</f>
        <v/>
      </c>
      <c r="EK15" s="7" t="str">
        <f ca="1">IF(EI15="","",IF(EI15=0,"",IF(EI15="AB","",RANK(EI15,$EI$9:$EI$104,1)+COUNTIF($EI$9:EI15,EI15)-1)))</f>
        <v/>
      </c>
      <c r="EL15" s="7" t="str">
        <f t="shared" ca="1" si="36"/>
        <v/>
      </c>
      <c r="EM15" s="469" t="str">
        <f ca="1">OFFSET($DK$237,INT((ROWS($1:7)-1)/2),MOD(ROWS($1:7)+1,2))</f>
        <v/>
      </c>
      <c r="EN15" s="7" t="str">
        <f t="shared" ca="1" si="37"/>
        <v/>
      </c>
      <c r="EO15" s="468" t="str">
        <f ca="1">OFFSET($DM$237,INT((ROWS($1:7)-1)/2),MOD(ROWS($1:7)+1,2))</f>
        <v/>
      </c>
      <c r="EP15" s="7" t="str">
        <f ca="1">IF(EN15="","",IF(EN15=0,"",IF(EN15="AB","",RANK(EN15,$EN$9:$EN$128,1)+COUNTIF($EN$9:EN15,EN15)-1)))</f>
        <v/>
      </c>
      <c r="EQ15" s="7" t="str">
        <f t="shared" ca="1" si="38"/>
        <v/>
      </c>
      <c r="ER15" s="469">
        <f ca="1">OFFSET($DK$305,INT((ROWS($1:7)-1)/2),MOD(ROWS($1:7)+1,2))</f>
        <v>83</v>
      </c>
      <c r="ES15" s="7">
        <f t="shared" ca="1" si="39"/>
        <v>83</v>
      </c>
      <c r="ET15" s="468">
        <f ca="1">OFFSET($DM$305,INT((ROWS($1:7)-1)/2),MOD(ROWS($1:7)+1,2))</f>
        <v>69</v>
      </c>
      <c r="EU15" s="7">
        <f ca="1">IF(ES15="","",IF(ES15=0,"",IF(ES15="AB","",RANK(ES15,$ES$9:$ES$180,1)+COUNTIF($ES$9:ES15,ES15)-1)))</f>
        <v>5</v>
      </c>
      <c r="EV15" s="468">
        <f t="shared" ca="1" si="40"/>
        <v>69</v>
      </c>
      <c r="EW15" s="469" t="str">
        <f ca="1">OFFSET($DK$373,INT((ROWS($1:7)-1)/2),MOD(ROWS($1:7)+1,2))</f>
        <v/>
      </c>
      <c r="EX15" s="7" t="str">
        <f t="shared" ca="1" si="41"/>
        <v/>
      </c>
      <c r="EY15" s="468" t="str">
        <f ca="1">OFFSET($DM$373,INT((ROWS($1:7)-1)/2),MOD(ROWS($1:7)+1,2))</f>
        <v/>
      </c>
      <c r="EZ15" s="7" t="str">
        <f ca="1">IF(EX15="","",IF(EX15=0,"",IF(EX15="AB","",RANK(EX15,$EX$9:$EX$128,1)+COUNTIF($EX$9:EX15,EX15)-1)))</f>
        <v/>
      </c>
      <c r="FA15" s="468" t="str">
        <f t="shared" ca="1" si="42"/>
        <v/>
      </c>
      <c r="FB15" s="469">
        <f ca="1">OFFSET($DK$433,INT((ROWS($1:7)-1)/2),MOD(ROWS($1:7)+1,2))</f>
        <v>100</v>
      </c>
      <c r="FC15" s="7">
        <f t="shared" ca="1" si="44"/>
        <v>100</v>
      </c>
      <c r="FD15" s="468">
        <f ca="1">OFFSET($DM$433,INT((ROWS($1:7)-1)/2),MOD(ROWS($1:7)+1,2))</f>
        <v>83.2</v>
      </c>
      <c r="FE15" s="7">
        <f ca="1">IF(FC15="","",IF(FC15=0,"",IF(FC15="AB","",RANK(FC15,$FC$9:$FC$122,1)+COUNTIF($FC$9:FC15,FC15)-1)))</f>
        <v>11</v>
      </c>
      <c r="FF15" s="7">
        <f t="shared" ca="1" si="45"/>
        <v>83.2</v>
      </c>
      <c r="FG15" s="475" t="str">
        <f ca="1">OFFSET($DK$489,INT((ROWS($1:7)-1)/2),MOD(ROWS($1:7)+1,2))</f>
        <v/>
      </c>
      <c r="FH15" s="935" t="str">
        <f t="shared" ca="1" si="46"/>
        <v/>
      </c>
      <c r="FI15" s="935" t="str">
        <f ca="1">OFFSET($DM$489,INT((ROWS($1:7)-1)/2),MOD(ROWS($1:7)+1,2))</f>
        <v/>
      </c>
      <c r="FJ15" s="935" t="str">
        <f ca="1">IF(FH15="","",IF(FH15=0,"",IF(FH15="AB","",RANK(FH15,$FH$9:$FH$122,1)+COUNTIF($FH$9:FH15,FH15)-1)))</f>
        <v/>
      </c>
      <c r="FK15" s="935" t="str">
        <f t="shared" ca="1" si="47"/>
        <v/>
      </c>
    </row>
    <row r="16" spans="1:167" ht="15.75" customHeight="1" thickBot="1" x14ac:dyDescent="0.45">
      <c r="A16" s="1639"/>
      <c r="B16" s="1483"/>
      <c r="C16" s="232" t="str">
        <f>IF(ISBLANK('JOURNÉE 2'!C17),"",'JOURNÉE 2'!C17)</f>
        <v/>
      </c>
      <c r="D16" s="98" t="str">
        <f>IF(ISBLANK('JOURNÉE 2'!D17),"",'JOURNÉE 2'!D17)</f>
        <v/>
      </c>
      <c r="E16" s="98" t="str">
        <f>IF(ISBLANK('JOURNÉE 2'!E17),"",'JOURNÉE 2'!E17)</f>
        <v/>
      </c>
      <c r="F16" s="87" t="str">
        <f>IF(ISBLANK('JOURNÉE 2'!F17),"",'JOURNÉE 2'!F17)</f>
        <v/>
      </c>
      <c r="G16" s="87" t="str">
        <f>IF(ISBLANK('JOURNÉE 2'!G17),"",'JOURNÉE 2'!G17)</f>
        <v/>
      </c>
      <c r="H16" s="470" t="str">
        <f>IF(ISBLANK('JOURNÉE 2'!I17),"",'JOURNÉE 2'!I17)</f>
        <v/>
      </c>
      <c r="I16" s="1833"/>
      <c r="J16" s="1465"/>
      <c r="K16" s="1465"/>
      <c r="L16" s="1465"/>
      <c r="M16" s="87"/>
      <c r="N16" s="87"/>
      <c r="O16" s="87"/>
      <c r="P16" s="87"/>
      <c r="Q16" s="1847"/>
      <c r="R16" s="1465"/>
      <c r="S16" s="1465"/>
      <c r="T16" s="1465"/>
      <c r="U16" s="1465"/>
      <c r="V16" s="1465"/>
      <c r="W16" s="279" t="str">
        <f>IF(ISBLANK('JOURNÉE 2'!U17),"",'JOURNÉE 2'!U17)</f>
        <v/>
      </c>
      <c r="X16" s="83" t="str">
        <f t="shared" si="0"/>
        <v/>
      </c>
      <c r="Y16" s="140" t="str">
        <f>IF('JOURNÉE 1'!AB17=0,"",'JOURNÉE 1'!AB17)</f>
        <v/>
      </c>
      <c r="Z16" s="83" t="str">
        <f t="shared" si="1"/>
        <v/>
      </c>
      <c r="AA16" s="83" t="str">
        <f t="shared" si="43"/>
        <v/>
      </c>
      <c r="AB16" s="83" t="str">
        <f t="shared" si="2"/>
        <v/>
      </c>
      <c r="AC16" s="83" t="str">
        <f t="shared" si="3"/>
        <v/>
      </c>
      <c r="AD16" s="83" t="str">
        <f>IF('JOURNÉE 1'!AG17="","",'JOURNÉE 1'!AG17)</f>
        <v/>
      </c>
      <c r="AE16" s="455" t="str">
        <f t="shared" si="4"/>
        <v/>
      </c>
      <c r="AF16" s="85" t="str">
        <f t="shared" si="5"/>
        <v/>
      </c>
      <c r="AG16" s="85" t="str">
        <f t="shared" si="6"/>
        <v/>
      </c>
      <c r="AH16" s="85"/>
      <c r="AI16" s="85"/>
      <c r="AJ16" s="87"/>
      <c r="AK16" s="136"/>
      <c r="AL16" s="276" t="str">
        <f t="shared" si="7"/>
        <v/>
      </c>
      <c r="AM16" s="87" t="str">
        <f t="shared" si="8"/>
        <v/>
      </c>
      <c r="AN16" s="471" t="str">
        <f t="shared" si="9"/>
        <v/>
      </c>
      <c r="AO16" s="471" t="str">
        <f t="shared" si="10"/>
        <v/>
      </c>
      <c r="AP16" s="457" t="str">
        <f t="shared" si="11"/>
        <v/>
      </c>
      <c r="AQ16" s="284" t="str">
        <f>IF('JOURNÉE 1'!AP17="","",'JOURNÉE 1'!AP17)</f>
        <v/>
      </c>
      <c r="AR16" s="270" t="str">
        <f>IF('JOURNÉE 1'!AT17="","",'JOURNÉE 1'!AT17)</f>
        <v/>
      </c>
      <c r="AS16" s="270" t="str">
        <f t="shared" si="12"/>
        <v/>
      </c>
      <c r="AT16" s="270" t="str">
        <f t="shared" si="13"/>
        <v/>
      </c>
      <c r="AU16" s="283" t="str">
        <f>IF('JOURNÉE 1'!AU13="","",'JOURNÉE 1'!AU13)</f>
        <v/>
      </c>
      <c r="AV16" s="286"/>
      <c r="AW16" s="270"/>
      <c r="AX16" s="270"/>
      <c r="AY16" s="270" t="str">
        <f t="shared" si="14"/>
        <v/>
      </c>
      <c r="AZ16" s="271" t="str">
        <f t="shared" si="15"/>
        <v/>
      </c>
      <c r="BA16" s="272" t="str">
        <f t="shared" si="16"/>
        <v/>
      </c>
      <c r="BB16" s="458" t="str">
        <f t="shared" si="17"/>
        <v/>
      </c>
      <c r="BC16" s="472" t="str">
        <f t="shared" si="18"/>
        <v/>
      </c>
      <c r="BD16" s="458"/>
      <c r="BE16" s="278" t="str">
        <f t="shared" si="19"/>
        <v/>
      </c>
      <c r="BF16" s="1639"/>
      <c r="BG16" s="1639"/>
      <c r="BH16" s="1833"/>
      <c r="BI16" s="1465"/>
      <c r="BJ16" s="1849"/>
      <c r="BK16" s="277"/>
      <c r="BL16" s="11"/>
      <c r="BM16" s="1723"/>
      <c r="BN16" s="1528"/>
      <c r="BO16" s="1528"/>
      <c r="BP16" s="1528"/>
      <c r="BQ16" s="1528"/>
      <c r="BR16" s="1852"/>
      <c r="BS16" s="1528"/>
      <c r="BT16" s="1514"/>
      <c r="BU16" s="1528"/>
      <c r="BV16" s="1796"/>
      <c r="BW16" s="1798"/>
      <c r="BX16" s="474" t="str">
        <f t="shared" si="20"/>
        <v/>
      </c>
      <c r="BY16" s="475" t="str">
        <f>IF('JOURNÉE 1'!C17=0,"",'JOURNÉE 1'!C17)</f>
        <v/>
      </c>
      <c r="BZ16" s="7">
        <v>8</v>
      </c>
      <c r="CA16" s="1445" t="s">
        <v>441</v>
      </c>
      <c r="CB16" s="1446">
        <v>5.9</v>
      </c>
      <c r="CC16" s="1447" t="s">
        <v>442</v>
      </c>
      <c r="CD16" s="17" t="s">
        <v>432</v>
      </c>
      <c r="CE16" s="882" t="str">
        <f t="shared" si="21"/>
        <v>MAX1</v>
      </c>
      <c r="CF16" s="878" t="s">
        <v>446</v>
      </c>
      <c r="CG16" s="7"/>
      <c r="CH16" s="94"/>
      <c r="CI16" s="1301" t="str">
        <f>IF(ISNA(VLOOKUP(CA16,'JOURNÉE 1'!$C$10:$AC$257,27,FALSE)),"",VLOOKUP(CA16,'JOURNÉE 1'!$C$10:$AC$257,27,FALSE))</f>
        <v/>
      </c>
      <c r="CJ16" s="465" t="str">
        <f>IF(ISNA(VLOOKUP(CA16,'JOURNÉE 2'!$C$10:$V$259,20,FALSE)),"",VLOOKUP(CA16,'JOURNÉE 2'!$C$10:$V$259,20,FALSE))</f>
        <v/>
      </c>
      <c r="CK16" s="1263" t="str">
        <f t="shared" si="22"/>
        <v/>
      </c>
      <c r="CL16" s="1266">
        <v>80</v>
      </c>
      <c r="CM16" s="476">
        <v>80</v>
      </c>
      <c r="CN16" s="476">
        <v>86</v>
      </c>
      <c r="CO16" s="476" t="s">
        <v>2029</v>
      </c>
      <c r="CP16" s="476"/>
      <c r="CQ16" s="476"/>
      <c r="CR16" s="476"/>
      <c r="CS16" s="476"/>
      <c r="CT16" s="476"/>
      <c r="CU16" s="477"/>
      <c r="CV16" s="476"/>
      <c r="CW16" s="1270"/>
      <c r="CX16" s="11"/>
      <c r="CY16" s="1551"/>
      <c r="CZ16" s="7" t="str">
        <f>IF('JOURNÉE 1'!C17="","",'JOURNÉE 1'!C17)</f>
        <v/>
      </c>
      <c r="DA16" s="7" t="str">
        <f t="shared" si="23"/>
        <v/>
      </c>
      <c r="DB16" s="7" t="str">
        <f>IF('JOURNÉE 1'!AC17=0,"",'JOURNÉE 1'!AC17)</f>
        <v/>
      </c>
      <c r="DC16" s="7" t="str">
        <f>IF('JOURNÉE 1'!AP17=0,"",'JOURNÉE 1'!AP17)</f>
        <v/>
      </c>
      <c r="DD16" s="17" t="str">
        <f>IF(ISNA(VLOOKUP(BY16,'JOURNÉE 2'!$C$10:$AJ$45,1,FALSE)),"",VLOOKUP(BY16,'JOURNÉE 2'!$C$10:$AJ$45,1,FALSE))</f>
        <v/>
      </c>
      <c r="DE16" s="7" t="str">
        <f t="array" ref="DE16">IFERROR(INDEX(DD$9:DD$44,SMALL(IF(FREQUENCY(IF(DD$9:DD$80&lt;&gt;"",MATCH(DD$9:DD$80,DD$9:DD$80,0),""),ROW(DD$9:DD$80)-9)&gt;1,ROW(DD$9:DD$80)-9,""),ROW(A8))),"")</f>
        <v/>
      </c>
      <c r="DF16" s="468" t="str">
        <f t="array" ref="DF16">IF(DE16="","",MIN(IF(CZ$9:CZ$80=$DE16,DB$9:DB$80,"")))</f>
        <v/>
      </c>
      <c r="DG16" s="468" t="str">
        <f t="array" ref="DG16">IF(DE16="","",MIN(IF(CZ$9:CZ$80=$DE16,DC$9:DC$80,"")))</f>
        <v/>
      </c>
      <c r="DH16" s="7" t="str">
        <f>IF(ISNA(VLOOKUP(DD16,'JOURNÉE 1'!$C$10:$AE$45,24,FALSE)),"",VLOOKUP(DD16,'JOURNÉE 1'!$C$10:$AE$45,24,FALSE))</f>
        <v/>
      </c>
      <c r="DI16" s="7" t="str">
        <f>IF(ISNA(VLOOKUP(DD16,'JOURNÉE 1'!$C$10:$AP$45,35,FALSE)),"",VLOOKUP(DD16,'JOURNÉE 1'!$C$10:$AP$45,35,FALSE))</f>
        <v/>
      </c>
      <c r="DJ16" s="7" t="str">
        <f t="shared" si="24"/>
        <v/>
      </c>
      <c r="DK16" s="7" t="str">
        <f t="shared" si="25"/>
        <v/>
      </c>
      <c r="DL16" s="468" t="str">
        <f t="shared" si="26"/>
        <v/>
      </c>
      <c r="DM16" s="468" t="str">
        <f t="shared" si="27"/>
        <v/>
      </c>
      <c r="DN16" s="468" t="str">
        <f t="shared" si="28"/>
        <v/>
      </c>
      <c r="DO16" s="7"/>
      <c r="DP16" s="7"/>
      <c r="DQ16" s="7"/>
      <c r="DR16" s="11"/>
      <c r="DS16" s="469" t="str">
        <f ca="1">OFFSET($DK$9,INT((ROWS($1:8)-1)/2),MOD(ROWS($1:8)+1,2))</f>
        <v/>
      </c>
      <c r="DT16" s="7" t="str">
        <f t="shared" ca="1" si="29"/>
        <v/>
      </c>
      <c r="DU16" s="468" t="str">
        <f ca="1">OFFSET($DM$9,INT((ROWS($1:8)-1)/2),MOD(ROWS($1:8)+1,2))</f>
        <v/>
      </c>
      <c r="DV16" s="7" t="str">
        <f ca="1">IF(DT16="","",IF(DT16=0,"",IF(DT16="AB","",RANK(DT16,$DT$9:$DT$151,1)+COUNTIF($DT$9:DT16,DT16)-1)))</f>
        <v/>
      </c>
      <c r="DW16" s="468" t="str">
        <f t="shared" ca="1" si="30"/>
        <v/>
      </c>
      <c r="DX16" s="469" t="str">
        <f ca="1">OFFSET($DK$81,INT((ROWS($1:8)-1)/2),MOD(ROWS($1:8)+1,2))</f>
        <v/>
      </c>
      <c r="DY16" s="7" t="str">
        <f t="shared" ca="1" si="31"/>
        <v/>
      </c>
      <c r="DZ16" s="468" t="str">
        <f ca="1">OFFSET($DM$81,INT((ROWS($1:8)-1)/2),MOD(ROWS($1:8)+1,2))</f>
        <v/>
      </c>
      <c r="EA16" s="7" t="str">
        <f ca="1">IF(DY16="","",IF(DY16=0,"",IF(DY16="AB","",RANK(DY16,$DY$9:$DY$151,1)+COUNTIF($DY$9:DY16,DY16)-1)))</f>
        <v/>
      </c>
      <c r="EB16" s="468" t="str">
        <f t="shared" ca="1" si="32"/>
        <v/>
      </c>
      <c r="EC16" s="469" t="str">
        <f ca="1">OFFSET($DK$153,INT((ROWS($1:8)-1)/2),MOD(ROWS($1:8)+1,2))</f>
        <v/>
      </c>
      <c r="ED16" s="7" t="str">
        <f t="shared" ca="1" si="33"/>
        <v/>
      </c>
      <c r="EE16" s="468" t="str">
        <f ca="1">OFFSET($DM$153,INT((ROWS($1:8)-1)/2),MOD(ROWS($1:8)+1,2))</f>
        <v/>
      </c>
      <c r="EF16" s="7" t="str">
        <f ca="1">IF(EC16="","",IF(EC16=0,"",IF(EC16="AB","",RANK(EC16,$EC$9:$EC$104,1)+COUNTIF($EC$9:EC16,EC16)-1)))</f>
        <v/>
      </c>
      <c r="EG16" s="468" t="str">
        <f t="shared" ca="1" si="34"/>
        <v/>
      </c>
      <c r="EH16" s="468" t="str">
        <f ca="1">OFFSET($DK$201,INT((ROWS($1:8)-1)/2),MOD(ROWS($1:8)+1,2))</f>
        <v/>
      </c>
      <c r="EI16" s="7" t="str">
        <f t="shared" ca="1" si="35"/>
        <v/>
      </c>
      <c r="EJ16" s="468" t="str">
        <f ca="1">OFFSET($DM$201,INT((ROWS($1:8)-1)/2),MOD(ROWS($1:8)+1,2))</f>
        <v/>
      </c>
      <c r="EK16" s="7" t="str">
        <f ca="1">IF(EI16="","",IF(EI16=0,"",IF(EI16="AB","",RANK(EI16,$EI$9:$EI$104,1)+COUNTIF($EI$9:EI16,EI16)-1)))</f>
        <v/>
      </c>
      <c r="EL16" s="7" t="str">
        <f t="shared" ca="1" si="36"/>
        <v/>
      </c>
      <c r="EM16" s="469" t="str">
        <f ca="1">OFFSET($DK$237,INT((ROWS($1:8)-1)/2),MOD(ROWS($1:8)+1,2))</f>
        <v/>
      </c>
      <c r="EN16" s="7" t="str">
        <f t="shared" ca="1" si="37"/>
        <v/>
      </c>
      <c r="EO16" s="468" t="str">
        <f ca="1">OFFSET($DM$237,INT((ROWS($1:8)-1)/2),MOD(ROWS($1:8)+1,2))</f>
        <v/>
      </c>
      <c r="EP16" s="7" t="str">
        <f ca="1">IF(EN16="","",IF(EN16=0,"",IF(EN16="AB","",RANK(EN16,$EN$9:$EN$128,1)+COUNTIF($EN$9:EN16,EN16)-1)))</f>
        <v/>
      </c>
      <c r="EQ16" s="7" t="str">
        <f t="shared" ca="1" si="38"/>
        <v/>
      </c>
      <c r="ER16" s="469" t="str">
        <f ca="1">OFFSET($DK$305,INT((ROWS($1:8)-1)/2),MOD(ROWS($1:8)+1,2))</f>
        <v/>
      </c>
      <c r="ES16" s="7" t="str">
        <f t="shared" ca="1" si="39"/>
        <v/>
      </c>
      <c r="ET16" s="468" t="str">
        <f ca="1">OFFSET($DM$305,INT((ROWS($1:8)-1)/2),MOD(ROWS($1:8)+1,2))</f>
        <v/>
      </c>
      <c r="EU16" s="7" t="str">
        <f ca="1">IF(ES16="","",IF(ES16=0,"",IF(ES16="AB","",RANK(ES16,$ES$9:$ES$180,1)+COUNTIF($ES$9:ES16,ES16)-1)))</f>
        <v/>
      </c>
      <c r="EV16" s="468" t="str">
        <f t="shared" ca="1" si="40"/>
        <v/>
      </c>
      <c r="EW16" s="469">
        <f ca="1">OFFSET($DK$373,INT((ROWS($1:8)-1)/2),MOD(ROWS($1:8)+1,2))</f>
        <v>87</v>
      </c>
      <c r="EX16" s="7">
        <f t="shared" ca="1" si="41"/>
        <v>87</v>
      </c>
      <c r="EY16" s="468">
        <f ca="1">OFFSET($DM$373,INT((ROWS($1:8)-1)/2),MOD(ROWS($1:8)+1,2))</f>
        <v>66.2</v>
      </c>
      <c r="EZ16" s="7">
        <f ca="1">IF(EX16="","",IF(EX16=0,"",IF(EX16="AB","",RANK(EX16,$EX$9:$EX$128,1)+COUNTIF($EX$9:EX16,EX16)-1)))</f>
        <v>10</v>
      </c>
      <c r="FA16" s="468">
        <f t="shared" ca="1" si="42"/>
        <v>66.2</v>
      </c>
      <c r="FB16" s="469" t="str">
        <f ca="1">OFFSET($DK$433,INT((ROWS($1:8)-1)/2),MOD(ROWS($1:8)+1,2))</f>
        <v/>
      </c>
      <c r="FC16" s="7" t="str">
        <f t="shared" ca="1" si="44"/>
        <v/>
      </c>
      <c r="FD16" s="468" t="str">
        <f ca="1">OFFSET($DM$433,INT((ROWS($1:8)-1)/2),MOD(ROWS($1:8)+1,2))</f>
        <v/>
      </c>
      <c r="FE16" s="7" t="str">
        <f ca="1">IF(FC16="","",IF(FC16=0,"",IF(FC16="AB","",RANK(FC16,$FC$9:$FC$122,1)+COUNTIF($FC$9:FC16,FC16)-1)))</f>
        <v/>
      </c>
      <c r="FF16" s="7" t="str">
        <f t="shared" ca="1" si="45"/>
        <v/>
      </c>
      <c r="FG16" s="475" t="str">
        <f ca="1">OFFSET($DK$489,INT((ROWS($1:8)-1)/2),MOD(ROWS($1:8)+1,2))</f>
        <v/>
      </c>
      <c r="FH16" s="935" t="str">
        <f t="shared" ca="1" si="46"/>
        <v/>
      </c>
      <c r="FI16" s="935" t="str">
        <f ca="1">OFFSET($DM$489,INT((ROWS($1:8)-1)/2),MOD(ROWS($1:8)+1,2))</f>
        <v/>
      </c>
      <c r="FJ16" s="935" t="str">
        <f ca="1">IF(FH16="","",IF(FH16=0,"",IF(FH16="AB","",RANK(FH16,$FH$9:$FH$122,1)+COUNTIF($FH$9:FH16,FH16)-1)))</f>
        <v/>
      </c>
      <c r="FK16" s="935" t="str">
        <f t="shared" ca="1" si="47"/>
        <v/>
      </c>
    </row>
    <row r="17" spans="1:167" ht="15.75" customHeight="1" x14ac:dyDescent="0.4">
      <c r="A17" s="1639"/>
      <c r="B17" s="1830"/>
      <c r="C17" s="232" t="str">
        <f>IF(ISBLANK('JOURNÉE 2'!C18),"",'JOURNÉE 2'!C18)</f>
        <v/>
      </c>
      <c r="D17" s="98" t="str">
        <f>IF(ISBLANK('JOURNÉE 2'!D18),"",'JOURNÉE 2'!D18)</f>
        <v/>
      </c>
      <c r="E17" s="98" t="str">
        <f>IF(ISBLANK('JOURNÉE 2'!E18),"",'JOURNÉE 2'!E18)</f>
        <v/>
      </c>
      <c r="F17" s="87" t="str">
        <f>IF(ISBLANK('JOURNÉE 2'!F18),"",'JOURNÉE 2'!F18)</f>
        <v/>
      </c>
      <c r="G17" s="87" t="str">
        <f>IF(ISBLANK('JOURNÉE 2'!G18),"",'JOURNÉE 2'!G18)</f>
        <v/>
      </c>
      <c r="H17" s="470" t="str">
        <f>IF(ISBLANK('JOURNÉE 2'!I18),"",'JOURNÉE 2'!I18)</f>
        <v/>
      </c>
      <c r="I17" s="1823" t="str">
        <f>IF(ISBLANK('JOURNÉE 2'!K18),"",'JOURNÉE 2'!K18)</f>
        <v/>
      </c>
      <c r="J17" s="1815" t="str">
        <f>IF(OR(I17="",I17=0,I17=999),"",I17)</f>
        <v/>
      </c>
      <c r="K17" s="1815" t="str">
        <f>IF('JOURNÉE 1'!K18=0,"",'JOURNÉE 1'!K18)</f>
        <v/>
      </c>
      <c r="L17" s="1815" t="str">
        <f>IF(OR(K17="",K17=0,K17=999),"",K17)</f>
        <v/>
      </c>
      <c r="M17" s="87"/>
      <c r="N17" s="87"/>
      <c r="O17" s="87"/>
      <c r="P17" s="87"/>
      <c r="Q17" s="1846" t="str">
        <f>IF(I17="","",I17-$BE$5)</f>
        <v/>
      </c>
      <c r="R17" s="1815" t="str">
        <f>IF(I17="","",RANK(I17,($I$9:$K$260),1))</f>
        <v/>
      </c>
      <c r="S17" s="1815" t="str">
        <f>IF(R17&gt;20,"",IF(R17&lt;=190,40-((R17-1)*2),1))</f>
        <v/>
      </c>
      <c r="T17" s="1466" t="str">
        <f>IF(OR(I17=""),"",RANK(I17,($I$9:$I$43),1))</f>
        <v/>
      </c>
      <c r="U17" s="1466" t="str">
        <f>IF(OR(K17=""),"",RANK(K17,($K$9:$K$43),1))</f>
        <v/>
      </c>
      <c r="V17" s="1466" t="str">
        <f>IF(T17="","",IF(T17&gt;3,"",IF(T17=1,I17,IF(T17=2,I17,IF(T17=3,I17)))))</f>
        <v/>
      </c>
      <c r="W17" s="275" t="str">
        <f>IF(ISBLANK('JOURNÉE 2'!U18),"",'JOURNÉE 2'!U18)</f>
        <v/>
      </c>
      <c r="X17" s="83" t="str">
        <f t="shared" si="0"/>
        <v/>
      </c>
      <c r="Y17" s="140" t="str">
        <f>IF('JOURNÉE 1'!AB18=0,"",'JOURNÉE 1'!AB18)</f>
        <v/>
      </c>
      <c r="Z17" s="83" t="str">
        <f t="shared" si="1"/>
        <v/>
      </c>
      <c r="AA17" s="83" t="str">
        <f t="shared" si="43"/>
        <v/>
      </c>
      <c r="AB17" s="83" t="str">
        <f t="shared" si="2"/>
        <v/>
      </c>
      <c r="AC17" s="83" t="str">
        <f t="shared" si="3"/>
        <v/>
      </c>
      <c r="AD17" s="83" t="str">
        <f>IF('JOURNÉE 1'!AG18="","",'JOURNÉE 1'!AG18)</f>
        <v/>
      </c>
      <c r="AE17" s="455" t="str">
        <f t="shared" si="4"/>
        <v/>
      </c>
      <c r="AF17" s="471" t="str">
        <f t="shared" si="5"/>
        <v/>
      </c>
      <c r="AG17" s="471" t="str">
        <f t="shared" si="6"/>
        <v/>
      </c>
      <c r="AH17" s="471"/>
      <c r="AI17" s="471"/>
      <c r="AJ17" s="83"/>
      <c r="AK17" s="140"/>
      <c r="AL17" s="276" t="str">
        <f t="shared" si="7"/>
        <v/>
      </c>
      <c r="AM17" s="83" t="str">
        <f t="shared" si="8"/>
        <v/>
      </c>
      <c r="AN17" s="471" t="str">
        <f t="shared" si="9"/>
        <v/>
      </c>
      <c r="AO17" s="471" t="str">
        <f t="shared" si="10"/>
        <v/>
      </c>
      <c r="AP17" s="457" t="str">
        <f t="shared" si="11"/>
        <v/>
      </c>
      <c r="AQ17" s="284" t="str">
        <f>IF('JOURNÉE 1'!AP18="","",'JOURNÉE 1'!AP18)</f>
        <v/>
      </c>
      <c r="AR17" s="270" t="str">
        <f>IF('JOURNÉE 1'!AT18="","",'JOURNÉE 1'!AT18)</f>
        <v/>
      </c>
      <c r="AS17" s="270" t="str">
        <f t="shared" si="12"/>
        <v/>
      </c>
      <c r="AT17" s="270" t="str">
        <f t="shared" si="13"/>
        <v/>
      </c>
      <c r="AU17" s="284"/>
      <c r="AV17" s="286"/>
      <c r="AW17" s="270"/>
      <c r="AX17" s="270"/>
      <c r="AY17" s="270" t="str">
        <f t="shared" si="14"/>
        <v/>
      </c>
      <c r="AZ17" s="271" t="str">
        <f t="shared" si="15"/>
        <v/>
      </c>
      <c r="BA17" s="272" t="str">
        <f t="shared" si="16"/>
        <v/>
      </c>
      <c r="BB17" s="458" t="str">
        <f t="shared" si="17"/>
        <v/>
      </c>
      <c r="BC17" s="472" t="str">
        <f t="shared" si="18"/>
        <v/>
      </c>
      <c r="BD17" s="458"/>
      <c r="BE17" s="278" t="str">
        <f t="shared" si="19"/>
        <v/>
      </c>
      <c r="BF17" s="1639"/>
      <c r="BG17" s="1639"/>
      <c r="BH17" s="1823" t="str">
        <f>IF('JOURNÉE 1'!K18=0,"",'JOURNÉE 1'!K18)</f>
        <v/>
      </c>
      <c r="BI17" s="1815" t="str">
        <f>IF(ISBLANK('JOURNÉE 2'!K18),"",'JOURNÉE 2'!K18)</f>
        <v/>
      </c>
      <c r="BJ17" s="1817" t="str">
        <f>IF(BW17="","",BW17)</f>
        <v/>
      </c>
      <c r="BK17" s="483"/>
      <c r="BL17" s="11"/>
      <c r="BM17" s="1513" t="str">
        <f>IF(OR(C17="",C18=""),"",CONCATENATE(C17&amp;""&amp;C18))</f>
        <v/>
      </c>
      <c r="BN17" s="1606" t="str">
        <f>IF(OR('JOURNÉE 1'!C18="",'JOURNÉE 1'!C19=""),"",CONCATENATE('JOURNÉE 1'!C18,'JOURNÉE 1'!C19))</f>
        <v/>
      </c>
      <c r="BO17" s="1606" t="str">
        <f>IF(I17="","",I17)</f>
        <v/>
      </c>
      <c r="BP17" s="1855">
        <f>IF(ISNA(VLOOKUP(BM17,'JOURNÉE 1'!$BI$10:$BK$257,2,FALSE)),"",VLOOKUP(BM17,'JOURNÉE 1'!$BI$10:$BK$257,2,FALSE))</f>
        <v>0</v>
      </c>
      <c r="BQ17" s="1606" t="str">
        <f>IF(BO17="","",MIN(BO17:BP17))</f>
        <v/>
      </c>
      <c r="BR17" s="1851" t="str">
        <f>IF(BS17="","",MIN(BS17:BT17))</f>
        <v/>
      </c>
      <c r="BS17" s="1606" t="str">
        <f>IF('JOURNÉE 1'!L18=0,"",'JOURNÉE 1'!L18)</f>
        <v/>
      </c>
      <c r="BT17" s="1809" t="str">
        <f>IF(ISNA(VLOOKUP(BN17,'JOURNÉE 2'!$BE$10:$BF$257,2,FALSE)),"",VLOOKUP(BN17,'JOURNÉE 2'!$BE$10:$BF$257,2,FALSE))</f>
        <v/>
      </c>
      <c r="BU17" s="1606" t="str">
        <f>IF(BT17=BR17,"",BR17)</f>
        <v/>
      </c>
      <c r="BV17" s="1795" t="str">
        <f>IF(BP17=BQ17,"",BQ17)</f>
        <v/>
      </c>
      <c r="BW17" s="1869"/>
      <c r="BX17" s="474" t="str">
        <f t="shared" si="20"/>
        <v/>
      </c>
      <c r="BY17" s="475" t="str">
        <f>IF('JOURNÉE 1'!C18=0,"",'JOURNÉE 1'!C18)</f>
        <v/>
      </c>
      <c r="BZ17" s="7">
        <v>9</v>
      </c>
      <c r="CA17" s="1445" t="s">
        <v>1478</v>
      </c>
      <c r="CB17" s="1446">
        <v>36</v>
      </c>
      <c r="CC17" s="1447" t="s">
        <v>1480</v>
      </c>
      <c r="CD17" s="17" t="s">
        <v>432</v>
      </c>
      <c r="CE17" s="882" t="str">
        <f t="shared" si="21"/>
        <v>MAX3</v>
      </c>
      <c r="CF17" s="878" t="s">
        <v>448</v>
      </c>
      <c r="CG17" s="7"/>
      <c r="CH17" s="94"/>
      <c r="CI17" s="1301" t="str">
        <f>IF(ISNA(VLOOKUP(CA17,'JOURNÉE 1'!$C$10:$AC$257,27,FALSE)),"",VLOOKUP(CA17,'JOURNÉE 1'!$C$10:$AC$257,27,FALSE))</f>
        <v/>
      </c>
      <c r="CJ17" s="465" t="str">
        <f>IF(ISNA(VLOOKUP(CA17,'JOURNÉE 2'!$C$10:$V$259,20,FALSE)),"",VLOOKUP(CA17,'JOURNÉE 2'!$C$10:$V$259,20,FALSE))</f>
        <v/>
      </c>
      <c r="CK17" s="1263" t="str">
        <f t="shared" ref="CK17:CK279" si="48">IF(COUNT(CI17:CJ17)=0,"",MIN(CI17:CJ17))</f>
        <v/>
      </c>
      <c r="CL17" s="1266" t="s">
        <v>2029</v>
      </c>
      <c r="CM17" s="476" t="s">
        <v>2029</v>
      </c>
      <c r="CN17" s="476" t="s">
        <v>2029</v>
      </c>
      <c r="CO17" s="476" t="s">
        <v>2029</v>
      </c>
      <c r="CP17" s="476"/>
      <c r="CQ17" s="476"/>
      <c r="CR17" s="476"/>
      <c r="CS17" s="476"/>
      <c r="CT17" s="476"/>
      <c r="CU17" s="477"/>
      <c r="CV17" s="476"/>
      <c r="CW17" s="1270"/>
      <c r="CX17" s="11"/>
      <c r="CY17" s="1551"/>
      <c r="CZ17" s="7" t="str">
        <f>IF('JOURNÉE 1'!C18="","",'JOURNÉE 1'!C18)</f>
        <v/>
      </c>
      <c r="DA17" s="7" t="str">
        <f t="shared" si="23"/>
        <v/>
      </c>
      <c r="DB17" s="7" t="str">
        <f>IF('JOURNÉE 1'!AC18=0,"",'JOURNÉE 1'!AC18)</f>
        <v/>
      </c>
      <c r="DC17" s="7" t="str">
        <f>IF('JOURNÉE 1'!AP18=0,"",'JOURNÉE 1'!AP18)</f>
        <v/>
      </c>
      <c r="DD17" s="17" t="str">
        <f>IF(ISNA(VLOOKUP(BY17,'JOURNÉE 2'!$C$10:$AJ$45,1,FALSE)),"",VLOOKUP(BY17,'JOURNÉE 2'!$C$10:$AJ$45,1,FALSE))</f>
        <v/>
      </c>
      <c r="DE17" s="7" t="str">
        <f t="array" ref="DE17">IFERROR(INDEX(DD$9:DD$44,SMALL(IF(FREQUENCY(IF(DD$9:DD$80&lt;&gt;"",MATCH(DD$9:DD$80,DD$9:DD$80,0),""),ROW(DD$9:DD$80)-9)&gt;1,ROW(DD$9:DD$80)-9,""),ROW(A9))),"")</f>
        <v/>
      </c>
      <c r="DF17" s="468" t="str">
        <f t="array" ref="DF17">IF(DE17="","",MIN(IF(CZ$9:CZ$80=$DE17,DB$9:DB$80,"")))</f>
        <v/>
      </c>
      <c r="DG17" s="468" t="str">
        <f t="array" ref="DG17">IF(DE17="","",MIN(IF(CZ$9:CZ$80=$DE17,DC$9:DC$80,"")))</f>
        <v/>
      </c>
      <c r="DH17" s="7" t="str">
        <f>IF(ISNA(VLOOKUP(DD17,'JOURNÉE 1'!$C$10:$AE$45,24,FALSE)),"",VLOOKUP(DD17,'JOURNÉE 1'!$C$10:$AE$45,24,FALSE))</f>
        <v/>
      </c>
      <c r="DI17" s="7" t="str">
        <f>IF(ISNA(VLOOKUP(DD17,'JOURNÉE 1'!$C$10:$AP$45,35,FALSE)),"",VLOOKUP(DD17,'JOURNÉE 1'!$C$10:$AP$45,35,FALSE))</f>
        <v/>
      </c>
      <c r="DJ17" s="7" t="str">
        <f t="shared" si="24"/>
        <v/>
      </c>
      <c r="DK17" s="7" t="str">
        <f t="shared" si="25"/>
        <v/>
      </c>
      <c r="DL17" s="468" t="str">
        <f t="shared" si="26"/>
        <v/>
      </c>
      <c r="DM17" s="468" t="str">
        <f t="shared" si="27"/>
        <v/>
      </c>
      <c r="DN17" s="468" t="str">
        <f t="shared" si="28"/>
        <v/>
      </c>
      <c r="DO17" s="7"/>
      <c r="DP17" s="7"/>
      <c r="DQ17" s="7"/>
      <c r="DR17" s="11"/>
      <c r="DS17" s="469" t="str">
        <f ca="1">OFFSET($DK$9,INT((ROWS($1:9)-1)/2),MOD(ROWS($1:9)+1,2))</f>
        <v/>
      </c>
      <c r="DT17" s="7" t="str">
        <f t="shared" ca="1" si="29"/>
        <v/>
      </c>
      <c r="DU17" s="468" t="str">
        <f ca="1">OFFSET($DM$9,INT((ROWS($1:9)-1)/2),MOD(ROWS($1:9)+1,2))</f>
        <v/>
      </c>
      <c r="DV17" s="7" t="str">
        <f ca="1">IF(DT17="","",IF(DT17=0,"",IF(DT17="AB","",RANK(DT17,$DT$9:$DT$151,1)+COUNTIF($DT$9:DT17,DT17)-1)))</f>
        <v/>
      </c>
      <c r="DW17" s="468" t="str">
        <f t="shared" ca="1" si="30"/>
        <v/>
      </c>
      <c r="DX17" s="469" t="str">
        <f ca="1">OFFSET($DK$81,INT((ROWS($1:9)-1)/2),MOD(ROWS($1:9)+1,2))</f>
        <v/>
      </c>
      <c r="DY17" s="7" t="str">
        <f t="shared" ca="1" si="31"/>
        <v/>
      </c>
      <c r="DZ17" s="468" t="str">
        <f ca="1">OFFSET($DM$81,INT((ROWS($1:9)-1)/2),MOD(ROWS($1:9)+1,2))</f>
        <v/>
      </c>
      <c r="EA17" s="7" t="str">
        <f ca="1">IF(DY17="","",IF(DY17=0,"",IF(DY17="AB","",RANK(DY17,$DY$9:$DY$151,1)+COUNTIF($DY$9:DY17,DY17)-1)))</f>
        <v/>
      </c>
      <c r="EB17" s="468" t="str">
        <f t="shared" ca="1" si="32"/>
        <v/>
      </c>
      <c r="EC17" s="469" t="str">
        <f ca="1">OFFSET($DK$153,INT((ROWS($1:9)-1)/2),MOD(ROWS($1:9)+1,2))</f>
        <v/>
      </c>
      <c r="ED17" s="7" t="str">
        <f t="shared" ca="1" si="33"/>
        <v/>
      </c>
      <c r="EE17" s="468" t="str">
        <f ca="1">OFFSET($DM$153,INT((ROWS($1:9)-1)/2),MOD(ROWS($1:9)+1,2))</f>
        <v/>
      </c>
      <c r="EF17" s="7" t="str">
        <f ca="1">IF(EC17="","",IF(EC17=0,"",IF(EC17="AB","",RANK(EC17,$EC$9:$EC$104,1)+COUNTIF($EC$9:EC17,EC17)-1)))</f>
        <v/>
      </c>
      <c r="EG17" s="468" t="str">
        <f t="shared" ca="1" si="34"/>
        <v/>
      </c>
      <c r="EH17" s="468">
        <f ca="1">OFFSET($DK$201,INT((ROWS($1:9)-1)/2),MOD(ROWS($1:9)+1,2))</f>
        <v>71</v>
      </c>
      <c r="EI17" s="7">
        <f t="shared" ca="1" si="35"/>
        <v>71</v>
      </c>
      <c r="EJ17" s="468">
        <f ca="1">OFFSET($DM$201,INT((ROWS($1:9)-1)/2),MOD(ROWS($1:9)+1,2))</f>
        <v>68.400000000000006</v>
      </c>
      <c r="EK17" s="7">
        <f ca="1">IF(EI17="","",IF(EI17=0,"",IF(EI17="AB","",RANK(EI17,$EI$9:$EI$104,1)+COUNTIF($EI$9:EI17,EI17)-1)))</f>
        <v>1</v>
      </c>
      <c r="EL17" s="7" t="str">
        <f t="shared" ca="1" si="36"/>
        <v/>
      </c>
      <c r="EM17" s="469">
        <f ca="1">OFFSET($DK$237,INT((ROWS($1:9)-1)/2),MOD(ROWS($1:9)+1,2))</f>
        <v>0</v>
      </c>
      <c r="EN17" s="7" t="str">
        <f t="shared" ca="1" si="37"/>
        <v/>
      </c>
      <c r="EO17" s="468">
        <f ca="1">OFFSET($DM$237,INT((ROWS($1:9)-1)/2),MOD(ROWS($1:9)+1,2))</f>
        <v>0</v>
      </c>
      <c r="EP17" s="7" t="str">
        <f ca="1">IF(EN17="","",IF(EN17=0,"",IF(EN17="AB","",RANK(EN17,$EN$9:$EN$128,1)+COUNTIF($EN$9:EN17,EN17)-1)))</f>
        <v/>
      </c>
      <c r="EQ17" s="7" t="str">
        <f t="shared" ca="1" si="38"/>
        <v/>
      </c>
      <c r="ER17" s="469" t="str">
        <f ca="1">OFFSET($DK$305,INT((ROWS($1:9)-1)/2),MOD(ROWS($1:9)+1,2))</f>
        <v/>
      </c>
      <c r="ES17" s="7" t="str">
        <f t="shared" ca="1" si="39"/>
        <v/>
      </c>
      <c r="ET17" s="468" t="str">
        <f ca="1">OFFSET($DM$305,INT((ROWS($1:9)-1)/2),MOD(ROWS($1:9)+1,2))</f>
        <v/>
      </c>
      <c r="EU17" s="7" t="str">
        <f ca="1">IF(ES17="","",IF(ES17=0,"",IF(ES17="AB","",RANK(ES17,$ES$9:$ES$180,1)+COUNTIF($ES$9:ES17,ES17)-1)))</f>
        <v/>
      </c>
      <c r="EV17" s="468" t="str">
        <f t="shared" ca="1" si="40"/>
        <v/>
      </c>
      <c r="EW17" s="469" t="str">
        <f ca="1">OFFSET($DK$373,INT((ROWS($1:9)-1)/2),MOD(ROWS($1:9)+1,2))</f>
        <v/>
      </c>
      <c r="EX17" s="7" t="str">
        <f t="shared" ca="1" si="41"/>
        <v/>
      </c>
      <c r="EY17" s="468" t="str">
        <f ca="1">OFFSET($DM$373,INT((ROWS($1:9)-1)/2),MOD(ROWS($1:9)+1,2))</f>
        <v/>
      </c>
      <c r="EZ17" s="7" t="str">
        <f ca="1">IF(EX17="","",IF(EX17=0,"",IF(EX17="AB","",RANK(EX17,$EX$9:$EX$128,1)+COUNTIF($EX$9:EX17,EX17)-1)))</f>
        <v/>
      </c>
      <c r="FA17" s="468" t="str">
        <f t="shared" ca="1" si="42"/>
        <v/>
      </c>
      <c r="FB17" s="469">
        <f ca="1">OFFSET($DK$433,INT((ROWS($1:9)-1)/2),MOD(ROWS($1:9)+1,2))</f>
        <v>78</v>
      </c>
      <c r="FC17" s="7">
        <f t="shared" ca="1" si="44"/>
        <v>78</v>
      </c>
      <c r="FD17" s="468">
        <f ca="1">OFFSET($DM$433,INT((ROWS($1:9)-1)/2),MOD(ROWS($1:9)+1,2))</f>
        <v>73.099999999999994</v>
      </c>
      <c r="FE17" s="7">
        <f ca="1">IF(FC17="","",IF(FC17=0,"",IF(FC17="AB","",RANK(FC17,$FC$9:$FC$122,1)+COUNTIF($FC$9:FC17,FC17)-1)))</f>
        <v>3</v>
      </c>
      <c r="FF17" s="7" t="str">
        <f t="shared" ca="1" si="45"/>
        <v/>
      </c>
      <c r="FG17" s="475" t="str">
        <f ca="1">OFFSET($DK$489,INT((ROWS($1:9)-1)/2),MOD(ROWS($1:9)+1,2))</f>
        <v/>
      </c>
      <c r="FH17" s="935" t="str">
        <f t="shared" ca="1" si="46"/>
        <v/>
      </c>
      <c r="FI17" s="935" t="str">
        <f ca="1">OFFSET($DM$489,INT((ROWS($1:9)-1)/2),MOD(ROWS($1:9)+1,2))</f>
        <v/>
      </c>
      <c r="FJ17" s="935" t="str">
        <f ca="1">IF(FH17="","",IF(FH17=0,"",IF(FH17="AB","",RANK(FH17,$FH$9:$FH$122,1)+COUNTIF($FH$9:FH17,FH17)-1)))</f>
        <v/>
      </c>
      <c r="FK17" s="935" t="str">
        <f t="shared" ca="1" si="47"/>
        <v/>
      </c>
    </row>
    <row r="18" spans="1:167" ht="15.75" customHeight="1" x14ac:dyDescent="0.4">
      <c r="A18" s="1639"/>
      <c r="B18" s="1483"/>
      <c r="C18" s="232" t="str">
        <f>IF(ISBLANK('JOURNÉE 2'!C19),"",'JOURNÉE 2'!C19)</f>
        <v/>
      </c>
      <c r="D18" s="98" t="str">
        <f>IF(ISBLANK('JOURNÉE 2'!D19),"",'JOURNÉE 2'!D19)</f>
        <v/>
      </c>
      <c r="E18" s="98" t="str">
        <f>IF(ISBLANK('JOURNÉE 2'!E19),"",'JOURNÉE 2'!E19)</f>
        <v/>
      </c>
      <c r="F18" s="87" t="str">
        <f>IF(ISBLANK('JOURNÉE 2'!F19),"",'JOURNÉE 2'!F19)</f>
        <v/>
      </c>
      <c r="G18" s="87" t="str">
        <f>IF(ISBLANK('JOURNÉE 2'!G19),"",'JOURNÉE 2'!G19)</f>
        <v/>
      </c>
      <c r="H18" s="470" t="str">
        <f>IF(ISBLANK('JOURNÉE 2'!I19),"",'JOURNÉE 2'!I19)</f>
        <v/>
      </c>
      <c r="I18" s="1833"/>
      <c r="J18" s="1465"/>
      <c r="K18" s="1465"/>
      <c r="L18" s="1465"/>
      <c r="M18" s="87"/>
      <c r="N18" s="87"/>
      <c r="O18" s="87"/>
      <c r="P18" s="87"/>
      <c r="Q18" s="1847"/>
      <c r="R18" s="1465"/>
      <c r="S18" s="1465"/>
      <c r="T18" s="1465"/>
      <c r="U18" s="1465"/>
      <c r="V18" s="1465"/>
      <c r="W18" s="275" t="str">
        <f>IF(ISBLANK('JOURNÉE 2'!U19),"",'JOURNÉE 2'!U19)</f>
        <v/>
      </c>
      <c r="X18" s="83" t="str">
        <f t="shared" si="0"/>
        <v/>
      </c>
      <c r="Y18" s="140" t="str">
        <f>IF('JOURNÉE 1'!AB19=0,"",'JOURNÉE 1'!AB19)</f>
        <v/>
      </c>
      <c r="Z18" s="83" t="str">
        <f t="shared" si="1"/>
        <v/>
      </c>
      <c r="AA18" s="83" t="str">
        <f t="shared" si="43"/>
        <v/>
      </c>
      <c r="AB18" s="83" t="str">
        <f t="shared" si="2"/>
        <v/>
      </c>
      <c r="AC18" s="83" t="str">
        <f t="shared" si="3"/>
        <v/>
      </c>
      <c r="AD18" s="83" t="str">
        <f>IF('JOURNÉE 1'!AG19="","",'JOURNÉE 1'!AG19)</f>
        <v/>
      </c>
      <c r="AE18" s="455" t="str">
        <f t="shared" si="4"/>
        <v/>
      </c>
      <c r="AF18" s="471" t="str">
        <f t="shared" si="5"/>
        <v/>
      </c>
      <c r="AG18" s="471" t="str">
        <f t="shared" si="6"/>
        <v/>
      </c>
      <c r="AH18" s="471"/>
      <c r="AI18" s="471"/>
      <c r="AJ18" s="83"/>
      <c r="AK18" s="140"/>
      <c r="AL18" s="276" t="str">
        <f t="shared" si="7"/>
        <v/>
      </c>
      <c r="AM18" s="83" t="str">
        <f t="shared" si="8"/>
        <v/>
      </c>
      <c r="AN18" s="471" t="str">
        <f t="shared" si="9"/>
        <v/>
      </c>
      <c r="AO18" s="471" t="str">
        <f t="shared" si="10"/>
        <v/>
      </c>
      <c r="AP18" s="457" t="str">
        <f t="shared" si="11"/>
        <v/>
      </c>
      <c r="AQ18" s="284" t="str">
        <f>IF('JOURNÉE 1'!AP19="","",'JOURNÉE 1'!AP19)</f>
        <v/>
      </c>
      <c r="AR18" s="270" t="str">
        <f>IF('JOURNÉE 1'!AT19="","",'JOURNÉE 1'!AT19)</f>
        <v/>
      </c>
      <c r="AS18" s="270" t="str">
        <f t="shared" si="12"/>
        <v/>
      </c>
      <c r="AT18" s="270" t="str">
        <f t="shared" si="13"/>
        <v/>
      </c>
      <c r="AU18" s="270"/>
      <c r="AV18" s="286"/>
      <c r="AW18" s="270"/>
      <c r="AX18" s="270"/>
      <c r="AY18" s="270" t="str">
        <f t="shared" si="14"/>
        <v/>
      </c>
      <c r="AZ18" s="271" t="str">
        <f t="shared" si="15"/>
        <v/>
      </c>
      <c r="BA18" s="272" t="str">
        <f t="shared" si="16"/>
        <v/>
      </c>
      <c r="BB18" s="458" t="str">
        <f t="shared" si="17"/>
        <v/>
      </c>
      <c r="BC18" s="472" t="str">
        <f t="shared" si="18"/>
        <v/>
      </c>
      <c r="BD18" s="458"/>
      <c r="BE18" s="278" t="str">
        <f t="shared" si="19"/>
        <v/>
      </c>
      <c r="BF18" s="1639"/>
      <c r="BG18" s="1639"/>
      <c r="BH18" s="1833"/>
      <c r="BI18" s="1465"/>
      <c r="BJ18" s="1849"/>
      <c r="BK18" s="483"/>
      <c r="BL18" s="11"/>
      <c r="BM18" s="1723"/>
      <c r="BN18" s="1528"/>
      <c r="BO18" s="1528"/>
      <c r="BP18" s="1528"/>
      <c r="BQ18" s="1528"/>
      <c r="BR18" s="1852"/>
      <c r="BS18" s="1528"/>
      <c r="BT18" s="1514"/>
      <c r="BU18" s="1528"/>
      <c r="BV18" s="1796"/>
      <c r="BW18" s="1798"/>
      <c r="BX18" s="474" t="str">
        <f t="shared" si="20"/>
        <v/>
      </c>
      <c r="BY18" s="475" t="str">
        <f>IF('JOURNÉE 1'!C19=0,"",'JOURNÉE 1'!C19)</f>
        <v/>
      </c>
      <c r="BZ18" s="7">
        <v>10</v>
      </c>
      <c r="CA18" s="1445" t="s">
        <v>1481</v>
      </c>
      <c r="CB18" s="1446">
        <v>36</v>
      </c>
      <c r="CC18" s="1447" t="s">
        <v>1483</v>
      </c>
      <c r="CD18" s="17" t="s">
        <v>432</v>
      </c>
      <c r="CE18" s="882" t="str">
        <f t="shared" si="21"/>
        <v>MAX3</v>
      </c>
      <c r="CF18" s="878" t="s">
        <v>450</v>
      </c>
      <c r="CG18" s="7"/>
      <c r="CH18" s="94"/>
      <c r="CI18" s="1301" t="str">
        <f>IF(ISNA(VLOOKUP(CA18,'JOURNÉE 1'!$C$10:$AC$257,27,FALSE)),"",VLOOKUP(CA18,'JOURNÉE 1'!$C$10:$AC$257,27,FALSE))</f>
        <v/>
      </c>
      <c r="CJ18" s="465" t="str">
        <f>IF(ISNA(VLOOKUP(CA18,'JOURNÉE 2'!$C$10:$V$259,20,FALSE)),"",VLOOKUP(CA18,'JOURNÉE 2'!$C$10:$V$259,20,FALSE))</f>
        <v/>
      </c>
      <c r="CK18" s="1263" t="str">
        <f t="shared" si="48"/>
        <v/>
      </c>
      <c r="CL18" s="1266" t="s">
        <v>2029</v>
      </c>
      <c r="CM18" s="476" t="s">
        <v>2029</v>
      </c>
      <c r="CN18" s="476" t="s">
        <v>2029</v>
      </c>
      <c r="CO18" s="476" t="s">
        <v>2029</v>
      </c>
      <c r="CP18" s="476"/>
      <c r="CQ18" s="476"/>
      <c r="CR18" s="476"/>
      <c r="CS18" s="476"/>
      <c r="CT18" s="476"/>
      <c r="CU18" s="477"/>
      <c r="CV18" s="476"/>
      <c r="CW18" s="1270"/>
      <c r="CX18" s="11"/>
      <c r="CY18" s="1551"/>
      <c r="CZ18" s="7" t="str">
        <f>IF('JOURNÉE 1'!C19="","",'JOURNÉE 1'!C19)</f>
        <v/>
      </c>
      <c r="DA18" s="7" t="str">
        <f t="shared" si="23"/>
        <v/>
      </c>
      <c r="DB18" s="7" t="str">
        <f>IF('JOURNÉE 1'!AC19=0,"",'JOURNÉE 1'!AC19)</f>
        <v/>
      </c>
      <c r="DC18" s="7" t="str">
        <f>IF('JOURNÉE 1'!AP19=0,"",'JOURNÉE 1'!AP19)</f>
        <v/>
      </c>
      <c r="DD18" s="17" t="str">
        <f>IF(ISNA(VLOOKUP(BY18,'JOURNÉE 2'!$C$10:$AJ$45,1,FALSE)),"",VLOOKUP(BY18,'JOURNÉE 2'!$C$10:$AJ$45,1,FALSE))</f>
        <v/>
      </c>
      <c r="DE18" s="7" t="str">
        <f t="array" ref="DE18">IFERROR(INDEX(DD$9:DD$44,SMALL(IF(FREQUENCY(IF(DD$9:DD$80&lt;&gt;"",MATCH(DD$9:DD$80,DD$9:DD$80,0),""),ROW(DD$9:DD$80)-9)&gt;1,ROW(DD$9:DD$80)-9,""),ROW(A10))),"")</f>
        <v/>
      </c>
      <c r="DF18" s="468" t="str">
        <f t="array" ref="DF18">IF(DE18="","",MIN(IF(CZ$9:CZ$80=$DE18,DB$9:DB$80,"")))</f>
        <v/>
      </c>
      <c r="DG18" s="468" t="str">
        <f t="array" ref="DG18">IF(DE18="","",MIN(IF(CZ$9:CZ$80=$DE18,DC$9:DC$80,"")))</f>
        <v/>
      </c>
      <c r="DH18" s="7" t="str">
        <f>IF(ISNA(VLOOKUP(DD18,'JOURNÉE 1'!$C$10:$AE$45,24,FALSE)),"",VLOOKUP(DD18,'JOURNÉE 1'!$C$10:$AE$45,24,FALSE))</f>
        <v/>
      </c>
      <c r="DI18" s="7" t="str">
        <f>IF(ISNA(VLOOKUP(DD18,'JOURNÉE 1'!$C$10:$AP$45,35,FALSE)),"",VLOOKUP(DD18,'JOURNÉE 1'!$C$10:$AP$45,35,FALSE))</f>
        <v/>
      </c>
      <c r="DJ18" s="7" t="str">
        <f t="shared" si="24"/>
        <v/>
      </c>
      <c r="DK18" s="7" t="str">
        <f t="shared" si="25"/>
        <v/>
      </c>
      <c r="DL18" s="468" t="str">
        <f t="shared" si="26"/>
        <v/>
      </c>
      <c r="DM18" s="468" t="str">
        <f t="shared" si="27"/>
        <v/>
      </c>
      <c r="DN18" s="468" t="str">
        <f t="shared" si="28"/>
        <v/>
      </c>
      <c r="DO18" s="7"/>
      <c r="DP18" s="7"/>
      <c r="DQ18" s="7"/>
      <c r="DR18" s="11"/>
      <c r="DS18" s="469" t="str">
        <f ca="1">OFFSET($DK$9,INT((ROWS($1:10)-1)/2),MOD(ROWS($1:10)+1,2))</f>
        <v/>
      </c>
      <c r="DT18" s="7" t="str">
        <f t="shared" ca="1" si="29"/>
        <v/>
      </c>
      <c r="DU18" s="468" t="str">
        <f ca="1">OFFSET($DM$9,INT((ROWS($1:10)-1)/2),MOD(ROWS($1:10)+1,2))</f>
        <v/>
      </c>
      <c r="DV18" s="7" t="str">
        <f ca="1">IF(DT18="","",IF(DT18=0,"",IF(DT18="AB","",RANK(DT18,$DT$9:$DT$151,1)+COUNTIF($DT$9:DT18,DT18)-1)))</f>
        <v/>
      </c>
      <c r="DW18" s="468" t="str">
        <f t="shared" ca="1" si="30"/>
        <v/>
      </c>
      <c r="DX18" s="469" t="str">
        <f ca="1">OFFSET($DK$81,INT((ROWS($1:10)-1)/2),MOD(ROWS($1:10)+1,2))</f>
        <v/>
      </c>
      <c r="DY18" s="7" t="str">
        <f t="shared" ca="1" si="31"/>
        <v/>
      </c>
      <c r="DZ18" s="468" t="str">
        <f ca="1">OFFSET($DM$81,INT((ROWS($1:10)-1)/2),MOD(ROWS($1:10)+1,2))</f>
        <v/>
      </c>
      <c r="EA18" s="7" t="str">
        <f ca="1">IF(DY18="","",IF(DY18=0,"",IF(DY18="AB","",RANK(DY18,$DY$9:$DY$151,1)+COUNTIF($DY$9:DY18,DY18)-1)))</f>
        <v/>
      </c>
      <c r="EB18" s="468" t="str">
        <f t="shared" ca="1" si="32"/>
        <v/>
      </c>
      <c r="EC18" s="469" t="str">
        <f ca="1">OFFSET($DK$153,INT((ROWS($1:10)-1)/2),MOD(ROWS($1:10)+1,2))</f>
        <v/>
      </c>
      <c r="ED18" s="7" t="str">
        <f t="shared" ca="1" si="33"/>
        <v/>
      </c>
      <c r="EE18" s="468" t="str">
        <f ca="1">OFFSET($DM$153,INT((ROWS($1:10)-1)/2),MOD(ROWS($1:10)+1,2))</f>
        <v/>
      </c>
      <c r="EF18" s="7" t="str">
        <f ca="1">IF(EC18="","",IF(EC18=0,"",IF(EC18="AB","",RANK(EC18,$EC$9:$EC$104,1)+COUNTIF($EC$9:EC18,EC18)-1)))</f>
        <v/>
      </c>
      <c r="EG18" s="468" t="str">
        <f t="shared" ca="1" si="34"/>
        <v/>
      </c>
      <c r="EH18" s="468" t="str">
        <f ca="1">OFFSET($DK$201,INT((ROWS($1:10)-1)/2),MOD(ROWS($1:10)+1,2))</f>
        <v/>
      </c>
      <c r="EI18" s="7" t="str">
        <f t="shared" ca="1" si="35"/>
        <v/>
      </c>
      <c r="EJ18" s="468" t="str">
        <f ca="1">OFFSET($DM$201,INT((ROWS($1:10)-1)/2),MOD(ROWS($1:10)+1,2))</f>
        <v/>
      </c>
      <c r="EK18" s="7" t="str">
        <f ca="1">IF(EI18="","",IF(EI18=0,"",IF(EI18="AB","",RANK(EI18,$EI$9:$EI$104,1)+COUNTIF($EI$9:EI18,EI18)-1)))</f>
        <v/>
      </c>
      <c r="EL18" s="7" t="str">
        <f t="shared" ca="1" si="36"/>
        <v/>
      </c>
      <c r="EM18" s="469">
        <f ca="1">OFFSET($DK$237,INT((ROWS($1:10)-1)/2),MOD(ROWS($1:10)+1,2))</f>
        <v>0</v>
      </c>
      <c r="EN18" s="7" t="str">
        <f t="shared" ca="1" si="37"/>
        <v/>
      </c>
      <c r="EO18" s="468">
        <f ca="1">OFFSET($DM$237,INT((ROWS($1:10)-1)/2),MOD(ROWS($1:10)+1,2))</f>
        <v>0</v>
      </c>
      <c r="EP18" s="7" t="str">
        <f ca="1">IF(EN18="","",IF(EN18=0,"",IF(EN18="AB","",RANK(EN18,$EN$9:$EN$128,1)+COUNTIF($EN$9:EN18,EN18)-1)))</f>
        <v/>
      </c>
      <c r="EQ18" s="7" t="str">
        <f t="shared" ca="1" si="38"/>
        <v/>
      </c>
      <c r="ER18" s="469" t="str">
        <f ca="1">OFFSET($DK$305,INT((ROWS($1:10)-1)/2),MOD(ROWS($1:10)+1,2))</f>
        <v/>
      </c>
      <c r="ES18" s="7" t="str">
        <f t="shared" ca="1" si="39"/>
        <v/>
      </c>
      <c r="ET18" s="468" t="str">
        <f ca="1">OFFSET($DM$305,INT((ROWS($1:10)-1)/2),MOD(ROWS($1:10)+1,2))</f>
        <v/>
      </c>
      <c r="EU18" s="7" t="str">
        <f ca="1">IF(ES18="","",IF(ES18=0,"",IF(ES18="AB","",RANK(ES18,$ES$9:$ES$180,1)+COUNTIF($ES$9:ES18,ES18)-1)))</f>
        <v/>
      </c>
      <c r="EV18" s="468" t="str">
        <f t="shared" ca="1" si="40"/>
        <v/>
      </c>
      <c r="EW18" s="469">
        <f ca="1">OFFSET($DK$373,INT((ROWS($1:10)-1)/2),MOD(ROWS($1:10)+1,2))</f>
        <v>77</v>
      </c>
      <c r="EX18" s="7">
        <f t="shared" ca="1" si="41"/>
        <v>77</v>
      </c>
      <c r="EY18" s="468">
        <f ca="1">OFFSET($DM$373,INT((ROWS($1:10)-1)/2),MOD(ROWS($1:10)+1,2))</f>
        <v>63.9</v>
      </c>
      <c r="EZ18" s="7">
        <f ca="1">IF(EX18="","",IF(EX18=0,"",IF(EX18="AB","",RANK(EX18,$EX$9:$EX$128,1)+COUNTIF($EX$9:EX18,EX18)-1)))</f>
        <v>5</v>
      </c>
      <c r="FA18" s="468">
        <f t="shared" ca="1" si="42"/>
        <v>63.9</v>
      </c>
      <c r="FB18" s="469" t="str">
        <f ca="1">OFFSET($DK$433,INT((ROWS($1:10)-1)/2),MOD(ROWS($1:10)+1,2))</f>
        <v/>
      </c>
      <c r="FC18" s="7" t="str">
        <f t="shared" ca="1" si="44"/>
        <v/>
      </c>
      <c r="FD18" s="468" t="str">
        <f ca="1">OFFSET($DM$433,INT((ROWS($1:10)-1)/2),MOD(ROWS($1:10)+1,2))</f>
        <v/>
      </c>
      <c r="FE18" s="7" t="str">
        <f ca="1">IF(FC18="","",IF(FC18=0,"",IF(FC18="AB","",RANK(FC18,$FC$9:$FC$122,1)+COUNTIF($FC$9:FC18,FC18)-1)))</f>
        <v/>
      </c>
      <c r="FF18" s="7" t="str">
        <f t="shared" ca="1" si="45"/>
        <v/>
      </c>
      <c r="FG18" s="475" t="str">
        <f ca="1">OFFSET($DK$489,INT((ROWS($1:10)-1)/2),MOD(ROWS($1:10)+1,2))</f>
        <v/>
      </c>
      <c r="FH18" s="935" t="str">
        <f t="shared" ca="1" si="46"/>
        <v/>
      </c>
      <c r="FI18" s="935" t="str">
        <f ca="1">OFFSET($DM$489,INT((ROWS($1:10)-1)/2),MOD(ROWS($1:10)+1,2))</f>
        <v/>
      </c>
      <c r="FJ18" s="935" t="str">
        <f ca="1">IF(FH18="","",IF(FH18=0,"",IF(FH18="AB","",RANK(FH18,$FH$9:$FH$122,1)+COUNTIF($FH$9:FH18,FH18)-1)))</f>
        <v/>
      </c>
      <c r="FK18" s="935" t="str">
        <f t="shared" ca="1" si="47"/>
        <v/>
      </c>
    </row>
    <row r="19" spans="1:167" ht="15.75" customHeight="1" x14ac:dyDescent="0.4">
      <c r="A19" s="1639"/>
      <c r="B19" s="1831"/>
      <c r="C19" s="232" t="str">
        <f>IF(ISBLANK('JOURNÉE 2'!C20),"",'JOURNÉE 2'!C20)</f>
        <v/>
      </c>
      <c r="D19" s="98" t="str">
        <f>IF(ISBLANK('JOURNÉE 2'!D20),"",'JOURNÉE 2'!D20)</f>
        <v/>
      </c>
      <c r="E19" s="98" t="str">
        <f>IF(ISBLANK('JOURNÉE 2'!E20),"",'JOURNÉE 2'!E20)</f>
        <v/>
      </c>
      <c r="F19" s="87" t="str">
        <f>IF(ISBLANK('JOURNÉE 2'!F20),"",'JOURNÉE 2'!F20)</f>
        <v/>
      </c>
      <c r="G19" s="87" t="str">
        <f>IF(ISBLANK('JOURNÉE 2'!G20),"",'JOURNÉE 2'!G20)</f>
        <v/>
      </c>
      <c r="H19" s="470" t="str">
        <f>IF(ISBLANK('JOURNÉE 2'!I20),"",'JOURNÉE 2'!I20)</f>
        <v/>
      </c>
      <c r="I19" s="1834" t="str">
        <f>IF(ISBLANK('JOURNÉE 2'!K20),"",'JOURNÉE 2'!K20)</f>
        <v/>
      </c>
      <c r="J19" s="1466" t="str">
        <f>IF(OR(I19="",I19=0,I19=999),"",I19)</f>
        <v/>
      </c>
      <c r="K19" s="1466" t="str">
        <f>IF('JOURNÉE 1'!K20=0,"",'JOURNÉE 1'!K20)</f>
        <v/>
      </c>
      <c r="L19" s="1466" t="str">
        <f>IF(OR(K19="",K19=0,K19=999),"",K19)</f>
        <v/>
      </c>
      <c r="M19" s="87"/>
      <c r="N19" s="87"/>
      <c r="O19" s="87"/>
      <c r="P19" s="87"/>
      <c r="Q19" s="1825" t="str">
        <f>IF(I19="","",I19-$BE$5)</f>
        <v/>
      </c>
      <c r="R19" s="1466" t="str">
        <f>IF(I19="","",RANK(I19,($I$9:$K$260),1))</f>
        <v/>
      </c>
      <c r="S19" s="1466" t="str">
        <f>IF(R19&gt;20,"",IF(R19&lt;=190,40-((R19-1)*2),1))</f>
        <v/>
      </c>
      <c r="T19" s="1466" t="str">
        <f>IF(OR(I19=""),"",RANK(I19,($I$9:$I$43),1))</f>
        <v/>
      </c>
      <c r="U19" s="1466" t="str">
        <f>IF(OR(K19=""),"",RANK(K19,($K$9:$K$43),1))</f>
        <v/>
      </c>
      <c r="V19" s="1466" t="str">
        <f>IF(T19="","",IF(T19&gt;3,"",IF(T19=1,I19,IF(T19=2,I19,IF(T19=3,I19)))))</f>
        <v/>
      </c>
      <c r="W19" s="279" t="str">
        <f>IF(ISBLANK('JOURNÉE 2'!U20),"",'JOURNÉE 2'!U20)</f>
        <v/>
      </c>
      <c r="X19" s="83" t="str">
        <f t="shared" si="0"/>
        <v/>
      </c>
      <c r="Y19" s="140" t="str">
        <f>IF('JOURNÉE 1'!AB20=0,"",'JOURNÉE 1'!AB20)</f>
        <v/>
      </c>
      <c r="Z19" s="83" t="str">
        <f t="shared" si="1"/>
        <v/>
      </c>
      <c r="AA19" s="83" t="str">
        <f t="shared" si="43"/>
        <v/>
      </c>
      <c r="AB19" s="83" t="str">
        <f t="shared" si="2"/>
        <v/>
      </c>
      <c r="AC19" s="83" t="str">
        <f t="shared" si="3"/>
        <v/>
      </c>
      <c r="AD19" s="83" t="str">
        <f>IF('JOURNÉE 1'!AG20="","",'JOURNÉE 1'!AG20)</f>
        <v/>
      </c>
      <c r="AE19" s="455" t="str">
        <f t="shared" si="4"/>
        <v/>
      </c>
      <c r="AF19" s="85" t="str">
        <f t="shared" si="5"/>
        <v/>
      </c>
      <c r="AG19" s="85" t="str">
        <f t="shared" si="6"/>
        <v/>
      </c>
      <c r="AH19" s="85"/>
      <c r="AI19" s="85"/>
      <c r="AJ19" s="87"/>
      <c r="AK19" s="136"/>
      <c r="AL19" s="276" t="str">
        <f t="shared" si="7"/>
        <v/>
      </c>
      <c r="AM19" s="87" t="str">
        <f t="shared" si="8"/>
        <v/>
      </c>
      <c r="AN19" s="471" t="str">
        <f t="shared" si="9"/>
        <v/>
      </c>
      <c r="AO19" s="471" t="str">
        <f t="shared" si="10"/>
        <v/>
      </c>
      <c r="AP19" s="457" t="str">
        <f t="shared" si="11"/>
        <v/>
      </c>
      <c r="AQ19" s="284" t="str">
        <f>IF('JOURNÉE 1'!AP20="","",'JOURNÉE 1'!AP20)</f>
        <v/>
      </c>
      <c r="AR19" s="270" t="str">
        <f>IF('JOURNÉE 1'!AT20="","",'JOURNÉE 1'!AT20)</f>
        <v/>
      </c>
      <c r="AS19" s="270" t="str">
        <f t="shared" si="12"/>
        <v/>
      </c>
      <c r="AT19" s="270" t="str">
        <f t="shared" si="13"/>
        <v/>
      </c>
      <c r="AU19" s="270"/>
      <c r="AV19" s="286"/>
      <c r="AW19" s="270"/>
      <c r="AX19" s="270"/>
      <c r="AY19" s="270" t="str">
        <f t="shared" si="14"/>
        <v/>
      </c>
      <c r="AZ19" s="271" t="str">
        <f t="shared" si="15"/>
        <v/>
      </c>
      <c r="BA19" s="272" t="str">
        <f t="shared" si="16"/>
        <v/>
      </c>
      <c r="BB19" s="458" t="str">
        <f t="shared" si="17"/>
        <v/>
      </c>
      <c r="BC19" s="472" t="str">
        <f t="shared" si="18"/>
        <v/>
      </c>
      <c r="BD19" s="458"/>
      <c r="BE19" s="278" t="str">
        <f t="shared" si="19"/>
        <v/>
      </c>
      <c r="BF19" s="1639"/>
      <c r="BG19" s="1639"/>
      <c r="BH19" s="1834" t="str">
        <f>IF('JOURNÉE 1'!K20=0,"",'JOURNÉE 1'!K20)</f>
        <v/>
      </c>
      <c r="BI19" s="1466" t="str">
        <f>IF(ISBLANK('JOURNÉE 2'!K20),"",'JOURNÉE 2'!K20)</f>
        <v/>
      </c>
      <c r="BJ19" s="1848" t="str">
        <f>IF(BW19="","",BW19)</f>
        <v/>
      </c>
      <c r="BK19" s="479"/>
      <c r="BL19" s="11"/>
      <c r="BM19" s="1513" t="str">
        <f>IF(OR(C19="",C20=""),"",CONCATENATE(C19,C20))</f>
        <v/>
      </c>
      <c r="BN19" s="1606" t="str">
        <f>IF(OR('JOURNÉE 1'!C20="",'JOURNÉE 1'!C21=""),"",CONCATENATE('JOURNÉE 1'!C20,'JOURNÉE 1'!C21))</f>
        <v/>
      </c>
      <c r="BO19" s="1606" t="str">
        <f>IF(I19="","",I19)</f>
        <v/>
      </c>
      <c r="BP19" s="1855">
        <f>IF(ISNA(VLOOKUP(BM19,'JOURNÉE 1'!$BI$10:$BK$257,2,FALSE)),"",VLOOKUP(BM19,'JOURNÉE 1'!$BI$10:$BK$257,2,FALSE))</f>
        <v>0</v>
      </c>
      <c r="BQ19" s="1606" t="str">
        <f>IF(BO19="","",MIN(BO19:BP19))</f>
        <v/>
      </c>
      <c r="BR19" s="1851" t="str">
        <f>IF(BS19="","",MIN(BS19:BT19))</f>
        <v/>
      </c>
      <c r="BS19" s="1606" t="str">
        <f>IF('JOURNÉE 1'!L20=0,"",'JOURNÉE 1'!L20)</f>
        <v/>
      </c>
      <c r="BT19" s="1809" t="str">
        <f>IF(ISNA(VLOOKUP(BN19,'JOURNÉE 2'!$BE$10:$BF$257,2,FALSE)),"",VLOOKUP(BN19,'JOURNÉE 2'!$BE$10:$BF$257,2,FALSE))</f>
        <v/>
      </c>
      <c r="BU19" s="1606" t="str">
        <f>IF(BT19=BR19,"",BR19)</f>
        <v/>
      </c>
      <c r="BV19" s="1795" t="str">
        <f>IF(BP19=BQ19,"",BQ19)</f>
        <v/>
      </c>
      <c r="BW19" s="1869"/>
      <c r="BX19" s="474" t="str">
        <f t="shared" si="20"/>
        <v/>
      </c>
      <c r="BY19" s="475" t="str">
        <f>IF('JOURNÉE 1'!C20=0,"",'JOURNÉE 1'!C20)</f>
        <v/>
      </c>
      <c r="BZ19" s="7">
        <v>11</v>
      </c>
      <c r="CA19" s="1445" t="s">
        <v>444</v>
      </c>
      <c r="CB19" s="1446">
        <v>36</v>
      </c>
      <c r="CC19" s="1447" t="s">
        <v>445</v>
      </c>
      <c r="CD19" s="17" t="s">
        <v>432</v>
      </c>
      <c r="CE19" s="882" t="str">
        <f t="shared" si="21"/>
        <v>MAX3</v>
      </c>
      <c r="CF19" s="878" t="s">
        <v>452</v>
      </c>
      <c r="CG19" s="7"/>
      <c r="CH19" s="94"/>
      <c r="CI19" s="1301" t="str">
        <f>IF(ISNA(VLOOKUP(CA19,'JOURNÉE 1'!$C$10:$AC$257,27,FALSE)),"",VLOOKUP(CA19,'JOURNÉE 1'!$C$10:$AC$257,27,FALSE))</f>
        <v/>
      </c>
      <c r="CJ19" s="465" t="str">
        <f>IF(ISNA(VLOOKUP(CA19,'JOURNÉE 2'!$C$10:$V$259,20,FALSE)),"",VLOOKUP(CA19,'JOURNÉE 2'!$C$10:$V$259,20,FALSE))</f>
        <v/>
      </c>
      <c r="CK19" s="1263" t="str">
        <f t="shared" si="48"/>
        <v/>
      </c>
      <c r="CL19" s="1266" t="s">
        <v>2029</v>
      </c>
      <c r="CM19" s="476" t="s">
        <v>2029</v>
      </c>
      <c r="CN19" s="476" t="s">
        <v>2029</v>
      </c>
      <c r="CO19" s="476" t="s">
        <v>2029</v>
      </c>
      <c r="CP19" s="476"/>
      <c r="CQ19" s="476"/>
      <c r="CR19" s="476"/>
      <c r="CS19" s="476"/>
      <c r="CT19" s="476"/>
      <c r="CU19" s="477"/>
      <c r="CV19" s="476"/>
      <c r="CW19" s="1270"/>
      <c r="CX19" s="11"/>
      <c r="CY19" s="1551"/>
      <c r="CZ19" s="7" t="str">
        <f>IF('JOURNÉE 1'!C20="","",'JOURNÉE 1'!C20)</f>
        <v/>
      </c>
      <c r="DA19" s="7" t="str">
        <f t="shared" si="23"/>
        <v/>
      </c>
      <c r="DB19" s="7" t="str">
        <f>IF('JOURNÉE 1'!AC20=0,"",'JOURNÉE 1'!AC20)</f>
        <v/>
      </c>
      <c r="DC19" s="7" t="str">
        <f>IF('JOURNÉE 1'!AP20=0,"",'JOURNÉE 1'!AP20)</f>
        <v/>
      </c>
      <c r="DD19" s="17" t="str">
        <f>IF(ISNA(VLOOKUP(BY19,'JOURNÉE 2'!$C$10:$AJ$45,1,FALSE)),"",VLOOKUP(BY19,'JOURNÉE 2'!$C$10:$AJ$45,1,FALSE))</f>
        <v/>
      </c>
      <c r="DE19" s="7" t="str">
        <f t="array" ref="DE19">IFERROR(INDEX(DD$9:DD$44,SMALL(IF(FREQUENCY(IF(DD$9:DD$80&lt;&gt;"",MATCH(DD$9:DD$80,DD$9:DD$80,0),""),ROW(DD$9:DD$80)-9)&gt;1,ROW(DD$9:DD$80)-9,""),ROW(A11))),"")</f>
        <v/>
      </c>
      <c r="DF19" s="468" t="str">
        <f t="array" ref="DF19">IF(DE19="","",MIN(IF(CZ$9:CZ$80=$DE19,DB$9:DB$80,"")))</f>
        <v/>
      </c>
      <c r="DG19" s="468" t="str">
        <f t="array" ref="DG19">IF(DE19="","",MIN(IF(CZ$9:CZ$80=$DE19,DC$9:DC$80,"")))</f>
        <v/>
      </c>
      <c r="DH19" s="7" t="str">
        <f>IF(ISNA(VLOOKUP(DD19,'JOURNÉE 1'!$C$10:$AE$45,24,FALSE)),"",VLOOKUP(DD19,'JOURNÉE 1'!$C$10:$AE$45,24,FALSE))</f>
        <v/>
      </c>
      <c r="DI19" s="7" t="str">
        <f>IF(ISNA(VLOOKUP(DD19,'JOURNÉE 1'!$C$10:$AP$45,35,FALSE)),"",VLOOKUP(DD19,'JOURNÉE 1'!$C$10:$AP$45,35,FALSE))</f>
        <v/>
      </c>
      <c r="DJ19" s="7" t="str">
        <f t="shared" si="24"/>
        <v/>
      </c>
      <c r="DK19" s="7" t="str">
        <f t="shared" si="25"/>
        <v/>
      </c>
      <c r="DL19" s="468" t="str">
        <f t="shared" si="26"/>
        <v/>
      </c>
      <c r="DM19" s="468" t="str">
        <f t="shared" si="27"/>
        <v/>
      </c>
      <c r="DN19" s="468" t="str">
        <f t="shared" si="28"/>
        <v/>
      </c>
      <c r="DO19" s="7"/>
      <c r="DP19" s="7"/>
      <c r="DQ19" s="7"/>
      <c r="DR19" s="11"/>
      <c r="DS19" s="469">
        <f ca="1">OFFSET($DK$9,INT((ROWS($1:11)-1)/2),MOD(ROWS($1:11)+1,2))</f>
        <v>74</v>
      </c>
      <c r="DT19" s="7">
        <f t="shared" ca="1" si="29"/>
        <v>74</v>
      </c>
      <c r="DU19" s="468">
        <f ca="1">OFFSET($DM$9,INT((ROWS($1:11)-1)/2),MOD(ROWS($1:11)+1,2))</f>
        <v>56</v>
      </c>
      <c r="DV19" s="7">
        <f ca="1">IF(DT19="","",IF(DT19=0,"",IF(DT19="AB","",RANK(DT19,$DT$9:$DT$151,1)+COUNTIF($DT$9:DT19,DT19)-1)))</f>
        <v>4</v>
      </c>
      <c r="DW19" s="468" t="str">
        <f t="shared" ca="1" si="30"/>
        <v/>
      </c>
      <c r="DX19" s="469">
        <f ca="1">OFFSET($DK$81,INT((ROWS($1:11)-1)/2),MOD(ROWS($1:11)+1,2))</f>
        <v>76</v>
      </c>
      <c r="DY19" s="7">
        <f t="shared" ca="1" si="31"/>
        <v>76</v>
      </c>
      <c r="DZ19" s="468">
        <f ca="1">OFFSET($DM$81,INT((ROWS($1:11)-1)/2),MOD(ROWS($1:11)+1,2))</f>
        <v>67.2</v>
      </c>
      <c r="EA19" s="7">
        <f ca="1">IF(DY19="","",IF(DY19=0,"",IF(DY19="AB","",RANK(DY19,$DY$9:$DY$151,1)+COUNTIF($DY$9:DY19,DY19)-1)))</f>
        <v>6</v>
      </c>
      <c r="EB19" s="468">
        <f t="shared" ca="1" si="32"/>
        <v>67.2</v>
      </c>
      <c r="EC19" s="469" t="str">
        <f ca="1">OFFSET($DK$153,INT((ROWS($1:11)-1)/2),MOD(ROWS($1:11)+1,2))</f>
        <v/>
      </c>
      <c r="ED19" s="7" t="str">
        <f t="shared" ca="1" si="33"/>
        <v/>
      </c>
      <c r="EE19" s="468" t="str">
        <f ca="1">OFFSET($DM$153,INT((ROWS($1:11)-1)/2),MOD(ROWS($1:11)+1,2))</f>
        <v/>
      </c>
      <c r="EF19" s="7" t="str">
        <f ca="1">IF(EC19="","",IF(EC19=0,"",IF(EC19="AB","",RANK(EC19,$EC$9:$EC$104,1)+COUNTIF($EC$9:EC19,EC19)-1)))</f>
        <v/>
      </c>
      <c r="EG19" s="468" t="str">
        <f t="shared" ca="1" si="34"/>
        <v/>
      </c>
      <c r="EH19" s="468">
        <f ca="1">OFFSET($DK$201,INT((ROWS($1:11)-1)/2),MOD(ROWS($1:11)+1,2))</f>
        <v>80</v>
      </c>
      <c r="EI19" s="7">
        <f t="shared" ca="1" si="35"/>
        <v>80</v>
      </c>
      <c r="EJ19" s="468">
        <f ca="1">OFFSET($DM$201,INT((ROWS($1:11)-1)/2),MOD(ROWS($1:11)+1,2))</f>
        <v>67</v>
      </c>
      <c r="EK19" s="7">
        <f ca="1">IF(EI19="","",IF(EI19=0,"",IF(EI19="AB","",RANK(EI19,$EI$9:$EI$104,1)+COUNTIF($EI$9:EI19,EI19)-1)))</f>
        <v>3</v>
      </c>
      <c r="EL19" s="7" t="str">
        <f t="shared" ca="1" si="36"/>
        <v/>
      </c>
      <c r="EM19" s="469">
        <f ca="1">OFFSET($DK$237,INT((ROWS($1:11)-1)/2),MOD(ROWS($1:11)+1,2))</f>
        <v>0</v>
      </c>
      <c r="EN19" s="7" t="str">
        <f t="shared" ca="1" si="37"/>
        <v/>
      </c>
      <c r="EO19" s="468">
        <f ca="1">OFFSET($DM$237,INT((ROWS($1:11)-1)/2),MOD(ROWS($1:11)+1,2))</f>
        <v>0</v>
      </c>
      <c r="EP19" s="7" t="str">
        <f ca="1">IF(EN19="","",IF(EN19=0,"",IF(EN19="AB","",RANK(EN19,$EN$9:$EN$128,1)+COUNTIF($EN$9:EN19,EN19)-1)))</f>
        <v/>
      </c>
      <c r="EQ19" s="7" t="str">
        <f t="shared" ca="1" si="38"/>
        <v/>
      </c>
      <c r="ER19" s="469" t="str">
        <f ca="1">OFFSET($DK$305,INT((ROWS($1:11)-1)/2),MOD(ROWS($1:11)+1,2))</f>
        <v/>
      </c>
      <c r="ES19" s="7" t="str">
        <f t="shared" ca="1" si="39"/>
        <v/>
      </c>
      <c r="ET19" s="468" t="str">
        <f ca="1">OFFSET($DM$305,INT((ROWS($1:11)-1)/2),MOD(ROWS($1:11)+1,2))</f>
        <v/>
      </c>
      <c r="EU19" s="7" t="str">
        <f ca="1">IF(ES19="","",IF(ES19=0,"",IF(ES19="AB","",RANK(ES19,$ES$9:$ES$180,1)+COUNTIF($ES$9:ES19,ES19)-1)))</f>
        <v/>
      </c>
      <c r="EV19" s="468" t="str">
        <f t="shared" ca="1" si="40"/>
        <v/>
      </c>
      <c r="EW19" s="469">
        <f ca="1">OFFSET($DK$373,INT((ROWS($1:11)-1)/2),MOD(ROWS($1:11)+1,2))</f>
        <v>86</v>
      </c>
      <c r="EX19" s="7">
        <f t="shared" ca="1" si="41"/>
        <v>86</v>
      </c>
      <c r="EY19" s="468">
        <f ca="1">OFFSET($DM$373,INT((ROWS($1:11)-1)/2),MOD(ROWS($1:11)+1,2))</f>
        <v>71.599999999999994</v>
      </c>
      <c r="EZ19" s="7">
        <f ca="1">IF(EX19="","",IF(EX19=0,"",IF(EX19="AB","",RANK(EX19,$EX$9:$EX$128,1)+COUNTIF($EX$9:EX19,EX19)-1)))</f>
        <v>8</v>
      </c>
      <c r="FA19" s="468">
        <f t="shared" ca="1" si="42"/>
        <v>71.599999999999994</v>
      </c>
      <c r="FB19" s="469">
        <f ca="1">OFFSET($DK$433,INT((ROWS($1:11)-1)/2),MOD(ROWS($1:11)+1,2))</f>
        <v>83</v>
      </c>
      <c r="FC19" s="7">
        <f t="shared" ca="1" si="44"/>
        <v>83</v>
      </c>
      <c r="FD19" s="468">
        <f ca="1">OFFSET($DM$433,INT((ROWS($1:11)-1)/2),MOD(ROWS($1:11)+1,2))</f>
        <v>59.9</v>
      </c>
      <c r="FE19" s="7">
        <f ca="1">IF(FC19="","",IF(FC19=0,"",IF(FC19="AB","",RANK(FC19,$FC$9:$FC$122,1)+COUNTIF($FC$9:FC19,FC19)-1)))</f>
        <v>7</v>
      </c>
      <c r="FF19" s="7">
        <f t="shared" ca="1" si="45"/>
        <v>59.9</v>
      </c>
      <c r="FG19" s="475" t="str">
        <f ca="1">OFFSET($DK$489,INT((ROWS($1:11)-1)/2),MOD(ROWS($1:11)+1,2))</f>
        <v/>
      </c>
      <c r="FH19" s="935" t="str">
        <f t="shared" ca="1" si="46"/>
        <v/>
      </c>
      <c r="FI19" s="935" t="str">
        <f ca="1">OFFSET($DM$489,INT((ROWS($1:11)-1)/2),MOD(ROWS($1:11)+1,2))</f>
        <v/>
      </c>
      <c r="FJ19" s="935" t="str">
        <f ca="1">IF(FH19="","",IF(FH19=0,"",IF(FH19="AB","",RANK(FH19,$FH$9:$FH$122,1)+COUNTIF($FH$9:FH19,FH19)-1)))</f>
        <v/>
      </c>
      <c r="FK19" s="935" t="str">
        <f t="shared" ca="1" si="47"/>
        <v/>
      </c>
    </row>
    <row r="20" spans="1:167" ht="15.75" customHeight="1" x14ac:dyDescent="0.4">
      <c r="A20" s="1639"/>
      <c r="B20" s="1483"/>
      <c r="C20" s="232" t="str">
        <f>IF(ISBLANK('JOURNÉE 2'!C21),"",'JOURNÉE 2'!C21)</f>
        <v/>
      </c>
      <c r="D20" s="98" t="str">
        <f>IF(ISBLANK('JOURNÉE 2'!D21),"",'JOURNÉE 2'!D21)</f>
        <v/>
      </c>
      <c r="E20" s="98" t="str">
        <f>IF(ISBLANK('JOURNÉE 2'!E21),"",'JOURNÉE 2'!E21)</f>
        <v/>
      </c>
      <c r="F20" s="87" t="str">
        <f>IF(ISBLANK('JOURNÉE 2'!F21),"",'JOURNÉE 2'!F21)</f>
        <v/>
      </c>
      <c r="G20" s="87" t="str">
        <f>IF(ISBLANK('JOURNÉE 2'!G21),"",'JOURNÉE 2'!G21)</f>
        <v/>
      </c>
      <c r="H20" s="470" t="str">
        <f>IF(ISBLANK('JOURNÉE 2'!I21),"",'JOURNÉE 2'!I21)</f>
        <v/>
      </c>
      <c r="I20" s="1833"/>
      <c r="J20" s="1465"/>
      <c r="K20" s="1465"/>
      <c r="L20" s="1465"/>
      <c r="M20" s="87"/>
      <c r="N20" s="87"/>
      <c r="O20" s="87"/>
      <c r="P20" s="87"/>
      <c r="Q20" s="1847"/>
      <c r="R20" s="1465"/>
      <c r="S20" s="1465"/>
      <c r="T20" s="1465"/>
      <c r="U20" s="1465"/>
      <c r="V20" s="1465"/>
      <c r="W20" s="279" t="str">
        <f>IF(ISBLANK('JOURNÉE 2'!U21),"",'JOURNÉE 2'!U21)</f>
        <v/>
      </c>
      <c r="X20" s="83" t="str">
        <f t="shared" si="0"/>
        <v/>
      </c>
      <c r="Y20" s="140" t="str">
        <f>IF('JOURNÉE 1'!AB21=0,"",'JOURNÉE 1'!AB21)</f>
        <v/>
      </c>
      <c r="Z20" s="83" t="str">
        <f t="shared" si="1"/>
        <v/>
      </c>
      <c r="AA20" s="83" t="str">
        <f t="shared" si="43"/>
        <v/>
      </c>
      <c r="AB20" s="83" t="str">
        <f t="shared" si="2"/>
        <v/>
      </c>
      <c r="AC20" s="83" t="str">
        <f t="shared" si="3"/>
        <v/>
      </c>
      <c r="AD20" s="83" t="str">
        <f>IF('JOURNÉE 1'!AG21="","",'JOURNÉE 1'!AG21)</f>
        <v/>
      </c>
      <c r="AE20" s="455" t="str">
        <f t="shared" si="4"/>
        <v/>
      </c>
      <c r="AF20" s="85" t="str">
        <f t="shared" si="5"/>
        <v/>
      </c>
      <c r="AG20" s="85" t="str">
        <f t="shared" si="6"/>
        <v/>
      </c>
      <c r="AH20" s="85"/>
      <c r="AI20" s="85"/>
      <c r="AJ20" s="87"/>
      <c r="AK20" s="136"/>
      <c r="AL20" s="276" t="str">
        <f t="shared" si="7"/>
        <v/>
      </c>
      <c r="AM20" s="87" t="str">
        <f t="shared" si="8"/>
        <v/>
      </c>
      <c r="AN20" s="471" t="str">
        <f t="shared" si="9"/>
        <v/>
      </c>
      <c r="AO20" s="471" t="str">
        <f t="shared" si="10"/>
        <v/>
      </c>
      <c r="AP20" s="457" t="str">
        <f t="shared" si="11"/>
        <v/>
      </c>
      <c r="AQ20" s="284" t="str">
        <f>IF('JOURNÉE 1'!AP21="","",'JOURNÉE 1'!AP21)</f>
        <v/>
      </c>
      <c r="AR20" s="270" t="str">
        <f>IF('JOURNÉE 1'!AT21="","",'JOURNÉE 1'!AT21)</f>
        <v/>
      </c>
      <c r="AS20" s="270" t="str">
        <f t="shared" si="12"/>
        <v/>
      </c>
      <c r="AT20" s="270" t="str">
        <f t="shared" si="13"/>
        <v/>
      </c>
      <c r="AU20" s="270"/>
      <c r="AV20" s="286"/>
      <c r="AW20" s="270"/>
      <c r="AX20" s="270"/>
      <c r="AY20" s="270" t="str">
        <f t="shared" si="14"/>
        <v/>
      </c>
      <c r="AZ20" s="271" t="str">
        <f t="shared" si="15"/>
        <v/>
      </c>
      <c r="BA20" s="272" t="str">
        <f t="shared" si="16"/>
        <v/>
      </c>
      <c r="BB20" s="458" t="str">
        <f t="shared" si="17"/>
        <v/>
      </c>
      <c r="BC20" s="472" t="str">
        <f t="shared" si="18"/>
        <v/>
      </c>
      <c r="BD20" s="458"/>
      <c r="BE20" s="278" t="str">
        <f t="shared" si="19"/>
        <v/>
      </c>
      <c r="BF20" s="1639"/>
      <c r="BG20" s="1639"/>
      <c r="BH20" s="1833"/>
      <c r="BI20" s="1465"/>
      <c r="BJ20" s="1849"/>
      <c r="BK20" s="277"/>
      <c r="BL20" s="11"/>
      <c r="BM20" s="1723"/>
      <c r="BN20" s="1528"/>
      <c r="BO20" s="1528"/>
      <c r="BP20" s="1528"/>
      <c r="BQ20" s="1528"/>
      <c r="BR20" s="1852"/>
      <c r="BS20" s="1528"/>
      <c r="BT20" s="1514"/>
      <c r="BU20" s="1528"/>
      <c r="BV20" s="1796"/>
      <c r="BW20" s="1798"/>
      <c r="BX20" s="474" t="str">
        <f t="shared" si="20"/>
        <v/>
      </c>
      <c r="BY20" s="475" t="str">
        <f>IF('JOURNÉE 1'!C21=0,"",'JOURNÉE 1'!C21)</f>
        <v/>
      </c>
      <c r="BZ20" s="7">
        <v>12</v>
      </c>
      <c r="CA20" s="1445" t="s">
        <v>446</v>
      </c>
      <c r="CB20" s="1446">
        <v>15.5</v>
      </c>
      <c r="CC20" s="1447" t="s">
        <v>447</v>
      </c>
      <c r="CD20" s="17" t="s">
        <v>432</v>
      </c>
      <c r="CE20" s="882" t="str">
        <f t="shared" si="21"/>
        <v>MAX2</v>
      </c>
      <c r="CF20" s="878" t="s">
        <v>454</v>
      </c>
      <c r="CG20" s="7"/>
      <c r="CH20" s="94"/>
      <c r="CI20" s="1301" t="str">
        <f>IF(ISNA(VLOOKUP(CA20,'JOURNÉE 1'!$C$10:$AC$257,27,FALSE)),"",VLOOKUP(CA20,'JOURNÉE 1'!$C$10:$AC$257,27,FALSE))</f>
        <v/>
      </c>
      <c r="CJ20" s="465">
        <f>IF(ISNA(VLOOKUP(CA20,'JOURNÉE 2'!$C$10:$V$259,20,FALSE)),"",VLOOKUP(CA20,'JOURNÉE 2'!$C$10:$V$259,20,FALSE))</f>
        <v>81</v>
      </c>
      <c r="CK20" s="1263">
        <f t="shared" si="48"/>
        <v>81</v>
      </c>
      <c r="CL20" s="1266" t="s">
        <v>2029</v>
      </c>
      <c r="CM20" s="476" t="s">
        <v>2029</v>
      </c>
      <c r="CN20" s="476" t="s">
        <v>2029</v>
      </c>
      <c r="CO20" s="476">
        <v>81</v>
      </c>
      <c r="CP20" s="476"/>
      <c r="CQ20" s="476"/>
      <c r="CR20" s="476"/>
      <c r="CS20" s="476"/>
      <c r="CT20" s="476"/>
      <c r="CU20" s="477"/>
      <c r="CV20" s="476"/>
      <c r="CW20" s="1270"/>
      <c r="CX20" s="11"/>
      <c r="CY20" s="1551"/>
      <c r="CZ20" s="7" t="str">
        <f>IF('JOURNÉE 1'!C21="","",'JOURNÉE 1'!C21)</f>
        <v/>
      </c>
      <c r="DA20" s="7" t="str">
        <f t="shared" si="23"/>
        <v/>
      </c>
      <c r="DB20" s="7" t="str">
        <f>IF('JOURNÉE 1'!AC21=0,"",'JOURNÉE 1'!AC21)</f>
        <v/>
      </c>
      <c r="DC20" s="7" t="str">
        <f>IF('JOURNÉE 1'!AP21=0,"",'JOURNÉE 1'!AP21)</f>
        <v/>
      </c>
      <c r="DD20" s="17" t="str">
        <f>IF(ISNA(VLOOKUP(BY20,'JOURNÉE 2'!$C$10:$AJ$45,1,FALSE)),"",VLOOKUP(BY20,'JOURNÉE 2'!$C$10:$AJ$45,1,FALSE))</f>
        <v/>
      </c>
      <c r="DE20" s="7" t="str">
        <f t="array" ref="DE20">IFERROR(INDEX(DD$9:DD$44,SMALL(IF(FREQUENCY(IF(DD$9:DD$80&lt;&gt;"",MATCH(DD$9:DD$80,DD$9:DD$80,0),""),ROW(DD$9:DD$80)-9)&gt;1,ROW(DD$9:DD$80)-9,""),ROW(A12))),"")</f>
        <v/>
      </c>
      <c r="DF20" s="468" t="str">
        <f t="array" ref="DF20">IF(DE20="","",MIN(IF(CZ$9:CZ$80=$DE20,DB$9:DB$80,"")))</f>
        <v/>
      </c>
      <c r="DG20" s="468" t="str">
        <f t="array" ref="DG20">IF(DE20="","",MIN(IF(CZ$9:CZ$80=$DE20,DC$9:DC$80,"")))</f>
        <v/>
      </c>
      <c r="DH20" s="7" t="str">
        <f>IF(ISNA(VLOOKUP(DD20,'JOURNÉE 1'!$C$10:$AE$45,24,FALSE)),"",VLOOKUP(DD20,'JOURNÉE 1'!$C$10:$AE$45,24,FALSE))</f>
        <v/>
      </c>
      <c r="DI20" s="7" t="str">
        <f>IF(ISNA(VLOOKUP(DD20,'JOURNÉE 1'!$C$10:$AP$45,35,FALSE)),"",VLOOKUP(DD20,'JOURNÉE 1'!$C$10:$AP$45,35,FALSE))</f>
        <v/>
      </c>
      <c r="DJ20" s="7" t="str">
        <f t="shared" si="24"/>
        <v/>
      </c>
      <c r="DK20" s="7" t="str">
        <f t="shared" si="25"/>
        <v/>
      </c>
      <c r="DL20" s="468" t="str">
        <f t="shared" si="26"/>
        <v/>
      </c>
      <c r="DM20" s="468" t="str">
        <f t="shared" si="27"/>
        <v/>
      </c>
      <c r="DN20" s="468" t="str">
        <f t="shared" si="28"/>
        <v/>
      </c>
      <c r="DO20" s="7"/>
      <c r="DP20" s="7"/>
      <c r="DQ20" s="7"/>
      <c r="DR20" s="11"/>
      <c r="DS20" s="469" t="str">
        <f ca="1">OFFSET($DK$9,INT((ROWS($1:12)-1)/2),MOD(ROWS($1:12)+1,2))</f>
        <v/>
      </c>
      <c r="DT20" s="7" t="str">
        <f t="shared" ca="1" si="29"/>
        <v/>
      </c>
      <c r="DU20" s="468" t="str">
        <f ca="1">OFFSET($DM$9,INT((ROWS($1:12)-1)/2),MOD(ROWS($1:12)+1,2))</f>
        <v/>
      </c>
      <c r="DV20" s="7" t="str">
        <f ca="1">IF(DT20="","",IF(DT20=0,"",IF(DT20="AB","",RANK(DT20,$DT$9:$DT$151,1)+COUNTIF($DT$9:DT20,DT20)-1)))</f>
        <v/>
      </c>
      <c r="DW20" s="468" t="str">
        <f t="shared" ca="1" si="30"/>
        <v/>
      </c>
      <c r="DX20" s="469" t="str">
        <f ca="1">OFFSET($DK$81,INT((ROWS($1:12)-1)/2),MOD(ROWS($1:12)+1,2))</f>
        <v/>
      </c>
      <c r="DY20" s="7" t="str">
        <f t="shared" ca="1" si="31"/>
        <v/>
      </c>
      <c r="DZ20" s="468" t="str">
        <f ca="1">OFFSET($DM$81,INT((ROWS($1:12)-1)/2),MOD(ROWS($1:12)+1,2))</f>
        <v/>
      </c>
      <c r="EA20" s="7" t="str">
        <f ca="1">IF(DY20="","",IF(DY20=0,"",IF(DY20="AB","",RANK(DY20,$DY$9:$DY$151,1)+COUNTIF($DY$9:DY20,DY20)-1)))</f>
        <v/>
      </c>
      <c r="EB20" s="468" t="str">
        <f t="shared" ca="1" si="32"/>
        <v/>
      </c>
      <c r="EC20" s="469" t="str">
        <f ca="1">OFFSET($DK$153,INT((ROWS($1:12)-1)/2),MOD(ROWS($1:12)+1,2))</f>
        <v/>
      </c>
      <c r="ED20" s="7" t="str">
        <f t="shared" ca="1" si="33"/>
        <v/>
      </c>
      <c r="EE20" s="468" t="str">
        <f ca="1">OFFSET($DM$153,INT((ROWS($1:12)-1)/2),MOD(ROWS($1:12)+1,2))</f>
        <v/>
      </c>
      <c r="EF20" s="7" t="str">
        <f ca="1">IF(EC20="","",IF(EC20=0,"",IF(EC20="AB","",RANK(EC20,$EC$9:$EC$104,1)+COUNTIF($EC$9:EC20,EC20)-1)))</f>
        <v/>
      </c>
      <c r="EG20" s="468" t="str">
        <f t="shared" ca="1" si="34"/>
        <v/>
      </c>
      <c r="EH20" s="468" t="str">
        <f ca="1">OFFSET($DK$201,INT((ROWS($1:12)-1)/2),MOD(ROWS($1:12)+1,2))</f>
        <v/>
      </c>
      <c r="EI20" s="7" t="str">
        <f t="shared" ca="1" si="35"/>
        <v/>
      </c>
      <c r="EJ20" s="468" t="str">
        <f ca="1">OFFSET($DM$201,INT((ROWS($1:12)-1)/2),MOD(ROWS($1:12)+1,2))</f>
        <v/>
      </c>
      <c r="EK20" s="7" t="str">
        <f ca="1">IF(EI20="","",IF(EI20=0,"",IF(EI20="AB","",RANK(EI20,$EI$9:$EI$104,1)+COUNTIF($EI$9:EI20,EI20)-1)))</f>
        <v/>
      </c>
      <c r="EL20" s="7" t="str">
        <f t="shared" ca="1" si="36"/>
        <v/>
      </c>
      <c r="EM20" s="469">
        <f ca="1">OFFSET($DK$237,INT((ROWS($1:12)-1)/2),MOD(ROWS($1:12)+1,2))</f>
        <v>0</v>
      </c>
      <c r="EN20" s="7" t="str">
        <f t="shared" ca="1" si="37"/>
        <v/>
      </c>
      <c r="EO20" s="468">
        <f ca="1">OFFSET($DM$237,INT((ROWS($1:12)-1)/2),MOD(ROWS($1:12)+1,2))</f>
        <v>0</v>
      </c>
      <c r="EP20" s="7" t="str">
        <f ca="1">IF(EN20="","",IF(EN20=0,"",IF(EN20="AB","",RANK(EN20,$EN$9:$EN$128,1)+COUNTIF($EN$9:EN20,EN20)-1)))</f>
        <v/>
      </c>
      <c r="EQ20" s="7" t="str">
        <f t="shared" ca="1" si="38"/>
        <v/>
      </c>
      <c r="ER20" s="469" t="str">
        <f ca="1">OFFSET($DK$305,INT((ROWS($1:12)-1)/2),MOD(ROWS($1:12)+1,2))</f>
        <v/>
      </c>
      <c r="ES20" s="7" t="str">
        <f t="shared" ca="1" si="39"/>
        <v/>
      </c>
      <c r="ET20" s="468" t="str">
        <f ca="1">OFFSET($DM$305,INT((ROWS($1:12)-1)/2),MOD(ROWS($1:12)+1,2))</f>
        <v/>
      </c>
      <c r="EU20" s="7" t="str">
        <f ca="1">IF(ES20="","",IF(ES20=0,"",IF(ES20="AB","",RANK(ES20,$ES$9:$ES$180,1)+COUNTIF($ES$9:ES20,ES20)-1)))</f>
        <v/>
      </c>
      <c r="EV20" s="468" t="str">
        <f t="shared" ca="1" si="40"/>
        <v/>
      </c>
      <c r="EW20" s="469" t="str">
        <f ca="1">OFFSET($DK$373,INT((ROWS($1:12)-1)/2),MOD(ROWS($1:12)+1,2))</f>
        <v/>
      </c>
      <c r="EX20" s="7" t="str">
        <f t="shared" ca="1" si="41"/>
        <v/>
      </c>
      <c r="EY20" s="468" t="str">
        <f ca="1">OFFSET($DM$373,INT((ROWS($1:12)-1)/2),MOD(ROWS($1:12)+1,2))</f>
        <v/>
      </c>
      <c r="EZ20" s="7" t="str">
        <f ca="1">IF(EX20="","",IF(EX20=0,"",IF(EX20="AB","",RANK(EX20,$EX$9:$EX$128,1)+COUNTIF($EX$9:EX20,EX20)-1)))</f>
        <v/>
      </c>
      <c r="FA20" s="468" t="str">
        <f t="shared" ca="1" si="42"/>
        <v/>
      </c>
      <c r="FB20" s="469" t="str">
        <f ca="1">OFFSET($DK$433,INT((ROWS($1:12)-1)/2),MOD(ROWS($1:12)+1,2))</f>
        <v/>
      </c>
      <c r="FC20" s="7" t="str">
        <f t="shared" ca="1" si="44"/>
        <v/>
      </c>
      <c r="FD20" s="468" t="str">
        <f ca="1">OFFSET($DM$433,INT((ROWS($1:12)-1)/2),MOD(ROWS($1:12)+1,2))</f>
        <v/>
      </c>
      <c r="FE20" s="7" t="str">
        <f ca="1">IF(FC20="","",IF(FC20=0,"",IF(FC20="AB","",RANK(FC20,$FC$9:$FC$122,1)+COUNTIF($FC$9:FC20,FC20)-1)))</f>
        <v/>
      </c>
      <c r="FF20" s="7" t="str">
        <f t="shared" ca="1" si="45"/>
        <v/>
      </c>
      <c r="FG20" s="475" t="str">
        <f ca="1">OFFSET($DK$489,INT((ROWS($1:12)-1)/2),MOD(ROWS($1:12)+1,2))</f>
        <v/>
      </c>
      <c r="FH20" s="935" t="str">
        <f t="shared" ca="1" si="46"/>
        <v/>
      </c>
      <c r="FI20" s="935" t="str">
        <f ca="1">OFFSET($DM$489,INT((ROWS($1:12)-1)/2),MOD(ROWS($1:12)+1,2))</f>
        <v/>
      </c>
      <c r="FJ20" s="935" t="str">
        <f ca="1">IF(FH20="","",IF(FH20=0,"",IF(FH20="AB","",RANK(FH20,$FH$9:$FH$122,1)+COUNTIF($FH$9:FH20,FH20)-1)))</f>
        <v/>
      </c>
      <c r="FK20" s="935" t="str">
        <f t="shared" ca="1" si="47"/>
        <v/>
      </c>
    </row>
    <row r="21" spans="1:167" ht="15.75" customHeight="1" x14ac:dyDescent="0.4">
      <c r="A21" s="1639"/>
      <c r="B21" s="1830"/>
      <c r="C21" s="232" t="str">
        <f>IF(ISBLANK('JOURNÉE 2'!C22),"",'JOURNÉE 2'!C22)</f>
        <v/>
      </c>
      <c r="D21" s="98" t="str">
        <f>IF(ISBLANK('JOURNÉE 2'!D22),"",'JOURNÉE 2'!D22)</f>
        <v/>
      </c>
      <c r="E21" s="98" t="str">
        <f>IF(ISBLANK('JOURNÉE 2'!E22),"",'JOURNÉE 2'!E22)</f>
        <v/>
      </c>
      <c r="F21" s="87" t="str">
        <f>IF(ISBLANK('JOURNÉE 2'!F22),"",'JOURNÉE 2'!F22)</f>
        <v/>
      </c>
      <c r="G21" s="87" t="str">
        <f>IF(ISBLANK('JOURNÉE 2'!G22),"",'JOURNÉE 2'!G22)</f>
        <v/>
      </c>
      <c r="H21" s="470" t="str">
        <f>IF(ISBLANK('JOURNÉE 2'!I22),"",'JOURNÉE 2'!I22)</f>
        <v/>
      </c>
      <c r="I21" s="1823" t="str">
        <f>IF(ISBLANK('JOURNÉE 2'!K22),"",'JOURNÉE 2'!K22)</f>
        <v/>
      </c>
      <c r="J21" s="1815" t="str">
        <f>IF(OR(I21="",I21=0,I21=999),"",I21)</f>
        <v/>
      </c>
      <c r="K21" s="1815" t="str">
        <f>IF('JOURNÉE 1'!K22=0,"",'JOURNÉE 1'!K22)</f>
        <v/>
      </c>
      <c r="L21" s="1815" t="str">
        <f>IF(OR(K21="",K21=0,K21=999),"",K21)</f>
        <v/>
      </c>
      <c r="M21" s="87"/>
      <c r="N21" s="87"/>
      <c r="O21" s="87"/>
      <c r="P21" s="87"/>
      <c r="Q21" s="1846" t="str">
        <f>IF(I21="","",I21-$BE$5)</f>
        <v/>
      </c>
      <c r="R21" s="1815" t="str">
        <f>IF(I21="","",RANK(I21,($I$9:$K$260),1))</f>
        <v/>
      </c>
      <c r="S21" s="1815" t="str">
        <f>IF(R21&gt;20,"",IF(R21&lt;=190,40-((R21-1)*2),1))</f>
        <v/>
      </c>
      <c r="T21" s="1834" t="str">
        <f>IF(OR(I21=""),"",RANK(I21,($I$9:$I$43),1))</f>
        <v/>
      </c>
      <c r="U21" s="1466" t="str">
        <f>IF(OR(K21=""),"",RANK(K21,($K$9:$K$43),1))</f>
        <v/>
      </c>
      <c r="V21" s="1466" t="str">
        <f>IF(T21="","",IF(T21&gt;3,"",IF(T21=1,I21,IF(T21=2,I21,IF(T21=3,I21)))))</f>
        <v/>
      </c>
      <c r="W21" s="275" t="str">
        <f>IF(ISBLANK('JOURNÉE 2'!U22),"",'JOURNÉE 2'!U22)</f>
        <v/>
      </c>
      <c r="X21" s="83" t="str">
        <f t="shared" si="0"/>
        <v/>
      </c>
      <c r="Y21" s="140" t="str">
        <f>IF('JOURNÉE 1'!AB22=0,"",'JOURNÉE 1'!AB22)</f>
        <v/>
      </c>
      <c r="Z21" s="83" t="str">
        <f t="shared" si="1"/>
        <v/>
      </c>
      <c r="AA21" s="83" t="str">
        <f t="shared" si="43"/>
        <v/>
      </c>
      <c r="AB21" s="83" t="str">
        <f t="shared" si="2"/>
        <v/>
      </c>
      <c r="AC21" s="83" t="str">
        <f t="shared" si="3"/>
        <v/>
      </c>
      <c r="AD21" s="83" t="str">
        <f>IF('JOURNÉE 1'!AG22="","",'JOURNÉE 1'!AG22)</f>
        <v/>
      </c>
      <c r="AE21" s="455" t="str">
        <f t="shared" si="4"/>
        <v/>
      </c>
      <c r="AF21" s="471" t="str">
        <f t="shared" si="5"/>
        <v/>
      </c>
      <c r="AG21" s="471" t="str">
        <f t="shared" si="6"/>
        <v/>
      </c>
      <c r="AH21" s="471"/>
      <c r="AI21" s="471"/>
      <c r="AJ21" s="83"/>
      <c r="AK21" s="140"/>
      <c r="AL21" s="276" t="str">
        <f t="shared" si="7"/>
        <v/>
      </c>
      <c r="AM21" s="83" t="str">
        <f t="shared" si="8"/>
        <v/>
      </c>
      <c r="AN21" s="471" t="str">
        <f t="shared" si="9"/>
        <v/>
      </c>
      <c r="AO21" s="471" t="str">
        <f t="shared" si="10"/>
        <v/>
      </c>
      <c r="AP21" s="457" t="str">
        <f t="shared" si="11"/>
        <v/>
      </c>
      <c r="AQ21" s="284" t="str">
        <f>IF('JOURNÉE 1'!AP22="","",'JOURNÉE 1'!AP22)</f>
        <v/>
      </c>
      <c r="AR21" s="270" t="str">
        <f>IF('JOURNÉE 1'!AT22="","",'JOURNÉE 1'!AT22)</f>
        <v/>
      </c>
      <c r="AS21" s="270" t="str">
        <f t="shared" si="12"/>
        <v/>
      </c>
      <c r="AT21" s="270" t="str">
        <f t="shared" si="13"/>
        <v/>
      </c>
      <c r="AU21" s="270"/>
      <c r="AV21" s="286"/>
      <c r="AW21" s="270"/>
      <c r="AX21" s="270"/>
      <c r="AY21" s="270" t="str">
        <f t="shared" si="14"/>
        <v/>
      </c>
      <c r="AZ21" s="271" t="str">
        <f t="shared" si="15"/>
        <v/>
      </c>
      <c r="BA21" s="272" t="str">
        <f t="shared" si="16"/>
        <v/>
      </c>
      <c r="BB21" s="458" t="str">
        <f t="shared" si="17"/>
        <v/>
      </c>
      <c r="BC21" s="472" t="str">
        <f t="shared" si="18"/>
        <v/>
      </c>
      <c r="BD21" s="458"/>
      <c r="BE21" s="278" t="str">
        <f t="shared" si="19"/>
        <v/>
      </c>
      <c r="BF21" s="1639"/>
      <c r="BG21" s="1639"/>
      <c r="BH21" s="1823" t="str">
        <f>IF('JOURNÉE 1'!K22=0,"",'JOURNÉE 1'!K22)</f>
        <v/>
      </c>
      <c r="BI21" s="1815" t="str">
        <f>IF(ISBLANK('JOURNÉE 2'!K22),"",'JOURNÉE 2'!K22)</f>
        <v/>
      </c>
      <c r="BJ21" s="1817" t="str">
        <f>IF(BW21="","",BW21)</f>
        <v/>
      </c>
      <c r="BK21" s="483"/>
      <c r="BL21" s="11"/>
      <c r="BM21" s="1513" t="str">
        <f>IF(OR(C21="",C22=""),"",CONCATENATE(C21,C22))</f>
        <v/>
      </c>
      <c r="BN21" s="1606" t="str">
        <f>IF(OR('JOURNÉE 1'!C22="",'JOURNÉE 1'!C23=""),"",CONCATENATE('JOURNÉE 1'!C22,'JOURNÉE 1'!C23))</f>
        <v/>
      </c>
      <c r="BO21" s="1606" t="str">
        <f>IF(I21="","",I21)</f>
        <v/>
      </c>
      <c r="BP21" s="1855">
        <f>IF(ISNA(VLOOKUP(BM21,'JOURNÉE 1'!$BI$10:$BK$257,2,FALSE)),"",VLOOKUP(BM21,'JOURNÉE 1'!$BI$10:$BK$257,2,FALSE))</f>
        <v>0</v>
      </c>
      <c r="BQ21" s="1606" t="str">
        <f>IF(BO21="","",MIN(BO21:BP21))</f>
        <v/>
      </c>
      <c r="BR21" s="1851" t="str">
        <f>IF(BS21="","",MIN(BS21:BT21))</f>
        <v/>
      </c>
      <c r="BS21" s="1606" t="str">
        <f>IF('JOURNÉE 1'!L22=0,"",'JOURNÉE 1'!L22)</f>
        <v/>
      </c>
      <c r="BT21" s="1809" t="str">
        <f>IF(ISNA(VLOOKUP(BN21,'JOURNÉE 2'!$BE$10:$BF$257,2,FALSE)),"",VLOOKUP(BN21,'JOURNÉE 2'!$BE$10:$BF$257,2,FALSE))</f>
        <v/>
      </c>
      <c r="BU21" s="1606" t="str">
        <f>IF(BT21=BR21,"",BR21)</f>
        <v/>
      </c>
      <c r="BV21" s="1795" t="str">
        <f>IF(BP21=BQ21,"",BQ21)</f>
        <v/>
      </c>
      <c r="BW21" s="1869"/>
      <c r="BX21" s="474" t="str">
        <f t="shared" si="20"/>
        <v/>
      </c>
      <c r="BY21" s="475" t="str">
        <f>IF('JOURNÉE 1'!C22=0,"",'JOURNÉE 1'!C22)</f>
        <v/>
      </c>
      <c r="BZ21" s="7">
        <v>13</v>
      </c>
      <c r="CA21" s="1445" t="s">
        <v>448</v>
      </c>
      <c r="CB21" s="1446">
        <v>25.2</v>
      </c>
      <c r="CC21" s="1447" t="s">
        <v>449</v>
      </c>
      <c r="CD21" s="17" t="s">
        <v>432</v>
      </c>
      <c r="CE21" s="882" t="str">
        <f t="shared" si="21"/>
        <v>MAX3</v>
      </c>
      <c r="CF21" s="878" t="s">
        <v>456</v>
      </c>
      <c r="CG21" s="7"/>
      <c r="CH21" s="94"/>
      <c r="CI21" s="1301">
        <f>IF(ISNA(VLOOKUP(CA21,'JOURNÉE 1'!$C$10:$AC$257,27,FALSE)),"",VLOOKUP(CA21,'JOURNÉE 1'!$C$10:$AC$257,27,FALSE))</f>
        <v>83</v>
      </c>
      <c r="CJ21" s="465" t="str">
        <f>IF(ISNA(VLOOKUP(CA21,'JOURNÉE 2'!$C$10:$V$259,20,FALSE)),"",VLOOKUP(CA21,'JOURNÉE 2'!$C$10:$V$259,20,FALSE))</f>
        <v/>
      </c>
      <c r="CK21" s="1263">
        <f t="shared" si="48"/>
        <v>83</v>
      </c>
      <c r="CL21" s="1266" t="s">
        <v>2029</v>
      </c>
      <c r="CM21" s="476">
        <v>92</v>
      </c>
      <c r="CN21" s="476" t="s">
        <v>2029</v>
      </c>
      <c r="CO21" s="476">
        <v>83</v>
      </c>
      <c r="CP21" s="476"/>
      <c r="CQ21" s="476"/>
      <c r="CR21" s="476"/>
      <c r="CS21" s="476"/>
      <c r="CT21" s="476"/>
      <c r="CU21" s="477"/>
      <c r="CV21" s="476"/>
      <c r="CW21" s="1270"/>
      <c r="CX21" s="11"/>
      <c r="CY21" s="1551"/>
      <c r="CZ21" s="7" t="str">
        <f>IF('JOURNÉE 1'!C22="","",'JOURNÉE 1'!C22)</f>
        <v/>
      </c>
      <c r="DA21" s="7" t="str">
        <f t="shared" si="23"/>
        <v/>
      </c>
      <c r="DB21" s="7" t="str">
        <f>IF('JOURNÉE 1'!AC22=0,"",'JOURNÉE 1'!AC22)</f>
        <v/>
      </c>
      <c r="DC21" s="7" t="str">
        <f>IF('JOURNÉE 1'!AP22=0,"",'JOURNÉE 1'!AP22)</f>
        <v/>
      </c>
      <c r="DD21" s="17" t="str">
        <f>IF(ISNA(VLOOKUP(BY21,'JOURNÉE 2'!$C$10:$AJ$45,1,FALSE)),"",VLOOKUP(BY21,'JOURNÉE 2'!$C$10:$AJ$45,1,FALSE))</f>
        <v/>
      </c>
      <c r="DE21" s="7" t="str">
        <f t="array" ref="DE21">IFERROR(INDEX(DD$9:DD$44,SMALL(IF(FREQUENCY(IF(DD$9:DD$80&lt;&gt;"",MATCH(DD$9:DD$80,DD$9:DD$80,0),""),ROW(DD$9:DD$80)-9)&gt;1,ROW(DD$9:DD$80)-9,""),ROW(A13))),"")</f>
        <v/>
      </c>
      <c r="DF21" s="468" t="str">
        <f t="array" ref="DF21">IF(DE21="","",MIN(IF(CZ$9:CZ$80=$DE21,DB$9:DB$80,"")))</f>
        <v/>
      </c>
      <c r="DG21" s="468" t="str">
        <f t="array" ref="DG21">IF(DE21="","",MIN(IF(CZ$9:CZ$80=$DE21,DC$9:DC$80,"")))</f>
        <v/>
      </c>
      <c r="DH21" s="7" t="str">
        <f>IF(ISNA(VLOOKUP(DD21,'JOURNÉE 1'!$C$10:$AE$45,24,FALSE)),"",VLOOKUP(DD21,'JOURNÉE 1'!$C$10:$AE$45,24,FALSE))</f>
        <v/>
      </c>
      <c r="DI21" s="7" t="str">
        <f>IF(ISNA(VLOOKUP(DD21,'JOURNÉE 1'!$C$10:$AP$45,35,FALSE)),"",VLOOKUP(DD21,'JOURNÉE 1'!$C$10:$AP$45,35,FALSE))</f>
        <v/>
      </c>
      <c r="DJ21" s="7" t="str">
        <f t="shared" si="24"/>
        <v/>
      </c>
      <c r="DK21" s="7" t="str">
        <f t="shared" si="25"/>
        <v/>
      </c>
      <c r="DL21" s="468" t="str">
        <f t="shared" si="26"/>
        <v/>
      </c>
      <c r="DM21" s="468" t="str">
        <f t="shared" si="27"/>
        <v/>
      </c>
      <c r="DN21" s="7" t="str">
        <f t="shared" si="28"/>
        <v/>
      </c>
      <c r="DO21" s="7"/>
      <c r="DP21" s="7"/>
      <c r="DQ21" s="7"/>
      <c r="DR21" s="11"/>
      <c r="DS21" s="469" t="str">
        <f ca="1">OFFSET($DK$9,INT((ROWS($1:13)-1)/2),MOD(ROWS($1:13)+1,2))</f>
        <v/>
      </c>
      <c r="DT21" s="7" t="str">
        <f t="shared" ca="1" si="29"/>
        <v/>
      </c>
      <c r="DU21" s="468" t="str">
        <f ca="1">OFFSET($DM$9,INT((ROWS($1:13)-1)/2),MOD(ROWS($1:13)+1,2))</f>
        <v/>
      </c>
      <c r="DV21" s="7" t="str">
        <f ca="1">IF(DT21="","",IF(DT21=0,"",IF(DT21="AB","",RANK(DT21,$DT$9:$DT$151,1)+COUNTIF($DT$9:DT21,DT21)-1)))</f>
        <v/>
      </c>
      <c r="DW21" s="468" t="str">
        <f t="shared" ca="1" si="30"/>
        <v/>
      </c>
      <c r="DX21" s="469" t="str">
        <f ca="1">OFFSET($DK$81,INT((ROWS($1:13)-1)/2),MOD(ROWS($1:13)+1,2))</f>
        <v/>
      </c>
      <c r="DY21" s="7" t="str">
        <f t="shared" ca="1" si="31"/>
        <v/>
      </c>
      <c r="DZ21" s="468" t="str">
        <f ca="1">OFFSET($DM$81,INT((ROWS($1:13)-1)/2),MOD(ROWS($1:13)+1,2))</f>
        <v/>
      </c>
      <c r="EA21" s="7" t="str">
        <f ca="1">IF(DY21="","",IF(DY21=0,"",IF(DY21="AB","",RANK(DY21,$DY$9:$DY$151,1)+COUNTIF($DY$9:DY21,DY21)-1)))</f>
        <v/>
      </c>
      <c r="EB21" s="468" t="str">
        <f t="shared" ca="1" si="32"/>
        <v/>
      </c>
      <c r="EC21" s="469" t="str">
        <f ca="1">OFFSET($DK$153,INT((ROWS($1:13)-1)/2),MOD(ROWS($1:13)+1,2))</f>
        <v/>
      </c>
      <c r="ED21" s="7" t="str">
        <f t="shared" ca="1" si="33"/>
        <v/>
      </c>
      <c r="EE21" s="468" t="str">
        <f ca="1">OFFSET($DM$153,INT((ROWS($1:13)-1)/2),MOD(ROWS($1:13)+1,2))</f>
        <v/>
      </c>
      <c r="EF21" s="7" t="str">
        <f ca="1">IF(EC21="","",IF(EC21=0,"",IF(EC21="AB","",RANK(EC21,$EC$9:$EC$104,1)+COUNTIF($EC$9:EC21,EC21)-1)))</f>
        <v/>
      </c>
      <c r="EG21" s="468" t="str">
        <f t="shared" ca="1" si="34"/>
        <v/>
      </c>
      <c r="EH21" s="468" t="str">
        <f ca="1">OFFSET($DK$201,INT((ROWS($1:13)-1)/2),MOD(ROWS($1:13)+1,2))</f>
        <v/>
      </c>
      <c r="EI21" s="7" t="str">
        <f t="shared" ca="1" si="35"/>
        <v/>
      </c>
      <c r="EJ21" s="468" t="str">
        <f ca="1">OFFSET($DM$201,INT((ROWS($1:13)-1)/2),MOD(ROWS($1:13)+1,2))</f>
        <v/>
      </c>
      <c r="EK21" s="7" t="str">
        <f ca="1">IF(EI21="","",IF(EI21=0,"",IF(EI21="AB","",RANK(EI21,$EI$9:$EI$104,1)+COUNTIF($EI$9:EI21,EI21)-1)))</f>
        <v/>
      </c>
      <c r="EL21" s="7" t="str">
        <f t="shared" ca="1" si="36"/>
        <v/>
      </c>
      <c r="EM21" s="469">
        <f ca="1">OFFSET($DK$237,INT((ROWS($1:13)-1)/2),MOD(ROWS($1:13)+1,2))</f>
        <v>0</v>
      </c>
      <c r="EN21" s="7" t="str">
        <f t="shared" ca="1" si="37"/>
        <v/>
      </c>
      <c r="EO21" s="468">
        <f ca="1">OFFSET($DM$237,INT((ROWS($1:13)-1)/2),MOD(ROWS($1:13)+1,2))</f>
        <v>0</v>
      </c>
      <c r="EP21" s="7" t="str">
        <f ca="1">IF(EN21="","",IF(EN21=0,"",IF(EN21="AB","",RANK(EN21,$EN$9:$EN$128,1)+COUNTIF($EN$9:EN21,EN21)-1)))</f>
        <v/>
      </c>
      <c r="EQ21" s="7" t="str">
        <f t="shared" ca="1" si="38"/>
        <v/>
      </c>
      <c r="ER21" s="469" t="str">
        <f ca="1">OFFSET($DK$305,INT((ROWS($1:13)-1)/2),MOD(ROWS($1:13)+1,2))</f>
        <v/>
      </c>
      <c r="ES21" s="7" t="str">
        <f t="shared" ca="1" si="39"/>
        <v/>
      </c>
      <c r="ET21" s="468" t="str">
        <f ca="1">OFFSET($DM$305,INT((ROWS($1:13)-1)/2),MOD(ROWS($1:13)+1,2))</f>
        <v/>
      </c>
      <c r="EU21" s="7" t="str">
        <f ca="1">IF(ES21="","",IF(ES21=0,"",IF(ES21="AB","",RANK(ES21,$ES$9:$ES$180,1)+COUNTIF($ES$9:ES21,ES21)-1)))</f>
        <v/>
      </c>
      <c r="EV21" s="468" t="str">
        <f t="shared" ca="1" si="40"/>
        <v/>
      </c>
      <c r="EW21" s="469" t="str">
        <f ca="1">OFFSET($DK$373,INT((ROWS($1:13)-1)/2),MOD(ROWS($1:13)+1,2))</f>
        <v/>
      </c>
      <c r="EX21" s="7" t="str">
        <f t="shared" ca="1" si="41"/>
        <v/>
      </c>
      <c r="EY21" s="468" t="str">
        <f ca="1">OFFSET($DM$373,INT((ROWS($1:13)-1)/2),MOD(ROWS($1:13)+1,2))</f>
        <v/>
      </c>
      <c r="EZ21" s="7" t="str">
        <f ca="1">IF(EX21="","",IF(EX21=0,"",IF(EX21="AB","",RANK(EX21,$EX$9:$EX$128,1)+COUNTIF($EX$9:EX21,EX21)-1)))</f>
        <v/>
      </c>
      <c r="FA21" s="468" t="str">
        <f t="shared" ca="1" si="42"/>
        <v/>
      </c>
      <c r="FB21" s="469" t="str">
        <f ca="1">OFFSET($DK$433,INT((ROWS($1:13)-1)/2),MOD(ROWS($1:13)+1,2))</f>
        <v/>
      </c>
      <c r="FC21" s="7" t="str">
        <f t="shared" ca="1" si="44"/>
        <v/>
      </c>
      <c r="FD21" s="468" t="str">
        <f ca="1">OFFSET($DM$433,INT((ROWS($1:13)-1)/2),MOD(ROWS($1:13)+1,2))</f>
        <v/>
      </c>
      <c r="FE21" s="7" t="str">
        <f ca="1">IF(FC21="","",IF(FC21=0,"",IF(FC21="AB","",RANK(FC21,$FC$9:$FC$122,1)+COUNTIF($FC$9:FC21,FC21)-1)))</f>
        <v/>
      </c>
      <c r="FF21" s="7" t="str">
        <f t="shared" ca="1" si="45"/>
        <v/>
      </c>
      <c r="FG21" s="475" t="str">
        <f ca="1">OFFSET($DK$489,INT((ROWS($1:13)-1)/2),MOD(ROWS($1:13)+1,2))</f>
        <v/>
      </c>
      <c r="FH21" s="935" t="str">
        <f t="shared" ca="1" si="46"/>
        <v/>
      </c>
      <c r="FI21" s="935" t="str">
        <f ca="1">OFFSET($DM$489,INT((ROWS($1:13)-1)/2),MOD(ROWS($1:13)+1,2))</f>
        <v/>
      </c>
      <c r="FJ21" s="935" t="str">
        <f ca="1">IF(FH21="","",IF(FH21=0,"",IF(FH21="AB","",RANK(FH21,$FH$9:$FH$122,1)+COUNTIF($FH$9:FH21,FH21)-1)))</f>
        <v/>
      </c>
      <c r="FK21" s="935" t="str">
        <f t="shared" ca="1" si="47"/>
        <v/>
      </c>
    </row>
    <row r="22" spans="1:167" ht="15.75" customHeight="1" x14ac:dyDescent="0.4">
      <c r="A22" s="1639"/>
      <c r="B22" s="1483"/>
      <c r="C22" s="232" t="str">
        <f>IF(ISBLANK('JOURNÉE 2'!C23),"",'JOURNÉE 2'!C23)</f>
        <v/>
      </c>
      <c r="D22" s="98" t="str">
        <f>IF(ISBLANK('JOURNÉE 2'!D23),"",'JOURNÉE 2'!D23)</f>
        <v/>
      </c>
      <c r="E22" s="98" t="str">
        <f>IF(ISBLANK('JOURNÉE 2'!E23),"",'JOURNÉE 2'!E23)</f>
        <v/>
      </c>
      <c r="F22" s="87" t="str">
        <f>IF(ISBLANK('JOURNÉE 2'!F23),"",'JOURNÉE 2'!F23)</f>
        <v/>
      </c>
      <c r="G22" s="87" t="str">
        <f>IF(ISBLANK('JOURNÉE 2'!G23),"",'JOURNÉE 2'!G23)</f>
        <v/>
      </c>
      <c r="H22" s="470" t="str">
        <f>IF(ISBLANK('JOURNÉE 2'!I23),"",'JOURNÉE 2'!I23)</f>
        <v/>
      </c>
      <c r="I22" s="1833"/>
      <c r="J22" s="1465"/>
      <c r="K22" s="1465"/>
      <c r="L22" s="1465"/>
      <c r="M22" s="87"/>
      <c r="N22" s="87"/>
      <c r="O22" s="87"/>
      <c r="P22" s="87"/>
      <c r="Q22" s="1847"/>
      <c r="R22" s="1465"/>
      <c r="S22" s="1465"/>
      <c r="T22" s="1833"/>
      <c r="U22" s="1465"/>
      <c r="V22" s="1465"/>
      <c r="W22" s="275" t="str">
        <f>IF(ISBLANK('JOURNÉE 2'!U23),"",'JOURNÉE 2'!U23)</f>
        <v/>
      </c>
      <c r="X22" s="83" t="str">
        <f t="shared" si="0"/>
        <v/>
      </c>
      <c r="Y22" s="140" t="str">
        <f>IF('JOURNÉE 1'!AB23=0,"",'JOURNÉE 1'!AB23)</f>
        <v/>
      </c>
      <c r="Z22" s="83" t="str">
        <f t="shared" si="1"/>
        <v/>
      </c>
      <c r="AA22" s="83" t="str">
        <f t="shared" si="43"/>
        <v/>
      </c>
      <c r="AB22" s="83" t="str">
        <f t="shared" si="2"/>
        <v/>
      </c>
      <c r="AC22" s="83" t="str">
        <f t="shared" si="3"/>
        <v/>
      </c>
      <c r="AD22" s="83" t="str">
        <f>IF('JOURNÉE 1'!AG23="","",'JOURNÉE 1'!AG23)</f>
        <v/>
      </c>
      <c r="AE22" s="455" t="str">
        <f t="shared" si="4"/>
        <v/>
      </c>
      <c r="AF22" s="471" t="str">
        <f t="shared" si="5"/>
        <v/>
      </c>
      <c r="AG22" s="471" t="str">
        <f t="shared" si="6"/>
        <v/>
      </c>
      <c r="AH22" s="471"/>
      <c r="AI22" s="471"/>
      <c r="AJ22" s="83"/>
      <c r="AK22" s="140"/>
      <c r="AL22" s="276" t="str">
        <f t="shared" si="7"/>
        <v/>
      </c>
      <c r="AM22" s="83" t="str">
        <f t="shared" si="8"/>
        <v/>
      </c>
      <c r="AN22" s="471" t="str">
        <f t="shared" si="9"/>
        <v/>
      </c>
      <c r="AO22" s="471" t="str">
        <f t="shared" si="10"/>
        <v/>
      </c>
      <c r="AP22" s="457" t="str">
        <f t="shared" si="11"/>
        <v/>
      </c>
      <c r="AQ22" s="284" t="str">
        <f>IF('JOURNÉE 1'!AP23="","",'JOURNÉE 1'!AP23)</f>
        <v/>
      </c>
      <c r="AR22" s="270" t="str">
        <f>IF('JOURNÉE 1'!AT23="","",'JOURNÉE 1'!AT23)</f>
        <v/>
      </c>
      <c r="AS22" s="270" t="str">
        <f t="shared" si="12"/>
        <v/>
      </c>
      <c r="AT22" s="270" t="str">
        <f t="shared" si="13"/>
        <v/>
      </c>
      <c r="AU22" s="270"/>
      <c r="AV22" s="286"/>
      <c r="AW22" s="270"/>
      <c r="AX22" s="270"/>
      <c r="AY22" s="270" t="str">
        <f t="shared" si="14"/>
        <v/>
      </c>
      <c r="AZ22" s="271" t="str">
        <f t="shared" si="15"/>
        <v/>
      </c>
      <c r="BA22" s="272" t="str">
        <f t="shared" si="16"/>
        <v/>
      </c>
      <c r="BB22" s="458" t="str">
        <f t="shared" si="17"/>
        <v/>
      </c>
      <c r="BC22" s="472" t="str">
        <f t="shared" si="18"/>
        <v/>
      </c>
      <c r="BD22" s="458"/>
      <c r="BE22" s="278" t="str">
        <f t="shared" si="19"/>
        <v/>
      </c>
      <c r="BF22" s="1639"/>
      <c r="BG22" s="1639"/>
      <c r="BH22" s="1833"/>
      <c r="BI22" s="1465"/>
      <c r="BJ22" s="1849"/>
      <c r="BK22" s="483"/>
      <c r="BL22" s="11"/>
      <c r="BM22" s="1723"/>
      <c r="BN22" s="1528"/>
      <c r="BO22" s="1528"/>
      <c r="BP22" s="1528"/>
      <c r="BQ22" s="1528"/>
      <c r="BR22" s="1852"/>
      <c r="BS22" s="1528"/>
      <c r="BT22" s="1514"/>
      <c r="BU22" s="1528"/>
      <c r="BV22" s="1796"/>
      <c r="BW22" s="1798"/>
      <c r="BX22" s="474" t="str">
        <f t="shared" si="20"/>
        <v/>
      </c>
      <c r="BY22" s="475" t="str">
        <f>IF('JOURNÉE 1'!C23=0,"",'JOURNÉE 1'!C23)</f>
        <v/>
      </c>
      <c r="BZ22" s="7">
        <v>14</v>
      </c>
      <c r="CA22" s="1445" t="s">
        <v>450</v>
      </c>
      <c r="CB22" s="1446">
        <v>36</v>
      </c>
      <c r="CC22" s="1447" t="s">
        <v>451</v>
      </c>
      <c r="CD22" s="17" t="s">
        <v>432</v>
      </c>
      <c r="CE22" s="882" t="str">
        <f t="shared" si="21"/>
        <v>MAX3</v>
      </c>
      <c r="CF22" s="878" t="s">
        <v>458</v>
      </c>
      <c r="CG22" s="7"/>
      <c r="CH22" s="94"/>
      <c r="CI22" s="1301" t="str">
        <f>IF(ISNA(VLOOKUP(CA22,'JOURNÉE 1'!$C$10:$AC$257,27,FALSE)),"",VLOOKUP(CA22,'JOURNÉE 1'!$C$10:$AC$257,27,FALSE))</f>
        <v/>
      </c>
      <c r="CJ22" s="465" t="str">
        <f>IF(ISNA(VLOOKUP(CA22,'JOURNÉE 2'!$C$10:$V$259,20,FALSE)),"",VLOOKUP(CA22,'JOURNÉE 2'!$C$10:$V$259,20,FALSE))</f>
        <v/>
      </c>
      <c r="CK22" s="1263" t="str">
        <f t="shared" si="48"/>
        <v/>
      </c>
      <c r="CL22" s="1266" t="s">
        <v>2029</v>
      </c>
      <c r="CM22" s="476" t="s">
        <v>2029</v>
      </c>
      <c r="CN22" s="476" t="s">
        <v>2029</v>
      </c>
      <c r="CO22" s="476" t="s">
        <v>2029</v>
      </c>
      <c r="CP22" s="476"/>
      <c r="CQ22" s="476"/>
      <c r="CR22" s="476"/>
      <c r="CS22" s="476"/>
      <c r="CT22" s="476"/>
      <c r="CU22" s="477"/>
      <c r="CV22" s="476"/>
      <c r="CW22" s="1270"/>
      <c r="CX22" s="11"/>
      <c r="CY22" s="1551"/>
      <c r="CZ22" s="7" t="str">
        <f>IF('JOURNÉE 1'!C23="","",'JOURNÉE 1'!C23)</f>
        <v/>
      </c>
      <c r="DA22" s="7" t="str">
        <f t="shared" si="23"/>
        <v/>
      </c>
      <c r="DB22" s="7" t="str">
        <f>IF('JOURNÉE 1'!AC23=0,"",'JOURNÉE 1'!AC23)</f>
        <v/>
      </c>
      <c r="DC22" s="7" t="str">
        <f>IF('JOURNÉE 1'!AP23=0,"",'JOURNÉE 1'!AP23)</f>
        <v/>
      </c>
      <c r="DD22" s="17" t="str">
        <f>IF(ISNA(VLOOKUP(BY22,'JOURNÉE 2'!$C$10:$AJ$45,1,FALSE)),"",VLOOKUP(BY22,'JOURNÉE 2'!$C$10:$AJ$45,1,FALSE))</f>
        <v/>
      </c>
      <c r="DE22" s="7" t="str">
        <f t="array" ref="DE22">IFERROR(INDEX(DD$9:DD$44,SMALL(IF(FREQUENCY(IF(DD$9:DD$80&lt;&gt;"",MATCH(DD$9:DD$80,DD$9:DD$80,0),""),ROW(DD$9:DD$80)-9)&gt;1,ROW(DD$9:DD$80)-9,""),ROW(A14))),"")</f>
        <v/>
      </c>
      <c r="DF22" s="468" t="str">
        <f t="array" ref="DF22">IF(DE22="","",MIN(IF(CZ$9:CZ$80=$DE22,DB$9:DB$80,"")))</f>
        <v/>
      </c>
      <c r="DG22" s="468" t="str">
        <f t="array" ref="DG22">IF(DE22="","",MIN(IF(CZ$9:CZ$80=$DE22,DC$9:DC$80,"")))</f>
        <v/>
      </c>
      <c r="DH22" s="7" t="str">
        <f>IF(ISNA(VLOOKUP(DD22,'JOURNÉE 1'!$C$10:$AE$45,24,FALSE)),"",VLOOKUP(DD22,'JOURNÉE 1'!$C$10:$AE$45,24,FALSE))</f>
        <v/>
      </c>
      <c r="DI22" s="7" t="str">
        <f>IF(ISNA(VLOOKUP(DD22,'JOURNÉE 1'!$C$10:$AP$45,35,FALSE)),"",VLOOKUP(DD22,'JOURNÉE 1'!$C$10:$AP$45,35,FALSE))</f>
        <v/>
      </c>
      <c r="DJ22" s="7" t="str">
        <f t="shared" si="24"/>
        <v/>
      </c>
      <c r="DK22" s="7" t="str">
        <f t="shared" si="25"/>
        <v/>
      </c>
      <c r="DL22" s="468" t="str">
        <f t="shared" si="26"/>
        <v/>
      </c>
      <c r="DM22" s="468" t="str">
        <f t="shared" si="27"/>
        <v/>
      </c>
      <c r="DN22" s="7" t="str">
        <f t="shared" si="28"/>
        <v/>
      </c>
      <c r="DO22" s="7"/>
      <c r="DP22" s="7"/>
      <c r="DQ22" s="7"/>
      <c r="DR22" s="11"/>
      <c r="DS22" s="469" t="str">
        <f ca="1">OFFSET($DK$9,INT((ROWS($1:14)-1)/2),MOD(ROWS($1:14)+1,2))</f>
        <v/>
      </c>
      <c r="DT22" s="7" t="str">
        <f t="shared" ca="1" si="29"/>
        <v/>
      </c>
      <c r="DU22" s="468" t="str">
        <f ca="1">OFFSET($DM$9,INT((ROWS($1:14)-1)/2),MOD(ROWS($1:14)+1,2))</f>
        <v/>
      </c>
      <c r="DV22" s="7" t="str">
        <f ca="1">IF(DT22="","",IF(DT22=0,"",IF(DT22="AB","",RANK(DT22,$DT$9:$DT$151,1)+COUNTIF($DT$9:DT22,DT22)-1)))</f>
        <v/>
      </c>
      <c r="DW22" s="468" t="str">
        <f t="shared" ca="1" si="30"/>
        <v/>
      </c>
      <c r="DX22" s="469" t="str">
        <f ca="1">OFFSET($DK$81,INT((ROWS($1:14)-1)/2),MOD(ROWS($1:14)+1,2))</f>
        <v/>
      </c>
      <c r="DY22" s="7" t="str">
        <f t="shared" ca="1" si="31"/>
        <v/>
      </c>
      <c r="DZ22" s="468" t="str">
        <f ca="1">OFFSET($DM$81,INT((ROWS($1:14)-1)/2),MOD(ROWS($1:14)+1,2))</f>
        <v/>
      </c>
      <c r="EA22" s="7" t="str">
        <f ca="1">IF(DY22="","",IF(DY22=0,"",IF(DY22="AB","",RANK(DY22,$DY$9:$DY$151,1)+COUNTIF($DY$9:DY22,DY22)-1)))</f>
        <v/>
      </c>
      <c r="EB22" s="468" t="str">
        <f t="shared" ca="1" si="32"/>
        <v/>
      </c>
      <c r="EC22" s="469" t="str">
        <f ca="1">OFFSET($DK$153,INT((ROWS($1:14)-1)/2),MOD(ROWS($1:14)+1,2))</f>
        <v/>
      </c>
      <c r="ED22" s="7" t="str">
        <f t="shared" ca="1" si="33"/>
        <v/>
      </c>
      <c r="EE22" s="468" t="str">
        <f ca="1">OFFSET($DM$153,INT((ROWS($1:14)-1)/2),MOD(ROWS($1:14)+1,2))</f>
        <v/>
      </c>
      <c r="EF22" s="7" t="str">
        <f ca="1">IF(EC22="","",IF(EC22=0,"",IF(EC22="AB","",RANK(EC22,$EC$9:$EC$104,1)+COUNTIF($EC$9:EC22,EC22)-1)))</f>
        <v/>
      </c>
      <c r="EG22" s="468" t="str">
        <f t="shared" ca="1" si="34"/>
        <v/>
      </c>
      <c r="EH22" s="468" t="str">
        <f ca="1">OFFSET($DK$201,INT((ROWS($1:14)-1)/2),MOD(ROWS($1:14)+1,2))</f>
        <v/>
      </c>
      <c r="EI22" s="7" t="str">
        <f t="shared" ca="1" si="35"/>
        <v/>
      </c>
      <c r="EJ22" s="468" t="str">
        <f ca="1">OFFSET($DM$201,INT((ROWS($1:14)-1)/2),MOD(ROWS($1:14)+1,2))</f>
        <v/>
      </c>
      <c r="EK22" s="7" t="str">
        <f ca="1">IF(EI22="","",IF(EI22=0,"",IF(EI22="AB","",RANK(EI22,$EI$9:$EI$104,1)+COUNTIF($EI$9:EI22,EI22)-1)))</f>
        <v/>
      </c>
      <c r="EL22" s="7" t="str">
        <f t="shared" ca="1" si="36"/>
        <v/>
      </c>
      <c r="EM22" s="469">
        <f ca="1">OFFSET($DK$237,INT((ROWS($1:14)-1)/2),MOD(ROWS($1:14)+1,2))</f>
        <v>0</v>
      </c>
      <c r="EN22" s="7" t="str">
        <f t="shared" ca="1" si="37"/>
        <v/>
      </c>
      <c r="EO22" s="468">
        <f ca="1">OFFSET($DM$237,INT((ROWS($1:14)-1)/2),MOD(ROWS($1:14)+1,2))</f>
        <v>0</v>
      </c>
      <c r="EP22" s="7" t="str">
        <f ca="1">IF(EN22="","",IF(EN22=0,"",IF(EN22="AB","",RANK(EN22,$EN$9:$EN$128,1)+COUNTIF($EN$9:EN22,EN22)-1)))</f>
        <v/>
      </c>
      <c r="EQ22" s="7" t="str">
        <f t="shared" ca="1" si="38"/>
        <v/>
      </c>
      <c r="ER22" s="469" t="str">
        <f ca="1">OFFSET($DK$305,INT((ROWS($1:14)-1)/2),MOD(ROWS($1:14)+1,2))</f>
        <v/>
      </c>
      <c r="ES22" s="7" t="str">
        <f t="shared" ca="1" si="39"/>
        <v/>
      </c>
      <c r="ET22" s="468" t="str">
        <f ca="1">OFFSET($DM$305,INT((ROWS($1:14)-1)/2),MOD(ROWS($1:14)+1,2))</f>
        <v/>
      </c>
      <c r="EU22" s="7" t="str">
        <f ca="1">IF(ES22="","",IF(ES22=0,"",IF(ES22="AB","",RANK(ES22,$ES$9:$ES$180,1)+COUNTIF($ES$9:ES22,ES22)-1)))</f>
        <v/>
      </c>
      <c r="EV22" s="468" t="str">
        <f t="shared" ca="1" si="40"/>
        <v/>
      </c>
      <c r="EW22" s="469" t="str">
        <f ca="1">OFFSET($DK$373,INT((ROWS($1:14)-1)/2),MOD(ROWS($1:14)+1,2))</f>
        <v/>
      </c>
      <c r="EX22" s="7" t="str">
        <f t="shared" ca="1" si="41"/>
        <v/>
      </c>
      <c r="EY22" s="468" t="str">
        <f ca="1">OFFSET($DM$373,INT((ROWS($1:14)-1)/2),MOD(ROWS($1:14)+1,2))</f>
        <v/>
      </c>
      <c r="EZ22" s="7" t="str">
        <f ca="1">IF(EX22="","",IF(EX22=0,"",IF(EX22="AB","",RANK(EX22,$EX$9:$EX$128,1)+COUNTIF($EX$9:EX22,EX22)-1)))</f>
        <v/>
      </c>
      <c r="FA22" s="468" t="str">
        <f t="shared" ca="1" si="42"/>
        <v/>
      </c>
      <c r="FB22" s="469" t="str">
        <f ca="1">OFFSET($DK$433,INT((ROWS($1:14)-1)/2),MOD(ROWS($1:14)+1,2))</f>
        <v/>
      </c>
      <c r="FC22" s="7" t="str">
        <f t="shared" ca="1" si="44"/>
        <v/>
      </c>
      <c r="FD22" s="468" t="str">
        <f ca="1">OFFSET($DM$433,INT((ROWS($1:14)-1)/2),MOD(ROWS($1:14)+1,2))</f>
        <v/>
      </c>
      <c r="FE22" s="7" t="str">
        <f ca="1">IF(FC22="","",IF(FC22=0,"",IF(FC22="AB","",RANK(FC22,$FC$9:$FC$122,1)+COUNTIF($FC$9:FC22,FC22)-1)))</f>
        <v/>
      </c>
      <c r="FF22" s="7" t="str">
        <f t="shared" ca="1" si="45"/>
        <v/>
      </c>
      <c r="FG22" s="475" t="str">
        <f ca="1">OFFSET($DK$489,INT((ROWS($1:14)-1)/2),MOD(ROWS($1:14)+1,2))</f>
        <v/>
      </c>
      <c r="FH22" s="935" t="str">
        <f t="shared" ca="1" si="46"/>
        <v/>
      </c>
      <c r="FI22" s="935" t="str">
        <f ca="1">OFFSET($DM$489,INT((ROWS($1:14)-1)/2),MOD(ROWS($1:14)+1,2))</f>
        <v/>
      </c>
      <c r="FJ22" s="935" t="str">
        <f ca="1">IF(FH22="","",IF(FH22=0,"",IF(FH22="AB","",RANK(FH22,$FH$9:$FH$122,1)+COUNTIF($FH$9:FH22,FH22)-1)))</f>
        <v/>
      </c>
      <c r="FK22" s="935" t="str">
        <f t="shared" ca="1" si="47"/>
        <v/>
      </c>
    </row>
    <row r="23" spans="1:167" ht="15.75" customHeight="1" x14ac:dyDescent="0.4">
      <c r="A23" s="1639"/>
      <c r="B23" s="1831"/>
      <c r="C23" s="232" t="str">
        <f>IF(ISBLANK('JOURNÉE 2'!C24),"",'JOURNÉE 2'!C24)</f>
        <v/>
      </c>
      <c r="D23" s="98" t="str">
        <f>IF(ISBLANK('JOURNÉE 2'!D24),"",'JOURNÉE 2'!D24)</f>
        <v/>
      </c>
      <c r="E23" s="98" t="str">
        <f>IF(ISBLANK('JOURNÉE 2'!E24),"",'JOURNÉE 2'!E24)</f>
        <v/>
      </c>
      <c r="F23" s="87" t="str">
        <f>IF(ISBLANK('JOURNÉE 2'!F24),"",'JOURNÉE 2'!F24)</f>
        <v/>
      </c>
      <c r="G23" s="87" t="str">
        <f>IF(ISBLANK('JOURNÉE 2'!G24),"",'JOURNÉE 2'!G24)</f>
        <v/>
      </c>
      <c r="H23" s="470" t="str">
        <f>IF(ISBLANK('JOURNÉE 2'!I24),"",'JOURNÉE 2'!I24)</f>
        <v/>
      </c>
      <c r="I23" s="1834" t="str">
        <f>IF(ISBLANK('JOURNÉE 2'!K24),"",'JOURNÉE 2'!K24)</f>
        <v/>
      </c>
      <c r="J23" s="1466" t="str">
        <f>IF(OR(I23="",I23=0,I23=999),"",I23)</f>
        <v/>
      </c>
      <c r="K23" s="1466" t="str">
        <f>IF('JOURNÉE 1'!K24=0,"",'JOURNÉE 1'!K24)</f>
        <v/>
      </c>
      <c r="L23" s="1466" t="str">
        <f>IF(OR(K23="",K23=0,K23=999),"",K23)</f>
        <v/>
      </c>
      <c r="M23" s="87"/>
      <c r="N23" s="87"/>
      <c r="O23" s="87"/>
      <c r="P23" s="87"/>
      <c r="Q23" s="1825" t="str">
        <f>IF(I23="","",I23-$BE$5)</f>
        <v/>
      </c>
      <c r="R23" s="1466" t="str">
        <f>IF(I23="","",RANK(I23,($I$9:$K$260),1))</f>
        <v/>
      </c>
      <c r="S23" s="1466" t="str">
        <f>IF(R23&gt;20,"",IF(R23&lt;=190,40-((R23-1)*2),1))</f>
        <v/>
      </c>
      <c r="T23" s="1834" t="str">
        <f>IF(OR(I23=""),"",RANK(I23,($I$9:$I$43),1))</f>
        <v/>
      </c>
      <c r="U23" s="1466" t="str">
        <f>IF(OR(K23=""),"",RANK(K23,($K$9:$K$43),1))</f>
        <v/>
      </c>
      <c r="V23" s="1466" t="str">
        <f>IF(T23="","",IF(T23&gt;3,"",IF(T23=1,I23,IF(T23=2,I23,IF(T23=3,I23)))))</f>
        <v/>
      </c>
      <c r="W23" s="279" t="str">
        <f>IF(ISBLANK('JOURNÉE 2'!U24),"",'JOURNÉE 2'!U24)</f>
        <v/>
      </c>
      <c r="X23" s="83" t="str">
        <f t="shared" si="0"/>
        <v/>
      </c>
      <c r="Y23" s="140" t="str">
        <f>IF('JOURNÉE 1'!AB24=0,"",'JOURNÉE 1'!AB24)</f>
        <v/>
      </c>
      <c r="Z23" s="83" t="str">
        <f t="shared" si="1"/>
        <v/>
      </c>
      <c r="AA23" s="83" t="str">
        <f t="shared" si="43"/>
        <v/>
      </c>
      <c r="AB23" s="83" t="str">
        <f t="shared" si="2"/>
        <v/>
      </c>
      <c r="AC23" s="83" t="str">
        <f t="shared" si="3"/>
        <v/>
      </c>
      <c r="AD23" s="83" t="str">
        <f>IF('JOURNÉE 1'!AG24="","",'JOURNÉE 1'!AG24)</f>
        <v/>
      </c>
      <c r="AE23" s="455" t="str">
        <f t="shared" si="4"/>
        <v/>
      </c>
      <c r="AF23" s="85" t="str">
        <f t="shared" si="5"/>
        <v/>
      </c>
      <c r="AG23" s="85" t="str">
        <f t="shared" si="6"/>
        <v/>
      </c>
      <c r="AH23" s="85"/>
      <c r="AI23" s="85"/>
      <c r="AJ23" s="87"/>
      <c r="AK23" s="136"/>
      <c r="AL23" s="276" t="str">
        <f t="shared" si="7"/>
        <v/>
      </c>
      <c r="AM23" s="87" t="str">
        <f t="shared" si="8"/>
        <v/>
      </c>
      <c r="AN23" s="471" t="str">
        <f t="shared" si="9"/>
        <v/>
      </c>
      <c r="AO23" s="471" t="str">
        <f t="shared" si="10"/>
        <v/>
      </c>
      <c r="AP23" s="457" t="str">
        <f t="shared" si="11"/>
        <v/>
      </c>
      <c r="AQ23" s="284" t="str">
        <f>IF('JOURNÉE 1'!AP24="","",'JOURNÉE 1'!AP24)</f>
        <v/>
      </c>
      <c r="AR23" s="270" t="str">
        <f>IF('JOURNÉE 1'!AT24="","",'JOURNÉE 1'!AT24)</f>
        <v/>
      </c>
      <c r="AS23" s="270" t="str">
        <f t="shared" si="12"/>
        <v/>
      </c>
      <c r="AT23" s="270" t="str">
        <f t="shared" si="13"/>
        <v/>
      </c>
      <c r="AU23" s="270"/>
      <c r="AV23" s="286"/>
      <c r="AW23" s="270"/>
      <c r="AX23" s="270"/>
      <c r="AY23" s="270" t="str">
        <f t="shared" si="14"/>
        <v/>
      </c>
      <c r="AZ23" s="271" t="str">
        <f t="shared" si="15"/>
        <v/>
      </c>
      <c r="BA23" s="272" t="str">
        <f t="shared" si="16"/>
        <v/>
      </c>
      <c r="BB23" s="458" t="str">
        <f t="shared" si="17"/>
        <v/>
      </c>
      <c r="BC23" s="472" t="str">
        <f t="shared" si="18"/>
        <v/>
      </c>
      <c r="BD23" s="458"/>
      <c r="BE23" s="278" t="str">
        <f t="shared" si="19"/>
        <v/>
      </c>
      <c r="BF23" s="1639"/>
      <c r="BG23" s="1639"/>
      <c r="BH23" s="1834" t="str">
        <f>IF('JOURNÉE 1'!K24=0,"",'JOURNÉE 1'!K24)</f>
        <v/>
      </c>
      <c r="BI23" s="1466" t="str">
        <f>IF(ISBLANK('JOURNÉE 2'!K24),"",'JOURNÉE 2'!K24)</f>
        <v/>
      </c>
      <c r="BJ23" s="1848" t="str">
        <f>IF(BW23="","",BW23)</f>
        <v/>
      </c>
      <c r="BK23" s="277"/>
      <c r="BL23" s="11"/>
      <c r="BM23" s="1513" t="str">
        <f>IF(OR(C23="",C24=""),"",CONCATENATE(C23,C24))</f>
        <v/>
      </c>
      <c r="BN23" s="1606" t="str">
        <f>IF(OR('JOURNÉE 1'!C24="",'JOURNÉE 1'!C25=""),"",CONCATENATE('JOURNÉE 1'!C24,'JOURNÉE 1'!C25))</f>
        <v/>
      </c>
      <c r="BO23" s="1606" t="str">
        <f>IF(I23="","",I23)</f>
        <v/>
      </c>
      <c r="BP23" s="1855">
        <f>IF(ISNA(VLOOKUP(BM23,'JOURNÉE 1'!$BI$10:$BK$257,2,FALSE)),"",VLOOKUP(BM23,'JOURNÉE 1'!$BI$10:$BK$257,2,FALSE))</f>
        <v>0</v>
      </c>
      <c r="BQ23" s="1606" t="str">
        <f>IF(BO23="","",MIN(BO23:BP23))</f>
        <v/>
      </c>
      <c r="BR23" s="1851" t="str">
        <f>IF(BS23="","",MIN(BS23:BT23))</f>
        <v/>
      </c>
      <c r="BS23" s="1606" t="str">
        <f>IF('JOURNÉE 1'!L24=0,"",'JOURNÉE 1'!L24)</f>
        <v/>
      </c>
      <c r="BT23" s="1809" t="str">
        <f>IF(ISNA(VLOOKUP(BN23,'JOURNÉE 2'!$BE$10:$BF$257,2,FALSE)),"",VLOOKUP(BN23,'JOURNÉE 2'!$BE$10:$BF$257,2,FALSE))</f>
        <v/>
      </c>
      <c r="BU23" s="1606" t="str">
        <f>IF(BT23=BR23,"",BR23)</f>
        <v/>
      </c>
      <c r="BV23" s="1795" t="str">
        <f>IF(BP23=BQ23,"",BQ23)</f>
        <v/>
      </c>
      <c r="BW23" s="1869"/>
      <c r="BX23" s="474" t="str">
        <f t="shared" si="20"/>
        <v/>
      </c>
      <c r="BY23" s="475" t="str">
        <f>IF('JOURNÉE 1'!C24=0,"",'JOURNÉE 1'!C24)</f>
        <v/>
      </c>
      <c r="BZ23" s="7">
        <v>15</v>
      </c>
      <c r="CA23" s="1445" t="s">
        <v>452</v>
      </c>
      <c r="CB23" s="1446">
        <v>36</v>
      </c>
      <c r="CC23" s="1447" t="s">
        <v>453</v>
      </c>
      <c r="CD23" s="17" t="s">
        <v>432</v>
      </c>
      <c r="CE23" s="882" t="str">
        <f t="shared" si="21"/>
        <v>MAX3</v>
      </c>
      <c r="CF23" s="878" t="s">
        <v>460</v>
      </c>
      <c r="CG23" s="7"/>
      <c r="CH23" s="94"/>
      <c r="CI23" s="1301" t="str">
        <f>IF(ISNA(VLOOKUP(CA23,'JOURNÉE 1'!$C$10:$AC$257,27,FALSE)),"",VLOOKUP(CA23,'JOURNÉE 1'!$C$10:$AC$257,27,FALSE))</f>
        <v/>
      </c>
      <c r="CJ23" s="465" t="str">
        <f>IF(ISNA(VLOOKUP(CA23,'JOURNÉE 2'!$C$10:$V$259,20,FALSE)),"",VLOOKUP(CA23,'JOURNÉE 2'!$C$10:$V$259,20,FALSE))</f>
        <v/>
      </c>
      <c r="CK23" s="1263" t="str">
        <f t="shared" si="48"/>
        <v/>
      </c>
      <c r="CL23" s="1266" t="s">
        <v>2029</v>
      </c>
      <c r="CM23" s="476" t="s">
        <v>2029</v>
      </c>
      <c r="CN23" s="476" t="s">
        <v>2029</v>
      </c>
      <c r="CO23" s="476" t="s">
        <v>2029</v>
      </c>
      <c r="CP23" s="476"/>
      <c r="CQ23" s="476"/>
      <c r="CR23" s="476"/>
      <c r="CS23" s="476"/>
      <c r="CT23" s="476"/>
      <c r="CU23" s="477"/>
      <c r="CV23" s="476"/>
      <c r="CW23" s="1270"/>
      <c r="CX23" s="11"/>
      <c r="CY23" s="1551"/>
      <c r="CZ23" s="7" t="str">
        <f>IF('JOURNÉE 1'!C24="","",'JOURNÉE 1'!C24)</f>
        <v/>
      </c>
      <c r="DA23" s="7" t="str">
        <f t="shared" si="23"/>
        <v/>
      </c>
      <c r="DB23" s="7" t="str">
        <f>IF('JOURNÉE 1'!AC24=0,"",'JOURNÉE 1'!AC24)</f>
        <v/>
      </c>
      <c r="DC23" s="7" t="str">
        <f>IF('JOURNÉE 1'!AP24=0,"",'JOURNÉE 1'!AP24)</f>
        <v/>
      </c>
      <c r="DD23" s="17" t="str">
        <f>IF(ISNA(VLOOKUP(BY23,'JOURNÉE 2'!$C$10:$AJ$45,1,FALSE)),"",VLOOKUP(BY23,'JOURNÉE 2'!$C$10:$AJ$45,1,FALSE))</f>
        <v/>
      </c>
      <c r="DE23" s="7" t="str">
        <f t="array" ref="DE23">IFERROR(INDEX(DD$9:DD$44,SMALL(IF(FREQUENCY(IF(DD$9:DD$80&lt;&gt;"",MATCH(DD$9:DD$80,DD$9:DD$80,0),""),ROW(DD$9:DD$80)-9)&gt;1,ROW(DD$9:DD$80)-9,""),ROW(A15))),"")</f>
        <v/>
      </c>
      <c r="DF23" s="468" t="str">
        <f t="array" ref="DF23">IF(DE23="","",MIN(IF(CZ$9:CZ$80=$DE23,DB$9:DB$80,"")))</f>
        <v/>
      </c>
      <c r="DG23" s="468" t="str">
        <f t="array" ref="DG23">IF(DE23="","",MIN(IF(CZ$9:CZ$80=$DE23,DC$9:DC$80,"")))</f>
        <v/>
      </c>
      <c r="DH23" s="7" t="str">
        <f>IF(ISNA(VLOOKUP(DD23,'JOURNÉE 1'!$C$10:$AE$45,24,FALSE)),"",VLOOKUP(DD23,'JOURNÉE 1'!$C$10:$AE$45,24,FALSE))</f>
        <v/>
      </c>
      <c r="DI23" s="7" t="str">
        <f>IF(ISNA(VLOOKUP(DD23,'JOURNÉE 1'!$C$10:$AP$45,35,FALSE)),"",VLOOKUP(DD23,'JOURNÉE 1'!$C$10:$AP$45,35,FALSE))</f>
        <v/>
      </c>
      <c r="DJ23" s="7" t="str">
        <f t="shared" si="24"/>
        <v/>
      </c>
      <c r="DK23" s="7" t="str">
        <f t="shared" si="25"/>
        <v/>
      </c>
      <c r="DL23" s="468" t="str">
        <f t="shared" si="26"/>
        <v/>
      </c>
      <c r="DM23" s="468" t="str">
        <f t="shared" si="27"/>
        <v/>
      </c>
      <c r="DN23" s="7" t="str">
        <f t="shared" si="28"/>
        <v/>
      </c>
      <c r="DO23" s="7"/>
      <c r="DP23" s="7"/>
      <c r="DQ23" s="7"/>
      <c r="DR23" s="11"/>
      <c r="DS23" s="469" t="str">
        <f ca="1">OFFSET($DK$9,INT((ROWS($1:15)-1)/2),MOD(ROWS($1:15)+1,2))</f>
        <v/>
      </c>
      <c r="DT23" s="7" t="str">
        <f t="shared" ca="1" si="29"/>
        <v/>
      </c>
      <c r="DU23" s="468" t="str">
        <f ca="1">OFFSET($DM$9,INT((ROWS($1:15)-1)/2),MOD(ROWS($1:15)+1,2))</f>
        <v/>
      </c>
      <c r="DV23" s="7" t="str">
        <f ca="1">IF(DT23="","",IF(DT23=0,"",IF(DT23="AB","",RANK(DT23,$DT$9:$DT$151,1)+COUNTIF($DT$9:DT23,DT23)-1)))</f>
        <v/>
      </c>
      <c r="DW23" s="468" t="str">
        <f t="shared" ca="1" si="30"/>
        <v/>
      </c>
      <c r="DX23" s="469" t="str">
        <f ca="1">OFFSET($DK$81,INT((ROWS($1:15)-1)/2),MOD(ROWS($1:15)+1,2))</f>
        <v/>
      </c>
      <c r="DY23" s="7" t="str">
        <f t="shared" ca="1" si="31"/>
        <v/>
      </c>
      <c r="DZ23" s="468" t="str">
        <f ca="1">OFFSET($DM$81,INT((ROWS($1:15)-1)/2),MOD(ROWS($1:15)+1,2))</f>
        <v/>
      </c>
      <c r="EA23" s="7" t="str">
        <f ca="1">IF(DY23="","",IF(DY23=0,"",IF(DY23="AB","",RANK(DY23,$DY$9:$DY$151,1)+COUNTIF($DY$9:DY23,DY23)-1)))</f>
        <v/>
      </c>
      <c r="EB23" s="468" t="str">
        <f t="shared" ca="1" si="32"/>
        <v/>
      </c>
      <c r="EC23" s="469" t="str">
        <f ca="1">OFFSET($DK$153,INT((ROWS($1:15)-1)/2),MOD(ROWS($1:15)+1,2))</f>
        <v/>
      </c>
      <c r="ED23" s="7" t="str">
        <f t="shared" ca="1" si="33"/>
        <v/>
      </c>
      <c r="EE23" s="468" t="str">
        <f ca="1">OFFSET($DM$153,INT((ROWS($1:15)-1)/2),MOD(ROWS($1:15)+1,2))</f>
        <v/>
      </c>
      <c r="EF23" s="7" t="str">
        <f ca="1">IF(EC23="","",IF(EC23=0,"",IF(EC23="AB","",RANK(EC23,$EC$9:$EC$104,1)+COUNTIF($EC$9:EC23,EC23)-1)))</f>
        <v/>
      </c>
      <c r="EG23" s="468" t="str">
        <f t="shared" ca="1" si="34"/>
        <v/>
      </c>
      <c r="EH23" s="468" t="str">
        <f ca="1">OFFSET($DK$201,INT((ROWS($1:15)-1)/2),MOD(ROWS($1:15)+1,2))</f>
        <v/>
      </c>
      <c r="EI23" s="7" t="str">
        <f t="shared" ca="1" si="35"/>
        <v/>
      </c>
      <c r="EJ23" s="468" t="str">
        <f ca="1">OFFSET($DM$201,INT((ROWS($1:15)-1)/2),MOD(ROWS($1:15)+1,2))</f>
        <v/>
      </c>
      <c r="EK23" s="7" t="str">
        <f ca="1">IF(EI23="","",IF(EI23=0,"",IF(EI23="AB","",RANK(EI23,$EI$9:$EI$104,1)+COUNTIF($EI$9:EI23,EI23)-1)))</f>
        <v/>
      </c>
      <c r="EL23" s="7" t="str">
        <f t="shared" ca="1" si="36"/>
        <v/>
      </c>
      <c r="EM23" s="469">
        <f ca="1">OFFSET($DK$237,INT((ROWS($1:15)-1)/2),MOD(ROWS($1:15)+1,2))</f>
        <v>0</v>
      </c>
      <c r="EN23" s="7" t="str">
        <f t="shared" ca="1" si="37"/>
        <v/>
      </c>
      <c r="EO23" s="468">
        <f ca="1">OFFSET($DM$237,INT((ROWS($1:15)-1)/2),MOD(ROWS($1:15)+1,2))</f>
        <v>0</v>
      </c>
      <c r="EP23" s="7" t="str">
        <f ca="1">IF(EN23="","",IF(EN23=0,"",IF(EN23="AB","",RANK(EN23,$EN$9:$EN$128,1)+COUNTIF($EN$9:EN23,EN23)-1)))</f>
        <v/>
      </c>
      <c r="EQ23" s="7" t="str">
        <f t="shared" ca="1" si="38"/>
        <v/>
      </c>
      <c r="ER23" s="469">
        <f ca="1">OFFSET($DK$305,INT((ROWS($1:15)-1)/2),MOD(ROWS($1:15)+1,2))</f>
        <v>74</v>
      </c>
      <c r="ES23" s="7">
        <f t="shared" ca="1" si="39"/>
        <v>74</v>
      </c>
      <c r="ET23" s="468">
        <f ca="1">OFFSET($DM$305,INT((ROWS($1:15)-1)/2),MOD(ROWS($1:15)+1,2))</f>
        <v>66.2</v>
      </c>
      <c r="EU23" s="7">
        <f ca="1">IF(ES23="","",IF(ES23=0,"",IF(ES23="AB","",RANK(ES23,$ES$9:$ES$180,1)+COUNTIF($ES$9:ES23,ES23)-1)))</f>
        <v>2</v>
      </c>
      <c r="EV23" s="468" t="str">
        <f t="shared" ca="1" si="40"/>
        <v/>
      </c>
      <c r="EW23" s="469" t="str">
        <f ca="1">OFFSET($DK$373,INT((ROWS($1:15)-1)/2),MOD(ROWS($1:15)+1,2))</f>
        <v/>
      </c>
      <c r="EX23" s="7" t="str">
        <f t="shared" ca="1" si="41"/>
        <v/>
      </c>
      <c r="EY23" s="468" t="str">
        <f ca="1">OFFSET($DM$373,INT((ROWS($1:15)-1)/2),MOD(ROWS($1:15)+1,2))</f>
        <v/>
      </c>
      <c r="EZ23" s="7" t="str">
        <f ca="1">IF(EX23="","",IF(EX23=0,"",IF(EX23="AB","",RANK(EX23,$EX$9:$EX$128,1)+COUNTIF($EX$9:EX23,EX23)-1)))</f>
        <v/>
      </c>
      <c r="FA23" s="468" t="str">
        <f t="shared" ca="1" si="42"/>
        <v/>
      </c>
      <c r="FB23" s="469" t="str">
        <f ca="1">OFFSET($DK$433,INT((ROWS($1:15)-1)/2),MOD(ROWS($1:15)+1,2))</f>
        <v/>
      </c>
      <c r="FC23" s="7" t="str">
        <f t="shared" ca="1" si="44"/>
        <v/>
      </c>
      <c r="FD23" s="468" t="str">
        <f ca="1">OFFSET($DM$433,INT((ROWS($1:15)-1)/2),MOD(ROWS($1:15)+1,2))</f>
        <v/>
      </c>
      <c r="FE23" s="7" t="str">
        <f ca="1">IF(FC23="","",IF(FC23=0,"",IF(FC23="AB","",RANK(FC23,$FC$9:$FC$122,1)+COUNTIF($FC$9:FC23,FC23)-1)))</f>
        <v/>
      </c>
      <c r="FF23" s="7" t="str">
        <f t="shared" ca="1" si="45"/>
        <v/>
      </c>
      <c r="FG23" s="475" t="str">
        <f ca="1">OFFSET($DK$489,INT((ROWS($1:15)-1)/2),MOD(ROWS($1:15)+1,2))</f>
        <v/>
      </c>
      <c r="FH23" s="935" t="str">
        <f t="shared" ca="1" si="46"/>
        <v/>
      </c>
      <c r="FI23" s="935" t="str">
        <f ca="1">OFFSET($DM$489,INT((ROWS($1:15)-1)/2),MOD(ROWS($1:15)+1,2))</f>
        <v/>
      </c>
      <c r="FJ23" s="935" t="str">
        <f ca="1">IF(FH23="","",IF(FH23=0,"",IF(FH23="AB","",RANK(FH23,$FH$9:$FH$122,1)+COUNTIF($FH$9:FH23,FH23)-1)))</f>
        <v/>
      </c>
      <c r="FK23" s="935" t="str">
        <f t="shared" ca="1" si="47"/>
        <v/>
      </c>
    </row>
    <row r="24" spans="1:167" ht="15.75" customHeight="1" x14ac:dyDescent="0.4">
      <c r="A24" s="1639"/>
      <c r="B24" s="1483"/>
      <c r="C24" s="232" t="str">
        <f>IF(ISBLANK('JOURNÉE 2'!C25),"",'JOURNÉE 2'!C25)</f>
        <v/>
      </c>
      <c r="D24" s="98" t="str">
        <f>IF(ISBLANK('JOURNÉE 2'!D25),"",'JOURNÉE 2'!D25)</f>
        <v/>
      </c>
      <c r="E24" s="98" t="str">
        <f>IF(ISBLANK('JOURNÉE 2'!E25),"",'JOURNÉE 2'!E25)</f>
        <v/>
      </c>
      <c r="F24" s="87" t="str">
        <f>IF(ISBLANK('JOURNÉE 2'!F25),"",'JOURNÉE 2'!F25)</f>
        <v/>
      </c>
      <c r="G24" s="87" t="str">
        <f>IF(ISBLANK('JOURNÉE 2'!G25),"",'JOURNÉE 2'!G25)</f>
        <v/>
      </c>
      <c r="H24" s="470" t="str">
        <f>IF(ISBLANK('JOURNÉE 2'!I25),"",'JOURNÉE 2'!I25)</f>
        <v/>
      </c>
      <c r="I24" s="1833"/>
      <c r="J24" s="1465"/>
      <c r="K24" s="1465"/>
      <c r="L24" s="1465"/>
      <c r="M24" s="87"/>
      <c r="N24" s="87"/>
      <c r="O24" s="87"/>
      <c r="P24" s="87"/>
      <c r="Q24" s="1847"/>
      <c r="R24" s="1465"/>
      <c r="S24" s="1465"/>
      <c r="T24" s="1833"/>
      <c r="U24" s="1465"/>
      <c r="V24" s="1465"/>
      <c r="W24" s="279" t="str">
        <f>IF(ISBLANK('JOURNÉE 2'!U25),"",'JOURNÉE 2'!U25)</f>
        <v/>
      </c>
      <c r="X24" s="83" t="str">
        <f t="shared" si="0"/>
        <v/>
      </c>
      <c r="Y24" s="140" t="str">
        <f>IF('JOURNÉE 1'!AB25=0,"",'JOURNÉE 1'!AB25)</f>
        <v/>
      </c>
      <c r="Z24" s="83" t="str">
        <f t="shared" si="1"/>
        <v/>
      </c>
      <c r="AA24" s="83" t="str">
        <f t="shared" si="43"/>
        <v/>
      </c>
      <c r="AB24" s="83" t="str">
        <f t="shared" si="2"/>
        <v/>
      </c>
      <c r="AC24" s="83" t="str">
        <f t="shared" si="3"/>
        <v/>
      </c>
      <c r="AD24" s="83" t="str">
        <f>IF('JOURNÉE 1'!AG25="","",'JOURNÉE 1'!AG25)</f>
        <v/>
      </c>
      <c r="AE24" s="455" t="str">
        <f t="shared" si="4"/>
        <v/>
      </c>
      <c r="AF24" s="85" t="str">
        <f t="shared" si="5"/>
        <v/>
      </c>
      <c r="AG24" s="85" t="str">
        <f t="shared" si="6"/>
        <v/>
      </c>
      <c r="AH24" s="85"/>
      <c r="AI24" s="85"/>
      <c r="AJ24" s="87"/>
      <c r="AK24" s="136"/>
      <c r="AL24" s="276" t="str">
        <f t="shared" si="7"/>
        <v/>
      </c>
      <c r="AM24" s="87" t="str">
        <f t="shared" si="8"/>
        <v/>
      </c>
      <c r="AN24" s="471" t="str">
        <f t="shared" si="9"/>
        <v/>
      </c>
      <c r="AO24" s="471" t="str">
        <f t="shared" si="10"/>
        <v/>
      </c>
      <c r="AP24" s="457" t="str">
        <f t="shared" si="11"/>
        <v/>
      </c>
      <c r="AQ24" s="284" t="str">
        <f>IF('JOURNÉE 1'!AP25="","",'JOURNÉE 1'!AP25)</f>
        <v/>
      </c>
      <c r="AR24" s="270" t="str">
        <f>IF('JOURNÉE 1'!AT25="","",'JOURNÉE 1'!AT25)</f>
        <v/>
      </c>
      <c r="AS24" s="270" t="str">
        <f t="shared" si="12"/>
        <v/>
      </c>
      <c r="AT24" s="270" t="str">
        <f t="shared" si="13"/>
        <v/>
      </c>
      <c r="AU24" s="270"/>
      <c r="AV24" s="286"/>
      <c r="AW24" s="270"/>
      <c r="AX24" s="284"/>
      <c r="AY24" s="270" t="str">
        <f t="shared" si="14"/>
        <v/>
      </c>
      <c r="AZ24" s="271" t="str">
        <f t="shared" si="15"/>
        <v/>
      </c>
      <c r="BA24" s="272" t="str">
        <f t="shared" si="16"/>
        <v/>
      </c>
      <c r="BB24" s="458" t="str">
        <f t="shared" si="17"/>
        <v/>
      </c>
      <c r="BC24" s="472" t="str">
        <f t="shared" si="18"/>
        <v/>
      </c>
      <c r="BD24" s="458"/>
      <c r="BE24" s="278" t="str">
        <f t="shared" si="19"/>
        <v/>
      </c>
      <c r="BF24" s="1639"/>
      <c r="BG24" s="1639"/>
      <c r="BH24" s="1833"/>
      <c r="BI24" s="1465"/>
      <c r="BJ24" s="1849"/>
      <c r="BK24" s="277"/>
      <c r="BL24" s="11"/>
      <c r="BM24" s="1723"/>
      <c r="BN24" s="1528"/>
      <c r="BO24" s="1528"/>
      <c r="BP24" s="1528"/>
      <c r="BQ24" s="1528"/>
      <c r="BR24" s="1852"/>
      <c r="BS24" s="1528"/>
      <c r="BT24" s="1514"/>
      <c r="BU24" s="1528"/>
      <c r="BV24" s="1796"/>
      <c r="BW24" s="1798"/>
      <c r="BX24" s="474" t="str">
        <f t="shared" si="20"/>
        <v/>
      </c>
      <c r="BY24" s="475" t="str">
        <f>IF('JOURNÉE 1'!C25=0,"",'JOURNÉE 1'!C25)</f>
        <v/>
      </c>
      <c r="BZ24" s="7">
        <v>16</v>
      </c>
      <c r="CA24" s="1445" t="s">
        <v>454</v>
      </c>
      <c r="CB24" s="1446">
        <v>4.2</v>
      </c>
      <c r="CC24" s="1447" t="s">
        <v>455</v>
      </c>
      <c r="CD24" s="17" t="s">
        <v>432</v>
      </c>
      <c r="CE24" s="882" t="str">
        <f t="shared" si="21"/>
        <v>MAX1</v>
      </c>
      <c r="CF24" s="878" t="s">
        <v>462</v>
      </c>
      <c r="CG24" s="7"/>
      <c r="CH24" s="94"/>
      <c r="CI24" s="1301" t="str">
        <f>IF(ISNA(VLOOKUP(CA24,'JOURNÉE 1'!$C$10:$AC$257,27,FALSE)),"",VLOOKUP(CA24,'JOURNÉE 1'!$C$10:$AC$257,27,FALSE))</f>
        <v/>
      </c>
      <c r="CJ24" s="465" t="str">
        <f>IF(ISNA(VLOOKUP(CA24,'JOURNÉE 2'!$C$10:$V$259,20,FALSE)),"",VLOOKUP(CA24,'JOURNÉE 2'!$C$10:$V$259,20,FALSE))</f>
        <v/>
      </c>
      <c r="CK24" s="1263" t="str">
        <f t="shared" si="48"/>
        <v/>
      </c>
      <c r="CL24" s="1266" t="s">
        <v>2029</v>
      </c>
      <c r="CM24" s="476">
        <v>79</v>
      </c>
      <c r="CN24" s="476">
        <v>82</v>
      </c>
      <c r="CO24" s="476" t="s">
        <v>2029</v>
      </c>
      <c r="CP24" s="476"/>
      <c r="CQ24" s="476"/>
      <c r="CR24" s="476"/>
      <c r="CS24" s="476"/>
      <c r="CT24" s="476"/>
      <c r="CU24" s="477"/>
      <c r="CV24" s="476"/>
      <c r="CW24" s="1270"/>
      <c r="CX24" s="11"/>
      <c r="CY24" s="1551"/>
      <c r="CZ24" s="7" t="str">
        <f>IF('JOURNÉE 1'!C25="","",'JOURNÉE 1'!C25)</f>
        <v/>
      </c>
      <c r="DA24" s="7" t="str">
        <f t="shared" si="23"/>
        <v/>
      </c>
      <c r="DB24" s="7" t="str">
        <f>IF('JOURNÉE 1'!AC25=0,"",'JOURNÉE 1'!AC25)</f>
        <v/>
      </c>
      <c r="DC24" s="7" t="str">
        <f>IF('JOURNÉE 1'!AP25=0,"",'JOURNÉE 1'!AP25)</f>
        <v/>
      </c>
      <c r="DD24" s="17" t="str">
        <f>IF(ISNA(VLOOKUP(BY24,'JOURNÉE 2'!$C$10:$AJ$45,1,FALSE)),"",VLOOKUP(BY24,'JOURNÉE 2'!$C$10:$AJ$45,1,FALSE))</f>
        <v/>
      </c>
      <c r="DE24" s="7" t="str">
        <f t="array" ref="DE24">IFERROR(INDEX(DD$9:DD$44,SMALL(IF(FREQUENCY(IF(DD$9:DD$80&lt;&gt;"",MATCH(DD$9:DD$80,DD$9:DD$80,0),""),ROW(DD$9:DD$80)-9)&gt;1,ROW(DD$9:DD$80)-9,""),ROW(A16))),"")</f>
        <v/>
      </c>
      <c r="DF24" s="468" t="str">
        <f t="array" ref="DF24">IF(DE24="","",MIN(IF(CZ$9:CZ$80=$DE24,DB$9:DB$80,"")))</f>
        <v/>
      </c>
      <c r="DG24" s="468" t="str">
        <f t="array" ref="DG24">IF(DE24="","",MIN(IF(CZ$9:CZ$80=$DE24,DC$9:DC$80,"")))</f>
        <v/>
      </c>
      <c r="DH24" s="7" t="str">
        <f>IF(ISNA(VLOOKUP(DD24,'JOURNÉE 1'!$C$10:$AE$45,24,FALSE)),"",VLOOKUP(DD24,'JOURNÉE 1'!$C$10:$AE$45,24,FALSE))</f>
        <v/>
      </c>
      <c r="DI24" s="7" t="str">
        <f>IF(ISNA(VLOOKUP(DD24,'JOURNÉE 1'!$C$10:$AP$45,35,FALSE)),"",VLOOKUP(DD24,'JOURNÉE 1'!$C$10:$AP$45,35,FALSE))</f>
        <v/>
      </c>
      <c r="DJ24" s="7" t="str">
        <f t="shared" si="24"/>
        <v/>
      </c>
      <c r="DK24" s="7" t="str">
        <f t="shared" si="25"/>
        <v/>
      </c>
      <c r="DL24" s="468" t="str">
        <f t="shared" si="26"/>
        <v/>
      </c>
      <c r="DM24" s="468" t="str">
        <f t="shared" si="27"/>
        <v/>
      </c>
      <c r="DN24" s="7" t="str">
        <f t="shared" si="28"/>
        <v/>
      </c>
      <c r="DO24" s="7"/>
      <c r="DP24" s="7"/>
      <c r="DQ24" s="7"/>
      <c r="DR24" s="11"/>
      <c r="DS24" s="469" t="str">
        <f ca="1">OFFSET($DK$9,INT((ROWS($1:16)-1)/2),MOD(ROWS($1:16)+1,2))</f>
        <v/>
      </c>
      <c r="DT24" s="7" t="str">
        <f t="shared" ca="1" si="29"/>
        <v/>
      </c>
      <c r="DU24" s="468" t="str">
        <f ca="1">OFFSET($DM$9,INT((ROWS($1:16)-1)/2),MOD(ROWS($1:16)+1,2))</f>
        <v/>
      </c>
      <c r="DV24" s="7" t="str">
        <f ca="1">IF(DT24="","",IF(DT24=0,"",IF(DT24="AB","",RANK(DT24,$DT$9:$DT$151,1)+COUNTIF($DT$9:DT24,DT24)-1)))</f>
        <v/>
      </c>
      <c r="DW24" s="468" t="str">
        <f t="shared" ca="1" si="30"/>
        <v/>
      </c>
      <c r="DX24" s="469" t="str">
        <f ca="1">OFFSET($DK$81,INT((ROWS($1:16)-1)/2),MOD(ROWS($1:16)+1,2))</f>
        <v/>
      </c>
      <c r="DY24" s="7" t="str">
        <f t="shared" ca="1" si="31"/>
        <v/>
      </c>
      <c r="DZ24" s="468" t="str">
        <f ca="1">OFFSET($DM$81,INT((ROWS($1:16)-1)/2),MOD(ROWS($1:16)+1,2))</f>
        <v/>
      </c>
      <c r="EA24" s="7" t="str">
        <f ca="1">IF(DY24="","",IF(DY24=0,"",IF(DY24="AB","",RANK(DY24,$DY$9:$DY$151,1)+COUNTIF($DY$9:DY24,DY24)-1)))</f>
        <v/>
      </c>
      <c r="EB24" s="468" t="str">
        <f t="shared" ca="1" si="32"/>
        <v/>
      </c>
      <c r="EC24" s="469" t="str">
        <f ca="1">OFFSET($DK$153,INT((ROWS($1:16)-1)/2),MOD(ROWS($1:16)+1,2))</f>
        <v/>
      </c>
      <c r="ED24" s="7" t="str">
        <f t="shared" ca="1" si="33"/>
        <v/>
      </c>
      <c r="EE24" s="468" t="str">
        <f ca="1">OFFSET($DM$153,INT((ROWS($1:16)-1)/2),MOD(ROWS($1:16)+1,2))</f>
        <v/>
      </c>
      <c r="EF24" s="7" t="str">
        <f ca="1">IF(EC24="","",IF(EC24=0,"",IF(EC24="AB","",RANK(EC24,$EC$9:$EC$104,1)+COUNTIF($EC$9:EC24,EC24)-1)))</f>
        <v/>
      </c>
      <c r="EG24" s="468" t="str">
        <f t="shared" ca="1" si="34"/>
        <v/>
      </c>
      <c r="EH24" s="468" t="str">
        <f ca="1">OFFSET($DK$201,INT((ROWS($1:16)-1)/2),MOD(ROWS($1:16)+1,2))</f>
        <v/>
      </c>
      <c r="EI24" s="7" t="str">
        <f t="shared" ca="1" si="35"/>
        <v/>
      </c>
      <c r="EJ24" s="468" t="str">
        <f ca="1">OFFSET($DM$201,INT((ROWS($1:16)-1)/2),MOD(ROWS($1:16)+1,2))</f>
        <v/>
      </c>
      <c r="EK24" s="7" t="str">
        <f ca="1">IF(EI24="","",IF(EI24=0,"",IF(EI24="AB","",RANK(EI24,$EI$9:$EI$104,1)+COUNTIF($EI$9:EI24,EI24)-1)))</f>
        <v/>
      </c>
      <c r="EL24" s="7" t="str">
        <f t="shared" ca="1" si="36"/>
        <v/>
      </c>
      <c r="EM24" s="469">
        <f ca="1">OFFSET($DK$237,INT((ROWS($1:16)-1)/2),MOD(ROWS($1:16)+1,2))</f>
        <v>0</v>
      </c>
      <c r="EN24" s="7" t="str">
        <f t="shared" ca="1" si="37"/>
        <v/>
      </c>
      <c r="EO24" s="468">
        <f ca="1">OFFSET($DM$237,INT((ROWS($1:16)-1)/2),MOD(ROWS($1:16)+1,2))</f>
        <v>0</v>
      </c>
      <c r="EP24" s="7" t="str">
        <f ca="1">IF(EN24="","",IF(EN24=0,"",IF(EN24="AB","",RANK(EN24,$EN$9:$EN$128,1)+COUNTIF($EN$9:EN24,EN24)-1)))</f>
        <v/>
      </c>
      <c r="EQ24" s="7" t="str">
        <f t="shared" ca="1" si="38"/>
        <v/>
      </c>
      <c r="ER24" s="469" t="str">
        <f ca="1">OFFSET($DK$305,INT((ROWS($1:16)-1)/2),MOD(ROWS($1:16)+1,2))</f>
        <v/>
      </c>
      <c r="ES24" s="7" t="str">
        <f t="shared" ca="1" si="39"/>
        <v/>
      </c>
      <c r="ET24" s="468" t="str">
        <f ca="1">OFFSET($DM$305,INT((ROWS($1:16)-1)/2),MOD(ROWS($1:16)+1,2))</f>
        <v/>
      </c>
      <c r="EU24" s="7" t="str">
        <f ca="1">IF(ES24="","",IF(ES24=0,"",IF(ES24="AB","",RANK(ES24,$ES$9:$ES$180,1)+COUNTIF($ES$9:ES24,ES24)-1)))</f>
        <v/>
      </c>
      <c r="EV24" s="468" t="str">
        <f t="shared" ca="1" si="40"/>
        <v/>
      </c>
      <c r="EW24" s="469" t="str">
        <f ca="1">OFFSET($DK$373,INT((ROWS($1:16)-1)/2),MOD(ROWS($1:16)+1,2))</f>
        <v/>
      </c>
      <c r="EX24" s="7" t="str">
        <f t="shared" ca="1" si="41"/>
        <v/>
      </c>
      <c r="EY24" s="468" t="str">
        <f ca="1">OFFSET($DM$373,INT((ROWS($1:16)-1)/2),MOD(ROWS($1:16)+1,2))</f>
        <v/>
      </c>
      <c r="EZ24" s="7" t="str">
        <f ca="1">IF(EX24="","",IF(EX24=0,"",IF(EX24="AB","",RANK(EX24,$EX$9:$EX$128,1)+COUNTIF($EX$9:EX24,EX24)-1)))</f>
        <v/>
      </c>
      <c r="FA24" s="468" t="str">
        <f t="shared" ca="1" si="42"/>
        <v/>
      </c>
      <c r="FB24" s="469" t="str">
        <f ca="1">OFFSET($DK$433,INT((ROWS($1:16)-1)/2),MOD(ROWS($1:16)+1,2))</f>
        <v/>
      </c>
      <c r="FC24" s="7" t="str">
        <f t="shared" ca="1" si="44"/>
        <v/>
      </c>
      <c r="FD24" s="468" t="str">
        <f ca="1">OFFSET($DM$433,INT((ROWS($1:16)-1)/2),MOD(ROWS($1:16)+1,2))</f>
        <v/>
      </c>
      <c r="FE24" s="7" t="str">
        <f ca="1">IF(FC24="","",IF(FC24=0,"",IF(FC24="AB","",RANK(FC24,$FC$9:$FC$122,1)+COUNTIF($FC$9:FC24,FC24)-1)))</f>
        <v/>
      </c>
      <c r="FF24" s="7" t="str">
        <f t="shared" ca="1" si="45"/>
        <v/>
      </c>
      <c r="FG24" s="475" t="str">
        <f ca="1">OFFSET($DK$489,INT((ROWS($1:16)-1)/2),MOD(ROWS($1:16)+1,2))</f>
        <v/>
      </c>
      <c r="FH24" s="935" t="str">
        <f t="shared" ca="1" si="46"/>
        <v/>
      </c>
      <c r="FI24" s="935" t="str">
        <f ca="1">OFFSET($DM$489,INT((ROWS($1:16)-1)/2),MOD(ROWS($1:16)+1,2))</f>
        <v/>
      </c>
      <c r="FJ24" s="935" t="str">
        <f ca="1">IF(FH24="","",IF(FH24=0,"",IF(FH24="AB","",RANK(FH24,$FH$9:$FH$122,1)+COUNTIF($FH$9:FH24,FH24)-1)))</f>
        <v/>
      </c>
      <c r="FK24" s="935" t="str">
        <f t="shared" ca="1" si="47"/>
        <v/>
      </c>
    </row>
    <row r="25" spans="1:167" ht="15.75" customHeight="1" x14ac:dyDescent="0.4">
      <c r="A25" s="1639"/>
      <c r="B25" s="1830"/>
      <c r="C25" s="232" t="str">
        <f>IF(ISBLANK('JOURNÉE 2'!C26),"",'JOURNÉE 2'!C26)</f>
        <v/>
      </c>
      <c r="D25" s="98" t="str">
        <f>IF(ISBLANK('JOURNÉE 2'!D26),"",'JOURNÉE 2'!D26)</f>
        <v/>
      </c>
      <c r="E25" s="98" t="str">
        <f>IF(ISBLANK('JOURNÉE 2'!E26),"",'JOURNÉE 2'!E26)</f>
        <v/>
      </c>
      <c r="F25" s="87" t="str">
        <f>IF(ISBLANK('JOURNÉE 2'!F26),"",'JOURNÉE 2'!F26)</f>
        <v/>
      </c>
      <c r="G25" s="87" t="str">
        <f>IF(ISBLANK('JOURNÉE 2'!G26),"",'JOURNÉE 2'!G26)</f>
        <v/>
      </c>
      <c r="H25" s="470" t="str">
        <f>IF(ISBLANK('JOURNÉE 2'!I26),"",'JOURNÉE 2'!I26)</f>
        <v/>
      </c>
      <c r="I25" s="1823" t="str">
        <f>IF(ISBLANK('JOURNÉE 2'!K26),"",'JOURNÉE 2'!K26)</f>
        <v/>
      </c>
      <c r="J25" s="1815" t="str">
        <f>IF(OR(I25="",I25=0,I25=999),"",I25)</f>
        <v/>
      </c>
      <c r="K25" s="1815" t="str">
        <f>IF('JOURNÉE 1'!K26=0,"",'JOURNÉE 1'!K26)</f>
        <v/>
      </c>
      <c r="L25" s="1815" t="str">
        <f>IF(OR(K25="",K25=0,K25=999),"",K25)</f>
        <v/>
      </c>
      <c r="M25" s="87"/>
      <c r="N25" s="87"/>
      <c r="O25" s="87"/>
      <c r="P25" s="85"/>
      <c r="Q25" s="1846" t="str">
        <f>IF(I25="","",I25-$BE$5)</f>
        <v/>
      </c>
      <c r="R25" s="1815" t="str">
        <f>IF(I25="","",RANK(I25,($I$9:$K$260),1))</f>
        <v/>
      </c>
      <c r="S25" s="1815" t="str">
        <f>IF(R25&gt;20,"",IF(R25&lt;=190,40-((R25-1)*2),1))</f>
        <v/>
      </c>
      <c r="T25" s="1834" t="str">
        <f>IF(OR(I25=""),"",RANK(I25,($I$9:$I$43),1))</f>
        <v/>
      </c>
      <c r="U25" s="1466" t="str">
        <f>IF(OR(K25=""),"",RANK(K25,($K$9:$K$43),1))</f>
        <v/>
      </c>
      <c r="V25" s="1466" t="str">
        <f>IF(T25="","",IF(T25&gt;3,"",IF(T25=1,I25,IF(T25=2,I25,IF(T25=3,I25)))))</f>
        <v/>
      </c>
      <c r="W25" s="275" t="str">
        <f>IF(ISBLANK('JOURNÉE 2'!U26),"",'JOURNÉE 2'!U26)</f>
        <v/>
      </c>
      <c r="X25" s="83" t="str">
        <f t="shared" si="0"/>
        <v/>
      </c>
      <c r="Y25" s="140" t="str">
        <f>IF('JOURNÉE 1'!AB26=0,"",'JOURNÉE 1'!AB26)</f>
        <v/>
      </c>
      <c r="Z25" s="83" t="str">
        <f t="shared" si="1"/>
        <v/>
      </c>
      <c r="AA25" s="83" t="str">
        <f t="shared" si="43"/>
        <v/>
      </c>
      <c r="AB25" s="83" t="str">
        <f t="shared" si="2"/>
        <v/>
      </c>
      <c r="AC25" s="83" t="str">
        <f t="shared" si="3"/>
        <v/>
      </c>
      <c r="AD25" s="83" t="str">
        <f>IF('JOURNÉE 1'!AG26="","",'JOURNÉE 1'!AG26)</f>
        <v/>
      </c>
      <c r="AE25" s="455" t="str">
        <f t="shared" si="4"/>
        <v/>
      </c>
      <c r="AF25" s="471" t="str">
        <f t="shared" si="5"/>
        <v/>
      </c>
      <c r="AG25" s="471" t="str">
        <f t="shared" si="6"/>
        <v/>
      </c>
      <c r="AH25" s="471"/>
      <c r="AI25" s="471"/>
      <c r="AJ25" s="83"/>
      <c r="AK25" s="140"/>
      <c r="AL25" s="276" t="str">
        <f t="shared" si="7"/>
        <v/>
      </c>
      <c r="AM25" s="83" t="str">
        <f t="shared" si="8"/>
        <v/>
      </c>
      <c r="AN25" s="471" t="str">
        <f t="shared" si="9"/>
        <v/>
      </c>
      <c r="AO25" s="471" t="str">
        <f t="shared" si="10"/>
        <v/>
      </c>
      <c r="AP25" s="457" t="str">
        <f t="shared" si="11"/>
        <v/>
      </c>
      <c r="AQ25" s="284" t="str">
        <f>IF('JOURNÉE 1'!AP26="","",'JOURNÉE 1'!AP26)</f>
        <v/>
      </c>
      <c r="AR25" s="270" t="str">
        <f>IF('JOURNÉE 1'!AT26="","",'JOURNÉE 1'!AT26)</f>
        <v/>
      </c>
      <c r="AS25" s="270" t="str">
        <f t="shared" si="12"/>
        <v/>
      </c>
      <c r="AT25" s="270" t="str">
        <f t="shared" si="13"/>
        <v/>
      </c>
      <c r="AU25" s="270"/>
      <c r="AV25" s="286"/>
      <c r="AW25" s="270"/>
      <c r="AX25" s="270"/>
      <c r="AY25" s="270" t="str">
        <f t="shared" si="14"/>
        <v/>
      </c>
      <c r="AZ25" s="271" t="str">
        <f t="shared" si="15"/>
        <v/>
      </c>
      <c r="BA25" s="272" t="str">
        <f t="shared" si="16"/>
        <v/>
      </c>
      <c r="BB25" s="458" t="str">
        <f t="shared" si="17"/>
        <v/>
      </c>
      <c r="BC25" s="472" t="str">
        <f t="shared" si="18"/>
        <v/>
      </c>
      <c r="BD25" s="458"/>
      <c r="BE25" s="278" t="str">
        <f t="shared" si="19"/>
        <v/>
      </c>
      <c r="BF25" s="1639"/>
      <c r="BG25" s="1639"/>
      <c r="BH25" s="1823" t="str">
        <f>IF('JOURNÉE 1'!K26=0,"",'JOURNÉE 1'!K26)</f>
        <v/>
      </c>
      <c r="BI25" s="1815" t="str">
        <f>IF(ISBLANK('JOURNÉE 2'!K26),"",'JOURNÉE 2'!K26)</f>
        <v/>
      </c>
      <c r="BJ25" s="1817" t="str">
        <f>IF(BW25="","",BW25)</f>
        <v/>
      </c>
      <c r="BK25" s="483"/>
      <c r="BL25" s="11"/>
      <c r="BM25" s="1513" t="str">
        <f>IF(OR(C25="",C26=""),"",CONCATENATE(C25,C26))</f>
        <v/>
      </c>
      <c r="BN25" s="1606" t="str">
        <f>IF(OR('JOURNÉE 1'!C26="",'JOURNÉE 1'!C27=""),"",CONCATENATE('JOURNÉE 1'!C26,'JOURNÉE 1'!C27))</f>
        <v/>
      </c>
      <c r="BO25" s="1606" t="str">
        <f>IF(I25="","",I25)</f>
        <v/>
      </c>
      <c r="BP25" s="1855">
        <f>IF(ISNA(VLOOKUP(BM25,'JOURNÉE 1'!$BI$10:$BK$257,2,FALSE)),"",VLOOKUP(BM25,'JOURNÉE 1'!$BI$10:$BK$257,2,FALSE))</f>
        <v>0</v>
      </c>
      <c r="BQ25" s="1606" t="str">
        <f>IF(BO25="","",MIN(BO25:BP25))</f>
        <v/>
      </c>
      <c r="BR25" s="1851" t="str">
        <f>IF(BS25="","",MIN(BS25:BT25))</f>
        <v/>
      </c>
      <c r="BS25" s="1606" t="str">
        <f>IF('JOURNÉE 1'!L26=0,"",'JOURNÉE 1'!L26)</f>
        <v/>
      </c>
      <c r="BT25" s="1809" t="str">
        <f>IF(ISNA(VLOOKUP(BN25,'JOURNÉE 2'!$BE$10:$BF$257,2,FALSE)),"",VLOOKUP(BN25,'JOURNÉE 2'!$BE$10:$BF$257,2,FALSE))</f>
        <v/>
      </c>
      <c r="BU25" s="1606" t="str">
        <f>IF(BT25=BR25,"",BR25)</f>
        <v/>
      </c>
      <c r="BV25" s="1795" t="str">
        <f>IF(BP25=BQ25,"",BQ25)</f>
        <v/>
      </c>
      <c r="BW25" s="1869"/>
      <c r="BX25" s="474" t="str">
        <f t="shared" si="20"/>
        <v/>
      </c>
      <c r="BY25" s="475" t="str">
        <f>IF('JOURNÉE 1'!C26=0,"",'JOURNÉE 1'!C26)</f>
        <v/>
      </c>
      <c r="BZ25" s="7">
        <v>17</v>
      </c>
      <c r="CA25" s="1445" t="s">
        <v>456</v>
      </c>
      <c r="CB25" s="1446">
        <v>14.6</v>
      </c>
      <c r="CC25" s="1447" t="s">
        <v>457</v>
      </c>
      <c r="CD25" s="17" t="s">
        <v>432</v>
      </c>
      <c r="CE25" s="882" t="str">
        <f t="shared" si="21"/>
        <v>MAX2</v>
      </c>
      <c r="CF25" s="878" t="s">
        <v>464</v>
      </c>
      <c r="CG25" s="7"/>
      <c r="CH25" s="94"/>
      <c r="CI25" s="1301" t="str">
        <f>IF(ISNA(VLOOKUP(CA25,'JOURNÉE 1'!$C$10:$AC$257,27,FALSE)),"",VLOOKUP(CA25,'JOURNÉE 1'!$C$10:$AC$257,27,FALSE))</f>
        <v/>
      </c>
      <c r="CJ25" s="465" t="str">
        <f>IF(ISNA(VLOOKUP(CA25,'JOURNÉE 2'!$C$10:$V$259,20,FALSE)),"",VLOOKUP(CA25,'JOURNÉE 2'!$C$10:$V$259,20,FALSE))</f>
        <v/>
      </c>
      <c r="CK25" s="1263" t="str">
        <f t="shared" si="48"/>
        <v/>
      </c>
      <c r="CL25" s="1266" t="s">
        <v>2029</v>
      </c>
      <c r="CM25" s="476">
        <v>78</v>
      </c>
      <c r="CN25" s="476">
        <v>80</v>
      </c>
      <c r="CO25" s="476" t="s">
        <v>2029</v>
      </c>
      <c r="CP25" s="476"/>
      <c r="CQ25" s="476"/>
      <c r="CR25" s="476"/>
      <c r="CS25" s="476"/>
      <c r="CT25" s="476"/>
      <c r="CU25" s="477"/>
      <c r="CV25" s="476"/>
      <c r="CW25" s="1270"/>
      <c r="CX25" s="11"/>
      <c r="CY25" s="1551"/>
      <c r="CZ25" s="7" t="str">
        <f>IF('JOURNÉE 1'!C26="","",'JOURNÉE 1'!C26)</f>
        <v/>
      </c>
      <c r="DA25" s="7" t="str">
        <f t="shared" si="23"/>
        <v/>
      </c>
      <c r="DB25" s="7" t="str">
        <f>IF('JOURNÉE 1'!AC26=0,"",'JOURNÉE 1'!AC26)</f>
        <v/>
      </c>
      <c r="DC25" s="7" t="str">
        <f>IF('JOURNÉE 1'!AP26=0,"",'JOURNÉE 1'!AP26)</f>
        <v/>
      </c>
      <c r="DD25" s="17" t="str">
        <f>IF(ISNA(VLOOKUP(BY25,'JOURNÉE 2'!$C$10:$AJ$45,1,FALSE)),"",VLOOKUP(BY25,'JOURNÉE 2'!$C$10:$AJ$45,1,FALSE))</f>
        <v/>
      </c>
      <c r="DE25" s="7" t="str">
        <f t="array" ref="DE25">IFERROR(INDEX(DD$9:DD$44,SMALL(IF(FREQUENCY(IF(DD$9:DD$80&lt;&gt;"",MATCH(DD$9:DD$80,DD$9:DD$80,0),""),ROW(DD$9:DD$80)-9)&gt;1,ROW(DD$9:DD$80)-9,""),ROW(A17))),"")</f>
        <v/>
      </c>
      <c r="DF25" s="468" t="str">
        <f t="array" ref="DF25">IF(DE25="","",MIN(IF(CZ$9:CZ$80=$DE25,DB$9:DB$80,"")))</f>
        <v/>
      </c>
      <c r="DG25" s="468" t="str">
        <f t="array" ref="DG25">IF(DE25="","",MIN(IF(CZ$9:CZ$80=$DE25,DC$9:DC$80,"")))</f>
        <v/>
      </c>
      <c r="DH25" s="7" t="str">
        <f>IF(ISNA(VLOOKUP(DD25,'JOURNÉE 1'!$C$10:$AE$45,24,FALSE)),"",VLOOKUP(DD25,'JOURNÉE 1'!$C$10:$AE$45,24,FALSE))</f>
        <v/>
      </c>
      <c r="DI25" s="7" t="str">
        <f>IF(ISNA(VLOOKUP(DD25,'JOURNÉE 1'!$C$10:$AP$45,35,FALSE)),"",VLOOKUP(DD25,'JOURNÉE 1'!$C$10:$AP$45,35,FALSE))</f>
        <v/>
      </c>
      <c r="DJ25" s="7" t="str">
        <f t="shared" si="24"/>
        <v/>
      </c>
      <c r="DK25" s="7" t="str">
        <f t="shared" si="25"/>
        <v/>
      </c>
      <c r="DL25" s="468" t="str">
        <f t="shared" si="26"/>
        <v/>
      </c>
      <c r="DM25" s="468" t="str">
        <f t="shared" si="27"/>
        <v/>
      </c>
      <c r="DN25" s="7" t="str">
        <f t="shared" si="28"/>
        <v/>
      </c>
      <c r="DO25" s="7"/>
      <c r="DP25" s="7"/>
      <c r="DQ25" s="7"/>
      <c r="DR25" s="11"/>
      <c r="DS25" s="469" t="str">
        <f ca="1">OFFSET($DK$9,INT((ROWS($1:17)-1)/2),MOD(ROWS($1:17)+1,2))</f>
        <v/>
      </c>
      <c r="DT25" s="7" t="str">
        <f t="shared" ca="1" si="29"/>
        <v/>
      </c>
      <c r="DU25" s="468" t="str">
        <f ca="1">OFFSET($DM$9,INT((ROWS($1:17)-1)/2),MOD(ROWS($1:17)+1,2))</f>
        <v/>
      </c>
      <c r="DV25" s="7" t="str">
        <f ca="1">IF(DT25="","",IF(DT25=0,"",IF(DT25="AB","",RANK(DT25,$DT$9:$DT$151,1)+COUNTIF($DT$9:DT25,DT25)-1)))</f>
        <v/>
      </c>
      <c r="DW25" s="468" t="str">
        <f t="shared" ca="1" si="30"/>
        <v/>
      </c>
      <c r="DX25" s="469" t="str">
        <f ca="1">OFFSET($DK$81,INT((ROWS($1:17)-1)/2),MOD(ROWS($1:17)+1,2))</f>
        <v/>
      </c>
      <c r="DY25" s="7" t="str">
        <f t="shared" ca="1" si="31"/>
        <v/>
      </c>
      <c r="DZ25" s="468" t="str">
        <f ca="1">OFFSET($DM$81,INT((ROWS($1:17)-1)/2),MOD(ROWS($1:17)+1,2))</f>
        <v/>
      </c>
      <c r="EA25" s="7" t="str">
        <f ca="1">IF(DY25="","",IF(DY25=0,"",IF(DY25="AB","",RANK(DY25,$DY$9:$DY$151,1)+COUNTIF($DY$9:DY25,DY25)-1)))</f>
        <v/>
      </c>
      <c r="EB25" s="468" t="str">
        <f t="shared" ca="1" si="32"/>
        <v/>
      </c>
      <c r="EC25" s="469" t="str">
        <f ca="1">OFFSET($DK$153,INT((ROWS($1:17)-1)/2),MOD(ROWS($1:17)+1,2))</f>
        <v/>
      </c>
      <c r="ED25" s="7" t="str">
        <f t="shared" ca="1" si="33"/>
        <v/>
      </c>
      <c r="EE25" s="468" t="str">
        <f ca="1">OFFSET($DM$153,INT((ROWS($1:17)-1)/2),MOD(ROWS($1:17)+1,2))</f>
        <v/>
      </c>
      <c r="EF25" s="7" t="str">
        <f ca="1">IF(EC25="","",IF(EC25=0,"",IF(EC25="AB","",RANK(EC25,$EC$9:$EC$104,1)+COUNTIF($EC$9:EC25,EC25)-1)))</f>
        <v/>
      </c>
      <c r="EG25" s="468" t="str">
        <f t="shared" ca="1" si="34"/>
        <v/>
      </c>
      <c r="EH25" s="468" t="str">
        <f ca="1">OFFSET($DK$201,INT((ROWS($1:17)-1)/2),MOD(ROWS($1:17)+1,2))</f>
        <v/>
      </c>
      <c r="EI25" s="7" t="str">
        <f t="shared" ca="1" si="35"/>
        <v/>
      </c>
      <c r="EJ25" s="468" t="str">
        <f ca="1">OFFSET($DM$201,INT((ROWS($1:17)-1)/2),MOD(ROWS($1:17)+1,2))</f>
        <v/>
      </c>
      <c r="EK25" s="7" t="str">
        <f ca="1">IF(EI25="","",IF(EI25=0,"",IF(EI25="AB","",RANK(EI25,$EI$9:$EI$104,1)+COUNTIF($EI$9:EI25,EI25)-1)))</f>
        <v/>
      </c>
      <c r="EL25" s="7" t="str">
        <f t="shared" ca="1" si="36"/>
        <v/>
      </c>
      <c r="EM25" s="469">
        <f ca="1">OFFSET($DK$237,INT((ROWS($1:17)-1)/2),MOD(ROWS($1:17)+1,2))</f>
        <v>0</v>
      </c>
      <c r="EN25" s="7" t="str">
        <f t="shared" ca="1" si="37"/>
        <v/>
      </c>
      <c r="EO25" s="468">
        <f ca="1">OFFSET($DM$237,INT((ROWS($1:17)-1)/2),MOD(ROWS($1:17)+1,2))</f>
        <v>0</v>
      </c>
      <c r="EP25" s="7" t="str">
        <f ca="1">IF(EN25="","",IF(EN25=0,"",IF(EN25="AB","",RANK(EN25,$EN$9:$EN$128,1)+COUNTIF($EN$9:EN25,EN25)-1)))</f>
        <v/>
      </c>
      <c r="EQ25" s="7" t="str">
        <f t="shared" ca="1" si="38"/>
        <v/>
      </c>
      <c r="ER25" s="469" t="str">
        <f ca="1">OFFSET($DK$305,INT((ROWS($1:17)-1)/2),MOD(ROWS($1:17)+1,2))</f>
        <v/>
      </c>
      <c r="ES25" s="7" t="str">
        <f t="shared" ca="1" si="39"/>
        <v/>
      </c>
      <c r="ET25" s="468" t="str">
        <f ca="1">OFFSET($DM$305,INT((ROWS($1:17)-1)/2),MOD(ROWS($1:17)+1,2))</f>
        <v/>
      </c>
      <c r="EU25" s="7" t="str">
        <f ca="1">IF(ES25="","",IF(ES25=0,"",IF(ES25="AB","",RANK(ES25,$ES$9:$ES$180,1)+COUNTIF($ES$9:ES25,ES25)-1)))</f>
        <v/>
      </c>
      <c r="EV25" s="468" t="str">
        <f t="shared" ca="1" si="40"/>
        <v/>
      </c>
      <c r="EW25" s="469">
        <f ca="1">OFFSET($DK$373,INT((ROWS($1:17)-1)/2),MOD(ROWS($1:17)+1,2))</f>
        <v>77</v>
      </c>
      <c r="EX25" s="7">
        <f t="shared" ca="1" si="41"/>
        <v>77</v>
      </c>
      <c r="EY25" s="468">
        <f ca="1">OFFSET($DM$373,INT((ROWS($1:17)-1)/2),MOD(ROWS($1:17)+1,2))</f>
        <v>66.5</v>
      </c>
      <c r="EZ25" s="7">
        <f ca="1">IF(EX25="","",IF(EX25=0,"",IF(EX25="AB","",RANK(EX25,$EX$9:$EX$128,1)+COUNTIF($EX$9:EX25,EX25)-1)))</f>
        <v>6</v>
      </c>
      <c r="FA25" s="468">
        <f t="shared" ca="1" si="42"/>
        <v>66.5</v>
      </c>
      <c r="FB25" s="469" t="str">
        <f ca="1">OFFSET($DK$433,INT((ROWS($1:17)-1)/2),MOD(ROWS($1:17)+1,2))</f>
        <v/>
      </c>
      <c r="FC25" s="7" t="str">
        <f t="shared" ca="1" si="44"/>
        <v/>
      </c>
      <c r="FD25" s="468" t="str">
        <f ca="1">OFFSET($DM$433,INT((ROWS($1:17)-1)/2),MOD(ROWS($1:17)+1,2))</f>
        <v/>
      </c>
      <c r="FE25" s="7" t="str">
        <f ca="1">IF(FC25="","",IF(FC25=0,"",IF(FC25="AB","",RANK(FC25,$FC$9:$FC$122,1)+COUNTIF($FC$9:FC25,FC25)-1)))</f>
        <v/>
      </c>
      <c r="FF25" s="7" t="str">
        <f t="shared" ca="1" si="45"/>
        <v/>
      </c>
      <c r="FG25" s="475" t="str">
        <f ca="1">OFFSET($DK$489,INT((ROWS($1:17)-1)/2),MOD(ROWS($1:17)+1,2))</f>
        <v/>
      </c>
      <c r="FH25" s="935" t="str">
        <f t="shared" ca="1" si="46"/>
        <v/>
      </c>
      <c r="FI25" s="935" t="str">
        <f ca="1">OFFSET($DM$489,INT((ROWS($1:17)-1)/2),MOD(ROWS($1:17)+1,2))</f>
        <v/>
      </c>
      <c r="FJ25" s="935" t="str">
        <f ca="1">IF(FH25="","",IF(FH25=0,"",IF(FH25="AB","",RANK(FH25,$FH$9:$FH$122,1)+COUNTIF($FH$9:FH25,FH25)-1)))</f>
        <v/>
      </c>
      <c r="FK25" s="935" t="str">
        <f t="shared" ca="1" si="47"/>
        <v/>
      </c>
    </row>
    <row r="26" spans="1:167" ht="15.75" customHeight="1" x14ac:dyDescent="0.4">
      <c r="A26" s="1639"/>
      <c r="B26" s="1603"/>
      <c r="C26" s="232" t="str">
        <f>IF(ISBLANK('JOURNÉE 2'!C27),"",'JOURNÉE 2'!C27)</f>
        <v/>
      </c>
      <c r="D26" s="98" t="str">
        <f>IF(ISBLANK('JOURNÉE 2'!D27),"",'JOURNÉE 2'!D27)</f>
        <v/>
      </c>
      <c r="E26" s="98" t="str">
        <f>IF(ISBLANK('JOURNÉE 2'!E27),"",'JOURNÉE 2'!E27)</f>
        <v/>
      </c>
      <c r="F26" s="87" t="str">
        <f>IF(ISBLANK('JOURNÉE 2'!F27),"",'JOURNÉE 2'!F27)</f>
        <v/>
      </c>
      <c r="G26" s="87" t="str">
        <f>IF(ISBLANK('JOURNÉE 2'!G27),"",'JOURNÉE 2'!G27)</f>
        <v/>
      </c>
      <c r="H26" s="470" t="str">
        <f>IF(ISBLANK('JOURNÉE 2'!I27),"",'JOURNÉE 2'!I27)</f>
        <v/>
      </c>
      <c r="I26" s="1833"/>
      <c r="J26" s="1465"/>
      <c r="K26" s="1465"/>
      <c r="L26" s="1465"/>
      <c r="M26" s="141"/>
      <c r="N26" s="87"/>
      <c r="O26" s="141"/>
      <c r="P26" s="152"/>
      <c r="Q26" s="1847"/>
      <c r="R26" s="1465"/>
      <c r="S26" s="1465"/>
      <c r="T26" s="1833"/>
      <c r="U26" s="1465"/>
      <c r="V26" s="1465"/>
      <c r="W26" s="275" t="str">
        <f>IF(ISBLANK('JOURNÉE 2'!U27),"",'JOURNÉE 2'!U27)</f>
        <v/>
      </c>
      <c r="X26" s="83" t="str">
        <f t="shared" si="0"/>
        <v/>
      </c>
      <c r="Y26" s="140" t="str">
        <f>IF('JOURNÉE 1'!AB27=0,"",'JOURNÉE 1'!AB27)</f>
        <v/>
      </c>
      <c r="Z26" s="83" t="str">
        <f t="shared" si="1"/>
        <v/>
      </c>
      <c r="AA26" s="116" t="str">
        <f t="shared" si="43"/>
        <v/>
      </c>
      <c r="AB26" s="83" t="str">
        <f t="shared" si="2"/>
        <v/>
      </c>
      <c r="AC26" s="83" t="str">
        <f t="shared" si="3"/>
        <v/>
      </c>
      <c r="AD26" s="83" t="str">
        <f>IF('JOURNÉE 1'!AG27="","",'JOURNÉE 1'!AG27)</f>
        <v/>
      </c>
      <c r="AE26" s="455" t="str">
        <f t="shared" si="4"/>
        <v/>
      </c>
      <c r="AF26" s="471" t="str">
        <f t="shared" si="5"/>
        <v/>
      </c>
      <c r="AG26" s="471" t="str">
        <f t="shared" si="6"/>
        <v/>
      </c>
      <c r="AH26" s="471"/>
      <c r="AI26" s="471"/>
      <c r="AJ26" s="83"/>
      <c r="AK26" s="140"/>
      <c r="AL26" s="276" t="str">
        <f t="shared" si="7"/>
        <v/>
      </c>
      <c r="AM26" s="116" t="str">
        <f t="shared" si="8"/>
        <v/>
      </c>
      <c r="AN26" s="471" t="str">
        <f t="shared" si="9"/>
        <v/>
      </c>
      <c r="AO26" s="471" t="str">
        <f t="shared" si="10"/>
        <v/>
      </c>
      <c r="AP26" s="457" t="str">
        <f t="shared" si="11"/>
        <v/>
      </c>
      <c r="AQ26" s="284" t="str">
        <f>IF('JOURNÉE 1'!AP27="","",'JOURNÉE 1'!AP27)</f>
        <v/>
      </c>
      <c r="AR26" s="270" t="str">
        <f>IF('JOURNÉE 1'!AT27="","",'JOURNÉE 1'!AT27)</f>
        <v/>
      </c>
      <c r="AS26" s="288" t="str">
        <f t="shared" si="12"/>
        <v/>
      </c>
      <c r="AT26" s="288" t="str">
        <f t="shared" si="13"/>
        <v/>
      </c>
      <c r="AU26" s="288"/>
      <c r="AV26" s="289"/>
      <c r="AW26" s="288"/>
      <c r="AX26" s="288"/>
      <c r="AY26" s="288" t="str">
        <f t="shared" si="14"/>
        <v/>
      </c>
      <c r="AZ26" s="271" t="str">
        <f t="shared" si="15"/>
        <v/>
      </c>
      <c r="BA26" s="290" t="str">
        <f t="shared" si="16"/>
        <v/>
      </c>
      <c r="BB26" s="458" t="str">
        <f t="shared" si="17"/>
        <v/>
      </c>
      <c r="BC26" s="319" t="str">
        <f t="shared" si="18"/>
        <v/>
      </c>
      <c r="BD26" s="484"/>
      <c r="BE26" s="278" t="str">
        <f t="shared" si="19"/>
        <v/>
      </c>
      <c r="BF26" s="1639"/>
      <c r="BG26" s="1639"/>
      <c r="BH26" s="1833"/>
      <c r="BI26" s="1465"/>
      <c r="BJ26" s="1849"/>
      <c r="BK26" s="485"/>
      <c r="BL26" s="11"/>
      <c r="BM26" s="1723"/>
      <c r="BN26" s="1528"/>
      <c r="BO26" s="1528"/>
      <c r="BP26" s="1528"/>
      <c r="BQ26" s="1528"/>
      <c r="BR26" s="1852"/>
      <c r="BS26" s="1528"/>
      <c r="BT26" s="1514"/>
      <c r="BU26" s="1528"/>
      <c r="BV26" s="1796"/>
      <c r="BW26" s="1798"/>
      <c r="BX26" s="474" t="str">
        <f t="shared" si="20"/>
        <v/>
      </c>
      <c r="BY26" s="475" t="str">
        <f>IF('JOURNÉE 1'!C27=0,"",'JOURNÉE 1'!C27)</f>
        <v/>
      </c>
      <c r="BZ26" s="7">
        <v>18</v>
      </c>
      <c r="CA26" s="1445" t="s">
        <v>458</v>
      </c>
      <c r="CB26" s="1446">
        <v>16.8</v>
      </c>
      <c r="CC26" s="1447" t="s">
        <v>459</v>
      </c>
      <c r="CD26" s="17" t="s">
        <v>432</v>
      </c>
      <c r="CE26" s="882" t="str">
        <f t="shared" si="21"/>
        <v>MAX2</v>
      </c>
      <c r="CF26" s="878" t="s">
        <v>466</v>
      </c>
      <c r="CG26" s="7"/>
      <c r="CH26" s="94"/>
      <c r="CI26" s="1301">
        <f>IF(ISNA(VLOOKUP(CA26,'JOURNÉE 1'!$C$10:$AC$257,27,FALSE)),"",VLOOKUP(CA26,'JOURNÉE 1'!$C$10:$AC$257,27,FALSE))</f>
        <v>100</v>
      </c>
      <c r="CJ26" s="465" t="str">
        <f>IF(ISNA(VLOOKUP(CA26,'JOURNÉE 2'!$C$10:$V$259,20,FALSE)),"",VLOOKUP(CA26,'JOURNÉE 2'!$C$10:$V$259,20,FALSE))</f>
        <v/>
      </c>
      <c r="CK26" s="1263">
        <f t="shared" si="48"/>
        <v>100</v>
      </c>
      <c r="CL26" s="1266" t="s">
        <v>2029</v>
      </c>
      <c r="CM26" s="476" t="s">
        <v>2029</v>
      </c>
      <c r="CN26" s="476" t="s">
        <v>2029</v>
      </c>
      <c r="CO26" s="476">
        <v>100</v>
      </c>
      <c r="CP26" s="476"/>
      <c r="CQ26" s="476"/>
      <c r="CR26" s="476"/>
      <c r="CS26" s="476"/>
      <c r="CT26" s="476"/>
      <c r="CU26" s="477"/>
      <c r="CV26" s="476"/>
      <c r="CW26" s="1270"/>
      <c r="CX26" s="11"/>
      <c r="CY26" s="1551"/>
      <c r="CZ26" s="7" t="str">
        <f>IF('JOURNÉE 1'!C27="","",'JOURNÉE 1'!C27)</f>
        <v/>
      </c>
      <c r="DA26" s="7" t="str">
        <f t="shared" si="23"/>
        <v/>
      </c>
      <c r="DB26" s="7" t="str">
        <f>IF('JOURNÉE 1'!AC27=0,"",'JOURNÉE 1'!AC27)</f>
        <v/>
      </c>
      <c r="DC26" s="7" t="str">
        <f>IF('JOURNÉE 1'!AP27=0,"",'JOURNÉE 1'!AP27)</f>
        <v/>
      </c>
      <c r="DD26" s="17" t="str">
        <f>IF(ISNA(VLOOKUP(BY26,'JOURNÉE 2'!$C$10:$AJ$45,1,FALSE)),"",VLOOKUP(BY26,'JOURNÉE 2'!$C$10:$AJ$45,1,FALSE))</f>
        <v/>
      </c>
      <c r="DE26" s="7" t="str">
        <f t="array" ref="DE26">IFERROR(INDEX(DD$9:DD$44,SMALL(IF(FREQUENCY(IF(DD$9:DD$80&lt;&gt;"",MATCH(DD$9:DD$80,DD$9:DD$80,0),""),ROW(DD$9:DD$80)-9)&gt;1,ROW(DD$9:DD$80)-9,""),ROW(A18))),"")</f>
        <v/>
      </c>
      <c r="DF26" s="468" t="str">
        <f t="array" ref="DF26">IF(DE26="","",MIN(IF(CZ$9:CZ$80=$DE26,DB$9:DB$80,"")))</f>
        <v/>
      </c>
      <c r="DG26" s="468" t="str">
        <f t="array" ref="DG26">IF(DE26="","",MIN(IF(CZ$9:CZ$80=$DE26,DC$9:DC$80,"")))</f>
        <v/>
      </c>
      <c r="DH26" s="7" t="str">
        <f>IF(ISNA(VLOOKUP(DD26,'JOURNÉE 1'!$C$10:$AE$45,24,FALSE)),"",VLOOKUP(DD26,'JOURNÉE 1'!$C$10:$AE$45,24,FALSE))</f>
        <v/>
      </c>
      <c r="DI26" s="7" t="str">
        <f>IF(ISNA(VLOOKUP(DD26,'JOURNÉE 1'!$C$10:$AP$45,35,FALSE)),"",VLOOKUP(DD26,'JOURNÉE 1'!$C$10:$AP$45,35,FALSE))</f>
        <v/>
      </c>
      <c r="DJ26" s="7" t="str">
        <f t="shared" si="24"/>
        <v/>
      </c>
      <c r="DK26" s="7" t="str">
        <f t="shared" si="25"/>
        <v/>
      </c>
      <c r="DL26" s="468" t="str">
        <f t="shared" si="26"/>
        <v/>
      </c>
      <c r="DM26" s="468" t="str">
        <f t="shared" si="27"/>
        <v/>
      </c>
      <c r="DN26" s="7" t="str">
        <f t="shared" si="28"/>
        <v/>
      </c>
      <c r="DO26" s="7"/>
      <c r="DP26" s="7"/>
      <c r="DQ26" s="7"/>
      <c r="DR26" s="11"/>
      <c r="DS26" s="469" t="str">
        <f ca="1">OFFSET($DK$9,INT((ROWS($1:18)-1)/2),MOD(ROWS($1:18)+1,2))</f>
        <v/>
      </c>
      <c r="DT26" s="7" t="str">
        <f t="shared" ca="1" si="29"/>
        <v/>
      </c>
      <c r="DU26" s="468" t="str">
        <f ca="1">OFFSET($DM$9,INT((ROWS($1:18)-1)/2),MOD(ROWS($1:18)+1,2))</f>
        <v/>
      </c>
      <c r="DV26" s="7" t="str">
        <f ca="1">IF(DT26="","",IF(DT26=0,"",IF(DT26="AB","",RANK(DT26,$DT$9:$DT$151,1)+COUNTIF($DT$9:DT26,DT26)-1)))</f>
        <v/>
      </c>
      <c r="DW26" s="468" t="str">
        <f t="shared" ca="1" si="30"/>
        <v/>
      </c>
      <c r="DX26" s="469" t="str">
        <f ca="1">OFFSET($DK$81,INT((ROWS($1:18)-1)/2),MOD(ROWS($1:18)+1,2))</f>
        <v/>
      </c>
      <c r="DY26" s="7" t="str">
        <f t="shared" ca="1" si="31"/>
        <v/>
      </c>
      <c r="DZ26" s="468" t="str">
        <f ca="1">OFFSET($DM$81,INT((ROWS($1:18)-1)/2),MOD(ROWS($1:18)+1,2))</f>
        <v/>
      </c>
      <c r="EA26" s="7" t="str">
        <f ca="1">IF(DY26="","",IF(DY26=0,"",IF(DY26="AB","",RANK(DY26,$DY$9:$DY$151,1)+COUNTIF($DY$9:DY26,DY26)-1)))</f>
        <v/>
      </c>
      <c r="EB26" s="468" t="str">
        <f t="shared" ca="1" si="32"/>
        <v/>
      </c>
      <c r="EC26" s="469" t="str">
        <f ca="1">OFFSET($DK$153,INT((ROWS($1:18)-1)/2),MOD(ROWS($1:18)+1,2))</f>
        <v/>
      </c>
      <c r="ED26" s="7" t="str">
        <f t="shared" ca="1" si="33"/>
        <v/>
      </c>
      <c r="EE26" s="468" t="str">
        <f ca="1">OFFSET($DM$153,INT((ROWS($1:18)-1)/2),MOD(ROWS($1:18)+1,2))</f>
        <v/>
      </c>
      <c r="EF26" s="7" t="str">
        <f ca="1">IF(EC26="","",IF(EC26=0,"",IF(EC26="AB","",RANK(EC26,$EC$9:$EC$104,1)+COUNTIF($EC$9:EC26,EC26)-1)))</f>
        <v/>
      </c>
      <c r="EG26" s="468" t="str">
        <f t="shared" ca="1" si="34"/>
        <v/>
      </c>
      <c r="EH26" s="468" t="str">
        <f ca="1">OFFSET($DK$201,INT((ROWS($1:18)-1)/2),MOD(ROWS($1:18)+1,2))</f>
        <v/>
      </c>
      <c r="EI26" s="7" t="str">
        <f t="shared" ca="1" si="35"/>
        <v/>
      </c>
      <c r="EJ26" s="468" t="str">
        <f ca="1">OFFSET($DM$201,INT((ROWS($1:18)-1)/2),MOD(ROWS($1:18)+1,2))</f>
        <v/>
      </c>
      <c r="EK26" s="7" t="str">
        <f ca="1">IF(EI26="","",IF(EI26=0,"",IF(EI26="AB","",RANK(EI26,$EI$9:$EI$104,1)+COUNTIF($EI$9:EI26,EI26)-1)))</f>
        <v/>
      </c>
      <c r="EL26" s="7" t="str">
        <f t="shared" ca="1" si="36"/>
        <v/>
      </c>
      <c r="EM26" s="469">
        <f ca="1">OFFSET($DK$237,INT((ROWS($1:18)-1)/2),MOD(ROWS($1:18)+1,2))</f>
        <v>0</v>
      </c>
      <c r="EN26" s="7" t="str">
        <f t="shared" ca="1" si="37"/>
        <v/>
      </c>
      <c r="EO26" s="468">
        <f ca="1">OFFSET($DM$237,INT((ROWS($1:18)-1)/2),MOD(ROWS($1:18)+1,2))</f>
        <v>0</v>
      </c>
      <c r="EP26" s="7" t="str">
        <f ca="1">IF(EN26="","",IF(EN26=0,"",IF(EN26="AB","",RANK(EN26,$EN$9:$EN$128,1)+COUNTIF($EN$9:EN26,EN26)-1)))</f>
        <v/>
      </c>
      <c r="EQ26" s="7" t="str">
        <f t="shared" ca="1" si="38"/>
        <v/>
      </c>
      <c r="ER26" s="469" t="str">
        <f ca="1">OFFSET($DK$305,INT((ROWS($1:18)-1)/2),MOD(ROWS($1:18)+1,2))</f>
        <v/>
      </c>
      <c r="ES26" s="7" t="str">
        <f t="shared" ca="1" si="39"/>
        <v/>
      </c>
      <c r="ET26" s="468" t="str">
        <f ca="1">OFFSET($DM$305,INT((ROWS($1:18)-1)/2),MOD(ROWS($1:18)+1,2))</f>
        <v/>
      </c>
      <c r="EU26" s="7" t="str">
        <f ca="1">IF(ES26="","",IF(ES26=0,"",IF(ES26="AB","",RANK(ES26,$ES$9:$ES$180,1)+COUNTIF($ES$9:ES26,ES26)-1)))</f>
        <v/>
      </c>
      <c r="EV26" s="468" t="str">
        <f t="shared" ca="1" si="40"/>
        <v/>
      </c>
      <c r="EW26" s="469" t="str">
        <f ca="1">OFFSET($DK$373,INT((ROWS($1:18)-1)/2),MOD(ROWS($1:18)+1,2))</f>
        <v/>
      </c>
      <c r="EX26" s="7" t="str">
        <f t="shared" ca="1" si="41"/>
        <v/>
      </c>
      <c r="EY26" s="468" t="str">
        <f ca="1">OFFSET($DM$373,INT((ROWS($1:18)-1)/2),MOD(ROWS($1:18)+1,2))</f>
        <v/>
      </c>
      <c r="EZ26" s="7" t="str">
        <f ca="1">IF(EX26="","",IF(EX26=0,"",IF(EX26="AB","",RANK(EX26,$EX$9:$EX$128,1)+COUNTIF($EX$9:EX26,EX26)-1)))</f>
        <v/>
      </c>
      <c r="FA26" s="468" t="str">
        <f t="shared" ca="1" si="42"/>
        <v/>
      </c>
      <c r="FB26" s="469" t="str">
        <f ca="1">OFFSET($DK$433,INT((ROWS($1:18)-1)/2),MOD(ROWS($1:18)+1,2))</f>
        <v/>
      </c>
      <c r="FC26" s="7" t="str">
        <f t="shared" ca="1" si="44"/>
        <v/>
      </c>
      <c r="FD26" s="468" t="str">
        <f ca="1">OFFSET($DM$433,INT((ROWS($1:18)-1)/2),MOD(ROWS($1:18)+1,2))</f>
        <v/>
      </c>
      <c r="FE26" s="7" t="str">
        <f ca="1">IF(FC26="","",IF(FC26=0,"",IF(FC26="AB","",RANK(FC26,$FC$9:$FC$122,1)+COUNTIF($FC$9:FC26,FC26)-1)))</f>
        <v/>
      </c>
      <c r="FF26" s="7" t="str">
        <f t="shared" ca="1" si="45"/>
        <v/>
      </c>
      <c r="FG26" s="475" t="str">
        <f ca="1">OFFSET($DK$489,INT((ROWS($1:18)-1)/2),MOD(ROWS($1:18)+1,2))</f>
        <v/>
      </c>
      <c r="FH26" s="935" t="str">
        <f t="shared" ca="1" si="46"/>
        <v/>
      </c>
      <c r="FI26" s="935" t="str">
        <f ca="1">OFFSET($DM$489,INT((ROWS($1:18)-1)/2),MOD(ROWS($1:18)+1,2))</f>
        <v/>
      </c>
      <c r="FJ26" s="935" t="str">
        <f ca="1">IF(FH26="","",IF(FH26=0,"",IF(FH26="AB","",RANK(FH26,$FH$9:$FH$122,1)+COUNTIF($FH$9:FH26,FH26)-1)))</f>
        <v/>
      </c>
      <c r="FK26" s="935" t="str">
        <f t="shared" ca="1" si="47"/>
        <v/>
      </c>
    </row>
    <row r="27" spans="1:167" ht="15.75" customHeight="1" x14ac:dyDescent="0.4">
      <c r="A27" s="1639"/>
      <c r="B27" s="1831"/>
      <c r="C27" s="232" t="str">
        <f>IF(ISBLANK('JOURNÉE 2'!C28),"",'JOURNÉE 2'!C28)</f>
        <v/>
      </c>
      <c r="D27" s="98" t="str">
        <f>IF(ISBLANK('JOURNÉE 2'!D28),"",'JOURNÉE 2'!D28)</f>
        <v/>
      </c>
      <c r="E27" s="98" t="str">
        <f>IF(ISBLANK('JOURNÉE 2'!E28),"",'JOURNÉE 2'!E28)</f>
        <v/>
      </c>
      <c r="F27" s="87" t="str">
        <f>IF(ISBLANK('JOURNÉE 2'!F28),"",'JOURNÉE 2'!F28)</f>
        <v/>
      </c>
      <c r="G27" s="87" t="str">
        <f>IF(ISBLANK('JOURNÉE 2'!G28),"",'JOURNÉE 2'!G28)</f>
        <v/>
      </c>
      <c r="H27" s="470" t="str">
        <f>IF(ISBLANK('JOURNÉE 2'!I28),"",'JOURNÉE 2'!I28)</f>
        <v/>
      </c>
      <c r="I27" s="1834" t="str">
        <f>IF(ISBLANK('JOURNÉE 2'!K28),"",'JOURNÉE 2'!K28)</f>
        <v/>
      </c>
      <c r="J27" s="1466" t="str">
        <f>IF(OR(I27="",I27=0,I27=999),"",I27)</f>
        <v/>
      </c>
      <c r="K27" s="1466" t="str">
        <f>IF('JOURNÉE 1'!K28=0,"",'JOURNÉE 1'!K28)</f>
        <v/>
      </c>
      <c r="L27" s="1466" t="str">
        <f>IF(OR(K27="",K27=0,K27=999),"",K27)</f>
        <v/>
      </c>
      <c r="M27" s="87"/>
      <c r="N27" s="87"/>
      <c r="O27" s="87"/>
      <c r="P27" s="87"/>
      <c r="Q27" s="1825" t="str">
        <f>IF(I27="","",I27-$BE$5)</f>
        <v/>
      </c>
      <c r="R27" s="1466" t="str">
        <f>IF(I27="","",RANK(I27,($I$9:$K$260),1))</f>
        <v/>
      </c>
      <c r="S27" s="1466" t="str">
        <f>IF(R27&gt;20,"",IF(R27&lt;=190,40-((R27-1)*2),1))</f>
        <v/>
      </c>
      <c r="T27" s="1834" t="str">
        <f>IF(OR(I27=""),"",RANK(I27,($I$9:$I$43),1))</f>
        <v/>
      </c>
      <c r="U27" s="1466" t="str">
        <f>IF(OR(K27=""),"",RANK(K27,($K$9:$K$43),1))</f>
        <v/>
      </c>
      <c r="V27" s="1466" t="str">
        <f>IF(T27="","",IF(T27&gt;3,"",IF(T27=1,I27,IF(T27=2,I27,IF(T27=3,I27)))))</f>
        <v/>
      </c>
      <c r="W27" s="279" t="str">
        <f>IF(ISBLANK('JOURNÉE 2'!U28),"",'JOURNÉE 2'!U28)</f>
        <v/>
      </c>
      <c r="X27" s="83" t="str">
        <f t="shared" si="0"/>
        <v/>
      </c>
      <c r="Y27" s="140" t="str">
        <f>IF('JOURNÉE 1'!AB28=0,"",'JOURNÉE 1'!AB28)</f>
        <v/>
      </c>
      <c r="Z27" s="83" t="str">
        <f t="shared" si="1"/>
        <v/>
      </c>
      <c r="AA27" s="116" t="str">
        <f t="shared" si="43"/>
        <v/>
      </c>
      <c r="AB27" s="83" t="str">
        <f t="shared" si="2"/>
        <v/>
      </c>
      <c r="AC27" s="83" t="str">
        <f t="shared" si="3"/>
        <v/>
      </c>
      <c r="AD27" s="83" t="str">
        <f>IF('JOURNÉE 1'!AG28="","",'JOURNÉE 1'!AG28)</f>
        <v/>
      </c>
      <c r="AE27" s="455" t="str">
        <f t="shared" si="4"/>
        <v/>
      </c>
      <c r="AF27" s="85" t="str">
        <f t="shared" si="5"/>
        <v/>
      </c>
      <c r="AG27" s="85" t="str">
        <f t="shared" si="6"/>
        <v/>
      </c>
      <c r="AH27" s="85"/>
      <c r="AI27" s="85"/>
      <c r="AJ27" s="87"/>
      <c r="AK27" s="136"/>
      <c r="AL27" s="276" t="str">
        <f t="shared" si="7"/>
        <v/>
      </c>
      <c r="AM27" s="141" t="str">
        <f t="shared" si="8"/>
        <v/>
      </c>
      <c r="AN27" s="471" t="str">
        <f t="shared" si="9"/>
        <v/>
      </c>
      <c r="AO27" s="471" t="str">
        <f t="shared" si="10"/>
        <v/>
      </c>
      <c r="AP27" s="457" t="str">
        <f t="shared" si="11"/>
        <v/>
      </c>
      <c r="AQ27" s="284" t="str">
        <f>IF('JOURNÉE 1'!AP28="","",'JOURNÉE 1'!AP28)</f>
        <v/>
      </c>
      <c r="AR27" s="270" t="str">
        <f>IF('JOURNÉE 1'!AT28="","",'JOURNÉE 1'!AT28)</f>
        <v/>
      </c>
      <c r="AS27" s="288" t="str">
        <f t="shared" si="12"/>
        <v/>
      </c>
      <c r="AT27" s="288" t="str">
        <f t="shared" si="13"/>
        <v/>
      </c>
      <c r="AU27" s="270"/>
      <c r="AV27" s="286"/>
      <c r="AW27" s="270"/>
      <c r="AX27" s="270"/>
      <c r="AY27" s="288" t="str">
        <f t="shared" si="14"/>
        <v/>
      </c>
      <c r="AZ27" s="271" t="str">
        <f t="shared" si="15"/>
        <v/>
      </c>
      <c r="BA27" s="290" t="str">
        <f t="shared" si="16"/>
        <v/>
      </c>
      <c r="BB27" s="458" t="str">
        <f t="shared" si="17"/>
        <v/>
      </c>
      <c r="BC27" s="319" t="str">
        <f t="shared" si="18"/>
        <v/>
      </c>
      <c r="BD27" s="472"/>
      <c r="BE27" s="278" t="str">
        <f t="shared" si="19"/>
        <v/>
      </c>
      <c r="BF27" s="1639"/>
      <c r="BG27" s="1639"/>
      <c r="BH27" s="1834" t="str">
        <f>IF('JOURNÉE 1'!K28=0,"",'JOURNÉE 1'!K28)</f>
        <v/>
      </c>
      <c r="BI27" s="1466" t="str">
        <f>IF(ISBLANK('JOURNÉE 2'!K28),"",'JOURNÉE 2'!K28)</f>
        <v/>
      </c>
      <c r="BJ27" s="1848" t="str">
        <f>IF(BW27="","",BW27)</f>
        <v/>
      </c>
      <c r="BK27" s="277"/>
      <c r="BL27" s="11"/>
      <c r="BM27" s="1513" t="str">
        <f>IF(OR(C27="",C28=""),"",CONCATENATE(C27,C28))</f>
        <v/>
      </c>
      <c r="BN27" s="1606" t="str">
        <f>IF(OR('JOURNÉE 1'!C28="",'JOURNÉE 1'!C29=""),"",CONCATENATE('JOURNÉE 1'!C28,'JOURNÉE 1'!C29))</f>
        <v/>
      </c>
      <c r="BO27" s="1606" t="str">
        <f>IF(I27="","",I27)</f>
        <v/>
      </c>
      <c r="BP27" s="1855">
        <f>IF(ISNA(VLOOKUP(BM27,'JOURNÉE 1'!$BI$10:$BK$257,2,FALSE)),"",VLOOKUP(BM27,'JOURNÉE 1'!$BI$10:$BK$257,2,FALSE))</f>
        <v>0</v>
      </c>
      <c r="BQ27" s="1606" t="str">
        <f>IF(BO27="","",MIN(BO27:BP27))</f>
        <v/>
      </c>
      <c r="BR27" s="1851" t="str">
        <f>IF(BS27="","",MIN(BS27:BT27))</f>
        <v/>
      </c>
      <c r="BS27" s="1606" t="str">
        <f>IF('JOURNÉE 1'!L28=0,"",'JOURNÉE 1'!L28)</f>
        <v/>
      </c>
      <c r="BT27" s="1809" t="str">
        <f>IF(ISNA(VLOOKUP(BN27,'JOURNÉE 2'!$BE$10:$BF$257,2,FALSE)),"",VLOOKUP(BN27,'JOURNÉE 2'!$BE$10:$BF$257,2,FALSE))</f>
        <v/>
      </c>
      <c r="BU27" s="1606" t="str">
        <f>IF(BT27=BR27,"",BR27)</f>
        <v/>
      </c>
      <c r="BV27" s="1795" t="str">
        <f>IF(BP27=BQ27,"",BQ27)</f>
        <v/>
      </c>
      <c r="BW27" s="1869"/>
      <c r="BX27" s="474" t="str">
        <f t="shared" si="20"/>
        <v/>
      </c>
      <c r="BY27" s="475" t="str">
        <f>IF('JOURNÉE 1'!C28=0,"",'JOURNÉE 1'!C28)</f>
        <v/>
      </c>
      <c r="BZ27" s="7">
        <v>19</v>
      </c>
      <c r="CA27" s="1445" t="s">
        <v>460</v>
      </c>
      <c r="CB27" s="1446">
        <v>36</v>
      </c>
      <c r="CC27" s="1447" t="s">
        <v>461</v>
      </c>
      <c r="CD27" s="17" t="s">
        <v>432</v>
      </c>
      <c r="CE27" s="882" t="str">
        <f t="shared" si="21"/>
        <v>MAX3</v>
      </c>
      <c r="CF27" s="878" t="s">
        <v>468</v>
      </c>
      <c r="CG27" s="7"/>
      <c r="CH27" s="94"/>
      <c r="CI27" s="1301" t="str">
        <f>IF(ISNA(VLOOKUP(CA27,'JOURNÉE 1'!$C$10:$AC$257,27,FALSE)),"",VLOOKUP(CA27,'JOURNÉE 1'!$C$10:$AC$257,27,FALSE))</f>
        <v/>
      </c>
      <c r="CJ27" s="465" t="str">
        <f>IF(ISNA(VLOOKUP(CA27,'JOURNÉE 2'!$C$10:$V$259,20,FALSE)),"",VLOOKUP(CA27,'JOURNÉE 2'!$C$10:$V$259,20,FALSE))</f>
        <v/>
      </c>
      <c r="CK27" s="1263" t="str">
        <f t="shared" si="48"/>
        <v/>
      </c>
      <c r="CL27" s="1266" t="s">
        <v>2029</v>
      </c>
      <c r="CM27" s="476" t="s">
        <v>2029</v>
      </c>
      <c r="CN27" s="476" t="s">
        <v>2029</v>
      </c>
      <c r="CO27" s="476" t="s">
        <v>2029</v>
      </c>
      <c r="CP27" s="476"/>
      <c r="CQ27" s="476"/>
      <c r="CR27" s="476"/>
      <c r="CS27" s="476"/>
      <c r="CT27" s="476"/>
      <c r="CU27" s="477"/>
      <c r="CV27" s="476"/>
      <c r="CW27" s="1270"/>
      <c r="CX27" s="11"/>
      <c r="CY27" s="1551"/>
      <c r="CZ27" s="7" t="str">
        <f>IF('JOURNÉE 1'!C28="","",'JOURNÉE 1'!C28)</f>
        <v/>
      </c>
      <c r="DA27" s="7" t="str">
        <f t="shared" si="23"/>
        <v/>
      </c>
      <c r="DB27" s="7" t="str">
        <f>IF('JOURNÉE 1'!AC28=0,"",'JOURNÉE 1'!AC28)</f>
        <v/>
      </c>
      <c r="DC27" s="7" t="str">
        <f>IF('JOURNÉE 1'!AP28=0,"",'JOURNÉE 1'!AP28)</f>
        <v/>
      </c>
      <c r="DD27" s="17" t="str">
        <f>IF(ISNA(VLOOKUP(BY27,'JOURNÉE 2'!$C$10:$AJ$45,1,FALSE)),"",VLOOKUP(BY27,'JOURNÉE 2'!$C$10:$AJ$45,1,FALSE))</f>
        <v/>
      </c>
      <c r="DE27" s="7" t="str">
        <f t="array" ref="DE27">IFERROR(INDEX(DD$9:DD$44,SMALL(IF(FREQUENCY(IF(DD$9:DD$80&lt;&gt;"",MATCH(DD$9:DD$80,DD$9:DD$80,0),""),ROW(DD$9:DD$80)-9)&gt;1,ROW(DD$9:DD$80)-9,""),ROW(A19))),"")</f>
        <v/>
      </c>
      <c r="DF27" s="468" t="str">
        <f t="array" ref="DF27">IF(DE27="","",MIN(IF(CZ$9:CZ$80=$DE27,DB$9:DB$80,"")))</f>
        <v/>
      </c>
      <c r="DG27" s="468" t="str">
        <f t="array" ref="DG27">IF(DE27="","",MIN(IF(CZ$9:CZ$80=$DE27,DC$9:DC$80,"")))</f>
        <v/>
      </c>
      <c r="DH27" s="7" t="str">
        <f>IF(ISNA(VLOOKUP(DD27,'JOURNÉE 1'!$C$10:$AE$45,24,FALSE)),"",VLOOKUP(DD27,'JOURNÉE 1'!$C$10:$AE$45,24,FALSE))</f>
        <v/>
      </c>
      <c r="DI27" s="7" t="str">
        <f>IF(ISNA(VLOOKUP(DD27,'JOURNÉE 1'!$C$10:$AP$45,35,FALSE)),"",VLOOKUP(DD27,'JOURNÉE 1'!$C$10:$AP$45,35,FALSE))</f>
        <v/>
      </c>
      <c r="DJ27" s="7" t="str">
        <f t="shared" si="24"/>
        <v/>
      </c>
      <c r="DK27" s="7" t="str">
        <f t="shared" si="25"/>
        <v/>
      </c>
      <c r="DL27" s="468" t="str">
        <f t="shared" si="26"/>
        <v/>
      </c>
      <c r="DM27" s="468" t="str">
        <f t="shared" si="27"/>
        <v/>
      </c>
      <c r="DN27" s="7" t="str">
        <f t="shared" si="28"/>
        <v/>
      </c>
      <c r="DO27" s="7"/>
      <c r="DP27" s="7"/>
      <c r="DQ27" s="7"/>
      <c r="DR27" s="11"/>
      <c r="DS27" s="469" t="str">
        <f ca="1">OFFSET($DK$9,INT((ROWS($1:19)-1)/2),MOD(ROWS($1:19)+1,2))</f>
        <v/>
      </c>
      <c r="DT27" s="7" t="str">
        <f t="shared" ca="1" si="29"/>
        <v/>
      </c>
      <c r="DU27" s="468" t="str">
        <f ca="1">OFFSET($DM$9,INT((ROWS($1:19)-1)/2),MOD(ROWS($1:19)+1,2))</f>
        <v/>
      </c>
      <c r="DV27" s="7" t="str">
        <f ca="1">IF(DT27="","",IF(DT27=0,"",IF(DT27="AB","",RANK(DT27,$DT$9:$DT$151,1)+COUNTIF($DT$9:DT27,DT27)-1)))</f>
        <v/>
      </c>
      <c r="DW27" s="468" t="str">
        <f t="shared" ca="1" si="30"/>
        <v/>
      </c>
      <c r="DX27" s="469" t="str">
        <f ca="1">OFFSET($DK$81,INT((ROWS($1:19)-1)/2),MOD(ROWS($1:19)+1,2))</f>
        <v/>
      </c>
      <c r="DY27" s="7" t="str">
        <f t="shared" ca="1" si="31"/>
        <v/>
      </c>
      <c r="DZ27" s="468" t="str">
        <f ca="1">OFFSET($DM$81,INT((ROWS($1:19)-1)/2),MOD(ROWS($1:19)+1,2))</f>
        <v/>
      </c>
      <c r="EA27" s="7" t="str">
        <f ca="1">IF(DY27="","",IF(DY27=0,"",IF(DY27="AB","",RANK(DY27,$DY$9:$DY$151,1)+COUNTIF($DY$9:DY27,DY27)-1)))</f>
        <v/>
      </c>
      <c r="EB27" s="468" t="str">
        <f t="shared" ca="1" si="32"/>
        <v/>
      </c>
      <c r="EC27" s="469" t="str">
        <f ca="1">OFFSET($DK$153,INT((ROWS($1:19)-1)/2),MOD(ROWS($1:19)+1,2))</f>
        <v/>
      </c>
      <c r="ED27" s="7" t="str">
        <f t="shared" ca="1" si="33"/>
        <v/>
      </c>
      <c r="EE27" s="468" t="str">
        <f ca="1">OFFSET($DM$153,INT((ROWS($1:19)-1)/2),MOD(ROWS($1:19)+1,2))</f>
        <v/>
      </c>
      <c r="EF27" s="7" t="str">
        <f ca="1">IF(EC27="","",IF(EC27=0,"",IF(EC27="AB","",RANK(EC27,$EC$9:$EC$104,1)+COUNTIF($EC$9:EC27,EC27)-1)))</f>
        <v/>
      </c>
      <c r="EG27" s="468" t="str">
        <f t="shared" ca="1" si="34"/>
        <v/>
      </c>
      <c r="EH27" s="468" t="str">
        <f ca="1">OFFSET($DK$201,INT((ROWS($1:19)-1)/2),MOD(ROWS($1:19)+1,2))</f>
        <v/>
      </c>
      <c r="EI27" s="7" t="str">
        <f t="shared" ca="1" si="35"/>
        <v/>
      </c>
      <c r="EJ27" s="468" t="str">
        <f ca="1">OFFSET($DM$201,INT((ROWS($1:19)-1)/2),MOD(ROWS($1:19)+1,2))</f>
        <v/>
      </c>
      <c r="EK27" s="7" t="str">
        <f ca="1">IF(EI27="","",IF(EI27=0,"",IF(EI27="AB","",RANK(EI27,$EI$9:$EI$104,1)+COUNTIF($EI$9:EI27,EI27)-1)))</f>
        <v/>
      </c>
      <c r="EL27" s="7" t="str">
        <f t="shared" ca="1" si="36"/>
        <v/>
      </c>
      <c r="EM27" s="469">
        <f ca="1">OFFSET($DK$237,INT((ROWS($1:19)-1)/2),MOD(ROWS($1:19)+1,2))</f>
        <v>0</v>
      </c>
      <c r="EN27" s="7" t="str">
        <f t="shared" ca="1" si="37"/>
        <v/>
      </c>
      <c r="EO27" s="468">
        <f ca="1">OFFSET($DM$237,INT((ROWS($1:19)-1)/2),MOD(ROWS($1:19)+1,2))</f>
        <v>0</v>
      </c>
      <c r="EP27" s="7" t="str">
        <f ca="1">IF(EN27="","",IF(EN27=0,"",IF(EN27="AB","",RANK(EN27,$EN$9:$EN$128,1)+COUNTIF($EN$9:EN27,EN27)-1)))</f>
        <v/>
      </c>
      <c r="EQ27" s="7" t="str">
        <f t="shared" ca="1" si="38"/>
        <v/>
      </c>
      <c r="ER27" s="469" t="str">
        <f ca="1">OFFSET($DK$305,INT((ROWS($1:19)-1)/2),MOD(ROWS($1:19)+1,2))</f>
        <v/>
      </c>
      <c r="ES27" s="7" t="str">
        <f t="shared" ca="1" si="39"/>
        <v/>
      </c>
      <c r="ET27" s="468" t="str">
        <f ca="1">OFFSET($DM$305,INT((ROWS($1:19)-1)/2),MOD(ROWS($1:19)+1,2))</f>
        <v/>
      </c>
      <c r="EU27" s="7" t="str">
        <f ca="1">IF(ES27="","",IF(ES27=0,"",IF(ES27="AB","",RANK(ES27,$ES$9:$ES$180,1)+COUNTIF($ES$9:ES27,ES27)-1)))</f>
        <v/>
      </c>
      <c r="EV27" s="468" t="str">
        <f t="shared" ca="1" si="40"/>
        <v/>
      </c>
      <c r="EW27" s="469" t="str">
        <f ca="1">OFFSET($DK$373,INT((ROWS($1:19)-1)/2),MOD(ROWS($1:19)+1,2))</f>
        <v/>
      </c>
      <c r="EX27" s="7" t="str">
        <f t="shared" ca="1" si="41"/>
        <v/>
      </c>
      <c r="EY27" s="468" t="str">
        <f ca="1">OFFSET($DM$373,INT((ROWS($1:19)-1)/2),MOD(ROWS($1:19)+1,2))</f>
        <v/>
      </c>
      <c r="EZ27" s="7" t="str">
        <f ca="1">IF(EX27="","",IF(EX27=0,"",IF(EX27="AB","",RANK(EX27,$EX$9:$EX$128,1)+COUNTIF($EX$9:EX27,EX27)-1)))</f>
        <v/>
      </c>
      <c r="FA27" s="468" t="str">
        <f t="shared" ca="1" si="42"/>
        <v/>
      </c>
      <c r="FB27" s="469" t="str">
        <f ca="1">OFFSET($DK$433,INT((ROWS($1:19)-1)/2),MOD(ROWS($1:19)+1,2))</f>
        <v/>
      </c>
      <c r="FC27" s="7" t="str">
        <f t="shared" ca="1" si="44"/>
        <v/>
      </c>
      <c r="FD27" s="468" t="str">
        <f ca="1">OFFSET($DM$433,INT((ROWS($1:19)-1)/2),MOD(ROWS($1:19)+1,2))</f>
        <v/>
      </c>
      <c r="FE27" s="7" t="str">
        <f ca="1">IF(FC27="","",IF(FC27=0,"",IF(FC27="AB","",RANK(FC27,$FC$9:$FC$122,1)+COUNTIF($FC$9:FC27,FC27)-1)))</f>
        <v/>
      </c>
      <c r="FF27" s="7" t="str">
        <f t="shared" ca="1" si="45"/>
        <v/>
      </c>
      <c r="FG27" s="475" t="str">
        <f ca="1">OFFSET($DK$489,INT((ROWS($1:19)-1)/2),MOD(ROWS($1:19)+1,2))</f>
        <v/>
      </c>
      <c r="FH27" s="935" t="str">
        <f t="shared" ca="1" si="46"/>
        <v/>
      </c>
      <c r="FI27" s="935" t="str">
        <f ca="1">OFFSET($DM$489,INT((ROWS($1:19)-1)/2),MOD(ROWS($1:19)+1,2))</f>
        <v/>
      </c>
      <c r="FJ27" s="935" t="str">
        <f ca="1">IF(FH27="","",IF(FH27=0,"",IF(FH27="AB","",RANK(FH27,$FH$9:$FH$122,1)+COUNTIF($FH$9:FH27,FH27)-1)))</f>
        <v/>
      </c>
      <c r="FK27" s="935" t="str">
        <f t="shared" ca="1" si="47"/>
        <v/>
      </c>
    </row>
    <row r="28" spans="1:167" ht="15.75" customHeight="1" x14ac:dyDescent="0.4">
      <c r="A28" s="1639"/>
      <c r="B28" s="1483"/>
      <c r="C28" s="232" t="str">
        <f>IF(ISBLANK('JOURNÉE 2'!C29),"",'JOURNÉE 2'!C29)</f>
        <v/>
      </c>
      <c r="D28" s="98" t="str">
        <f>IF(ISBLANK('JOURNÉE 2'!D29),"",'JOURNÉE 2'!D29)</f>
        <v/>
      </c>
      <c r="E28" s="98" t="str">
        <f>IF(ISBLANK('JOURNÉE 2'!E29),"",'JOURNÉE 2'!E29)</f>
        <v/>
      </c>
      <c r="F28" s="87" t="str">
        <f>IF(ISBLANK('JOURNÉE 2'!F29),"",'JOURNÉE 2'!F29)</f>
        <v/>
      </c>
      <c r="G28" s="87" t="str">
        <f>IF(ISBLANK('JOURNÉE 2'!G29),"",'JOURNÉE 2'!G29)</f>
        <v/>
      </c>
      <c r="H28" s="470" t="str">
        <f>IF(ISBLANK('JOURNÉE 2'!I29),"",'JOURNÉE 2'!I29)</f>
        <v/>
      </c>
      <c r="I28" s="1833"/>
      <c r="J28" s="1465"/>
      <c r="K28" s="1465"/>
      <c r="L28" s="1465"/>
      <c r="M28" s="87"/>
      <c r="N28" s="87"/>
      <c r="O28" s="87"/>
      <c r="P28" s="87"/>
      <c r="Q28" s="1847"/>
      <c r="R28" s="1465"/>
      <c r="S28" s="1465"/>
      <c r="T28" s="1833"/>
      <c r="U28" s="1465"/>
      <c r="V28" s="1465"/>
      <c r="W28" s="279" t="str">
        <f>IF(ISBLANK('JOURNÉE 2'!U29),"",'JOURNÉE 2'!U29)</f>
        <v/>
      </c>
      <c r="X28" s="83" t="str">
        <f t="shared" si="0"/>
        <v/>
      </c>
      <c r="Y28" s="140" t="str">
        <f>IF('JOURNÉE 1'!AB29=0,"",'JOURNÉE 1'!AB29)</f>
        <v/>
      </c>
      <c r="Z28" s="83" t="str">
        <f t="shared" si="1"/>
        <v/>
      </c>
      <c r="AA28" s="116" t="str">
        <f t="shared" si="43"/>
        <v/>
      </c>
      <c r="AB28" s="83" t="str">
        <f t="shared" si="2"/>
        <v/>
      </c>
      <c r="AC28" s="83" t="str">
        <f t="shared" si="3"/>
        <v/>
      </c>
      <c r="AD28" s="83" t="str">
        <f>IF('JOURNÉE 1'!AG29="","",'JOURNÉE 1'!AG29)</f>
        <v/>
      </c>
      <c r="AE28" s="455" t="str">
        <f t="shared" si="4"/>
        <v/>
      </c>
      <c r="AF28" s="85" t="str">
        <f t="shared" si="5"/>
        <v/>
      </c>
      <c r="AG28" s="85" t="str">
        <f t="shared" si="6"/>
        <v/>
      </c>
      <c r="AH28" s="85"/>
      <c r="AI28" s="85"/>
      <c r="AJ28" s="87"/>
      <c r="AK28" s="136"/>
      <c r="AL28" s="276" t="str">
        <f t="shared" si="7"/>
        <v/>
      </c>
      <c r="AM28" s="141" t="str">
        <f t="shared" si="8"/>
        <v/>
      </c>
      <c r="AN28" s="471" t="str">
        <f t="shared" si="9"/>
        <v/>
      </c>
      <c r="AO28" s="471" t="str">
        <f t="shared" si="10"/>
        <v/>
      </c>
      <c r="AP28" s="457" t="str">
        <f t="shared" si="11"/>
        <v/>
      </c>
      <c r="AQ28" s="284" t="str">
        <f>IF('JOURNÉE 1'!AP29="","",'JOURNÉE 1'!AP29)</f>
        <v/>
      </c>
      <c r="AR28" s="270" t="str">
        <f>IF('JOURNÉE 1'!AT29="","",'JOURNÉE 1'!AT29)</f>
        <v/>
      </c>
      <c r="AS28" s="288" t="str">
        <f t="shared" si="12"/>
        <v/>
      </c>
      <c r="AT28" s="288" t="str">
        <f t="shared" si="13"/>
        <v/>
      </c>
      <c r="AU28" s="270"/>
      <c r="AV28" s="286"/>
      <c r="AW28" s="270"/>
      <c r="AX28" s="270"/>
      <c r="AY28" s="288" t="str">
        <f t="shared" si="14"/>
        <v/>
      </c>
      <c r="AZ28" s="271" t="str">
        <f t="shared" si="15"/>
        <v/>
      </c>
      <c r="BA28" s="290" t="str">
        <f t="shared" si="16"/>
        <v/>
      </c>
      <c r="BB28" s="458" t="str">
        <f t="shared" si="17"/>
        <v/>
      </c>
      <c r="BC28" s="319" t="str">
        <f t="shared" si="18"/>
        <v/>
      </c>
      <c r="BD28" s="472"/>
      <c r="BE28" s="278" t="str">
        <f t="shared" si="19"/>
        <v/>
      </c>
      <c r="BF28" s="1639"/>
      <c r="BG28" s="1639"/>
      <c r="BH28" s="1833"/>
      <c r="BI28" s="1465"/>
      <c r="BJ28" s="1849"/>
      <c r="BK28" s="277"/>
      <c r="BL28" s="11"/>
      <c r="BM28" s="1723"/>
      <c r="BN28" s="1528"/>
      <c r="BO28" s="1528"/>
      <c r="BP28" s="1528"/>
      <c r="BQ28" s="1528"/>
      <c r="BR28" s="1852"/>
      <c r="BS28" s="1528"/>
      <c r="BT28" s="1514"/>
      <c r="BU28" s="1528"/>
      <c r="BV28" s="1796"/>
      <c r="BW28" s="1798"/>
      <c r="BX28" s="474" t="str">
        <f t="shared" si="20"/>
        <v/>
      </c>
      <c r="BY28" s="475" t="str">
        <f>IF('JOURNÉE 1'!C29=0,"",'JOURNÉE 1'!C29)</f>
        <v/>
      </c>
      <c r="BZ28" s="7">
        <v>20</v>
      </c>
      <c r="CA28" s="1445" t="s">
        <v>1495</v>
      </c>
      <c r="CB28" s="1446">
        <v>36</v>
      </c>
      <c r="CC28" s="1447" t="s">
        <v>1498</v>
      </c>
      <c r="CD28" s="17" t="s">
        <v>432</v>
      </c>
      <c r="CE28" s="882" t="str">
        <f t="shared" si="21"/>
        <v>MAX3</v>
      </c>
      <c r="CF28" s="878" t="s">
        <v>470</v>
      </c>
      <c r="CG28" s="7"/>
      <c r="CH28" s="94"/>
      <c r="CI28" s="1301" t="str">
        <f>IF(ISNA(VLOOKUP(CA28,'JOURNÉE 1'!$C$10:$AC$257,27,FALSE)),"",VLOOKUP(CA28,'JOURNÉE 1'!$C$10:$AC$257,27,FALSE))</f>
        <v/>
      </c>
      <c r="CJ28" s="465" t="str">
        <f>IF(ISNA(VLOOKUP(CA28,'JOURNÉE 2'!$C$10:$V$259,20,FALSE)),"",VLOOKUP(CA28,'JOURNÉE 2'!$C$10:$V$259,20,FALSE))</f>
        <v/>
      </c>
      <c r="CK28" s="1263" t="str">
        <f t="shared" si="48"/>
        <v/>
      </c>
      <c r="CL28" s="1266" t="s">
        <v>2029</v>
      </c>
      <c r="CM28" s="476" t="s">
        <v>2029</v>
      </c>
      <c r="CN28" s="476" t="s">
        <v>2029</v>
      </c>
      <c r="CO28" s="476" t="s">
        <v>2029</v>
      </c>
      <c r="CP28" s="476"/>
      <c r="CQ28" s="476"/>
      <c r="CR28" s="476"/>
      <c r="CS28" s="476"/>
      <c r="CT28" s="476"/>
      <c r="CU28" s="477"/>
      <c r="CV28" s="476"/>
      <c r="CW28" s="1270"/>
      <c r="CX28" s="11"/>
      <c r="CY28" s="1551"/>
      <c r="CZ28" s="7" t="str">
        <f>IF('JOURNÉE 1'!C29="","",'JOURNÉE 1'!C29)</f>
        <v/>
      </c>
      <c r="DA28" s="7" t="str">
        <f t="shared" si="23"/>
        <v/>
      </c>
      <c r="DB28" s="7" t="str">
        <f>IF('JOURNÉE 1'!AC29=0,"",'JOURNÉE 1'!AC29)</f>
        <v/>
      </c>
      <c r="DC28" s="7" t="str">
        <f>IF('JOURNÉE 1'!AP29=0,"",'JOURNÉE 1'!AP29)</f>
        <v/>
      </c>
      <c r="DD28" s="17" t="str">
        <f>IF(ISNA(VLOOKUP(BY28,'JOURNÉE 2'!$C$10:$AJ$45,1,FALSE)),"",VLOOKUP(BY28,'JOURNÉE 2'!$C$10:$AJ$45,1,FALSE))</f>
        <v/>
      </c>
      <c r="DE28" s="7" t="str">
        <f t="array" ref="DE28">IFERROR(INDEX(DD$9:DD$44,SMALL(IF(FREQUENCY(IF(DD$9:DD$80&lt;&gt;"",MATCH(DD$9:DD$80,DD$9:DD$80,0),""),ROW(DD$9:DD$80)-9)&gt;1,ROW(DD$9:DD$80)-9,""),ROW(A20))),"")</f>
        <v/>
      </c>
      <c r="DF28" s="468" t="str">
        <f t="array" ref="DF28">IF(DE28="","",MIN(IF(CZ$9:CZ$80=$DE28,DB$9:DB$80,"")))</f>
        <v/>
      </c>
      <c r="DG28" s="468" t="str">
        <f t="array" ref="DG28">IF(DE28="","",MIN(IF(CZ$9:CZ$80=$DE28,DC$9:DC$80,"")))</f>
        <v/>
      </c>
      <c r="DH28" s="7" t="str">
        <f>IF(ISNA(VLOOKUP(DD28,'JOURNÉE 1'!$C$10:$AE$45,24,FALSE)),"",VLOOKUP(DD28,'JOURNÉE 1'!$C$10:$AE$45,24,FALSE))</f>
        <v/>
      </c>
      <c r="DI28" s="7" t="str">
        <f>IF(ISNA(VLOOKUP(DD28,'JOURNÉE 1'!$C$10:$AP$45,35,FALSE)),"",VLOOKUP(DD28,'JOURNÉE 1'!$C$10:$AP$45,35,FALSE))</f>
        <v/>
      </c>
      <c r="DJ28" s="7" t="str">
        <f t="shared" si="24"/>
        <v/>
      </c>
      <c r="DK28" s="7" t="str">
        <f t="shared" si="25"/>
        <v/>
      </c>
      <c r="DL28" s="468" t="str">
        <f t="shared" si="26"/>
        <v/>
      </c>
      <c r="DM28" s="468" t="str">
        <f t="shared" si="27"/>
        <v/>
      </c>
      <c r="DN28" s="7" t="str">
        <f t="shared" si="28"/>
        <v/>
      </c>
      <c r="DO28" s="7"/>
      <c r="DP28" s="7"/>
      <c r="DQ28" s="7"/>
      <c r="DR28" s="11"/>
      <c r="DS28" s="469" t="str">
        <f ca="1">OFFSET($DK$9,INT((ROWS($1:20)-1)/2),MOD(ROWS($1:20)+1,2))</f>
        <v/>
      </c>
      <c r="DT28" s="7" t="str">
        <f t="shared" ca="1" si="29"/>
        <v/>
      </c>
      <c r="DU28" s="468" t="str">
        <f ca="1">OFFSET($DM$9,INT((ROWS($1:20)-1)/2),MOD(ROWS($1:20)+1,2))</f>
        <v/>
      </c>
      <c r="DV28" s="7" t="str">
        <f ca="1">IF(DT28="","",IF(DT28=0,"",IF(DT28="AB","",RANK(DT28,$DT$9:$DT$151,1)+COUNTIF($DT$9:DT28,DT28)-1)))</f>
        <v/>
      </c>
      <c r="DW28" s="468" t="str">
        <f t="shared" ca="1" si="30"/>
        <v/>
      </c>
      <c r="DX28" s="469" t="str">
        <f ca="1">OFFSET($DK$81,INT((ROWS($1:20)-1)/2),MOD(ROWS($1:20)+1,2))</f>
        <v/>
      </c>
      <c r="DY28" s="7" t="str">
        <f t="shared" ca="1" si="31"/>
        <v/>
      </c>
      <c r="DZ28" s="468" t="str">
        <f ca="1">OFFSET($DM$81,INT((ROWS($1:20)-1)/2),MOD(ROWS($1:20)+1,2))</f>
        <v/>
      </c>
      <c r="EA28" s="7" t="str">
        <f ca="1">IF(DY28="","",IF(DY28=0,"",IF(DY28="AB","",RANK(DY28,$DY$9:$DY$151,1)+COUNTIF($DY$9:DY28,DY28)-1)))</f>
        <v/>
      </c>
      <c r="EB28" s="468" t="str">
        <f t="shared" ca="1" si="32"/>
        <v/>
      </c>
      <c r="EC28" s="469" t="str">
        <f ca="1">OFFSET($DK$153,INT((ROWS($1:20)-1)/2),MOD(ROWS($1:20)+1,2))</f>
        <v/>
      </c>
      <c r="ED28" s="7" t="str">
        <f t="shared" ca="1" si="33"/>
        <v/>
      </c>
      <c r="EE28" s="468" t="str">
        <f ca="1">OFFSET($DM$153,INT((ROWS($1:20)-1)/2),MOD(ROWS($1:20)+1,2))</f>
        <v/>
      </c>
      <c r="EF28" s="7" t="str">
        <f ca="1">IF(EC28="","",IF(EC28=0,"",IF(EC28="AB","",RANK(EC28,$EC$9:$EC$104,1)+COUNTIF($EC$9:EC28,EC28)-1)))</f>
        <v/>
      </c>
      <c r="EG28" s="468" t="str">
        <f t="shared" ca="1" si="34"/>
        <v/>
      </c>
      <c r="EH28" s="468" t="str">
        <f ca="1">OFFSET($DK$201,INT((ROWS($1:20)-1)/2),MOD(ROWS($1:20)+1,2))</f>
        <v/>
      </c>
      <c r="EI28" s="7" t="str">
        <f t="shared" ca="1" si="35"/>
        <v/>
      </c>
      <c r="EJ28" s="468" t="str">
        <f ca="1">OFFSET($DM$201,INT((ROWS($1:20)-1)/2),MOD(ROWS($1:20)+1,2))</f>
        <v/>
      </c>
      <c r="EK28" s="7" t="str">
        <f ca="1">IF(EI28="","",IF(EI28=0,"",IF(EI28="AB","",RANK(EI28,$EI$9:$EI$104,1)+COUNTIF($EI$9:EI28,EI28)-1)))</f>
        <v/>
      </c>
      <c r="EL28" s="7" t="str">
        <f t="shared" ca="1" si="36"/>
        <v/>
      </c>
      <c r="EM28" s="469">
        <f ca="1">OFFSET($DK$237,INT((ROWS($1:20)-1)/2),MOD(ROWS($1:20)+1,2))</f>
        <v>0</v>
      </c>
      <c r="EN28" s="7" t="str">
        <f t="shared" ca="1" si="37"/>
        <v/>
      </c>
      <c r="EO28" s="468">
        <f ca="1">OFFSET($DM$237,INT((ROWS($1:20)-1)/2),MOD(ROWS($1:20)+1,2))</f>
        <v>0</v>
      </c>
      <c r="EP28" s="7" t="str">
        <f ca="1">IF(EN28="","",IF(EN28=0,"",IF(EN28="AB","",RANK(EN28,$EN$9:$EN$128,1)+COUNTIF($EN$9:EN28,EN28)-1)))</f>
        <v/>
      </c>
      <c r="EQ28" s="7" t="str">
        <f t="shared" ca="1" si="38"/>
        <v/>
      </c>
      <c r="ER28" s="469" t="str">
        <f ca="1">OFFSET($DK$305,INT((ROWS($1:20)-1)/2),MOD(ROWS($1:20)+1,2))</f>
        <v/>
      </c>
      <c r="ES28" s="7" t="str">
        <f t="shared" ca="1" si="39"/>
        <v/>
      </c>
      <c r="ET28" s="468" t="str">
        <f ca="1">OFFSET($DM$305,INT((ROWS($1:20)-1)/2),MOD(ROWS($1:20)+1,2))</f>
        <v/>
      </c>
      <c r="EU28" s="7" t="str">
        <f ca="1">IF(ES28="","",IF(ES28=0,"",IF(ES28="AB","",RANK(ES28,$ES$9:$ES$180,1)+COUNTIF($ES$9:ES28,ES28)-1)))</f>
        <v/>
      </c>
      <c r="EV28" s="468" t="str">
        <f t="shared" ca="1" si="40"/>
        <v/>
      </c>
      <c r="EW28" s="469" t="str">
        <f ca="1">OFFSET($DK$373,INT((ROWS($1:20)-1)/2),MOD(ROWS($1:20)+1,2))</f>
        <v/>
      </c>
      <c r="EX28" s="7" t="str">
        <f t="shared" ca="1" si="41"/>
        <v/>
      </c>
      <c r="EY28" s="468" t="str">
        <f ca="1">OFFSET($DM$373,INT((ROWS($1:20)-1)/2),MOD(ROWS($1:20)+1,2))</f>
        <v/>
      </c>
      <c r="EZ28" s="7" t="str">
        <f ca="1">IF(EX28="","",IF(EX28=0,"",IF(EX28="AB","",RANK(EX28,$EX$9:$EX$128,1)+COUNTIF($EX$9:EX28,EX28)-1)))</f>
        <v/>
      </c>
      <c r="FA28" s="468" t="str">
        <f t="shared" ca="1" si="42"/>
        <v/>
      </c>
      <c r="FB28" s="469" t="str">
        <f ca="1">OFFSET($DK$433,INT((ROWS($1:20)-1)/2),MOD(ROWS($1:20)+1,2))</f>
        <v/>
      </c>
      <c r="FC28" s="7" t="str">
        <f t="shared" ca="1" si="44"/>
        <v/>
      </c>
      <c r="FD28" s="468" t="str">
        <f ca="1">OFFSET($DM$433,INT((ROWS($1:20)-1)/2),MOD(ROWS($1:20)+1,2))</f>
        <v/>
      </c>
      <c r="FE28" s="7" t="str">
        <f ca="1">IF(FC28="","",IF(FC28=0,"",IF(FC28="AB","",RANK(FC28,$FC$9:$FC$122,1)+COUNTIF($FC$9:FC28,FC28)-1)))</f>
        <v/>
      </c>
      <c r="FF28" s="7" t="str">
        <f t="shared" ca="1" si="45"/>
        <v/>
      </c>
      <c r="FG28" s="475" t="str">
        <f ca="1">OFFSET($DK$489,INT((ROWS($1:20)-1)/2),MOD(ROWS($1:20)+1,2))</f>
        <v/>
      </c>
      <c r="FH28" s="935" t="str">
        <f t="shared" ca="1" si="46"/>
        <v/>
      </c>
      <c r="FI28" s="935" t="str">
        <f ca="1">OFFSET($DM$489,INT((ROWS($1:20)-1)/2),MOD(ROWS($1:20)+1,2))</f>
        <v/>
      </c>
      <c r="FJ28" s="935" t="str">
        <f ca="1">IF(FH28="","",IF(FH28=0,"",IF(FH28="AB","",RANK(FH28,$FH$9:$FH$122,1)+COUNTIF($FH$9:FH28,FH28)-1)))</f>
        <v/>
      </c>
      <c r="FK28" s="935" t="str">
        <f t="shared" ca="1" si="47"/>
        <v/>
      </c>
    </row>
    <row r="29" spans="1:167" ht="15.75" customHeight="1" x14ac:dyDescent="0.4">
      <c r="A29" s="1639"/>
      <c r="B29" s="1830"/>
      <c r="C29" s="232" t="str">
        <f>IF(ISBLANK('JOURNÉE 2'!C30),"",'JOURNÉE 2'!C30)</f>
        <v/>
      </c>
      <c r="D29" s="98" t="str">
        <f>IF(ISBLANK('JOURNÉE 2'!D30),"",'JOURNÉE 2'!D30)</f>
        <v/>
      </c>
      <c r="E29" s="98" t="str">
        <f>IF(ISBLANK('JOURNÉE 2'!E30),"",'JOURNÉE 2'!E30)</f>
        <v/>
      </c>
      <c r="F29" s="87" t="str">
        <f>IF(ISBLANK('JOURNÉE 2'!F30),"",'JOURNÉE 2'!F30)</f>
        <v/>
      </c>
      <c r="G29" s="87" t="str">
        <f>IF(ISBLANK('JOURNÉE 2'!G30),"",'JOURNÉE 2'!G30)</f>
        <v/>
      </c>
      <c r="H29" s="470" t="str">
        <f>IF(ISBLANK('JOURNÉE 2'!I30),"",'JOURNÉE 2'!I30)</f>
        <v/>
      </c>
      <c r="I29" s="1823" t="str">
        <f>IF(ISBLANK('JOURNÉE 2'!K30),"",'JOURNÉE 2'!K30)</f>
        <v/>
      </c>
      <c r="J29" s="1815" t="str">
        <f>IF(OR(I29="",I29=0,I29=999),"",I29)</f>
        <v/>
      </c>
      <c r="K29" s="1815" t="str">
        <f>IF('JOURNÉE 1'!K30=0,"",'JOURNÉE 1'!K30)</f>
        <v/>
      </c>
      <c r="L29" s="1815" t="str">
        <f>IF(OR(K29="",K29=0,K29=999),"",K29)</f>
        <v/>
      </c>
      <c r="M29" s="87"/>
      <c r="N29" s="87"/>
      <c r="O29" s="87"/>
      <c r="P29" s="85"/>
      <c r="Q29" s="1846" t="str">
        <f>IF(I29="","",I29-$BE$5)</f>
        <v/>
      </c>
      <c r="R29" s="1815" t="str">
        <f>IF(I29="","",RANK(I29,($I$9:$K$260),1))</f>
        <v/>
      </c>
      <c r="S29" s="1815" t="str">
        <f>IF(R29&gt;20,"",IF(R29&lt;=190,40-((R29-1)*2),1))</f>
        <v/>
      </c>
      <c r="T29" s="1834" t="str">
        <f>IF(OR(I29=""),"",RANK(I29,($I$9:$I$43),1))</f>
        <v/>
      </c>
      <c r="U29" s="1466" t="str">
        <f>IF(OR(K29=""),"",RANK(K29,($K$9:$K$43),1))</f>
        <v/>
      </c>
      <c r="V29" s="1466" t="str">
        <f>IF(T29="","",IF(T29&gt;3,"",IF(T29=1,I29,IF(T29=2,I29,IF(T29=3,I29)))))</f>
        <v/>
      </c>
      <c r="W29" s="275" t="str">
        <f>IF(ISBLANK('JOURNÉE 2'!U30),"",'JOURNÉE 2'!U30)</f>
        <v/>
      </c>
      <c r="X29" s="83" t="str">
        <f t="shared" si="0"/>
        <v/>
      </c>
      <c r="Y29" s="140" t="str">
        <f>IF('JOURNÉE 1'!AB30=0,"",'JOURNÉE 1'!AB30)</f>
        <v/>
      </c>
      <c r="Z29" s="83" t="str">
        <f t="shared" si="1"/>
        <v/>
      </c>
      <c r="AA29" s="83" t="str">
        <f t="shared" si="43"/>
        <v/>
      </c>
      <c r="AB29" s="83" t="str">
        <f t="shared" si="2"/>
        <v/>
      </c>
      <c r="AC29" s="83" t="str">
        <f t="shared" si="3"/>
        <v/>
      </c>
      <c r="AD29" s="83" t="str">
        <f>IF('JOURNÉE 1'!AG30="","",'JOURNÉE 1'!AG30)</f>
        <v/>
      </c>
      <c r="AE29" s="455" t="str">
        <f t="shared" si="4"/>
        <v/>
      </c>
      <c r="AF29" s="471" t="str">
        <f t="shared" si="5"/>
        <v/>
      </c>
      <c r="AG29" s="471" t="str">
        <f t="shared" si="6"/>
        <v/>
      </c>
      <c r="AH29" s="471"/>
      <c r="AI29" s="471"/>
      <c r="AJ29" s="83"/>
      <c r="AK29" s="140"/>
      <c r="AL29" s="276" t="str">
        <f t="shared" si="7"/>
        <v/>
      </c>
      <c r="AM29" s="83" t="str">
        <f t="shared" si="8"/>
        <v/>
      </c>
      <c r="AN29" s="471" t="str">
        <f t="shared" si="9"/>
        <v/>
      </c>
      <c r="AO29" s="471" t="str">
        <f t="shared" si="10"/>
        <v/>
      </c>
      <c r="AP29" s="457" t="str">
        <f t="shared" si="11"/>
        <v/>
      </c>
      <c r="AQ29" s="284" t="str">
        <f>IF('JOURNÉE 1'!AP30="","",'JOURNÉE 1'!AP30)</f>
        <v/>
      </c>
      <c r="AR29" s="270" t="str">
        <f>IF('JOURNÉE 1'!AT30="","",'JOURNÉE 1'!AT30)</f>
        <v/>
      </c>
      <c r="AS29" s="270" t="str">
        <f t="shared" si="12"/>
        <v/>
      </c>
      <c r="AT29" s="270" t="str">
        <f t="shared" si="13"/>
        <v/>
      </c>
      <c r="AU29" s="270"/>
      <c r="AV29" s="286"/>
      <c r="AW29" s="270"/>
      <c r="AX29" s="270"/>
      <c r="AY29" s="270" t="str">
        <f t="shared" si="14"/>
        <v/>
      </c>
      <c r="AZ29" s="271" t="str">
        <f t="shared" si="15"/>
        <v/>
      </c>
      <c r="BA29" s="272" t="str">
        <f t="shared" si="16"/>
        <v/>
      </c>
      <c r="BB29" s="458" t="str">
        <f t="shared" si="17"/>
        <v/>
      </c>
      <c r="BC29" s="319" t="str">
        <f t="shared" si="18"/>
        <v/>
      </c>
      <c r="BD29" s="472"/>
      <c r="BE29" s="278" t="str">
        <f t="shared" si="19"/>
        <v/>
      </c>
      <c r="BF29" s="1639"/>
      <c r="BG29" s="1639"/>
      <c r="BH29" s="1823" t="str">
        <f>IF('JOURNÉE 1'!K30=0,"",'JOURNÉE 1'!K30)</f>
        <v/>
      </c>
      <c r="BI29" s="1815" t="str">
        <f>IF(ISBLANK('JOURNÉE 2'!K30),"",'JOURNÉE 2'!K30)</f>
        <v/>
      </c>
      <c r="BJ29" s="1817" t="str">
        <f>IF(BW29="","",BW29)</f>
        <v/>
      </c>
      <c r="BK29" s="483"/>
      <c r="BL29" s="11"/>
      <c r="BM29" s="1513" t="str">
        <f>IF(OR(C29="",C30=""),"",CONCATENATE(C29,C30))</f>
        <v/>
      </c>
      <c r="BN29" s="1606" t="str">
        <f>IF(OR('JOURNÉE 1'!C30="",'JOURNÉE 1'!C31=""),"",CONCATENATE('JOURNÉE 1'!C30,'JOURNÉE 1'!C31))</f>
        <v/>
      </c>
      <c r="BO29" s="1606" t="str">
        <f>IF(I29="","",I29)</f>
        <v/>
      </c>
      <c r="BP29" s="1855">
        <f>IF(ISNA(VLOOKUP(BM29,'JOURNÉE 1'!$BI$10:$BK$257,2,FALSE)),"",VLOOKUP(BM29,'JOURNÉE 1'!$BI$10:$BK$257,2,FALSE))</f>
        <v>0</v>
      </c>
      <c r="BQ29" s="1606" t="str">
        <f>IF(BO29="","",MIN(BO29:BP29))</f>
        <v/>
      </c>
      <c r="BR29" s="1851" t="str">
        <f>IF(BS29="","",MIN(BS29:BT29))</f>
        <v/>
      </c>
      <c r="BS29" s="1606" t="str">
        <f>IF('JOURNÉE 1'!L30=0,"",'JOURNÉE 1'!L30)</f>
        <v/>
      </c>
      <c r="BT29" s="1809" t="str">
        <f>IF(ISNA(VLOOKUP(BN29,'JOURNÉE 2'!$BE$10:$BF$257,2,FALSE)),"",VLOOKUP(BN29,'JOURNÉE 2'!$BE$10:$BF$257,2,FALSE))</f>
        <v/>
      </c>
      <c r="BU29" s="1606" t="str">
        <f>IF(BT29=BR29,"",BR29)</f>
        <v/>
      </c>
      <c r="BV29" s="1795" t="str">
        <f>IF(BP29=BQ29,"",BQ29)</f>
        <v/>
      </c>
      <c r="BW29" s="1869"/>
      <c r="BX29" s="474" t="str">
        <f t="shared" si="20"/>
        <v/>
      </c>
      <c r="BY29" s="475" t="str">
        <f>IF('JOURNÉE 1'!C30=0,"",'JOURNÉE 1'!C30)</f>
        <v/>
      </c>
      <c r="BZ29" s="7">
        <v>21</v>
      </c>
      <c r="CA29" s="1445" t="s">
        <v>1499</v>
      </c>
      <c r="CB29" s="1446">
        <v>36</v>
      </c>
      <c r="CC29" s="1447" t="s">
        <v>1502</v>
      </c>
      <c r="CD29" s="17" t="s">
        <v>432</v>
      </c>
      <c r="CE29" s="882" t="str">
        <f t="shared" si="21"/>
        <v>MAX3</v>
      </c>
      <c r="CF29" s="878" t="s">
        <v>182</v>
      </c>
      <c r="CG29" s="7"/>
      <c r="CH29" s="94"/>
      <c r="CI29" s="1301" t="str">
        <f>IF(ISNA(VLOOKUP(CA29,'JOURNÉE 1'!$C$10:$AC$257,27,FALSE)),"",VLOOKUP(CA29,'JOURNÉE 1'!$C$10:$AC$257,27,FALSE))</f>
        <v/>
      </c>
      <c r="CJ29" s="465" t="str">
        <f>IF(ISNA(VLOOKUP(CA29,'JOURNÉE 2'!$C$10:$V$259,20,FALSE)),"",VLOOKUP(CA29,'JOURNÉE 2'!$C$10:$V$259,20,FALSE))</f>
        <v/>
      </c>
      <c r="CK29" s="1263" t="str">
        <f t="shared" si="48"/>
        <v/>
      </c>
      <c r="CL29" s="1266" t="s">
        <v>2029</v>
      </c>
      <c r="CM29" s="476" t="s">
        <v>2029</v>
      </c>
      <c r="CN29" s="476" t="s">
        <v>2029</v>
      </c>
      <c r="CO29" s="476" t="s">
        <v>2029</v>
      </c>
      <c r="CP29" s="476"/>
      <c r="CQ29" s="476"/>
      <c r="CR29" s="476"/>
      <c r="CS29" s="476"/>
      <c r="CT29" s="476"/>
      <c r="CU29" s="477"/>
      <c r="CV29" s="476"/>
      <c r="CW29" s="1270"/>
      <c r="CX29" s="11"/>
      <c r="CY29" s="1551"/>
      <c r="CZ29" s="7" t="str">
        <f>IF('JOURNÉE 1'!C30="","",'JOURNÉE 1'!C30)</f>
        <v/>
      </c>
      <c r="DA29" s="7" t="str">
        <f t="shared" si="23"/>
        <v/>
      </c>
      <c r="DB29" s="7" t="str">
        <f>IF('JOURNÉE 1'!AC30=0,"",'JOURNÉE 1'!AC30)</f>
        <v/>
      </c>
      <c r="DC29" s="7" t="str">
        <f>IF('JOURNÉE 1'!AP30=0,"",'JOURNÉE 1'!AP30)</f>
        <v/>
      </c>
      <c r="DD29" s="17" t="str">
        <f>IF(ISNA(VLOOKUP(BY29,'JOURNÉE 2'!$C$10:$AJ$45,1,FALSE)),"",VLOOKUP(BY29,'JOURNÉE 2'!$C$10:$AJ$45,1,FALSE))</f>
        <v/>
      </c>
      <c r="DE29" s="7" t="str">
        <f t="array" ref="DE29">IFERROR(INDEX(DD$9:DD$44,SMALL(IF(FREQUENCY(IF(DD$9:DD$80&lt;&gt;"",MATCH(DD$9:DD$80,DD$9:DD$80,0),""),ROW(DD$9:DD$80)-9)&gt;1,ROW(DD$9:DD$80)-9,""),ROW(A21))),"")</f>
        <v/>
      </c>
      <c r="DF29" s="468" t="str">
        <f t="array" ref="DF29">IF(DE29="","",MIN(IF(CZ$9:CZ$80=$DE29,DB$9:DB$80,"")))</f>
        <v/>
      </c>
      <c r="DG29" s="468" t="str">
        <f t="array" ref="DG29">IF(DE29="","",MIN(IF(CZ$9:CZ$80=$DE29,DC$9:DC$80,"")))</f>
        <v/>
      </c>
      <c r="DH29" s="7" t="str">
        <f>IF(ISNA(VLOOKUP(DD29,'JOURNÉE 1'!$C$10:$AE$45,24,FALSE)),"",VLOOKUP(DD29,'JOURNÉE 1'!$C$10:$AE$45,24,FALSE))</f>
        <v/>
      </c>
      <c r="DI29" s="7" t="str">
        <f>IF(ISNA(VLOOKUP(DD29,'JOURNÉE 1'!$C$10:$AP$45,35,FALSE)),"",VLOOKUP(DD29,'JOURNÉE 1'!$C$10:$AP$45,35,FALSE))</f>
        <v/>
      </c>
      <c r="DJ29" s="7" t="str">
        <f t="shared" si="24"/>
        <v/>
      </c>
      <c r="DK29" s="7" t="str">
        <f t="shared" si="25"/>
        <v/>
      </c>
      <c r="DL29" s="468" t="str">
        <f t="shared" si="26"/>
        <v/>
      </c>
      <c r="DM29" s="468" t="str">
        <f t="shared" si="27"/>
        <v/>
      </c>
      <c r="DN29" s="7" t="str">
        <f t="shared" si="28"/>
        <v/>
      </c>
      <c r="DO29" s="7"/>
      <c r="DP29" s="7"/>
      <c r="DQ29" s="7"/>
      <c r="DR29" s="11"/>
      <c r="DS29" s="469" t="str">
        <f ca="1">OFFSET($DK$9,INT((ROWS($1:21)-1)/2),MOD(ROWS($1:21)+1,2))</f>
        <v/>
      </c>
      <c r="DT29" s="7" t="str">
        <f t="shared" ca="1" si="29"/>
        <v/>
      </c>
      <c r="DU29" s="468" t="str">
        <f ca="1">OFFSET($DM$9,INT((ROWS($1:21)-1)/2),MOD(ROWS($1:21)+1,2))</f>
        <v/>
      </c>
      <c r="DV29" s="7" t="str">
        <f ca="1">IF(DT29="","",IF(DT29=0,"",IF(DT29="AB","",RANK(DT29,$DT$9:$DT$151,1)+COUNTIF($DT$9:DT29,DT29)-1)))</f>
        <v/>
      </c>
      <c r="DW29" s="468" t="str">
        <f t="shared" ca="1" si="30"/>
        <v/>
      </c>
      <c r="DX29" s="469" t="str">
        <f ca="1">OFFSET($DK$81,INT((ROWS($1:21)-1)/2),MOD(ROWS($1:21)+1,2))</f>
        <v/>
      </c>
      <c r="DY29" s="7" t="str">
        <f t="shared" ca="1" si="31"/>
        <v/>
      </c>
      <c r="DZ29" s="468" t="str">
        <f ca="1">OFFSET($DM$81,INT((ROWS($1:21)-1)/2),MOD(ROWS($1:21)+1,2))</f>
        <v/>
      </c>
      <c r="EA29" s="7" t="str">
        <f ca="1">IF(DY29="","",IF(DY29=0,"",IF(DY29="AB","",RANK(DY29,$DY$9:$DY$151,1)+COUNTIF($DY$9:DY29,DY29)-1)))</f>
        <v/>
      </c>
      <c r="EB29" s="468" t="str">
        <f t="shared" ca="1" si="32"/>
        <v/>
      </c>
      <c r="EC29" s="469" t="str">
        <f ca="1">OFFSET($DK$153,INT((ROWS($1:21)-1)/2),MOD(ROWS($1:21)+1,2))</f>
        <v/>
      </c>
      <c r="ED29" s="7" t="str">
        <f t="shared" ca="1" si="33"/>
        <v/>
      </c>
      <c r="EE29" s="468" t="str">
        <f ca="1">OFFSET($DM$153,INT((ROWS($1:21)-1)/2),MOD(ROWS($1:21)+1,2))</f>
        <v/>
      </c>
      <c r="EF29" s="7" t="str">
        <f ca="1">IF(EC29="","",IF(EC29=0,"",IF(EC29="AB","",RANK(EC29,$EC$9:$EC$104,1)+COUNTIF($EC$9:EC29,EC29)-1)))</f>
        <v/>
      </c>
      <c r="EG29" s="468" t="str">
        <f t="shared" ca="1" si="34"/>
        <v/>
      </c>
      <c r="EH29" s="468" t="str">
        <f ca="1">OFFSET($DK$201,INT((ROWS($1:21)-1)/2),MOD(ROWS($1:21)+1,2))</f>
        <v/>
      </c>
      <c r="EI29" s="7" t="str">
        <f t="shared" ca="1" si="35"/>
        <v/>
      </c>
      <c r="EJ29" s="468" t="str">
        <f ca="1">OFFSET($DM$201,INT((ROWS($1:21)-1)/2),MOD(ROWS($1:21)+1,2))</f>
        <v/>
      </c>
      <c r="EK29" s="7" t="str">
        <f ca="1">IF(EI29="","",IF(EI29=0,"",IF(EI29="AB","",RANK(EI29,$EI$9:$EI$104,1)+COUNTIF($EI$9:EI29,EI29)-1)))</f>
        <v/>
      </c>
      <c r="EL29" s="7" t="str">
        <f t="shared" ca="1" si="36"/>
        <v/>
      </c>
      <c r="EM29" s="469">
        <f ca="1">OFFSET($DK$237,INT((ROWS($1:21)-1)/2),MOD(ROWS($1:21)+1,2))</f>
        <v>0</v>
      </c>
      <c r="EN29" s="7" t="str">
        <f t="shared" ca="1" si="37"/>
        <v/>
      </c>
      <c r="EO29" s="468">
        <f ca="1">OFFSET($DM$237,INT((ROWS($1:21)-1)/2),MOD(ROWS($1:21)+1,2))</f>
        <v>0</v>
      </c>
      <c r="EP29" s="7" t="str">
        <f ca="1">IF(EN29="","",IF(EN29=0,"",IF(EN29="AB","",RANK(EN29,$EN$9:$EN$128,1)+COUNTIF($EN$9:EN29,EN29)-1)))</f>
        <v/>
      </c>
      <c r="EQ29" s="7" t="str">
        <f t="shared" ca="1" si="38"/>
        <v/>
      </c>
      <c r="ER29" s="469" t="str">
        <f ca="1">OFFSET($DK$305,INT((ROWS($1:21)-1)/2),MOD(ROWS($1:21)+1,2))</f>
        <v/>
      </c>
      <c r="ES29" s="7" t="str">
        <f t="shared" ca="1" si="39"/>
        <v/>
      </c>
      <c r="ET29" s="468" t="str">
        <f ca="1">OFFSET($DM$305,INT((ROWS($1:21)-1)/2),MOD(ROWS($1:21)+1,2))</f>
        <v/>
      </c>
      <c r="EU29" s="7" t="str">
        <f ca="1">IF(ES29="","",IF(ES29=0,"",IF(ES29="AB","",RANK(ES29,$ES$9:$ES$180,1)+COUNTIF($ES$9:ES29,ES29)-1)))</f>
        <v/>
      </c>
      <c r="EV29" s="468" t="str">
        <f t="shared" ca="1" si="40"/>
        <v/>
      </c>
      <c r="EW29" s="469" t="str">
        <f ca="1">OFFSET($DK$373,INT((ROWS($1:21)-1)/2),MOD(ROWS($1:21)+1,2))</f>
        <v/>
      </c>
      <c r="EX29" s="7" t="str">
        <f t="shared" ca="1" si="41"/>
        <v/>
      </c>
      <c r="EY29" s="468" t="str">
        <f ca="1">OFFSET($DM$373,INT((ROWS($1:21)-1)/2),MOD(ROWS($1:21)+1,2))</f>
        <v/>
      </c>
      <c r="EZ29" s="7" t="str">
        <f ca="1">IF(EX29="","",IF(EX29=0,"",IF(EX29="AB","",RANK(EX29,$EX$9:$EX$128,1)+COUNTIF($EX$9:EX29,EX29)-1)))</f>
        <v/>
      </c>
      <c r="FA29" s="468" t="str">
        <f t="shared" ca="1" si="42"/>
        <v/>
      </c>
      <c r="FB29" s="469" t="str">
        <f ca="1">OFFSET($DK$433,INT((ROWS($1:21)-1)/2),MOD(ROWS($1:21)+1,2))</f>
        <v/>
      </c>
      <c r="FC29" s="7" t="str">
        <f t="shared" ca="1" si="44"/>
        <v/>
      </c>
      <c r="FD29" s="468" t="str">
        <f ca="1">OFFSET($DM$433,INT((ROWS($1:21)-1)/2),MOD(ROWS($1:21)+1,2))</f>
        <v/>
      </c>
      <c r="FE29" s="7" t="str">
        <f ca="1">IF(FC29="","",IF(FC29=0,"",IF(FC29="AB","",RANK(FC29,$FC$9:$FC$122,1)+COUNTIF($FC$9:FC29,FC29)-1)))</f>
        <v/>
      </c>
      <c r="FF29" s="7" t="str">
        <f t="shared" ca="1" si="45"/>
        <v/>
      </c>
      <c r="FG29" s="475" t="str">
        <f ca="1">OFFSET($DK$489,INT((ROWS($1:21)-1)/2),MOD(ROWS($1:21)+1,2))</f>
        <v/>
      </c>
      <c r="FH29" s="935" t="str">
        <f t="shared" ca="1" si="46"/>
        <v/>
      </c>
      <c r="FI29" s="935" t="str">
        <f ca="1">OFFSET($DM$489,INT((ROWS($1:21)-1)/2),MOD(ROWS($1:21)+1,2))</f>
        <v/>
      </c>
      <c r="FJ29" s="935" t="str">
        <f ca="1">IF(FH29="","",IF(FH29=0,"",IF(FH29="AB","",RANK(FH29,$FH$9:$FH$122,1)+COUNTIF($FH$9:FH29,FH29)-1)))</f>
        <v/>
      </c>
      <c r="FK29" s="935" t="str">
        <f t="shared" ca="1" si="47"/>
        <v/>
      </c>
    </row>
    <row r="30" spans="1:167" ht="15.75" customHeight="1" x14ac:dyDescent="0.4">
      <c r="A30" s="1639"/>
      <c r="B30" s="1483"/>
      <c r="C30" s="232" t="str">
        <f>IF(ISBLANK('JOURNÉE 2'!C31),"",'JOURNÉE 2'!C31)</f>
        <v/>
      </c>
      <c r="D30" s="98" t="str">
        <f>IF(ISBLANK('JOURNÉE 2'!D31),"",'JOURNÉE 2'!D31)</f>
        <v/>
      </c>
      <c r="E30" s="98" t="str">
        <f>IF(ISBLANK('JOURNÉE 2'!E31),"",'JOURNÉE 2'!E31)</f>
        <v/>
      </c>
      <c r="F30" s="87" t="str">
        <f>IF(ISBLANK('JOURNÉE 2'!F31),"",'JOURNÉE 2'!F31)</f>
        <v/>
      </c>
      <c r="G30" s="87" t="str">
        <f>IF(ISBLANK('JOURNÉE 2'!G31),"",'JOURNÉE 2'!G31)</f>
        <v/>
      </c>
      <c r="H30" s="470" t="str">
        <f>IF(ISBLANK('JOURNÉE 2'!I31),"",'JOURNÉE 2'!I31)</f>
        <v/>
      </c>
      <c r="I30" s="1833"/>
      <c r="J30" s="1465"/>
      <c r="K30" s="1465"/>
      <c r="L30" s="1465"/>
      <c r="M30" s="87"/>
      <c r="N30" s="87"/>
      <c r="O30" s="87"/>
      <c r="P30" s="85"/>
      <c r="Q30" s="1847"/>
      <c r="R30" s="1465"/>
      <c r="S30" s="1465"/>
      <c r="T30" s="1833"/>
      <c r="U30" s="1465"/>
      <c r="V30" s="1465"/>
      <c r="W30" s="275" t="str">
        <f>IF(ISBLANK('JOURNÉE 2'!U31),"",'JOURNÉE 2'!U31)</f>
        <v/>
      </c>
      <c r="X30" s="83" t="str">
        <f t="shared" si="0"/>
        <v/>
      </c>
      <c r="Y30" s="140" t="str">
        <f>IF('JOURNÉE 1'!AB31=0,"",'JOURNÉE 1'!AB31)</f>
        <v/>
      </c>
      <c r="Z30" s="83" t="str">
        <f t="shared" si="1"/>
        <v/>
      </c>
      <c r="AA30" s="83" t="str">
        <f t="shared" si="43"/>
        <v/>
      </c>
      <c r="AB30" s="83" t="str">
        <f t="shared" si="2"/>
        <v/>
      </c>
      <c r="AC30" s="83" t="str">
        <f t="shared" si="3"/>
        <v/>
      </c>
      <c r="AD30" s="83" t="str">
        <f>IF('JOURNÉE 1'!AG31="","",'JOURNÉE 1'!AG31)</f>
        <v/>
      </c>
      <c r="AE30" s="455" t="str">
        <f t="shared" si="4"/>
        <v/>
      </c>
      <c r="AF30" s="471" t="str">
        <f t="shared" si="5"/>
        <v/>
      </c>
      <c r="AG30" s="471" t="str">
        <f t="shared" si="6"/>
        <v/>
      </c>
      <c r="AH30" s="471"/>
      <c r="AI30" s="471"/>
      <c r="AJ30" s="83"/>
      <c r="AK30" s="140"/>
      <c r="AL30" s="276" t="str">
        <f t="shared" si="7"/>
        <v/>
      </c>
      <c r="AM30" s="83" t="str">
        <f t="shared" si="8"/>
        <v/>
      </c>
      <c r="AN30" s="471" t="str">
        <f t="shared" si="9"/>
        <v/>
      </c>
      <c r="AO30" s="471" t="str">
        <f t="shared" si="10"/>
        <v/>
      </c>
      <c r="AP30" s="457" t="str">
        <f t="shared" si="11"/>
        <v/>
      </c>
      <c r="AQ30" s="284" t="str">
        <f>IF('JOURNÉE 1'!AP31="","",'JOURNÉE 1'!AP31)</f>
        <v/>
      </c>
      <c r="AR30" s="270" t="str">
        <f>IF('JOURNÉE 1'!AT31="","",'JOURNÉE 1'!AT31)</f>
        <v/>
      </c>
      <c r="AS30" s="270" t="str">
        <f t="shared" si="12"/>
        <v/>
      </c>
      <c r="AT30" s="270" t="str">
        <f t="shared" si="13"/>
        <v/>
      </c>
      <c r="AU30" s="270"/>
      <c r="AV30" s="286"/>
      <c r="AW30" s="270"/>
      <c r="AX30" s="270"/>
      <c r="AY30" s="270" t="str">
        <f t="shared" si="14"/>
        <v/>
      </c>
      <c r="AZ30" s="271" t="str">
        <f t="shared" si="15"/>
        <v/>
      </c>
      <c r="BA30" s="272" t="str">
        <f t="shared" si="16"/>
        <v/>
      </c>
      <c r="BB30" s="458" t="str">
        <f t="shared" si="17"/>
        <v/>
      </c>
      <c r="BC30" s="319" t="str">
        <f t="shared" si="18"/>
        <v/>
      </c>
      <c r="BD30" s="472"/>
      <c r="BE30" s="278" t="str">
        <f t="shared" si="19"/>
        <v/>
      </c>
      <c r="BF30" s="1639"/>
      <c r="BG30" s="1639"/>
      <c r="BH30" s="1833"/>
      <c r="BI30" s="1465"/>
      <c r="BJ30" s="1849"/>
      <c r="BK30" s="483"/>
      <c r="BL30" s="11"/>
      <c r="BM30" s="1723"/>
      <c r="BN30" s="1528"/>
      <c r="BO30" s="1528"/>
      <c r="BP30" s="1528"/>
      <c r="BQ30" s="1528"/>
      <c r="BR30" s="1852"/>
      <c r="BS30" s="1528"/>
      <c r="BT30" s="1514"/>
      <c r="BU30" s="1528"/>
      <c r="BV30" s="1796"/>
      <c r="BW30" s="1798"/>
      <c r="BX30" s="474" t="str">
        <f t="shared" si="20"/>
        <v/>
      </c>
      <c r="BY30" s="475" t="str">
        <f>IF('JOURNÉE 1'!C31=0,"",'JOURNÉE 1'!C31)</f>
        <v/>
      </c>
      <c r="BZ30" s="7">
        <v>22</v>
      </c>
      <c r="CA30" s="1445" t="s">
        <v>462</v>
      </c>
      <c r="CB30" s="1446">
        <v>8.8000000000000007</v>
      </c>
      <c r="CC30" s="1447" t="s">
        <v>463</v>
      </c>
      <c r="CD30" s="17" t="s">
        <v>432</v>
      </c>
      <c r="CE30" s="882" t="str">
        <f t="shared" si="21"/>
        <v>MAX1</v>
      </c>
      <c r="CF30" s="878" t="s">
        <v>473</v>
      </c>
      <c r="CG30" s="7"/>
      <c r="CH30" s="94"/>
      <c r="CI30" s="1301" t="str">
        <f>IF(ISNA(VLOOKUP(CA30,'JOURNÉE 1'!$C$10:$AC$257,27,FALSE)),"",VLOOKUP(CA30,'JOURNÉE 1'!$C$10:$AC$257,27,FALSE))</f>
        <v/>
      </c>
      <c r="CJ30" s="465" t="str">
        <f>IF(ISNA(VLOOKUP(CA30,'JOURNÉE 2'!$C$10:$V$259,20,FALSE)),"",VLOOKUP(CA30,'JOURNÉE 2'!$C$10:$V$259,20,FALSE))</f>
        <v/>
      </c>
      <c r="CK30" s="1263" t="str">
        <f t="shared" si="48"/>
        <v/>
      </c>
      <c r="CL30" s="1266" t="s">
        <v>2029</v>
      </c>
      <c r="CM30" s="476">
        <v>77</v>
      </c>
      <c r="CN30" s="476" t="s">
        <v>2029</v>
      </c>
      <c r="CO30" s="476" t="s">
        <v>2029</v>
      </c>
      <c r="CP30" s="476"/>
      <c r="CQ30" s="476"/>
      <c r="CR30" s="476"/>
      <c r="CS30" s="476"/>
      <c r="CT30" s="476"/>
      <c r="CU30" s="477"/>
      <c r="CV30" s="476"/>
      <c r="CW30" s="1270"/>
      <c r="CX30" s="11"/>
      <c r="CY30" s="1551"/>
      <c r="CZ30" s="7" t="str">
        <f>IF('JOURNÉE 1'!C31="","",'JOURNÉE 1'!C31)</f>
        <v/>
      </c>
      <c r="DA30" s="7" t="str">
        <f t="shared" si="23"/>
        <v/>
      </c>
      <c r="DB30" s="7" t="str">
        <f>IF('JOURNÉE 1'!AC31=0,"",'JOURNÉE 1'!AC31)</f>
        <v/>
      </c>
      <c r="DC30" s="7" t="str">
        <f>IF('JOURNÉE 1'!AP31=0,"",'JOURNÉE 1'!AP31)</f>
        <v/>
      </c>
      <c r="DD30" s="17" t="str">
        <f>IF(ISNA(VLOOKUP(BY30,'JOURNÉE 2'!$C$10:$AJ$45,1,FALSE)),"",VLOOKUP(BY30,'JOURNÉE 2'!$C$10:$AJ$45,1,FALSE))</f>
        <v/>
      </c>
      <c r="DE30" s="7" t="str">
        <f t="array" ref="DE30">IFERROR(INDEX(DD$9:DD$44,SMALL(IF(FREQUENCY(IF(DD$9:DD$80&lt;&gt;"",MATCH(DD$9:DD$80,DD$9:DD$80,0),""),ROW(DD$9:DD$80)-9)&gt;1,ROW(DD$9:DD$80)-9,""),ROW(A22))),"")</f>
        <v/>
      </c>
      <c r="DF30" s="468" t="str">
        <f t="array" ref="DF30">IF(DE30="","",MIN(IF(CZ$9:CZ$80=$DE30,DB$9:DB$80,"")))</f>
        <v/>
      </c>
      <c r="DG30" s="468" t="str">
        <f t="array" ref="DG30">IF(DE30="","",MIN(IF(CZ$9:CZ$80=$DE30,DC$9:DC$80,"")))</f>
        <v/>
      </c>
      <c r="DH30" s="7" t="str">
        <f>IF(ISNA(VLOOKUP(DD30,'JOURNÉE 1'!$C$10:$AE$45,24,FALSE)),"",VLOOKUP(DD30,'JOURNÉE 1'!$C$10:$AE$45,24,FALSE))</f>
        <v/>
      </c>
      <c r="DI30" s="7" t="str">
        <f>IF(ISNA(VLOOKUP(DD30,'JOURNÉE 1'!$C$10:$AP$45,35,FALSE)),"",VLOOKUP(DD30,'JOURNÉE 1'!$C$10:$AP$45,35,FALSE))</f>
        <v/>
      </c>
      <c r="DJ30" s="7" t="str">
        <f t="shared" si="24"/>
        <v/>
      </c>
      <c r="DK30" s="7" t="str">
        <f t="shared" si="25"/>
        <v/>
      </c>
      <c r="DL30" s="468" t="str">
        <f t="shared" si="26"/>
        <v/>
      </c>
      <c r="DM30" s="468" t="str">
        <f t="shared" si="27"/>
        <v/>
      </c>
      <c r="DN30" s="7" t="str">
        <f t="shared" si="28"/>
        <v/>
      </c>
      <c r="DO30" s="7"/>
      <c r="DP30" s="7"/>
      <c r="DQ30" s="7"/>
      <c r="DR30" s="11"/>
      <c r="DS30" s="469" t="str">
        <f ca="1">OFFSET($DK$9,INT((ROWS($1:22)-1)/2),MOD(ROWS($1:22)+1,2))</f>
        <v/>
      </c>
      <c r="DT30" s="7" t="str">
        <f t="shared" ca="1" si="29"/>
        <v/>
      </c>
      <c r="DU30" s="468" t="str">
        <f ca="1">OFFSET($DM$9,INT((ROWS($1:22)-1)/2),MOD(ROWS($1:22)+1,2))</f>
        <v/>
      </c>
      <c r="DV30" s="7" t="str">
        <f ca="1">IF(DT30="","",IF(DT30=0,"",IF(DT30="AB","",RANK(DT30,$DT$9:$DT$151,1)+COUNTIF($DT$9:DT30,DT30)-1)))</f>
        <v/>
      </c>
      <c r="DW30" s="468" t="str">
        <f t="shared" ca="1" si="30"/>
        <v/>
      </c>
      <c r="DX30" s="469" t="str">
        <f ca="1">OFFSET($DK$81,INT((ROWS($1:22)-1)/2),MOD(ROWS($1:22)+1,2))</f>
        <v/>
      </c>
      <c r="DY30" s="7" t="str">
        <f t="shared" ca="1" si="31"/>
        <v/>
      </c>
      <c r="DZ30" s="468" t="str">
        <f ca="1">OFFSET($DM$81,INT((ROWS($1:22)-1)/2),MOD(ROWS($1:22)+1,2))</f>
        <v/>
      </c>
      <c r="EA30" s="7" t="str">
        <f ca="1">IF(DY30="","",IF(DY30=0,"",IF(DY30="AB","",RANK(DY30,$DY$9:$DY$151,1)+COUNTIF($DY$9:DY30,DY30)-1)))</f>
        <v/>
      </c>
      <c r="EB30" s="468" t="str">
        <f t="shared" ca="1" si="32"/>
        <v/>
      </c>
      <c r="EC30" s="469" t="str">
        <f ca="1">OFFSET($DK$153,INT((ROWS($1:22)-1)/2),MOD(ROWS($1:22)+1,2))</f>
        <v/>
      </c>
      <c r="ED30" s="7" t="str">
        <f t="shared" ca="1" si="33"/>
        <v/>
      </c>
      <c r="EE30" s="468" t="str">
        <f ca="1">OFFSET($DM$153,INT((ROWS($1:22)-1)/2),MOD(ROWS($1:22)+1,2))</f>
        <v/>
      </c>
      <c r="EF30" s="7" t="str">
        <f ca="1">IF(EC30="","",IF(EC30=0,"",IF(EC30="AB","",RANK(EC30,$EC$9:$EC$104,1)+COUNTIF($EC$9:EC30,EC30)-1)))</f>
        <v/>
      </c>
      <c r="EG30" s="468" t="str">
        <f t="shared" ca="1" si="34"/>
        <v/>
      </c>
      <c r="EH30" s="468" t="str">
        <f ca="1">OFFSET($DK$201,INT((ROWS($1:22)-1)/2),MOD(ROWS($1:22)+1,2))</f>
        <v/>
      </c>
      <c r="EI30" s="7" t="str">
        <f t="shared" ca="1" si="35"/>
        <v/>
      </c>
      <c r="EJ30" s="468" t="str">
        <f ca="1">OFFSET($DM$201,INT((ROWS($1:22)-1)/2),MOD(ROWS($1:22)+1,2))</f>
        <v/>
      </c>
      <c r="EK30" s="7" t="str">
        <f ca="1">IF(EI30="","",IF(EI30=0,"",IF(EI30="AB","",RANK(EI30,$EI$9:$EI$104,1)+COUNTIF($EI$9:EI30,EI30)-1)))</f>
        <v/>
      </c>
      <c r="EL30" s="7" t="str">
        <f t="shared" ca="1" si="36"/>
        <v/>
      </c>
      <c r="EM30" s="469">
        <f ca="1">OFFSET($DK$237,INT((ROWS($1:22)-1)/2),MOD(ROWS($1:22)+1,2))</f>
        <v>0</v>
      </c>
      <c r="EN30" s="7" t="str">
        <f t="shared" ca="1" si="37"/>
        <v/>
      </c>
      <c r="EO30" s="468">
        <f ca="1">OFFSET($DM$237,INT((ROWS($1:22)-1)/2),MOD(ROWS($1:22)+1,2))</f>
        <v>0</v>
      </c>
      <c r="EP30" s="7" t="str">
        <f ca="1">IF(EN30="","",IF(EN30=0,"",IF(EN30="AB","",RANK(EN30,$EN$9:$EN$128,1)+COUNTIF($EN$9:EN30,EN30)-1)))</f>
        <v/>
      </c>
      <c r="EQ30" s="7" t="str">
        <f t="shared" ca="1" si="38"/>
        <v/>
      </c>
      <c r="ER30" s="469" t="str">
        <f ca="1">OFFSET($DK$305,INT((ROWS($1:22)-1)/2),MOD(ROWS($1:22)+1,2))</f>
        <v/>
      </c>
      <c r="ES30" s="7" t="str">
        <f t="shared" ca="1" si="39"/>
        <v/>
      </c>
      <c r="ET30" s="468" t="str">
        <f ca="1">OFFSET($DM$305,INT((ROWS($1:22)-1)/2),MOD(ROWS($1:22)+1,2))</f>
        <v/>
      </c>
      <c r="EU30" s="7" t="str">
        <f ca="1">IF(ES30="","",IF(ES30=0,"",IF(ES30="AB","",RANK(ES30,$ES$9:$ES$180,1)+COUNTIF($ES$9:ES30,ES30)-1)))</f>
        <v/>
      </c>
      <c r="EV30" s="468" t="str">
        <f t="shared" ca="1" si="40"/>
        <v/>
      </c>
      <c r="EW30" s="469" t="str">
        <f ca="1">OFFSET($DK$373,INT((ROWS($1:22)-1)/2),MOD(ROWS($1:22)+1,2))</f>
        <v/>
      </c>
      <c r="EX30" s="7" t="str">
        <f t="shared" ca="1" si="41"/>
        <v/>
      </c>
      <c r="EY30" s="468" t="str">
        <f ca="1">OFFSET($DM$373,INT((ROWS($1:22)-1)/2),MOD(ROWS($1:22)+1,2))</f>
        <v/>
      </c>
      <c r="EZ30" s="7" t="str">
        <f ca="1">IF(EX30="","",IF(EX30=0,"",IF(EX30="AB","",RANK(EX30,$EX$9:$EX$128,1)+COUNTIF($EX$9:EX30,EX30)-1)))</f>
        <v/>
      </c>
      <c r="FA30" s="468" t="str">
        <f t="shared" ca="1" si="42"/>
        <v/>
      </c>
      <c r="FB30" s="469" t="str">
        <f ca="1">OFFSET($DK$433,INT((ROWS($1:22)-1)/2),MOD(ROWS($1:22)+1,2))</f>
        <v/>
      </c>
      <c r="FC30" s="7" t="str">
        <f t="shared" ca="1" si="44"/>
        <v/>
      </c>
      <c r="FD30" s="468" t="str">
        <f ca="1">OFFSET($DM$433,INT((ROWS($1:22)-1)/2),MOD(ROWS($1:22)+1,2))</f>
        <v/>
      </c>
      <c r="FE30" s="7" t="str">
        <f ca="1">IF(FC30="","",IF(FC30=0,"",IF(FC30="AB","",RANK(FC30,$FC$9:$FC$122,1)+COUNTIF($FC$9:FC30,FC30)-1)))</f>
        <v/>
      </c>
      <c r="FF30" s="7" t="str">
        <f t="shared" ca="1" si="45"/>
        <v/>
      </c>
      <c r="FG30" s="475" t="str">
        <f ca="1">OFFSET($DK$489,INT((ROWS($1:22)-1)/2),MOD(ROWS($1:22)+1,2))</f>
        <v/>
      </c>
      <c r="FH30" s="935" t="str">
        <f t="shared" ca="1" si="46"/>
        <v/>
      </c>
      <c r="FI30" s="935" t="str">
        <f ca="1">OFFSET($DM$489,INT((ROWS($1:22)-1)/2),MOD(ROWS($1:22)+1,2))</f>
        <v/>
      </c>
      <c r="FJ30" s="935" t="str">
        <f ca="1">IF(FH30="","",IF(FH30=0,"",IF(FH30="AB","",RANK(FH30,$FH$9:$FH$122,1)+COUNTIF($FH$9:FH30,FH30)-1)))</f>
        <v/>
      </c>
      <c r="FK30" s="935" t="str">
        <f t="shared" ca="1" si="47"/>
        <v/>
      </c>
    </row>
    <row r="31" spans="1:167" ht="15.75" customHeight="1" x14ac:dyDescent="0.4">
      <c r="A31" s="1639"/>
      <c r="B31" s="1831"/>
      <c r="C31" s="232" t="str">
        <f>IF(ISBLANK('JOURNÉE 2'!C32),"",'JOURNÉE 2'!C32)</f>
        <v/>
      </c>
      <c r="D31" s="98" t="str">
        <f>IF(ISBLANK('JOURNÉE 2'!D32),"",'JOURNÉE 2'!D32)</f>
        <v/>
      </c>
      <c r="E31" s="98" t="str">
        <f>IF(ISBLANK('JOURNÉE 2'!E32),"",'JOURNÉE 2'!E32)</f>
        <v/>
      </c>
      <c r="F31" s="87" t="str">
        <f>IF(ISBLANK('JOURNÉE 2'!F32),"",'JOURNÉE 2'!F32)</f>
        <v/>
      </c>
      <c r="G31" s="87" t="str">
        <f>IF(ISBLANK('JOURNÉE 2'!G32),"",'JOURNÉE 2'!G32)</f>
        <v/>
      </c>
      <c r="H31" s="470" t="str">
        <f>IF(ISBLANK('JOURNÉE 2'!I32),"",'JOURNÉE 2'!I32)</f>
        <v/>
      </c>
      <c r="I31" s="1834" t="str">
        <f>IF(ISBLANK('JOURNÉE 2'!K32),"",'JOURNÉE 2'!K32)</f>
        <v/>
      </c>
      <c r="J31" s="1466" t="str">
        <f>IF(OR(I31="",I31=0,I31=999),"",I31)</f>
        <v/>
      </c>
      <c r="K31" s="1466" t="str">
        <f>IF('JOURNÉE 1'!K32=0,"",'JOURNÉE 1'!K32)</f>
        <v/>
      </c>
      <c r="L31" s="1466" t="str">
        <f>IF(OR(K31="",K31=0,K31=999),"",K31)</f>
        <v/>
      </c>
      <c r="M31" s="87"/>
      <c r="N31" s="87"/>
      <c r="O31" s="87"/>
      <c r="P31" s="85"/>
      <c r="Q31" s="1825" t="str">
        <f>IF(I31="","",I31-$BE$5)</f>
        <v/>
      </c>
      <c r="R31" s="1466" t="str">
        <f>IF(I31="","",RANK(I31,($I$9:$K$260),1))</f>
        <v/>
      </c>
      <c r="S31" s="1466" t="str">
        <f>IF(R31&gt;20,"",IF(R31&lt;=190,40-((R31-1)*2),1))</f>
        <v/>
      </c>
      <c r="T31" s="1834" t="str">
        <f>IF(OR(I31=""),"",RANK(I31,($I$9:$I$43),1))</f>
        <v/>
      </c>
      <c r="U31" s="1466" t="str">
        <f>IF(OR(K31=""),"",RANK(K31,($K$9:$K$43),1))</f>
        <v/>
      </c>
      <c r="V31" s="1466" t="str">
        <f>IF(T31="","",IF(T31&gt;3,"",IF(T31=1,I31,IF(T31=2,I31,IF(T31=3,I31)))))</f>
        <v/>
      </c>
      <c r="W31" s="279" t="str">
        <f>IF(ISBLANK('JOURNÉE 2'!U32),"",'JOURNÉE 2'!U32)</f>
        <v/>
      </c>
      <c r="X31" s="83" t="str">
        <f t="shared" si="0"/>
        <v/>
      </c>
      <c r="Y31" s="140" t="str">
        <f>IF('JOURNÉE 1'!AB32=0,"",'JOURNÉE 1'!AB32)</f>
        <v/>
      </c>
      <c r="Z31" s="83" t="str">
        <f t="shared" si="1"/>
        <v/>
      </c>
      <c r="AA31" s="83" t="str">
        <f t="shared" si="43"/>
        <v/>
      </c>
      <c r="AB31" s="83" t="str">
        <f t="shared" si="2"/>
        <v/>
      </c>
      <c r="AC31" s="83" t="str">
        <f t="shared" si="3"/>
        <v/>
      </c>
      <c r="AD31" s="83" t="str">
        <f>IF('JOURNÉE 1'!AG32="","",'JOURNÉE 1'!AG32)</f>
        <v/>
      </c>
      <c r="AE31" s="455" t="str">
        <f t="shared" si="4"/>
        <v/>
      </c>
      <c r="AF31" s="85" t="str">
        <f t="shared" si="5"/>
        <v/>
      </c>
      <c r="AG31" s="85" t="str">
        <f t="shared" si="6"/>
        <v/>
      </c>
      <c r="AH31" s="85"/>
      <c r="AI31" s="85"/>
      <c r="AJ31" s="87"/>
      <c r="AK31" s="136"/>
      <c r="AL31" s="276" t="str">
        <f t="shared" si="7"/>
        <v/>
      </c>
      <c r="AM31" s="87" t="str">
        <f t="shared" si="8"/>
        <v/>
      </c>
      <c r="AN31" s="471" t="str">
        <f t="shared" si="9"/>
        <v/>
      </c>
      <c r="AO31" s="471" t="str">
        <f t="shared" si="10"/>
        <v/>
      </c>
      <c r="AP31" s="457" t="str">
        <f t="shared" si="11"/>
        <v/>
      </c>
      <c r="AQ31" s="284" t="str">
        <f>IF('JOURNÉE 1'!AP32="","",'JOURNÉE 1'!AP32)</f>
        <v/>
      </c>
      <c r="AR31" s="270" t="str">
        <f>IF('JOURNÉE 1'!AT32="","",'JOURNÉE 1'!AT32)</f>
        <v/>
      </c>
      <c r="AS31" s="270" t="str">
        <f t="shared" si="12"/>
        <v/>
      </c>
      <c r="AT31" s="270" t="str">
        <f t="shared" si="13"/>
        <v/>
      </c>
      <c r="AU31" s="270"/>
      <c r="AV31" s="286"/>
      <c r="AW31" s="270"/>
      <c r="AX31" s="270"/>
      <c r="AY31" s="270" t="str">
        <f t="shared" si="14"/>
        <v/>
      </c>
      <c r="AZ31" s="271" t="str">
        <f t="shared" si="15"/>
        <v/>
      </c>
      <c r="BA31" s="272" t="str">
        <f t="shared" si="16"/>
        <v/>
      </c>
      <c r="BB31" s="458" t="str">
        <f t="shared" si="17"/>
        <v/>
      </c>
      <c r="BC31" s="319" t="str">
        <f t="shared" si="18"/>
        <v/>
      </c>
      <c r="BD31" s="472"/>
      <c r="BE31" s="278" t="str">
        <f t="shared" si="19"/>
        <v/>
      </c>
      <c r="BF31" s="1639"/>
      <c r="BG31" s="1639"/>
      <c r="BH31" s="1834" t="str">
        <f>IF('JOURNÉE 1'!K32=0,"",'JOURNÉE 1'!K32)</f>
        <v/>
      </c>
      <c r="BI31" s="1466" t="str">
        <f>IF(ISBLANK('JOURNÉE 2'!K32),"",'JOURNÉE 2'!K32)</f>
        <v/>
      </c>
      <c r="BJ31" s="1848" t="str">
        <f>IF(BW31="","",BW31)</f>
        <v/>
      </c>
      <c r="BK31" s="184"/>
      <c r="BL31" s="11"/>
      <c r="BM31" s="1513" t="str">
        <f>IF(OR(C31="",C32=""),"",CONCATENATE(C31,C32))</f>
        <v/>
      </c>
      <c r="BN31" s="1606" t="str">
        <f>IF(OR('JOURNÉE 1'!C32="",'JOURNÉE 1'!C33=""),"",CONCATENATE('JOURNÉE 1'!C32,'JOURNÉE 1'!C33))</f>
        <v/>
      </c>
      <c r="BO31" s="1606" t="str">
        <f>IF(I31="","",I31)</f>
        <v/>
      </c>
      <c r="BP31" s="1855">
        <f>IF(ISNA(VLOOKUP(BM31,'JOURNÉE 1'!$BI$10:$BK$257,2,FALSE)),"",VLOOKUP(BM31,'JOURNÉE 1'!$BI$10:$BK$257,2,FALSE))</f>
        <v>0</v>
      </c>
      <c r="BQ31" s="1606" t="str">
        <f>IF(BO31="","",MIN(BO31:BP31))</f>
        <v/>
      </c>
      <c r="BR31" s="1851" t="str">
        <f>IF(BS31="","",MIN(BS31:BT31))</f>
        <v/>
      </c>
      <c r="BS31" s="1606" t="str">
        <f>IF('JOURNÉE 1'!L32=0,"",'JOURNÉE 1'!L32)</f>
        <v/>
      </c>
      <c r="BT31" s="1809" t="str">
        <f>IF(ISNA(VLOOKUP(BN31,'JOURNÉE 2'!$BE$10:$BF$257,2,FALSE)),"",VLOOKUP(BN31,'JOURNÉE 2'!$BE$10:$BF$257,2,FALSE))</f>
        <v/>
      </c>
      <c r="BU31" s="1606" t="str">
        <f>IF(BT31=BR31,"",BR31)</f>
        <v/>
      </c>
      <c r="BV31" s="1795" t="str">
        <f>IF(BP31=BQ31,"",BQ31)</f>
        <v/>
      </c>
      <c r="BW31" s="1869"/>
      <c r="BX31" s="474" t="str">
        <f t="shared" si="20"/>
        <v/>
      </c>
      <c r="BY31" s="475" t="str">
        <f>IF('JOURNÉE 1'!C32=0,"",'JOURNÉE 1'!C32)</f>
        <v/>
      </c>
      <c r="BZ31" s="7">
        <v>23</v>
      </c>
      <c r="CA31" s="1445" t="s">
        <v>464</v>
      </c>
      <c r="CB31" s="1446">
        <v>27.2</v>
      </c>
      <c r="CC31" s="1447" t="s">
        <v>465</v>
      </c>
      <c r="CD31" s="17" t="s">
        <v>432</v>
      </c>
      <c r="CE31" s="882" t="str">
        <f t="shared" si="21"/>
        <v>MAX3</v>
      </c>
      <c r="CF31" s="878" t="s">
        <v>474</v>
      </c>
      <c r="CG31" s="7"/>
      <c r="CH31" s="94"/>
      <c r="CI31" s="1301" t="str">
        <f>IF(ISNA(VLOOKUP(CA31,'JOURNÉE 1'!$C$10:$AC$257,27,FALSE)),"",VLOOKUP(CA31,'JOURNÉE 1'!$C$10:$AC$257,27,FALSE))</f>
        <v/>
      </c>
      <c r="CJ31" s="465" t="str">
        <f>IF(ISNA(VLOOKUP(CA31,'JOURNÉE 2'!$C$10:$V$259,20,FALSE)),"",VLOOKUP(CA31,'JOURNÉE 2'!$C$10:$V$259,20,FALSE))</f>
        <v/>
      </c>
      <c r="CK31" s="1263" t="str">
        <f t="shared" si="48"/>
        <v/>
      </c>
      <c r="CL31" s="1266" t="s">
        <v>2029</v>
      </c>
      <c r="CM31" s="476" t="s">
        <v>2029</v>
      </c>
      <c r="CN31" s="476" t="s">
        <v>2029</v>
      </c>
      <c r="CO31" s="476" t="s">
        <v>2029</v>
      </c>
      <c r="CP31" s="476"/>
      <c r="CQ31" s="476"/>
      <c r="CR31" s="476"/>
      <c r="CS31" s="476"/>
      <c r="CT31" s="476"/>
      <c r="CU31" s="477"/>
      <c r="CV31" s="476"/>
      <c r="CW31" s="1270"/>
      <c r="CX31" s="11"/>
      <c r="CY31" s="1551"/>
      <c r="CZ31" s="7" t="str">
        <f>IF('JOURNÉE 1'!C32="","",'JOURNÉE 1'!C32)</f>
        <v/>
      </c>
      <c r="DA31" s="7" t="str">
        <f t="shared" si="23"/>
        <v/>
      </c>
      <c r="DB31" s="7" t="str">
        <f>IF('JOURNÉE 1'!AC32=0,"",'JOURNÉE 1'!AC32)</f>
        <v/>
      </c>
      <c r="DC31" s="7" t="str">
        <f>IF('JOURNÉE 1'!AP32=0,"",'JOURNÉE 1'!AP32)</f>
        <v/>
      </c>
      <c r="DD31" s="17" t="str">
        <f>IF(ISNA(VLOOKUP(BY31,'JOURNÉE 2'!$C$10:$AJ$45,1,FALSE)),"",VLOOKUP(BY31,'JOURNÉE 2'!$C$10:$AJ$45,1,FALSE))</f>
        <v/>
      </c>
      <c r="DE31" s="7" t="str">
        <f t="array" ref="DE31">IFERROR(INDEX(DD$9:DD$44,SMALL(IF(FREQUENCY(IF(DD$9:DD$80&lt;&gt;"",MATCH(DD$9:DD$80,DD$9:DD$80,0),""),ROW(DD$9:DD$80)-9)&gt;1,ROW(DD$9:DD$80)-9,""),ROW(A23))),"")</f>
        <v/>
      </c>
      <c r="DF31" s="468" t="str">
        <f t="array" ref="DF31">IF(DE31="","",MIN(IF(CZ$9:CZ$80=$DE31,DB$9:DB$80,"")))</f>
        <v/>
      </c>
      <c r="DG31" s="468" t="str">
        <f t="array" ref="DG31">IF(DE31="","",MIN(IF(CZ$9:CZ$80=$DE31,DC$9:DC$80,"")))</f>
        <v/>
      </c>
      <c r="DH31" s="7" t="str">
        <f>IF(ISNA(VLOOKUP(DD31,'JOURNÉE 1'!$C$10:$AE$45,24,FALSE)),"",VLOOKUP(DD31,'JOURNÉE 1'!$C$10:$AE$45,24,FALSE))</f>
        <v/>
      </c>
      <c r="DI31" s="7" t="str">
        <f>IF(ISNA(VLOOKUP(DD31,'JOURNÉE 1'!$C$10:$AP$45,35,FALSE)),"",VLOOKUP(DD31,'JOURNÉE 1'!$C$10:$AP$45,35,FALSE))</f>
        <v/>
      </c>
      <c r="DJ31" s="7" t="str">
        <f t="shared" si="24"/>
        <v/>
      </c>
      <c r="DK31" s="7" t="str">
        <f t="shared" si="25"/>
        <v/>
      </c>
      <c r="DL31" s="468" t="str">
        <f t="shared" si="26"/>
        <v/>
      </c>
      <c r="DM31" s="468" t="str">
        <f t="shared" si="27"/>
        <v/>
      </c>
      <c r="DN31" s="7" t="str">
        <f t="shared" si="28"/>
        <v/>
      </c>
      <c r="DO31" s="7"/>
      <c r="DP31" s="7"/>
      <c r="DQ31" s="7"/>
      <c r="DR31" s="11"/>
      <c r="DS31" s="469" t="str">
        <f ca="1">OFFSET($DK$9,INT((ROWS($1:23)-1)/2),MOD(ROWS($1:23)+1,2))</f>
        <v/>
      </c>
      <c r="DT31" s="7" t="str">
        <f t="shared" ca="1" si="29"/>
        <v/>
      </c>
      <c r="DU31" s="468" t="str">
        <f ca="1">OFFSET($DM$9,INT((ROWS($1:23)-1)/2),MOD(ROWS($1:23)+1,2))</f>
        <v/>
      </c>
      <c r="DV31" s="7" t="str">
        <f ca="1">IF(DT31="","",IF(DT31=0,"",IF(DT31="AB","",RANK(DT31,$DT$9:$DT$151,1)+COUNTIF($DT$9:DT31,DT31)-1)))</f>
        <v/>
      </c>
      <c r="DW31" s="468" t="str">
        <f t="shared" ca="1" si="30"/>
        <v/>
      </c>
      <c r="DX31" s="469" t="str">
        <f ca="1">OFFSET($DK$81,INT((ROWS($1:23)-1)/2),MOD(ROWS($1:23)+1,2))</f>
        <v/>
      </c>
      <c r="DY31" s="7" t="str">
        <f t="shared" ca="1" si="31"/>
        <v/>
      </c>
      <c r="DZ31" s="468" t="str">
        <f ca="1">OFFSET($DM$81,INT((ROWS($1:23)-1)/2),MOD(ROWS($1:23)+1,2))</f>
        <v/>
      </c>
      <c r="EA31" s="7" t="str">
        <f ca="1">IF(DY31="","",IF(DY31=0,"",IF(DY31="AB","",RANK(DY31,$DY$9:$DY$151,1)+COUNTIF($DY$9:DY31,DY31)-1)))</f>
        <v/>
      </c>
      <c r="EB31" s="468" t="str">
        <f t="shared" ca="1" si="32"/>
        <v/>
      </c>
      <c r="EC31" s="469" t="str">
        <f ca="1">OFFSET($DK$153,INT((ROWS($1:23)-1)/2),MOD(ROWS($1:23)+1,2))</f>
        <v/>
      </c>
      <c r="ED31" s="7" t="str">
        <f t="shared" ca="1" si="33"/>
        <v/>
      </c>
      <c r="EE31" s="468" t="str">
        <f ca="1">OFFSET($DM$153,INT((ROWS($1:23)-1)/2),MOD(ROWS($1:23)+1,2))</f>
        <v/>
      </c>
      <c r="EF31" s="7" t="str">
        <f ca="1">IF(EC31="","",IF(EC31=0,"",IF(EC31="AB","",RANK(EC31,$EC$9:$EC$104,1)+COUNTIF($EC$9:EC31,EC31)-1)))</f>
        <v/>
      </c>
      <c r="EG31" s="468" t="str">
        <f t="shared" ca="1" si="34"/>
        <v/>
      </c>
      <c r="EH31" s="468" t="str">
        <f ca="1">OFFSET($DK$201,INT((ROWS($1:23)-1)/2),MOD(ROWS($1:23)+1,2))</f>
        <v/>
      </c>
      <c r="EI31" s="7" t="str">
        <f t="shared" ca="1" si="35"/>
        <v/>
      </c>
      <c r="EJ31" s="468" t="str">
        <f ca="1">OFFSET($DM$201,INT((ROWS($1:23)-1)/2),MOD(ROWS($1:23)+1,2))</f>
        <v/>
      </c>
      <c r="EK31" s="7" t="str">
        <f ca="1">IF(EI31="","",IF(EI31=0,"",IF(EI31="AB","",RANK(EI31,$EI$9:$EI$104,1)+COUNTIF($EI$9:EI31,EI31)-1)))</f>
        <v/>
      </c>
      <c r="EL31" s="7" t="str">
        <f t="shared" ca="1" si="36"/>
        <v/>
      </c>
      <c r="EM31" s="469">
        <f ca="1">OFFSET($DK$237,INT((ROWS($1:23)-1)/2),MOD(ROWS($1:23)+1,2))</f>
        <v>0</v>
      </c>
      <c r="EN31" s="7" t="str">
        <f t="shared" ca="1" si="37"/>
        <v/>
      </c>
      <c r="EO31" s="468">
        <f ca="1">OFFSET($DM$237,INT((ROWS($1:23)-1)/2),MOD(ROWS($1:23)+1,2))</f>
        <v>0</v>
      </c>
      <c r="EP31" s="7" t="str">
        <f ca="1">IF(EN31="","",IF(EN31=0,"",IF(EN31="AB","",RANK(EN31,$EN$9:$EN$128,1)+COUNTIF($EN$9:EN31,EN31)-1)))</f>
        <v/>
      </c>
      <c r="EQ31" s="7" t="str">
        <f t="shared" ca="1" si="38"/>
        <v/>
      </c>
      <c r="ER31" s="469" t="str">
        <f ca="1">OFFSET($DK$305,INT((ROWS($1:23)-1)/2),MOD(ROWS($1:23)+1,2))</f>
        <v/>
      </c>
      <c r="ES31" s="7" t="str">
        <f t="shared" ca="1" si="39"/>
        <v/>
      </c>
      <c r="ET31" s="468" t="str">
        <f ca="1">OFFSET($DM$305,INT((ROWS($1:23)-1)/2),MOD(ROWS($1:23)+1,2))</f>
        <v/>
      </c>
      <c r="EU31" s="7" t="str">
        <f ca="1">IF(ES31="","",IF(ES31=0,"",IF(ES31="AB","",RANK(ES31,$ES$9:$ES$180,1)+COUNTIF($ES$9:ES31,ES31)-1)))</f>
        <v/>
      </c>
      <c r="EV31" s="468" t="str">
        <f t="shared" ca="1" si="40"/>
        <v/>
      </c>
      <c r="EW31" s="469" t="str">
        <f ca="1">OFFSET($DK$373,INT((ROWS($1:23)-1)/2),MOD(ROWS($1:23)+1,2))</f>
        <v/>
      </c>
      <c r="EX31" s="7" t="str">
        <f t="shared" ca="1" si="41"/>
        <v/>
      </c>
      <c r="EY31" s="468" t="str">
        <f ca="1">OFFSET($DM$373,INT((ROWS($1:23)-1)/2),MOD(ROWS($1:23)+1,2))</f>
        <v/>
      </c>
      <c r="EZ31" s="7" t="str">
        <f ca="1">IF(EX31="","",IF(EX31=0,"",IF(EX31="AB","",RANK(EX31,$EX$9:$EX$128,1)+COUNTIF($EX$9:EX31,EX31)-1)))</f>
        <v/>
      </c>
      <c r="FA31" s="468" t="str">
        <f t="shared" ca="1" si="42"/>
        <v/>
      </c>
      <c r="FB31" s="469" t="str">
        <f ca="1">OFFSET($DK$433,INT((ROWS($1:23)-1)/2),MOD(ROWS($1:23)+1,2))</f>
        <v/>
      </c>
      <c r="FC31" s="7" t="str">
        <f t="shared" ca="1" si="44"/>
        <v/>
      </c>
      <c r="FD31" s="468" t="str">
        <f ca="1">OFFSET($DM$433,INT((ROWS($1:23)-1)/2),MOD(ROWS($1:23)+1,2))</f>
        <v/>
      </c>
      <c r="FE31" s="7" t="str">
        <f ca="1">IF(FC31="","",IF(FC31=0,"",IF(FC31="AB","",RANK(FC31,$FC$9:$FC$122,1)+COUNTIF($FC$9:FC31,FC31)-1)))</f>
        <v/>
      </c>
      <c r="FF31" s="7" t="str">
        <f t="shared" ca="1" si="45"/>
        <v/>
      </c>
      <c r="FG31" s="475" t="str">
        <f ca="1">OFFSET($DK$489,INT((ROWS($1:23)-1)/2),MOD(ROWS($1:23)+1,2))</f>
        <v/>
      </c>
      <c r="FH31" s="935" t="str">
        <f t="shared" ca="1" si="46"/>
        <v/>
      </c>
      <c r="FI31" s="935" t="str">
        <f ca="1">OFFSET($DM$489,INT((ROWS($1:23)-1)/2),MOD(ROWS($1:23)+1,2))</f>
        <v/>
      </c>
      <c r="FJ31" s="935" t="str">
        <f ca="1">IF(FH31="","",IF(FH31=0,"",IF(FH31="AB","",RANK(FH31,$FH$9:$FH$122,1)+COUNTIF($FH$9:FH31,FH31)-1)))</f>
        <v/>
      </c>
      <c r="FK31" s="935" t="str">
        <f t="shared" ca="1" si="47"/>
        <v/>
      </c>
    </row>
    <row r="32" spans="1:167" ht="15.75" customHeight="1" x14ac:dyDescent="0.4">
      <c r="A32" s="1639"/>
      <c r="B32" s="1483"/>
      <c r="C32" s="232" t="str">
        <f>IF(ISBLANK('JOURNÉE 2'!C33),"",'JOURNÉE 2'!C33)</f>
        <v/>
      </c>
      <c r="D32" s="98" t="str">
        <f>IF(ISBLANK('JOURNÉE 2'!D33),"",'JOURNÉE 2'!D33)</f>
        <v/>
      </c>
      <c r="E32" s="98" t="str">
        <f>IF(ISBLANK('JOURNÉE 2'!E33),"",'JOURNÉE 2'!E33)</f>
        <v/>
      </c>
      <c r="F32" s="87" t="str">
        <f>IF(ISBLANK('JOURNÉE 2'!F33),"",'JOURNÉE 2'!F33)</f>
        <v/>
      </c>
      <c r="G32" s="87" t="str">
        <f>IF(ISBLANK('JOURNÉE 2'!G33),"",'JOURNÉE 2'!G33)</f>
        <v/>
      </c>
      <c r="H32" s="470" t="str">
        <f>IF(ISBLANK('JOURNÉE 2'!I33),"",'JOURNÉE 2'!I33)</f>
        <v/>
      </c>
      <c r="I32" s="1833"/>
      <c r="J32" s="1465"/>
      <c r="K32" s="1465"/>
      <c r="L32" s="1465"/>
      <c r="M32" s="87"/>
      <c r="N32" s="87"/>
      <c r="O32" s="87"/>
      <c r="P32" s="85"/>
      <c r="Q32" s="1847"/>
      <c r="R32" s="1465"/>
      <c r="S32" s="1465"/>
      <c r="T32" s="1833"/>
      <c r="U32" s="1465"/>
      <c r="V32" s="1465"/>
      <c r="W32" s="279" t="str">
        <f>IF(ISBLANK('JOURNÉE 2'!U33),"",'JOURNÉE 2'!U33)</f>
        <v/>
      </c>
      <c r="X32" s="83" t="str">
        <f t="shared" si="0"/>
        <v/>
      </c>
      <c r="Y32" s="140" t="str">
        <f>IF('JOURNÉE 1'!AB33=0,"",'JOURNÉE 1'!AB33)</f>
        <v/>
      </c>
      <c r="Z32" s="83" t="str">
        <f t="shared" si="1"/>
        <v/>
      </c>
      <c r="AA32" s="83" t="str">
        <f t="shared" si="43"/>
        <v/>
      </c>
      <c r="AB32" s="83" t="str">
        <f t="shared" si="2"/>
        <v/>
      </c>
      <c r="AC32" s="83" t="str">
        <f t="shared" si="3"/>
        <v/>
      </c>
      <c r="AD32" s="83" t="str">
        <f>IF('JOURNÉE 1'!AG33="","",'JOURNÉE 1'!AG33)</f>
        <v/>
      </c>
      <c r="AE32" s="455" t="str">
        <f t="shared" si="4"/>
        <v/>
      </c>
      <c r="AF32" s="85" t="str">
        <f t="shared" si="5"/>
        <v/>
      </c>
      <c r="AG32" s="85" t="str">
        <f t="shared" si="6"/>
        <v/>
      </c>
      <c r="AH32" s="85"/>
      <c r="AI32" s="85"/>
      <c r="AJ32" s="87"/>
      <c r="AK32" s="136"/>
      <c r="AL32" s="276" t="str">
        <f t="shared" si="7"/>
        <v/>
      </c>
      <c r="AM32" s="87" t="str">
        <f t="shared" si="8"/>
        <v/>
      </c>
      <c r="AN32" s="471" t="str">
        <f t="shared" si="9"/>
        <v/>
      </c>
      <c r="AO32" s="471" t="str">
        <f t="shared" si="10"/>
        <v/>
      </c>
      <c r="AP32" s="457" t="str">
        <f t="shared" si="11"/>
        <v/>
      </c>
      <c r="AQ32" s="284" t="str">
        <f>IF('JOURNÉE 1'!AP33="","",'JOURNÉE 1'!AP33)</f>
        <v/>
      </c>
      <c r="AR32" s="270" t="str">
        <f>IF('JOURNÉE 1'!AT33="","",'JOURNÉE 1'!AT33)</f>
        <v/>
      </c>
      <c r="AS32" s="270" t="str">
        <f t="shared" si="12"/>
        <v/>
      </c>
      <c r="AT32" s="270" t="str">
        <f t="shared" si="13"/>
        <v/>
      </c>
      <c r="AU32" s="270"/>
      <c r="AV32" s="286"/>
      <c r="AW32" s="270"/>
      <c r="AX32" s="270"/>
      <c r="AY32" s="270" t="str">
        <f t="shared" si="14"/>
        <v/>
      </c>
      <c r="AZ32" s="271" t="str">
        <f t="shared" si="15"/>
        <v/>
      </c>
      <c r="BA32" s="272" t="str">
        <f t="shared" si="16"/>
        <v/>
      </c>
      <c r="BB32" s="458" t="str">
        <f t="shared" si="17"/>
        <v/>
      </c>
      <c r="BC32" s="319" t="str">
        <f t="shared" si="18"/>
        <v/>
      </c>
      <c r="BD32" s="472"/>
      <c r="BE32" s="278" t="str">
        <f t="shared" si="19"/>
        <v/>
      </c>
      <c r="BF32" s="1639"/>
      <c r="BG32" s="1639"/>
      <c r="BH32" s="1833"/>
      <c r="BI32" s="1465"/>
      <c r="BJ32" s="1849"/>
      <c r="BK32" s="277"/>
      <c r="BL32" s="11"/>
      <c r="BM32" s="1723"/>
      <c r="BN32" s="1528"/>
      <c r="BO32" s="1528"/>
      <c r="BP32" s="1528"/>
      <c r="BQ32" s="1528"/>
      <c r="BR32" s="1852"/>
      <c r="BS32" s="1528"/>
      <c r="BT32" s="1514"/>
      <c r="BU32" s="1528"/>
      <c r="BV32" s="1796"/>
      <c r="BW32" s="1798"/>
      <c r="BX32" s="474" t="str">
        <f t="shared" si="20"/>
        <v/>
      </c>
      <c r="BY32" s="475" t="str">
        <f>IF('JOURNÉE 1'!C33=0,"",'JOURNÉE 1'!C33)</f>
        <v/>
      </c>
      <c r="BZ32" s="7">
        <v>24</v>
      </c>
      <c r="CA32" s="1445" t="s">
        <v>1262</v>
      </c>
      <c r="CB32" s="1446">
        <v>36</v>
      </c>
      <c r="CC32" s="1447" t="s">
        <v>1263</v>
      </c>
      <c r="CD32" s="17" t="s">
        <v>432</v>
      </c>
      <c r="CE32" s="882" t="str">
        <f t="shared" si="21"/>
        <v>MAX3</v>
      </c>
      <c r="CF32" s="878" t="s">
        <v>475</v>
      </c>
      <c r="CG32" s="7"/>
      <c r="CH32" s="94"/>
      <c r="CI32" s="1301" t="str">
        <f>IF(ISNA(VLOOKUP(CA32,'JOURNÉE 1'!$C$10:$AC$257,27,FALSE)),"",VLOOKUP(CA32,'JOURNÉE 1'!$C$10:$AC$257,27,FALSE))</f>
        <v/>
      </c>
      <c r="CJ32" s="465" t="str">
        <f>IF(ISNA(VLOOKUP(CA32,'JOURNÉE 2'!$C$10:$V$259,20,FALSE)),"",VLOOKUP(CA32,'JOURNÉE 2'!$C$10:$V$259,20,FALSE))</f>
        <v/>
      </c>
      <c r="CK32" s="1263" t="str">
        <f t="shared" si="48"/>
        <v/>
      </c>
      <c r="CL32" s="1266" t="s">
        <v>2029</v>
      </c>
      <c r="CM32" s="476" t="s">
        <v>2029</v>
      </c>
      <c r="CN32" s="476" t="s">
        <v>2029</v>
      </c>
      <c r="CO32" s="476" t="s">
        <v>2029</v>
      </c>
      <c r="CP32" s="476"/>
      <c r="CQ32" s="476"/>
      <c r="CR32" s="476"/>
      <c r="CS32" s="476"/>
      <c r="CT32" s="476"/>
      <c r="CU32" s="477"/>
      <c r="CV32" s="476"/>
      <c r="CW32" s="1270"/>
      <c r="CX32" s="11"/>
      <c r="CY32" s="1551"/>
      <c r="CZ32" s="7" t="str">
        <f>IF('JOURNÉE 1'!C33="","",'JOURNÉE 1'!C33)</f>
        <v/>
      </c>
      <c r="DA32" s="7" t="str">
        <f t="shared" si="23"/>
        <v/>
      </c>
      <c r="DB32" s="7" t="str">
        <f>IF('JOURNÉE 1'!AC33=0,"",'JOURNÉE 1'!AC33)</f>
        <v/>
      </c>
      <c r="DC32" s="7" t="str">
        <f>IF('JOURNÉE 1'!AP33=0,"",'JOURNÉE 1'!AP33)</f>
        <v/>
      </c>
      <c r="DD32" s="17" t="str">
        <f>IF(ISNA(VLOOKUP(BY32,'JOURNÉE 2'!$C$10:$AJ$45,1,FALSE)),"",VLOOKUP(BY32,'JOURNÉE 2'!$C$10:$AJ$45,1,FALSE))</f>
        <v/>
      </c>
      <c r="DE32" s="7" t="str">
        <f t="array" ref="DE32">IFERROR(INDEX(DD$9:DD$44,SMALL(IF(FREQUENCY(IF(DD$9:DD$80&lt;&gt;"",MATCH(DD$9:DD$80,DD$9:DD$80,0),""),ROW(DD$9:DD$80)-9)&gt;1,ROW(DD$9:DD$80)-9,""),ROW(A24))),"")</f>
        <v/>
      </c>
      <c r="DF32" s="468" t="str">
        <f t="array" ref="DF32">IF(DE32="","",MIN(IF(CZ$9:CZ$80=$DE32,DB$9:DB$80,"")))</f>
        <v/>
      </c>
      <c r="DG32" s="468" t="str">
        <f t="array" ref="DG32">IF(DE32="","",MIN(IF(CZ$9:CZ$80=$DE32,DC$9:DC$80,"")))</f>
        <v/>
      </c>
      <c r="DH32" s="7" t="str">
        <f>IF(ISNA(VLOOKUP(DD32,'JOURNÉE 1'!$C$10:$AE$45,24,FALSE)),"",VLOOKUP(DD32,'JOURNÉE 1'!$C$10:$AE$45,24,FALSE))</f>
        <v/>
      </c>
      <c r="DI32" s="7" t="str">
        <f>IF(ISNA(VLOOKUP(DD32,'JOURNÉE 1'!$C$10:$AP$45,35,FALSE)),"",VLOOKUP(DD32,'JOURNÉE 1'!$C$10:$AP$45,35,FALSE))</f>
        <v/>
      </c>
      <c r="DJ32" s="7" t="str">
        <f t="shared" si="24"/>
        <v/>
      </c>
      <c r="DK32" s="7" t="str">
        <f t="shared" si="25"/>
        <v/>
      </c>
      <c r="DL32" s="468" t="str">
        <f t="shared" si="26"/>
        <v/>
      </c>
      <c r="DM32" s="468" t="str">
        <f t="shared" si="27"/>
        <v/>
      </c>
      <c r="DN32" s="7" t="str">
        <f t="shared" si="28"/>
        <v/>
      </c>
      <c r="DO32" s="7"/>
      <c r="DP32" s="7"/>
      <c r="DQ32" s="7"/>
      <c r="DR32" s="11"/>
      <c r="DS32" s="469" t="str">
        <f ca="1">OFFSET($DK$9,INT((ROWS($1:24)-1)/2),MOD(ROWS($1:24)+1,2))</f>
        <v/>
      </c>
      <c r="DT32" s="7" t="str">
        <f t="shared" ca="1" si="29"/>
        <v/>
      </c>
      <c r="DU32" s="468" t="str">
        <f ca="1">OFFSET($DM$9,INT((ROWS($1:24)-1)/2),MOD(ROWS($1:24)+1,2))</f>
        <v/>
      </c>
      <c r="DV32" s="7" t="str">
        <f ca="1">IF(DT32="","",IF(DT32=0,"",IF(DT32="AB","",RANK(DT32,$DT$9:$DT$151,1)+COUNTIF($DT$9:DT32,DT32)-1)))</f>
        <v/>
      </c>
      <c r="DW32" s="468" t="str">
        <f t="shared" ca="1" si="30"/>
        <v/>
      </c>
      <c r="DX32" s="469" t="str">
        <f ca="1">OFFSET($DK$81,INT((ROWS($1:24)-1)/2),MOD(ROWS($1:24)+1,2))</f>
        <v/>
      </c>
      <c r="DY32" s="7" t="str">
        <f t="shared" ca="1" si="31"/>
        <v/>
      </c>
      <c r="DZ32" s="468" t="str">
        <f ca="1">OFFSET($DM$81,INT((ROWS($1:24)-1)/2),MOD(ROWS($1:24)+1,2))</f>
        <v/>
      </c>
      <c r="EA32" s="7" t="str">
        <f ca="1">IF(DY32="","",IF(DY32=0,"",IF(DY32="AB","",RANK(DY32,$DY$9:$DY$151,1)+COUNTIF($DY$9:DY32,DY32)-1)))</f>
        <v/>
      </c>
      <c r="EB32" s="468" t="str">
        <f t="shared" ca="1" si="32"/>
        <v/>
      </c>
      <c r="EC32" s="469" t="str">
        <f ca="1">OFFSET($DK$153,INT((ROWS($1:24)-1)/2),MOD(ROWS($1:24)+1,2))</f>
        <v/>
      </c>
      <c r="ED32" s="7" t="str">
        <f t="shared" ca="1" si="33"/>
        <v/>
      </c>
      <c r="EE32" s="468" t="str">
        <f ca="1">OFFSET($DM$153,INT((ROWS($1:24)-1)/2),MOD(ROWS($1:24)+1,2))</f>
        <v/>
      </c>
      <c r="EF32" s="7" t="str">
        <f ca="1">IF(EC32="","",IF(EC32=0,"",IF(EC32="AB","",RANK(EC32,$EC$9:$EC$104,1)+COUNTIF($EC$9:EC32,EC32)-1)))</f>
        <v/>
      </c>
      <c r="EG32" s="468" t="str">
        <f t="shared" ca="1" si="34"/>
        <v/>
      </c>
      <c r="EH32" s="468" t="str">
        <f ca="1">OFFSET($DK$201,INT((ROWS($1:24)-1)/2),MOD(ROWS($1:24)+1,2))</f>
        <v/>
      </c>
      <c r="EI32" s="7" t="str">
        <f t="shared" ca="1" si="35"/>
        <v/>
      </c>
      <c r="EJ32" s="468" t="str">
        <f ca="1">OFFSET($DM$201,INT((ROWS($1:24)-1)/2),MOD(ROWS($1:24)+1,2))</f>
        <v/>
      </c>
      <c r="EK32" s="7" t="str">
        <f ca="1">IF(EI32="","",IF(EI32=0,"",IF(EI32="AB","",RANK(EI32,$EI$9:$EI$104,1)+COUNTIF($EI$9:EI32,EI32)-1)))</f>
        <v/>
      </c>
      <c r="EL32" s="7" t="str">
        <f t="shared" ca="1" si="36"/>
        <v/>
      </c>
      <c r="EM32" s="469">
        <f ca="1">OFFSET($DK$237,INT((ROWS($1:24)-1)/2),MOD(ROWS($1:24)+1,2))</f>
        <v>0</v>
      </c>
      <c r="EN32" s="7" t="str">
        <f t="shared" ca="1" si="37"/>
        <v/>
      </c>
      <c r="EO32" s="468">
        <f ca="1">OFFSET($DM$237,INT((ROWS($1:24)-1)/2),MOD(ROWS($1:24)+1,2))</f>
        <v>0</v>
      </c>
      <c r="EP32" s="7" t="str">
        <f ca="1">IF(EN32="","",IF(EN32=0,"",IF(EN32="AB","",RANK(EN32,$EN$9:$EN$128,1)+COUNTIF($EN$9:EN32,EN32)-1)))</f>
        <v/>
      </c>
      <c r="EQ32" s="7" t="str">
        <f t="shared" ca="1" si="38"/>
        <v/>
      </c>
      <c r="ER32" s="469" t="str">
        <f ca="1">OFFSET($DK$305,INT((ROWS($1:24)-1)/2),MOD(ROWS($1:24)+1,2))</f>
        <v/>
      </c>
      <c r="ES32" s="7" t="str">
        <f t="shared" ca="1" si="39"/>
        <v/>
      </c>
      <c r="ET32" s="468" t="str">
        <f ca="1">OFFSET($DM$305,INT((ROWS($1:24)-1)/2),MOD(ROWS($1:24)+1,2))</f>
        <v/>
      </c>
      <c r="EU32" s="7" t="str">
        <f ca="1">IF(ES32="","",IF(ES32=0,"",IF(ES32="AB","",RANK(ES32,$ES$9:$ES$180,1)+COUNTIF($ES$9:ES32,ES32)-1)))</f>
        <v/>
      </c>
      <c r="EV32" s="468" t="str">
        <f t="shared" ca="1" si="40"/>
        <v/>
      </c>
      <c r="EW32" s="469" t="str">
        <f ca="1">OFFSET($DK$373,INT((ROWS($1:24)-1)/2),MOD(ROWS($1:24)+1,2))</f>
        <v/>
      </c>
      <c r="EX32" s="7" t="str">
        <f t="shared" ca="1" si="41"/>
        <v/>
      </c>
      <c r="EY32" s="468" t="str">
        <f ca="1">OFFSET($DM$373,INT((ROWS($1:24)-1)/2),MOD(ROWS($1:24)+1,2))</f>
        <v/>
      </c>
      <c r="EZ32" s="7" t="str">
        <f ca="1">IF(EX32="","",IF(EX32=0,"",IF(EX32="AB","",RANK(EX32,$EX$9:$EX$128,1)+COUNTIF($EX$9:EX32,EX32)-1)))</f>
        <v/>
      </c>
      <c r="FA32" s="468" t="str">
        <f t="shared" ca="1" si="42"/>
        <v/>
      </c>
      <c r="FB32" s="469" t="str">
        <f ca="1">OFFSET($DK$433,INT((ROWS($1:24)-1)/2),MOD(ROWS($1:24)+1,2))</f>
        <v/>
      </c>
      <c r="FC32" s="7" t="str">
        <f t="shared" ca="1" si="44"/>
        <v/>
      </c>
      <c r="FD32" s="468" t="str">
        <f ca="1">OFFSET($DM$433,INT((ROWS($1:24)-1)/2),MOD(ROWS($1:24)+1,2))</f>
        <v/>
      </c>
      <c r="FE32" s="7" t="str">
        <f ca="1">IF(FC32="","",IF(FC32=0,"",IF(FC32="AB","",RANK(FC32,$FC$9:$FC$122,1)+COUNTIF($FC$9:FC32,FC32)-1)))</f>
        <v/>
      </c>
      <c r="FF32" s="7" t="str">
        <f t="shared" ca="1" si="45"/>
        <v/>
      </c>
      <c r="FG32" s="475" t="str">
        <f ca="1">OFFSET($DK$489,INT((ROWS($1:24)-1)/2),MOD(ROWS($1:24)+1,2))</f>
        <v/>
      </c>
      <c r="FH32" s="935" t="str">
        <f t="shared" ca="1" si="46"/>
        <v/>
      </c>
      <c r="FI32" s="935" t="str">
        <f ca="1">OFFSET($DM$489,INT((ROWS($1:24)-1)/2),MOD(ROWS($1:24)+1,2))</f>
        <v/>
      </c>
      <c r="FJ32" s="935" t="str">
        <f ca="1">IF(FH32="","",IF(FH32=0,"",IF(FH32="AB","",RANK(FH32,$FH$9:$FH$122,1)+COUNTIF($FH$9:FH32,FH32)-1)))</f>
        <v/>
      </c>
      <c r="FK32" s="935" t="str">
        <f t="shared" ca="1" si="47"/>
        <v/>
      </c>
    </row>
    <row r="33" spans="1:167" ht="15.75" customHeight="1" x14ac:dyDescent="0.4">
      <c r="A33" s="1639"/>
      <c r="B33" s="1830"/>
      <c r="C33" s="232" t="str">
        <f>IF(ISBLANK('JOURNÉE 2'!C34),"",'JOURNÉE 2'!C34)</f>
        <v/>
      </c>
      <c r="D33" s="98" t="str">
        <f>IF(ISBLANK('JOURNÉE 2'!D34),"",'JOURNÉE 2'!D34)</f>
        <v/>
      </c>
      <c r="E33" s="98" t="str">
        <f>IF(ISBLANK('JOURNÉE 2'!E34),"",'JOURNÉE 2'!E34)</f>
        <v/>
      </c>
      <c r="F33" s="87" t="str">
        <f>IF(ISBLANK('JOURNÉE 2'!F34),"",'JOURNÉE 2'!F34)</f>
        <v/>
      </c>
      <c r="G33" s="87" t="str">
        <f>IF(ISBLANK('JOURNÉE 2'!G34),"",'JOURNÉE 2'!G34)</f>
        <v/>
      </c>
      <c r="H33" s="470" t="str">
        <f>IF(ISBLANK('JOURNÉE 2'!I34),"",'JOURNÉE 2'!I34)</f>
        <v/>
      </c>
      <c r="I33" s="1823" t="str">
        <f>IF(ISBLANK('JOURNÉE 2'!K34),"",'JOURNÉE 2'!K34)</f>
        <v/>
      </c>
      <c r="J33" s="1815" t="str">
        <f>IF(OR(I33="",I33=0,I33=999),"",I33)</f>
        <v/>
      </c>
      <c r="K33" s="1815" t="str">
        <f>IF('JOURNÉE 1'!K34=0,"",'JOURNÉE 1'!K34)</f>
        <v/>
      </c>
      <c r="L33" s="1815" t="str">
        <f>IF(OR(K33="",K33=0,K33=999),"",K33)</f>
        <v/>
      </c>
      <c r="M33" s="87"/>
      <c r="N33" s="87"/>
      <c r="O33" s="87"/>
      <c r="P33" s="85"/>
      <c r="Q33" s="1846" t="str">
        <f>IF(I33="","",I33-$BE$5)</f>
        <v/>
      </c>
      <c r="R33" s="1815" t="str">
        <f>IF(I33="","",RANK(I33,($I$9:$K$260),1))</f>
        <v/>
      </c>
      <c r="S33" s="1815" t="str">
        <f>IF(R33&gt;20,"",IF(R33&lt;=190,40-((R33-1)*2),1))</f>
        <v/>
      </c>
      <c r="T33" s="1834" t="str">
        <f>IF(OR(I33=""),"",RANK(I33,($I$9:$I$43),1))</f>
        <v/>
      </c>
      <c r="U33" s="1466" t="str">
        <f>IF(OR(K33=""),"",RANK(K33,($K$9:$K$43),1))</f>
        <v/>
      </c>
      <c r="V33" s="1466" t="str">
        <f>IF(T33="","",IF(T33&gt;3,"",IF(T33=1,I33,IF(T33=2,I33,IF(T33=3,I33)))))</f>
        <v/>
      </c>
      <c r="W33" s="275" t="str">
        <f>IF(ISBLANK('JOURNÉE 2'!U34),"",'JOURNÉE 2'!U34)</f>
        <v/>
      </c>
      <c r="X33" s="83" t="str">
        <f t="shared" si="0"/>
        <v/>
      </c>
      <c r="Y33" s="140" t="str">
        <f>IF('JOURNÉE 1'!AB34=0,"",'JOURNÉE 1'!AB34)</f>
        <v/>
      </c>
      <c r="Z33" s="83" t="str">
        <f t="shared" si="1"/>
        <v/>
      </c>
      <c r="AA33" s="83" t="str">
        <f t="shared" si="43"/>
        <v/>
      </c>
      <c r="AB33" s="83" t="str">
        <f t="shared" si="2"/>
        <v/>
      </c>
      <c r="AC33" s="83" t="str">
        <f t="shared" si="3"/>
        <v/>
      </c>
      <c r="AD33" s="83" t="str">
        <f>IF('JOURNÉE 1'!AG34="","",'JOURNÉE 1'!AG34)</f>
        <v/>
      </c>
      <c r="AE33" s="455" t="str">
        <f t="shared" si="4"/>
        <v/>
      </c>
      <c r="AF33" s="471" t="str">
        <f t="shared" si="5"/>
        <v/>
      </c>
      <c r="AG33" s="471" t="str">
        <f t="shared" si="6"/>
        <v/>
      </c>
      <c r="AH33" s="471"/>
      <c r="AI33" s="471"/>
      <c r="AJ33" s="83"/>
      <c r="AK33" s="140"/>
      <c r="AL33" s="276" t="str">
        <f t="shared" si="7"/>
        <v/>
      </c>
      <c r="AM33" s="83" t="str">
        <f t="shared" si="8"/>
        <v/>
      </c>
      <c r="AN33" s="471" t="str">
        <f t="shared" si="9"/>
        <v/>
      </c>
      <c r="AO33" s="471" t="str">
        <f t="shared" si="10"/>
        <v/>
      </c>
      <c r="AP33" s="457" t="str">
        <f t="shared" si="11"/>
        <v/>
      </c>
      <c r="AQ33" s="284" t="str">
        <f>IF('JOURNÉE 1'!AP34="","",'JOURNÉE 1'!AP34)</f>
        <v/>
      </c>
      <c r="AR33" s="270" t="str">
        <f>IF('JOURNÉE 1'!AT34="","",'JOURNÉE 1'!AT34)</f>
        <v/>
      </c>
      <c r="AS33" s="270" t="str">
        <f t="shared" si="12"/>
        <v/>
      </c>
      <c r="AT33" s="270" t="str">
        <f t="shared" si="13"/>
        <v/>
      </c>
      <c r="AU33" s="270"/>
      <c r="AV33" s="286"/>
      <c r="AW33" s="270"/>
      <c r="AX33" s="270"/>
      <c r="AY33" s="270" t="str">
        <f t="shared" si="14"/>
        <v/>
      </c>
      <c r="AZ33" s="271" t="str">
        <f t="shared" si="15"/>
        <v/>
      </c>
      <c r="BA33" s="272" t="str">
        <f t="shared" si="16"/>
        <v/>
      </c>
      <c r="BB33" s="458" t="str">
        <f t="shared" si="17"/>
        <v/>
      </c>
      <c r="BC33" s="319" t="str">
        <f t="shared" si="18"/>
        <v/>
      </c>
      <c r="BD33" s="472"/>
      <c r="BE33" s="278" t="str">
        <f t="shared" si="19"/>
        <v/>
      </c>
      <c r="BF33" s="1639"/>
      <c r="BG33" s="1639"/>
      <c r="BH33" s="1823" t="str">
        <f>IF('JOURNÉE 1'!K34=0,"",'JOURNÉE 1'!K34)</f>
        <v/>
      </c>
      <c r="BI33" s="1815" t="str">
        <f>IF(ISBLANK('JOURNÉE 2'!K34),"",'JOURNÉE 2'!K34)</f>
        <v/>
      </c>
      <c r="BJ33" s="1817" t="str">
        <f>IF(BW33="","",BW33)</f>
        <v/>
      </c>
      <c r="BK33" s="483"/>
      <c r="BL33" s="11"/>
      <c r="BM33" s="1513" t="str">
        <f>IF(OR(C33="",C34=""),"",CONCATENATE(C33,C34))</f>
        <v/>
      </c>
      <c r="BN33" s="1606" t="str">
        <f>IF(OR('JOURNÉE 1'!C34="",'JOURNÉE 1'!C35=""),"",CONCATENATE('JOURNÉE 1'!C34,'JOURNÉE 1'!C35))</f>
        <v/>
      </c>
      <c r="BO33" s="1606" t="str">
        <f>IF(I33="","",I33)</f>
        <v/>
      </c>
      <c r="BP33" s="1855">
        <f>IF(ISNA(VLOOKUP(BM33,'JOURNÉE 1'!$BI$10:$BK$257,2,FALSE)),"",VLOOKUP(BM33,'JOURNÉE 1'!$BI$10:$BK$257,2,FALSE))</f>
        <v>0</v>
      </c>
      <c r="BQ33" s="1606" t="str">
        <f>IF(BO33="","",MIN(BO33:BP33))</f>
        <v/>
      </c>
      <c r="BR33" s="1851" t="str">
        <f>IF(BS33="","",MIN(BS33:BT33))</f>
        <v/>
      </c>
      <c r="BS33" s="1606" t="str">
        <f>IF('JOURNÉE 1'!L34=0,"",'JOURNÉE 1'!L34)</f>
        <v/>
      </c>
      <c r="BT33" s="1809" t="str">
        <f>IF(ISNA(VLOOKUP(BN33,'JOURNÉE 2'!$BE$10:$BF$257,2,FALSE)),"",VLOOKUP(BN33,'JOURNÉE 2'!$BE$10:$BF$257,2,FALSE))</f>
        <v/>
      </c>
      <c r="BU33" s="1606" t="str">
        <f>IF(BT33=BR33,"",BR33)</f>
        <v/>
      </c>
      <c r="BV33" s="1795" t="str">
        <f>IF(BP33=BQ33,"",BQ33)</f>
        <v/>
      </c>
      <c r="BW33" s="1869"/>
      <c r="BX33" s="474" t="str">
        <f t="shared" si="20"/>
        <v/>
      </c>
      <c r="BY33" s="475" t="str">
        <f>IF('JOURNÉE 1'!C34=0,"",'JOURNÉE 1'!C34)</f>
        <v/>
      </c>
      <c r="BZ33" s="7">
        <v>25</v>
      </c>
      <c r="CA33" s="1445" t="s">
        <v>466</v>
      </c>
      <c r="CB33" s="1446">
        <v>36</v>
      </c>
      <c r="CC33" s="1447" t="s">
        <v>467</v>
      </c>
      <c r="CD33" s="17" t="s">
        <v>432</v>
      </c>
      <c r="CE33" s="882" t="str">
        <f t="shared" si="21"/>
        <v>MAX3</v>
      </c>
      <c r="CF33" s="878" t="s">
        <v>476</v>
      </c>
      <c r="CG33" s="7"/>
      <c r="CH33" s="94"/>
      <c r="CI33" s="1301" t="str">
        <f>IF(ISNA(VLOOKUP(CA33,'JOURNÉE 1'!$C$10:$AC$257,27,FALSE)),"",VLOOKUP(CA33,'JOURNÉE 1'!$C$10:$AC$257,27,FALSE))</f>
        <v/>
      </c>
      <c r="CJ33" s="465" t="str">
        <f>IF(ISNA(VLOOKUP(CA33,'JOURNÉE 2'!$C$10:$V$259,20,FALSE)),"",VLOOKUP(CA33,'JOURNÉE 2'!$C$10:$V$259,20,FALSE))</f>
        <v/>
      </c>
      <c r="CK33" s="1263" t="str">
        <f t="shared" si="48"/>
        <v/>
      </c>
      <c r="CL33" s="1266" t="s">
        <v>2029</v>
      </c>
      <c r="CM33" s="476" t="s">
        <v>2029</v>
      </c>
      <c r="CN33" s="476" t="s">
        <v>2029</v>
      </c>
      <c r="CO33" s="476" t="s">
        <v>2029</v>
      </c>
      <c r="CP33" s="476"/>
      <c r="CQ33" s="476"/>
      <c r="CR33" s="476"/>
      <c r="CS33" s="476"/>
      <c r="CT33" s="476"/>
      <c r="CU33" s="477"/>
      <c r="CV33" s="476"/>
      <c r="CW33" s="1270"/>
      <c r="CX33" s="11"/>
      <c r="CY33" s="1551"/>
      <c r="CZ33" s="7" t="str">
        <f>IF('JOURNÉE 1'!C34="","",'JOURNÉE 1'!C34)</f>
        <v/>
      </c>
      <c r="DA33" s="7" t="str">
        <f t="shared" si="23"/>
        <v/>
      </c>
      <c r="DB33" s="7" t="str">
        <f>IF('JOURNÉE 1'!AC34=0,"",'JOURNÉE 1'!AC34)</f>
        <v/>
      </c>
      <c r="DC33" s="7" t="str">
        <f>IF('JOURNÉE 1'!AP34=0,"",'JOURNÉE 1'!AP34)</f>
        <v/>
      </c>
      <c r="DD33" s="17" t="str">
        <f>IF(ISNA(VLOOKUP(BY33,'JOURNÉE 2'!$C$10:$AJ$45,1,FALSE)),"",VLOOKUP(BY33,'JOURNÉE 2'!$C$10:$AJ$45,1,FALSE))</f>
        <v/>
      </c>
      <c r="DE33" s="7" t="str">
        <f t="array" ref="DE33">IFERROR(INDEX(DD$9:DD$44,SMALL(IF(FREQUENCY(IF(DD$9:DD$80&lt;&gt;"",MATCH(DD$9:DD$80,DD$9:DD$80,0),""),ROW(DD$9:DD$80)-9)&gt;1,ROW(DD$9:DD$80)-9,""),ROW(A25))),"")</f>
        <v/>
      </c>
      <c r="DF33" s="468" t="str">
        <f t="array" ref="DF33">IF(DE33="","",MIN(IF(CZ$9:CZ$80=$DE33,DB$9:DB$80,"")))</f>
        <v/>
      </c>
      <c r="DG33" s="468" t="str">
        <f t="array" ref="DG33">IF(DE33="","",MIN(IF(CZ$9:CZ$80=$DE33,DC$9:DC$80,"")))</f>
        <v/>
      </c>
      <c r="DH33" s="7" t="str">
        <f>IF(ISNA(VLOOKUP(DD33,'JOURNÉE 1'!$C$10:$AE$45,24,FALSE)),"",VLOOKUP(DD33,'JOURNÉE 1'!$C$10:$AE$45,24,FALSE))</f>
        <v/>
      </c>
      <c r="DI33" s="7" t="str">
        <f>IF(ISNA(VLOOKUP(DD33,'JOURNÉE 1'!$C$10:$AP$45,35,FALSE)),"",VLOOKUP(DD33,'JOURNÉE 1'!$C$10:$AP$45,35,FALSE))</f>
        <v/>
      </c>
      <c r="DJ33" s="7" t="str">
        <f t="shared" si="24"/>
        <v/>
      </c>
      <c r="DK33" s="7" t="str">
        <f t="shared" si="25"/>
        <v/>
      </c>
      <c r="DL33" s="468" t="str">
        <f t="shared" si="26"/>
        <v/>
      </c>
      <c r="DM33" s="468" t="str">
        <f t="shared" si="27"/>
        <v/>
      </c>
      <c r="DN33" s="7" t="str">
        <f t="shared" si="28"/>
        <v/>
      </c>
      <c r="DO33" s="7"/>
      <c r="DP33" s="7"/>
      <c r="DQ33" s="7"/>
      <c r="DR33" s="11"/>
      <c r="DS33" s="469" t="str">
        <f ca="1">OFFSET($DK$9,INT((ROWS($1:25)-1)/2),MOD(ROWS($1:25)+1,2))</f>
        <v/>
      </c>
      <c r="DT33" s="7" t="str">
        <f t="shared" ca="1" si="29"/>
        <v/>
      </c>
      <c r="DU33" s="468" t="str">
        <f ca="1">OFFSET($DM$9,INT((ROWS($1:25)-1)/2),MOD(ROWS($1:25)+1,2))</f>
        <v/>
      </c>
      <c r="DV33" s="7" t="str">
        <f ca="1">IF(DT33="","",IF(DT33=0,"",IF(DT33="AB","",RANK(DT33,$DT$9:$DT$151,1)+COUNTIF($DT$9:DT33,DT33)-1)))</f>
        <v/>
      </c>
      <c r="DW33" s="468" t="str">
        <f t="shared" ca="1" si="30"/>
        <v/>
      </c>
      <c r="DX33" s="469" t="str">
        <f ca="1">OFFSET($DK$81,INT((ROWS($1:25)-1)/2),MOD(ROWS($1:25)+1,2))</f>
        <v/>
      </c>
      <c r="DY33" s="7" t="str">
        <f t="shared" ca="1" si="31"/>
        <v/>
      </c>
      <c r="DZ33" s="468" t="str">
        <f ca="1">OFFSET($DM$81,INT((ROWS($1:25)-1)/2),MOD(ROWS($1:25)+1,2))</f>
        <v/>
      </c>
      <c r="EA33" s="7" t="str">
        <f ca="1">IF(DY33="","",IF(DY33=0,"",IF(DY33="AB","",RANK(DY33,$DY$9:$DY$151,1)+COUNTIF($DY$9:DY33,DY33)-1)))</f>
        <v/>
      </c>
      <c r="EB33" s="468" t="str">
        <f t="shared" ca="1" si="32"/>
        <v/>
      </c>
      <c r="EC33" s="469" t="str">
        <f ca="1">OFFSET($DK$153,INT((ROWS($1:25)-1)/2),MOD(ROWS($1:25)+1,2))</f>
        <v/>
      </c>
      <c r="ED33" s="7" t="str">
        <f t="shared" ca="1" si="33"/>
        <v/>
      </c>
      <c r="EE33" s="468" t="str">
        <f ca="1">OFFSET($DM$153,INT((ROWS($1:25)-1)/2),MOD(ROWS($1:25)+1,2))</f>
        <v/>
      </c>
      <c r="EF33" s="7" t="str">
        <f ca="1">IF(EC33="","",IF(EC33=0,"",IF(EC33="AB","",RANK(EC33,$EC$9:$EC$104,1)+COUNTIF($EC$9:EC33,EC33)-1)))</f>
        <v/>
      </c>
      <c r="EG33" s="468" t="str">
        <f t="shared" ca="1" si="34"/>
        <v/>
      </c>
      <c r="EH33" s="468" t="str">
        <f ca="1">OFFSET($DK$201,INT((ROWS($1:25)-1)/2),MOD(ROWS($1:25)+1,2))</f>
        <v/>
      </c>
      <c r="EI33" s="7" t="str">
        <f t="shared" ca="1" si="35"/>
        <v/>
      </c>
      <c r="EJ33" s="468" t="str">
        <f ca="1">OFFSET($DM$201,INT((ROWS($1:25)-1)/2),MOD(ROWS($1:25)+1,2))</f>
        <v/>
      </c>
      <c r="EK33" s="7" t="str">
        <f ca="1">IF(EI33="","",IF(EI33=0,"",IF(EI33="AB","",RANK(EI33,$EI$9:$EI$104,1)+COUNTIF($EI$9:EI33,EI33)-1)))</f>
        <v/>
      </c>
      <c r="EL33" s="7" t="str">
        <f t="shared" ca="1" si="36"/>
        <v/>
      </c>
      <c r="EM33" s="469">
        <f ca="1">OFFSET($DK$237,INT((ROWS($1:25)-1)/2),MOD(ROWS($1:25)+1,2))</f>
        <v>0</v>
      </c>
      <c r="EN33" s="7" t="str">
        <f t="shared" ca="1" si="37"/>
        <v/>
      </c>
      <c r="EO33" s="468">
        <f ca="1">OFFSET($DM$237,INT((ROWS($1:25)-1)/2),MOD(ROWS($1:25)+1,2))</f>
        <v>0</v>
      </c>
      <c r="EP33" s="7" t="str">
        <f ca="1">IF(EN33="","",IF(EN33=0,"",IF(EN33="AB","",RANK(EN33,$EN$9:$EN$128,1)+COUNTIF($EN$9:EN33,EN33)-1)))</f>
        <v/>
      </c>
      <c r="EQ33" s="7" t="str">
        <f t="shared" ca="1" si="38"/>
        <v/>
      </c>
      <c r="ER33" s="469" t="str">
        <f ca="1">OFFSET($DK$305,INT((ROWS($1:25)-1)/2),MOD(ROWS($1:25)+1,2))</f>
        <v/>
      </c>
      <c r="ES33" s="7" t="str">
        <f t="shared" ca="1" si="39"/>
        <v/>
      </c>
      <c r="ET33" s="468" t="str">
        <f ca="1">OFFSET($DM$305,INT((ROWS($1:25)-1)/2),MOD(ROWS($1:25)+1,2))</f>
        <v/>
      </c>
      <c r="EU33" s="7" t="str">
        <f ca="1">IF(ES33="","",IF(ES33=0,"",IF(ES33="AB","",RANK(ES33,$ES$9:$ES$180,1)+COUNTIF($ES$9:ES33,ES33)-1)))</f>
        <v/>
      </c>
      <c r="EV33" s="468" t="str">
        <f t="shared" ca="1" si="40"/>
        <v/>
      </c>
      <c r="EW33" s="469" t="str">
        <f ca="1">OFFSET($DK$373,INT((ROWS($1:25)-1)/2),MOD(ROWS($1:25)+1,2))</f>
        <v/>
      </c>
      <c r="EX33" s="7" t="str">
        <f t="shared" ca="1" si="41"/>
        <v/>
      </c>
      <c r="EY33" s="468" t="str">
        <f ca="1">OFFSET($DM$373,INT((ROWS($1:25)-1)/2),MOD(ROWS($1:25)+1,2))</f>
        <v/>
      </c>
      <c r="EZ33" s="7" t="str">
        <f ca="1">IF(EX33="","",IF(EX33=0,"",IF(EX33="AB","",RANK(EX33,$EX$9:$EX$128,1)+COUNTIF($EX$9:EX33,EX33)-1)))</f>
        <v/>
      </c>
      <c r="FA33" s="468" t="str">
        <f t="shared" ca="1" si="42"/>
        <v/>
      </c>
      <c r="FB33" s="469" t="str">
        <f ca="1">OFFSET($DK$433,INT((ROWS($1:25)-1)/2),MOD(ROWS($1:25)+1,2))</f>
        <v/>
      </c>
      <c r="FC33" s="7" t="str">
        <f t="shared" ca="1" si="44"/>
        <v/>
      </c>
      <c r="FD33" s="468" t="str">
        <f ca="1">OFFSET($DM$433,INT((ROWS($1:25)-1)/2),MOD(ROWS($1:25)+1,2))</f>
        <v/>
      </c>
      <c r="FE33" s="7" t="str">
        <f ca="1">IF(FC33="","",IF(FC33=0,"",IF(FC33="AB","",RANK(FC33,$FC$9:$FC$122,1)+COUNTIF($FC$9:FC33,FC33)-1)))</f>
        <v/>
      </c>
      <c r="FF33" s="7" t="str">
        <f t="shared" ca="1" si="45"/>
        <v/>
      </c>
      <c r="FG33" s="475" t="str">
        <f ca="1">OFFSET($DK$489,INT((ROWS($1:25)-1)/2),MOD(ROWS($1:25)+1,2))</f>
        <v/>
      </c>
      <c r="FH33" s="935" t="str">
        <f t="shared" ca="1" si="46"/>
        <v/>
      </c>
      <c r="FI33" s="935" t="str">
        <f ca="1">OFFSET($DM$489,INT((ROWS($1:25)-1)/2),MOD(ROWS($1:25)+1,2))</f>
        <v/>
      </c>
      <c r="FJ33" s="935" t="str">
        <f ca="1">IF(FH33="","",IF(FH33=0,"",IF(FH33="AB","",RANK(FH33,$FH$9:$FH$122,1)+COUNTIF($FH$9:FH33,FH33)-1)))</f>
        <v/>
      </c>
      <c r="FK33" s="935" t="str">
        <f t="shared" ca="1" si="47"/>
        <v/>
      </c>
    </row>
    <row r="34" spans="1:167" ht="15.75" customHeight="1" x14ac:dyDescent="0.4">
      <c r="A34" s="1639"/>
      <c r="B34" s="1483"/>
      <c r="C34" s="232" t="str">
        <f>IF(ISBLANK('JOURNÉE 2'!C35),"",'JOURNÉE 2'!C35)</f>
        <v/>
      </c>
      <c r="D34" s="98" t="str">
        <f>IF(ISBLANK('JOURNÉE 2'!D35),"",'JOURNÉE 2'!D35)</f>
        <v/>
      </c>
      <c r="E34" s="98" t="str">
        <f>IF(ISBLANK('JOURNÉE 2'!E35),"",'JOURNÉE 2'!E35)</f>
        <v/>
      </c>
      <c r="F34" s="87" t="str">
        <f>IF(ISBLANK('JOURNÉE 2'!F35),"",'JOURNÉE 2'!F35)</f>
        <v/>
      </c>
      <c r="G34" s="87" t="str">
        <f>IF(ISBLANK('JOURNÉE 2'!G35),"",'JOURNÉE 2'!G35)</f>
        <v/>
      </c>
      <c r="H34" s="470" t="str">
        <f>IF(ISBLANK('JOURNÉE 2'!I35),"",'JOURNÉE 2'!I35)</f>
        <v/>
      </c>
      <c r="I34" s="1833"/>
      <c r="J34" s="1465"/>
      <c r="K34" s="1465"/>
      <c r="L34" s="1465"/>
      <c r="M34" s="87"/>
      <c r="N34" s="87"/>
      <c r="O34" s="87"/>
      <c r="P34" s="85"/>
      <c r="Q34" s="1847"/>
      <c r="R34" s="1465"/>
      <c r="S34" s="1465"/>
      <c r="T34" s="1833"/>
      <c r="U34" s="1465"/>
      <c r="V34" s="1465"/>
      <c r="W34" s="275" t="str">
        <f>IF(ISBLANK('JOURNÉE 2'!U35),"",'JOURNÉE 2'!U35)</f>
        <v/>
      </c>
      <c r="X34" s="83" t="str">
        <f t="shared" si="0"/>
        <v/>
      </c>
      <c r="Y34" s="140" t="str">
        <f>IF('JOURNÉE 1'!AB35=0,"",'JOURNÉE 1'!AB35)</f>
        <v/>
      </c>
      <c r="Z34" s="83" t="str">
        <f t="shared" si="1"/>
        <v/>
      </c>
      <c r="AA34" s="83" t="str">
        <f t="shared" si="43"/>
        <v/>
      </c>
      <c r="AB34" s="83" t="str">
        <f t="shared" si="2"/>
        <v/>
      </c>
      <c r="AC34" s="83" t="str">
        <f t="shared" si="3"/>
        <v/>
      </c>
      <c r="AD34" s="83" t="str">
        <f>IF('JOURNÉE 1'!AG35="","",'JOURNÉE 1'!AG35)</f>
        <v/>
      </c>
      <c r="AE34" s="455" t="str">
        <f t="shared" si="4"/>
        <v/>
      </c>
      <c r="AF34" s="471" t="str">
        <f t="shared" si="5"/>
        <v/>
      </c>
      <c r="AG34" s="471" t="str">
        <f t="shared" si="6"/>
        <v/>
      </c>
      <c r="AH34" s="471"/>
      <c r="AI34" s="471"/>
      <c r="AJ34" s="83"/>
      <c r="AK34" s="140"/>
      <c r="AL34" s="276" t="str">
        <f t="shared" si="7"/>
        <v/>
      </c>
      <c r="AM34" s="83" t="str">
        <f t="shared" si="8"/>
        <v/>
      </c>
      <c r="AN34" s="471" t="str">
        <f t="shared" si="9"/>
        <v/>
      </c>
      <c r="AO34" s="471" t="str">
        <f t="shared" si="10"/>
        <v/>
      </c>
      <c r="AP34" s="457" t="str">
        <f t="shared" si="11"/>
        <v/>
      </c>
      <c r="AQ34" s="284" t="str">
        <f>IF('JOURNÉE 1'!AP35="","",'JOURNÉE 1'!AP35)</f>
        <v/>
      </c>
      <c r="AR34" s="270" t="str">
        <f>IF('JOURNÉE 1'!AT35="","",'JOURNÉE 1'!AT35)</f>
        <v/>
      </c>
      <c r="AS34" s="270" t="str">
        <f t="shared" si="12"/>
        <v/>
      </c>
      <c r="AT34" s="270" t="str">
        <f t="shared" si="13"/>
        <v/>
      </c>
      <c r="AU34" s="270"/>
      <c r="AV34" s="286"/>
      <c r="AW34" s="270"/>
      <c r="AX34" s="270"/>
      <c r="AY34" s="270" t="str">
        <f t="shared" si="14"/>
        <v/>
      </c>
      <c r="AZ34" s="271" t="str">
        <f t="shared" si="15"/>
        <v/>
      </c>
      <c r="BA34" s="272" t="str">
        <f t="shared" si="16"/>
        <v/>
      </c>
      <c r="BB34" s="458" t="str">
        <f t="shared" si="17"/>
        <v/>
      </c>
      <c r="BC34" s="319" t="str">
        <f t="shared" si="18"/>
        <v/>
      </c>
      <c r="BD34" s="472"/>
      <c r="BE34" s="278" t="str">
        <f t="shared" si="19"/>
        <v/>
      </c>
      <c r="BF34" s="1639"/>
      <c r="BG34" s="1639"/>
      <c r="BH34" s="1833"/>
      <c r="BI34" s="1465"/>
      <c r="BJ34" s="1849"/>
      <c r="BK34" s="483"/>
      <c r="BL34" s="11"/>
      <c r="BM34" s="1723"/>
      <c r="BN34" s="1528"/>
      <c r="BO34" s="1528"/>
      <c r="BP34" s="1528"/>
      <c r="BQ34" s="1528"/>
      <c r="BR34" s="1852"/>
      <c r="BS34" s="1528"/>
      <c r="BT34" s="1514"/>
      <c r="BU34" s="1528"/>
      <c r="BV34" s="1796"/>
      <c r="BW34" s="1798"/>
      <c r="BX34" s="474" t="str">
        <f t="shared" si="20"/>
        <v/>
      </c>
      <c r="BY34" s="475" t="str">
        <f>IF('JOURNÉE 1'!C35=0,"",'JOURNÉE 1'!C35)</f>
        <v/>
      </c>
      <c r="BZ34" s="7">
        <v>26</v>
      </c>
      <c r="CA34" s="1445" t="s">
        <v>470</v>
      </c>
      <c r="CB34" s="1446">
        <v>30.4</v>
      </c>
      <c r="CC34" s="1447" t="s">
        <v>471</v>
      </c>
      <c r="CD34" s="17" t="s">
        <v>432</v>
      </c>
      <c r="CE34" s="882" t="str">
        <f t="shared" si="21"/>
        <v>MAX3</v>
      </c>
      <c r="CF34" s="878" t="s">
        <v>478</v>
      </c>
      <c r="CG34" s="7"/>
      <c r="CH34" s="94"/>
      <c r="CI34" s="1301" t="str">
        <f>IF(ISNA(VLOOKUP(CA34,'JOURNÉE 1'!$C$10:$AC$257,27,FALSE)),"",VLOOKUP(CA34,'JOURNÉE 1'!$C$10:$AC$257,27,FALSE))</f>
        <v/>
      </c>
      <c r="CJ34" s="465" t="str">
        <f>IF(ISNA(VLOOKUP(CA34,'JOURNÉE 2'!$C$10:$V$259,20,FALSE)),"",VLOOKUP(CA34,'JOURNÉE 2'!$C$10:$V$259,20,FALSE))</f>
        <v/>
      </c>
      <c r="CK34" s="1263" t="str">
        <f t="shared" si="48"/>
        <v/>
      </c>
      <c r="CL34" s="1266" t="s">
        <v>2029</v>
      </c>
      <c r="CM34" s="476" t="s">
        <v>2029</v>
      </c>
      <c r="CN34" s="476" t="s">
        <v>2029</v>
      </c>
      <c r="CO34" s="476" t="s">
        <v>2029</v>
      </c>
      <c r="CP34" s="476"/>
      <c r="CQ34" s="476"/>
      <c r="CR34" s="476"/>
      <c r="CS34" s="476"/>
      <c r="CT34" s="476"/>
      <c r="CU34" s="477"/>
      <c r="CV34" s="476"/>
      <c r="CW34" s="1270"/>
      <c r="CX34" s="11"/>
      <c r="CY34" s="1551"/>
      <c r="CZ34" s="7" t="str">
        <f>IF('JOURNÉE 1'!C35="","",'JOURNÉE 1'!C35)</f>
        <v/>
      </c>
      <c r="DA34" s="7" t="str">
        <f t="shared" si="23"/>
        <v/>
      </c>
      <c r="DB34" s="7" t="str">
        <f>IF('JOURNÉE 1'!AC35=0,"",'JOURNÉE 1'!AC35)</f>
        <v/>
      </c>
      <c r="DC34" s="7" t="str">
        <f>IF('JOURNÉE 1'!AP35=0,"",'JOURNÉE 1'!AP35)</f>
        <v/>
      </c>
      <c r="DD34" s="17" t="str">
        <f>IF(ISNA(VLOOKUP(BY34,'JOURNÉE 2'!$C$10:$AJ$45,1,FALSE)),"",VLOOKUP(BY34,'JOURNÉE 2'!$C$10:$AJ$45,1,FALSE))</f>
        <v/>
      </c>
      <c r="DE34" s="7" t="str">
        <f t="array" ref="DE34">IFERROR(INDEX(DD$9:DD$44,SMALL(IF(FREQUENCY(IF(DD$9:DD$80&lt;&gt;"",MATCH(DD$9:DD$80,DD$9:DD$80,0),""),ROW(DD$9:DD$80)-9)&gt;1,ROW(DD$9:DD$80)-9,""),ROW(A26))),"")</f>
        <v/>
      </c>
      <c r="DF34" s="468" t="str">
        <f t="array" ref="DF34">IF(DE34="","",MIN(IF(CZ$9:CZ$80=$DE34,DB$9:DB$80,"")))</f>
        <v/>
      </c>
      <c r="DG34" s="468" t="str">
        <f t="array" ref="DG34">IF(DE34="","",MIN(IF(CZ$9:CZ$80=$DE34,DC$9:DC$80,"")))</f>
        <v/>
      </c>
      <c r="DH34" s="7" t="str">
        <f>IF(ISNA(VLOOKUP(DD34,'JOURNÉE 1'!$C$10:$AE$45,24,FALSE)),"",VLOOKUP(DD34,'JOURNÉE 1'!$C$10:$AE$45,24,FALSE))</f>
        <v/>
      </c>
      <c r="DI34" s="7" t="str">
        <f>IF(ISNA(VLOOKUP(DD34,'JOURNÉE 1'!$C$10:$AP$45,35,FALSE)),"",VLOOKUP(DD34,'JOURNÉE 1'!$C$10:$AP$45,35,FALSE))</f>
        <v/>
      </c>
      <c r="DJ34" s="7" t="str">
        <f t="shared" si="24"/>
        <v/>
      </c>
      <c r="DK34" s="7" t="str">
        <f t="shared" si="25"/>
        <v/>
      </c>
      <c r="DL34" s="468" t="str">
        <f t="shared" si="26"/>
        <v/>
      </c>
      <c r="DM34" s="468" t="str">
        <f t="shared" si="27"/>
        <v/>
      </c>
      <c r="DN34" s="7" t="str">
        <f t="shared" si="28"/>
        <v/>
      </c>
      <c r="DO34" s="7"/>
      <c r="DP34" s="7"/>
      <c r="DQ34" s="7"/>
      <c r="DR34" s="11"/>
      <c r="DS34" s="469" t="str">
        <f ca="1">OFFSET($DK$9,INT((ROWS($1:26)-1)/2),MOD(ROWS($1:26)+1,2))</f>
        <v/>
      </c>
      <c r="DT34" s="7" t="str">
        <f t="shared" ca="1" si="29"/>
        <v/>
      </c>
      <c r="DU34" s="468" t="str">
        <f ca="1">OFFSET($DM$9,INT((ROWS($1:26)-1)/2),MOD(ROWS($1:26)+1,2))</f>
        <v/>
      </c>
      <c r="DV34" s="7" t="str">
        <f ca="1">IF(DT34="","",IF(DT34=0,"",IF(DT34="AB","",RANK(DT34,$DT$9:$DT$151,1)+COUNTIF($DT$9:DT34,DT34)-1)))</f>
        <v/>
      </c>
      <c r="DW34" s="468" t="str">
        <f t="shared" ca="1" si="30"/>
        <v/>
      </c>
      <c r="DX34" s="469" t="str">
        <f ca="1">OFFSET($DK$81,INT((ROWS($1:26)-1)/2),MOD(ROWS($1:26)+1,2))</f>
        <v/>
      </c>
      <c r="DY34" s="7" t="str">
        <f t="shared" ca="1" si="31"/>
        <v/>
      </c>
      <c r="DZ34" s="468" t="str">
        <f ca="1">OFFSET($DM$81,INT((ROWS($1:26)-1)/2),MOD(ROWS($1:26)+1,2))</f>
        <v/>
      </c>
      <c r="EA34" s="7" t="str">
        <f ca="1">IF(DY34="","",IF(DY34=0,"",IF(DY34="AB","",RANK(DY34,$DY$9:$DY$151,1)+COUNTIF($DY$9:DY34,DY34)-1)))</f>
        <v/>
      </c>
      <c r="EB34" s="468" t="str">
        <f t="shared" ca="1" si="32"/>
        <v/>
      </c>
      <c r="EC34" s="469" t="str">
        <f ca="1">OFFSET($DK$153,INT((ROWS($1:26)-1)/2),MOD(ROWS($1:26)+1,2))</f>
        <v/>
      </c>
      <c r="ED34" s="7" t="str">
        <f t="shared" ca="1" si="33"/>
        <v/>
      </c>
      <c r="EE34" s="468" t="str">
        <f ca="1">OFFSET($DM$153,INT((ROWS($1:26)-1)/2),MOD(ROWS($1:26)+1,2))</f>
        <v/>
      </c>
      <c r="EF34" s="7" t="str">
        <f ca="1">IF(EC34="","",IF(EC34=0,"",IF(EC34="AB","",RANK(EC34,$EC$9:$EC$104,1)+COUNTIF($EC$9:EC34,EC34)-1)))</f>
        <v/>
      </c>
      <c r="EG34" s="468" t="str">
        <f t="shared" ca="1" si="34"/>
        <v/>
      </c>
      <c r="EH34" s="468" t="str">
        <f ca="1">OFFSET($DK$201,INT((ROWS($1:26)-1)/2),MOD(ROWS($1:26)+1,2))</f>
        <v/>
      </c>
      <c r="EI34" s="7" t="str">
        <f t="shared" ca="1" si="35"/>
        <v/>
      </c>
      <c r="EJ34" s="468" t="str">
        <f ca="1">OFFSET($DM$201,INT((ROWS($1:26)-1)/2),MOD(ROWS($1:26)+1,2))</f>
        <v/>
      </c>
      <c r="EK34" s="7" t="str">
        <f ca="1">IF(EI34="","",IF(EI34=0,"",IF(EI34="AB","",RANK(EI34,$EI$9:$EI$104,1)+COUNTIF($EI$9:EI34,EI34)-1)))</f>
        <v/>
      </c>
      <c r="EL34" s="7" t="str">
        <f t="shared" ca="1" si="36"/>
        <v/>
      </c>
      <c r="EM34" s="469">
        <f ca="1">OFFSET($DK$237,INT((ROWS($1:26)-1)/2),MOD(ROWS($1:26)+1,2))</f>
        <v>0</v>
      </c>
      <c r="EN34" s="7" t="str">
        <f t="shared" ca="1" si="37"/>
        <v/>
      </c>
      <c r="EO34" s="468">
        <f ca="1">OFFSET($DM$237,INT((ROWS($1:26)-1)/2),MOD(ROWS($1:26)+1,2))</f>
        <v>0</v>
      </c>
      <c r="EP34" s="7" t="str">
        <f ca="1">IF(EN34="","",IF(EN34=0,"",IF(EN34="AB","",RANK(EN34,$EN$9:$EN$128,1)+COUNTIF($EN$9:EN34,EN34)-1)))</f>
        <v/>
      </c>
      <c r="EQ34" s="7" t="str">
        <f t="shared" ca="1" si="38"/>
        <v/>
      </c>
      <c r="ER34" s="469" t="str">
        <f ca="1">OFFSET($DK$305,INT((ROWS($1:26)-1)/2),MOD(ROWS($1:26)+1,2))</f>
        <v/>
      </c>
      <c r="ES34" s="7" t="str">
        <f t="shared" ca="1" si="39"/>
        <v/>
      </c>
      <c r="ET34" s="468" t="str">
        <f ca="1">OFFSET($DM$305,INT((ROWS($1:26)-1)/2),MOD(ROWS($1:26)+1,2))</f>
        <v/>
      </c>
      <c r="EU34" s="7" t="str">
        <f ca="1">IF(ES34="","",IF(ES34=0,"",IF(ES34="AB","",RANK(ES34,$ES$9:$ES$180,1)+COUNTIF($ES$9:ES34,ES34)-1)))</f>
        <v/>
      </c>
      <c r="EV34" s="468" t="str">
        <f t="shared" ca="1" si="40"/>
        <v/>
      </c>
      <c r="EW34" s="469" t="str">
        <f ca="1">OFFSET($DK$373,INT((ROWS($1:26)-1)/2),MOD(ROWS($1:26)+1,2))</f>
        <v/>
      </c>
      <c r="EX34" s="7" t="str">
        <f t="shared" ca="1" si="41"/>
        <v/>
      </c>
      <c r="EY34" s="468" t="str">
        <f ca="1">OFFSET($DM$373,INT((ROWS($1:26)-1)/2),MOD(ROWS($1:26)+1,2))</f>
        <v/>
      </c>
      <c r="EZ34" s="7" t="str">
        <f ca="1">IF(EX34="","",IF(EX34=0,"",IF(EX34="AB","",RANK(EX34,$EX$9:$EX$128,1)+COUNTIF($EX$9:EX34,EX34)-1)))</f>
        <v/>
      </c>
      <c r="FA34" s="468" t="str">
        <f t="shared" ca="1" si="42"/>
        <v/>
      </c>
      <c r="FB34" s="469" t="str">
        <f ca="1">OFFSET($DK$433,INT((ROWS($1:26)-1)/2),MOD(ROWS($1:26)+1,2))</f>
        <v/>
      </c>
      <c r="FC34" s="7" t="str">
        <f t="shared" ca="1" si="44"/>
        <v/>
      </c>
      <c r="FD34" s="468" t="str">
        <f ca="1">OFFSET($DM$433,INT((ROWS($1:26)-1)/2),MOD(ROWS($1:26)+1,2))</f>
        <v/>
      </c>
      <c r="FE34" s="7" t="str">
        <f ca="1">IF(FC34="","",IF(FC34=0,"",IF(FC34="AB","",RANK(FC34,$FC$9:$FC$122,1)+COUNTIF($FC$9:FC34,FC34)-1)))</f>
        <v/>
      </c>
      <c r="FF34" s="7" t="str">
        <f t="shared" ca="1" si="45"/>
        <v/>
      </c>
      <c r="FG34" s="475" t="str">
        <f ca="1">OFFSET($DK$489,INT((ROWS($1:26)-1)/2),MOD(ROWS($1:26)+1,2))</f>
        <v/>
      </c>
      <c r="FH34" s="935" t="str">
        <f t="shared" ca="1" si="46"/>
        <v/>
      </c>
      <c r="FI34" s="935" t="str">
        <f ca="1">OFFSET($DM$489,INT((ROWS($1:26)-1)/2),MOD(ROWS($1:26)+1,2))</f>
        <v/>
      </c>
      <c r="FJ34" s="935" t="str">
        <f ca="1">IF(FH34="","",IF(FH34=0,"",IF(FH34="AB","",RANK(FH34,$FH$9:$FH$122,1)+COUNTIF($FH$9:FH34,FH34)-1)))</f>
        <v/>
      </c>
      <c r="FK34" s="935" t="str">
        <f t="shared" ca="1" si="47"/>
        <v/>
      </c>
    </row>
    <row r="35" spans="1:167" ht="15.75" customHeight="1" x14ac:dyDescent="0.4">
      <c r="A35" s="1639"/>
      <c r="B35" s="1831"/>
      <c r="C35" s="232" t="str">
        <f>IF(ISBLANK('JOURNÉE 2'!C36),"",'JOURNÉE 2'!C36)</f>
        <v/>
      </c>
      <c r="D35" s="98" t="str">
        <f>IF(ISBLANK('JOURNÉE 2'!D36),"",'JOURNÉE 2'!D36)</f>
        <v/>
      </c>
      <c r="E35" s="98" t="str">
        <f>IF(ISBLANK('JOURNÉE 2'!E36),"",'JOURNÉE 2'!E36)</f>
        <v/>
      </c>
      <c r="F35" s="87" t="str">
        <f>IF(ISBLANK('JOURNÉE 2'!F36),"",'JOURNÉE 2'!F36)</f>
        <v/>
      </c>
      <c r="G35" s="87" t="str">
        <f>IF(ISBLANK('JOURNÉE 2'!G36),"",'JOURNÉE 2'!G36)</f>
        <v/>
      </c>
      <c r="H35" s="470" t="str">
        <f>IF(ISBLANK('JOURNÉE 2'!I36),"",'JOURNÉE 2'!I36)</f>
        <v/>
      </c>
      <c r="I35" s="1834" t="str">
        <f>IF(ISBLANK('JOURNÉE 2'!K36),"",'JOURNÉE 2'!K36)</f>
        <v/>
      </c>
      <c r="J35" s="1466" t="str">
        <f>IF(OR(I35="",I35=0,I35=999),"",I35)</f>
        <v/>
      </c>
      <c r="K35" s="1466" t="str">
        <f>IF('JOURNÉE 1'!K36=0,"",'JOURNÉE 1'!K36)</f>
        <v/>
      </c>
      <c r="L35" s="1466" t="str">
        <f>IF(OR(K35="",K35=0,K35=999),"",K35)</f>
        <v/>
      </c>
      <c r="M35" s="87"/>
      <c r="N35" s="87"/>
      <c r="O35" s="87"/>
      <c r="P35" s="85"/>
      <c r="Q35" s="1825" t="str">
        <f>IF(I35="","",I35-$BE$5)</f>
        <v/>
      </c>
      <c r="R35" s="1466" t="str">
        <f>IF(I35="","",RANK(I35,($I$9:$K$260),1))</f>
        <v/>
      </c>
      <c r="S35" s="1466" t="str">
        <f>IF(R35&gt;20,"",IF(R35&lt;=190,40-((R35-1)*2),1))</f>
        <v/>
      </c>
      <c r="T35" s="1834" t="str">
        <f>IF(OR(I35=""),"",RANK(I35,($I$9:$I$43),1))</f>
        <v/>
      </c>
      <c r="U35" s="1466" t="str">
        <f>IF(OR(K35=""),"",RANK(K35,($K$9:$K$43),1))</f>
        <v/>
      </c>
      <c r="V35" s="1466" t="str">
        <f>IF(T35="","",IF(T35&gt;3,"",IF(T35=1,I35,IF(T35=2,I35,IF(T35=3,I35)))))</f>
        <v/>
      </c>
      <c r="W35" s="279" t="str">
        <f>IF(ISBLANK('JOURNÉE 2'!U36),"",'JOURNÉE 2'!U36)</f>
        <v/>
      </c>
      <c r="X35" s="83" t="str">
        <f t="shared" si="0"/>
        <v/>
      </c>
      <c r="Y35" s="140" t="str">
        <f>IF('JOURNÉE 1'!AB36=0,"",'JOURNÉE 1'!AB36)</f>
        <v/>
      </c>
      <c r="Z35" s="83" t="str">
        <f t="shared" si="1"/>
        <v/>
      </c>
      <c r="AA35" s="83" t="str">
        <f t="shared" si="43"/>
        <v/>
      </c>
      <c r="AB35" s="83" t="str">
        <f t="shared" si="2"/>
        <v/>
      </c>
      <c r="AC35" s="83" t="str">
        <f t="shared" si="3"/>
        <v/>
      </c>
      <c r="AD35" s="83" t="str">
        <f>IF('JOURNÉE 1'!AG36="","",'JOURNÉE 1'!AG36)</f>
        <v/>
      </c>
      <c r="AE35" s="455" t="str">
        <f t="shared" si="4"/>
        <v/>
      </c>
      <c r="AF35" s="85" t="str">
        <f t="shared" si="5"/>
        <v/>
      </c>
      <c r="AG35" s="85" t="str">
        <f t="shared" si="6"/>
        <v/>
      </c>
      <c r="AH35" s="85"/>
      <c r="AI35" s="85"/>
      <c r="AJ35" s="87"/>
      <c r="AK35" s="136"/>
      <c r="AL35" s="276" t="str">
        <f t="shared" si="7"/>
        <v/>
      </c>
      <c r="AM35" s="87" t="str">
        <f t="shared" si="8"/>
        <v/>
      </c>
      <c r="AN35" s="471" t="str">
        <f t="shared" si="9"/>
        <v/>
      </c>
      <c r="AO35" s="471" t="str">
        <f t="shared" si="10"/>
        <v/>
      </c>
      <c r="AP35" s="457" t="str">
        <f t="shared" si="11"/>
        <v/>
      </c>
      <c r="AQ35" s="284" t="str">
        <f>IF('JOURNÉE 1'!AP36="","",'JOURNÉE 1'!AP36)</f>
        <v/>
      </c>
      <c r="AR35" s="270" t="str">
        <f>IF('JOURNÉE 1'!AT36="","",'JOURNÉE 1'!AT36)</f>
        <v/>
      </c>
      <c r="AS35" s="270" t="str">
        <f t="shared" si="12"/>
        <v/>
      </c>
      <c r="AT35" s="270" t="str">
        <f t="shared" si="13"/>
        <v/>
      </c>
      <c r="AU35" s="270"/>
      <c r="AV35" s="286"/>
      <c r="AW35" s="270"/>
      <c r="AX35" s="270"/>
      <c r="AY35" s="270" t="str">
        <f t="shared" si="14"/>
        <v/>
      </c>
      <c r="AZ35" s="271" t="str">
        <f t="shared" si="15"/>
        <v/>
      </c>
      <c r="BA35" s="272" t="str">
        <f t="shared" si="16"/>
        <v/>
      </c>
      <c r="BB35" s="458" t="str">
        <f t="shared" si="17"/>
        <v/>
      </c>
      <c r="BC35" s="319" t="str">
        <f t="shared" si="18"/>
        <v/>
      </c>
      <c r="BD35" s="472"/>
      <c r="BE35" s="278" t="str">
        <f t="shared" si="19"/>
        <v/>
      </c>
      <c r="BF35" s="1639"/>
      <c r="BG35" s="1639"/>
      <c r="BH35" s="1834" t="str">
        <f>IF('JOURNÉE 1'!K36=0,"",'JOURNÉE 1'!K36)</f>
        <v/>
      </c>
      <c r="BI35" s="1466" t="str">
        <f>IF(ISBLANK('JOURNÉE 2'!K36),"",'JOURNÉE 2'!K36)</f>
        <v/>
      </c>
      <c r="BJ35" s="1848" t="str">
        <f>IF(BW35="","",BW35)</f>
        <v/>
      </c>
      <c r="BK35" s="277"/>
      <c r="BL35" s="11"/>
      <c r="BM35" s="1513" t="str">
        <f>IF(OR(C35="",C36=""),"",CONCATENATE(C35,C36))</f>
        <v/>
      </c>
      <c r="BN35" s="1606" t="str">
        <f>IF(OR('JOURNÉE 1'!C36="",'JOURNÉE 1'!C37=""),"",CONCATENATE('JOURNÉE 1'!C36,'JOURNÉE 1'!C37))</f>
        <v/>
      </c>
      <c r="BO35" s="1606" t="str">
        <f>IF(I35="","",I35)</f>
        <v/>
      </c>
      <c r="BP35" s="1855">
        <f>IF(ISNA(VLOOKUP(BM35,'JOURNÉE 1'!$BI$10:$BK$257,2,FALSE)),"",VLOOKUP(BM35,'JOURNÉE 1'!$BI$10:$BK$257,2,FALSE))</f>
        <v>0</v>
      </c>
      <c r="BQ35" s="1606" t="str">
        <f>IF(BO35="","",MIN(BO35:BP35))</f>
        <v/>
      </c>
      <c r="BR35" s="1851" t="str">
        <f>IF(BS35="","",MIN(BS35:BT35))</f>
        <v/>
      </c>
      <c r="BS35" s="1606" t="str">
        <f>IF('JOURNÉE 1'!L36=0,"",'JOURNÉE 1'!L36)</f>
        <v/>
      </c>
      <c r="BT35" s="1809" t="str">
        <f>IF(ISNA(VLOOKUP(BN35,'JOURNÉE 2'!$BE$10:$BF$257,2,FALSE)),"",VLOOKUP(BN35,'JOURNÉE 2'!$BE$10:$BF$257,2,FALSE))</f>
        <v/>
      </c>
      <c r="BU35" s="1606" t="str">
        <f>IF(BT35=BR35,"",BR35)</f>
        <v/>
      </c>
      <c r="BV35" s="1795" t="str">
        <f>IF(BP35=BQ35,"",BQ35)</f>
        <v/>
      </c>
      <c r="BW35" s="1869"/>
      <c r="BX35" s="474" t="str">
        <f t="shared" si="20"/>
        <v/>
      </c>
      <c r="BY35" s="475" t="str">
        <f>IF('JOURNÉE 1'!C36=0,"",'JOURNÉE 1'!C36)</f>
        <v/>
      </c>
      <c r="BZ35" s="7">
        <v>27</v>
      </c>
      <c r="CA35" s="1445" t="s">
        <v>182</v>
      </c>
      <c r="CB35" s="1446">
        <v>21.7</v>
      </c>
      <c r="CC35" s="1447" t="s">
        <v>472</v>
      </c>
      <c r="CD35" s="17" t="s">
        <v>432</v>
      </c>
      <c r="CE35" s="882" t="str">
        <f t="shared" si="21"/>
        <v>MAX2</v>
      </c>
      <c r="CF35" s="878" t="s">
        <v>479</v>
      </c>
      <c r="CG35" s="7"/>
      <c r="CH35" s="94"/>
      <c r="CI35" s="1301" t="str">
        <f>IF(ISNA(VLOOKUP(CA35,'JOURNÉE 1'!$C$10:$AC$257,27,FALSE)),"",VLOOKUP(CA35,'JOURNÉE 1'!$C$10:$AC$257,27,FALSE))</f>
        <v/>
      </c>
      <c r="CJ35" s="465" t="str">
        <f>IF(ISNA(VLOOKUP(CA35,'JOURNÉE 2'!$C$10:$V$259,20,FALSE)),"",VLOOKUP(CA35,'JOURNÉE 2'!$C$10:$V$259,20,FALSE))</f>
        <v/>
      </c>
      <c r="CK35" s="1263" t="str">
        <f t="shared" si="48"/>
        <v/>
      </c>
      <c r="CL35" s="1266" t="s">
        <v>2029</v>
      </c>
      <c r="CM35" s="476" t="s">
        <v>2029</v>
      </c>
      <c r="CN35" s="476" t="s">
        <v>2029</v>
      </c>
      <c r="CO35" s="476" t="s">
        <v>2029</v>
      </c>
      <c r="CP35" s="476"/>
      <c r="CQ35" s="476"/>
      <c r="CR35" s="476"/>
      <c r="CS35" s="476"/>
      <c r="CT35" s="476"/>
      <c r="CU35" s="477"/>
      <c r="CV35" s="476"/>
      <c r="CW35" s="1270"/>
      <c r="CX35" s="11"/>
      <c r="CY35" s="1551"/>
      <c r="CZ35" s="7" t="str">
        <f>IF('JOURNÉE 1'!C36="","",'JOURNÉE 1'!C36)</f>
        <v/>
      </c>
      <c r="DA35" s="7" t="str">
        <f t="shared" si="23"/>
        <v/>
      </c>
      <c r="DB35" s="7" t="str">
        <f>IF('JOURNÉE 1'!AC36=0,"",'JOURNÉE 1'!AC36)</f>
        <v/>
      </c>
      <c r="DC35" s="7" t="str">
        <f>IF('JOURNÉE 1'!AP36=0,"",'JOURNÉE 1'!AP36)</f>
        <v/>
      </c>
      <c r="DD35" s="17" t="str">
        <f>IF(ISNA(VLOOKUP(BY35,'JOURNÉE 2'!$C$10:$AJ$45,1,FALSE)),"",VLOOKUP(BY35,'JOURNÉE 2'!$C$10:$AJ$45,1,FALSE))</f>
        <v/>
      </c>
      <c r="DE35" s="7" t="str">
        <f t="array" ref="DE35">IFERROR(INDEX(DD$9:DD$44,SMALL(IF(FREQUENCY(IF(DD$9:DD$80&lt;&gt;"",MATCH(DD$9:DD$80,DD$9:DD$80,0),""),ROW(DD$9:DD$80)-9)&gt;1,ROW(DD$9:DD$80)-9,""),ROW(A27))),"")</f>
        <v/>
      </c>
      <c r="DF35" s="468" t="str">
        <f t="array" ref="DF35">IF(DE35="","",MIN(IF(CZ$9:CZ$80=$DE35,DB$9:DB$80,"")))</f>
        <v/>
      </c>
      <c r="DG35" s="468" t="str">
        <f t="array" ref="DG35">IF(DE35="","",MIN(IF(CZ$9:CZ$80=$DE35,DC$9:DC$80,"")))</f>
        <v/>
      </c>
      <c r="DH35" s="7" t="str">
        <f>IF(ISNA(VLOOKUP(DD35,'JOURNÉE 1'!$C$10:$AE$45,24,FALSE)),"",VLOOKUP(DD35,'JOURNÉE 1'!$C$10:$AE$45,24,FALSE))</f>
        <v/>
      </c>
      <c r="DI35" s="7" t="str">
        <f>IF(ISNA(VLOOKUP(DD35,'JOURNÉE 1'!$C$10:$AP$45,35,FALSE)),"",VLOOKUP(DD35,'JOURNÉE 1'!$C$10:$AP$45,35,FALSE))</f>
        <v/>
      </c>
      <c r="DJ35" s="7" t="str">
        <f t="shared" si="24"/>
        <v/>
      </c>
      <c r="DK35" s="7" t="str">
        <f t="shared" si="25"/>
        <v/>
      </c>
      <c r="DL35" s="468" t="str">
        <f t="shared" si="26"/>
        <v/>
      </c>
      <c r="DM35" s="468" t="str">
        <f t="shared" si="27"/>
        <v/>
      </c>
      <c r="DN35" s="7" t="str">
        <f t="shared" si="28"/>
        <v/>
      </c>
      <c r="DO35" s="7"/>
      <c r="DP35" s="7"/>
      <c r="DQ35" s="7"/>
      <c r="DR35" s="11"/>
      <c r="DS35" s="469" t="str">
        <f ca="1">OFFSET($DK$9,INT((ROWS($1:27)-1)/2),MOD(ROWS($1:27)+1,2))</f>
        <v/>
      </c>
      <c r="DT35" s="7" t="str">
        <f t="shared" ca="1" si="29"/>
        <v/>
      </c>
      <c r="DU35" s="468" t="str">
        <f ca="1">OFFSET($DM$9,INT((ROWS($1:27)-1)/2),MOD(ROWS($1:27)+1,2))</f>
        <v/>
      </c>
      <c r="DV35" s="7" t="str">
        <f ca="1">IF(DT35="","",IF(DT35=0,"",IF(DT35="AB","",RANK(DT35,$DT$9:$DT$151,1)+COUNTIF($DT$9:DT35,DT35)-1)))</f>
        <v/>
      </c>
      <c r="DW35" s="468" t="str">
        <f t="shared" ca="1" si="30"/>
        <v/>
      </c>
      <c r="DX35" s="469" t="str">
        <f ca="1">OFFSET($DK$81,INT((ROWS($1:27)-1)/2),MOD(ROWS($1:27)+1,2))</f>
        <v/>
      </c>
      <c r="DY35" s="7" t="str">
        <f t="shared" ca="1" si="31"/>
        <v/>
      </c>
      <c r="DZ35" s="468" t="str">
        <f ca="1">OFFSET($DM$81,INT((ROWS($1:27)-1)/2),MOD(ROWS($1:27)+1,2))</f>
        <v/>
      </c>
      <c r="EA35" s="7" t="str">
        <f ca="1">IF(DY35="","",IF(DY35=0,"",IF(DY35="AB","",RANK(DY35,$DY$9:$DY$151,1)+COUNTIF($DY$9:DY35,DY35)-1)))</f>
        <v/>
      </c>
      <c r="EB35" s="468" t="str">
        <f t="shared" ca="1" si="32"/>
        <v/>
      </c>
      <c r="EC35" s="469" t="str">
        <f ca="1">OFFSET($DK$153,INT((ROWS($1:27)-1)/2),MOD(ROWS($1:27)+1,2))</f>
        <v/>
      </c>
      <c r="ED35" s="7" t="str">
        <f t="shared" ca="1" si="33"/>
        <v/>
      </c>
      <c r="EE35" s="468" t="str">
        <f ca="1">OFFSET($DM$153,INT((ROWS($1:27)-1)/2),MOD(ROWS($1:27)+1,2))</f>
        <v/>
      </c>
      <c r="EF35" s="7" t="str">
        <f ca="1">IF(EC35="","",IF(EC35=0,"",IF(EC35="AB","",RANK(EC35,$EC$9:$EC$104,1)+COUNTIF($EC$9:EC35,EC35)-1)))</f>
        <v/>
      </c>
      <c r="EG35" s="468" t="str">
        <f t="shared" ca="1" si="34"/>
        <v/>
      </c>
      <c r="EH35" s="468" t="str">
        <f ca="1">OFFSET($DK$201,INT((ROWS($1:27)-1)/2),MOD(ROWS($1:27)+1,2))</f>
        <v/>
      </c>
      <c r="EI35" s="7" t="str">
        <f t="shared" ca="1" si="35"/>
        <v/>
      </c>
      <c r="EJ35" s="468" t="str">
        <f ca="1">OFFSET($DM$201,INT((ROWS($1:27)-1)/2),MOD(ROWS($1:27)+1,2))</f>
        <v/>
      </c>
      <c r="EK35" s="7" t="str">
        <f ca="1">IF(EI35="","",IF(EI35=0,"",IF(EI35="AB","",RANK(EI35,$EI$9:$EI$104,1)+COUNTIF($EI$9:EI35,EI35)-1)))</f>
        <v/>
      </c>
      <c r="EL35" s="7" t="str">
        <f t="shared" ca="1" si="36"/>
        <v/>
      </c>
      <c r="EM35" s="469">
        <f ca="1">OFFSET($DK$237,INT((ROWS($1:27)-1)/2),MOD(ROWS($1:27)+1,2))</f>
        <v>0</v>
      </c>
      <c r="EN35" s="7" t="str">
        <f t="shared" ca="1" si="37"/>
        <v/>
      </c>
      <c r="EO35" s="468">
        <f ca="1">OFFSET($DM$237,INT((ROWS($1:27)-1)/2),MOD(ROWS($1:27)+1,2))</f>
        <v>0</v>
      </c>
      <c r="EP35" s="7" t="str">
        <f ca="1">IF(EN35="","",IF(EN35=0,"",IF(EN35="AB","",RANK(EN35,$EN$9:$EN$128,1)+COUNTIF($EN$9:EN35,EN35)-1)))</f>
        <v/>
      </c>
      <c r="EQ35" s="7" t="str">
        <f t="shared" ca="1" si="38"/>
        <v/>
      </c>
      <c r="ER35" s="469" t="str">
        <f ca="1">OFFSET($DK$305,INT((ROWS($1:27)-1)/2),MOD(ROWS($1:27)+1,2))</f>
        <v/>
      </c>
      <c r="ES35" s="7" t="str">
        <f t="shared" ca="1" si="39"/>
        <v/>
      </c>
      <c r="ET35" s="468" t="str">
        <f ca="1">OFFSET($DM$305,INT((ROWS($1:27)-1)/2),MOD(ROWS($1:27)+1,2))</f>
        <v/>
      </c>
      <c r="EU35" s="7" t="str">
        <f ca="1">IF(ES35="","",IF(ES35=0,"",IF(ES35="AB","",RANK(ES35,$ES$9:$ES$180,1)+COUNTIF($ES$9:ES35,ES35)-1)))</f>
        <v/>
      </c>
      <c r="EV35" s="468" t="str">
        <f t="shared" ca="1" si="40"/>
        <v/>
      </c>
      <c r="EW35" s="469" t="str">
        <f ca="1">OFFSET($DK$373,INT((ROWS($1:27)-1)/2),MOD(ROWS($1:27)+1,2))</f>
        <v/>
      </c>
      <c r="EX35" s="7" t="str">
        <f t="shared" ca="1" si="41"/>
        <v/>
      </c>
      <c r="EY35" s="468" t="str">
        <f ca="1">OFFSET($DM$373,INT((ROWS($1:27)-1)/2),MOD(ROWS($1:27)+1,2))</f>
        <v/>
      </c>
      <c r="EZ35" s="7" t="str">
        <f ca="1">IF(EX35="","",IF(EX35=0,"",IF(EX35="AB","",RANK(EX35,$EX$9:$EX$128,1)+COUNTIF($EX$9:EX35,EX35)-1)))</f>
        <v/>
      </c>
      <c r="FA35" s="468" t="str">
        <f t="shared" ca="1" si="42"/>
        <v/>
      </c>
      <c r="FB35" s="469" t="str">
        <f ca="1">OFFSET($DK$433,INT((ROWS($1:27)-1)/2),MOD(ROWS($1:27)+1,2))</f>
        <v/>
      </c>
      <c r="FC35" s="7" t="str">
        <f t="shared" ca="1" si="44"/>
        <v/>
      </c>
      <c r="FD35" s="468" t="str">
        <f ca="1">OFFSET($DM$433,INT((ROWS($1:27)-1)/2),MOD(ROWS($1:27)+1,2))</f>
        <v/>
      </c>
      <c r="FE35" s="7" t="str">
        <f ca="1">IF(FC35="","",IF(FC35=0,"",IF(FC35="AB","",RANK(FC35,$FC$9:$FC$122,1)+COUNTIF($FC$9:FC35,FC35)-1)))</f>
        <v/>
      </c>
      <c r="FF35" s="7" t="str">
        <f t="shared" ca="1" si="45"/>
        <v/>
      </c>
      <c r="FG35" s="475" t="str">
        <f ca="1">OFFSET($DK$489,INT((ROWS($1:27)-1)/2),MOD(ROWS($1:27)+1,2))</f>
        <v/>
      </c>
      <c r="FH35" s="935" t="str">
        <f t="shared" ca="1" si="46"/>
        <v/>
      </c>
      <c r="FI35" s="935" t="str">
        <f ca="1">OFFSET($DM$489,INT((ROWS($1:27)-1)/2),MOD(ROWS($1:27)+1,2))</f>
        <v/>
      </c>
      <c r="FJ35" s="935" t="str">
        <f ca="1">IF(FH35="","",IF(FH35=0,"",IF(FH35="AB","",RANK(FH35,$FH$9:$FH$122,1)+COUNTIF($FH$9:FH35,FH35)-1)))</f>
        <v/>
      </c>
      <c r="FK35" s="935" t="str">
        <f t="shared" ca="1" si="47"/>
        <v/>
      </c>
    </row>
    <row r="36" spans="1:167" ht="15.75" customHeight="1" x14ac:dyDescent="0.4">
      <c r="A36" s="1639"/>
      <c r="B36" s="1483"/>
      <c r="C36" s="232" t="str">
        <f>IF(ISBLANK('JOURNÉE 2'!C37),"",'JOURNÉE 2'!C37)</f>
        <v/>
      </c>
      <c r="D36" s="98" t="str">
        <f>IF(ISBLANK('JOURNÉE 2'!D37),"",'JOURNÉE 2'!D37)</f>
        <v/>
      </c>
      <c r="E36" s="98" t="str">
        <f>IF(ISBLANK('JOURNÉE 2'!E37),"",'JOURNÉE 2'!E37)</f>
        <v/>
      </c>
      <c r="F36" s="87" t="str">
        <f>IF(ISBLANK('JOURNÉE 2'!F37),"",'JOURNÉE 2'!F37)</f>
        <v/>
      </c>
      <c r="G36" s="87" t="str">
        <f>IF(ISBLANK('JOURNÉE 2'!G37),"",'JOURNÉE 2'!G37)</f>
        <v/>
      </c>
      <c r="H36" s="470" t="str">
        <f>IF(ISBLANK('JOURNÉE 2'!I37),"",'JOURNÉE 2'!I37)</f>
        <v/>
      </c>
      <c r="I36" s="1833"/>
      <c r="J36" s="1465"/>
      <c r="K36" s="1465"/>
      <c r="L36" s="1465"/>
      <c r="M36" s="87"/>
      <c r="N36" s="87"/>
      <c r="O36" s="87"/>
      <c r="P36" s="85"/>
      <c r="Q36" s="1847"/>
      <c r="R36" s="1465"/>
      <c r="S36" s="1465"/>
      <c r="T36" s="1833"/>
      <c r="U36" s="1465"/>
      <c r="V36" s="1465"/>
      <c r="W36" s="279" t="str">
        <f>IF(ISBLANK('JOURNÉE 2'!U37),"",'JOURNÉE 2'!U37)</f>
        <v/>
      </c>
      <c r="X36" s="83" t="str">
        <f t="shared" si="0"/>
        <v/>
      </c>
      <c r="Y36" s="140" t="str">
        <f>IF('JOURNÉE 1'!AB37=0,"",'JOURNÉE 1'!AB37)</f>
        <v/>
      </c>
      <c r="Z36" s="83" t="str">
        <f t="shared" si="1"/>
        <v/>
      </c>
      <c r="AA36" s="83" t="str">
        <f t="shared" si="43"/>
        <v/>
      </c>
      <c r="AB36" s="83" t="str">
        <f t="shared" si="2"/>
        <v/>
      </c>
      <c r="AC36" s="83" t="str">
        <f t="shared" si="3"/>
        <v/>
      </c>
      <c r="AD36" s="83" t="str">
        <f>IF('JOURNÉE 1'!AG37="","",'JOURNÉE 1'!AG37)</f>
        <v/>
      </c>
      <c r="AE36" s="455" t="str">
        <f t="shared" si="4"/>
        <v/>
      </c>
      <c r="AF36" s="85" t="str">
        <f t="shared" si="5"/>
        <v/>
      </c>
      <c r="AG36" s="85" t="str">
        <f t="shared" si="6"/>
        <v/>
      </c>
      <c r="AH36" s="85"/>
      <c r="AI36" s="85"/>
      <c r="AJ36" s="87"/>
      <c r="AK36" s="136"/>
      <c r="AL36" s="276" t="str">
        <f t="shared" si="7"/>
        <v/>
      </c>
      <c r="AM36" s="87" t="str">
        <f t="shared" si="8"/>
        <v/>
      </c>
      <c r="AN36" s="471" t="str">
        <f t="shared" si="9"/>
        <v/>
      </c>
      <c r="AO36" s="471" t="str">
        <f t="shared" si="10"/>
        <v/>
      </c>
      <c r="AP36" s="457" t="str">
        <f t="shared" si="11"/>
        <v/>
      </c>
      <c r="AQ36" s="284" t="str">
        <f>IF('JOURNÉE 1'!AP37="","",'JOURNÉE 1'!AP37)</f>
        <v/>
      </c>
      <c r="AR36" s="270" t="str">
        <f>IF('JOURNÉE 1'!AT37="","",'JOURNÉE 1'!AT37)</f>
        <v/>
      </c>
      <c r="AS36" s="270" t="str">
        <f t="shared" si="12"/>
        <v/>
      </c>
      <c r="AT36" s="270" t="str">
        <f t="shared" si="13"/>
        <v/>
      </c>
      <c r="AU36" s="270"/>
      <c r="AV36" s="286"/>
      <c r="AW36" s="270"/>
      <c r="AX36" s="270"/>
      <c r="AY36" s="270" t="str">
        <f t="shared" si="14"/>
        <v/>
      </c>
      <c r="AZ36" s="271" t="str">
        <f t="shared" si="15"/>
        <v/>
      </c>
      <c r="BA36" s="272" t="str">
        <f t="shared" si="16"/>
        <v/>
      </c>
      <c r="BB36" s="458" t="str">
        <f t="shared" si="17"/>
        <v/>
      </c>
      <c r="BC36" s="319" t="str">
        <f t="shared" si="18"/>
        <v/>
      </c>
      <c r="BD36" s="472"/>
      <c r="BE36" s="278" t="str">
        <f t="shared" si="19"/>
        <v/>
      </c>
      <c r="BF36" s="1639"/>
      <c r="BG36" s="1639"/>
      <c r="BH36" s="1833"/>
      <c r="BI36" s="1465"/>
      <c r="BJ36" s="1849"/>
      <c r="BK36" s="277"/>
      <c r="BL36" s="11"/>
      <c r="BM36" s="1723"/>
      <c r="BN36" s="1528"/>
      <c r="BO36" s="1528"/>
      <c r="BP36" s="1528"/>
      <c r="BQ36" s="1528"/>
      <c r="BR36" s="1852"/>
      <c r="BS36" s="1528"/>
      <c r="BT36" s="1514"/>
      <c r="BU36" s="1528"/>
      <c r="BV36" s="1796"/>
      <c r="BW36" s="1798"/>
      <c r="BX36" s="474" t="str">
        <f t="shared" si="20"/>
        <v/>
      </c>
      <c r="BY36" s="475" t="str">
        <f>IF('JOURNÉE 1'!C37=0,"",'JOURNÉE 1'!C37)</f>
        <v/>
      </c>
      <c r="BZ36" s="7">
        <v>28</v>
      </c>
      <c r="CA36" s="1445" t="s">
        <v>1512</v>
      </c>
      <c r="CB36" s="1446">
        <v>36</v>
      </c>
      <c r="CC36" s="1447" t="s">
        <v>1514</v>
      </c>
      <c r="CD36" s="17" t="s">
        <v>432</v>
      </c>
      <c r="CE36" s="882" t="str">
        <f t="shared" si="21"/>
        <v>MAX3</v>
      </c>
      <c r="CF36" s="878" t="s">
        <v>480</v>
      </c>
      <c r="CG36" s="7"/>
      <c r="CH36" s="94"/>
      <c r="CI36" s="1301" t="str">
        <f>IF(ISNA(VLOOKUP(CA36,'JOURNÉE 1'!$C$10:$AC$257,27,FALSE)),"",VLOOKUP(CA36,'JOURNÉE 1'!$C$10:$AC$257,27,FALSE))</f>
        <v/>
      </c>
      <c r="CJ36" s="465" t="str">
        <f>IF(ISNA(VLOOKUP(CA36,'JOURNÉE 2'!$C$10:$V$259,20,FALSE)),"",VLOOKUP(CA36,'JOURNÉE 2'!$C$10:$V$259,20,FALSE))</f>
        <v/>
      </c>
      <c r="CK36" s="1263" t="str">
        <f t="shared" si="48"/>
        <v/>
      </c>
      <c r="CL36" s="1266" t="s">
        <v>2029</v>
      </c>
      <c r="CM36" s="476" t="s">
        <v>2029</v>
      </c>
      <c r="CN36" s="476" t="s">
        <v>2029</v>
      </c>
      <c r="CO36" s="476" t="s">
        <v>2029</v>
      </c>
      <c r="CP36" s="476"/>
      <c r="CQ36" s="476"/>
      <c r="CR36" s="476"/>
      <c r="CS36" s="476"/>
      <c r="CT36" s="476"/>
      <c r="CU36" s="477"/>
      <c r="CV36" s="476"/>
      <c r="CW36" s="1270"/>
      <c r="CX36" s="11"/>
      <c r="CY36" s="1551"/>
      <c r="CZ36" s="7" t="str">
        <f>IF('JOURNÉE 1'!C37="","",'JOURNÉE 1'!C37)</f>
        <v/>
      </c>
      <c r="DA36" s="7" t="str">
        <f t="shared" si="23"/>
        <v/>
      </c>
      <c r="DB36" s="7" t="str">
        <f>IF('JOURNÉE 1'!AC37=0,"",'JOURNÉE 1'!AC37)</f>
        <v/>
      </c>
      <c r="DC36" s="7" t="str">
        <f>IF('JOURNÉE 1'!AP37=0,"",'JOURNÉE 1'!AP37)</f>
        <v/>
      </c>
      <c r="DD36" s="17" t="str">
        <f>IF(ISNA(VLOOKUP(BY36,'JOURNÉE 2'!$C$10:$AJ$45,1,FALSE)),"",VLOOKUP(BY36,'JOURNÉE 2'!$C$10:$AJ$45,1,FALSE))</f>
        <v/>
      </c>
      <c r="DE36" s="7" t="str">
        <f t="array" ref="DE36">IFERROR(INDEX(DD$9:DD$44,SMALL(IF(FREQUENCY(IF(DD$9:DD$80&lt;&gt;"",MATCH(DD$9:DD$80,DD$9:DD$80,0),""),ROW(DD$9:DD$80)-9)&gt;1,ROW(DD$9:DD$80)-9,""),ROW(A28))),"")</f>
        <v/>
      </c>
      <c r="DF36" s="468" t="str">
        <f t="array" ref="DF36">IF(DE36="","",MIN(IF(CZ$9:CZ$80=$DE36,DB$9:DB$80,"")))</f>
        <v/>
      </c>
      <c r="DG36" s="468" t="str">
        <f t="array" ref="DG36">IF(DE36="","",MIN(IF(CZ$9:CZ$80=$DE36,DC$9:DC$80,"")))</f>
        <v/>
      </c>
      <c r="DH36" s="7" t="str">
        <f>IF(ISNA(VLOOKUP(DD36,'JOURNÉE 1'!$C$10:$AE$45,24,FALSE)),"",VLOOKUP(DD36,'JOURNÉE 1'!$C$10:$AE$45,24,FALSE))</f>
        <v/>
      </c>
      <c r="DI36" s="7" t="str">
        <f>IF(ISNA(VLOOKUP(DD36,'JOURNÉE 1'!$C$10:$AP$45,35,FALSE)),"",VLOOKUP(DD36,'JOURNÉE 1'!$C$10:$AP$45,35,FALSE))</f>
        <v/>
      </c>
      <c r="DJ36" s="7" t="str">
        <f t="shared" si="24"/>
        <v/>
      </c>
      <c r="DK36" s="7" t="str">
        <f t="shared" si="25"/>
        <v/>
      </c>
      <c r="DL36" s="468" t="str">
        <f t="shared" si="26"/>
        <v/>
      </c>
      <c r="DM36" s="468" t="str">
        <f t="shared" si="27"/>
        <v/>
      </c>
      <c r="DN36" s="7" t="str">
        <f t="shared" si="28"/>
        <v/>
      </c>
      <c r="DO36" s="7"/>
      <c r="DP36" s="7"/>
      <c r="DQ36" s="7"/>
      <c r="DR36" s="11"/>
      <c r="DS36" s="469" t="str">
        <f ca="1">OFFSET($DK$9,INT((ROWS($1:28)-1)/2),MOD(ROWS($1:28)+1,2))</f>
        <v/>
      </c>
      <c r="DT36" s="7" t="str">
        <f t="shared" ca="1" si="29"/>
        <v/>
      </c>
      <c r="DU36" s="468" t="str">
        <f ca="1">OFFSET($DM$9,INT((ROWS($1:28)-1)/2),MOD(ROWS($1:28)+1,2))</f>
        <v/>
      </c>
      <c r="DV36" s="7" t="str">
        <f ca="1">IF(DT36="","",IF(DT36=0,"",IF(DT36="AB","",RANK(DT36,$DT$9:$DT$151,1)+COUNTIF($DT$9:DT36,DT36)-1)))</f>
        <v/>
      </c>
      <c r="DW36" s="468" t="str">
        <f t="shared" ca="1" si="30"/>
        <v/>
      </c>
      <c r="DX36" s="469" t="str">
        <f ca="1">OFFSET($DK$81,INT((ROWS($1:28)-1)/2),MOD(ROWS($1:28)+1,2))</f>
        <v/>
      </c>
      <c r="DY36" s="7" t="str">
        <f t="shared" ca="1" si="31"/>
        <v/>
      </c>
      <c r="DZ36" s="468" t="str">
        <f ca="1">OFFSET($DM$81,INT((ROWS($1:28)-1)/2),MOD(ROWS($1:28)+1,2))</f>
        <v/>
      </c>
      <c r="EA36" s="7" t="str">
        <f ca="1">IF(DY36="","",IF(DY36=0,"",IF(DY36="AB","",RANK(DY36,$DY$9:$DY$151,1)+COUNTIF($DY$9:DY36,DY36)-1)))</f>
        <v/>
      </c>
      <c r="EB36" s="468" t="str">
        <f t="shared" ca="1" si="32"/>
        <v/>
      </c>
      <c r="EC36" s="469" t="str">
        <f ca="1">OFFSET($DK$153,INT((ROWS($1:28)-1)/2),MOD(ROWS($1:28)+1,2))</f>
        <v/>
      </c>
      <c r="ED36" s="7" t="str">
        <f t="shared" ca="1" si="33"/>
        <v/>
      </c>
      <c r="EE36" s="468" t="str">
        <f ca="1">OFFSET($DM$153,INT((ROWS($1:28)-1)/2),MOD(ROWS($1:28)+1,2))</f>
        <v/>
      </c>
      <c r="EF36" s="7" t="str">
        <f ca="1">IF(EC36="","",IF(EC36=0,"",IF(EC36="AB","",RANK(EC36,$EC$9:$EC$104,1)+COUNTIF($EC$9:EC36,EC36)-1)))</f>
        <v/>
      </c>
      <c r="EG36" s="468" t="str">
        <f t="shared" ca="1" si="34"/>
        <v/>
      </c>
      <c r="EH36" s="468" t="str">
        <f ca="1">OFFSET($DK$201,INT((ROWS($1:28)-1)/2),MOD(ROWS($1:28)+1,2))</f>
        <v/>
      </c>
      <c r="EI36" s="7" t="str">
        <f t="shared" ca="1" si="35"/>
        <v/>
      </c>
      <c r="EJ36" s="468" t="str">
        <f ca="1">OFFSET($DM$201,INT((ROWS($1:28)-1)/2),MOD(ROWS($1:28)+1,2))</f>
        <v/>
      </c>
      <c r="EK36" s="7" t="str">
        <f ca="1">IF(EI36="","",IF(EI36=0,"",IF(EI36="AB","",RANK(EI36,$EI$9:$EI$104,1)+COUNTIF($EI$9:EI36,EI36)-1)))</f>
        <v/>
      </c>
      <c r="EL36" s="7" t="str">
        <f t="shared" ca="1" si="36"/>
        <v/>
      </c>
      <c r="EM36" s="469">
        <f ca="1">OFFSET($DK$237,INT((ROWS($1:28)-1)/2),MOD(ROWS($1:28)+1,2))</f>
        <v>0</v>
      </c>
      <c r="EN36" s="7" t="str">
        <f t="shared" ca="1" si="37"/>
        <v/>
      </c>
      <c r="EO36" s="468">
        <f ca="1">OFFSET($DM$237,INT((ROWS($1:28)-1)/2),MOD(ROWS($1:28)+1,2))</f>
        <v>0</v>
      </c>
      <c r="EP36" s="7" t="str">
        <f ca="1">IF(EN36="","",IF(EN36=0,"",IF(EN36="AB","",RANK(EN36,$EN$9:$EN$128,1)+COUNTIF($EN$9:EN36,EN36)-1)))</f>
        <v/>
      </c>
      <c r="EQ36" s="7" t="str">
        <f t="shared" ca="1" si="38"/>
        <v/>
      </c>
      <c r="ER36" s="469" t="str">
        <f ca="1">OFFSET($DK$305,INT((ROWS($1:28)-1)/2),MOD(ROWS($1:28)+1,2))</f>
        <v/>
      </c>
      <c r="ES36" s="7" t="str">
        <f t="shared" ca="1" si="39"/>
        <v/>
      </c>
      <c r="ET36" s="468" t="str">
        <f ca="1">OFFSET($DM$305,INT((ROWS($1:28)-1)/2),MOD(ROWS($1:28)+1,2))</f>
        <v/>
      </c>
      <c r="EU36" s="7" t="str">
        <f ca="1">IF(ES36="","",IF(ES36=0,"",IF(ES36="AB","",RANK(ES36,$ES$9:$ES$180,1)+COUNTIF($ES$9:ES36,ES36)-1)))</f>
        <v/>
      </c>
      <c r="EV36" s="468" t="str">
        <f t="shared" ca="1" si="40"/>
        <v/>
      </c>
      <c r="EW36" s="469" t="str">
        <f ca="1">OFFSET($DK$373,INT((ROWS($1:28)-1)/2),MOD(ROWS($1:28)+1,2))</f>
        <v/>
      </c>
      <c r="EX36" s="7" t="str">
        <f t="shared" ca="1" si="41"/>
        <v/>
      </c>
      <c r="EY36" s="468" t="str">
        <f ca="1">OFFSET($DM$373,INT((ROWS($1:28)-1)/2),MOD(ROWS($1:28)+1,2))</f>
        <v/>
      </c>
      <c r="EZ36" s="7" t="str">
        <f ca="1">IF(EX36="","",IF(EX36=0,"",IF(EX36="AB","",RANK(EX36,$EX$9:$EX$128,1)+COUNTIF($EX$9:EX36,EX36)-1)))</f>
        <v/>
      </c>
      <c r="FA36" s="468" t="str">
        <f t="shared" ca="1" si="42"/>
        <v/>
      </c>
      <c r="FB36" s="469" t="str">
        <f ca="1">OFFSET($DK$433,INT((ROWS($1:28)-1)/2),MOD(ROWS($1:28)+1,2))</f>
        <v/>
      </c>
      <c r="FC36" s="7" t="str">
        <f t="shared" ca="1" si="44"/>
        <v/>
      </c>
      <c r="FD36" s="468" t="str">
        <f ca="1">OFFSET($DM$433,INT((ROWS($1:28)-1)/2),MOD(ROWS($1:28)+1,2))</f>
        <v/>
      </c>
      <c r="FE36" s="7" t="str">
        <f ca="1">IF(FC36="","",IF(FC36=0,"",IF(FC36="AB","",RANK(FC36,$FC$9:$FC$122,1)+COUNTIF($FC$9:FC36,FC36)-1)))</f>
        <v/>
      </c>
      <c r="FF36" s="7" t="str">
        <f t="shared" ca="1" si="45"/>
        <v/>
      </c>
      <c r="FG36" s="475" t="str">
        <f ca="1">OFFSET($DK$489,INT((ROWS($1:28)-1)/2),MOD(ROWS($1:28)+1,2))</f>
        <v/>
      </c>
      <c r="FH36" s="935" t="str">
        <f t="shared" ca="1" si="46"/>
        <v/>
      </c>
      <c r="FI36" s="935" t="str">
        <f ca="1">OFFSET($DM$489,INT((ROWS($1:28)-1)/2),MOD(ROWS($1:28)+1,2))</f>
        <v/>
      </c>
      <c r="FJ36" s="935" t="str">
        <f ca="1">IF(FH36="","",IF(FH36=0,"",IF(FH36="AB","",RANK(FH36,$FH$9:$FH$122,1)+COUNTIF($FH$9:FH36,FH36)-1)))</f>
        <v/>
      </c>
      <c r="FK36" s="935" t="str">
        <f t="shared" ca="1" si="47"/>
        <v/>
      </c>
    </row>
    <row r="37" spans="1:167" ht="15.75" customHeight="1" x14ac:dyDescent="0.4">
      <c r="A37" s="1639"/>
      <c r="B37" s="1830"/>
      <c r="C37" s="232" t="str">
        <f>IF(ISBLANK('JOURNÉE 2'!C38),"",'JOURNÉE 2'!C38)</f>
        <v/>
      </c>
      <c r="D37" s="98" t="str">
        <f>IF(ISBLANK('JOURNÉE 2'!D38),"",'JOURNÉE 2'!D38)</f>
        <v/>
      </c>
      <c r="E37" s="98" t="str">
        <f>IF(ISBLANK('JOURNÉE 2'!E38),"",'JOURNÉE 2'!E38)</f>
        <v/>
      </c>
      <c r="F37" s="87" t="str">
        <f>IF(ISBLANK('JOURNÉE 2'!F38),"",'JOURNÉE 2'!F38)</f>
        <v/>
      </c>
      <c r="G37" s="87" t="str">
        <f>IF(ISBLANK('JOURNÉE 2'!G38),"",'JOURNÉE 2'!G38)</f>
        <v/>
      </c>
      <c r="H37" s="470" t="str">
        <f>IF(ISBLANK('JOURNÉE 2'!I38),"",'JOURNÉE 2'!I38)</f>
        <v/>
      </c>
      <c r="I37" s="1823" t="str">
        <f>IF(ISBLANK('JOURNÉE 2'!K38),"",'JOURNÉE 2'!K38)</f>
        <v/>
      </c>
      <c r="J37" s="1815" t="str">
        <f>IF(OR(I37="",I37=0,I37=999),"",I37)</f>
        <v/>
      </c>
      <c r="K37" s="1815" t="str">
        <f>IF('JOURNÉE 1'!K38=0,"",'JOURNÉE 1'!K38)</f>
        <v/>
      </c>
      <c r="L37" s="1815" t="str">
        <f>IF(OR(K37="",K37=0,K37=999),"",K37)</f>
        <v/>
      </c>
      <c r="M37" s="87"/>
      <c r="N37" s="87"/>
      <c r="O37" s="87"/>
      <c r="P37" s="85"/>
      <c r="Q37" s="1846" t="str">
        <f>IF(I37="","",I37-$BE$5)</f>
        <v/>
      </c>
      <c r="R37" s="1815" t="str">
        <f>IF(I37="","",RANK(I37,($I$9:$K$260),1))</f>
        <v/>
      </c>
      <c r="S37" s="1815" t="str">
        <f>IF(R37&gt;20,"",IF(R37&lt;=190,40-((R37-1)*2),1))</f>
        <v/>
      </c>
      <c r="T37" s="1834" t="str">
        <f>IF(OR(I37=""),"",RANK(I37,($I$9:$I$43),1))</f>
        <v/>
      </c>
      <c r="U37" s="1466" t="str">
        <f>IF(OR(K37=""),"",RANK(K37,($K$9:$K$43),1))</f>
        <v/>
      </c>
      <c r="V37" s="1466" t="str">
        <f>IF(T37="","",IF(T37&gt;3,"",IF(T37=1,I37,IF(T37=2,I37,IF(T37=3,I37)))))</f>
        <v/>
      </c>
      <c r="W37" s="275" t="str">
        <f>IF(ISBLANK('JOURNÉE 2'!U38),"",'JOURNÉE 2'!U38)</f>
        <v/>
      </c>
      <c r="X37" s="83" t="str">
        <f t="shared" si="0"/>
        <v/>
      </c>
      <c r="Y37" s="140" t="str">
        <f>IF('JOURNÉE 1'!AB38=0,"",'JOURNÉE 1'!AB38)</f>
        <v/>
      </c>
      <c r="Z37" s="83" t="str">
        <f t="shared" si="1"/>
        <v/>
      </c>
      <c r="AA37" s="83" t="str">
        <f t="shared" si="43"/>
        <v/>
      </c>
      <c r="AB37" s="83" t="str">
        <f t="shared" si="2"/>
        <v/>
      </c>
      <c r="AC37" s="83" t="str">
        <f t="shared" si="3"/>
        <v/>
      </c>
      <c r="AD37" s="83" t="str">
        <f>IF('JOURNÉE 1'!AG38="","",'JOURNÉE 1'!AG38)</f>
        <v/>
      </c>
      <c r="AE37" s="455" t="str">
        <f t="shared" si="4"/>
        <v/>
      </c>
      <c r="AF37" s="471" t="str">
        <f t="shared" si="5"/>
        <v/>
      </c>
      <c r="AG37" s="471" t="str">
        <f t="shared" si="6"/>
        <v/>
      </c>
      <c r="AH37" s="471"/>
      <c r="AI37" s="471"/>
      <c r="AJ37" s="83"/>
      <c r="AK37" s="140"/>
      <c r="AL37" s="276" t="str">
        <f t="shared" si="7"/>
        <v/>
      </c>
      <c r="AM37" s="83" t="str">
        <f t="shared" si="8"/>
        <v/>
      </c>
      <c r="AN37" s="471" t="str">
        <f t="shared" si="9"/>
        <v/>
      </c>
      <c r="AO37" s="471" t="str">
        <f t="shared" si="10"/>
        <v/>
      </c>
      <c r="AP37" s="457" t="str">
        <f t="shared" si="11"/>
        <v/>
      </c>
      <c r="AQ37" s="284" t="str">
        <f>IF('JOURNÉE 1'!AP38="","",'JOURNÉE 1'!AP38)</f>
        <v/>
      </c>
      <c r="AR37" s="270" t="str">
        <f>IF('JOURNÉE 1'!AT38="","",'JOURNÉE 1'!AT38)</f>
        <v/>
      </c>
      <c r="AS37" s="270" t="str">
        <f t="shared" si="12"/>
        <v/>
      </c>
      <c r="AT37" s="270" t="str">
        <f t="shared" si="13"/>
        <v/>
      </c>
      <c r="AU37" s="270"/>
      <c r="AV37" s="286"/>
      <c r="AW37" s="270"/>
      <c r="AX37" s="270"/>
      <c r="AY37" s="270" t="str">
        <f t="shared" si="14"/>
        <v/>
      </c>
      <c r="AZ37" s="271" t="str">
        <f t="shared" si="15"/>
        <v/>
      </c>
      <c r="BA37" s="272" t="str">
        <f t="shared" si="16"/>
        <v/>
      </c>
      <c r="BB37" s="458" t="str">
        <f t="shared" si="17"/>
        <v/>
      </c>
      <c r="BC37" s="319" t="str">
        <f t="shared" si="18"/>
        <v/>
      </c>
      <c r="BD37" s="472"/>
      <c r="BE37" s="278" t="str">
        <f t="shared" si="19"/>
        <v/>
      </c>
      <c r="BF37" s="1639"/>
      <c r="BG37" s="1639"/>
      <c r="BH37" s="1823" t="str">
        <f>IF('JOURNÉE 1'!K38=0,"",'JOURNÉE 1'!K38)</f>
        <v/>
      </c>
      <c r="BI37" s="1815" t="str">
        <f>IF(ISBLANK('JOURNÉE 2'!K38),"",'JOURNÉE 2'!K38)</f>
        <v/>
      </c>
      <c r="BJ37" s="1817" t="str">
        <f>IF(BW37="","",BW37)</f>
        <v/>
      </c>
      <c r="BK37" s="483"/>
      <c r="BL37" s="11"/>
      <c r="BM37" s="1513" t="str">
        <f>IF(OR(C37="",C38=""),"",CONCATENATE(C37,C38))</f>
        <v/>
      </c>
      <c r="BN37" s="1606" t="str">
        <f>IF(OR('JOURNÉE 1'!C38="",'JOURNÉE 1'!C39=""),"",CONCATENATE('JOURNÉE 1'!C38,'JOURNÉE 1'!C39))</f>
        <v/>
      </c>
      <c r="BO37" s="1606" t="str">
        <f>IF(I37="","",I37)</f>
        <v/>
      </c>
      <c r="BP37" s="1855">
        <f>IF(ISNA(VLOOKUP(BM37,'JOURNÉE 1'!$BI$10:$BK$257,2,FALSE)),"",VLOOKUP(BM37,'JOURNÉE 1'!$BI$10:$BK$257,2,FALSE))</f>
        <v>0</v>
      </c>
      <c r="BQ37" s="1606" t="str">
        <f>IF(BO37="","",MIN(BO37:BP37))</f>
        <v/>
      </c>
      <c r="BR37" s="1851" t="str">
        <f>IF(BS37="","",MIN(BS37:BT37))</f>
        <v/>
      </c>
      <c r="BS37" s="1606" t="str">
        <f>IF('JOURNÉE 1'!L38=0,"",'JOURNÉE 1'!L38)</f>
        <v/>
      </c>
      <c r="BT37" s="1809" t="str">
        <f>IF(ISNA(VLOOKUP(BN37,'JOURNÉE 2'!$BE$10:$BF$257,2,FALSE)),"",VLOOKUP(BN37,'JOURNÉE 2'!$BE$10:$BF$257,2,FALSE))</f>
        <v/>
      </c>
      <c r="BU37" s="1606" t="str">
        <f>IF(BT37=BR37,"",BR37)</f>
        <v/>
      </c>
      <c r="BV37" s="1795" t="str">
        <f>IF(BP37=BQ37,"",BQ37)</f>
        <v/>
      </c>
      <c r="BW37" s="1869"/>
      <c r="BX37" s="474" t="str">
        <f t="shared" si="20"/>
        <v/>
      </c>
      <c r="BY37" s="475" t="str">
        <f>IF('JOURNÉE 1'!C38=0,"",'JOURNÉE 1'!C38)</f>
        <v/>
      </c>
      <c r="BZ37" s="7">
        <v>29</v>
      </c>
      <c r="CA37" s="1445" t="s">
        <v>473</v>
      </c>
      <c r="CB37" s="1446">
        <v>36</v>
      </c>
      <c r="CC37" s="1447" t="s">
        <v>1221</v>
      </c>
      <c r="CD37" s="17" t="s">
        <v>432</v>
      </c>
      <c r="CE37" s="882" t="str">
        <f t="shared" si="21"/>
        <v>MAX3</v>
      </c>
      <c r="CF37" s="878" t="s">
        <v>482</v>
      </c>
      <c r="CG37" s="7"/>
      <c r="CH37" s="94"/>
      <c r="CI37" s="1301" t="str">
        <f>IF(ISNA(VLOOKUP(CA37,'JOURNÉE 1'!$C$10:$AC$257,27,FALSE)),"",VLOOKUP(CA37,'JOURNÉE 1'!$C$10:$AC$257,27,FALSE))</f>
        <v/>
      </c>
      <c r="CJ37" s="465" t="str">
        <f>IF(ISNA(VLOOKUP(CA37,'JOURNÉE 2'!$C$10:$V$259,20,FALSE)),"",VLOOKUP(CA37,'JOURNÉE 2'!$C$10:$V$259,20,FALSE))</f>
        <v/>
      </c>
      <c r="CK37" s="1263" t="str">
        <f t="shared" si="48"/>
        <v/>
      </c>
      <c r="CL37" s="1266" t="s">
        <v>2029</v>
      </c>
      <c r="CM37" s="476" t="s">
        <v>2029</v>
      </c>
      <c r="CN37" s="476" t="s">
        <v>2029</v>
      </c>
      <c r="CO37" s="476" t="s">
        <v>2029</v>
      </c>
      <c r="CP37" s="476"/>
      <c r="CQ37" s="476"/>
      <c r="CR37" s="476"/>
      <c r="CS37" s="476"/>
      <c r="CT37" s="476"/>
      <c r="CU37" s="477"/>
      <c r="CV37" s="476"/>
      <c r="CW37" s="1270"/>
      <c r="CX37" s="11"/>
      <c r="CY37" s="1551"/>
      <c r="CZ37" s="7" t="str">
        <f>IF('JOURNÉE 1'!C38="","",'JOURNÉE 1'!C38)</f>
        <v/>
      </c>
      <c r="DA37" s="7" t="str">
        <f t="shared" si="23"/>
        <v/>
      </c>
      <c r="DB37" s="7" t="str">
        <f>IF('JOURNÉE 1'!AC38=0,"",'JOURNÉE 1'!AC38)</f>
        <v/>
      </c>
      <c r="DC37" s="7" t="str">
        <f>IF('JOURNÉE 1'!AP38=0,"",'JOURNÉE 1'!AP38)</f>
        <v/>
      </c>
      <c r="DD37" s="17" t="str">
        <f>IF(ISNA(VLOOKUP(BY37,'JOURNÉE 2'!$C$10:$AJ$45,1,FALSE)),"",VLOOKUP(BY37,'JOURNÉE 2'!$C$10:$AJ$45,1,FALSE))</f>
        <v/>
      </c>
      <c r="DE37" s="7" t="str">
        <f t="array" ref="DE37">IFERROR(INDEX(DD$9:DD$44,SMALL(IF(FREQUENCY(IF(DD$9:DD$80&lt;&gt;"",MATCH(DD$9:DD$80,DD$9:DD$80,0),""),ROW(DD$9:DD$80)-9)&gt;1,ROW(DD$9:DD$80)-9,""),ROW(A29))),"")</f>
        <v/>
      </c>
      <c r="DF37" s="468" t="str">
        <f t="array" ref="DF37">IF(DE37="","",MIN(IF(CZ$9:CZ$80=$DE37,DB$9:DB$80,"")))</f>
        <v/>
      </c>
      <c r="DG37" s="468" t="str">
        <f t="array" ref="DG37">IF(DE37="","",MIN(IF(CZ$9:CZ$80=$DE37,DC$9:DC$80,"")))</f>
        <v/>
      </c>
      <c r="DH37" s="7" t="str">
        <f>IF(ISNA(VLOOKUP(DD37,'JOURNÉE 1'!$C$10:$AE$45,24,FALSE)),"",VLOOKUP(DD37,'JOURNÉE 1'!$C$10:$AE$45,24,FALSE))</f>
        <v/>
      </c>
      <c r="DI37" s="7" t="str">
        <f>IF(ISNA(VLOOKUP(DD37,'JOURNÉE 1'!$C$10:$AP$45,35,FALSE)),"",VLOOKUP(DD37,'JOURNÉE 1'!$C$10:$AP$45,35,FALSE))</f>
        <v/>
      </c>
      <c r="DJ37" s="7" t="str">
        <f t="shared" si="24"/>
        <v/>
      </c>
      <c r="DK37" s="7" t="str">
        <f t="shared" si="25"/>
        <v/>
      </c>
      <c r="DL37" s="468" t="str">
        <f t="shared" si="26"/>
        <v/>
      </c>
      <c r="DM37" s="468" t="str">
        <f t="shared" si="27"/>
        <v/>
      </c>
      <c r="DN37" s="7" t="str">
        <f t="shared" si="28"/>
        <v/>
      </c>
      <c r="DO37" s="7"/>
      <c r="DP37" s="7"/>
      <c r="DQ37" s="7"/>
      <c r="DR37" s="11"/>
      <c r="DS37" s="469" t="str">
        <f ca="1">OFFSET($DK$9,INT((ROWS($1:29)-1)/2),MOD(ROWS($1:29)+1,2))</f>
        <v/>
      </c>
      <c r="DT37" s="7" t="str">
        <f t="shared" ca="1" si="29"/>
        <v/>
      </c>
      <c r="DU37" s="468" t="str">
        <f ca="1">OFFSET($DM$9,INT((ROWS($1:29)-1)/2),MOD(ROWS($1:29)+1,2))</f>
        <v/>
      </c>
      <c r="DV37" s="7" t="str">
        <f ca="1">IF(DT37="","",IF(DT37=0,"",IF(DT37="AB","",RANK(DT37,$DT$9:$DT$151,1)+COUNTIF($DT$9:DT37,DT37)-1)))</f>
        <v/>
      </c>
      <c r="DW37" s="468" t="str">
        <f t="shared" ca="1" si="30"/>
        <v/>
      </c>
      <c r="DX37" s="469" t="str">
        <f ca="1">OFFSET($DK$81,INT((ROWS($1:29)-1)/2),MOD(ROWS($1:29)+1,2))</f>
        <v/>
      </c>
      <c r="DY37" s="7" t="str">
        <f t="shared" ca="1" si="31"/>
        <v/>
      </c>
      <c r="DZ37" s="468" t="str">
        <f ca="1">OFFSET($DM$81,INT((ROWS($1:29)-1)/2),MOD(ROWS($1:29)+1,2))</f>
        <v/>
      </c>
      <c r="EA37" s="7" t="str">
        <f ca="1">IF(DY37="","",IF(DY37=0,"",IF(DY37="AB","",RANK(DY37,$DY$9:$DY$151,1)+COUNTIF($DY$9:DY37,DY37)-1)))</f>
        <v/>
      </c>
      <c r="EB37" s="468" t="str">
        <f t="shared" ca="1" si="32"/>
        <v/>
      </c>
      <c r="EC37" s="469" t="str">
        <f ca="1">OFFSET($DK$153,INT((ROWS($1:29)-1)/2),MOD(ROWS($1:29)+1,2))</f>
        <v/>
      </c>
      <c r="ED37" s="7" t="str">
        <f t="shared" ca="1" si="33"/>
        <v/>
      </c>
      <c r="EE37" s="468" t="str">
        <f ca="1">OFFSET($DM$153,INT((ROWS($1:29)-1)/2),MOD(ROWS($1:29)+1,2))</f>
        <v/>
      </c>
      <c r="EF37" s="7" t="str">
        <f ca="1">IF(EC37="","",IF(EC37=0,"",IF(EC37="AB","",RANK(EC37,$EC$9:$EC$104,1)+COUNTIF($EC$9:EC37,EC37)-1)))</f>
        <v/>
      </c>
      <c r="EG37" s="468" t="str">
        <f t="shared" ca="1" si="34"/>
        <v/>
      </c>
      <c r="EH37" s="468" t="str">
        <f ca="1">OFFSET($DK$201,INT((ROWS($1:29)-1)/2),MOD(ROWS($1:29)+1,2))</f>
        <v/>
      </c>
      <c r="EI37" s="7" t="str">
        <f t="shared" ca="1" si="35"/>
        <v/>
      </c>
      <c r="EJ37" s="468" t="str">
        <f ca="1">OFFSET($DM$201,INT((ROWS($1:29)-1)/2),MOD(ROWS($1:29)+1,2))</f>
        <v/>
      </c>
      <c r="EK37" s="7" t="str">
        <f ca="1">IF(EI37="","",IF(EI37=0,"",IF(EI37="AB","",RANK(EI37,$EI$9:$EI$104,1)+COUNTIF($EI$9:EI37,EI37)-1)))</f>
        <v/>
      </c>
      <c r="EL37" s="7" t="str">
        <f t="shared" ca="1" si="36"/>
        <v/>
      </c>
      <c r="EM37" s="469">
        <f ca="1">OFFSET($DK$237,INT((ROWS($1:29)-1)/2),MOD(ROWS($1:29)+1,2))</f>
        <v>0</v>
      </c>
      <c r="EN37" s="7" t="str">
        <f t="shared" ca="1" si="37"/>
        <v/>
      </c>
      <c r="EO37" s="468">
        <f ca="1">OFFSET($DM$237,INT((ROWS($1:29)-1)/2),MOD(ROWS($1:29)+1,2))</f>
        <v>0</v>
      </c>
      <c r="EP37" s="7" t="str">
        <f ca="1">IF(EN37="","",IF(EN37=0,"",IF(EN37="AB","",RANK(EN37,$EN$9:$EN$128,1)+COUNTIF($EN$9:EN37,EN37)-1)))</f>
        <v/>
      </c>
      <c r="EQ37" s="7" t="str">
        <f t="shared" ca="1" si="38"/>
        <v/>
      </c>
      <c r="ER37" s="469" t="str">
        <f ca="1">OFFSET($DK$305,INT((ROWS($1:29)-1)/2),MOD(ROWS($1:29)+1,2))</f>
        <v/>
      </c>
      <c r="ES37" s="7" t="str">
        <f t="shared" ca="1" si="39"/>
        <v/>
      </c>
      <c r="ET37" s="468" t="str">
        <f ca="1">OFFSET($DM$305,INT((ROWS($1:29)-1)/2),MOD(ROWS($1:29)+1,2))</f>
        <v/>
      </c>
      <c r="EU37" s="7" t="str">
        <f ca="1">IF(ES37="","",IF(ES37=0,"",IF(ES37="AB","",RANK(ES37,$ES$9:$ES$180,1)+COUNTIF($ES$9:ES37,ES37)-1)))</f>
        <v/>
      </c>
      <c r="EV37" s="468" t="str">
        <f t="shared" ca="1" si="40"/>
        <v/>
      </c>
      <c r="EW37" s="469" t="str">
        <f ca="1">OFFSET($DK$373,INT((ROWS($1:29)-1)/2),MOD(ROWS($1:29)+1,2))</f>
        <v/>
      </c>
      <c r="EX37" s="7" t="str">
        <f t="shared" ca="1" si="41"/>
        <v/>
      </c>
      <c r="EY37" s="468" t="str">
        <f ca="1">OFFSET($DM$373,INT((ROWS($1:29)-1)/2),MOD(ROWS($1:29)+1,2))</f>
        <v/>
      </c>
      <c r="EZ37" s="7" t="str">
        <f ca="1">IF(EX37="","",IF(EX37=0,"",IF(EX37="AB","",RANK(EX37,$EX$9:$EX$128,1)+COUNTIF($EX$9:EX37,EX37)-1)))</f>
        <v/>
      </c>
      <c r="FA37" s="468" t="str">
        <f t="shared" ca="1" si="42"/>
        <v/>
      </c>
      <c r="FB37" s="469" t="str">
        <f ca="1">OFFSET($DK$433,INT((ROWS($1:29)-1)/2),MOD(ROWS($1:29)+1,2))</f>
        <v/>
      </c>
      <c r="FC37" s="7" t="str">
        <f t="shared" ca="1" si="44"/>
        <v/>
      </c>
      <c r="FD37" s="468" t="str">
        <f ca="1">OFFSET($DM$433,INT((ROWS($1:29)-1)/2),MOD(ROWS($1:29)+1,2))</f>
        <v/>
      </c>
      <c r="FE37" s="7" t="str">
        <f ca="1">IF(FC37="","",IF(FC37=0,"",IF(FC37="AB","",RANK(FC37,$FC$9:$FC$122,1)+COUNTIF($FC$9:FC37,FC37)-1)))</f>
        <v/>
      </c>
      <c r="FF37" s="7" t="str">
        <f t="shared" ca="1" si="45"/>
        <v/>
      </c>
      <c r="FG37" s="475" t="str">
        <f ca="1">OFFSET($DK$489,INT((ROWS($1:29)-1)/2),MOD(ROWS($1:29)+1,2))</f>
        <v/>
      </c>
      <c r="FH37" s="935" t="str">
        <f t="shared" ca="1" si="46"/>
        <v/>
      </c>
      <c r="FI37" s="935" t="str">
        <f ca="1">OFFSET($DM$489,INT((ROWS($1:29)-1)/2),MOD(ROWS($1:29)+1,2))</f>
        <v/>
      </c>
      <c r="FJ37" s="935" t="str">
        <f ca="1">IF(FH37="","",IF(FH37=0,"",IF(FH37="AB","",RANK(FH37,$FH$9:$FH$122,1)+COUNTIF($FH$9:FH37,FH37)-1)))</f>
        <v/>
      </c>
      <c r="FK37" s="935" t="str">
        <f t="shared" ca="1" si="47"/>
        <v/>
      </c>
    </row>
    <row r="38" spans="1:167" ht="15.75" customHeight="1" x14ac:dyDescent="0.4">
      <c r="A38" s="1639"/>
      <c r="B38" s="1483"/>
      <c r="C38" s="232" t="str">
        <f>IF(ISBLANK('JOURNÉE 2'!C39),"",'JOURNÉE 2'!C39)</f>
        <v/>
      </c>
      <c r="D38" s="98" t="str">
        <f>IF(ISBLANK('JOURNÉE 2'!D39),"",'JOURNÉE 2'!D39)</f>
        <v/>
      </c>
      <c r="E38" s="98" t="str">
        <f>IF(ISBLANK('JOURNÉE 2'!E39),"",'JOURNÉE 2'!E39)</f>
        <v/>
      </c>
      <c r="F38" s="87" t="str">
        <f>IF(ISBLANK('JOURNÉE 2'!F39),"",'JOURNÉE 2'!F39)</f>
        <v/>
      </c>
      <c r="G38" s="87" t="str">
        <f>IF(ISBLANK('JOURNÉE 2'!G39),"",'JOURNÉE 2'!G39)</f>
        <v/>
      </c>
      <c r="H38" s="470" t="str">
        <f>IF(ISBLANK('JOURNÉE 2'!I39),"",'JOURNÉE 2'!I39)</f>
        <v/>
      </c>
      <c r="I38" s="1833"/>
      <c r="J38" s="1465"/>
      <c r="K38" s="1465"/>
      <c r="L38" s="1465"/>
      <c r="M38" s="141"/>
      <c r="N38" s="87"/>
      <c r="O38" s="141"/>
      <c r="P38" s="152"/>
      <c r="Q38" s="1847"/>
      <c r="R38" s="1465"/>
      <c r="S38" s="1465"/>
      <c r="T38" s="1833"/>
      <c r="U38" s="1465"/>
      <c r="V38" s="1465"/>
      <c r="W38" s="275" t="str">
        <f>IF(ISBLANK('JOURNÉE 2'!U39),"",'JOURNÉE 2'!U39)</f>
        <v/>
      </c>
      <c r="X38" s="83" t="str">
        <f t="shared" si="0"/>
        <v/>
      </c>
      <c r="Y38" s="140" t="str">
        <f>IF('JOURNÉE 1'!AB39=0,"",'JOURNÉE 1'!AB39)</f>
        <v/>
      </c>
      <c r="Z38" s="83" t="str">
        <f t="shared" si="1"/>
        <v/>
      </c>
      <c r="AA38" s="83" t="str">
        <f t="shared" si="43"/>
        <v/>
      </c>
      <c r="AB38" s="83" t="str">
        <f t="shared" si="2"/>
        <v/>
      </c>
      <c r="AC38" s="83" t="str">
        <f t="shared" si="3"/>
        <v/>
      </c>
      <c r="AD38" s="83" t="str">
        <f>IF('JOURNÉE 1'!AG39="","",'JOURNÉE 1'!AG39)</f>
        <v/>
      </c>
      <c r="AE38" s="455" t="str">
        <f t="shared" si="4"/>
        <v/>
      </c>
      <c r="AF38" s="471" t="str">
        <f t="shared" si="5"/>
        <v/>
      </c>
      <c r="AG38" s="471" t="str">
        <f t="shared" si="6"/>
        <v/>
      </c>
      <c r="AH38" s="471"/>
      <c r="AI38" s="471"/>
      <c r="AJ38" s="83"/>
      <c r="AK38" s="140"/>
      <c r="AL38" s="276" t="str">
        <f t="shared" si="7"/>
        <v/>
      </c>
      <c r="AM38" s="83" t="str">
        <f t="shared" si="8"/>
        <v/>
      </c>
      <c r="AN38" s="471" t="str">
        <f t="shared" si="9"/>
        <v/>
      </c>
      <c r="AO38" s="471" t="str">
        <f t="shared" si="10"/>
        <v/>
      </c>
      <c r="AP38" s="457" t="str">
        <f t="shared" si="11"/>
        <v/>
      </c>
      <c r="AQ38" s="284" t="str">
        <f>IF('JOURNÉE 1'!AP39="","",'JOURNÉE 1'!AP39)</f>
        <v/>
      </c>
      <c r="AR38" s="270" t="str">
        <f>IF('JOURNÉE 1'!AT39="","",'JOURNÉE 1'!AT39)</f>
        <v/>
      </c>
      <c r="AS38" s="270" t="str">
        <f t="shared" si="12"/>
        <v/>
      </c>
      <c r="AT38" s="270" t="str">
        <f t="shared" si="13"/>
        <v/>
      </c>
      <c r="AU38" s="288"/>
      <c r="AV38" s="289"/>
      <c r="AW38" s="288"/>
      <c r="AX38" s="288"/>
      <c r="AY38" s="270" t="str">
        <f t="shared" si="14"/>
        <v/>
      </c>
      <c r="AZ38" s="271" t="str">
        <f t="shared" si="15"/>
        <v/>
      </c>
      <c r="BA38" s="272" t="str">
        <f t="shared" si="16"/>
        <v/>
      </c>
      <c r="BB38" s="458" t="str">
        <f t="shared" si="17"/>
        <v/>
      </c>
      <c r="BC38" s="319" t="str">
        <f t="shared" si="18"/>
        <v/>
      </c>
      <c r="BD38" s="484"/>
      <c r="BE38" s="278" t="str">
        <f t="shared" si="19"/>
        <v/>
      </c>
      <c r="BF38" s="1639"/>
      <c r="BG38" s="1639"/>
      <c r="BH38" s="1833"/>
      <c r="BI38" s="1465"/>
      <c r="BJ38" s="1849"/>
      <c r="BK38" s="485"/>
      <c r="BL38" s="11"/>
      <c r="BM38" s="1723"/>
      <c r="BN38" s="1528"/>
      <c r="BO38" s="1528"/>
      <c r="BP38" s="1528"/>
      <c r="BQ38" s="1528"/>
      <c r="BR38" s="1852"/>
      <c r="BS38" s="1528"/>
      <c r="BT38" s="1514"/>
      <c r="BU38" s="1528"/>
      <c r="BV38" s="1796"/>
      <c r="BW38" s="1798"/>
      <c r="BX38" s="474" t="str">
        <f t="shared" si="20"/>
        <v/>
      </c>
      <c r="BY38" s="475" t="str">
        <f>IF('JOURNÉE 1'!C39=0,"",'JOURNÉE 1'!C39)</f>
        <v/>
      </c>
      <c r="BZ38" s="7">
        <v>30</v>
      </c>
      <c r="CA38" s="1445" t="s">
        <v>474</v>
      </c>
      <c r="CB38" s="1446">
        <v>-0.4</v>
      </c>
      <c r="CC38" s="1447" t="s">
        <v>1194</v>
      </c>
      <c r="CD38" s="17" t="s">
        <v>432</v>
      </c>
      <c r="CE38" s="882" t="str">
        <f t="shared" si="21"/>
        <v>MAX1</v>
      </c>
      <c r="CF38" s="878" t="s">
        <v>177</v>
      </c>
      <c r="CG38" s="7"/>
      <c r="CH38" s="94"/>
      <c r="CI38" s="1301" t="str">
        <f>IF(ISNA(VLOOKUP(CA38,'JOURNÉE 1'!$C$10:$AC$257,27,FALSE)),"",VLOOKUP(CA38,'JOURNÉE 1'!$C$10:$AC$257,27,FALSE))</f>
        <v/>
      </c>
      <c r="CJ38" s="465" t="str">
        <f>IF(ISNA(VLOOKUP(CA38,'JOURNÉE 2'!$C$10:$V$259,20,FALSE)),"",VLOOKUP(CA38,'JOURNÉE 2'!$C$10:$V$259,20,FALSE))</f>
        <v/>
      </c>
      <c r="CK38" s="1263" t="str">
        <f t="shared" si="48"/>
        <v/>
      </c>
      <c r="CL38" s="1266">
        <v>0</v>
      </c>
      <c r="CM38" s="476" t="s">
        <v>2029</v>
      </c>
      <c r="CN38" s="476">
        <v>999</v>
      </c>
      <c r="CO38" s="476" t="s">
        <v>2029</v>
      </c>
      <c r="CP38" s="476"/>
      <c r="CQ38" s="476"/>
      <c r="CR38" s="476"/>
      <c r="CS38" s="476"/>
      <c r="CT38" s="476"/>
      <c r="CU38" s="477"/>
      <c r="CV38" s="476"/>
      <c r="CW38" s="1270"/>
      <c r="CX38" s="11"/>
      <c r="CY38" s="1551"/>
      <c r="CZ38" s="7" t="str">
        <f>IF('JOURNÉE 1'!C39="","",'JOURNÉE 1'!C39)</f>
        <v/>
      </c>
      <c r="DA38" s="7" t="str">
        <f t="shared" si="23"/>
        <v/>
      </c>
      <c r="DB38" s="7" t="str">
        <f>IF('JOURNÉE 1'!AC39=0,"",'JOURNÉE 1'!AC39)</f>
        <v/>
      </c>
      <c r="DC38" s="7" t="str">
        <f>IF('JOURNÉE 1'!AP39=0,"",'JOURNÉE 1'!AP39)</f>
        <v/>
      </c>
      <c r="DD38" s="17" t="str">
        <f>IF(ISNA(VLOOKUP(BY38,'JOURNÉE 2'!$C$10:$AJ$45,1,FALSE)),"",VLOOKUP(BY38,'JOURNÉE 2'!$C$10:$AJ$45,1,FALSE))</f>
        <v/>
      </c>
      <c r="DE38" s="7" t="str">
        <f t="array" ref="DE38">IFERROR(INDEX(DD$9:DD$44,SMALL(IF(FREQUENCY(IF(DD$9:DD$80&lt;&gt;"",MATCH(DD$9:DD$80,DD$9:DD$80,0),""),ROW(DD$9:DD$80)-9)&gt;1,ROW(DD$9:DD$80)-9,""),ROW(A30))),"")</f>
        <v/>
      </c>
      <c r="DF38" s="468" t="str">
        <f t="array" ref="DF38">IF(DE38="","",MIN(IF(CZ$9:CZ$80=$DE38,DB$9:DB$80,"")))</f>
        <v/>
      </c>
      <c r="DG38" s="468" t="str">
        <f t="array" ref="DG38">IF(DE38="","",MIN(IF(CZ$9:CZ$80=$DE38,DC$9:DC$80,"")))</f>
        <v/>
      </c>
      <c r="DH38" s="7" t="str">
        <f>IF(ISNA(VLOOKUP(DD38,'JOURNÉE 1'!$C$10:$AE$45,24,FALSE)),"",VLOOKUP(DD38,'JOURNÉE 1'!$C$10:$AE$45,24,FALSE))</f>
        <v/>
      </c>
      <c r="DI38" s="7" t="str">
        <f>IF(ISNA(VLOOKUP(DD38,'JOURNÉE 1'!$C$10:$AP$45,35,FALSE)),"",VLOOKUP(DD38,'JOURNÉE 1'!$C$10:$AP$45,35,FALSE))</f>
        <v/>
      </c>
      <c r="DJ38" s="7" t="str">
        <f t="shared" si="24"/>
        <v/>
      </c>
      <c r="DK38" s="7" t="str">
        <f t="shared" si="25"/>
        <v/>
      </c>
      <c r="DL38" s="468" t="str">
        <f t="shared" si="26"/>
        <v/>
      </c>
      <c r="DM38" s="468" t="str">
        <f t="shared" si="27"/>
        <v/>
      </c>
      <c r="DN38" s="7" t="str">
        <f t="shared" si="28"/>
        <v/>
      </c>
      <c r="DO38" s="7"/>
      <c r="DP38" s="7"/>
      <c r="DQ38" s="7"/>
      <c r="DR38" s="11"/>
      <c r="DS38" s="469" t="str">
        <f ca="1">OFFSET($DK$9,INT((ROWS($1:30)-1)/2),MOD(ROWS($1:30)+1,2))</f>
        <v/>
      </c>
      <c r="DT38" s="7" t="str">
        <f t="shared" ca="1" si="29"/>
        <v/>
      </c>
      <c r="DU38" s="468" t="str">
        <f ca="1">OFFSET($DM$9,INT((ROWS($1:30)-1)/2),MOD(ROWS($1:30)+1,2))</f>
        <v/>
      </c>
      <c r="DV38" s="7" t="str">
        <f ca="1">IF(DT38="","",IF(DT38=0,"",IF(DT38="AB","",RANK(DT38,$DT$9:$DT$151,1)+COUNTIF($DT$9:DT38,DT38)-1)))</f>
        <v/>
      </c>
      <c r="DW38" s="468" t="str">
        <f t="shared" ca="1" si="30"/>
        <v/>
      </c>
      <c r="DX38" s="469" t="str">
        <f ca="1">OFFSET($DK$81,INT((ROWS($1:30)-1)/2),MOD(ROWS($1:30)+1,2))</f>
        <v/>
      </c>
      <c r="DY38" s="7" t="str">
        <f t="shared" ca="1" si="31"/>
        <v/>
      </c>
      <c r="DZ38" s="468" t="str">
        <f ca="1">OFFSET($DM$81,INT((ROWS($1:30)-1)/2),MOD(ROWS($1:30)+1,2))</f>
        <v/>
      </c>
      <c r="EA38" s="7" t="str">
        <f ca="1">IF(DY38="","",IF(DY38=0,"",IF(DY38="AB","",RANK(DY38,$DY$9:$DY$151,1)+COUNTIF($DY$9:DY38,DY38)-1)))</f>
        <v/>
      </c>
      <c r="EB38" s="468" t="str">
        <f t="shared" ca="1" si="32"/>
        <v/>
      </c>
      <c r="EC38" s="469" t="str">
        <f ca="1">OFFSET($DK$153,INT((ROWS($1:30)-1)/2),MOD(ROWS($1:30)+1,2))</f>
        <v/>
      </c>
      <c r="ED38" s="7" t="str">
        <f t="shared" ca="1" si="33"/>
        <v/>
      </c>
      <c r="EE38" s="468" t="str">
        <f ca="1">OFFSET($DM$153,INT((ROWS($1:30)-1)/2),MOD(ROWS($1:30)+1,2))</f>
        <v/>
      </c>
      <c r="EF38" s="7" t="str">
        <f ca="1">IF(EC38="","",IF(EC38=0,"",IF(EC38="AB","",RANK(EC38,$EC$9:$EC$104,1)+COUNTIF($EC$9:EC38,EC38)-1)))</f>
        <v/>
      </c>
      <c r="EG38" s="468" t="str">
        <f t="shared" ca="1" si="34"/>
        <v/>
      </c>
      <c r="EH38" s="468" t="str">
        <f ca="1">OFFSET($DK$201,INT((ROWS($1:30)-1)/2),MOD(ROWS($1:30)+1,2))</f>
        <v/>
      </c>
      <c r="EI38" s="7" t="str">
        <f t="shared" ca="1" si="35"/>
        <v/>
      </c>
      <c r="EJ38" s="468" t="str">
        <f ca="1">OFFSET($DM$201,INT((ROWS($1:30)-1)/2),MOD(ROWS($1:30)+1,2))</f>
        <v/>
      </c>
      <c r="EK38" s="7" t="str">
        <f ca="1">IF(EI38="","",IF(EI38=0,"",IF(EI38="AB","",RANK(EI38,$EI$9:$EI$104,1)+COUNTIF($EI$9:EI38,EI38)-1)))</f>
        <v/>
      </c>
      <c r="EL38" s="7" t="str">
        <f t="shared" ca="1" si="36"/>
        <v/>
      </c>
      <c r="EM38" s="469">
        <f ca="1">OFFSET($DK$237,INT((ROWS($1:30)-1)/2),MOD(ROWS($1:30)+1,2))</f>
        <v>0</v>
      </c>
      <c r="EN38" s="7" t="str">
        <f t="shared" ca="1" si="37"/>
        <v/>
      </c>
      <c r="EO38" s="468">
        <f ca="1">OFFSET($DM$237,INT((ROWS($1:30)-1)/2),MOD(ROWS($1:30)+1,2))</f>
        <v>0</v>
      </c>
      <c r="EP38" s="7" t="str">
        <f ca="1">IF(EN38="","",IF(EN38=0,"",IF(EN38="AB","",RANK(EN38,$EN$9:$EN$128,1)+COUNTIF($EN$9:EN38,EN38)-1)))</f>
        <v/>
      </c>
      <c r="EQ38" s="7" t="str">
        <f t="shared" ca="1" si="38"/>
        <v/>
      </c>
      <c r="ER38" s="469" t="str">
        <f ca="1">OFFSET($DK$305,INT((ROWS($1:30)-1)/2),MOD(ROWS($1:30)+1,2))</f>
        <v/>
      </c>
      <c r="ES38" s="7" t="str">
        <f t="shared" ca="1" si="39"/>
        <v/>
      </c>
      <c r="ET38" s="468" t="str">
        <f ca="1">OFFSET($DM$305,INT((ROWS($1:30)-1)/2),MOD(ROWS($1:30)+1,2))</f>
        <v/>
      </c>
      <c r="EU38" s="7" t="str">
        <f ca="1">IF(ES38="","",IF(ES38=0,"",IF(ES38="AB","",RANK(ES38,$ES$9:$ES$180,1)+COUNTIF($ES$9:ES38,ES38)-1)))</f>
        <v/>
      </c>
      <c r="EV38" s="468" t="str">
        <f t="shared" ca="1" si="40"/>
        <v/>
      </c>
      <c r="EW38" s="469" t="str">
        <f ca="1">OFFSET($DK$373,INT((ROWS($1:30)-1)/2),MOD(ROWS($1:30)+1,2))</f>
        <v/>
      </c>
      <c r="EX38" s="7" t="str">
        <f t="shared" ca="1" si="41"/>
        <v/>
      </c>
      <c r="EY38" s="468" t="str">
        <f ca="1">OFFSET($DM$373,INT((ROWS($1:30)-1)/2),MOD(ROWS($1:30)+1,2))</f>
        <v/>
      </c>
      <c r="EZ38" s="7" t="str">
        <f ca="1">IF(EX38="","",IF(EX38=0,"",IF(EX38="AB","",RANK(EX38,$EX$9:$EX$128,1)+COUNTIF($EX$9:EX38,EX38)-1)))</f>
        <v/>
      </c>
      <c r="FA38" s="468" t="str">
        <f t="shared" ca="1" si="42"/>
        <v/>
      </c>
      <c r="FB38" s="469" t="str">
        <f ca="1">OFFSET($DK$433,INT((ROWS($1:30)-1)/2),MOD(ROWS($1:30)+1,2))</f>
        <v/>
      </c>
      <c r="FC38" s="7" t="str">
        <f t="shared" ca="1" si="44"/>
        <v/>
      </c>
      <c r="FD38" s="468" t="str">
        <f ca="1">OFFSET($DM$433,INT((ROWS($1:30)-1)/2),MOD(ROWS($1:30)+1,2))</f>
        <v/>
      </c>
      <c r="FE38" s="7" t="str">
        <f ca="1">IF(FC38="","",IF(FC38=0,"",IF(FC38="AB","",RANK(FC38,$FC$9:$FC$122,1)+COUNTIF($FC$9:FC38,FC38)-1)))</f>
        <v/>
      </c>
      <c r="FF38" s="7" t="str">
        <f t="shared" ca="1" si="45"/>
        <v/>
      </c>
      <c r="FG38" s="475" t="str">
        <f ca="1">OFFSET($DK$489,INT((ROWS($1:30)-1)/2),MOD(ROWS($1:30)+1,2))</f>
        <v/>
      </c>
      <c r="FH38" s="935" t="str">
        <f t="shared" ca="1" si="46"/>
        <v/>
      </c>
      <c r="FI38" s="935" t="str">
        <f ca="1">OFFSET($DM$489,INT((ROWS($1:30)-1)/2),MOD(ROWS($1:30)+1,2))</f>
        <v/>
      </c>
      <c r="FJ38" s="935" t="str">
        <f ca="1">IF(FH38="","",IF(FH38=0,"",IF(FH38="AB","",RANK(FH38,$FH$9:$FH$122,1)+COUNTIF($FH$9:FH38,FH38)-1)))</f>
        <v/>
      </c>
      <c r="FK38" s="935" t="str">
        <f t="shared" ca="1" si="47"/>
        <v/>
      </c>
    </row>
    <row r="39" spans="1:167" ht="15.75" customHeight="1" x14ac:dyDescent="0.4">
      <c r="A39" s="1639"/>
      <c r="B39" s="1831"/>
      <c r="C39" s="232" t="str">
        <f>IF(ISBLANK('JOURNÉE 2'!C40),"",'JOURNÉE 2'!C40)</f>
        <v/>
      </c>
      <c r="D39" s="98" t="str">
        <f>IF(ISBLANK('JOURNÉE 2'!D40),"",'JOURNÉE 2'!D40)</f>
        <v/>
      </c>
      <c r="E39" s="98" t="str">
        <f>IF(ISBLANK('JOURNÉE 2'!E40),"",'JOURNÉE 2'!E40)</f>
        <v/>
      </c>
      <c r="F39" s="87" t="str">
        <f>IF(ISBLANK('JOURNÉE 2'!F40),"",'JOURNÉE 2'!F40)</f>
        <v/>
      </c>
      <c r="G39" s="87" t="str">
        <f>IF(ISBLANK('JOURNÉE 2'!G40),"",'JOURNÉE 2'!G40)</f>
        <v/>
      </c>
      <c r="H39" s="470" t="str">
        <f>IF(ISBLANK('JOURNÉE 2'!I40),"",'JOURNÉE 2'!I40)</f>
        <v/>
      </c>
      <c r="I39" s="1834" t="str">
        <f>IF(ISBLANK('JOURNÉE 2'!K40),"",'JOURNÉE 2'!K40)</f>
        <v/>
      </c>
      <c r="J39" s="1466" t="str">
        <f>IF(OR(I39="",I39=0,I39=999),"",I39)</f>
        <v/>
      </c>
      <c r="K39" s="1466" t="str">
        <f>IF('JOURNÉE 1'!K40=0,"",'JOURNÉE 1'!K40)</f>
        <v/>
      </c>
      <c r="L39" s="1466" t="str">
        <f>IF(OR(K39="",K39=0,K39=999),"",K39)</f>
        <v/>
      </c>
      <c r="M39" s="141"/>
      <c r="N39" s="87"/>
      <c r="O39" s="141"/>
      <c r="P39" s="152"/>
      <c r="Q39" s="1825" t="str">
        <f>IF(I39="","",I39-$BE$5)</f>
        <v/>
      </c>
      <c r="R39" s="1466" t="str">
        <f>IF(I39="","",RANK(I39,($I$9:$K$260),1))</f>
        <v/>
      </c>
      <c r="S39" s="1466" t="str">
        <f>IF(R39&gt;20,"",IF(R39&lt;=190,40-((R39-1)*2),1))</f>
        <v/>
      </c>
      <c r="T39" s="1834" t="str">
        <f>IF(OR(I39=""),"",RANK(I39,($I$9:$I$43),1))</f>
        <v/>
      </c>
      <c r="U39" s="1466" t="str">
        <f>IF(OR(K39=""),"",RANK(K39,($K$9:$K$43),1))</f>
        <v/>
      </c>
      <c r="V39" s="1466" t="str">
        <f>IF(T39="","",IF(T39&gt;3,"",IF(T39=1,I39,IF(T39=2,I39,IF(T39=3,I39)))))</f>
        <v/>
      </c>
      <c r="W39" s="279" t="str">
        <f>IF(ISBLANK('JOURNÉE 2'!U40),"",'JOURNÉE 2'!U40)</f>
        <v/>
      </c>
      <c r="X39" s="83" t="str">
        <f t="shared" si="0"/>
        <v/>
      </c>
      <c r="Y39" s="140" t="str">
        <f>IF('JOURNÉE 1'!AB40=0,"",'JOURNÉE 1'!AB40)</f>
        <v/>
      </c>
      <c r="Z39" s="83" t="str">
        <f t="shared" si="1"/>
        <v/>
      </c>
      <c r="AA39" s="83" t="str">
        <f t="shared" si="43"/>
        <v/>
      </c>
      <c r="AB39" s="83" t="str">
        <f t="shared" si="2"/>
        <v/>
      </c>
      <c r="AC39" s="83" t="str">
        <f t="shared" si="3"/>
        <v/>
      </c>
      <c r="AD39" s="83" t="str">
        <f>IF('JOURNÉE 1'!AG40="","",'JOURNÉE 1'!AG40)</f>
        <v/>
      </c>
      <c r="AE39" s="455" t="str">
        <f t="shared" si="4"/>
        <v/>
      </c>
      <c r="AF39" s="85" t="str">
        <f t="shared" si="5"/>
        <v/>
      </c>
      <c r="AG39" s="85" t="str">
        <f t="shared" si="6"/>
        <v/>
      </c>
      <c r="AH39" s="85"/>
      <c r="AI39" s="85"/>
      <c r="AJ39" s="87"/>
      <c r="AK39" s="136"/>
      <c r="AL39" s="276" t="str">
        <f t="shared" si="7"/>
        <v/>
      </c>
      <c r="AM39" s="87" t="str">
        <f t="shared" si="8"/>
        <v/>
      </c>
      <c r="AN39" s="471" t="str">
        <f t="shared" si="9"/>
        <v/>
      </c>
      <c r="AO39" s="471" t="str">
        <f t="shared" si="10"/>
        <v/>
      </c>
      <c r="AP39" s="457" t="str">
        <f t="shared" si="11"/>
        <v/>
      </c>
      <c r="AQ39" s="284" t="str">
        <f>IF('JOURNÉE 1'!AP40="","",'JOURNÉE 1'!AP40)</f>
        <v/>
      </c>
      <c r="AR39" s="270" t="str">
        <f>IF('JOURNÉE 1'!AT40="","",'JOURNÉE 1'!AT40)</f>
        <v/>
      </c>
      <c r="AS39" s="270" t="str">
        <f t="shared" si="12"/>
        <v/>
      </c>
      <c r="AT39" s="270" t="str">
        <f t="shared" si="13"/>
        <v/>
      </c>
      <c r="AU39" s="288"/>
      <c r="AV39" s="289"/>
      <c r="AW39" s="288"/>
      <c r="AX39" s="288"/>
      <c r="AY39" s="270" t="str">
        <f t="shared" si="14"/>
        <v/>
      </c>
      <c r="AZ39" s="271" t="str">
        <f t="shared" si="15"/>
        <v/>
      </c>
      <c r="BA39" s="272" t="str">
        <f t="shared" si="16"/>
        <v/>
      </c>
      <c r="BB39" s="458" t="str">
        <f t="shared" si="17"/>
        <v/>
      </c>
      <c r="BC39" s="319" t="str">
        <f t="shared" si="18"/>
        <v/>
      </c>
      <c r="BD39" s="484"/>
      <c r="BE39" s="278" t="str">
        <f t="shared" si="19"/>
        <v/>
      </c>
      <c r="BF39" s="1639"/>
      <c r="BG39" s="1639"/>
      <c r="BH39" s="1834" t="str">
        <f>IF('JOURNÉE 1'!K40=0,"",'JOURNÉE 1'!K40)</f>
        <v/>
      </c>
      <c r="BI39" s="1466" t="str">
        <f>IF(ISBLANK('JOURNÉE 2'!K40),"",'JOURNÉE 2'!K40)</f>
        <v/>
      </c>
      <c r="BJ39" s="1848" t="str">
        <f>IF(BW39="","",BW39)</f>
        <v/>
      </c>
      <c r="BK39" s="277"/>
      <c r="BL39" s="11"/>
      <c r="BM39" s="1513" t="str">
        <f>IF(OR(C39="",C40=""),"",CONCATENATE(C39,C40))</f>
        <v/>
      </c>
      <c r="BN39" s="1606" t="str">
        <f>IF(OR('JOURNÉE 1'!C40="",'JOURNÉE 1'!C41=""),"",CONCATENATE('JOURNÉE 1'!C40,'JOURNÉE 1'!C41))</f>
        <v/>
      </c>
      <c r="BO39" s="1606" t="str">
        <f>IF(I39="","",I39)</f>
        <v/>
      </c>
      <c r="BP39" s="1855">
        <f>IF(ISNA(VLOOKUP(BM39,'JOURNÉE 1'!$BI$10:$BK$257,2,FALSE)),"",VLOOKUP(BM39,'JOURNÉE 1'!$BI$10:$BK$257,2,FALSE))</f>
        <v>0</v>
      </c>
      <c r="BQ39" s="1606" t="str">
        <f>IF(BO39="","",MIN(BO39:BP39))</f>
        <v/>
      </c>
      <c r="BR39" s="1851" t="str">
        <f>IF(BS39="","",MIN(BS39:BT39))</f>
        <v/>
      </c>
      <c r="BS39" s="1606" t="str">
        <f>IF('JOURNÉE 1'!L40=0,"",'JOURNÉE 1'!L40)</f>
        <v/>
      </c>
      <c r="BT39" s="1809" t="str">
        <f>IF(ISNA(VLOOKUP(BN39,'JOURNÉE 2'!$BE$10:$BF$257,2,FALSE)),"",VLOOKUP(BN39,'JOURNÉE 2'!$BE$10:$BF$257,2,FALSE))</f>
        <v/>
      </c>
      <c r="BU39" s="1606" t="str">
        <f>IF(BT39=BR39,"",BR39)</f>
        <v/>
      </c>
      <c r="BV39" s="1795" t="str">
        <f>IF(BP39=BQ39,"",BQ39)</f>
        <v/>
      </c>
      <c r="BW39" s="1869"/>
      <c r="BX39" s="474" t="str">
        <f t="shared" si="20"/>
        <v/>
      </c>
      <c r="BY39" s="475" t="str">
        <f>IF('JOURNÉE 1'!C40=0,"",'JOURNÉE 1'!C40)</f>
        <v/>
      </c>
      <c r="BZ39" s="7">
        <v>31</v>
      </c>
      <c r="CA39" s="1445" t="s">
        <v>476</v>
      </c>
      <c r="CB39" s="1446">
        <v>36</v>
      </c>
      <c r="CC39" s="1447" t="s">
        <v>477</v>
      </c>
      <c r="CD39" s="17" t="s">
        <v>432</v>
      </c>
      <c r="CE39" s="882" t="str">
        <f t="shared" si="21"/>
        <v>MAX3</v>
      </c>
      <c r="CF39" s="878" t="s">
        <v>485</v>
      </c>
      <c r="CG39" s="7"/>
      <c r="CH39" s="94"/>
      <c r="CI39" s="1301" t="str">
        <f>IF(ISNA(VLOOKUP(CA39,'JOURNÉE 1'!$C$10:$AC$257,27,FALSE)),"",VLOOKUP(CA39,'JOURNÉE 1'!$C$10:$AC$257,27,FALSE))</f>
        <v/>
      </c>
      <c r="CJ39" s="465" t="str">
        <f>IF(ISNA(VLOOKUP(CA39,'JOURNÉE 2'!$C$10:$V$259,20,FALSE)),"",VLOOKUP(CA39,'JOURNÉE 2'!$C$10:$V$259,20,FALSE))</f>
        <v/>
      </c>
      <c r="CK39" s="1263" t="str">
        <f t="shared" si="48"/>
        <v/>
      </c>
      <c r="CL39" s="1266" t="s">
        <v>2029</v>
      </c>
      <c r="CM39" s="476" t="s">
        <v>2029</v>
      </c>
      <c r="CN39" s="476" t="s">
        <v>2029</v>
      </c>
      <c r="CO39" s="476" t="s">
        <v>2029</v>
      </c>
      <c r="CP39" s="476"/>
      <c r="CQ39" s="476"/>
      <c r="CR39" s="476"/>
      <c r="CS39" s="476"/>
      <c r="CT39" s="476"/>
      <c r="CU39" s="477"/>
      <c r="CV39" s="476"/>
      <c r="CW39" s="1270"/>
      <c r="CX39" s="11"/>
      <c r="CY39" s="1551"/>
      <c r="CZ39" s="7" t="str">
        <f>IF('JOURNÉE 1'!C40="","",'JOURNÉE 1'!C40)</f>
        <v/>
      </c>
      <c r="DA39" s="7" t="str">
        <f t="shared" si="23"/>
        <v/>
      </c>
      <c r="DB39" s="7" t="str">
        <f>IF('JOURNÉE 1'!AC40=0,"",'JOURNÉE 1'!AC40)</f>
        <v/>
      </c>
      <c r="DC39" s="7" t="str">
        <f>IF('JOURNÉE 1'!AP40=0,"",'JOURNÉE 1'!AP40)</f>
        <v/>
      </c>
      <c r="DD39" s="17" t="str">
        <f>IF(ISNA(VLOOKUP(BY39,'JOURNÉE 2'!$C$10:$AJ$45,1,FALSE)),"",VLOOKUP(BY39,'JOURNÉE 2'!$C$10:$AJ$45,1,FALSE))</f>
        <v/>
      </c>
      <c r="DE39" s="7" t="str">
        <f t="array" ref="DE39">IFERROR(INDEX(DD$9:DD$44,SMALL(IF(FREQUENCY(IF(DD$9:DD$80&lt;&gt;"",MATCH(DD$9:DD$80,DD$9:DD$80,0),""),ROW(DD$9:DD$80)-9)&gt;1,ROW(DD$9:DD$80)-9,""),ROW(A31))),"")</f>
        <v/>
      </c>
      <c r="DF39" s="468" t="str">
        <f t="array" ref="DF39">IF(DE39="","",MIN(IF(CZ$9:CZ$80=$DE39,DB$9:DB$80,"")))</f>
        <v/>
      </c>
      <c r="DG39" s="468" t="str">
        <f t="array" ref="DG39">IF(DE39="","",MIN(IF(CZ$9:CZ$80=$DE39,DC$9:DC$80,"")))</f>
        <v/>
      </c>
      <c r="DH39" s="7" t="str">
        <f>IF(ISNA(VLOOKUP(DD39,'JOURNÉE 1'!$C$10:$AE$45,24,FALSE)),"",VLOOKUP(DD39,'JOURNÉE 1'!$C$10:$AE$45,24,FALSE))</f>
        <v/>
      </c>
      <c r="DI39" s="7" t="str">
        <f>IF(ISNA(VLOOKUP(DD39,'JOURNÉE 1'!$C$10:$AP$45,35,FALSE)),"",VLOOKUP(DD39,'JOURNÉE 1'!$C$10:$AP$45,35,FALSE))</f>
        <v/>
      </c>
      <c r="DJ39" s="7" t="str">
        <f t="shared" si="24"/>
        <v/>
      </c>
      <c r="DK39" s="7" t="str">
        <f t="shared" si="25"/>
        <v/>
      </c>
      <c r="DL39" s="468" t="str">
        <f t="shared" si="26"/>
        <v/>
      </c>
      <c r="DM39" s="468" t="str">
        <f t="shared" si="27"/>
        <v/>
      </c>
      <c r="DN39" s="7" t="str">
        <f t="shared" si="28"/>
        <v/>
      </c>
      <c r="DO39" s="7"/>
      <c r="DP39" s="7"/>
      <c r="DQ39" s="7"/>
      <c r="DR39" s="11"/>
      <c r="DS39" s="469" t="str">
        <f ca="1">OFFSET($DK$9,INT((ROWS($1:31)-1)/2),MOD(ROWS($1:31)+1,2))</f>
        <v/>
      </c>
      <c r="DT39" s="7" t="str">
        <f t="shared" ca="1" si="29"/>
        <v/>
      </c>
      <c r="DU39" s="468" t="str">
        <f ca="1">OFFSET($DM$9,INT((ROWS($1:31)-1)/2),MOD(ROWS($1:31)+1,2))</f>
        <v/>
      </c>
      <c r="DV39" s="7" t="str">
        <f ca="1">IF(DT39="","",IF(DT39=0,"",IF(DT39="AB","",RANK(DT39,$DT$9:$DT$151,1)+COUNTIF($DT$9:DT39,DT39)-1)))</f>
        <v/>
      </c>
      <c r="DW39" s="468" t="str">
        <f t="shared" ca="1" si="30"/>
        <v/>
      </c>
      <c r="DX39" s="469" t="str">
        <f ca="1">OFFSET($DK$81,INT((ROWS($1:31)-1)/2),MOD(ROWS($1:31)+1,2))</f>
        <v/>
      </c>
      <c r="DY39" s="7" t="str">
        <f t="shared" ca="1" si="31"/>
        <v/>
      </c>
      <c r="DZ39" s="468" t="str">
        <f ca="1">OFFSET($DM$81,INT((ROWS($1:31)-1)/2),MOD(ROWS($1:31)+1,2))</f>
        <v/>
      </c>
      <c r="EA39" s="7" t="str">
        <f ca="1">IF(DY39="","",IF(DY39=0,"",IF(DY39="AB","",RANK(DY39,$DY$9:$DY$151,1)+COUNTIF($DY$9:DY39,DY39)-1)))</f>
        <v/>
      </c>
      <c r="EB39" s="468" t="str">
        <f t="shared" ca="1" si="32"/>
        <v/>
      </c>
      <c r="EC39" s="469" t="str">
        <f ca="1">OFFSET($DK$153,INT((ROWS($1:31)-1)/2),MOD(ROWS($1:31)+1,2))</f>
        <v/>
      </c>
      <c r="ED39" s="7" t="str">
        <f t="shared" ca="1" si="33"/>
        <v/>
      </c>
      <c r="EE39" s="468" t="str">
        <f ca="1">OFFSET($DM$153,INT((ROWS($1:31)-1)/2),MOD(ROWS($1:31)+1,2))</f>
        <v/>
      </c>
      <c r="EF39" s="7" t="str">
        <f ca="1">IF(EC39="","",IF(EC39=0,"",IF(EC39="AB","",RANK(EC39,$EC$9:$EC$104,1)+COUNTIF($EC$9:EC39,EC39)-1)))</f>
        <v/>
      </c>
      <c r="EG39" s="468" t="str">
        <f t="shared" ca="1" si="34"/>
        <v/>
      </c>
      <c r="EH39" s="468" t="str">
        <f ca="1">OFFSET($DK$201,INT((ROWS($1:31)-1)/2),MOD(ROWS($1:31)+1,2))</f>
        <v/>
      </c>
      <c r="EI39" s="7" t="str">
        <f t="shared" ca="1" si="35"/>
        <v/>
      </c>
      <c r="EJ39" s="468" t="str">
        <f ca="1">OFFSET($DM$201,INT((ROWS($1:31)-1)/2),MOD(ROWS($1:31)+1,2))</f>
        <v/>
      </c>
      <c r="EK39" s="7" t="str">
        <f ca="1">IF(EI39="","",IF(EI39=0,"",IF(EI39="AB","",RANK(EI39,$EI$9:$EI$104,1)+COUNTIF($EI$9:EI39,EI39)-1)))</f>
        <v/>
      </c>
      <c r="EL39" s="7" t="str">
        <f t="shared" ca="1" si="36"/>
        <v/>
      </c>
      <c r="EM39" s="469">
        <f ca="1">OFFSET($DK$237,INT((ROWS($1:31)-1)/2),MOD(ROWS($1:31)+1,2))</f>
        <v>0</v>
      </c>
      <c r="EN39" s="7" t="str">
        <f t="shared" ca="1" si="37"/>
        <v/>
      </c>
      <c r="EO39" s="468">
        <f ca="1">OFFSET($DM$237,INT((ROWS($1:31)-1)/2),MOD(ROWS($1:31)+1,2))</f>
        <v>0</v>
      </c>
      <c r="EP39" s="7" t="str">
        <f ca="1">IF(EN39="","",IF(EN39=0,"",IF(EN39="AB","",RANK(EN39,$EN$9:$EN$128,1)+COUNTIF($EN$9:EN39,EN39)-1)))</f>
        <v/>
      </c>
      <c r="EQ39" s="7" t="str">
        <f t="shared" ca="1" si="38"/>
        <v/>
      </c>
      <c r="ER39" s="469" t="str">
        <f ca="1">OFFSET($DK$305,INT((ROWS($1:31)-1)/2),MOD(ROWS($1:31)+1,2))</f>
        <v/>
      </c>
      <c r="ES39" s="7" t="str">
        <f t="shared" ca="1" si="39"/>
        <v/>
      </c>
      <c r="ET39" s="468" t="str">
        <f ca="1">OFFSET($DM$305,INT((ROWS($1:31)-1)/2),MOD(ROWS($1:31)+1,2))</f>
        <v/>
      </c>
      <c r="EU39" s="7" t="str">
        <f ca="1">IF(ES39="","",IF(ES39=0,"",IF(ES39="AB","",RANK(ES39,$ES$9:$ES$180,1)+COUNTIF($ES$9:ES39,ES39)-1)))</f>
        <v/>
      </c>
      <c r="EV39" s="468" t="str">
        <f t="shared" ca="1" si="40"/>
        <v/>
      </c>
      <c r="EW39" s="469" t="str">
        <f ca="1">OFFSET($DK$373,INT((ROWS($1:31)-1)/2),MOD(ROWS($1:31)+1,2))</f>
        <v/>
      </c>
      <c r="EX39" s="7" t="str">
        <f t="shared" ca="1" si="41"/>
        <v/>
      </c>
      <c r="EY39" s="468" t="str">
        <f ca="1">OFFSET($DM$373,INT((ROWS($1:31)-1)/2),MOD(ROWS($1:31)+1,2))</f>
        <v/>
      </c>
      <c r="EZ39" s="7" t="str">
        <f ca="1">IF(EX39="","",IF(EX39=0,"",IF(EX39="AB","",RANK(EX39,$EX$9:$EX$128,1)+COUNTIF($EX$9:EX39,EX39)-1)))</f>
        <v/>
      </c>
      <c r="FA39" s="468" t="str">
        <f t="shared" ca="1" si="42"/>
        <v/>
      </c>
      <c r="FB39" s="469" t="str">
        <f ca="1">OFFSET($DK$433,INT((ROWS($1:31)-1)/2),MOD(ROWS($1:31)+1,2))</f>
        <v/>
      </c>
      <c r="FC39" s="7" t="str">
        <f t="shared" ca="1" si="44"/>
        <v/>
      </c>
      <c r="FD39" s="468" t="str">
        <f ca="1">OFFSET($DM$433,INT((ROWS($1:31)-1)/2),MOD(ROWS($1:31)+1,2))</f>
        <v/>
      </c>
      <c r="FE39" s="7" t="str">
        <f ca="1">IF(FC39="","",IF(FC39=0,"",IF(FC39="AB","",RANK(FC39,$FC$9:$FC$122,1)+COUNTIF($FC$9:FC39,FC39)-1)))</f>
        <v/>
      </c>
      <c r="FF39" s="7" t="str">
        <f t="shared" ca="1" si="45"/>
        <v/>
      </c>
      <c r="FG39" s="475" t="str">
        <f ca="1">OFFSET($DK$489,INT((ROWS($1:31)-1)/2),MOD(ROWS($1:31)+1,2))</f>
        <v/>
      </c>
      <c r="FH39" s="935" t="str">
        <f t="shared" ca="1" si="46"/>
        <v/>
      </c>
      <c r="FI39" s="935" t="str">
        <f ca="1">OFFSET($DM$489,INT((ROWS($1:31)-1)/2),MOD(ROWS($1:31)+1,2))</f>
        <v/>
      </c>
      <c r="FJ39" s="935" t="str">
        <f ca="1">IF(FH39="","",IF(FH39=0,"",IF(FH39="AB","",RANK(FH39,$FH$9:$FH$122,1)+COUNTIF($FH$9:FH39,FH39)-1)))</f>
        <v/>
      </c>
      <c r="FK39" s="935" t="str">
        <f t="shared" ca="1" si="47"/>
        <v/>
      </c>
    </row>
    <row r="40" spans="1:167" ht="15.75" customHeight="1" x14ac:dyDescent="0.4">
      <c r="A40" s="1639"/>
      <c r="B40" s="1483"/>
      <c r="C40" s="232" t="str">
        <f>IF(ISBLANK('JOURNÉE 2'!C41),"",'JOURNÉE 2'!C41)</f>
        <v/>
      </c>
      <c r="D40" s="98" t="str">
        <f>IF(ISBLANK('JOURNÉE 2'!D41),"",'JOURNÉE 2'!D41)</f>
        <v/>
      </c>
      <c r="E40" s="98" t="str">
        <f>IF(ISBLANK('JOURNÉE 2'!E41),"",'JOURNÉE 2'!E41)</f>
        <v/>
      </c>
      <c r="F40" s="87" t="str">
        <f>IF(ISBLANK('JOURNÉE 2'!F41),"",'JOURNÉE 2'!F41)</f>
        <v/>
      </c>
      <c r="G40" s="87" t="str">
        <f>IF(ISBLANK('JOURNÉE 2'!G41),"",'JOURNÉE 2'!G41)</f>
        <v/>
      </c>
      <c r="H40" s="470" t="str">
        <f>IF(ISBLANK('JOURNÉE 2'!I41),"",'JOURNÉE 2'!I41)</f>
        <v/>
      </c>
      <c r="I40" s="1833"/>
      <c r="J40" s="1465"/>
      <c r="K40" s="1465"/>
      <c r="L40" s="1465"/>
      <c r="M40" s="141"/>
      <c r="N40" s="87"/>
      <c r="O40" s="141"/>
      <c r="P40" s="152"/>
      <c r="Q40" s="1847"/>
      <c r="R40" s="1465"/>
      <c r="S40" s="1465"/>
      <c r="T40" s="1833"/>
      <c r="U40" s="1465"/>
      <c r="V40" s="1465"/>
      <c r="W40" s="279" t="str">
        <f>IF(ISBLANK('JOURNÉE 2'!U41),"",'JOURNÉE 2'!U41)</f>
        <v/>
      </c>
      <c r="X40" s="83" t="str">
        <f t="shared" si="0"/>
        <v/>
      </c>
      <c r="Y40" s="140" t="str">
        <f>IF('JOURNÉE 1'!AB41=0,"",'JOURNÉE 1'!AB41)</f>
        <v/>
      </c>
      <c r="Z40" s="83" t="str">
        <f t="shared" si="1"/>
        <v/>
      </c>
      <c r="AA40" s="83" t="str">
        <f t="shared" si="43"/>
        <v/>
      </c>
      <c r="AB40" s="83" t="str">
        <f t="shared" si="2"/>
        <v/>
      </c>
      <c r="AC40" s="83" t="str">
        <f t="shared" si="3"/>
        <v/>
      </c>
      <c r="AD40" s="83" t="str">
        <f>IF('JOURNÉE 1'!AG41="","",'JOURNÉE 1'!AG41)</f>
        <v/>
      </c>
      <c r="AE40" s="455" t="str">
        <f t="shared" si="4"/>
        <v/>
      </c>
      <c r="AF40" s="85" t="str">
        <f t="shared" si="5"/>
        <v/>
      </c>
      <c r="AG40" s="85" t="str">
        <f t="shared" si="6"/>
        <v/>
      </c>
      <c r="AH40" s="85"/>
      <c r="AI40" s="85"/>
      <c r="AJ40" s="87"/>
      <c r="AK40" s="136"/>
      <c r="AL40" s="276" t="str">
        <f t="shared" si="7"/>
        <v/>
      </c>
      <c r="AM40" s="87" t="str">
        <f t="shared" si="8"/>
        <v/>
      </c>
      <c r="AN40" s="471" t="str">
        <f t="shared" si="9"/>
        <v/>
      </c>
      <c r="AO40" s="471" t="str">
        <f t="shared" si="10"/>
        <v/>
      </c>
      <c r="AP40" s="457" t="str">
        <f t="shared" si="11"/>
        <v/>
      </c>
      <c r="AQ40" s="284" t="str">
        <f>IF('JOURNÉE 1'!AP41="","",'JOURNÉE 1'!AP41)</f>
        <v/>
      </c>
      <c r="AR40" s="270" t="str">
        <f>IF('JOURNÉE 1'!AT41="","",'JOURNÉE 1'!AT41)</f>
        <v/>
      </c>
      <c r="AS40" s="270" t="str">
        <f t="shared" si="12"/>
        <v/>
      </c>
      <c r="AT40" s="270" t="str">
        <f t="shared" si="13"/>
        <v/>
      </c>
      <c r="AU40" s="288"/>
      <c r="AV40" s="289"/>
      <c r="AW40" s="288"/>
      <c r="AX40" s="288"/>
      <c r="AY40" s="270" t="str">
        <f t="shared" si="14"/>
        <v/>
      </c>
      <c r="AZ40" s="271" t="str">
        <f t="shared" si="15"/>
        <v/>
      </c>
      <c r="BA40" s="272" t="str">
        <f t="shared" si="16"/>
        <v/>
      </c>
      <c r="BB40" s="458" t="str">
        <f t="shared" si="17"/>
        <v/>
      </c>
      <c r="BC40" s="319" t="str">
        <f t="shared" si="18"/>
        <v/>
      </c>
      <c r="BD40" s="484"/>
      <c r="BE40" s="278" t="str">
        <f t="shared" si="19"/>
        <v/>
      </c>
      <c r="BF40" s="1639"/>
      <c r="BG40" s="1639"/>
      <c r="BH40" s="1833"/>
      <c r="BI40" s="1465"/>
      <c r="BJ40" s="1849"/>
      <c r="BK40" s="277"/>
      <c r="BL40" s="11"/>
      <c r="BM40" s="1723"/>
      <c r="BN40" s="1528"/>
      <c r="BO40" s="1528"/>
      <c r="BP40" s="1528"/>
      <c r="BQ40" s="1528"/>
      <c r="BR40" s="1852"/>
      <c r="BS40" s="1528"/>
      <c r="BT40" s="1514"/>
      <c r="BU40" s="1528"/>
      <c r="BV40" s="1796"/>
      <c r="BW40" s="1798"/>
      <c r="BX40" s="474" t="str">
        <f t="shared" si="20"/>
        <v/>
      </c>
      <c r="BY40" s="475" t="str">
        <f>IF('JOURNÉE 1'!C41=0,"",'JOURNÉE 1'!C41)</f>
        <v/>
      </c>
      <c r="BZ40" s="7">
        <v>32</v>
      </c>
      <c r="CA40" s="1445" t="s">
        <v>480</v>
      </c>
      <c r="CB40" s="1446">
        <v>36</v>
      </c>
      <c r="CC40" s="1447" t="s">
        <v>481</v>
      </c>
      <c r="CD40" s="17" t="s">
        <v>432</v>
      </c>
      <c r="CE40" s="882" t="str">
        <f t="shared" si="21"/>
        <v>MAX3</v>
      </c>
      <c r="CF40" s="878" t="s">
        <v>487</v>
      </c>
      <c r="CG40" s="7"/>
      <c r="CH40" s="94"/>
      <c r="CI40" s="1301" t="str">
        <f>IF(ISNA(VLOOKUP(CA40,'JOURNÉE 1'!$C$10:$AC$257,27,FALSE)),"",VLOOKUP(CA40,'JOURNÉE 1'!$C$10:$AC$257,27,FALSE))</f>
        <v/>
      </c>
      <c r="CJ40" s="465" t="str">
        <f>IF(ISNA(VLOOKUP(CA40,'JOURNÉE 2'!$C$10:$V$259,20,FALSE)),"",VLOOKUP(CA40,'JOURNÉE 2'!$C$10:$V$259,20,FALSE))</f>
        <v/>
      </c>
      <c r="CK40" s="1263" t="str">
        <f t="shared" si="48"/>
        <v/>
      </c>
      <c r="CL40" s="1266" t="s">
        <v>2029</v>
      </c>
      <c r="CM40" s="476" t="s">
        <v>2029</v>
      </c>
      <c r="CN40" s="476" t="s">
        <v>2029</v>
      </c>
      <c r="CO40" s="476" t="s">
        <v>2029</v>
      </c>
      <c r="CP40" s="476"/>
      <c r="CQ40" s="476"/>
      <c r="CR40" s="476"/>
      <c r="CS40" s="476"/>
      <c r="CT40" s="476"/>
      <c r="CU40" s="477"/>
      <c r="CV40" s="476"/>
      <c r="CW40" s="1270"/>
      <c r="CX40" s="11"/>
      <c r="CY40" s="1551"/>
      <c r="CZ40" s="7" t="str">
        <f>IF('JOURNÉE 1'!C41="","",'JOURNÉE 1'!C41)</f>
        <v/>
      </c>
      <c r="DA40" s="7" t="str">
        <f t="shared" si="23"/>
        <v/>
      </c>
      <c r="DB40" s="7" t="str">
        <f>IF('JOURNÉE 1'!AC41=0,"",'JOURNÉE 1'!AC41)</f>
        <v/>
      </c>
      <c r="DC40" s="7" t="str">
        <f>IF('JOURNÉE 1'!AP41=0,"",'JOURNÉE 1'!AP41)</f>
        <v/>
      </c>
      <c r="DD40" s="17" t="str">
        <f>IF(ISNA(VLOOKUP(BY40,'JOURNÉE 2'!$C$10:$AJ$45,1,FALSE)),"",VLOOKUP(BY40,'JOURNÉE 2'!$C$10:$AJ$45,1,FALSE))</f>
        <v/>
      </c>
      <c r="DE40" s="7" t="str">
        <f t="array" ref="DE40">IFERROR(INDEX(DD$9:DD$44,SMALL(IF(FREQUENCY(IF(DD$9:DD$80&lt;&gt;"",MATCH(DD$9:DD$80,DD$9:DD$80,0),""),ROW(DD$9:DD$80)-9)&gt;1,ROW(DD$9:DD$80)-9,""),ROW(A32))),"")</f>
        <v/>
      </c>
      <c r="DF40" s="468" t="str">
        <f t="array" ref="DF40">IF(DE40="","",MIN(IF(CZ$9:CZ$80=$DE40,DB$9:DB$80,"")))</f>
        <v/>
      </c>
      <c r="DG40" s="468" t="str">
        <f t="array" ref="DG40">IF(DE40="","",MIN(IF(CZ$9:CZ$80=$DE40,DC$9:DC$80,"")))</f>
        <v/>
      </c>
      <c r="DH40" s="7" t="str">
        <f>IF(ISNA(VLOOKUP(DD40,'JOURNÉE 1'!$C$10:$AE$45,24,FALSE)),"",VLOOKUP(DD40,'JOURNÉE 1'!$C$10:$AE$45,24,FALSE))</f>
        <v/>
      </c>
      <c r="DI40" s="7" t="str">
        <f>IF(ISNA(VLOOKUP(DD40,'JOURNÉE 1'!$C$10:$AP$45,35,FALSE)),"",VLOOKUP(DD40,'JOURNÉE 1'!$C$10:$AP$45,35,FALSE))</f>
        <v/>
      </c>
      <c r="DJ40" s="7" t="str">
        <f t="shared" si="24"/>
        <v/>
      </c>
      <c r="DK40" s="7" t="str">
        <f t="shared" si="25"/>
        <v/>
      </c>
      <c r="DL40" s="468" t="str">
        <f t="shared" si="26"/>
        <v/>
      </c>
      <c r="DM40" s="468" t="str">
        <f t="shared" si="27"/>
        <v/>
      </c>
      <c r="DN40" s="7" t="str">
        <f t="shared" si="28"/>
        <v/>
      </c>
      <c r="DO40" s="7"/>
      <c r="DP40" s="7"/>
      <c r="DQ40" s="7"/>
      <c r="DR40" s="11"/>
      <c r="DS40" s="469" t="str">
        <f ca="1">OFFSET($DK$9,INT((ROWS($1:32)-1)/2),MOD(ROWS($1:32)+1,2))</f>
        <v/>
      </c>
      <c r="DT40" s="7" t="str">
        <f t="shared" ca="1" si="29"/>
        <v/>
      </c>
      <c r="DU40" s="468" t="str">
        <f ca="1">OFFSET($DM$9,INT((ROWS($1:32)-1)/2),MOD(ROWS($1:32)+1,2))</f>
        <v/>
      </c>
      <c r="DV40" s="7" t="str">
        <f ca="1">IF(DT40="","",IF(DT40=0,"",IF(DT40="AB","",RANK(DT40,$DT$9:$DT$151,1)+COUNTIF($DT$9:DT40,DT40)-1)))</f>
        <v/>
      </c>
      <c r="DW40" s="468" t="str">
        <f t="shared" ca="1" si="30"/>
        <v/>
      </c>
      <c r="DX40" s="469" t="str">
        <f ca="1">OFFSET($DK$81,INT((ROWS($1:32)-1)/2),MOD(ROWS($1:32)+1,2))</f>
        <v/>
      </c>
      <c r="DY40" s="7" t="str">
        <f t="shared" ca="1" si="31"/>
        <v/>
      </c>
      <c r="DZ40" s="468" t="str">
        <f ca="1">OFFSET($DM$81,INT((ROWS($1:32)-1)/2),MOD(ROWS($1:32)+1,2))</f>
        <v/>
      </c>
      <c r="EA40" s="7" t="str">
        <f ca="1">IF(DY40="","",IF(DY40=0,"",IF(DY40="AB","",RANK(DY40,$DY$9:$DY$151,1)+COUNTIF($DY$9:DY40,DY40)-1)))</f>
        <v/>
      </c>
      <c r="EB40" s="468" t="str">
        <f t="shared" ca="1" si="32"/>
        <v/>
      </c>
      <c r="EC40" s="469" t="str">
        <f ca="1">OFFSET($DK$153,INT((ROWS($1:32)-1)/2),MOD(ROWS($1:32)+1,2))</f>
        <v/>
      </c>
      <c r="ED40" s="7" t="str">
        <f t="shared" ca="1" si="33"/>
        <v/>
      </c>
      <c r="EE40" s="468" t="str">
        <f ca="1">OFFSET($DM$153,INT((ROWS($1:32)-1)/2),MOD(ROWS($1:32)+1,2))</f>
        <v/>
      </c>
      <c r="EF40" s="7" t="str">
        <f ca="1">IF(EC40="","",IF(EC40=0,"",IF(EC40="AB","",RANK(EC40,$EC$9:$EC$104,1)+COUNTIF($EC$9:EC40,EC40)-1)))</f>
        <v/>
      </c>
      <c r="EG40" s="468" t="str">
        <f t="shared" ca="1" si="34"/>
        <v/>
      </c>
      <c r="EH40" s="468" t="str">
        <f ca="1">OFFSET($DK$201,INT((ROWS($1:32)-1)/2),MOD(ROWS($1:32)+1,2))</f>
        <v/>
      </c>
      <c r="EI40" s="7" t="str">
        <f t="shared" ca="1" si="35"/>
        <v/>
      </c>
      <c r="EJ40" s="468" t="str">
        <f ca="1">OFFSET($DM$201,INT((ROWS($1:32)-1)/2),MOD(ROWS($1:32)+1,2))</f>
        <v/>
      </c>
      <c r="EK40" s="7" t="str">
        <f ca="1">IF(EI40="","",IF(EI40=0,"",IF(EI40="AB","",RANK(EI40,$EI$9:$EI$104,1)+COUNTIF($EI$9:EI40,EI40)-1)))</f>
        <v/>
      </c>
      <c r="EL40" s="7" t="str">
        <f t="shared" ca="1" si="36"/>
        <v/>
      </c>
      <c r="EM40" s="469">
        <f ca="1">OFFSET($DK$237,INT((ROWS($1:32)-1)/2),MOD(ROWS($1:32)+1,2))</f>
        <v>0</v>
      </c>
      <c r="EN40" s="7" t="str">
        <f t="shared" ca="1" si="37"/>
        <v/>
      </c>
      <c r="EO40" s="468">
        <f ca="1">OFFSET($DM$237,INT((ROWS($1:32)-1)/2),MOD(ROWS($1:32)+1,2))</f>
        <v>0</v>
      </c>
      <c r="EP40" s="7" t="str">
        <f ca="1">IF(EN40="","",IF(EN40=0,"",IF(EN40="AB","",RANK(EN40,$EN$9:$EN$128,1)+COUNTIF($EN$9:EN40,EN40)-1)))</f>
        <v/>
      </c>
      <c r="EQ40" s="7" t="str">
        <f t="shared" ca="1" si="38"/>
        <v/>
      </c>
      <c r="ER40" s="469" t="str">
        <f ca="1">OFFSET($DK$305,INT((ROWS($1:32)-1)/2),MOD(ROWS($1:32)+1,2))</f>
        <v/>
      </c>
      <c r="ES40" s="7" t="str">
        <f t="shared" ca="1" si="39"/>
        <v/>
      </c>
      <c r="ET40" s="468" t="str">
        <f ca="1">OFFSET($DM$305,INT((ROWS($1:32)-1)/2),MOD(ROWS($1:32)+1,2))</f>
        <v/>
      </c>
      <c r="EU40" s="7" t="str">
        <f ca="1">IF(ES40="","",IF(ES40=0,"",IF(ES40="AB","",RANK(ES40,$ES$9:$ES$180,1)+COUNTIF($ES$9:ES40,ES40)-1)))</f>
        <v/>
      </c>
      <c r="EV40" s="468" t="str">
        <f t="shared" ca="1" si="40"/>
        <v/>
      </c>
      <c r="EW40" s="469" t="str">
        <f ca="1">OFFSET($DK$373,INT((ROWS($1:32)-1)/2),MOD(ROWS($1:32)+1,2))</f>
        <v/>
      </c>
      <c r="EX40" s="7" t="str">
        <f t="shared" ca="1" si="41"/>
        <v/>
      </c>
      <c r="EY40" s="468" t="str">
        <f ca="1">OFFSET($DM$373,INT((ROWS($1:32)-1)/2),MOD(ROWS($1:32)+1,2))</f>
        <v/>
      </c>
      <c r="EZ40" s="7" t="str">
        <f ca="1">IF(EX40="","",IF(EX40=0,"",IF(EX40="AB","",RANK(EX40,$EX$9:$EX$128,1)+COUNTIF($EX$9:EX40,EX40)-1)))</f>
        <v/>
      </c>
      <c r="FA40" s="468" t="str">
        <f t="shared" ca="1" si="42"/>
        <v/>
      </c>
      <c r="FB40" s="469" t="str">
        <f ca="1">OFFSET($DK$433,INT((ROWS($1:32)-1)/2),MOD(ROWS($1:32)+1,2))</f>
        <v/>
      </c>
      <c r="FC40" s="7" t="str">
        <f t="shared" ca="1" si="44"/>
        <v/>
      </c>
      <c r="FD40" s="468" t="str">
        <f ca="1">OFFSET($DM$433,INT((ROWS($1:32)-1)/2),MOD(ROWS($1:32)+1,2))</f>
        <v/>
      </c>
      <c r="FE40" s="7" t="str">
        <f ca="1">IF(FC40="","",IF(FC40=0,"",IF(FC40="AB","",RANK(FC40,$FC$9:$FC$122,1)+COUNTIF($FC$9:FC40,FC40)-1)))</f>
        <v/>
      </c>
      <c r="FF40" s="7" t="str">
        <f t="shared" ca="1" si="45"/>
        <v/>
      </c>
      <c r="FG40" s="475" t="str">
        <f ca="1">OFFSET($DK$489,INT((ROWS($1:32)-1)/2),MOD(ROWS($1:32)+1,2))</f>
        <v/>
      </c>
      <c r="FH40" s="935" t="str">
        <f t="shared" ca="1" si="46"/>
        <v/>
      </c>
      <c r="FI40" s="935" t="str">
        <f ca="1">OFFSET($DM$489,INT((ROWS($1:32)-1)/2),MOD(ROWS($1:32)+1,2))</f>
        <v/>
      </c>
      <c r="FJ40" s="935" t="str">
        <f ca="1">IF(FH40="","",IF(FH40=0,"",IF(FH40="AB","",RANK(FH40,$FH$9:$FH$122,1)+COUNTIF($FH$9:FH40,FH40)-1)))</f>
        <v/>
      </c>
      <c r="FK40" s="935" t="str">
        <f t="shared" ca="1" si="47"/>
        <v/>
      </c>
    </row>
    <row r="41" spans="1:167" ht="15.75" customHeight="1" x14ac:dyDescent="0.4">
      <c r="A41" s="1639"/>
      <c r="B41" s="1830"/>
      <c r="C41" s="232" t="str">
        <f>IF(ISBLANK('JOURNÉE 2'!C42),"",'JOURNÉE 2'!C42)</f>
        <v/>
      </c>
      <c r="D41" s="98" t="str">
        <f>IF(ISBLANK('JOURNÉE 2'!D42),"",'JOURNÉE 2'!D42)</f>
        <v/>
      </c>
      <c r="E41" s="98" t="str">
        <f>IF(ISBLANK('JOURNÉE 2'!E42),"",'JOURNÉE 2'!E42)</f>
        <v/>
      </c>
      <c r="F41" s="87" t="str">
        <f>IF(ISBLANK('JOURNÉE 2'!F42),"",'JOURNÉE 2'!F42)</f>
        <v/>
      </c>
      <c r="G41" s="87" t="str">
        <f>IF(ISBLANK('JOURNÉE 2'!G42),"",'JOURNÉE 2'!G42)</f>
        <v/>
      </c>
      <c r="H41" s="470" t="str">
        <f>IF(ISBLANK('JOURNÉE 2'!I42),"",'JOURNÉE 2'!I42)</f>
        <v/>
      </c>
      <c r="I41" s="1823" t="str">
        <f>IF(ISBLANK('JOURNÉE 2'!K42),"",'JOURNÉE 2'!K42)</f>
        <v/>
      </c>
      <c r="J41" s="1815" t="str">
        <f>IF(OR(I41="",I41=0,I41=999),"",I41)</f>
        <v/>
      </c>
      <c r="K41" s="1815" t="str">
        <f>IF('JOURNÉE 1'!K42=0,"",'JOURNÉE 1'!K42)</f>
        <v/>
      </c>
      <c r="L41" s="1815" t="str">
        <f>IF(OR(K41="",K41=0,K41=999),"",K41)</f>
        <v/>
      </c>
      <c r="M41" s="141"/>
      <c r="N41" s="87"/>
      <c r="O41" s="141"/>
      <c r="P41" s="152"/>
      <c r="Q41" s="1846" t="str">
        <f>IF(I41="","",I41-$BE$5)</f>
        <v/>
      </c>
      <c r="R41" s="1815" t="str">
        <f>IF(I41="","",RANK(I41,($I$9:$K$260),1))</f>
        <v/>
      </c>
      <c r="S41" s="1815" t="str">
        <f>IF(R41&gt;20,"",IF(R41&lt;=190,40-((R41-1)*2),1))</f>
        <v/>
      </c>
      <c r="T41" s="1834" t="str">
        <f>IF(OR(I41=""),"",RANK(I41,($I$9:$I$43),1))</f>
        <v/>
      </c>
      <c r="U41" s="1466" t="str">
        <f>IF(OR(K41=""),"",RANK(K41,($K$9:$K$43),1))</f>
        <v/>
      </c>
      <c r="V41" s="1466" t="str">
        <f>IF(T41="","",IF(T41&gt;3,"",IF(T41=1,I41,IF(T41=2,I41,IF(T41=3,I41)))))</f>
        <v/>
      </c>
      <c r="W41" s="275" t="str">
        <f>IF(ISBLANK('JOURNÉE 2'!U42),"",'JOURNÉE 2'!U42)</f>
        <v/>
      </c>
      <c r="X41" s="83" t="str">
        <f t="shared" si="0"/>
        <v/>
      </c>
      <c r="Y41" s="140" t="str">
        <f>IF('JOURNÉE 1'!AB42=0,"",'JOURNÉE 1'!AB42)</f>
        <v/>
      </c>
      <c r="Z41" s="83" t="str">
        <f t="shared" si="1"/>
        <v/>
      </c>
      <c r="AA41" s="83" t="str">
        <f t="shared" si="43"/>
        <v/>
      </c>
      <c r="AB41" s="83" t="str">
        <f t="shared" si="2"/>
        <v/>
      </c>
      <c r="AC41" s="83" t="str">
        <f t="shared" si="3"/>
        <v/>
      </c>
      <c r="AD41" s="83" t="str">
        <f>IF('JOURNÉE 1'!AG42="","",'JOURNÉE 1'!AG42)</f>
        <v/>
      </c>
      <c r="AE41" s="455" t="str">
        <f t="shared" si="4"/>
        <v/>
      </c>
      <c r="AF41" s="471" t="str">
        <f t="shared" si="5"/>
        <v/>
      </c>
      <c r="AG41" s="471" t="str">
        <f t="shared" si="6"/>
        <v/>
      </c>
      <c r="AH41" s="471"/>
      <c r="AI41" s="471"/>
      <c r="AJ41" s="83"/>
      <c r="AK41" s="140"/>
      <c r="AL41" s="276" t="str">
        <f t="shared" si="7"/>
        <v/>
      </c>
      <c r="AM41" s="83" t="str">
        <f t="shared" si="8"/>
        <v/>
      </c>
      <c r="AN41" s="471" t="str">
        <f t="shared" si="9"/>
        <v/>
      </c>
      <c r="AO41" s="471" t="str">
        <f t="shared" si="10"/>
        <v/>
      </c>
      <c r="AP41" s="457" t="str">
        <f t="shared" si="11"/>
        <v/>
      </c>
      <c r="AQ41" s="284" t="str">
        <f>IF('JOURNÉE 1'!AP42="","",'JOURNÉE 1'!AP42)</f>
        <v/>
      </c>
      <c r="AR41" s="270" t="str">
        <f>IF('JOURNÉE 1'!AT42="","",'JOURNÉE 1'!AT42)</f>
        <v/>
      </c>
      <c r="AS41" s="270" t="str">
        <f t="shared" si="12"/>
        <v/>
      </c>
      <c r="AT41" s="270" t="str">
        <f t="shared" si="13"/>
        <v/>
      </c>
      <c r="AU41" s="288"/>
      <c r="AV41" s="289"/>
      <c r="AW41" s="288"/>
      <c r="AX41" s="288"/>
      <c r="AY41" s="270" t="str">
        <f t="shared" si="14"/>
        <v/>
      </c>
      <c r="AZ41" s="271" t="str">
        <f t="shared" si="15"/>
        <v/>
      </c>
      <c r="BA41" s="272" t="str">
        <f t="shared" si="16"/>
        <v/>
      </c>
      <c r="BB41" s="458" t="str">
        <f t="shared" si="17"/>
        <v/>
      </c>
      <c r="BC41" s="319" t="str">
        <f t="shared" si="18"/>
        <v/>
      </c>
      <c r="BD41" s="484"/>
      <c r="BE41" s="278" t="str">
        <f t="shared" si="19"/>
        <v/>
      </c>
      <c r="BF41" s="1639"/>
      <c r="BG41" s="1639"/>
      <c r="BH41" s="1823" t="str">
        <f>IF('JOURNÉE 1'!K42=0,"",'JOURNÉE 1'!K42)</f>
        <v/>
      </c>
      <c r="BI41" s="1815" t="str">
        <f>IF(ISBLANK('JOURNÉE 2'!K42),"",'JOURNÉE 2'!K42)</f>
        <v/>
      </c>
      <c r="BJ41" s="1817" t="str">
        <f>IF(BW41="","",BW41)</f>
        <v/>
      </c>
      <c r="BK41" s="483"/>
      <c r="BL41" s="11"/>
      <c r="BM41" s="1513" t="str">
        <f>IF(OR(C41="",C42=""),"",CONCATENATE(C41,C42))</f>
        <v/>
      </c>
      <c r="BN41" s="1606" t="str">
        <f>IF(OR('JOURNÉE 1'!C42="",'JOURNÉE 1'!C43=""),"",CONCATENATE('JOURNÉE 1'!C42,'JOURNÉE 1'!C43))</f>
        <v/>
      </c>
      <c r="BO41" s="1606" t="str">
        <f>IF(I41="","",I41)</f>
        <v/>
      </c>
      <c r="BP41" s="1855">
        <f>IF(ISNA(VLOOKUP(BM41,'JOURNÉE 1'!$BI$10:$BK$257,2,FALSE)),"",VLOOKUP(BM41,'JOURNÉE 1'!$BI$10:$BK$257,2,FALSE))</f>
        <v>0</v>
      </c>
      <c r="BQ41" s="1606" t="str">
        <f>IF(BO41="","",MIN(BO41:BP41))</f>
        <v/>
      </c>
      <c r="BR41" s="1851" t="str">
        <f>IF(BS41="","",MIN(BS41:BT41))</f>
        <v/>
      </c>
      <c r="BS41" s="1606" t="str">
        <f>IF('JOURNÉE 1'!L42=0,"",'JOURNÉE 1'!L42)</f>
        <v/>
      </c>
      <c r="BT41" s="1809" t="str">
        <f>IF(ISNA(VLOOKUP(BN41,'JOURNÉE 2'!$BE$10:$BF$257,2,FALSE)),"",VLOOKUP(BN41,'JOURNÉE 2'!$BE$10:$BF$257,2,FALSE))</f>
        <v/>
      </c>
      <c r="BU41" s="1606" t="str">
        <f>IF(BT41=BR41,"",BR41)</f>
        <v/>
      </c>
      <c r="BV41" s="1795" t="str">
        <f>IF(BP41=BQ41,"",BQ41)</f>
        <v/>
      </c>
      <c r="BW41" s="1869"/>
      <c r="BX41" s="474" t="str">
        <f t="shared" si="20"/>
        <v/>
      </c>
      <c r="BY41" s="475" t="str">
        <f>IF('JOURNÉE 1'!C42=0,"",'JOURNÉE 1'!C42)</f>
        <v/>
      </c>
      <c r="BZ41" s="7">
        <v>33</v>
      </c>
      <c r="CA41" s="1445" t="s">
        <v>482</v>
      </c>
      <c r="CB41" s="1446">
        <v>16.5</v>
      </c>
      <c r="CC41" s="1447" t="s">
        <v>483</v>
      </c>
      <c r="CD41" s="17" t="s">
        <v>432</v>
      </c>
      <c r="CE41" s="882" t="str">
        <f t="shared" si="21"/>
        <v>MAX2</v>
      </c>
      <c r="CF41" s="878" t="s">
        <v>489</v>
      </c>
      <c r="CG41" s="7"/>
      <c r="CH41" s="94"/>
      <c r="CI41" s="1301" t="str">
        <f>IF(ISNA(VLOOKUP(CA41,'JOURNÉE 1'!$C$10:$AC$257,27,FALSE)),"",VLOOKUP(CA41,'JOURNÉE 1'!$C$10:$AC$257,27,FALSE))</f>
        <v/>
      </c>
      <c r="CJ41" s="465">
        <f>IF(ISNA(VLOOKUP(CA41,'JOURNÉE 2'!$C$10:$V$259,20,FALSE)),"",VLOOKUP(CA41,'JOURNÉE 2'!$C$10:$V$259,20,FALSE))</f>
        <v>83</v>
      </c>
      <c r="CK41" s="1263">
        <f t="shared" si="48"/>
        <v>83</v>
      </c>
      <c r="CL41" s="1266" t="s">
        <v>2029</v>
      </c>
      <c r="CM41" s="476">
        <v>88</v>
      </c>
      <c r="CN41" s="476" t="s">
        <v>2029</v>
      </c>
      <c r="CO41" s="476">
        <v>83</v>
      </c>
      <c r="CP41" s="476"/>
      <c r="CQ41" s="476"/>
      <c r="CR41" s="476"/>
      <c r="CS41" s="476"/>
      <c r="CT41" s="476"/>
      <c r="CU41" s="477"/>
      <c r="CV41" s="476"/>
      <c r="CW41" s="1270"/>
      <c r="CX41" s="11"/>
      <c r="CY41" s="1551"/>
      <c r="CZ41" s="7" t="str">
        <f>IF('JOURNÉE 1'!C42="","",'JOURNÉE 1'!C42)</f>
        <v/>
      </c>
      <c r="DA41" s="7" t="str">
        <f t="shared" si="23"/>
        <v/>
      </c>
      <c r="DB41" s="7" t="str">
        <f>IF('JOURNÉE 1'!AC42=0,"",'JOURNÉE 1'!AC42)</f>
        <v/>
      </c>
      <c r="DC41" s="7" t="str">
        <f>IF('JOURNÉE 1'!AP42=0,"",'JOURNÉE 1'!AP42)</f>
        <v/>
      </c>
      <c r="DD41" s="17" t="str">
        <f>IF(ISNA(VLOOKUP(BY41,'JOURNÉE 2'!$C$10:$AJ$45,1,FALSE)),"",VLOOKUP(BY41,'JOURNÉE 2'!$C$10:$AJ$45,1,FALSE))</f>
        <v/>
      </c>
      <c r="DE41" s="7" t="str">
        <f t="array" ref="DE41">IFERROR(INDEX(DD$9:DD$44,SMALL(IF(FREQUENCY(IF(DD$9:DD$80&lt;&gt;"",MATCH(DD$9:DD$80,DD$9:DD$80,0),""),ROW(DD$9:DD$80)-9)&gt;1,ROW(DD$9:DD$80)-9,""),ROW(A33))),"")</f>
        <v/>
      </c>
      <c r="DF41" s="468" t="str">
        <f t="array" ref="DF41">IF(DE41="","",MIN(IF(CZ$9:CZ$80=$DE41,DB$9:DB$80,"")))</f>
        <v/>
      </c>
      <c r="DG41" s="468" t="str">
        <f t="array" ref="DG41">IF(DE41="","",MIN(IF(CZ$9:CZ$80=$DE41,DC$9:DC$80,"")))</f>
        <v/>
      </c>
      <c r="DH41" s="7" t="str">
        <f>IF(ISNA(VLOOKUP(DD41,'JOURNÉE 1'!$C$10:$AE$45,24,FALSE)),"",VLOOKUP(DD41,'JOURNÉE 1'!$C$10:$AE$45,24,FALSE))</f>
        <v/>
      </c>
      <c r="DI41" s="7" t="str">
        <f>IF(ISNA(VLOOKUP(DD41,'JOURNÉE 1'!$C$10:$AP$45,35,FALSE)),"",VLOOKUP(DD41,'JOURNÉE 1'!$C$10:$AP$45,35,FALSE))</f>
        <v/>
      </c>
      <c r="DJ41" s="7" t="str">
        <f t="shared" si="24"/>
        <v/>
      </c>
      <c r="DK41" s="7" t="str">
        <f t="shared" si="25"/>
        <v/>
      </c>
      <c r="DL41" s="468" t="str">
        <f t="shared" si="26"/>
        <v/>
      </c>
      <c r="DM41" s="468" t="str">
        <f t="shared" si="27"/>
        <v/>
      </c>
      <c r="DN41" s="7" t="str">
        <f t="shared" si="28"/>
        <v/>
      </c>
      <c r="DO41" s="7"/>
      <c r="DP41" s="7"/>
      <c r="DQ41" s="7"/>
      <c r="DR41" s="11"/>
      <c r="DS41" s="469" t="str">
        <f ca="1">OFFSET($DK$9,INT((ROWS($1:33)-1)/2),MOD(ROWS($1:33)+1,2))</f>
        <v/>
      </c>
      <c r="DT41" s="7" t="str">
        <f t="shared" ca="1" si="29"/>
        <v/>
      </c>
      <c r="DU41" s="468" t="str">
        <f ca="1">OFFSET($DM$9,INT((ROWS($1:33)-1)/2),MOD(ROWS($1:33)+1,2))</f>
        <v/>
      </c>
      <c r="DV41" s="7" t="str">
        <f ca="1">IF(DT41="","",IF(DT41=0,"",IF(DT41="AB","",RANK(DT41,$DT$9:$DT$151,1)+COUNTIF($DT$9:DT41,DT41)-1)))</f>
        <v/>
      </c>
      <c r="DW41" s="468" t="str">
        <f t="shared" ca="1" si="30"/>
        <v/>
      </c>
      <c r="DX41" s="469" t="str">
        <f ca="1">OFFSET($DK$81,INT((ROWS($1:33)-1)/2),MOD(ROWS($1:33)+1,2))</f>
        <v/>
      </c>
      <c r="DY41" s="7" t="str">
        <f t="shared" ca="1" si="31"/>
        <v/>
      </c>
      <c r="DZ41" s="468" t="str">
        <f ca="1">OFFSET($DM$81,INT((ROWS($1:33)-1)/2),MOD(ROWS($1:33)+1,2))</f>
        <v/>
      </c>
      <c r="EA41" s="7" t="str">
        <f ca="1">IF(DY41="","",IF(DY41=0,"",IF(DY41="AB","",RANK(DY41,$DY$9:$DY$151,1)+COUNTIF($DY$9:DY41,DY41)-1)))</f>
        <v/>
      </c>
      <c r="EB41" s="468" t="str">
        <f t="shared" ca="1" si="32"/>
        <v/>
      </c>
      <c r="EC41" s="469" t="str">
        <f ca="1">OFFSET($DK$153,INT((ROWS($1:33)-1)/2),MOD(ROWS($1:33)+1,2))</f>
        <v/>
      </c>
      <c r="ED41" s="7" t="str">
        <f t="shared" ca="1" si="33"/>
        <v/>
      </c>
      <c r="EE41" s="468" t="str">
        <f ca="1">OFFSET($DM$153,INT((ROWS($1:33)-1)/2),MOD(ROWS($1:33)+1,2))</f>
        <v/>
      </c>
      <c r="EF41" s="7" t="str">
        <f ca="1">IF(EC41="","",IF(EC41=0,"",IF(EC41="AB","",RANK(EC41,$EC$9:$EC$104,1)+COUNTIF($EC$9:EC41,EC41)-1)))</f>
        <v/>
      </c>
      <c r="EG41" s="468" t="str">
        <f t="shared" ca="1" si="34"/>
        <v/>
      </c>
      <c r="EH41" s="468" t="str">
        <f ca="1">OFFSET($DK$201,INT((ROWS($1:33)-1)/2),MOD(ROWS($1:33)+1,2))</f>
        <v/>
      </c>
      <c r="EI41" s="7" t="str">
        <f t="shared" ca="1" si="35"/>
        <v/>
      </c>
      <c r="EJ41" s="468" t="str">
        <f ca="1">OFFSET($DM$201,INT((ROWS($1:33)-1)/2),MOD(ROWS($1:33)+1,2))</f>
        <v/>
      </c>
      <c r="EK41" s="7" t="str">
        <f ca="1">IF(EI41="","",IF(EI41=0,"",IF(EI41="AB","",RANK(EI41,$EI$9:$EI$104,1)+COUNTIF($EI$9:EI41,EI41)-1)))</f>
        <v/>
      </c>
      <c r="EL41" s="7" t="str">
        <f t="shared" ca="1" si="36"/>
        <v/>
      </c>
      <c r="EM41" s="469">
        <f ca="1">OFFSET($DK$237,INT((ROWS($1:33)-1)/2),MOD(ROWS($1:33)+1,2))</f>
        <v>0</v>
      </c>
      <c r="EN41" s="7" t="str">
        <f t="shared" ca="1" si="37"/>
        <v/>
      </c>
      <c r="EO41" s="468">
        <f ca="1">OFFSET($DM$237,INT((ROWS($1:33)-1)/2),MOD(ROWS($1:33)+1,2))</f>
        <v>0</v>
      </c>
      <c r="EP41" s="7" t="str">
        <f ca="1">IF(EN41="","",IF(EN41=0,"",IF(EN41="AB","",RANK(EN41,$EN$9:$EN$128,1)+COUNTIF($EN$9:EN41,EN41)-1)))</f>
        <v/>
      </c>
      <c r="EQ41" s="7" t="str">
        <f t="shared" ca="1" si="38"/>
        <v/>
      </c>
      <c r="ER41" s="469" t="str">
        <f ca="1">OFFSET($DK$305,INT((ROWS($1:33)-1)/2),MOD(ROWS($1:33)+1,2))</f>
        <v/>
      </c>
      <c r="ES41" s="7" t="str">
        <f t="shared" ca="1" si="39"/>
        <v/>
      </c>
      <c r="ET41" s="468" t="str">
        <f ca="1">OFFSET($DM$305,INT((ROWS($1:33)-1)/2),MOD(ROWS($1:33)+1,2))</f>
        <v/>
      </c>
      <c r="EU41" s="7" t="str">
        <f ca="1">IF(ES41="","",IF(ES41=0,"",IF(ES41="AB","",RANK(ES41,$ES$9:$ES$180,1)+COUNTIF($ES$9:ES41,ES41)-1)))</f>
        <v/>
      </c>
      <c r="EV41" s="468" t="str">
        <f t="shared" ca="1" si="40"/>
        <v/>
      </c>
      <c r="EW41" s="469" t="str">
        <f ca="1">OFFSET($DK$373,INT((ROWS($1:33)-1)/2),MOD(ROWS($1:33)+1,2))</f>
        <v/>
      </c>
      <c r="EX41" s="7" t="str">
        <f t="shared" ca="1" si="41"/>
        <v/>
      </c>
      <c r="EY41" s="468" t="str">
        <f ca="1">OFFSET($DM$373,INT((ROWS($1:33)-1)/2),MOD(ROWS($1:33)+1,2))</f>
        <v/>
      </c>
      <c r="EZ41" s="7" t="str">
        <f ca="1">IF(EX41="","",IF(EX41=0,"",IF(EX41="AB","",RANK(EX41,$EX$9:$EX$128,1)+COUNTIF($EX$9:EX41,EX41)-1)))</f>
        <v/>
      </c>
      <c r="FA41" s="468" t="str">
        <f t="shared" ca="1" si="42"/>
        <v/>
      </c>
      <c r="FB41" s="469" t="str">
        <f ca="1">OFFSET($DK$433,INT((ROWS($1:33)-1)/2),MOD(ROWS($1:33)+1,2))</f>
        <v/>
      </c>
      <c r="FC41" s="7" t="str">
        <f t="shared" ca="1" si="44"/>
        <v/>
      </c>
      <c r="FD41" s="468" t="str">
        <f ca="1">OFFSET($DM$433,INT((ROWS($1:33)-1)/2),MOD(ROWS($1:33)+1,2))</f>
        <v/>
      </c>
      <c r="FE41" s="7" t="str">
        <f ca="1">IF(FC41="","",IF(FC41=0,"",IF(FC41="AB","",RANK(FC41,$FC$9:$FC$122,1)+COUNTIF($FC$9:FC41,FC41)-1)))</f>
        <v/>
      </c>
      <c r="FF41" s="7" t="str">
        <f t="shared" ca="1" si="45"/>
        <v/>
      </c>
      <c r="FG41" s="475" t="str">
        <f ca="1">OFFSET($DK$489,INT((ROWS($1:33)-1)/2),MOD(ROWS($1:33)+1,2))</f>
        <v/>
      </c>
      <c r="FH41" s="935" t="str">
        <f t="shared" ca="1" si="46"/>
        <v/>
      </c>
      <c r="FI41" s="935" t="str">
        <f ca="1">OFFSET($DM$489,INT((ROWS($1:33)-1)/2),MOD(ROWS($1:33)+1,2))</f>
        <v/>
      </c>
      <c r="FJ41" s="935" t="str">
        <f ca="1">IF(FH41="","",IF(FH41=0,"",IF(FH41="AB","",RANK(FH41,$FH$9:$FH$122,1)+COUNTIF($FH$9:FH41,FH41)-1)))</f>
        <v/>
      </c>
      <c r="FK41" s="935" t="str">
        <f t="shared" ca="1" si="47"/>
        <v/>
      </c>
    </row>
    <row r="42" spans="1:167" ht="15.75" customHeight="1" x14ac:dyDescent="0.4">
      <c r="A42" s="1639"/>
      <c r="B42" s="1483"/>
      <c r="C42" s="232" t="str">
        <f>IF(ISBLANK('JOURNÉE 2'!C43),"",'JOURNÉE 2'!C43)</f>
        <v/>
      </c>
      <c r="D42" s="98" t="str">
        <f>IF(ISBLANK('JOURNÉE 2'!D43),"",'JOURNÉE 2'!D43)</f>
        <v/>
      </c>
      <c r="E42" s="98" t="str">
        <f>IF(ISBLANK('JOURNÉE 2'!E43),"",'JOURNÉE 2'!E43)</f>
        <v/>
      </c>
      <c r="F42" s="87" t="str">
        <f>IF(ISBLANK('JOURNÉE 2'!F43),"",'JOURNÉE 2'!F43)</f>
        <v/>
      </c>
      <c r="G42" s="87" t="str">
        <f>IF(ISBLANK('JOURNÉE 2'!G43),"",'JOURNÉE 2'!G43)</f>
        <v/>
      </c>
      <c r="H42" s="470" t="str">
        <f>IF(ISBLANK('JOURNÉE 2'!I43),"",'JOURNÉE 2'!I43)</f>
        <v/>
      </c>
      <c r="I42" s="1833"/>
      <c r="J42" s="1465"/>
      <c r="K42" s="1465"/>
      <c r="L42" s="1465"/>
      <c r="M42" s="141"/>
      <c r="N42" s="87"/>
      <c r="O42" s="141"/>
      <c r="P42" s="152"/>
      <c r="Q42" s="1847"/>
      <c r="R42" s="1465"/>
      <c r="S42" s="1465"/>
      <c r="T42" s="1833"/>
      <c r="U42" s="1465"/>
      <c r="V42" s="1465"/>
      <c r="W42" s="275" t="str">
        <f>IF(ISBLANK('JOURNÉE 2'!U43),"",'JOURNÉE 2'!U43)</f>
        <v/>
      </c>
      <c r="X42" s="83" t="str">
        <f t="shared" si="0"/>
        <v/>
      </c>
      <c r="Y42" s="140" t="str">
        <f>IF('JOURNÉE 1'!AB43=0,"",'JOURNÉE 1'!AB43)</f>
        <v/>
      </c>
      <c r="Z42" s="83" t="str">
        <f t="shared" si="1"/>
        <v/>
      </c>
      <c r="AA42" s="83" t="str">
        <f t="shared" si="43"/>
        <v/>
      </c>
      <c r="AB42" s="83" t="str">
        <f t="shared" si="2"/>
        <v/>
      </c>
      <c r="AC42" s="83" t="str">
        <f t="shared" si="3"/>
        <v/>
      </c>
      <c r="AD42" s="83" t="str">
        <f>IF('JOURNÉE 1'!AG43="","",'JOURNÉE 1'!AG43)</f>
        <v/>
      </c>
      <c r="AE42" s="455" t="str">
        <f t="shared" si="4"/>
        <v/>
      </c>
      <c r="AF42" s="471" t="str">
        <f t="shared" si="5"/>
        <v/>
      </c>
      <c r="AG42" s="471" t="str">
        <f t="shared" si="6"/>
        <v/>
      </c>
      <c r="AH42" s="471"/>
      <c r="AI42" s="471"/>
      <c r="AJ42" s="83"/>
      <c r="AK42" s="140"/>
      <c r="AL42" s="276" t="str">
        <f t="shared" si="7"/>
        <v/>
      </c>
      <c r="AM42" s="83" t="str">
        <f t="shared" si="8"/>
        <v/>
      </c>
      <c r="AN42" s="471" t="str">
        <f t="shared" si="9"/>
        <v/>
      </c>
      <c r="AO42" s="471" t="str">
        <f t="shared" si="10"/>
        <v/>
      </c>
      <c r="AP42" s="457" t="str">
        <f t="shared" si="11"/>
        <v/>
      </c>
      <c r="AQ42" s="284" t="str">
        <f>IF('JOURNÉE 1'!AP43="","",'JOURNÉE 1'!AP43)</f>
        <v/>
      </c>
      <c r="AR42" s="270" t="str">
        <f>IF('JOURNÉE 1'!AT43="","",'JOURNÉE 1'!AT43)</f>
        <v/>
      </c>
      <c r="AS42" s="270" t="str">
        <f t="shared" si="12"/>
        <v/>
      </c>
      <c r="AT42" s="270" t="str">
        <f t="shared" si="13"/>
        <v/>
      </c>
      <c r="AU42" s="288"/>
      <c r="AV42" s="289"/>
      <c r="AW42" s="288"/>
      <c r="AX42" s="288"/>
      <c r="AY42" s="270" t="str">
        <f t="shared" si="14"/>
        <v/>
      </c>
      <c r="AZ42" s="271" t="str">
        <f t="shared" si="15"/>
        <v/>
      </c>
      <c r="BA42" s="272" t="str">
        <f t="shared" si="16"/>
        <v/>
      </c>
      <c r="BB42" s="458" t="str">
        <f t="shared" si="17"/>
        <v/>
      </c>
      <c r="BC42" s="319" t="str">
        <f t="shared" si="18"/>
        <v/>
      </c>
      <c r="BD42" s="484"/>
      <c r="BE42" s="278" t="str">
        <f t="shared" si="19"/>
        <v/>
      </c>
      <c r="BF42" s="1639"/>
      <c r="BG42" s="1639"/>
      <c r="BH42" s="1833"/>
      <c r="BI42" s="1465"/>
      <c r="BJ42" s="1849"/>
      <c r="BK42" s="485"/>
      <c r="BL42" s="11"/>
      <c r="BM42" s="1723"/>
      <c r="BN42" s="1528"/>
      <c r="BO42" s="1528"/>
      <c r="BP42" s="1528"/>
      <c r="BQ42" s="1528"/>
      <c r="BR42" s="1852"/>
      <c r="BS42" s="1528"/>
      <c r="BT42" s="1514"/>
      <c r="BU42" s="1528"/>
      <c r="BV42" s="1796"/>
      <c r="BW42" s="1798"/>
      <c r="BX42" s="474" t="str">
        <f t="shared" si="20"/>
        <v/>
      </c>
      <c r="BY42" s="475" t="str">
        <f>IF('JOURNÉE 1'!C43=0,"",'JOURNÉE 1'!C43)</f>
        <v/>
      </c>
      <c r="BZ42" s="7">
        <v>34</v>
      </c>
      <c r="CA42" s="1445" t="s">
        <v>177</v>
      </c>
      <c r="CB42" s="1446">
        <v>6.1</v>
      </c>
      <c r="CC42" s="1447" t="s">
        <v>484</v>
      </c>
      <c r="CD42" s="17" t="s">
        <v>432</v>
      </c>
      <c r="CE42" s="882" t="str">
        <f t="shared" si="21"/>
        <v>MAX1</v>
      </c>
      <c r="CF42" s="878" t="s">
        <v>179</v>
      </c>
      <c r="CG42" s="7"/>
      <c r="CH42" s="94"/>
      <c r="CI42" s="1301">
        <f>IF(ISNA(VLOOKUP(CA42,'JOURNÉE 1'!$C$10:$AC$257,27,FALSE)),"",VLOOKUP(CA42,'JOURNÉE 1'!$C$10:$AC$257,27,FALSE))</f>
        <v>75</v>
      </c>
      <c r="CJ42" s="465" t="str">
        <f>IF(ISNA(VLOOKUP(CA42,'JOURNÉE 2'!$C$10:$V$259,20,FALSE)),"",VLOOKUP(CA42,'JOURNÉE 2'!$C$10:$V$259,20,FALSE))</f>
        <v/>
      </c>
      <c r="CK42" s="1263">
        <f t="shared" si="48"/>
        <v>75</v>
      </c>
      <c r="CL42" s="1266">
        <v>0</v>
      </c>
      <c r="CM42" s="476">
        <v>79</v>
      </c>
      <c r="CN42" s="476">
        <v>69</v>
      </c>
      <c r="CO42" s="476">
        <v>75</v>
      </c>
      <c r="CP42" s="476"/>
      <c r="CQ42" s="476"/>
      <c r="CR42" s="476"/>
      <c r="CS42" s="476"/>
      <c r="CT42" s="476"/>
      <c r="CU42" s="477"/>
      <c r="CV42" s="476"/>
      <c r="CW42" s="1270"/>
      <c r="CX42" s="11"/>
      <c r="CY42" s="1551"/>
      <c r="CZ42" s="7" t="str">
        <f>IF('JOURNÉE 1'!C43="","",'JOURNÉE 1'!C43)</f>
        <v/>
      </c>
      <c r="DA42" s="7" t="str">
        <f t="shared" si="23"/>
        <v/>
      </c>
      <c r="DB42" s="7" t="str">
        <f>IF('JOURNÉE 1'!AC43=0,"",'JOURNÉE 1'!AC43)</f>
        <v/>
      </c>
      <c r="DC42" s="7" t="str">
        <f>IF('JOURNÉE 1'!AP43=0,"",'JOURNÉE 1'!AP43)</f>
        <v/>
      </c>
      <c r="DD42" s="17" t="str">
        <f>IF(ISNA(VLOOKUP(BY42,'JOURNÉE 2'!$C$10:$AJ$45,1,FALSE)),"",VLOOKUP(BY42,'JOURNÉE 2'!$C$10:$AJ$45,1,FALSE))</f>
        <v/>
      </c>
      <c r="DE42" s="7" t="str">
        <f t="array" ref="DE42">IFERROR(INDEX(DD$9:DD$44,SMALL(IF(FREQUENCY(IF(DD$9:DD$80&lt;&gt;"",MATCH(DD$9:DD$80,DD$9:DD$80,0),""),ROW(DD$9:DD$80)-9)&gt;1,ROW(DD$9:DD$80)-9,""),ROW(A34))),"")</f>
        <v/>
      </c>
      <c r="DF42" s="468" t="str">
        <f t="array" ref="DF42">IF(DE42="","",MIN(IF(CZ$9:CZ$80=$DE42,DB$9:DB$80,"")))</f>
        <v/>
      </c>
      <c r="DG42" s="468" t="str">
        <f t="array" ref="DG42">IF(DE42="","",MIN(IF(CZ$9:CZ$80=$DE42,DC$9:DC$80,"")))</f>
        <v/>
      </c>
      <c r="DH42" s="7" t="str">
        <f>IF(ISNA(VLOOKUP(DD42,'JOURNÉE 1'!$C$10:$AE$45,24,FALSE)),"",VLOOKUP(DD42,'JOURNÉE 1'!$C$10:$AE$45,24,FALSE))</f>
        <v/>
      </c>
      <c r="DI42" s="7" t="str">
        <f>IF(ISNA(VLOOKUP(DD42,'JOURNÉE 1'!$C$10:$AP$45,35,FALSE)),"",VLOOKUP(DD42,'JOURNÉE 1'!$C$10:$AP$45,35,FALSE))</f>
        <v/>
      </c>
      <c r="DJ42" s="7" t="str">
        <f t="shared" si="24"/>
        <v/>
      </c>
      <c r="DK42" s="7" t="str">
        <f t="shared" si="25"/>
        <v/>
      </c>
      <c r="DL42" s="468" t="str">
        <f t="shared" si="26"/>
        <v/>
      </c>
      <c r="DM42" s="468" t="str">
        <f t="shared" si="27"/>
        <v/>
      </c>
      <c r="DN42" s="7" t="str">
        <f t="shared" si="28"/>
        <v/>
      </c>
      <c r="DO42" s="7"/>
      <c r="DP42" s="7"/>
      <c r="DQ42" s="7"/>
      <c r="DR42" s="11"/>
      <c r="DS42" s="469" t="str">
        <f ca="1">OFFSET($DK$9,INT((ROWS($1:34)-1)/2),MOD(ROWS($1:34)+1,2))</f>
        <v/>
      </c>
      <c r="DT42" s="7" t="str">
        <f t="shared" ca="1" si="29"/>
        <v/>
      </c>
      <c r="DU42" s="468" t="str">
        <f ca="1">OFFSET($DM$9,INT((ROWS($1:34)-1)/2),MOD(ROWS($1:34)+1,2))</f>
        <v/>
      </c>
      <c r="DV42" s="7" t="str">
        <f ca="1">IF(DT42="","",IF(DT42=0,"",IF(DT42="AB","",RANK(DT42,$DT$9:$DT$151,1)+COUNTIF($DT$9:DT42,DT42)-1)))</f>
        <v/>
      </c>
      <c r="DW42" s="468" t="str">
        <f t="shared" ca="1" si="30"/>
        <v/>
      </c>
      <c r="DX42" s="469" t="str">
        <f ca="1">OFFSET($DK$81,INT((ROWS($1:34)-1)/2),MOD(ROWS($1:34)+1,2))</f>
        <v/>
      </c>
      <c r="DY42" s="7" t="str">
        <f t="shared" ca="1" si="31"/>
        <v/>
      </c>
      <c r="DZ42" s="468" t="str">
        <f ca="1">OFFSET($DM$81,INT((ROWS($1:34)-1)/2),MOD(ROWS($1:34)+1,2))</f>
        <v/>
      </c>
      <c r="EA42" s="7" t="str">
        <f ca="1">IF(DY42="","",IF(DY42=0,"",IF(DY42="AB","",RANK(DY42,$DY$9:$DY$151,1)+COUNTIF($DY$9:DY42,DY42)-1)))</f>
        <v/>
      </c>
      <c r="EB42" s="468" t="str">
        <f t="shared" ca="1" si="32"/>
        <v/>
      </c>
      <c r="EC42" s="469" t="str">
        <f ca="1">OFFSET($DK$153,INT((ROWS($1:34)-1)/2),MOD(ROWS($1:34)+1,2))</f>
        <v/>
      </c>
      <c r="ED42" s="7" t="str">
        <f t="shared" ca="1" si="33"/>
        <v/>
      </c>
      <c r="EE42" s="468" t="str">
        <f ca="1">OFFSET($DM$153,INT((ROWS($1:34)-1)/2),MOD(ROWS($1:34)+1,2))</f>
        <v/>
      </c>
      <c r="EF42" s="7" t="str">
        <f ca="1">IF(EC42="","",IF(EC42=0,"",IF(EC42="AB","",RANK(EC42,$EC$9:$EC$104,1)+COUNTIF($EC$9:EC42,EC42)-1)))</f>
        <v/>
      </c>
      <c r="EG42" s="468" t="str">
        <f t="shared" ca="1" si="34"/>
        <v/>
      </c>
      <c r="EH42" s="468" t="str">
        <f ca="1">OFFSET($DK$201,INT((ROWS($1:34)-1)/2),MOD(ROWS($1:34)+1,2))</f>
        <v/>
      </c>
      <c r="EI42" s="7" t="str">
        <f t="shared" ca="1" si="35"/>
        <v/>
      </c>
      <c r="EJ42" s="468" t="str">
        <f ca="1">OFFSET($DM$201,INT((ROWS($1:34)-1)/2),MOD(ROWS($1:34)+1,2))</f>
        <v/>
      </c>
      <c r="EK42" s="7" t="str">
        <f ca="1">IF(EI42="","",IF(EI42=0,"",IF(EI42="AB","",RANK(EI42,$EI$9:$EI$104,1)+COUNTIF($EI$9:EI42,EI42)-1)))</f>
        <v/>
      </c>
      <c r="EL42" s="7" t="str">
        <f t="shared" ca="1" si="36"/>
        <v/>
      </c>
      <c r="EM42" s="469">
        <f ca="1">OFFSET($DK$237,INT((ROWS($1:34)-1)/2),MOD(ROWS($1:34)+1,2))</f>
        <v>0</v>
      </c>
      <c r="EN42" s="7" t="str">
        <f t="shared" ca="1" si="37"/>
        <v/>
      </c>
      <c r="EO42" s="468">
        <f ca="1">OFFSET($DM$237,INT((ROWS($1:34)-1)/2),MOD(ROWS($1:34)+1,2))</f>
        <v>0</v>
      </c>
      <c r="EP42" s="7" t="str">
        <f ca="1">IF(EN42="","",IF(EN42=0,"",IF(EN42="AB","",RANK(EN42,$EN$9:$EN$128,1)+COUNTIF($EN$9:EN42,EN42)-1)))</f>
        <v/>
      </c>
      <c r="EQ42" s="7" t="str">
        <f t="shared" ca="1" si="38"/>
        <v/>
      </c>
      <c r="ER42" s="469" t="str">
        <f ca="1">OFFSET($DK$305,INT((ROWS($1:34)-1)/2),MOD(ROWS($1:34)+1,2))</f>
        <v/>
      </c>
      <c r="ES42" s="7" t="str">
        <f t="shared" ca="1" si="39"/>
        <v/>
      </c>
      <c r="ET42" s="468" t="str">
        <f ca="1">OFFSET($DM$305,INT((ROWS($1:34)-1)/2),MOD(ROWS($1:34)+1,2))</f>
        <v/>
      </c>
      <c r="EU42" s="7" t="str">
        <f ca="1">IF(ES42="","",IF(ES42=0,"",IF(ES42="AB","",RANK(ES42,$ES$9:$ES$180,1)+COUNTIF($ES$9:ES42,ES42)-1)))</f>
        <v/>
      </c>
      <c r="EV42" s="468" t="str">
        <f t="shared" ca="1" si="40"/>
        <v/>
      </c>
      <c r="EW42" s="469" t="str">
        <f ca="1">OFFSET($DK$373,INT((ROWS($1:34)-1)/2),MOD(ROWS($1:34)+1,2))</f>
        <v/>
      </c>
      <c r="EX42" s="7" t="str">
        <f t="shared" ca="1" si="41"/>
        <v/>
      </c>
      <c r="EY42" s="468" t="str">
        <f ca="1">OFFSET($DM$373,INT((ROWS($1:34)-1)/2),MOD(ROWS($1:34)+1,2))</f>
        <v/>
      </c>
      <c r="EZ42" s="7" t="str">
        <f ca="1">IF(EX42="","",IF(EX42=0,"",IF(EX42="AB","",RANK(EX42,$EX$9:$EX$128,1)+COUNTIF($EX$9:EX42,EX42)-1)))</f>
        <v/>
      </c>
      <c r="FA42" s="468" t="str">
        <f t="shared" ca="1" si="42"/>
        <v/>
      </c>
      <c r="FB42" s="469" t="str">
        <f ca="1">OFFSET($DK$433,INT((ROWS($1:34)-1)/2),MOD(ROWS($1:34)+1,2))</f>
        <v/>
      </c>
      <c r="FC42" s="7" t="str">
        <f t="shared" ca="1" si="44"/>
        <v/>
      </c>
      <c r="FD42" s="468" t="str">
        <f ca="1">OFFSET($DM$433,INT((ROWS($1:34)-1)/2),MOD(ROWS($1:34)+1,2))</f>
        <v/>
      </c>
      <c r="FE42" s="7" t="str">
        <f ca="1">IF(FC42="","",IF(FC42=0,"",IF(FC42="AB","",RANK(FC42,$FC$9:$FC$122,1)+COUNTIF($FC$9:FC42,FC42)-1)))</f>
        <v/>
      </c>
      <c r="FF42" s="7" t="str">
        <f t="shared" ca="1" si="45"/>
        <v/>
      </c>
      <c r="FG42" s="475" t="str">
        <f ca="1">OFFSET($DK$489,INT((ROWS($1:34)-1)/2),MOD(ROWS($1:34)+1,2))</f>
        <v/>
      </c>
      <c r="FH42" s="935" t="str">
        <f t="shared" ca="1" si="46"/>
        <v/>
      </c>
      <c r="FI42" s="935" t="str">
        <f ca="1">OFFSET($DM$489,INT((ROWS($1:34)-1)/2),MOD(ROWS($1:34)+1,2))</f>
        <v/>
      </c>
      <c r="FJ42" s="935" t="str">
        <f ca="1">IF(FH42="","",IF(FH42=0,"",IF(FH42="AB","",RANK(FH42,$FH$9:$FH$122,1)+COUNTIF($FH$9:FH42,FH42)-1)))</f>
        <v/>
      </c>
      <c r="FK42" s="935" t="str">
        <f t="shared" ca="1" si="47"/>
        <v/>
      </c>
    </row>
    <row r="43" spans="1:167" ht="15.75" customHeight="1" x14ac:dyDescent="0.4">
      <c r="A43" s="1639"/>
      <c r="B43" s="1831"/>
      <c r="C43" s="232" t="str">
        <f>IF(ISBLANK('JOURNÉE 2'!C44),"",'JOURNÉE 2'!C44)</f>
        <v/>
      </c>
      <c r="D43" s="98" t="str">
        <f>IF(ISBLANK('JOURNÉE 2'!D44),"",'JOURNÉE 2'!D44)</f>
        <v/>
      </c>
      <c r="E43" s="98" t="str">
        <f>IF(ISBLANK('JOURNÉE 2'!E44),"",'JOURNÉE 2'!E44)</f>
        <v/>
      </c>
      <c r="F43" s="87" t="str">
        <f>IF(ISBLANK('JOURNÉE 2'!F44),"",'JOURNÉE 2'!F44)</f>
        <v/>
      </c>
      <c r="G43" s="87" t="str">
        <f>IF(ISBLANK('JOURNÉE 2'!G44),"",'JOURNÉE 2'!G44)</f>
        <v/>
      </c>
      <c r="H43" s="470" t="str">
        <f>IF(ISBLANK('JOURNÉE 2'!I44),"",'JOURNÉE 2'!I44)</f>
        <v/>
      </c>
      <c r="I43" s="1834" t="str">
        <f>IF(ISBLANK('JOURNÉE 2'!K44),"",'JOURNÉE 2'!K44)</f>
        <v/>
      </c>
      <c r="J43" s="1466" t="str">
        <f>IF(OR(I43="",I43=0,I43=999),"",I43)</f>
        <v/>
      </c>
      <c r="K43" s="1466" t="str">
        <f>IF('JOURNÉE 1'!K44=0,"",'JOURNÉE 1'!K44)</f>
        <v/>
      </c>
      <c r="L43" s="1466" t="str">
        <f>IF(OR(K43="",K43=0,K43=999),"",K43)</f>
        <v/>
      </c>
      <c r="M43" s="141"/>
      <c r="N43" s="87"/>
      <c r="O43" s="141"/>
      <c r="P43" s="152"/>
      <c r="Q43" s="1825" t="str">
        <f>IF(I43="","",I43-$BE$5)</f>
        <v/>
      </c>
      <c r="R43" s="1466" t="str">
        <f>IF(I43="","",RANK(I43,($I$9:$K$260),1))</f>
        <v/>
      </c>
      <c r="S43" s="1466" t="str">
        <f>IF(R43&gt;20,"",IF(R43&lt;=190,40-((R43-1)*2),1))</f>
        <v/>
      </c>
      <c r="T43" s="1834" t="str">
        <f>IF(OR(I43=""),"",RANK(I43,($I$9:$I$43),1))</f>
        <v/>
      </c>
      <c r="U43" s="1466" t="str">
        <f>IF(OR(K43=""),"",RANK(K43,($K$9:$K$43),1))</f>
        <v/>
      </c>
      <c r="V43" s="1466" t="str">
        <f>IF(T43="","",IF(T43&gt;3,"",IF(T43=1,I43,IF(T43=2,I43,IF(T43=3,I43)))))</f>
        <v/>
      </c>
      <c r="W43" s="279" t="str">
        <f>IF(ISBLANK('JOURNÉE 2'!U44),"",'JOURNÉE 2'!U44)</f>
        <v/>
      </c>
      <c r="X43" s="83" t="str">
        <f t="shared" si="0"/>
        <v/>
      </c>
      <c r="Y43" s="140" t="str">
        <f>IF('JOURNÉE 1'!AB44=0,"",'JOURNÉE 1'!AB44)</f>
        <v/>
      </c>
      <c r="Z43" s="83" t="str">
        <f t="shared" si="1"/>
        <v/>
      </c>
      <c r="AA43" s="83" t="str">
        <f t="shared" si="43"/>
        <v/>
      </c>
      <c r="AB43" s="83" t="str">
        <f t="shared" si="2"/>
        <v/>
      </c>
      <c r="AC43" s="83" t="str">
        <f t="shared" si="3"/>
        <v/>
      </c>
      <c r="AD43" s="83" t="str">
        <f>IF('JOURNÉE 1'!AG44="","",'JOURNÉE 1'!AG44)</f>
        <v/>
      </c>
      <c r="AE43" s="455" t="str">
        <f t="shared" si="4"/>
        <v/>
      </c>
      <c r="AF43" s="85" t="str">
        <f t="shared" si="5"/>
        <v/>
      </c>
      <c r="AG43" s="85" t="str">
        <f t="shared" si="6"/>
        <v/>
      </c>
      <c r="AH43" s="85"/>
      <c r="AI43" s="85"/>
      <c r="AJ43" s="87"/>
      <c r="AK43" s="136"/>
      <c r="AL43" s="276" t="str">
        <f t="shared" si="7"/>
        <v/>
      </c>
      <c r="AM43" s="87" t="str">
        <f t="shared" si="8"/>
        <v/>
      </c>
      <c r="AN43" s="471" t="str">
        <f t="shared" si="9"/>
        <v/>
      </c>
      <c r="AO43" s="471" t="str">
        <f t="shared" si="10"/>
        <v/>
      </c>
      <c r="AP43" s="457" t="str">
        <f t="shared" si="11"/>
        <v/>
      </c>
      <c r="AQ43" s="284" t="str">
        <f>IF('JOURNÉE 1'!AP44="","",'JOURNÉE 1'!AP44)</f>
        <v/>
      </c>
      <c r="AR43" s="270" t="str">
        <f>IF('JOURNÉE 1'!AT44="","",'JOURNÉE 1'!AT44)</f>
        <v/>
      </c>
      <c r="AS43" s="270" t="str">
        <f t="shared" si="12"/>
        <v/>
      </c>
      <c r="AT43" s="270" t="str">
        <f t="shared" si="13"/>
        <v/>
      </c>
      <c r="AU43" s="288"/>
      <c r="AV43" s="289"/>
      <c r="AW43" s="288"/>
      <c r="AX43" s="288"/>
      <c r="AY43" s="270" t="str">
        <f t="shared" si="14"/>
        <v/>
      </c>
      <c r="AZ43" s="271" t="str">
        <f t="shared" si="15"/>
        <v/>
      </c>
      <c r="BA43" s="272" t="str">
        <f t="shared" si="16"/>
        <v/>
      </c>
      <c r="BB43" s="458" t="str">
        <f t="shared" si="17"/>
        <v/>
      </c>
      <c r="BC43" s="319" t="str">
        <f t="shared" si="18"/>
        <v/>
      </c>
      <c r="BD43" s="484"/>
      <c r="BE43" s="278" t="str">
        <f t="shared" si="19"/>
        <v/>
      </c>
      <c r="BF43" s="1639"/>
      <c r="BG43" s="1639"/>
      <c r="BH43" s="1834" t="str">
        <f>IF('JOURNÉE 1'!K44=0,"",'JOURNÉE 1'!K44)</f>
        <v/>
      </c>
      <c r="BI43" s="1466" t="str">
        <f>IF(ISBLANK('JOURNÉE 2'!K44),"",'JOURNÉE 2'!K44)</f>
        <v/>
      </c>
      <c r="BJ43" s="1848" t="str">
        <f>IF(BW43="","",BW43)</f>
        <v/>
      </c>
      <c r="BK43" s="277"/>
      <c r="BL43" s="11"/>
      <c r="BM43" s="1513" t="str">
        <f>IF(OR(C43="",C44=""),"",CONCATENATE(C43,C44))</f>
        <v/>
      </c>
      <c r="BN43" s="1606" t="str">
        <f>IF(OR('JOURNÉE 1'!C44="",'JOURNÉE 1'!C45=""),"",CONCATENATE('JOURNÉE 1'!C44,'JOURNÉE 1'!C45))</f>
        <v/>
      </c>
      <c r="BO43" s="1606" t="str">
        <f>IF(I43="","",I43)</f>
        <v/>
      </c>
      <c r="BP43" s="1855">
        <f>IF(ISNA(VLOOKUP(BM43,'JOURNÉE 1'!$BI$10:$BK$257,2,FALSE)),"",VLOOKUP(BM43,'JOURNÉE 1'!$BI$10:$BK$257,2,FALSE))</f>
        <v>0</v>
      </c>
      <c r="BQ43" s="1853" t="str">
        <f>IF(BO43="","",MIN(BO43:BP43))</f>
        <v/>
      </c>
      <c r="BR43" s="1851" t="str">
        <f>IF(BS43="","",MIN(BS43:BT43))</f>
        <v/>
      </c>
      <c r="BS43" s="1606" t="str">
        <f>IF('JOURNÉE 1'!L44=0,"",'JOURNÉE 1'!L44)</f>
        <v/>
      </c>
      <c r="BT43" s="1809" t="str">
        <f>IF(ISNA(VLOOKUP(BN43,'JOURNÉE 2'!$BE$10:$BF$257,2,FALSE)),"",VLOOKUP(BN43,'JOURNÉE 2'!$BE$10:$BF$257,2,FALSE))</f>
        <v/>
      </c>
      <c r="BU43" s="1606" t="str">
        <f>IF(BT43=BR43,"",BR43)</f>
        <v/>
      </c>
      <c r="BV43" s="1795" t="str">
        <f>IF(BP43=BQ43,"",BQ43)</f>
        <v/>
      </c>
      <c r="BW43" s="1869"/>
      <c r="BX43" s="474" t="str">
        <f t="shared" si="20"/>
        <v/>
      </c>
      <c r="BY43" s="475" t="str">
        <f>IF('JOURNÉE 1'!C44=0,"",'JOURNÉE 1'!C44)</f>
        <v/>
      </c>
      <c r="BZ43" s="7">
        <v>35</v>
      </c>
      <c r="CA43" s="1445" t="s">
        <v>485</v>
      </c>
      <c r="CB43" s="1446">
        <v>36</v>
      </c>
      <c r="CC43" s="1447" t="s">
        <v>486</v>
      </c>
      <c r="CD43" s="17" t="s">
        <v>432</v>
      </c>
      <c r="CE43" s="882" t="str">
        <f t="shared" si="21"/>
        <v>MAX3</v>
      </c>
      <c r="CF43" s="878" t="s">
        <v>180</v>
      </c>
      <c r="CG43" s="7"/>
      <c r="CH43" s="94"/>
      <c r="CI43" s="1301" t="str">
        <f>IF(ISNA(VLOOKUP(CA43,'JOURNÉE 1'!$C$10:$AC$257,27,FALSE)),"",VLOOKUP(CA43,'JOURNÉE 1'!$C$10:$AC$257,27,FALSE))</f>
        <v/>
      </c>
      <c r="CJ43" s="465" t="str">
        <f>IF(ISNA(VLOOKUP(CA43,'JOURNÉE 2'!$C$10:$V$259,20,FALSE)),"",VLOOKUP(CA43,'JOURNÉE 2'!$C$10:$V$259,20,FALSE))</f>
        <v/>
      </c>
      <c r="CK43" s="1263" t="str">
        <f t="shared" si="48"/>
        <v/>
      </c>
      <c r="CL43" s="1266" t="s">
        <v>2029</v>
      </c>
      <c r="CM43" s="476" t="s">
        <v>2029</v>
      </c>
      <c r="CN43" s="476" t="s">
        <v>2029</v>
      </c>
      <c r="CO43" s="476" t="s">
        <v>2029</v>
      </c>
      <c r="CP43" s="476"/>
      <c r="CQ43" s="476"/>
      <c r="CR43" s="476"/>
      <c r="CS43" s="476"/>
      <c r="CT43" s="476"/>
      <c r="CU43" s="477"/>
      <c r="CV43" s="476"/>
      <c r="CW43" s="1270"/>
      <c r="CX43" s="11"/>
      <c r="CY43" s="1551"/>
      <c r="CZ43" s="7" t="str">
        <f>IF('JOURNÉE 1'!C44="","",'JOURNÉE 1'!C44)</f>
        <v/>
      </c>
      <c r="DA43" s="7" t="str">
        <f t="shared" si="23"/>
        <v/>
      </c>
      <c r="DB43" s="7" t="str">
        <f>IF('JOURNÉE 1'!AC44=0,"",'JOURNÉE 1'!AC44)</f>
        <v/>
      </c>
      <c r="DC43" s="7" t="str">
        <f>IF('JOURNÉE 1'!AP44=0,"",'JOURNÉE 1'!AP44)</f>
        <v/>
      </c>
      <c r="DD43" s="17" t="str">
        <f>IF(ISNA(VLOOKUP(BY43,'JOURNÉE 2'!$C$10:$AJ$45,1,FALSE)),"",VLOOKUP(BY43,'JOURNÉE 2'!$C$10:$AJ$45,1,FALSE))</f>
        <v/>
      </c>
      <c r="DE43" s="7" t="str">
        <f t="array" ref="DE43">IFERROR(INDEX(DD$9:DD$44,SMALL(IF(FREQUENCY(IF(DD$9:DD$80&lt;&gt;"",MATCH(DD$9:DD$80,DD$9:DD$80,0),""),ROW(DD$9:DD$80)-9)&gt;1,ROW(DD$9:DD$80)-9,""),ROW(A35))),"")</f>
        <v/>
      </c>
      <c r="DF43" s="468" t="str">
        <f t="array" ref="DF43">IF(DE43="","",MIN(IF(CZ$9:CZ$80=$DE43,DB$9:DB$80,"")))</f>
        <v/>
      </c>
      <c r="DG43" s="468" t="str">
        <f t="array" ref="DG43">IF(DE43="","",MIN(IF(CZ$9:CZ$80=$DE43,DC$9:DC$80,"")))</f>
        <v/>
      </c>
      <c r="DH43" s="7" t="str">
        <f>IF(ISNA(VLOOKUP(DD43,'JOURNÉE 1'!$C$10:$AE$45,24,FALSE)),"",VLOOKUP(DD43,'JOURNÉE 1'!$C$10:$AE$45,24,FALSE))</f>
        <v/>
      </c>
      <c r="DI43" s="7" t="str">
        <f>IF(ISNA(VLOOKUP(DD43,'JOURNÉE 1'!$C$10:$AP$45,35,FALSE)),"",VLOOKUP(DD43,'JOURNÉE 1'!$C$10:$AP$45,35,FALSE))</f>
        <v/>
      </c>
      <c r="DJ43" s="7" t="str">
        <f t="shared" si="24"/>
        <v/>
      </c>
      <c r="DK43" s="7" t="str">
        <f t="shared" si="25"/>
        <v/>
      </c>
      <c r="DL43" s="468" t="str">
        <f t="shared" si="26"/>
        <v/>
      </c>
      <c r="DM43" s="468" t="str">
        <f t="shared" si="27"/>
        <v/>
      </c>
      <c r="DN43" s="7" t="str">
        <f t="shared" si="28"/>
        <v/>
      </c>
      <c r="DO43" s="7"/>
      <c r="DP43" s="7"/>
      <c r="DQ43" s="7"/>
      <c r="DR43" s="11"/>
      <c r="DS43" s="469" t="str">
        <f ca="1">OFFSET($DK$9,INT((ROWS($1:35)-1)/2),MOD(ROWS($1:35)+1,2))</f>
        <v/>
      </c>
      <c r="DT43" s="7" t="str">
        <f t="shared" ca="1" si="29"/>
        <v/>
      </c>
      <c r="DU43" s="468" t="str">
        <f ca="1">OFFSET($DM$9,INT((ROWS($1:35)-1)/2),MOD(ROWS($1:35)+1,2))</f>
        <v/>
      </c>
      <c r="DV43" s="7" t="str">
        <f ca="1">IF(DT43="","",IF(DT43=0,"",IF(DT43="AB","",RANK(DT43,$DT$9:$DT$151,1)+COUNTIF($DT$9:DT43,DT43)-1)))</f>
        <v/>
      </c>
      <c r="DW43" s="468" t="str">
        <f t="shared" ca="1" si="30"/>
        <v/>
      </c>
      <c r="DX43" s="469" t="str">
        <f ca="1">OFFSET($DK$81,INT((ROWS($1:35)-1)/2),MOD(ROWS($1:35)+1,2))</f>
        <v/>
      </c>
      <c r="DY43" s="7" t="str">
        <f t="shared" ca="1" si="31"/>
        <v/>
      </c>
      <c r="DZ43" s="468" t="str">
        <f ca="1">OFFSET($DM$81,INT((ROWS($1:35)-1)/2),MOD(ROWS($1:35)+1,2))</f>
        <v/>
      </c>
      <c r="EA43" s="7" t="str">
        <f ca="1">IF(DY43="","",IF(DY43=0,"",IF(DY43="AB","",RANK(DY43,$DY$9:$DY$151,1)+COUNTIF($DY$9:DY43,DY43)-1)))</f>
        <v/>
      </c>
      <c r="EB43" s="468" t="str">
        <f t="shared" ca="1" si="32"/>
        <v/>
      </c>
      <c r="EC43" s="469" t="str">
        <f ca="1">OFFSET($DK$153,INT((ROWS($1:35)-1)/2),MOD(ROWS($1:35)+1,2))</f>
        <v/>
      </c>
      <c r="ED43" s="7" t="str">
        <f t="shared" ca="1" si="33"/>
        <v/>
      </c>
      <c r="EE43" s="468" t="str">
        <f ca="1">OFFSET($DM$153,INT((ROWS($1:35)-1)/2),MOD(ROWS($1:35)+1,2))</f>
        <v/>
      </c>
      <c r="EF43" s="7" t="str">
        <f ca="1">IF(EC43="","",IF(EC43=0,"",IF(EC43="AB","",RANK(EC43,$EC$9:$EC$104,1)+COUNTIF($EC$9:EC43,EC43)-1)))</f>
        <v/>
      </c>
      <c r="EG43" s="468" t="str">
        <f t="shared" ca="1" si="34"/>
        <v/>
      </c>
      <c r="EH43" s="468" t="str">
        <f ca="1">OFFSET($DK$201,INT((ROWS($1:35)-1)/2),MOD(ROWS($1:35)+1,2))</f>
        <v/>
      </c>
      <c r="EI43" s="7" t="str">
        <f t="shared" ca="1" si="35"/>
        <v/>
      </c>
      <c r="EJ43" s="468" t="str">
        <f ca="1">OFFSET($DM$201,INT((ROWS($1:35)-1)/2),MOD(ROWS($1:35)+1,2))</f>
        <v/>
      </c>
      <c r="EK43" s="7" t="str">
        <f ca="1">IF(EI43="","",IF(EI43=0,"",IF(EI43="AB","",RANK(EI43,$EI$9:$EI$104,1)+COUNTIF($EI$9:EI43,EI43)-1)))</f>
        <v/>
      </c>
      <c r="EL43" s="7" t="str">
        <f t="shared" ca="1" si="36"/>
        <v/>
      </c>
      <c r="EM43" s="469">
        <f ca="1">OFFSET($DK$237,INT((ROWS($1:35)-1)/2),MOD(ROWS($1:35)+1,2))</f>
        <v>0</v>
      </c>
      <c r="EN43" s="7" t="str">
        <f t="shared" ca="1" si="37"/>
        <v/>
      </c>
      <c r="EO43" s="468">
        <f ca="1">OFFSET($DM$237,INT((ROWS($1:35)-1)/2),MOD(ROWS($1:35)+1,2))</f>
        <v>0</v>
      </c>
      <c r="EP43" s="7" t="str">
        <f ca="1">IF(EN43="","",IF(EN43=0,"",IF(EN43="AB","",RANK(EN43,$EN$9:$EN$128,1)+COUNTIF($EN$9:EN43,EN43)-1)))</f>
        <v/>
      </c>
      <c r="EQ43" s="7" t="str">
        <f t="shared" ca="1" si="38"/>
        <v/>
      </c>
      <c r="ER43" s="469" t="str">
        <f ca="1">OFFSET($DK$305,INT((ROWS($1:35)-1)/2),MOD(ROWS($1:35)+1,2))</f>
        <v/>
      </c>
      <c r="ES43" s="7" t="str">
        <f t="shared" ca="1" si="39"/>
        <v/>
      </c>
      <c r="ET43" s="468" t="str">
        <f ca="1">OFFSET($DM$305,INT((ROWS($1:35)-1)/2),MOD(ROWS($1:35)+1,2))</f>
        <v/>
      </c>
      <c r="EU43" s="7" t="str">
        <f ca="1">IF(ES43="","",IF(ES43=0,"",IF(ES43="AB","",RANK(ES43,$ES$9:$ES$180,1)+COUNTIF($ES$9:ES43,ES43)-1)))</f>
        <v/>
      </c>
      <c r="EV43" s="468" t="str">
        <f t="shared" ca="1" si="40"/>
        <v/>
      </c>
      <c r="EW43" s="469" t="str">
        <f ca="1">OFFSET($DK$373,INT((ROWS($1:35)-1)/2),MOD(ROWS($1:35)+1,2))</f>
        <v/>
      </c>
      <c r="EX43" s="7" t="str">
        <f t="shared" ca="1" si="41"/>
        <v/>
      </c>
      <c r="EY43" s="468" t="str">
        <f ca="1">OFFSET($DM$373,INT((ROWS($1:35)-1)/2),MOD(ROWS($1:35)+1,2))</f>
        <v/>
      </c>
      <c r="EZ43" s="7" t="str">
        <f ca="1">IF(EX43="","",IF(EX43=0,"",IF(EX43="AB","",RANK(EX43,$EX$9:$EX$128,1)+COUNTIF($EX$9:EX43,EX43)-1)))</f>
        <v/>
      </c>
      <c r="FA43" s="468" t="str">
        <f t="shared" ca="1" si="42"/>
        <v/>
      </c>
      <c r="FB43" s="469" t="str">
        <f ca="1">OFFSET($DK$433,INT((ROWS($1:35)-1)/2),MOD(ROWS($1:35)+1,2))</f>
        <v/>
      </c>
      <c r="FC43" s="7" t="str">
        <f t="shared" ca="1" si="44"/>
        <v/>
      </c>
      <c r="FD43" s="468" t="str">
        <f ca="1">OFFSET($DM$433,INT((ROWS($1:35)-1)/2),MOD(ROWS($1:35)+1,2))</f>
        <v/>
      </c>
      <c r="FE43" s="7" t="str">
        <f ca="1">IF(FC43="","",IF(FC43=0,"",IF(FC43="AB","",RANK(FC43,$FC$9:$FC$122,1)+COUNTIF($FC$9:FC43,FC43)-1)))</f>
        <v/>
      </c>
      <c r="FF43" s="7" t="str">
        <f t="shared" ca="1" si="45"/>
        <v/>
      </c>
      <c r="FG43" s="475" t="str">
        <f ca="1">OFFSET($DK$489,INT((ROWS($1:35)-1)/2),MOD(ROWS($1:35)+1,2))</f>
        <v/>
      </c>
      <c r="FH43" s="935" t="str">
        <f t="shared" ca="1" si="46"/>
        <v/>
      </c>
      <c r="FI43" s="935" t="str">
        <f ca="1">OFFSET($DM$489,INT((ROWS($1:35)-1)/2),MOD(ROWS($1:35)+1,2))</f>
        <v/>
      </c>
      <c r="FJ43" s="935" t="str">
        <f ca="1">IF(FH43="","",IF(FH43=0,"",IF(FH43="AB","",RANK(FH43,$FH$9:$FH$122,1)+COUNTIF($FH$9:FH43,FH43)-1)))</f>
        <v/>
      </c>
      <c r="FK43" s="935" t="str">
        <f t="shared" ca="1" si="47"/>
        <v/>
      </c>
    </row>
    <row r="44" spans="1:167" ht="15.75" customHeight="1" thickBot="1" x14ac:dyDescent="0.45">
      <c r="A44" s="1640"/>
      <c r="B44" s="1640"/>
      <c r="C44" s="189" t="str">
        <f>IF(ISBLANK('JOURNÉE 2'!C45),"",'JOURNÉE 2'!C45)</f>
        <v/>
      </c>
      <c r="D44" s="215" t="str">
        <f>IF(ISBLANK('JOURNÉE 2'!D45),"",'JOURNÉE 2'!D45)</f>
        <v/>
      </c>
      <c r="E44" s="215" t="str">
        <f>IF(ISBLANK('JOURNÉE 2'!E45),"",'JOURNÉE 2'!E45)</f>
        <v/>
      </c>
      <c r="F44" s="99" t="str">
        <f>IF(ISBLANK('JOURNÉE 2'!F45),"",'JOURNÉE 2'!F45)</f>
        <v/>
      </c>
      <c r="G44" s="99" t="str">
        <f>IF(ISBLANK('JOURNÉE 2'!G45),"",'JOURNÉE 2'!G45)</f>
        <v/>
      </c>
      <c r="H44" s="186" t="str">
        <f>IF(ISBLANK('JOURNÉE 2'!I45),"",'JOURNÉE 2'!I45)</f>
        <v/>
      </c>
      <c r="I44" s="1824"/>
      <c r="J44" s="1816"/>
      <c r="K44" s="1816"/>
      <c r="L44" s="1816"/>
      <c r="M44" s="99"/>
      <c r="N44" s="99"/>
      <c r="O44" s="99"/>
      <c r="P44" s="110"/>
      <c r="Q44" s="1826"/>
      <c r="R44" s="1816"/>
      <c r="S44" s="1816"/>
      <c r="T44" s="1824"/>
      <c r="U44" s="1816"/>
      <c r="V44" s="1816"/>
      <c r="W44" s="486" t="str">
        <f>IF(ISBLANK('JOURNÉE 2'!U45),"",'JOURNÉE 2'!U45)</f>
        <v/>
      </c>
      <c r="X44" s="101" t="str">
        <f t="shared" si="0"/>
        <v/>
      </c>
      <c r="Y44" s="209" t="str">
        <f>IF('JOURNÉE 1'!AB45=0,"",'JOURNÉE 1'!AB45)</f>
        <v/>
      </c>
      <c r="Z44" s="101" t="str">
        <f t="shared" si="1"/>
        <v/>
      </c>
      <c r="AA44" s="101" t="str">
        <f t="shared" si="43"/>
        <v/>
      </c>
      <c r="AB44" s="101" t="str">
        <f t="shared" si="2"/>
        <v/>
      </c>
      <c r="AC44" s="101" t="str">
        <f t="shared" si="3"/>
        <v/>
      </c>
      <c r="AD44" s="101" t="str">
        <f>IF('JOURNÉE 1'!AG45="","",'JOURNÉE 1'!AG45)</f>
        <v/>
      </c>
      <c r="AE44" s="487" t="str">
        <f t="shared" si="4"/>
        <v/>
      </c>
      <c r="AF44" s="99" t="str">
        <f t="shared" si="5"/>
        <v/>
      </c>
      <c r="AG44" s="110" t="str">
        <f t="shared" si="6"/>
        <v/>
      </c>
      <c r="AH44" s="110"/>
      <c r="AI44" s="110"/>
      <c r="AJ44" s="99"/>
      <c r="AK44" s="100"/>
      <c r="AL44" s="276" t="str">
        <f t="shared" si="7"/>
        <v/>
      </c>
      <c r="AM44" s="99" t="str">
        <f t="shared" si="8"/>
        <v/>
      </c>
      <c r="AN44" s="101" t="str">
        <f t="shared" si="9"/>
        <v/>
      </c>
      <c r="AO44" s="101" t="str">
        <f t="shared" si="10"/>
        <v/>
      </c>
      <c r="AP44" s="457" t="str">
        <f t="shared" si="11"/>
        <v/>
      </c>
      <c r="AQ44" s="283" t="str">
        <f>IF('JOURNÉE 1'!AP45="","",'JOURNÉE 1'!AP45)</f>
        <v/>
      </c>
      <c r="AR44" s="283" t="str">
        <f>IF('JOURNÉE 1'!AT45="","",'JOURNÉE 1'!AT45)</f>
        <v/>
      </c>
      <c r="AS44" s="283" t="str">
        <f t="shared" si="12"/>
        <v/>
      </c>
      <c r="AT44" s="283" t="str">
        <f t="shared" si="13"/>
        <v/>
      </c>
      <c r="AU44" s="283"/>
      <c r="AV44" s="330"/>
      <c r="AW44" s="283"/>
      <c r="AX44" s="283"/>
      <c r="AY44" s="283" t="str">
        <f t="shared" si="14"/>
        <v/>
      </c>
      <c r="AZ44" s="488" t="str">
        <f t="shared" si="15"/>
        <v/>
      </c>
      <c r="BA44" s="489" t="str">
        <f t="shared" si="16"/>
        <v/>
      </c>
      <c r="BB44" s="490" t="str">
        <f t="shared" si="17"/>
        <v/>
      </c>
      <c r="BC44" s="481" t="str">
        <f t="shared" si="18"/>
        <v/>
      </c>
      <c r="BD44" s="490"/>
      <c r="BE44" s="278" t="str">
        <f t="shared" si="19"/>
        <v/>
      </c>
      <c r="BF44" s="1640"/>
      <c r="BG44" s="1640"/>
      <c r="BH44" s="1824"/>
      <c r="BI44" s="1816"/>
      <c r="BJ44" s="1818"/>
      <c r="BK44" s="214"/>
      <c r="BL44" s="11"/>
      <c r="BM44" s="1824"/>
      <c r="BN44" s="1816"/>
      <c r="BO44" s="1816"/>
      <c r="BP44" s="1816"/>
      <c r="BQ44" s="1854"/>
      <c r="BR44" s="1826"/>
      <c r="BS44" s="1528"/>
      <c r="BT44" s="1514"/>
      <c r="BU44" s="1816"/>
      <c r="BV44" s="1867"/>
      <c r="BW44" s="1799"/>
      <c r="BX44" s="491" t="str">
        <f t="shared" si="20"/>
        <v/>
      </c>
      <c r="BY44" s="475" t="str">
        <f>IF('JOURNÉE 1'!C45=0,"",'JOURNÉE 1'!C45)</f>
        <v/>
      </c>
      <c r="BZ44" s="7">
        <v>36</v>
      </c>
      <c r="CA44" s="1445" t="s">
        <v>487</v>
      </c>
      <c r="CB44" s="1446">
        <v>36</v>
      </c>
      <c r="CC44" s="1447" t="s">
        <v>488</v>
      </c>
      <c r="CD44" s="17" t="s">
        <v>432</v>
      </c>
      <c r="CE44" s="882" t="str">
        <f t="shared" si="21"/>
        <v>MAX3</v>
      </c>
      <c r="CF44" s="878" t="s">
        <v>493</v>
      </c>
      <c r="CG44" s="7"/>
      <c r="CH44" s="94"/>
      <c r="CI44" s="1301" t="str">
        <f>IF(ISNA(VLOOKUP(CA44,'JOURNÉE 1'!$C$10:$AC$257,27,FALSE)),"",VLOOKUP(CA44,'JOURNÉE 1'!$C$10:$AC$257,27,FALSE))</f>
        <v/>
      </c>
      <c r="CJ44" s="465" t="str">
        <f>IF(ISNA(VLOOKUP(CA44,'JOURNÉE 2'!$C$10:$V$259,20,FALSE)),"",VLOOKUP(CA44,'JOURNÉE 2'!$C$10:$V$259,20,FALSE))</f>
        <v/>
      </c>
      <c r="CK44" s="1263" t="str">
        <f t="shared" si="48"/>
        <v/>
      </c>
      <c r="CL44" s="1266" t="s">
        <v>2029</v>
      </c>
      <c r="CM44" s="476" t="s">
        <v>2029</v>
      </c>
      <c r="CN44" s="476" t="s">
        <v>2029</v>
      </c>
      <c r="CO44" s="476" t="s">
        <v>2029</v>
      </c>
      <c r="CP44" s="476"/>
      <c r="CQ44" s="476"/>
      <c r="CR44" s="476"/>
      <c r="CS44" s="476"/>
      <c r="CT44" s="476"/>
      <c r="CU44" s="477"/>
      <c r="CV44" s="476"/>
      <c r="CW44" s="1270"/>
      <c r="CX44" s="11"/>
      <c r="CY44" s="1793"/>
      <c r="CZ44" s="492" t="str">
        <f>IF('JOURNÉE 1'!C45="","",'JOURNÉE 1'!C45)</f>
        <v/>
      </c>
      <c r="DA44" s="492" t="str">
        <f t="shared" si="23"/>
        <v/>
      </c>
      <c r="DB44" s="492" t="str">
        <f>IF('JOURNÉE 1'!AC45=0,"",'JOURNÉE 1'!AC45)</f>
        <v/>
      </c>
      <c r="DC44" s="492" t="str">
        <f>IF('JOURNÉE 1'!AP45=0,"",'JOURNÉE 1'!AP45)</f>
        <v/>
      </c>
      <c r="DD44" s="1020" t="str">
        <f>IF(ISNA(VLOOKUP(BY44,'JOURNÉE 2'!$C$10:$AJ$45,1,FALSE)),"",VLOOKUP(BY44,'JOURNÉE 2'!$C$10:$AJ$45,1,FALSE))</f>
        <v/>
      </c>
      <c r="DE44" s="492" t="str">
        <f t="array" ref="DE44">IFERROR(INDEX(DD$9:DD$44,SMALL(IF(FREQUENCY(IF(DD$9:DD$80&lt;&gt;"",MATCH(DD$9:DD$80,DD$9:DD$80,0),""),ROW(DD$9:DD$80)-9)&gt;1,ROW(DD$9:DD$80)-9,""),ROW(A36))),"")</f>
        <v/>
      </c>
      <c r="DF44" s="493" t="str">
        <f t="array" ref="DF44">IF(DE44="","",MIN(IF(CZ$9:CZ$80=$DE44,DB$9:DB$80,"")))</f>
        <v/>
      </c>
      <c r="DG44" s="493" t="str">
        <f t="array" ref="DG44">IF(DE44="","",MIN(IF(CZ$9:CZ$80=$DE44,DC$9:DC$80,"")))</f>
        <v/>
      </c>
      <c r="DH44" s="492" t="str">
        <f>IF(ISNA(VLOOKUP(DD44,'JOURNÉE 1'!$C$10:$AE$45,24,FALSE)),"",VLOOKUP(DD44,'JOURNÉE 1'!$C$10:$AE$45,24,FALSE))</f>
        <v/>
      </c>
      <c r="DI44" s="492" t="str">
        <f>IF(ISNA(VLOOKUP(DD44,'JOURNÉE 1'!$C$10:$AP$45,35,FALSE)),"",VLOOKUP(DD44,'JOURNÉE 1'!$C$10:$AP$45,35,FALSE))</f>
        <v/>
      </c>
      <c r="DJ44" s="492" t="str">
        <f t="shared" si="24"/>
        <v/>
      </c>
      <c r="DK44" s="492" t="str">
        <f t="shared" si="25"/>
        <v/>
      </c>
      <c r="DL44" s="493" t="str">
        <f t="shared" si="26"/>
        <v/>
      </c>
      <c r="DM44" s="493" t="str">
        <f t="shared" si="27"/>
        <v/>
      </c>
      <c r="DN44" s="492" t="str">
        <f t="shared" si="28"/>
        <v/>
      </c>
      <c r="DO44" s="492"/>
      <c r="DP44" s="492"/>
      <c r="DQ44" s="492"/>
      <c r="DR44" s="494"/>
      <c r="DS44" s="469" t="str">
        <f ca="1">OFFSET($DK$9,INT((ROWS($1:36)-1)/2),MOD(ROWS($1:36)+1,2))</f>
        <v/>
      </c>
      <c r="DT44" s="7" t="str">
        <f t="shared" ca="1" si="29"/>
        <v/>
      </c>
      <c r="DU44" s="468" t="str">
        <f ca="1">OFFSET($DM$9,INT((ROWS($1:36)-1)/2),MOD(ROWS($1:36)+1,2))</f>
        <v/>
      </c>
      <c r="DV44" s="7" t="str">
        <f ca="1">IF(DT44="","",IF(DT44=0,"",IF(DT44="AB","",RANK(DT44,$DT$9:$DT$151,1)+COUNTIF($DT$9:DT44,DT44)-1)))</f>
        <v/>
      </c>
      <c r="DW44" s="468" t="str">
        <f t="shared" ca="1" si="30"/>
        <v/>
      </c>
      <c r="DX44" s="469" t="str">
        <f ca="1">OFFSET($DK$81,INT((ROWS($1:36)-1)/2),MOD(ROWS($1:36)+1,2))</f>
        <v/>
      </c>
      <c r="DY44" s="7" t="str">
        <f t="shared" ca="1" si="31"/>
        <v/>
      </c>
      <c r="DZ44" s="468" t="str">
        <f ca="1">OFFSET($DM$81,INT((ROWS($1:36)-1)/2),MOD(ROWS($1:36)+1,2))</f>
        <v/>
      </c>
      <c r="EA44" s="7" t="str">
        <f ca="1">IF(DY44="","",IF(DY44=0,"",IF(DY44="AB","",RANK(DY44,$DY$9:$DY$151,1)+COUNTIF($DY$9:DY44,DY44)-1)))</f>
        <v/>
      </c>
      <c r="EB44" s="468" t="str">
        <f t="shared" ca="1" si="32"/>
        <v/>
      </c>
      <c r="EC44" s="469" t="str">
        <f ca="1">OFFSET($DK$153,INT((ROWS($1:36)-1)/2),MOD(ROWS($1:36)+1,2))</f>
        <v/>
      </c>
      <c r="ED44" s="7" t="str">
        <f t="shared" ca="1" si="33"/>
        <v/>
      </c>
      <c r="EE44" s="468" t="str">
        <f ca="1">OFFSET($DM$153,INT((ROWS($1:36)-1)/2),MOD(ROWS($1:36)+1,2))</f>
        <v/>
      </c>
      <c r="EF44" s="7" t="str">
        <f ca="1">IF(EC44="","",IF(EC44=0,"",IF(EC44="AB","",RANK(EC44,$EC$9:$EC$104,1)+COUNTIF($EC$9:EC44,EC44)-1)))</f>
        <v/>
      </c>
      <c r="EG44" s="468" t="str">
        <f t="shared" ca="1" si="34"/>
        <v/>
      </c>
      <c r="EH44" s="468" t="str">
        <f ca="1">OFFSET($DK$201,INT((ROWS($1:36)-1)/2),MOD(ROWS($1:36)+1,2))</f>
        <v/>
      </c>
      <c r="EI44" s="7" t="str">
        <f t="shared" ca="1" si="35"/>
        <v/>
      </c>
      <c r="EJ44" s="468" t="str">
        <f ca="1">OFFSET($DM$201,INT((ROWS($1:36)-1)/2),MOD(ROWS($1:36)+1,2))</f>
        <v/>
      </c>
      <c r="EK44" s="7" t="str">
        <f ca="1">IF(EI44="","",IF(EI44=0,"",IF(EI44="AB","",RANK(EI44,$EI$9:$EI$104,1)+COUNTIF($EI$9:EI44,EI44)-1)))</f>
        <v/>
      </c>
      <c r="EL44" s="7" t="str">
        <f t="shared" ca="1" si="36"/>
        <v/>
      </c>
      <c r="EM44" s="469">
        <f ca="1">OFFSET($DK$237,INT((ROWS($1:36)-1)/2),MOD(ROWS($1:36)+1,2))</f>
        <v>0</v>
      </c>
      <c r="EN44" s="7" t="str">
        <f t="shared" ca="1" si="37"/>
        <v/>
      </c>
      <c r="EO44" s="468">
        <f ca="1">OFFSET($DM$237,INT((ROWS($1:36)-1)/2),MOD(ROWS($1:36)+1,2))</f>
        <v>0</v>
      </c>
      <c r="EP44" s="7" t="str">
        <f ca="1">IF(EN44="","",IF(EN44=0,"",IF(EN44="AB","",RANK(EN44,$EN$9:$EN$128,1)+COUNTIF($EN$9:EN44,EN44)-1)))</f>
        <v/>
      </c>
      <c r="EQ44" s="7" t="str">
        <f t="shared" ca="1" si="38"/>
        <v/>
      </c>
      <c r="ER44" s="469" t="str">
        <f ca="1">OFFSET($DK$305,INT((ROWS($1:36)-1)/2),MOD(ROWS($1:36)+1,2))</f>
        <v/>
      </c>
      <c r="ES44" s="7" t="str">
        <f t="shared" ca="1" si="39"/>
        <v/>
      </c>
      <c r="ET44" s="468" t="str">
        <f ca="1">OFFSET($DM$305,INT((ROWS($1:36)-1)/2),MOD(ROWS($1:36)+1,2))</f>
        <v/>
      </c>
      <c r="EU44" s="7" t="str">
        <f ca="1">IF(ES44="","",IF(ES44=0,"",IF(ES44="AB","",RANK(ES44,$ES$9:$ES$180,1)+COUNTIF($ES$9:ES44,ES44)-1)))</f>
        <v/>
      </c>
      <c r="EV44" s="468" t="str">
        <f t="shared" ca="1" si="40"/>
        <v/>
      </c>
      <c r="EW44" s="469" t="str">
        <f ca="1">OFFSET($DK$373,INT((ROWS($1:36)-1)/2),MOD(ROWS($1:36)+1,2))</f>
        <v/>
      </c>
      <c r="EX44" s="7" t="str">
        <f t="shared" ca="1" si="41"/>
        <v/>
      </c>
      <c r="EY44" s="468" t="str">
        <f ca="1">OFFSET($DM$373,INT((ROWS($1:36)-1)/2),MOD(ROWS($1:36)+1,2))</f>
        <v/>
      </c>
      <c r="EZ44" s="7" t="str">
        <f ca="1">IF(EX44="","",IF(EX44=0,"",IF(EX44="AB","",RANK(EX44,$EX$9:$EX$128,1)+COUNTIF($EX$9:EX44,EX44)-1)))</f>
        <v/>
      </c>
      <c r="FA44" s="468" t="str">
        <f t="shared" ca="1" si="42"/>
        <v/>
      </c>
      <c r="FB44" s="469" t="str">
        <f ca="1">OFFSET($DK$433,INT((ROWS($1:36)-1)/2),MOD(ROWS($1:36)+1,2))</f>
        <v/>
      </c>
      <c r="FC44" s="7" t="str">
        <f t="shared" ca="1" si="44"/>
        <v/>
      </c>
      <c r="FD44" s="468" t="str">
        <f ca="1">OFFSET($DM$433,INT((ROWS($1:36)-1)/2),MOD(ROWS($1:36)+1,2))</f>
        <v/>
      </c>
      <c r="FE44" s="7" t="str">
        <f ca="1">IF(FC44="","",IF(FC44=0,"",IF(FC44="AB","",RANK(FC44,$FC$9:$FC$122,1)+COUNTIF($FC$9:FC44,FC44)-1)))</f>
        <v/>
      </c>
      <c r="FF44" s="7" t="str">
        <f t="shared" ca="1" si="45"/>
        <v/>
      </c>
      <c r="FG44" s="475" t="str">
        <f ca="1">OFFSET($DK$489,INT((ROWS($1:36)-1)/2),MOD(ROWS($1:36)+1,2))</f>
        <v/>
      </c>
      <c r="FH44" s="935" t="str">
        <f t="shared" ca="1" si="46"/>
        <v/>
      </c>
      <c r="FI44" s="935" t="str">
        <f ca="1">OFFSET($DM$489,INT((ROWS($1:36)-1)/2),MOD(ROWS($1:36)+1,2))</f>
        <v/>
      </c>
      <c r="FJ44" s="935" t="str">
        <f ca="1">IF(FH44="","",IF(FH44=0,"",IF(FH44="AB","",RANK(FH44,$FH$9:$FH$122,1)+COUNTIF($FH$9:FH44,FH44)-1)))</f>
        <v/>
      </c>
      <c r="FK44" s="935" t="str">
        <f t="shared" ca="1" si="47"/>
        <v/>
      </c>
    </row>
    <row r="45" spans="1:167" ht="15.75" customHeight="1" x14ac:dyDescent="0.4">
      <c r="A45" s="1940" t="s">
        <v>318</v>
      </c>
      <c r="B45" s="1939"/>
      <c r="C45" s="353" t="str">
        <f>IF(ISBLANK('JOURNÉE 2'!C46),"",'JOURNÉE 2'!C46)</f>
        <v>53360.06.0011</v>
      </c>
      <c r="D45" s="326" t="str">
        <f>IF(ISBLANK('JOURNÉE 2'!D46),"",'JOURNÉE 2'!D46)</f>
        <v>PERRIN</v>
      </c>
      <c r="E45" s="326" t="str">
        <f>IF(ISBLANK('JOURNÉE 2'!E46),"",'JOURNÉE 2'!E46)</f>
        <v>Mickaël</v>
      </c>
      <c r="F45" s="88" t="str">
        <f>IF(ISBLANK('JOURNÉE 2'!F46),"",'JOURNÉE 2'!F46)</f>
        <v>S1H</v>
      </c>
      <c r="G45" s="88">
        <f>IF(ISBLANK('JOURNÉE 2'!G46),"",'JOURNÉE 2'!G46)</f>
        <v>-5.6</v>
      </c>
      <c r="H45" s="349" t="str">
        <f>IF(ISBLANK('JOURNÉE 2'!I46),"",'JOURNÉE 2'!I46)</f>
        <v>MAX1</v>
      </c>
      <c r="I45" s="1857">
        <f>IF(ISBLANK('JOURNÉE 2'!K46),"",'JOURNÉE 2'!K46)</f>
        <v>60</v>
      </c>
      <c r="J45" s="1856">
        <f>IF(OR(I45="",I45=0,I45=999),"",I45)</f>
        <v>60</v>
      </c>
      <c r="K45" s="1856">
        <f>IF('JOURNÉE 1'!K46=0,"",'JOURNÉE 1'!K46)</f>
        <v>68</v>
      </c>
      <c r="L45" s="1856">
        <f>IF(OR(K45="",K45=0,K45=999),"",K45)</f>
        <v>68</v>
      </c>
      <c r="M45" s="88">
        <f>IF(COUNTIF($J$45:$J$80,"&gt;1")&lt;1,"",SMALL($J$45:$J$80,1))</f>
        <v>55</v>
      </c>
      <c r="N45" s="109">
        <f>IF(COUNTIF($M$45:$M$50,"&gt;1")&lt;1,"",SMALL($M$45:$M$50,1))</f>
        <v>55</v>
      </c>
      <c r="O45" s="88">
        <f>IF(N45="","",RANK(N45,($N$9:$N$260),1))</f>
        <v>1</v>
      </c>
      <c r="P45" s="177">
        <f>IF(O45&gt;20,"",IF(O45&lt;=190,40-((O45-1)*2),1))</f>
        <v>40</v>
      </c>
      <c r="Q45" s="1873">
        <f>IF(I45="","",I45-$BE$5)</f>
        <v>-12</v>
      </c>
      <c r="R45" s="1856">
        <f>IF(I45="","",RANK(I45,($I$9:$K$260),1))</f>
        <v>4</v>
      </c>
      <c r="S45" s="1856">
        <f>IF(R45&gt;20,"",IF(R45&lt;=190,40-((R45-1)*2),1))</f>
        <v>34</v>
      </c>
      <c r="T45" s="1943">
        <f>IF(OR(I45=""),"",RANK(I45,($I$45:$I$80),1))</f>
        <v>2</v>
      </c>
      <c r="U45" s="1485">
        <f>IF(OR(K45=""),"",RANK(K45,($K$45:$K$80),1))</f>
        <v>2</v>
      </c>
      <c r="V45" s="1485">
        <f>IF(T45="","",IF(T45&gt;3,"",IF(T45=1,I45,IF(T45=2,I45,IF(T45=3,I45)))))</f>
        <v>60</v>
      </c>
      <c r="W45" s="495">
        <f>IF(ISBLANK('JOURNÉE 2'!U46),"",'JOURNÉE 2'!U46)</f>
        <v>68</v>
      </c>
      <c r="X45" s="118">
        <f t="shared" si="0"/>
        <v>68</v>
      </c>
      <c r="Y45" s="158">
        <f>IF('JOURNÉE 1'!AB46=0,"",'JOURNÉE 1'!AB46)</f>
        <v>75</v>
      </c>
      <c r="Z45" s="118">
        <f t="shared" si="1"/>
        <v>75</v>
      </c>
      <c r="AA45" s="118">
        <f t="shared" si="43"/>
        <v>5</v>
      </c>
      <c r="AB45" s="118">
        <f t="shared" ref="AB45:AB80" si="49">IF(W45="","",RANK(W45,($W$45:$W$80),1))</f>
        <v>2</v>
      </c>
      <c r="AC45" s="118">
        <f t="shared" si="3"/>
        <v>68</v>
      </c>
      <c r="AD45" s="118">
        <f>IF('JOURNÉE 1'!AG46="","",'JOURNÉE 1'!AG46)</f>
        <v>75</v>
      </c>
      <c r="AE45" s="455">
        <f t="shared" si="4"/>
        <v>-4</v>
      </c>
      <c r="AF45" s="482">
        <f t="shared" si="5"/>
        <v>5</v>
      </c>
      <c r="AG45" s="482">
        <f t="shared" si="6"/>
        <v>16</v>
      </c>
      <c r="AH45" s="482"/>
      <c r="AI45" s="266">
        <f ca="1">IF(DP81="","",DP81)</f>
        <v>66</v>
      </c>
      <c r="AJ45" s="266">
        <f ca="1">IF(AI45="","",RANK(AI45,($AI$9:$AI$260),1))</f>
        <v>2</v>
      </c>
      <c r="AK45" s="196">
        <f ca="1">IF(AJ45="","",IF(21-AJ45&lt;0,0,21-AJ45))</f>
        <v>19</v>
      </c>
      <c r="AL45" s="276">
        <f t="shared" si="7"/>
        <v>73.599999999999994</v>
      </c>
      <c r="AM45" s="118" t="str">
        <f t="shared" si="8"/>
        <v/>
      </c>
      <c r="AN45" s="482" t="str">
        <f t="shared" si="9"/>
        <v/>
      </c>
      <c r="AO45" s="482" t="str">
        <f t="shared" si="10"/>
        <v/>
      </c>
      <c r="AP45" s="457">
        <f t="shared" si="11"/>
        <v>73.599999999999994</v>
      </c>
      <c r="AQ45" s="284">
        <f>IF('JOURNÉE 1'!AP46="","",'JOURNÉE 1'!AP46)</f>
        <v>66.5</v>
      </c>
      <c r="AR45" s="284" t="str">
        <f>IF('JOURNÉE 1'!AT46="","",'JOURNÉE 1'!AT46)</f>
        <v/>
      </c>
      <c r="AS45" s="284" t="str">
        <f t="shared" si="12"/>
        <v/>
      </c>
      <c r="AT45" s="284" t="str">
        <f t="shared" si="13"/>
        <v/>
      </c>
      <c r="AU45" s="284" t="str">
        <f>IF(COUNTIF($BA$45:$BA$80,"&gt;1")&lt;1,"",SMALL($BA$45:$BA$80,1))</f>
        <v/>
      </c>
      <c r="AV45" s="285">
        <f>IF(COUNTIF($AU$45:$AU$52,"&gt;1")&lt;1,"",SMALL($AU$45:$AU$52,1))</f>
        <v>78.400000000000006</v>
      </c>
      <c r="AW45" s="284">
        <f>IF(AV45="","",RANK(AV45,($AV$9:$AV$260),1))</f>
        <v>17</v>
      </c>
      <c r="AX45" s="284">
        <f>IF(AW45&gt;20,"",IF(AW45&lt;=190,20-((AW45-1)*1),1))</f>
        <v>4</v>
      </c>
      <c r="AY45" s="284">
        <f t="shared" si="14"/>
        <v>30</v>
      </c>
      <c r="AZ45" s="327" t="str">
        <f t="shared" si="15"/>
        <v/>
      </c>
      <c r="BA45" s="328" t="str">
        <f t="shared" si="16"/>
        <v/>
      </c>
      <c r="BB45" s="273" t="str">
        <f t="shared" ref="BB45:BB80" si="50">IF(OR(ISBLANK(AS45),AS45=""),"",RANK(AS45,($AS$45:$AS$80),1))</f>
        <v/>
      </c>
      <c r="BC45" s="458" t="str">
        <f t="shared" si="18"/>
        <v/>
      </c>
      <c r="BD45" s="273" t="str">
        <f>IF(COUNTIF($BC$45:$BC$80,"&gt;1")&lt;1,"",SMALL($BC$45:$BC$80,1))</f>
        <v/>
      </c>
      <c r="BE45" s="278">
        <f t="shared" si="19"/>
        <v>-5.4399999999999995</v>
      </c>
      <c r="BF45" s="1880">
        <f ca="1">IF(SUM(P48+AK49+AX49)&lt;&gt;0,SUM(P48+AK49+AX49),0)</f>
        <v>173</v>
      </c>
      <c r="BG45" s="1881">
        <f ca="1">IF(BF45=0,"0",RANK(BF45,$BF$9:$BF$260,0))</f>
        <v>2</v>
      </c>
      <c r="BH45" s="1857">
        <f>IF('JOURNÉE 1'!K46=0,"",'JOURNÉE 1'!K46)</f>
        <v>68</v>
      </c>
      <c r="BI45" s="1856">
        <f>IF(ISBLANK('JOURNÉE 2'!K46),"",'JOURNÉE 2'!K46)</f>
        <v>60</v>
      </c>
      <c r="BJ45" s="1858">
        <f>IF(BW45="","",BW45)</f>
        <v>55</v>
      </c>
      <c r="BK45" s="496"/>
      <c r="BL45" s="11"/>
      <c r="BM45" s="1513" t="str">
        <f>IF(OR(C45="",C46=""),"",CONCATENATE(C45,C46))</f>
        <v>53360.06.001153360.16.0047</v>
      </c>
      <c r="BN45" s="1859" t="str">
        <f>IF(OR('JOURNÉE 1'!C46="",'JOURNÉE 1'!C47=""),"",CONCATENATE('JOURNÉE 1'!C46,'JOURNÉE 1'!C47))</f>
        <v>53360.16.002853360.17.0032</v>
      </c>
      <c r="BO45" s="1606">
        <f>IF(I45="","",I45)</f>
        <v>60</v>
      </c>
      <c r="BP45" s="1855" t="str">
        <f>IF(ISNA(VLOOKUP(BM45,'JOURNÉE 1'!$BI$10:$BK$257,2,FALSE)),"",VLOOKUP(BM45,'JOURNÉE 1'!$BI$10:$BK$257,2,FALSE))</f>
        <v/>
      </c>
      <c r="BQ45" s="1606">
        <f>IF(BO45="","",MIN(BO45:BP45))</f>
        <v>60</v>
      </c>
      <c r="BR45" s="1851">
        <f>IF(BS45="","",MIN(BS45:BT45))</f>
        <v>68</v>
      </c>
      <c r="BS45" s="1606">
        <f>IF('JOURNÉE 1'!L46=0,"",'JOURNÉE 1'!L46)</f>
        <v>68</v>
      </c>
      <c r="BT45" s="1809" t="str">
        <f>IF(ISNA(VLOOKUP(BN45,'JOURNÉE 2'!$BE$10:$BF$257,2,FALSE)),"",VLOOKUP(BN45,'JOURNÉE 2'!$BE$10:$BF$257,2,FALSE))</f>
        <v/>
      </c>
      <c r="BU45" s="1606">
        <f>IF(BT45=BR45,"",BR45)</f>
        <v>68</v>
      </c>
      <c r="BV45" s="1795">
        <f>IF(BP45=BQ45,"",BQ45)</f>
        <v>60</v>
      </c>
      <c r="BW45" s="1800">
        <f>IF(COUNTIF($BU$45:$BV$79,"&gt;1")&lt;1,"",SMALL($BU$45:$BV$79,1+COUNTIF($BU$45:$BV$79,0)))</f>
        <v>55</v>
      </c>
      <c r="BX45" s="474" t="str">
        <f t="shared" si="20"/>
        <v>53360.06.0011</v>
      </c>
      <c r="BY45" s="475" t="str">
        <f>IF('JOURNÉE 1'!C46=0,"",'JOURNÉE 1'!C46)</f>
        <v>53360.16.0028</v>
      </c>
      <c r="BZ45" s="7">
        <v>37</v>
      </c>
      <c r="CA45" s="1445" t="s">
        <v>489</v>
      </c>
      <c r="CB45" s="1446">
        <v>36</v>
      </c>
      <c r="CC45" s="1447" t="s">
        <v>490</v>
      </c>
      <c r="CD45" s="17" t="s">
        <v>432</v>
      </c>
      <c r="CE45" s="882" t="str">
        <f t="shared" si="21"/>
        <v>MAX3</v>
      </c>
      <c r="CF45" s="878" t="s">
        <v>495</v>
      </c>
      <c r="CG45" s="7"/>
      <c r="CH45" s="94"/>
      <c r="CI45" s="1301" t="str">
        <f>IF(ISNA(VLOOKUP(CA45,'JOURNÉE 1'!$C$10:$AC$257,27,FALSE)),"",VLOOKUP(CA45,'JOURNÉE 1'!$C$10:$AC$257,27,FALSE))</f>
        <v/>
      </c>
      <c r="CJ45" s="465" t="str">
        <f>IF(ISNA(VLOOKUP(CA45,'JOURNÉE 2'!$C$10:$V$259,20,FALSE)),"",VLOOKUP(CA45,'JOURNÉE 2'!$C$10:$V$259,20,FALSE))</f>
        <v/>
      </c>
      <c r="CK45" s="1263" t="str">
        <f t="shared" si="48"/>
        <v/>
      </c>
      <c r="CL45" s="1266" t="s">
        <v>2029</v>
      </c>
      <c r="CM45" s="476" t="s">
        <v>2029</v>
      </c>
      <c r="CN45" s="476" t="s">
        <v>2029</v>
      </c>
      <c r="CO45" s="476" t="s">
        <v>2029</v>
      </c>
      <c r="CP45" s="476"/>
      <c r="CQ45" s="476"/>
      <c r="CR45" s="476"/>
      <c r="CS45" s="476"/>
      <c r="CT45" s="476"/>
      <c r="CU45" s="477"/>
      <c r="CV45" s="476"/>
      <c r="CW45" s="1270"/>
      <c r="CX45" s="11"/>
      <c r="CY45" s="1801" t="s">
        <v>497</v>
      </c>
      <c r="CZ45" s="7" t="str">
        <f>IF('JOURNÉE 2'!C10="","",'JOURNÉE 2'!C10)</f>
        <v>53360.05.118</v>
      </c>
      <c r="DA45" s="7" t="str">
        <f t="shared" ref="DA45:DA200" si="51">IF(CZ45="","",CONCATENATE(CZ45,"-J2"))</f>
        <v>53360.05.118-J2</v>
      </c>
      <c r="DB45" s="7">
        <f>IF('JOURNÉE 2'!V10=0,"",'JOURNÉE 2'!V10)</f>
        <v>85</v>
      </c>
      <c r="DC45" s="7">
        <f>IF('JOURNÉE 2'!AJ10=0,"",'JOURNÉE 2'!AJ10)</f>
        <v>69.099999999999994</v>
      </c>
      <c r="DD45" s="17" t="str">
        <f>IF(ISNA(VLOOKUP(BX9,'JOURNÉE 1'!$C$10:$AP$45,1,FALSE)),"",VLOOKUP(BX9,'JOURNÉE 1'!$C$10:$AP$45,1,FALSE))</f>
        <v>53360.05.118</v>
      </c>
      <c r="DE45" s="7" t="str">
        <f t="array" ref="DE45">IFERROR(INDEX(DD$9:DD$44,SMALL(IF(FREQUENCY(IF(DD$9:DD$80&lt;&gt;"",MATCH(DD$9:DD$80,DD$9:DD$80,0),""),ROW(DD$9:DD$80)-9)&gt;1,ROW(DD$9:DD$80)-9,""),ROW(A37))),"")</f>
        <v/>
      </c>
      <c r="DF45" s="468" t="str">
        <f t="array" ref="DF45">IF(DE45="","",MIN(IF(CZ$9:CZ$80=$DE45,DB$9:DB$80,"")))</f>
        <v/>
      </c>
      <c r="DG45" s="468" t="str">
        <f t="array" ref="DG45">IF(DE45="","",MIN(IF(CZ$9:CZ$80=$DE45,DC$9:DC$80,"")))</f>
        <v/>
      </c>
      <c r="DH45" s="7">
        <f>IF(ISNA(VLOOKUP(DD45,'JOURNÉE 2'!$C$10:$V$45,16,FALSE)),"",VLOOKUP(DD45,'JOURNÉE 2'!$C$10:$V$45,16,FALSE))</f>
        <v>1</v>
      </c>
      <c r="DI45" s="7" t="str">
        <f>IF(ISNA(VLOOKUP(DD45,'JOURNÉE 2'!$C$10:$AJ$45,26,FALSE)),"",VLOOKUP(DD45,'JOURNÉE 2'!$C$10:$AJ$45,26,FALSE))</f>
        <v/>
      </c>
      <c r="DJ45" s="7" t="str">
        <f t="shared" si="24"/>
        <v/>
      </c>
      <c r="DK45" s="7" t="str">
        <f t="shared" si="25"/>
        <v/>
      </c>
      <c r="DL45" s="468" t="str">
        <f t="shared" si="26"/>
        <v/>
      </c>
      <c r="DM45" s="468" t="str">
        <f t="shared" si="27"/>
        <v/>
      </c>
      <c r="DN45" s="7" t="str">
        <f t="shared" si="28"/>
        <v/>
      </c>
      <c r="DO45" s="7"/>
      <c r="DP45" s="7"/>
      <c r="DQ45" s="7"/>
      <c r="DR45" s="11"/>
      <c r="DS45" s="469" t="str">
        <f ca="1">OFFSET($DK$9,INT((ROWS($1:37)-1)/2),MOD(ROWS($1:37)+1,2))</f>
        <v/>
      </c>
      <c r="DT45" s="7" t="str">
        <f t="shared" ca="1" si="29"/>
        <v/>
      </c>
      <c r="DU45" s="468" t="str">
        <f ca="1">OFFSET($DM$9,INT((ROWS($1:37)-1)/2),MOD(ROWS($1:37)+1,2))</f>
        <v/>
      </c>
      <c r="DV45" s="7" t="str">
        <f ca="1">IF(DT45="","",IF(DT45=0,"",IF(DT45="AB","",RANK(DT45,$DT$9:$DT$151,1)+COUNTIF($DT$9:DT45,DT45)-1)))</f>
        <v/>
      </c>
      <c r="DW45" s="468" t="str">
        <f t="shared" ca="1" si="30"/>
        <v/>
      </c>
      <c r="DX45" s="469" t="str">
        <f ca="1">OFFSET($DK$81,INT((ROWS($1:37)-1)/2),MOD(ROWS($1:37)+1,2))</f>
        <v/>
      </c>
      <c r="DY45" s="7" t="str">
        <f t="shared" ca="1" si="31"/>
        <v/>
      </c>
      <c r="DZ45" s="468" t="str">
        <f ca="1">OFFSET($DM$81,INT((ROWS($1:37)-1)/2),MOD(ROWS($1:37)+1,2))</f>
        <v/>
      </c>
      <c r="EA45" s="7" t="str">
        <f ca="1">IF(DY45="","",IF(DY45=0,"",IF(DY45="AB","",RANK(DY45,$DY$9:$DY$151,1)+COUNTIF($DY$9:DY45,DY45)-1)))</f>
        <v/>
      </c>
      <c r="EB45" s="468" t="str">
        <f t="shared" ca="1" si="32"/>
        <v/>
      </c>
      <c r="EC45" s="469" t="str">
        <f ca="1">OFFSET($DK$153,INT((ROWS($1:37)-1)/2),MOD(ROWS($1:37)+1,2))</f>
        <v/>
      </c>
      <c r="ED45" s="7" t="str">
        <f t="shared" ca="1" si="33"/>
        <v/>
      </c>
      <c r="EE45" s="468" t="str">
        <f ca="1">OFFSET($DM$153,INT((ROWS($1:37)-1)/2),MOD(ROWS($1:37)+1,2))</f>
        <v/>
      </c>
      <c r="EF45" s="7" t="str">
        <f ca="1">IF(EC45="","",IF(EC45=0,"",IF(EC45="AB","",RANK(EC45,$EC$9:$EC$104,1)+COUNTIF($EC$9:EC45,EC45)-1)))</f>
        <v/>
      </c>
      <c r="EG45" s="468" t="str">
        <f t="shared" ca="1" si="34"/>
        <v/>
      </c>
      <c r="EH45" s="468">
        <f ca="1">OFFSET($DK$201,INT((ROWS($1:37)-1)/2),MOD(ROWS($1:37)+1,2))</f>
        <v>77</v>
      </c>
      <c r="EI45" s="7">
        <f t="shared" ca="1" si="35"/>
        <v>77</v>
      </c>
      <c r="EJ45" s="468">
        <f ca="1">OFFSET($DM$201,INT((ROWS($1:37)-1)/2),MOD(ROWS($1:37)+1,2))</f>
        <v>64.2</v>
      </c>
      <c r="EK45" s="7">
        <f ca="1">IF(EI45="","",IF(EI45=0,"",IF(EI45="AB","",RANK(EI45,$EI$9:$EI$104,1)+COUNTIF($EI$9:EI45,EI45)-1)))</f>
        <v>2</v>
      </c>
      <c r="EL45" s="7" t="str">
        <f t="shared" ca="1" si="36"/>
        <v/>
      </c>
      <c r="EM45" s="469">
        <f ca="1">OFFSET($DK$237,INT((ROWS($1:37)-1)/2),MOD(ROWS($1:37)+1,2))</f>
        <v>0</v>
      </c>
      <c r="EN45" s="7" t="str">
        <f t="shared" ca="1" si="37"/>
        <v/>
      </c>
      <c r="EO45" s="468">
        <f ca="1">OFFSET($DM$237,INT((ROWS($1:37)-1)/2),MOD(ROWS($1:37)+1,2))</f>
        <v>0</v>
      </c>
      <c r="EP45" s="7" t="str">
        <f ca="1">IF(EN45="","",IF(EN45=0,"",IF(EN45="AB","",RANK(EN45,$EN$9:$EN$128,1)+COUNTIF($EN$9:EN45,EN45)-1)))</f>
        <v/>
      </c>
      <c r="EQ45" s="7" t="str">
        <f t="shared" ca="1" si="38"/>
        <v/>
      </c>
      <c r="ER45" s="469" t="str">
        <f ca="1">OFFSET($DK$305,INT((ROWS($1:37)-1)/2),MOD(ROWS($1:37)+1,2))</f>
        <v/>
      </c>
      <c r="ES45" s="7" t="str">
        <f t="shared" ca="1" si="39"/>
        <v/>
      </c>
      <c r="ET45" s="468" t="str">
        <f ca="1">OFFSET($DM$305,INT((ROWS($1:37)-1)/2),MOD(ROWS($1:37)+1,2))</f>
        <v/>
      </c>
      <c r="EU45" s="7" t="str">
        <f ca="1">IF(ES45="","",IF(ES45=0,"",IF(ES45="AB","",RANK(ES45,$ES$9:$ES$180,1)+COUNTIF($ES$9:ES45,ES45)-1)))</f>
        <v/>
      </c>
      <c r="EV45" s="468" t="str">
        <f t="shared" ca="1" si="40"/>
        <v/>
      </c>
      <c r="EW45" s="469" t="str">
        <f ca="1">OFFSET($DK$373,INT((ROWS($1:37)-1)/2),MOD(ROWS($1:37)+1,2))</f>
        <v/>
      </c>
      <c r="EX45" s="7" t="str">
        <f t="shared" ca="1" si="41"/>
        <v/>
      </c>
      <c r="EY45" s="468" t="str">
        <f ca="1">OFFSET($DM$373,INT((ROWS($1:37)-1)/2),MOD(ROWS($1:37)+1,2))</f>
        <v/>
      </c>
      <c r="EZ45" s="7" t="str">
        <f ca="1">IF(EX45="","",IF(EX45=0,"",IF(EX45="AB","",RANK(EX45,$EX$9:$EX$128,1)+COUNTIF($EX$9:EX45,EX45)-1)))</f>
        <v/>
      </c>
      <c r="FA45" s="468" t="str">
        <f t="shared" ca="1" si="42"/>
        <v/>
      </c>
      <c r="FB45" s="469" t="str">
        <f ca="1">OFFSET($DK$433,INT((ROWS($1:37)-1)/2),MOD(ROWS($1:37)+1,2))</f>
        <v/>
      </c>
      <c r="FC45" s="7" t="str">
        <f t="shared" ca="1" si="44"/>
        <v/>
      </c>
      <c r="FD45" s="468" t="str">
        <f ca="1">OFFSET($DM$433,INT((ROWS($1:37)-1)/2),MOD(ROWS($1:37)+1,2))</f>
        <v/>
      </c>
      <c r="FE45" s="7" t="str">
        <f ca="1">IF(FC45="","",IF(FC45=0,"",IF(FC45="AB","",RANK(FC45,$FC$9:$FC$122,1)+COUNTIF($FC$9:FC45,FC45)-1)))</f>
        <v/>
      </c>
      <c r="FF45" s="7" t="str">
        <f t="shared" ca="1" si="45"/>
        <v/>
      </c>
      <c r="FG45" s="475" t="str">
        <f ca="1">OFFSET($DK$489,INT((ROWS($1:37)-1)/2),MOD(ROWS($1:37)+1,2))</f>
        <v/>
      </c>
      <c r="FH45" s="935" t="str">
        <f t="shared" ca="1" si="46"/>
        <v/>
      </c>
      <c r="FI45" s="935" t="str">
        <f ca="1">OFFSET($DM$489,INT((ROWS($1:37)-1)/2),MOD(ROWS($1:37)+1,2))</f>
        <v/>
      </c>
      <c r="FJ45" s="935" t="str">
        <f ca="1">IF(FH45="","",IF(FH45=0,"",IF(FH45="AB","",RANK(FH45,$FH$9:$FH$122,1)+COUNTIF($FH$9:FH45,FH45)-1)))</f>
        <v/>
      </c>
      <c r="FK45" s="935" t="str">
        <f t="shared" ca="1" si="47"/>
        <v/>
      </c>
    </row>
    <row r="46" spans="1:167" ht="15.75" customHeight="1" x14ac:dyDescent="0.4">
      <c r="A46" s="1639"/>
      <c r="B46" s="1483"/>
      <c r="C46" s="232" t="str">
        <f>IF(ISBLANK('JOURNÉE 2'!C47),"",'JOURNÉE 2'!C47)</f>
        <v>53360.16.0047</v>
      </c>
      <c r="D46" s="98" t="str">
        <f>IF(ISBLANK('JOURNÉE 2'!D47),"",'JOURNÉE 2'!D47)</f>
        <v>LEQUIMBRE</v>
      </c>
      <c r="E46" s="98" t="str">
        <f>IF(ISBLANK('JOURNÉE 2'!E47),"",'JOURNÉE 2'!E47)</f>
        <v>Maurice</v>
      </c>
      <c r="F46" s="87" t="str">
        <f>IF(ISBLANK('JOURNÉE 2'!F47),"",'JOURNÉE 2'!F47)</f>
        <v>S4H</v>
      </c>
      <c r="G46" s="87">
        <f>IF(ISBLANK('JOURNÉE 2'!G47),"",'JOURNÉE 2'!G47)</f>
        <v>3.8</v>
      </c>
      <c r="H46" s="470" t="str">
        <f>IF(ISBLANK('JOURNÉE 2'!I47),"",'JOURNÉE 2'!I47)</f>
        <v>MAX1</v>
      </c>
      <c r="I46" s="1833"/>
      <c r="J46" s="1465"/>
      <c r="K46" s="1465"/>
      <c r="L46" s="1465"/>
      <c r="M46" s="87">
        <f>IF(COUNTIF($J$45:$J$80,"&gt;1")&lt;2,"",SMALL($J$45:$J$80,2))</f>
        <v>60</v>
      </c>
      <c r="N46" s="87">
        <f>IF(COUNTIF($M$45:$M$50,"&gt;1")&lt;2,"",SMALL($M$45:$M$50,2))</f>
        <v>56</v>
      </c>
      <c r="O46" s="87">
        <f>IF(N46="","",RANK(N46,($N$9:$N$260),1))</f>
        <v>2</v>
      </c>
      <c r="P46" s="91">
        <f>IF(O46&gt;20,"",IF(O46&lt;=190,40-((O46-1)*2),1))</f>
        <v>38</v>
      </c>
      <c r="Q46" s="1847"/>
      <c r="R46" s="1465"/>
      <c r="S46" s="1465"/>
      <c r="T46" s="1833"/>
      <c r="U46" s="1465"/>
      <c r="V46" s="1465"/>
      <c r="W46" s="275">
        <f>IF(ISBLANK('JOURNÉE 2'!U47),"",'JOURNÉE 2'!U47)</f>
        <v>74</v>
      </c>
      <c r="X46" s="83">
        <f t="shared" si="0"/>
        <v>74</v>
      </c>
      <c r="Y46" s="140">
        <f>IF('JOURNÉE 1'!AB47=0,"",'JOURNÉE 1'!AB47)</f>
        <v>84</v>
      </c>
      <c r="Z46" s="83">
        <f t="shared" si="1"/>
        <v>84</v>
      </c>
      <c r="AA46" s="83">
        <f t="shared" si="43"/>
        <v>9</v>
      </c>
      <c r="AB46" s="118">
        <f t="shared" si="49"/>
        <v>3</v>
      </c>
      <c r="AC46" s="83">
        <f t="shared" si="3"/>
        <v>74</v>
      </c>
      <c r="AD46" s="83" t="str">
        <f>IF('JOURNÉE 1'!AG47="","",'JOURNÉE 1'!AG47)</f>
        <v/>
      </c>
      <c r="AE46" s="455">
        <f t="shared" si="4"/>
        <v>2</v>
      </c>
      <c r="AF46" s="471">
        <f t="shared" si="5"/>
        <v>9</v>
      </c>
      <c r="AG46" s="471">
        <f t="shared" si="6"/>
        <v>12</v>
      </c>
      <c r="AH46" s="471"/>
      <c r="AI46" s="83">
        <f ca="1">IF(DP82="","",DP82)</f>
        <v>68</v>
      </c>
      <c r="AJ46" s="83">
        <f ca="1">IF(AI46="","",RANK(AI46,($AI$9:$AI$260),1))</f>
        <v>5</v>
      </c>
      <c r="AK46" s="287">
        <f ca="1">IF(AJ46="","",IF(21-AJ46&lt;0,0,21-AJ46))</f>
        <v>16</v>
      </c>
      <c r="AL46" s="276">
        <f t="shared" si="7"/>
        <v>70.2</v>
      </c>
      <c r="AM46" s="83" t="str">
        <f t="shared" si="8"/>
        <v/>
      </c>
      <c r="AN46" s="471" t="str">
        <f t="shared" si="9"/>
        <v/>
      </c>
      <c r="AO46" s="471" t="str">
        <f t="shared" si="10"/>
        <v/>
      </c>
      <c r="AP46" s="457">
        <f t="shared" si="11"/>
        <v>70.2</v>
      </c>
      <c r="AQ46" s="284">
        <f>IF('JOURNÉE 1'!AP47="","",'JOURNÉE 1'!AP47)</f>
        <v>78.400000000000006</v>
      </c>
      <c r="AR46" s="270">
        <f>IF('JOURNÉE 1'!AT47="","",'JOURNÉE 1'!AT47)</f>
        <v>78.400000000000006</v>
      </c>
      <c r="AS46" s="270" t="str">
        <f t="shared" si="12"/>
        <v/>
      </c>
      <c r="AT46" s="270">
        <f t="shared" si="13"/>
        <v>78.400000000000006</v>
      </c>
      <c r="AU46" s="270" t="str">
        <f>IF(COUNTIF($BA$45:$BA$80,"&gt;1")&lt;2,"",SMALL($BA$45:$BA$80,2))</f>
        <v/>
      </c>
      <c r="AV46" s="286" t="str">
        <f>IF(COUNTIF($AU$45:$AU$52,"&gt;1")&lt;2,"",SMALL($AU$45:$AU$52,2))</f>
        <v/>
      </c>
      <c r="AW46" s="270" t="str">
        <f>IF(AV46="","",RANK(AV46,($AV$9:$AV$260),1))</f>
        <v/>
      </c>
      <c r="AX46" s="284" t="str">
        <f>IF(AW46&gt;20,"",IF(AW46&lt;=190,20-((AW46-1)*1),1))</f>
        <v/>
      </c>
      <c r="AY46" s="270">
        <f t="shared" si="14"/>
        <v>21</v>
      </c>
      <c r="AZ46" s="271" t="str">
        <f t="shared" si="15"/>
        <v/>
      </c>
      <c r="BA46" s="272" t="str">
        <f t="shared" si="16"/>
        <v/>
      </c>
      <c r="BB46" s="273" t="str">
        <f t="shared" si="50"/>
        <v/>
      </c>
      <c r="BC46" s="472" t="str">
        <f t="shared" si="18"/>
        <v/>
      </c>
      <c r="BD46" s="273" t="str">
        <f>IF(COUNTIF($BC$45:$BC$80,"&gt;1")&lt;2,"",SMALL($BC$45:$BC$80,2))</f>
        <v/>
      </c>
      <c r="BE46" s="278">
        <f t="shared" si="19"/>
        <v>3.44</v>
      </c>
      <c r="BF46" s="1639"/>
      <c r="BG46" s="1639"/>
      <c r="BH46" s="1833"/>
      <c r="BI46" s="1465"/>
      <c r="BJ46" s="1849"/>
      <c r="BK46" s="277"/>
      <c r="BL46" s="11"/>
      <c r="BM46" s="1723"/>
      <c r="BN46" s="1528"/>
      <c r="BO46" s="1528"/>
      <c r="BP46" s="1528"/>
      <c r="BQ46" s="1528"/>
      <c r="BR46" s="1852"/>
      <c r="BS46" s="1528"/>
      <c r="BT46" s="1514"/>
      <c r="BU46" s="1528"/>
      <c r="BV46" s="1796"/>
      <c r="BW46" s="1798"/>
      <c r="BX46" s="474" t="str">
        <f t="shared" si="20"/>
        <v>53360.16.0047</v>
      </c>
      <c r="BY46" s="475" t="str">
        <f>IF('JOURNÉE 1'!C47=0,"",'JOURNÉE 1'!C47)</f>
        <v>53360.17.0032</v>
      </c>
      <c r="BZ46" s="7">
        <v>38</v>
      </c>
      <c r="CA46" s="1445" t="s">
        <v>179</v>
      </c>
      <c r="CB46" s="1446">
        <v>11.3</v>
      </c>
      <c r="CC46" s="1447" t="s">
        <v>491</v>
      </c>
      <c r="CD46" s="17" t="s">
        <v>432</v>
      </c>
      <c r="CE46" s="882" t="str">
        <f t="shared" si="21"/>
        <v>MAX2</v>
      </c>
      <c r="CF46" s="878" t="s">
        <v>498</v>
      </c>
      <c r="CG46" s="7"/>
      <c r="CH46" s="94"/>
      <c r="CI46" s="1301" t="str">
        <f>IF(ISNA(VLOOKUP(CA46,'JOURNÉE 1'!$C$10:$AC$257,27,FALSE)),"",VLOOKUP(CA46,'JOURNÉE 1'!$C$10:$AC$257,27,FALSE))</f>
        <v/>
      </c>
      <c r="CJ46" s="465">
        <f>IF(ISNA(VLOOKUP(CA46,'JOURNÉE 2'!$C$10:$V$259,20,FALSE)),"",VLOOKUP(CA46,'JOURNÉE 2'!$C$10:$V$259,20,FALSE))</f>
        <v>88</v>
      </c>
      <c r="CK46" s="1263">
        <f t="shared" si="48"/>
        <v>88</v>
      </c>
      <c r="CL46" s="1266">
        <v>82</v>
      </c>
      <c r="CM46" s="476">
        <v>96</v>
      </c>
      <c r="CN46" s="476">
        <v>84</v>
      </c>
      <c r="CO46" s="476">
        <v>88</v>
      </c>
      <c r="CP46" s="476"/>
      <c r="CQ46" s="476"/>
      <c r="CR46" s="476"/>
      <c r="CS46" s="476"/>
      <c r="CT46" s="476"/>
      <c r="CU46" s="477"/>
      <c r="CV46" s="476"/>
      <c r="CW46" s="1270"/>
      <c r="CX46" s="11"/>
      <c r="CY46" s="1551"/>
      <c r="CZ46" s="7" t="str">
        <f>IF('JOURNÉE 2'!C11="","",'JOURNÉE 2'!C11)</f>
        <v>53360.05.119</v>
      </c>
      <c r="DA46" s="7" t="str">
        <f t="shared" si="51"/>
        <v>53360.05.119-J2</v>
      </c>
      <c r="DB46" s="7">
        <f>IF('JOURNÉE 2'!V11=0,"",'JOURNÉE 2'!V11)</f>
        <v>76</v>
      </c>
      <c r="DC46" s="7">
        <f>IF('JOURNÉE 2'!AJ11=0,"",'JOURNÉE 2'!AJ11)</f>
        <v>72.8</v>
      </c>
      <c r="DD46" s="17" t="str">
        <f>IF(ISNA(VLOOKUP(BX10,'JOURNÉE 1'!$C$10:$AP$45,1,FALSE)),"",VLOOKUP(BX10,'JOURNÉE 1'!$C$10:$AP$45,1,FALSE))</f>
        <v>53360.05.119</v>
      </c>
      <c r="DE46" s="7" t="str">
        <f t="array" ref="DE46">IFERROR(INDEX(DD$9:DD$44,SMALL(IF(FREQUENCY(IF(DD$9:DD$80&lt;&gt;"",MATCH(DD$9:DD$80,DD$9:DD$80,0),""),ROW(DD$9:DD$80)-9)&gt;1,ROW(DD$9:DD$80)-9,""),ROW(A38))),"")</f>
        <v/>
      </c>
      <c r="DF46" s="468" t="str">
        <f t="array" ref="DF46">IF(DE46="","",MIN(IF(CZ$9:CZ$80=$DE46,DB$9:DB$80,"")))</f>
        <v/>
      </c>
      <c r="DG46" s="468" t="str">
        <f t="array" ref="DG46">IF(DE46="","",MIN(IF(CZ$9:CZ$80=$DE46,DC$9:DC$80,"")))</f>
        <v/>
      </c>
      <c r="DH46" s="7">
        <f>IF(ISNA(VLOOKUP(DD46,'JOURNÉE 2'!$C$10:$V$45,16,FALSE)),"",VLOOKUP(DD46,'JOURNÉE 2'!$C$10:$V$45,16,FALSE))</f>
        <v>0</v>
      </c>
      <c r="DI46" s="7">
        <f>IF(ISNA(VLOOKUP(DD46,'JOURNÉE 2'!$C$10:$AJ$45,26,FALSE)),"",VLOOKUP(DD46,'JOURNÉE 2'!$C$10:$AJ$45,26,FALSE))</f>
        <v>10</v>
      </c>
      <c r="DJ46" s="7" t="str">
        <f t="shared" si="24"/>
        <v/>
      </c>
      <c r="DK46" s="7" t="str">
        <f t="shared" si="25"/>
        <v/>
      </c>
      <c r="DL46" s="468" t="str">
        <f t="shared" si="26"/>
        <v/>
      </c>
      <c r="DM46" s="468" t="str">
        <f t="shared" si="27"/>
        <v/>
      </c>
      <c r="DN46" s="7" t="str">
        <f t="shared" si="28"/>
        <v/>
      </c>
      <c r="DO46" s="7"/>
      <c r="DP46" s="7"/>
      <c r="DQ46" s="7"/>
      <c r="DR46" s="11"/>
      <c r="DS46" s="469" t="str">
        <f ca="1">OFFSET($DK$9,INT((ROWS($1:38)-1)/2),MOD(ROWS($1:38)+1,2))</f>
        <v/>
      </c>
      <c r="DT46" s="7" t="str">
        <f t="shared" ca="1" si="29"/>
        <v/>
      </c>
      <c r="DU46" s="468" t="str">
        <f ca="1">OFFSET($DM$9,INT((ROWS($1:38)-1)/2),MOD(ROWS($1:38)+1,2))</f>
        <v/>
      </c>
      <c r="DV46" s="7" t="str">
        <f ca="1">IF(DT46="","",IF(DT46=0,"",IF(DT46="AB","",RANK(DT46,$DT$9:$DT$151,1)+COUNTIF($DT$9:DT46,DT46)-1)))</f>
        <v/>
      </c>
      <c r="DW46" s="468" t="str">
        <f t="shared" ca="1" si="30"/>
        <v/>
      </c>
      <c r="DX46" s="469" t="str">
        <f ca="1">OFFSET($DK$81,INT((ROWS($1:38)-1)/2),MOD(ROWS($1:38)+1,2))</f>
        <v/>
      </c>
      <c r="DY46" s="7" t="str">
        <f t="shared" ca="1" si="31"/>
        <v/>
      </c>
      <c r="DZ46" s="468" t="str">
        <f ca="1">OFFSET($DM$81,INT((ROWS($1:38)-1)/2),MOD(ROWS($1:38)+1,2))</f>
        <v/>
      </c>
      <c r="EA46" s="7" t="str">
        <f ca="1">IF(DY46="","",IF(DY46=0,"",IF(DY46="AB","",RANK(DY46,$DY$9:$DY$151,1)+COUNTIF($DY$9:DY46,DY46)-1)))</f>
        <v/>
      </c>
      <c r="EB46" s="468" t="str">
        <f t="shared" ca="1" si="32"/>
        <v/>
      </c>
      <c r="EC46" s="469" t="str">
        <f ca="1">OFFSET($DK$153,INT((ROWS($1:38)-1)/2),MOD(ROWS($1:38)+1,2))</f>
        <v/>
      </c>
      <c r="ED46" s="7" t="str">
        <f t="shared" ca="1" si="33"/>
        <v/>
      </c>
      <c r="EE46" s="468" t="str">
        <f ca="1">OFFSET($DM$153,INT((ROWS($1:38)-1)/2),MOD(ROWS($1:38)+1,2))</f>
        <v/>
      </c>
      <c r="EF46" s="7" t="str">
        <f ca="1">IF(EC46="","",IF(EC46=0,"",IF(EC46="AB","",RANK(EC46,$EC$9:$EC$104,1)+COUNTIF($EC$9:EC46,EC46)-1)))</f>
        <v/>
      </c>
      <c r="EG46" s="468" t="str">
        <f t="shared" ca="1" si="34"/>
        <v/>
      </c>
      <c r="EH46" s="468" t="str">
        <f ca="1">OFFSET($DK$201,INT((ROWS($1:38)-1)/2),MOD(ROWS($1:38)+1,2))</f>
        <v/>
      </c>
      <c r="EI46" s="7" t="str">
        <f t="shared" ca="1" si="35"/>
        <v/>
      </c>
      <c r="EJ46" s="468" t="str">
        <f ca="1">OFFSET($DM$201,INT((ROWS($1:38)-1)/2),MOD(ROWS($1:38)+1,2))</f>
        <v/>
      </c>
      <c r="EK46" s="7" t="str">
        <f ca="1">IF(EI46="","",IF(EI46=0,"",IF(EI46="AB","",RANK(EI46,$EI$9:$EI$104,1)+COUNTIF($EI$9:EI46,EI46)-1)))</f>
        <v/>
      </c>
      <c r="EL46" s="7" t="str">
        <f t="shared" ca="1" si="36"/>
        <v/>
      </c>
      <c r="EM46" s="469">
        <f ca="1">OFFSET($DK$237,INT((ROWS($1:38)-1)/2),MOD(ROWS($1:38)+1,2))</f>
        <v>0</v>
      </c>
      <c r="EN46" s="7" t="str">
        <f t="shared" ca="1" si="37"/>
        <v/>
      </c>
      <c r="EO46" s="468">
        <f ca="1">OFFSET($DM$237,INT((ROWS($1:38)-1)/2),MOD(ROWS($1:38)+1,2))</f>
        <v>0</v>
      </c>
      <c r="EP46" s="7" t="str">
        <f ca="1">IF(EN46="","",IF(EN46=0,"",IF(EN46="AB","",RANK(EN46,$EN$9:$EN$128,1)+COUNTIF($EN$9:EN46,EN46)-1)))</f>
        <v/>
      </c>
      <c r="EQ46" s="7" t="str">
        <f t="shared" ca="1" si="38"/>
        <v/>
      </c>
      <c r="ER46" s="469" t="str">
        <f ca="1">OFFSET($DK$305,INT((ROWS($1:38)-1)/2),MOD(ROWS($1:38)+1,2))</f>
        <v/>
      </c>
      <c r="ES46" s="7" t="str">
        <f t="shared" ca="1" si="39"/>
        <v/>
      </c>
      <c r="ET46" s="468" t="str">
        <f ca="1">OFFSET($DM$305,INT((ROWS($1:38)-1)/2),MOD(ROWS($1:38)+1,2))</f>
        <v/>
      </c>
      <c r="EU46" s="7" t="str">
        <f ca="1">IF(ES46="","",IF(ES46=0,"",IF(ES46="AB","",RANK(ES46,$ES$9:$ES$180,1)+COUNTIF($ES$9:ES46,ES46)-1)))</f>
        <v/>
      </c>
      <c r="EV46" s="468" t="str">
        <f t="shared" ca="1" si="40"/>
        <v/>
      </c>
      <c r="EW46" s="469" t="str">
        <f ca="1">OFFSET($DK$373,INT((ROWS($1:38)-1)/2),MOD(ROWS($1:38)+1,2))</f>
        <v/>
      </c>
      <c r="EX46" s="7" t="str">
        <f t="shared" ca="1" si="41"/>
        <v/>
      </c>
      <c r="EY46" s="468" t="str">
        <f ca="1">OFFSET($DM$373,INT((ROWS($1:38)-1)/2),MOD(ROWS($1:38)+1,2))</f>
        <v/>
      </c>
      <c r="EZ46" s="7" t="str">
        <f ca="1">IF(EX46="","",IF(EX46=0,"",IF(EX46="AB","",RANK(EX46,$EX$9:$EX$128,1)+COUNTIF($EX$9:EX46,EX46)-1)))</f>
        <v/>
      </c>
      <c r="FA46" s="468" t="str">
        <f t="shared" ca="1" si="42"/>
        <v/>
      </c>
      <c r="FB46" s="469" t="str">
        <f ca="1">OFFSET($DK$433,INT((ROWS($1:38)-1)/2),MOD(ROWS($1:38)+1,2))</f>
        <v/>
      </c>
      <c r="FC46" s="7" t="str">
        <f t="shared" ca="1" si="44"/>
        <v/>
      </c>
      <c r="FD46" s="468" t="str">
        <f ca="1">OFFSET($DM$433,INT((ROWS($1:38)-1)/2),MOD(ROWS($1:38)+1,2))</f>
        <v/>
      </c>
      <c r="FE46" s="7" t="str">
        <f ca="1">IF(FC46="","",IF(FC46=0,"",IF(FC46="AB","",RANK(FC46,$FC$9:$FC$122,1)+COUNTIF($FC$9:FC46,FC46)-1)))</f>
        <v/>
      </c>
      <c r="FF46" s="7" t="str">
        <f t="shared" ca="1" si="45"/>
        <v/>
      </c>
      <c r="FG46" s="475" t="str">
        <f ca="1">OFFSET($DK$489,INT((ROWS($1:38)-1)/2),MOD(ROWS($1:38)+1,2))</f>
        <v/>
      </c>
      <c r="FH46" s="935" t="str">
        <f t="shared" ca="1" si="46"/>
        <v/>
      </c>
      <c r="FI46" s="935" t="str">
        <f ca="1">OFFSET($DM$489,INT((ROWS($1:38)-1)/2),MOD(ROWS($1:38)+1,2))</f>
        <v/>
      </c>
      <c r="FJ46" s="935" t="str">
        <f ca="1">IF(FH46="","",IF(FH46=0,"",IF(FH46="AB","",RANK(FH46,$FH$9:$FH$122,1)+COUNTIF($FH$9:FH46,FH46)-1)))</f>
        <v/>
      </c>
      <c r="FK46" s="935" t="str">
        <f t="shared" ca="1" si="47"/>
        <v/>
      </c>
    </row>
    <row r="47" spans="1:167" ht="15.75" customHeight="1" thickBot="1" x14ac:dyDescent="0.45">
      <c r="A47" s="1639"/>
      <c r="B47" s="1831"/>
      <c r="C47" s="232" t="str">
        <f>IF(ISBLANK('JOURNÉE 2'!C48),"",'JOURNÉE 2'!C48)</f>
        <v>53360.95.046</v>
      </c>
      <c r="D47" s="98" t="str">
        <f>IF(ISBLANK('JOURNÉE 2'!D48),"",'JOURNÉE 2'!D48)</f>
        <v>ROUSSEAU</v>
      </c>
      <c r="E47" s="98" t="str">
        <f>IF(ISBLANK('JOURNÉE 2'!E48),"",'JOURNÉE 2'!E48)</f>
        <v>Dominique</v>
      </c>
      <c r="F47" s="87" t="str">
        <f>IF(ISBLANK('JOURNÉE 2'!F48),"",'JOURNÉE 2'!F48)</f>
        <v>S3H</v>
      </c>
      <c r="G47" s="87">
        <f>IF(ISBLANK('JOURNÉE 2'!G48),"",'JOURNÉE 2'!G48)</f>
        <v>-6.3</v>
      </c>
      <c r="H47" s="470" t="str">
        <f>IF(ISBLANK('JOURNÉE 2'!I48),"",'JOURNÉE 2'!I48)</f>
        <v>MAX1</v>
      </c>
      <c r="I47" s="1834">
        <f>IF(ISBLANK('JOURNÉE 2'!K48),"",'JOURNÉE 2'!K48)</f>
        <v>55</v>
      </c>
      <c r="J47" s="1466">
        <f>IF(OR(I47="",I47=0,I47=999),"",I47)</f>
        <v>55</v>
      </c>
      <c r="K47" s="1466">
        <f>IF('JOURNÉE 1'!K48=0,"",'JOURNÉE 1'!K48)</f>
        <v>56</v>
      </c>
      <c r="L47" s="1466">
        <f>IF(OR(K47="",K47=0,K47=999),"",K47)</f>
        <v>56</v>
      </c>
      <c r="M47" s="478" t="str">
        <f>IF(COUNTIF($J$45:$J$80,"&gt;1")&lt;3,"",SMALL($J$45:$J$80,3))</f>
        <v/>
      </c>
      <c r="N47" s="99">
        <f>IF(COUNTIF($M$45:$M$50,"&gt;1")&lt;3,"",SMALL($M$45:$M$50,3))</f>
        <v>60</v>
      </c>
      <c r="O47" s="99">
        <f>IF(N47="","",RANK(N47,($N$9:$N$260),1))</f>
        <v>3</v>
      </c>
      <c r="P47" s="111">
        <f>IF(O47&gt;20,"",IF(O47&lt;=190,40-((O47-1)*2),1))</f>
        <v>36</v>
      </c>
      <c r="Q47" s="1825">
        <f>IF(I47="","",I47-$BE$5)</f>
        <v>-17</v>
      </c>
      <c r="R47" s="1466">
        <f>IF(I47="","",RANK(I47,($I$9:$K$260),1))</f>
        <v>1</v>
      </c>
      <c r="S47" s="1466">
        <f>IF(R47&gt;20,"",IF(R47&lt;=190,40-((R47-1)*2),1))</f>
        <v>40</v>
      </c>
      <c r="T47" s="1834">
        <f>IF(OR(I47=""),"",RANK(I47,($I$45:$I$80),1))</f>
        <v>1</v>
      </c>
      <c r="U47" s="1485">
        <f>IF(OR(K47=""),"",RANK(K47,($K$45:$K$80),1))</f>
        <v>1</v>
      </c>
      <c r="V47" s="1485">
        <f>IF(T47="","",IF(T47&gt;3,"",IF(T47=1,I47,IF(T47=2,I47,IF(T47=3,I47)))))</f>
        <v>55</v>
      </c>
      <c r="W47" s="279">
        <f>IF(ISBLANK('JOURNÉE 2'!U48),"",'JOURNÉE 2'!U48)</f>
        <v>66</v>
      </c>
      <c r="X47" s="83">
        <f t="shared" si="0"/>
        <v>66</v>
      </c>
      <c r="Y47" s="140">
        <f>IF('JOURNÉE 1'!AB48=0,"",'JOURNÉE 1'!AB48)</f>
        <v>80</v>
      </c>
      <c r="Z47" s="83">
        <f t="shared" si="1"/>
        <v>80</v>
      </c>
      <c r="AA47" s="83">
        <f t="shared" si="43"/>
        <v>2</v>
      </c>
      <c r="AB47" s="118">
        <f t="shared" si="49"/>
        <v>1</v>
      </c>
      <c r="AC47" s="83">
        <f t="shared" si="3"/>
        <v>66</v>
      </c>
      <c r="AD47" s="83">
        <f>IF('JOURNÉE 1'!AG48="","",'JOURNÉE 1'!AG48)</f>
        <v>80</v>
      </c>
      <c r="AE47" s="455">
        <f t="shared" si="4"/>
        <v>-6</v>
      </c>
      <c r="AF47" s="85">
        <f t="shared" si="5"/>
        <v>2</v>
      </c>
      <c r="AG47" s="85">
        <f t="shared" si="6"/>
        <v>19</v>
      </c>
      <c r="AH47" s="85"/>
      <c r="AI47" s="83">
        <f ca="1">IF(DP83="","",DP83)</f>
        <v>68</v>
      </c>
      <c r="AJ47" s="83">
        <f ca="1">IF(AI47="","",RANK(AI47,($AI$9:$AI$260),1))</f>
        <v>5</v>
      </c>
      <c r="AK47" s="287">
        <f ca="1">IF(AJ47="","",IF(21-AJ47&lt;0,0,21-AJ47))</f>
        <v>16</v>
      </c>
      <c r="AL47" s="276">
        <f t="shared" si="7"/>
        <v>72.3</v>
      </c>
      <c r="AM47" s="87" t="str">
        <f t="shared" si="8"/>
        <v/>
      </c>
      <c r="AN47" s="471" t="str">
        <f t="shared" si="9"/>
        <v/>
      </c>
      <c r="AO47" s="471" t="str">
        <f t="shared" si="10"/>
        <v/>
      </c>
      <c r="AP47" s="457">
        <f t="shared" si="11"/>
        <v>72.3</v>
      </c>
      <c r="AQ47" s="284">
        <f>IF('JOURNÉE 1'!AP48="","",'JOURNÉE 1'!AP48)</f>
        <v>80.099999999999994</v>
      </c>
      <c r="AR47" s="270" t="str">
        <f>IF('JOURNÉE 1'!AT48="","",'JOURNÉE 1'!AT48)</f>
        <v/>
      </c>
      <c r="AS47" s="270" t="str">
        <f t="shared" si="12"/>
        <v/>
      </c>
      <c r="AT47" s="270" t="str">
        <f t="shared" si="13"/>
        <v/>
      </c>
      <c r="AU47" s="288" t="str">
        <f>IF(COUNTIF($BA$45:$BA$80,"&gt;1")&lt;3,"",SMALL($BA$45:$BA$80,3))</f>
        <v/>
      </c>
      <c r="AV47" s="270" t="str">
        <f>IF(COUNTIF($AU$45:$AU$52,"&gt;1")&lt;3,"",SMALL($AU$45:$AU$52,3))</f>
        <v/>
      </c>
      <c r="AW47" s="288" t="str">
        <f>IF(AV47="","",RANK(AV47,($AV$9:$AV$260),1))</f>
        <v/>
      </c>
      <c r="AX47" s="284" t="str">
        <f>IF(AW47&gt;20,"",IF(AW47&lt;=190,20-((AW47-1)*1),1))</f>
        <v/>
      </c>
      <c r="AY47" s="270">
        <f t="shared" si="14"/>
        <v>26</v>
      </c>
      <c r="AZ47" s="271" t="str">
        <f t="shared" si="15"/>
        <v/>
      </c>
      <c r="BA47" s="272" t="str">
        <f t="shared" si="16"/>
        <v/>
      </c>
      <c r="BB47" s="273" t="str">
        <f t="shared" si="50"/>
        <v/>
      </c>
      <c r="BC47" s="472" t="str">
        <f t="shared" si="18"/>
        <v/>
      </c>
      <c r="BD47" s="319" t="str">
        <f>IF(COUNTIF($BC$45:$BC$80,"&gt;1")&lt;3,"",SMALL($BC$45:$BC$80,3))</f>
        <v/>
      </c>
      <c r="BE47" s="278">
        <f t="shared" si="19"/>
        <v>-6.27</v>
      </c>
      <c r="BF47" s="1639"/>
      <c r="BG47" s="1639"/>
      <c r="BH47" s="1823">
        <f>IF('JOURNÉE 1'!K48=0,"",'JOURNÉE 1'!K48)</f>
        <v>56</v>
      </c>
      <c r="BI47" s="1815">
        <f>IF(ISBLANK('JOURNÉE 2'!K48),"",'JOURNÉE 2'!K48)</f>
        <v>55</v>
      </c>
      <c r="BJ47" s="1817">
        <f>IF(BW47="","",BW47)</f>
        <v>56</v>
      </c>
      <c r="BK47" s="483"/>
      <c r="BL47" s="11"/>
      <c r="BM47" s="1513" t="str">
        <f>IF(OR(C47="",C48=""),"",CONCATENATE(C47,C48))</f>
        <v>53360.95.04653360.97.048</v>
      </c>
      <c r="BN47" s="1606" t="str">
        <f>IF(OR('JOURNÉE 1'!C48="",'JOURNÉE 1'!C49=""),"",CONCATENATE('JOURNÉE 1'!C48,'JOURNÉE 1'!C49))</f>
        <v>53360.02.21053360.09.0065</v>
      </c>
      <c r="BO47" s="1606">
        <f>IF(I47="","",I47)</f>
        <v>55</v>
      </c>
      <c r="BP47" s="1855" t="str">
        <f>IF(ISNA(VLOOKUP(BM47,'JOURNÉE 1'!$BI$10:$BK$257,2,FALSE)),"",VLOOKUP(BM47,'JOURNÉE 1'!$BI$10:$BK$257,2,FALSE))</f>
        <v/>
      </c>
      <c r="BQ47" s="1606">
        <f>IF(BO47="","",MIN(BO47:BP47))</f>
        <v>55</v>
      </c>
      <c r="BR47" s="1851">
        <f>IF(BS47="","",MIN(BS47:BT47))</f>
        <v>56</v>
      </c>
      <c r="BS47" s="1606">
        <f>IF('JOURNÉE 1'!L48=0,"",'JOURNÉE 1'!L48)</f>
        <v>56</v>
      </c>
      <c r="BT47" s="1809" t="str">
        <f>IF(ISNA(VLOOKUP(BN47,'JOURNÉE 2'!$BE$10:$BF$257,2,FALSE)),"",VLOOKUP(BN47,'JOURNÉE 2'!$BE$10:$BF$257,2,FALSE))</f>
        <v/>
      </c>
      <c r="BU47" s="1606">
        <f>IF(BT47=BR47,"",BR47)</f>
        <v>56</v>
      </c>
      <c r="BV47" s="1795">
        <f>IF(BP47=BQ47,"",BQ47)</f>
        <v>55</v>
      </c>
      <c r="BW47" s="1797">
        <f>IF(COUNTIF($BU$45:$BV$79,"&gt;1")&lt;2,"",SMALL($BU$45:$BV$79,2+COUNTIF($BU$45:$BV$79,0)))</f>
        <v>56</v>
      </c>
      <c r="BX47" s="474" t="str">
        <f t="shared" si="20"/>
        <v>53360.95.046</v>
      </c>
      <c r="BY47" s="475" t="str">
        <f>IF('JOURNÉE 1'!C48=0,"",'JOURNÉE 1'!C48)</f>
        <v>53360.02.210</v>
      </c>
      <c r="BZ47" s="7">
        <v>39</v>
      </c>
      <c r="CA47" s="1445" t="s">
        <v>180</v>
      </c>
      <c r="CB47" s="1446">
        <v>22.5</v>
      </c>
      <c r="CC47" s="1447" t="s">
        <v>492</v>
      </c>
      <c r="CD47" s="17" t="s">
        <v>432</v>
      </c>
      <c r="CE47" s="882" t="str">
        <f t="shared" si="21"/>
        <v>MAX2</v>
      </c>
      <c r="CF47" s="878" t="s">
        <v>500</v>
      </c>
      <c r="CG47" s="7"/>
      <c r="CH47" s="94"/>
      <c r="CI47" s="1301" t="str">
        <f>IF(ISNA(VLOOKUP(CA47,'JOURNÉE 1'!$C$10:$AC$257,27,FALSE)),"",VLOOKUP(CA47,'JOURNÉE 1'!$C$10:$AC$257,27,FALSE))</f>
        <v/>
      </c>
      <c r="CJ47" s="465">
        <f>IF(ISNA(VLOOKUP(CA47,'JOURNÉE 2'!$C$10:$V$259,20,FALSE)),"",VLOOKUP(CA47,'JOURNÉE 2'!$C$10:$V$259,20,FALSE))</f>
        <v>88</v>
      </c>
      <c r="CK47" s="1263">
        <f t="shared" si="48"/>
        <v>88</v>
      </c>
      <c r="CL47" s="1266">
        <v>96</v>
      </c>
      <c r="CM47" s="476">
        <v>100</v>
      </c>
      <c r="CN47" s="476">
        <v>99</v>
      </c>
      <c r="CO47" s="476">
        <v>88</v>
      </c>
      <c r="CP47" s="476"/>
      <c r="CQ47" s="476"/>
      <c r="CR47" s="476"/>
      <c r="CS47" s="476"/>
      <c r="CT47" s="476"/>
      <c r="CU47" s="477"/>
      <c r="CV47" s="476"/>
      <c r="CW47" s="1270"/>
      <c r="CX47" s="11"/>
      <c r="CY47" s="1551"/>
      <c r="CZ47" s="7" t="str">
        <f>IF('JOURNÉE 2'!C12="","",'JOURNÉE 2'!C12)</f>
        <v/>
      </c>
      <c r="DA47" s="7" t="str">
        <f t="shared" si="51"/>
        <v/>
      </c>
      <c r="DB47" s="7" t="str">
        <f>IF('JOURNÉE 2'!V12=0,"",'JOURNÉE 2'!V12)</f>
        <v/>
      </c>
      <c r="DC47" s="7" t="str">
        <f>IF('JOURNÉE 2'!AJ12=0,"",'JOURNÉE 2'!AJ12)</f>
        <v/>
      </c>
      <c r="DD47" s="17" t="str">
        <f>IF(ISNA(VLOOKUP(BX11,'JOURNÉE 1'!$C$10:$AP$45,1,FALSE)),"",VLOOKUP(BX11,'JOURNÉE 1'!$C$10:$AP$45,1,FALSE))</f>
        <v/>
      </c>
      <c r="DE47" s="7" t="str">
        <f t="array" ref="DE47">IFERROR(INDEX(DD$9:DD$44,SMALL(IF(FREQUENCY(IF(DD$9:DD$80&lt;&gt;"",MATCH(DD$9:DD$80,DD$9:DD$80,0),""),ROW(DD$9:DD$80)-9)&gt;1,ROW(DD$9:DD$80)-9,""),ROW(A39))),"")</f>
        <v/>
      </c>
      <c r="DF47" s="468" t="str">
        <f t="array" ref="DF47">IF(DE47="","",MIN(IF(CZ$9:CZ$80=$DE47,DB$9:DB$80,"")))</f>
        <v/>
      </c>
      <c r="DG47" s="468" t="str">
        <f t="array" ref="DG47">IF(DE47="","",MIN(IF(CZ$9:CZ$80=$DE47,DC$9:DC$80,"")))</f>
        <v/>
      </c>
      <c r="DH47" s="7" t="str">
        <f>IF(ISNA(VLOOKUP(DD47,'JOURNÉE 2'!$C$10:$V$45,16,FALSE)),"",VLOOKUP(DD47,'JOURNÉE 2'!$C$10:$V$45,16,FALSE))</f>
        <v/>
      </c>
      <c r="DI47" s="7" t="str">
        <f>IF(ISNA(VLOOKUP(DD47,'JOURNÉE 2'!$C$10:$AJ$45,26,FALSE)),"",VLOOKUP(DD47,'JOURNÉE 2'!$C$10:$AJ$45,26,FALSE))</f>
        <v/>
      </c>
      <c r="DJ47" s="7" t="str">
        <f t="shared" si="24"/>
        <v/>
      </c>
      <c r="DK47" s="7" t="str">
        <f t="shared" si="25"/>
        <v/>
      </c>
      <c r="DL47" s="468" t="str">
        <f t="shared" si="26"/>
        <v/>
      </c>
      <c r="DM47" s="468" t="str">
        <f t="shared" si="27"/>
        <v/>
      </c>
      <c r="DN47" s="7" t="str">
        <f t="shared" si="28"/>
        <v/>
      </c>
      <c r="DO47" s="7"/>
      <c r="DP47" s="7"/>
      <c r="DQ47" s="7"/>
      <c r="DR47" s="11"/>
      <c r="DS47" s="469" t="str">
        <f ca="1">OFFSET($DK$9,INT((ROWS($1:39)-1)/2),MOD(ROWS($1:39)+1,2))</f>
        <v/>
      </c>
      <c r="DT47" s="7" t="str">
        <f t="shared" ca="1" si="29"/>
        <v/>
      </c>
      <c r="DU47" s="468" t="str">
        <f ca="1">OFFSET($DM$9,INT((ROWS($1:39)-1)/2),MOD(ROWS($1:39)+1,2))</f>
        <v/>
      </c>
      <c r="DV47" s="7" t="str">
        <f ca="1">IF(DT47="","",IF(DT47=0,"",IF(DT47="AB","",RANK(DT47,$DT$9:$DT$151,1)+COUNTIF($DT$9:DT47,DT47)-1)))</f>
        <v/>
      </c>
      <c r="DW47" s="468" t="str">
        <f t="shared" ca="1" si="30"/>
        <v/>
      </c>
      <c r="DX47" s="469" t="str">
        <f ca="1">OFFSET($DK$81,INT((ROWS($1:39)-1)/2),MOD(ROWS($1:39)+1,2))</f>
        <v/>
      </c>
      <c r="DY47" s="7" t="str">
        <f t="shared" ca="1" si="31"/>
        <v/>
      </c>
      <c r="DZ47" s="468" t="str">
        <f ca="1">OFFSET($DM$81,INT((ROWS($1:39)-1)/2),MOD(ROWS($1:39)+1,2))</f>
        <v/>
      </c>
      <c r="EA47" s="7" t="str">
        <f ca="1">IF(DY47="","",IF(DY47=0,"",IF(DY47="AB","",RANK(DY47,$DY$9:$DY$151,1)+COUNTIF($DY$9:DY47,DY47)-1)))</f>
        <v/>
      </c>
      <c r="EB47" s="468" t="str">
        <f t="shared" ca="1" si="32"/>
        <v/>
      </c>
      <c r="EC47" s="469" t="str">
        <f ca="1">OFFSET($DK$153,INT((ROWS($1:39)-1)/2),MOD(ROWS($1:39)+1,2))</f>
        <v/>
      </c>
      <c r="ED47" s="7" t="str">
        <f t="shared" ca="1" si="33"/>
        <v/>
      </c>
      <c r="EE47" s="468" t="str">
        <f ca="1">OFFSET($DM$153,INT((ROWS($1:39)-1)/2),MOD(ROWS($1:39)+1,2))</f>
        <v/>
      </c>
      <c r="EF47" s="7" t="str">
        <f ca="1">IF(EC47="","",IF(EC47=0,"",IF(EC47="AB","",RANK(EC47,$EC$9:$EC$104,1)+COUNTIF($EC$9:EC47,EC47)-1)))</f>
        <v/>
      </c>
      <c r="EG47" s="468" t="str">
        <f t="shared" ca="1" si="34"/>
        <v/>
      </c>
      <c r="EH47" s="468">
        <f ca="1">OFFSET($DK$201,INT((ROWS($1:39)-1)/2),MOD(ROWS($1:39)+1,2))</f>
        <v>126</v>
      </c>
      <c r="EI47" s="7">
        <f t="shared" ca="1" si="35"/>
        <v>126</v>
      </c>
      <c r="EJ47" s="468">
        <f ca="1">OFFSET($DM$201,INT((ROWS($1:39)-1)/2),MOD(ROWS($1:39)+1,2))</f>
        <v>90</v>
      </c>
      <c r="EK47" s="7">
        <f ca="1">IF(EI47="","",IF(EI47=0,"",IF(EI47="AB","",RANK(EI47,$EI$9:$EI$104,1)+COUNTIF($EI$9:EI47,EI47)-1)))</f>
        <v>6</v>
      </c>
      <c r="EL47" s="7">
        <f t="shared" ca="1" si="36"/>
        <v>90</v>
      </c>
      <c r="EM47" s="469">
        <f ca="1">OFFSET($DK$237,INT((ROWS($1:39)-1)/2),MOD(ROWS($1:39)+1,2))</f>
        <v>0</v>
      </c>
      <c r="EN47" s="7" t="str">
        <f t="shared" ca="1" si="37"/>
        <v/>
      </c>
      <c r="EO47" s="468">
        <f ca="1">OFFSET($DM$237,INT((ROWS($1:39)-1)/2),MOD(ROWS($1:39)+1,2))</f>
        <v>0</v>
      </c>
      <c r="EP47" s="7" t="str">
        <f ca="1">IF(EN47="","",IF(EN47=0,"",IF(EN47="AB","",RANK(EN47,$EN$9:$EN$128,1)+COUNTIF($EN$9:EN47,EN47)-1)))</f>
        <v/>
      </c>
      <c r="EQ47" s="7" t="str">
        <f t="shared" ca="1" si="38"/>
        <v/>
      </c>
      <c r="ER47" s="469" t="str">
        <f ca="1">OFFSET($DK$305,INT((ROWS($1:39)-1)/2),MOD(ROWS($1:39)+1,2))</f>
        <v/>
      </c>
      <c r="ES47" s="7" t="str">
        <f t="shared" ca="1" si="39"/>
        <v/>
      </c>
      <c r="ET47" s="468" t="str">
        <f ca="1">OFFSET($DM$305,INT((ROWS($1:39)-1)/2),MOD(ROWS($1:39)+1,2))</f>
        <v/>
      </c>
      <c r="EU47" s="7" t="str">
        <f ca="1">IF(ES47="","",IF(ES47=0,"",IF(ES47="AB","",RANK(ES47,$ES$9:$ES$180,1)+COUNTIF($ES$9:ES47,ES47)-1)))</f>
        <v/>
      </c>
      <c r="EV47" s="468" t="str">
        <f t="shared" ca="1" si="40"/>
        <v/>
      </c>
      <c r="EW47" s="469" t="str">
        <f ca="1">OFFSET($DK$373,INT((ROWS($1:39)-1)/2),MOD(ROWS($1:39)+1,2))</f>
        <v/>
      </c>
      <c r="EX47" s="7" t="str">
        <f t="shared" ca="1" si="41"/>
        <v/>
      </c>
      <c r="EY47" s="468" t="str">
        <f ca="1">OFFSET($DM$373,INT((ROWS($1:39)-1)/2),MOD(ROWS($1:39)+1,2))</f>
        <v/>
      </c>
      <c r="EZ47" s="7" t="str">
        <f ca="1">IF(EX47="","",IF(EX47=0,"",IF(EX47="AB","",RANK(EX47,$EX$9:$EX$128,1)+COUNTIF($EX$9:EX47,EX47)-1)))</f>
        <v/>
      </c>
      <c r="FA47" s="468" t="str">
        <f t="shared" ca="1" si="42"/>
        <v/>
      </c>
      <c r="FB47" s="469" t="str">
        <f ca="1">OFFSET($DK$433,INT((ROWS($1:39)-1)/2),MOD(ROWS($1:39)+1,2))</f>
        <v/>
      </c>
      <c r="FC47" s="7" t="str">
        <f t="shared" ca="1" si="44"/>
        <v/>
      </c>
      <c r="FD47" s="468" t="str">
        <f ca="1">OFFSET($DM$433,INT((ROWS($1:39)-1)/2),MOD(ROWS($1:39)+1,2))</f>
        <v/>
      </c>
      <c r="FE47" s="7" t="str">
        <f ca="1">IF(FC47="","",IF(FC47=0,"",IF(FC47="AB","",RANK(FC47,$FC$9:$FC$122,1)+COUNTIF($FC$9:FC47,FC47)-1)))</f>
        <v/>
      </c>
      <c r="FF47" s="7" t="str">
        <f t="shared" ca="1" si="45"/>
        <v/>
      </c>
      <c r="FG47" s="475" t="str">
        <f ca="1">OFFSET($DK$489,INT((ROWS($1:39)-1)/2),MOD(ROWS($1:39)+1,2))</f>
        <v/>
      </c>
      <c r="FH47" s="935" t="str">
        <f t="shared" ca="1" si="46"/>
        <v/>
      </c>
      <c r="FI47" s="935" t="str">
        <f ca="1">OFFSET($DM$489,INT((ROWS($1:39)-1)/2),MOD(ROWS($1:39)+1,2))</f>
        <v/>
      </c>
      <c r="FJ47" s="935" t="str">
        <f ca="1">IF(FH47="","",IF(FH47=0,"",IF(FH47="AB","",RANK(FH47,$FH$9:$FH$122,1)+COUNTIF($FH$9:FH47,FH47)-1)))</f>
        <v/>
      </c>
      <c r="FK47" s="935" t="str">
        <f t="shared" ca="1" si="47"/>
        <v/>
      </c>
    </row>
    <row r="48" spans="1:167" ht="15.75" customHeight="1" thickTop="1" thickBot="1" x14ac:dyDescent="0.45">
      <c r="A48" s="1639"/>
      <c r="B48" s="1483"/>
      <c r="C48" s="232" t="str">
        <f>IF(ISBLANK('JOURNÉE 2'!C49),"",'JOURNÉE 2'!C49)</f>
        <v>53360.97.048</v>
      </c>
      <c r="D48" s="98" t="str">
        <f>IF(ISBLANK('JOURNÉE 2'!D49),"",'JOURNÉE 2'!D49)</f>
        <v>ROUSSEAU</v>
      </c>
      <c r="E48" s="98" t="str">
        <f>IF(ISBLANK('JOURNÉE 2'!E49),"",'JOURNÉE 2'!E49)</f>
        <v>Marie France</v>
      </c>
      <c r="F48" s="87" t="str">
        <f>IF(ISBLANK('JOURNÉE 2'!F49),"",'JOURNÉE 2'!F49)</f>
        <v>S3F</v>
      </c>
      <c r="G48" s="87">
        <f>IF(ISBLANK('JOURNÉE 2'!G49),"",'JOURNÉE 2'!G49)</f>
        <v>5.2</v>
      </c>
      <c r="H48" s="470" t="str">
        <f>IF(ISBLANK('JOURNÉE 2'!I49),"",'JOURNÉE 2'!I49)</f>
        <v>MAX1</v>
      </c>
      <c r="I48" s="1833"/>
      <c r="J48" s="1465"/>
      <c r="K48" s="1465"/>
      <c r="L48" s="1465"/>
      <c r="M48" s="153">
        <f>IF('JOURNÉE 1'!P46=0,"",'JOURNÉE 1'!P46)</f>
        <v>56</v>
      </c>
      <c r="N48" s="109"/>
      <c r="O48" s="153" t="s">
        <v>72</v>
      </c>
      <c r="P48" s="497">
        <f>IF(SUM(P45:P47)&lt;&gt;0,SUM(P45:P47),0)</f>
        <v>114</v>
      </c>
      <c r="Q48" s="1847"/>
      <c r="R48" s="1465"/>
      <c r="S48" s="1465"/>
      <c r="T48" s="1833"/>
      <c r="U48" s="1465"/>
      <c r="V48" s="1465"/>
      <c r="W48" s="279">
        <f>IF(ISBLANK('JOURNÉE 2'!U49),"",'JOURNÉE 2'!U49)</f>
        <v>77</v>
      </c>
      <c r="X48" s="83">
        <f t="shared" si="0"/>
        <v>77</v>
      </c>
      <c r="Y48" s="140">
        <f>IF('JOURNÉE 1'!AB49=0,"",'JOURNÉE 1'!AB49)</f>
        <v>68</v>
      </c>
      <c r="Z48" s="83">
        <f t="shared" si="1"/>
        <v>68</v>
      </c>
      <c r="AA48" s="83">
        <f t="shared" si="43"/>
        <v>12</v>
      </c>
      <c r="AB48" s="118">
        <f t="shared" si="49"/>
        <v>4</v>
      </c>
      <c r="AC48" s="83">
        <f t="shared" si="3"/>
        <v>77</v>
      </c>
      <c r="AD48" s="83">
        <f>IF('JOURNÉE 1'!AG49="","",'JOURNÉE 1'!AG49)</f>
        <v>68</v>
      </c>
      <c r="AE48" s="455">
        <f t="shared" si="4"/>
        <v>5</v>
      </c>
      <c r="AF48" s="85">
        <f t="shared" si="5"/>
        <v>12</v>
      </c>
      <c r="AG48" s="85">
        <f t="shared" si="6"/>
        <v>9</v>
      </c>
      <c r="AH48" s="85"/>
      <c r="AI48" s="101">
        <f ca="1">IF(DP84="","",DP84)</f>
        <v>74</v>
      </c>
      <c r="AJ48" s="101">
        <f ca="1">IF(AI48="","",RANK(AI48,($AI$9:$AI$260),1))</f>
        <v>17</v>
      </c>
      <c r="AK48" s="207">
        <f ca="1">IF(AJ48="","",IF(21-AJ48&lt;0,0,21-AJ48))</f>
        <v>4</v>
      </c>
      <c r="AL48" s="276">
        <f t="shared" si="7"/>
        <v>71.8</v>
      </c>
      <c r="AM48" s="87" t="str">
        <f t="shared" si="8"/>
        <v/>
      </c>
      <c r="AN48" s="471" t="str">
        <f t="shared" si="9"/>
        <v/>
      </c>
      <c r="AO48" s="471" t="str">
        <f t="shared" si="10"/>
        <v/>
      </c>
      <c r="AP48" s="457">
        <f t="shared" si="11"/>
        <v>71.8</v>
      </c>
      <c r="AQ48" s="284">
        <f>IF('JOURNÉE 1'!AP49="","",'JOURNÉE 1'!AP49)</f>
        <v>75.099999999999994</v>
      </c>
      <c r="AR48" s="270" t="str">
        <f>IF('JOURNÉE 1'!AT49="","",'JOURNÉE 1'!AT49)</f>
        <v/>
      </c>
      <c r="AS48" s="270" t="str">
        <f t="shared" si="12"/>
        <v/>
      </c>
      <c r="AT48" s="270" t="str">
        <f t="shared" si="13"/>
        <v/>
      </c>
      <c r="AU48" s="283" t="str">
        <f>IF(COUNTIF($BA$45:$BA$80,"&gt;1")&lt;4,"",SMALL($BA$45:$BA$80,4))</f>
        <v/>
      </c>
      <c r="AV48" s="283" t="str">
        <f>IF(COUNTIF($AU$45:$AU$52,"&gt;1")&lt;4,"",SMALL($AU$45:$AU$52,4))</f>
        <v/>
      </c>
      <c r="AW48" s="283" t="str">
        <f>IF(AV48="","",RANK(AV48,($AV$9:$AV$260),1))</f>
        <v/>
      </c>
      <c r="AX48" s="311" t="str">
        <f>IF(AW48&gt;20,"",IF(AW48&lt;=190,20-((AW48-1)*1),1))</f>
        <v/>
      </c>
      <c r="AY48" s="270">
        <f t="shared" si="14"/>
        <v>25</v>
      </c>
      <c r="AZ48" s="271" t="str">
        <f t="shared" si="15"/>
        <v/>
      </c>
      <c r="BA48" s="272" t="str">
        <f t="shared" si="16"/>
        <v/>
      </c>
      <c r="BB48" s="273" t="str">
        <f t="shared" si="50"/>
        <v/>
      </c>
      <c r="BC48" s="472" t="str">
        <f t="shared" si="18"/>
        <v/>
      </c>
      <c r="BD48" s="481" t="str">
        <f>IF(COUNTIF($BC$45:$BC$80,"&gt;1")&lt;4,"",SMALL($BC$45:$BC$80,4))</f>
        <v/>
      </c>
      <c r="BE48" s="278">
        <f t="shared" si="19"/>
        <v>5.16</v>
      </c>
      <c r="BF48" s="1639"/>
      <c r="BG48" s="1639"/>
      <c r="BH48" s="1833"/>
      <c r="BI48" s="1465"/>
      <c r="BJ48" s="1849"/>
      <c r="BK48" s="483"/>
      <c r="BL48" s="11"/>
      <c r="BM48" s="1723"/>
      <c r="BN48" s="1528"/>
      <c r="BO48" s="1528"/>
      <c r="BP48" s="1528"/>
      <c r="BQ48" s="1528"/>
      <c r="BR48" s="1852"/>
      <c r="BS48" s="1528"/>
      <c r="BT48" s="1514"/>
      <c r="BU48" s="1528"/>
      <c r="BV48" s="1796"/>
      <c r="BW48" s="1798"/>
      <c r="BX48" s="474" t="str">
        <f t="shared" si="20"/>
        <v>53360.97.048</v>
      </c>
      <c r="BY48" s="475" t="str">
        <f>IF('JOURNÉE 1'!C49=0,"",'JOURNÉE 1'!C49)</f>
        <v>53360.09.0065</v>
      </c>
      <c r="BZ48" s="7">
        <v>40</v>
      </c>
      <c r="CA48" s="1445" t="s">
        <v>493</v>
      </c>
      <c r="CB48" s="1446">
        <v>13</v>
      </c>
      <c r="CC48" s="1447" t="s">
        <v>494</v>
      </c>
      <c r="CD48" s="17" t="s">
        <v>432</v>
      </c>
      <c r="CE48" s="882" t="str">
        <f t="shared" si="21"/>
        <v>MAX2</v>
      </c>
      <c r="CF48" s="878" t="s">
        <v>502</v>
      </c>
      <c r="CG48" s="7"/>
      <c r="CH48" s="94"/>
      <c r="CI48" s="1301" t="str">
        <f>IF(ISNA(VLOOKUP(CA48,'JOURNÉE 1'!$C$10:$AC$257,27,FALSE)),"",VLOOKUP(CA48,'JOURNÉE 1'!$C$10:$AC$257,27,FALSE))</f>
        <v/>
      </c>
      <c r="CJ48" s="465">
        <f>IF(ISNA(VLOOKUP(CA48,'JOURNÉE 2'!$C$10:$V$259,20,FALSE)),"",VLOOKUP(CA48,'JOURNÉE 2'!$C$10:$V$259,20,FALSE))</f>
        <v>80</v>
      </c>
      <c r="CK48" s="1263">
        <f t="shared" si="48"/>
        <v>80</v>
      </c>
      <c r="CL48" s="1266">
        <v>77</v>
      </c>
      <c r="CM48" s="476">
        <v>79</v>
      </c>
      <c r="CN48" s="476">
        <v>81</v>
      </c>
      <c r="CO48" s="476">
        <v>80</v>
      </c>
      <c r="CP48" s="476"/>
      <c r="CQ48" s="476"/>
      <c r="CR48" s="476"/>
      <c r="CS48" s="476"/>
      <c r="CT48" s="476"/>
      <c r="CU48" s="477"/>
      <c r="CV48" s="476"/>
      <c r="CW48" s="1270"/>
      <c r="CX48" s="11"/>
      <c r="CY48" s="1551"/>
      <c r="CZ48" s="7" t="str">
        <f>IF('JOURNÉE 2'!C13="","",'JOURNÉE 2'!C13)</f>
        <v/>
      </c>
      <c r="DA48" s="7" t="str">
        <f t="shared" si="51"/>
        <v/>
      </c>
      <c r="DB48" s="7" t="str">
        <f>IF('JOURNÉE 2'!V13=0,"",'JOURNÉE 2'!V13)</f>
        <v/>
      </c>
      <c r="DC48" s="7" t="str">
        <f>IF('JOURNÉE 2'!AJ13=0,"",'JOURNÉE 2'!AJ13)</f>
        <v/>
      </c>
      <c r="DD48" s="17" t="str">
        <f>IF(ISNA(VLOOKUP(BX12,'JOURNÉE 1'!$C$10:$AP$45,1,FALSE)),"",VLOOKUP(BX12,'JOURNÉE 1'!$C$10:$AP$45,1,FALSE))</f>
        <v/>
      </c>
      <c r="DE48" s="7" t="str">
        <f t="array" ref="DE48">IFERROR(INDEX(DD$9:DD$44,SMALL(IF(FREQUENCY(IF(DD$9:DD$80&lt;&gt;"",MATCH(DD$9:DD$80,DD$9:DD$80,0),""),ROW(DD$9:DD$80)-9)&gt;1,ROW(DD$9:DD$80)-9,""),ROW(A40))),"")</f>
        <v/>
      </c>
      <c r="DF48" s="468" t="str">
        <f t="array" ref="DF48">IF(DE48="","",MIN(IF(CZ$9:CZ$80=$DE48,DB$9:DB$80,"")))</f>
        <v/>
      </c>
      <c r="DG48" s="468" t="str">
        <f t="array" ref="DG48">IF(DE48="","",MIN(IF(CZ$9:CZ$80=$DE48,DC$9:DC$80,"")))</f>
        <v/>
      </c>
      <c r="DH48" s="7" t="str">
        <f>IF(ISNA(VLOOKUP(DD48,'JOURNÉE 2'!$C$10:$V$45,16,FALSE)),"",VLOOKUP(DD48,'JOURNÉE 2'!$C$10:$V$45,16,FALSE))</f>
        <v/>
      </c>
      <c r="DI48" s="7" t="str">
        <f>IF(ISNA(VLOOKUP(DD48,'JOURNÉE 2'!$C$10:$AJ$45,26,FALSE)),"",VLOOKUP(DD48,'JOURNÉE 2'!$C$10:$AJ$45,26,FALSE))</f>
        <v/>
      </c>
      <c r="DJ48" s="7" t="str">
        <f t="shared" si="24"/>
        <v/>
      </c>
      <c r="DK48" s="7" t="str">
        <f t="shared" si="25"/>
        <v/>
      </c>
      <c r="DL48" s="468" t="str">
        <f t="shared" si="26"/>
        <v/>
      </c>
      <c r="DM48" s="468" t="str">
        <f t="shared" si="27"/>
        <v/>
      </c>
      <c r="DN48" s="7" t="str">
        <f t="shared" si="28"/>
        <v/>
      </c>
      <c r="DO48" s="7"/>
      <c r="DP48" s="7"/>
      <c r="DQ48" s="7"/>
      <c r="DR48" s="11"/>
      <c r="DS48" s="469" t="str">
        <f ca="1">OFFSET($DK$9,INT((ROWS($1:40)-1)/2),MOD(ROWS($1:40)+1,2))</f>
        <v/>
      </c>
      <c r="DT48" s="7" t="str">
        <f t="shared" ca="1" si="29"/>
        <v/>
      </c>
      <c r="DU48" s="468" t="str">
        <f ca="1">OFFSET($DM$9,INT((ROWS($1:40)-1)/2),MOD(ROWS($1:40)+1,2))</f>
        <v/>
      </c>
      <c r="DV48" s="7" t="str">
        <f ca="1">IF(DT48="","",IF(DT48=0,"",IF(DT48="AB","",RANK(DT48,$DT$9:$DT$151,1)+COUNTIF($DT$9:DT48,DT48)-1)))</f>
        <v/>
      </c>
      <c r="DW48" s="468" t="str">
        <f t="shared" ca="1" si="30"/>
        <v/>
      </c>
      <c r="DX48" s="469" t="str">
        <f ca="1">OFFSET($DK$81,INT((ROWS($1:40)-1)/2),MOD(ROWS($1:40)+1,2))</f>
        <v/>
      </c>
      <c r="DY48" s="7" t="str">
        <f t="shared" ca="1" si="31"/>
        <v/>
      </c>
      <c r="DZ48" s="468" t="str">
        <f ca="1">OFFSET($DM$81,INT((ROWS($1:40)-1)/2),MOD(ROWS($1:40)+1,2))</f>
        <v/>
      </c>
      <c r="EA48" s="7" t="str">
        <f ca="1">IF(DY48="","",IF(DY48=0,"",IF(DY48="AB","",RANK(DY48,$DY$9:$DY$151,1)+COUNTIF($DY$9:DY48,DY48)-1)))</f>
        <v/>
      </c>
      <c r="EB48" s="468" t="str">
        <f t="shared" ca="1" si="32"/>
        <v/>
      </c>
      <c r="EC48" s="469" t="str">
        <f ca="1">OFFSET($DK$153,INT((ROWS($1:40)-1)/2),MOD(ROWS($1:40)+1,2))</f>
        <v/>
      </c>
      <c r="ED48" s="7" t="str">
        <f t="shared" ca="1" si="33"/>
        <v/>
      </c>
      <c r="EE48" s="468" t="str">
        <f ca="1">OFFSET($DM$153,INT((ROWS($1:40)-1)/2),MOD(ROWS($1:40)+1,2))</f>
        <v/>
      </c>
      <c r="EF48" s="7" t="str">
        <f ca="1">IF(EC48="","",IF(EC48=0,"",IF(EC48="AB","",RANK(EC48,$EC$9:$EC$104,1)+COUNTIF($EC$9:EC48,EC48)-1)))</f>
        <v/>
      </c>
      <c r="EG48" s="468" t="str">
        <f t="shared" ca="1" si="34"/>
        <v/>
      </c>
      <c r="EH48" s="468" t="str">
        <f ca="1">OFFSET($DK$201,INT((ROWS($1:40)-1)/2),MOD(ROWS($1:40)+1,2))</f>
        <v/>
      </c>
      <c r="EI48" s="7" t="str">
        <f t="shared" ca="1" si="35"/>
        <v/>
      </c>
      <c r="EJ48" s="468" t="str">
        <f ca="1">OFFSET($DM$201,INT((ROWS($1:40)-1)/2),MOD(ROWS($1:40)+1,2))</f>
        <v/>
      </c>
      <c r="EK48" s="7" t="str">
        <f ca="1">IF(EI48="","",IF(EI48=0,"",IF(EI48="AB","",RANK(EI48,$EI$9:$EI$104,1)+COUNTIF($EI$9:EI48,EI48)-1)))</f>
        <v/>
      </c>
      <c r="EL48" s="7" t="str">
        <f t="shared" ca="1" si="36"/>
        <v/>
      </c>
      <c r="EM48" s="469">
        <f ca="1">OFFSET($DK$237,INT((ROWS($1:40)-1)/2),MOD(ROWS($1:40)+1,2))</f>
        <v>0</v>
      </c>
      <c r="EN48" s="7" t="str">
        <f t="shared" ca="1" si="37"/>
        <v/>
      </c>
      <c r="EO48" s="468">
        <f ca="1">OFFSET($DM$237,INT((ROWS($1:40)-1)/2),MOD(ROWS($1:40)+1,2))</f>
        <v>0</v>
      </c>
      <c r="EP48" s="7" t="str">
        <f ca="1">IF(EN48="","",IF(EN48=0,"",IF(EN48="AB","",RANK(EN48,$EN$9:$EN$128,1)+COUNTIF($EN$9:EN48,EN48)-1)))</f>
        <v/>
      </c>
      <c r="EQ48" s="7" t="str">
        <f t="shared" ca="1" si="38"/>
        <v/>
      </c>
      <c r="ER48" s="469" t="str">
        <f ca="1">OFFSET($DK$305,INT((ROWS($1:40)-1)/2),MOD(ROWS($1:40)+1,2))</f>
        <v/>
      </c>
      <c r="ES48" s="7" t="str">
        <f t="shared" ca="1" si="39"/>
        <v/>
      </c>
      <c r="ET48" s="468" t="str">
        <f ca="1">OFFSET($DM$305,INT((ROWS($1:40)-1)/2),MOD(ROWS($1:40)+1,2))</f>
        <v/>
      </c>
      <c r="EU48" s="7" t="str">
        <f ca="1">IF(ES48="","",IF(ES48=0,"",IF(ES48="AB","",RANK(ES48,$ES$9:$ES$180,1)+COUNTIF($ES$9:ES48,ES48)-1)))</f>
        <v/>
      </c>
      <c r="EV48" s="468" t="str">
        <f t="shared" ca="1" si="40"/>
        <v/>
      </c>
      <c r="EW48" s="469" t="str">
        <f ca="1">OFFSET($DK$373,INT((ROWS($1:40)-1)/2),MOD(ROWS($1:40)+1,2))</f>
        <v/>
      </c>
      <c r="EX48" s="7" t="str">
        <f t="shared" ca="1" si="41"/>
        <v/>
      </c>
      <c r="EY48" s="468" t="str">
        <f ca="1">OFFSET($DM$373,INT((ROWS($1:40)-1)/2),MOD(ROWS($1:40)+1,2))</f>
        <v/>
      </c>
      <c r="EZ48" s="7" t="str">
        <f ca="1">IF(EX48="","",IF(EX48=0,"",IF(EX48="AB","",RANK(EX48,$EX$9:$EX$128,1)+COUNTIF($EX$9:EX48,EX48)-1)))</f>
        <v/>
      </c>
      <c r="FA48" s="468" t="str">
        <f t="shared" ca="1" si="42"/>
        <v/>
      </c>
      <c r="FB48" s="469" t="str">
        <f ca="1">OFFSET($DK$433,INT((ROWS($1:40)-1)/2),MOD(ROWS($1:40)+1,2))</f>
        <v/>
      </c>
      <c r="FC48" s="7" t="str">
        <f t="shared" ca="1" si="44"/>
        <v/>
      </c>
      <c r="FD48" s="468" t="str">
        <f ca="1">OFFSET($DM$433,INT((ROWS($1:40)-1)/2),MOD(ROWS($1:40)+1,2))</f>
        <v/>
      </c>
      <c r="FE48" s="7" t="str">
        <f ca="1">IF(FC48="","",IF(FC48=0,"",IF(FC48="AB","",RANK(FC48,$FC$9:$FC$122,1)+COUNTIF($FC$9:FC48,FC48)-1)))</f>
        <v/>
      </c>
      <c r="FF48" s="7" t="str">
        <f t="shared" ca="1" si="45"/>
        <v/>
      </c>
      <c r="FG48" s="475" t="str">
        <f ca="1">OFFSET($DK$489,INT((ROWS($1:40)-1)/2),MOD(ROWS($1:40)+1,2))</f>
        <v/>
      </c>
      <c r="FH48" s="935" t="str">
        <f t="shared" ca="1" si="46"/>
        <v/>
      </c>
      <c r="FI48" s="935" t="str">
        <f ca="1">OFFSET($DM$489,INT((ROWS($1:40)-1)/2),MOD(ROWS($1:40)+1,2))</f>
        <v/>
      </c>
      <c r="FJ48" s="935" t="str">
        <f ca="1">IF(FH48="","",IF(FH48=0,"",IF(FH48="AB","",RANK(FH48,$FH$9:$FH$122,1)+COUNTIF($FH$9:FH48,FH48)-1)))</f>
        <v/>
      </c>
      <c r="FK48" s="935" t="str">
        <f t="shared" ca="1" si="47"/>
        <v/>
      </c>
    </row>
    <row r="49" spans="1:167" ht="15.75" customHeight="1" x14ac:dyDescent="0.4">
      <c r="A49" s="1639"/>
      <c r="B49" s="1830"/>
      <c r="C49" s="232" t="str">
        <f>IF(ISBLANK('JOURNÉE 2'!C50),"",'JOURNÉE 2'!C50)</f>
        <v/>
      </c>
      <c r="D49" s="98" t="str">
        <f>IF(ISBLANK('JOURNÉE 2'!D50),"",'JOURNÉE 2'!D50)</f>
        <v/>
      </c>
      <c r="E49" s="98" t="str">
        <f>IF(ISBLANK('JOURNÉE 2'!E50),"",'JOURNÉE 2'!E50)</f>
        <v/>
      </c>
      <c r="F49" s="87" t="str">
        <f>IF(ISBLANK('JOURNÉE 2'!F50),"",'JOURNÉE 2'!F50)</f>
        <v/>
      </c>
      <c r="G49" s="87" t="str">
        <f>IF(ISBLANK('JOURNÉE 2'!G50),"",'JOURNÉE 2'!G50)</f>
        <v/>
      </c>
      <c r="H49" s="470" t="str">
        <f>IF(ISBLANK('JOURNÉE 2'!I50),"",'JOURNÉE 2'!I50)</f>
        <v/>
      </c>
      <c r="I49" s="1823" t="str">
        <f>IF(ISBLANK('JOURNÉE 2'!K50),"",'JOURNÉE 2'!K50)</f>
        <v/>
      </c>
      <c r="J49" s="1815" t="str">
        <f>IF(OR(I49="",I49=0,I49=999),"",I49)</f>
        <v/>
      </c>
      <c r="K49" s="1815">
        <f>IF('JOURNÉE 1'!K50=0,"",'JOURNÉE 1'!K50)</f>
        <v>78</v>
      </c>
      <c r="L49" s="1815">
        <f>IF(OR(K49="",K49=0,K49=999),"",K49)</f>
        <v>78</v>
      </c>
      <c r="M49" s="87">
        <f>IF('JOURNÉE 1'!P47=0,"",'JOURNÉE 1'!P47)</f>
        <v>68</v>
      </c>
      <c r="N49" s="87"/>
      <c r="O49" s="87"/>
      <c r="P49" s="87"/>
      <c r="Q49" s="1846" t="str">
        <f>IF(I49="","",I49-$BE$5)</f>
        <v/>
      </c>
      <c r="R49" s="1815" t="str">
        <f>IF(I49="","",RANK(I49,($I$9:$K$260),1))</f>
        <v/>
      </c>
      <c r="S49" s="1815" t="str">
        <f>IF(R49&gt;20,"",IF(R49&lt;=190,40-((R49-1)*2),1))</f>
        <v/>
      </c>
      <c r="T49" s="1834" t="str">
        <f>IF(OR(I49=""),"",RANK(I49,($I$45:$I$80),1))</f>
        <v/>
      </c>
      <c r="U49" s="1485">
        <f>IF(OR(K49=""),"",RANK(K49,($K$45:$K$80),1))</f>
        <v>3</v>
      </c>
      <c r="V49" s="1485" t="str">
        <f>IF(T49="","",IF(T49&gt;3,"",IF(T49=1,I49,IF(T49=2,I49,IF(T49=3,I49)))))</f>
        <v/>
      </c>
      <c r="W49" s="275" t="str">
        <f>IF(ISBLANK('JOURNÉE 2'!U50),"",'JOURNÉE 2'!U50)</f>
        <v/>
      </c>
      <c r="X49" s="83" t="str">
        <f t="shared" si="0"/>
        <v/>
      </c>
      <c r="Y49" s="140" t="str">
        <f>IF('JOURNÉE 1'!AB50=0,"",'JOURNÉE 1'!AB50)</f>
        <v/>
      </c>
      <c r="Z49" s="83" t="str">
        <f t="shared" si="1"/>
        <v/>
      </c>
      <c r="AA49" s="83" t="str">
        <f t="shared" si="43"/>
        <v/>
      </c>
      <c r="AB49" s="118" t="str">
        <f t="shared" si="49"/>
        <v/>
      </c>
      <c r="AC49" s="83" t="str">
        <f t="shared" si="3"/>
        <v/>
      </c>
      <c r="AD49" s="83" t="str">
        <f>IF('JOURNÉE 1'!AG50="","",'JOURNÉE 1'!AG50)</f>
        <v/>
      </c>
      <c r="AE49" s="455" t="str">
        <f t="shared" si="4"/>
        <v/>
      </c>
      <c r="AF49" s="471" t="str">
        <f t="shared" si="5"/>
        <v/>
      </c>
      <c r="AG49" s="471" t="str">
        <f t="shared" si="6"/>
        <v/>
      </c>
      <c r="AH49" s="471"/>
      <c r="AI49" s="482"/>
      <c r="AJ49" s="118"/>
      <c r="AK49" s="158">
        <f ca="1">IF(SUM(AK45:AK48)&lt;&gt;0,SUM(AK45:AK48),0)</f>
        <v>55</v>
      </c>
      <c r="AL49" s="276" t="str">
        <f t="shared" si="7"/>
        <v/>
      </c>
      <c r="AM49" s="83" t="str">
        <f t="shared" si="8"/>
        <v/>
      </c>
      <c r="AN49" s="471" t="str">
        <f t="shared" si="9"/>
        <v/>
      </c>
      <c r="AO49" s="471" t="str">
        <f t="shared" si="10"/>
        <v/>
      </c>
      <c r="AP49" s="457" t="str">
        <f t="shared" si="11"/>
        <v/>
      </c>
      <c r="AQ49" s="284" t="str">
        <f>IF('JOURNÉE 1'!AP50="","",'JOURNÉE 1'!AP50)</f>
        <v/>
      </c>
      <c r="AR49" s="270" t="str">
        <f>IF('JOURNÉE 1'!AT50="","",'JOURNÉE 1'!AT50)</f>
        <v/>
      </c>
      <c r="AS49" s="270" t="str">
        <f t="shared" si="12"/>
        <v/>
      </c>
      <c r="AT49" s="270" t="str">
        <f t="shared" si="13"/>
        <v/>
      </c>
      <c r="AU49" s="284">
        <f>IF('JOURNÉE 1'!AU46=0,"",'JOURNÉE 1'!AU46)</f>
        <v>78.400000000000006</v>
      </c>
      <c r="AV49" s="285"/>
      <c r="AW49" s="332" t="s">
        <v>72</v>
      </c>
      <c r="AX49" s="284">
        <f>IF(SUM(AX45:AX48)&lt;&gt;0,SUM(AX45:AX48),0)</f>
        <v>4</v>
      </c>
      <c r="AY49" s="270" t="str">
        <f t="shared" si="14"/>
        <v/>
      </c>
      <c r="AZ49" s="271" t="str">
        <f t="shared" si="15"/>
        <v/>
      </c>
      <c r="BA49" s="272" t="str">
        <f t="shared" si="16"/>
        <v/>
      </c>
      <c r="BB49" s="273" t="str">
        <f t="shared" si="50"/>
        <v/>
      </c>
      <c r="BC49" s="472" t="str">
        <f t="shared" si="18"/>
        <v/>
      </c>
      <c r="BD49" s="273"/>
      <c r="BE49" s="278" t="str">
        <f t="shared" si="19"/>
        <v/>
      </c>
      <c r="BF49" s="1639"/>
      <c r="BG49" s="1639"/>
      <c r="BH49" s="1823">
        <f>IF('JOURNÉE 1'!K50=0,"",'JOURNÉE 1'!K50)</f>
        <v>78</v>
      </c>
      <c r="BI49" s="1815" t="str">
        <f>IF(ISBLANK('JOURNÉE 2'!K50),"",'JOURNÉE 2'!K50)</f>
        <v/>
      </c>
      <c r="BJ49" s="1817">
        <f>IF(BW49="","",BW49)</f>
        <v>60</v>
      </c>
      <c r="BK49" s="277"/>
      <c r="BL49" s="11"/>
      <c r="BM49" s="1513" t="str">
        <f>IF(OR(C49="",C50=""),"",CONCATENATE(C49,C50))</f>
        <v/>
      </c>
      <c r="BN49" s="1606" t="str">
        <f>IF(OR('JOURNÉE 1'!C50="",'JOURNÉE 1'!C51=""),"",CONCATENATE('JOURNÉE 1'!C50,'JOURNÉE 1'!C51))</f>
        <v>53360.01.02853360.01.029</v>
      </c>
      <c r="BO49" s="1606" t="str">
        <f>IF(I49="","",I49)</f>
        <v/>
      </c>
      <c r="BP49" s="1855">
        <f>IF(ISNA(VLOOKUP(BM49,'JOURNÉE 1'!$BI$10:$BK$257,2,FALSE)),"",VLOOKUP(BM49,'JOURNÉE 1'!$BI$10:$BK$257,2,FALSE))</f>
        <v>0</v>
      </c>
      <c r="BQ49" s="1606" t="str">
        <f>IF(BO49="","",MIN(BO49:BP49))</f>
        <v/>
      </c>
      <c r="BR49" s="1851">
        <f>IF(BS49="","",MIN(BS49:BT49))</f>
        <v>78</v>
      </c>
      <c r="BS49" s="1606">
        <f>IF('JOURNÉE 1'!L50=0,"",'JOURNÉE 1'!L50)</f>
        <v>78</v>
      </c>
      <c r="BT49" s="1809" t="str">
        <f>IF(ISNA(VLOOKUP(BN49,'JOURNÉE 2'!$BE$10:$BF$257,2,FALSE)),"",VLOOKUP(BN49,'JOURNÉE 2'!$BE$10:$BF$257,2,FALSE))</f>
        <v/>
      </c>
      <c r="BU49" s="1606">
        <f>IF(BT49=BR49,"",BR49)</f>
        <v>78</v>
      </c>
      <c r="BV49" s="1795" t="str">
        <f>IF(BP49=BQ49,"",BQ49)</f>
        <v/>
      </c>
      <c r="BW49" s="1797">
        <f>IF(COUNTIF($BU$45:$BV$79,"&gt;1")&lt;3,"",SMALL($BU$45:$BV$79,3+COUNTIF($BU$45:$BV$79,0)))</f>
        <v>60</v>
      </c>
      <c r="BX49" s="474" t="str">
        <f t="shared" si="20"/>
        <v/>
      </c>
      <c r="BY49" s="475" t="str">
        <f>IF('JOURNÉE 1'!C50=0,"",'JOURNÉE 1'!C50)</f>
        <v>53360.01.028</v>
      </c>
      <c r="BZ49" s="7">
        <v>41</v>
      </c>
      <c r="CA49" s="1445" t="s">
        <v>495</v>
      </c>
      <c r="CB49" s="1446">
        <v>33.200000000000003</v>
      </c>
      <c r="CC49" s="1447" t="s">
        <v>496</v>
      </c>
      <c r="CD49" s="17" t="s">
        <v>432</v>
      </c>
      <c r="CE49" s="882" t="str">
        <f t="shared" si="21"/>
        <v>MAX3</v>
      </c>
      <c r="CF49" s="878" t="s">
        <v>504</v>
      </c>
      <c r="CG49" s="7"/>
      <c r="CH49" s="94"/>
      <c r="CI49" s="1301" t="str">
        <f>IF(ISNA(VLOOKUP(CA49,'JOURNÉE 1'!$C$10:$AC$257,27,FALSE)),"",VLOOKUP(CA49,'JOURNÉE 1'!$C$10:$AC$257,27,FALSE))</f>
        <v/>
      </c>
      <c r="CJ49" s="465">
        <f>IF(ISNA(VLOOKUP(CA49,'JOURNÉE 2'!$C$10:$V$259,20,FALSE)),"",VLOOKUP(CA49,'JOURNÉE 2'!$C$10:$V$259,20,FALSE))</f>
        <v>102</v>
      </c>
      <c r="CK49" s="1263">
        <f t="shared" si="48"/>
        <v>102</v>
      </c>
      <c r="CL49" s="1266">
        <v>106</v>
      </c>
      <c r="CM49" s="476">
        <v>112</v>
      </c>
      <c r="CN49" s="476">
        <v>109</v>
      </c>
      <c r="CO49" s="476">
        <v>102</v>
      </c>
      <c r="CP49" s="476"/>
      <c r="CQ49" s="476"/>
      <c r="CR49" s="476"/>
      <c r="CS49" s="476"/>
      <c r="CT49" s="476"/>
      <c r="CU49" s="477"/>
      <c r="CV49" s="476"/>
      <c r="CW49" s="1270"/>
      <c r="CX49" s="11"/>
      <c r="CY49" s="1551"/>
      <c r="CZ49" s="7" t="str">
        <f>IF('JOURNÉE 2'!C14="","",'JOURNÉE 2'!C14)</f>
        <v/>
      </c>
      <c r="DA49" s="7" t="str">
        <f t="shared" si="51"/>
        <v/>
      </c>
      <c r="DB49" s="7" t="str">
        <f>IF('JOURNÉE 2'!V14=0,"",'JOURNÉE 2'!V14)</f>
        <v/>
      </c>
      <c r="DC49" s="7" t="str">
        <f>IF('JOURNÉE 2'!AJ14=0,"",'JOURNÉE 2'!AJ14)</f>
        <v/>
      </c>
      <c r="DD49" s="17" t="str">
        <f>IF(ISNA(VLOOKUP(BX13,'JOURNÉE 1'!$C$10:$AP$45,1,FALSE)),"",VLOOKUP(BX13,'JOURNÉE 1'!$C$10:$AP$45,1,FALSE))</f>
        <v/>
      </c>
      <c r="DE49" s="7" t="str">
        <f t="array" ref="DE49">IFERROR(INDEX(DD$9:DD$44,SMALL(IF(FREQUENCY(IF(DD$9:DD$80&lt;&gt;"",MATCH(DD$9:DD$80,DD$9:DD$80,0),""),ROW(DD$9:DD$80)-9)&gt;1,ROW(DD$9:DD$80)-9,""),ROW(A41))),"")</f>
        <v/>
      </c>
      <c r="DF49" s="468" t="str">
        <f t="array" ref="DF49">IF(DE49="","",MIN(IF(CZ$9:CZ$80=$DE49,DB$9:DB$80,"")))</f>
        <v/>
      </c>
      <c r="DG49" s="468" t="str">
        <f t="array" ref="DG49">IF(DE49="","",MIN(IF(CZ$9:CZ$80=$DE49,DC$9:DC$80,"")))</f>
        <v/>
      </c>
      <c r="DH49" s="7" t="str">
        <f>IF(ISNA(VLOOKUP(DD49,'JOURNÉE 2'!$C$10:$V$45,16,FALSE)),"",VLOOKUP(DD49,'JOURNÉE 2'!$C$10:$V$45,16,FALSE))</f>
        <v/>
      </c>
      <c r="DI49" s="7" t="str">
        <f>IF(ISNA(VLOOKUP(DD49,'JOURNÉE 2'!$C$10:$AJ$45,26,FALSE)),"",VLOOKUP(DD49,'JOURNÉE 2'!$C$10:$AJ$45,26,FALSE))</f>
        <v/>
      </c>
      <c r="DJ49" s="7" t="str">
        <f t="shared" si="24"/>
        <v/>
      </c>
      <c r="DK49" s="7" t="str">
        <f t="shared" si="25"/>
        <v/>
      </c>
      <c r="DL49" s="468" t="str">
        <f t="shared" si="26"/>
        <v/>
      </c>
      <c r="DM49" s="468" t="str">
        <f t="shared" si="27"/>
        <v/>
      </c>
      <c r="DN49" s="7" t="str">
        <f t="shared" si="28"/>
        <v/>
      </c>
      <c r="DO49" s="7"/>
      <c r="DP49" s="7"/>
      <c r="DQ49" s="7"/>
      <c r="DR49" s="11"/>
      <c r="DS49" s="469" t="str">
        <f ca="1">OFFSET($DK$9,INT((ROWS($1:41)-1)/2),MOD(ROWS($1:41)+1,2))</f>
        <v/>
      </c>
      <c r="DT49" s="7" t="str">
        <f t="shared" ca="1" si="29"/>
        <v/>
      </c>
      <c r="DU49" s="468" t="str">
        <f ca="1">OFFSET($DM$9,INT((ROWS($1:41)-1)/2),MOD(ROWS($1:41)+1,2))</f>
        <v/>
      </c>
      <c r="DV49" s="7" t="str">
        <f ca="1">IF(DT49="","",IF(DT49=0,"",IF(DT49="AB","",RANK(DT49,$DT$9:$DT$151,1)+COUNTIF($DT$9:DT49,DT49)-1)))</f>
        <v/>
      </c>
      <c r="DW49" s="468" t="str">
        <f t="shared" ca="1" si="30"/>
        <v/>
      </c>
      <c r="DX49" s="469" t="str">
        <f ca="1">OFFSET($DK$81,INT((ROWS($1:41)-1)/2),MOD(ROWS($1:41)+1,2))</f>
        <v/>
      </c>
      <c r="DY49" s="7" t="str">
        <f t="shared" ca="1" si="31"/>
        <v/>
      </c>
      <c r="DZ49" s="468" t="str">
        <f ca="1">OFFSET($DM$81,INT((ROWS($1:41)-1)/2),MOD(ROWS($1:41)+1,2))</f>
        <v/>
      </c>
      <c r="EA49" s="7" t="str">
        <f ca="1">IF(DY49="","",IF(DY49=0,"",IF(DY49="AB","",RANK(DY49,$DY$9:$DY$151,1)+COUNTIF($DY$9:DY49,DY49)-1)))</f>
        <v/>
      </c>
      <c r="EB49" s="468" t="str">
        <f t="shared" ca="1" si="32"/>
        <v/>
      </c>
      <c r="EC49" s="469" t="str">
        <f ca="1">OFFSET($DK$153,INT((ROWS($1:41)-1)/2),MOD(ROWS($1:41)+1,2))</f>
        <v/>
      </c>
      <c r="ED49" s="7" t="str">
        <f t="shared" ca="1" si="33"/>
        <v/>
      </c>
      <c r="EE49" s="468" t="str">
        <f ca="1">OFFSET($DM$153,INT((ROWS($1:41)-1)/2),MOD(ROWS($1:41)+1,2))</f>
        <v/>
      </c>
      <c r="EF49" s="7" t="str">
        <f ca="1">IF(EC49="","",IF(EC49=0,"",IF(EC49="AB","",RANK(EC49,$EC$9:$EC$104,1)+COUNTIF($EC$9:EC49,EC49)-1)))</f>
        <v/>
      </c>
      <c r="EG49" s="468" t="str">
        <f t="shared" ca="1" si="34"/>
        <v/>
      </c>
      <c r="EH49" s="468" t="str">
        <f ca="1">OFFSET($DK$201,INT((ROWS($1:41)-1)/2),MOD(ROWS($1:41)+1,2))</f>
        <v/>
      </c>
      <c r="EI49" s="7" t="str">
        <f t="shared" ca="1" si="35"/>
        <v/>
      </c>
      <c r="EJ49" s="468" t="str">
        <f ca="1">OFFSET($DM$201,INT((ROWS($1:41)-1)/2),MOD(ROWS($1:41)+1,2))</f>
        <v/>
      </c>
      <c r="EK49" s="7" t="str">
        <f ca="1">IF(EI49="","",IF(EI49=0,"",IF(EI49="AB","",RANK(EI49,$EI$9:$EI$104,1)+COUNTIF($EI$9:EI49,EI49)-1)))</f>
        <v/>
      </c>
      <c r="EL49" s="7" t="str">
        <f t="shared" ca="1" si="36"/>
        <v/>
      </c>
      <c r="EM49" s="469" t="str">
        <f ca="1">OFFSET($DK$237,INT((ROWS($1:41)-1)/2),MOD(ROWS($1:41)+1,2))</f>
        <v/>
      </c>
      <c r="EN49" s="7" t="str">
        <f t="shared" ca="1" si="37"/>
        <v/>
      </c>
      <c r="EO49" s="468" t="str">
        <f ca="1">OFFSET($DM$237,INT((ROWS($1:41)-1)/2),MOD(ROWS($1:41)+1,2))</f>
        <v/>
      </c>
      <c r="EP49" s="7" t="str">
        <f ca="1">IF(EN49="","",IF(EN49=0,"",IF(EN49="AB","",RANK(EN49,$EN$9:$EN$128,1)+COUNTIF($EN$9:EN49,EN49)-1)))</f>
        <v/>
      </c>
      <c r="EQ49" s="7" t="str">
        <f t="shared" ca="1" si="38"/>
        <v/>
      </c>
      <c r="ER49" s="469" t="str">
        <f ca="1">OFFSET($DK$305,INT((ROWS($1:41)-1)/2),MOD(ROWS($1:41)+1,2))</f>
        <v/>
      </c>
      <c r="ES49" s="7" t="str">
        <f t="shared" ca="1" si="39"/>
        <v/>
      </c>
      <c r="ET49" s="468" t="str">
        <f ca="1">OFFSET($DM$305,INT((ROWS($1:41)-1)/2),MOD(ROWS($1:41)+1,2))</f>
        <v/>
      </c>
      <c r="EU49" s="7" t="str">
        <f ca="1">IF(ES49="","",IF(ES49=0,"",IF(ES49="AB","",RANK(ES49,$ES$9:$ES$180,1)+COUNTIF($ES$9:ES49,ES49)-1)))</f>
        <v/>
      </c>
      <c r="EV49" s="468" t="str">
        <f t="shared" ca="1" si="40"/>
        <v/>
      </c>
      <c r="EW49" s="469" t="str">
        <f ca="1">OFFSET($DK$373,INT((ROWS($1:41)-1)/2),MOD(ROWS($1:41)+1,2))</f>
        <v/>
      </c>
      <c r="EX49" s="7" t="str">
        <f t="shared" ca="1" si="41"/>
        <v/>
      </c>
      <c r="EY49" s="468" t="str">
        <f ca="1">OFFSET($DM$373,INT((ROWS($1:41)-1)/2),MOD(ROWS($1:41)+1,2))</f>
        <v/>
      </c>
      <c r="EZ49" s="7" t="str">
        <f ca="1">IF(EX49="","",IF(EX49=0,"",IF(EX49="AB","",RANK(EX49,$EX$9:$EX$128,1)+COUNTIF($EX$9:EX49,EX49)-1)))</f>
        <v/>
      </c>
      <c r="FA49" s="468" t="str">
        <f t="shared" ca="1" si="42"/>
        <v/>
      </c>
      <c r="FB49" s="469" t="str">
        <f ca="1">OFFSET($DK$433,INT((ROWS($1:41)-1)/2),MOD(ROWS($1:41)+1,2))</f>
        <v/>
      </c>
      <c r="FC49" s="7" t="str">
        <f t="shared" ca="1" si="44"/>
        <v/>
      </c>
      <c r="FD49" s="468" t="str">
        <f ca="1">OFFSET($DM$433,INT((ROWS($1:41)-1)/2),MOD(ROWS($1:41)+1,2))</f>
        <v/>
      </c>
      <c r="FE49" s="7" t="str">
        <f ca="1">IF(FC49="","",IF(FC49=0,"",IF(FC49="AB","",RANK(FC49,$FC$9:$FC$122,1)+COUNTIF($FC$9:FC49,FC49)-1)))</f>
        <v/>
      </c>
      <c r="FF49" s="7" t="str">
        <f t="shared" ca="1" si="45"/>
        <v/>
      </c>
      <c r="FG49" s="475" t="str">
        <f ca="1">OFFSET($DK$489,INT((ROWS($1:41)-1)/2),MOD(ROWS($1:41)+1,2))</f>
        <v/>
      </c>
      <c r="FH49" s="935" t="str">
        <f t="shared" ca="1" si="46"/>
        <v/>
      </c>
      <c r="FI49" s="935" t="str">
        <f ca="1">OFFSET($DM$489,INT((ROWS($1:41)-1)/2),MOD(ROWS($1:41)+1,2))</f>
        <v/>
      </c>
      <c r="FJ49" s="935" t="str">
        <f ca="1">IF(FH49="","",IF(FH49=0,"",IF(FH49="AB","",RANK(FH49,$FH$9:$FH$122,1)+COUNTIF($FH$9:FH49,FH49)-1)))</f>
        <v/>
      </c>
      <c r="FK49" s="935" t="str">
        <f t="shared" ca="1" si="47"/>
        <v/>
      </c>
    </row>
    <row r="50" spans="1:167" ht="15.75" customHeight="1" thickBot="1" x14ac:dyDescent="0.45">
      <c r="A50" s="1639"/>
      <c r="B50" s="1483"/>
      <c r="C50" s="232" t="str">
        <f>IF(ISBLANK('JOURNÉE 2'!C51),"",'JOURNÉE 2'!C51)</f>
        <v/>
      </c>
      <c r="D50" s="98" t="str">
        <f>IF(ISBLANK('JOURNÉE 2'!D51),"",'JOURNÉE 2'!D51)</f>
        <v/>
      </c>
      <c r="E50" s="98" t="str">
        <f>IF(ISBLANK('JOURNÉE 2'!E51),"",'JOURNÉE 2'!E51)</f>
        <v/>
      </c>
      <c r="F50" s="87" t="str">
        <f>IF(ISBLANK('JOURNÉE 2'!F51),"",'JOURNÉE 2'!F51)</f>
        <v/>
      </c>
      <c r="G50" s="87" t="str">
        <f>IF(ISBLANK('JOURNÉE 2'!G51),"",'JOURNÉE 2'!G51)</f>
        <v/>
      </c>
      <c r="H50" s="470" t="str">
        <f>IF(ISBLANK('JOURNÉE 2'!I51),"",'JOURNÉE 2'!I51)</f>
        <v/>
      </c>
      <c r="I50" s="1833"/>
      <c r="J50" s="1465"/>
      <c r="K50" s="1465"/>
      <c r="L50" s="1465"/>
      <c r="M50" s="99">
        <f>IF('JOURNÉE 1'!P48=0,"",'JOURNÉE 1'!P48)</f>
        <v>78</v>
      </c>
      <c r="N50" s="87"/>
      <c r="O50" s="87"/>
      <c r="P50" s="87"/>
      <c r="Q50" s="1847"/>
      <c r="R50" s="1465"/>
      <c r="S50" s="1465"/>
      <c r="T50" s="1833"/>
      <c r="U50" s="1465"/>
      <c r="V50" s="1465"/>
      <c r="W50" s="275" t="str">
        <f>IF(ISBLANK('JOURNÉE 2'!U51),"",'JOURNÉE 2'!U51)</f>
        <v/>
      </c>
      <c r="X50" s="83" t="str">
        <f t="shared" si="0"/>
        <v/>
      </c>
      <c r="Y50" s="140">
        <f>IF('JOURNÉE 1'!AB51=0,"",'JOURNÉE 1'!AB51)</f>
        <v>76</v>
      </c>
      <c r="Z50" s="83">
        <f t="shared" si="1"/>
        <v>76</v>
      </c>
      <c r="AA50" s="83" t="str">
        <f t="shared" si="43"/>
        <v/>
      </c>
      <c r="AB50" s="118" t="str">
        <f t="shared" si="49"/>
        <v/>
      </c>
      <c r="AC50" s="83" t="str">
        <f t="shared" si="3"/>
        <v/>
      </c>
      <c r="AD50" s="83">
        <f>IF('JOURNÉE 1'!AG51="","",'JOURNÉE 1'!AG51)</f>
        <v>76</v>
      </c>
      <c r="AE50" s="455" t="str">
        <f t="shared" si="4"/>
        <v/>
      </c>
      <c r="AF50" s="471" t="str">
        <f t="shared" si="5"/>
        <v/>
      </c>
      <c r="AG50" s="471" t="str">
        <f t="shared" si="6"/>
        <v/>
      </c>
      <c r="AH50" s="471"/>
      <c r="AI50" s="471"/>
      <c r="AJ50" s="83"/>
      <c r="AK50" s="140"/>
      <c r="AL50" s="276" t="str">
        <f t="shared" si="7"/>
        <v/>
      </c>
      <c r="AM50" s="83" t="str">
        <f t="shared" si="8"/>
        <v/>
      </c>
      <c r="AN50" s="471" t="str">
        <f t="shared" si="9"/>
        <v/>
      </c>
      <c r="AO50" s="471" t="str">
        <f t="shared" si="10"/>
        <v/>
      </c>
      <c r="AP50" s="457" t="str">
        <f t="shared" si="11"/>
        <v/>
      </c>
      <c r="AQ50" s="284">
        <f>IF('JOURNÉE 1'!AP51="","",'JOURNÉE 1'!AP51)</f>
        <v>67.2</v>
      </c>
      <c r="AR50" s="270" t="str">
        <f>IF('JOURNÉE 1'!AT51="","",'JOURNÉE 1'!AT51)</f>
        <v/>
      </c>
      <c r="AS50" s="270" t="str">
        <f t="shared" si="12"/>
        <v/>
      </c>
      <c r="AT50" s="270" t="str">
        <f t="shared" si="13"/>
        <v/>
      </c>
      <c r="AU50" s="284" t="str">
        <f>IF('JOURNÉE 1'!AU47=0,"",'JOURNÉE 1'!AU47)</f>
        <v/>
      </c>
      <c r="AV50" s="286"/>
      <c r="AW50" s="270"/>
      <c r="AX50" s="270"/>
      <c r="AY50" s="270" t="str">
        <f t="shared" si="14"/>
        <v/>
      </c>
      <c r="AZ50" s="271" t="str">
        <f t="shared" si="15"/>
        <v/>
      </c>
      <c r="BA50" s="272" t="str">
        <f t="shared" si="16"/>
        <v/>
      </c>
      <c r="BB50" s="273" t="str">
        <f t="shared" si="50"/>
        <v/>
      </c>
      <c r="BC50" s="472" t="str">
        <f t="shared" si="18"/>
        <v/>
      </c>
      <c r="BD50" s="319"/>
      <c r="BE50" s="278" t="str">
        <f t="shared" si="19"/>
        <v/>
      </c>
      <c r="BF50" s="1639"/>
      <c r="BG50" s="1639"/>
      <c r="BH50" s="1833"/>
      <c r="BI50" s="1465"/>
      <c r="BJ50" s="1849"/>
      <c r="BK50" s="277"/>
      <c r="BL50" s="11"/>
      <c r="BM50" s="1723"/>
      <c r="BN50" s="1528"/>
      <c r="BO50" s="1528"/>
      <c r="BP50" s="1528"/>
      <c r="BQ50" s="1528"/>
      <c r="BR50" s="1852"/>
      <c r="BS50" s="1528"/>
      <c r="BT50" s="1514"/>
      <c r="BU50" s="1528"/>
      <c r="BV50" s="1796"/>
      <c r="BW50" s="1799"/>
      <c r="BX50" s="474" t="str">
        <f t="shared" si="20"/>
        <v/>
      </c>
      <c r="BY50" s="475" t="str">
        <f>IF('JOURNÉE 1'!C51=0,"",'JOURNÉE 1'!C51)</f>
        <v>53360.01.029</v>
      </c>
      <c r="BZ50" s="7">
        <v>42</v>
      </c>
      <c r="CA50" s="1445" t="s">
        <v>498</v>
      </c>
      <c r="CB50" s="1446">
        <v>36</v>
      </c>
      <c r="CC50" s="1447" t="s">
        <v>499</v>
      </c>
      <c r="CD50" s="17" t="s">
        <v>432</v>
      </c>
      <c r="CE50" s="882" t="str">
        <f t="shared" si="21"/>
        <v>MAX3</v>
      </c>
      <c r="CF50" s="878" t="s">
        <v>178</v>
      </c>
      <c r="CG50" s="7"/>
      <c r="CH50" s="94"/>
      <c r="CI50" s="1301" t="str">
        <f>IF(ISNA(VLOOKUP(CA50,'JOURNÉE 1'!$C$10:$AC$257,27,FALSE)),"",VLOOKUP(CA50,'JOURNÉE 1'!$C$10:$AC$257,27,FALSE))</f>
        <v/>
      </c>
      <c r="CJ50" s="465" t="str">
        <f>IF(ISNA(VLOOKUP(CA50,'JOURNÉE 2'!$C$10:$V$259,20,FALSE)),"",VLOOKUP(CA50,'JOURNÉE 2'!$C$10:$V$259,20,FALSE))</f>
        <v/>
      </c>
      <c r="CK50" s="1263" t="str">
        <f t="shared" si="48"/>
        <v/>
      </c>
      <c r="CL50" s="1266" t="s">
        <v>2029</v>
      </c>
      <c r="CM50" s="476" t="s">
        <v>2029</v>
      </c>
      <c r="CN50" s="476" t="s">
        <v>2029</v>
      </c>
      <c r="CO50" s="476" t="s">
        <v>2029</v>
      </c>
      <c r="CP50" s="476"/>
      <c r="CQ50" s="476"/>
      <c r="CR50" s="476"/>
      <c r="CS50" s="476"/>
      <c r="CT50" s="476"/>
      <c r="CU50" s="477"/>
      <c r="CV50" s="476"/>
      <c r="CW50" s="1270"/>
      <c r="CX50" s="11"/>
      <c r="CY50" s="1551"/>
      <c r="CZ50" s="7" t="str">
        <f>IF('JOURNÉE 2'!C15="","",'JOURNÉE 2'!C15)</f>
        <v/>
      </c>
      <c r="DA50" s="7" t="str">
        <f t="shared" si="51"/>
        <v/>
      </c>
      <c r="DB50" s="7" t="str">
        <f>IF('JOURNÉE 2'!V15=0,"",'JOURNÉE 2'!V15)</f>
        <v/>
      </c>
      <c r="DC50" s="7" t="str">
        <f>IF('JOURNÉE 2'!AJ15=0,"",'JOURNÉE 2'!AJ15)</f>
        <v/>
      </c>
      <c r="DD50" s="17" t="str">
        <f>IF(ISNA(VLOOKUP(BX14,'JOURNÉE 1'!$C$10:$AP$45,1,FALSE)),"",VLOOKUP(BX14,'JOURNÉE 1'!$C$10:$AP$45,1,FALSE))</f>
        <v/>
      </c>
      <c r="DE50" s="7" t="str">
        <f t="array" ref="DE50">IFERROR(INDEX(DD$9:DD$44,SMALL(IF(FREQUENCY(IF(DD$9:DD$80&lt;&gt;"",MATCH(DD$9:DD$80,DD$9:DD$80,0),""),ROW(DD$9:DD$80)-9)&gt;1,ROW(DD$9:DD$80)-9,""),ROW(A42))),"")</f>
        <v/>
      </c>
      <c r="DF50" s="468" t="str">
        <f t="array" ref="DF50">IF(DE50="","",MIN(IF(CZ$9:CZ$80=$DE50,DB$9:DB$80,"")))</f>
        <v/>
      </c>
      <c r="DG50" s="468" t="str">
        <f t="array" ref="DG50">IF(DE50="","",MIN(IF(CZ$9:CZ$80=$DE50,DC$9:DC$80,"")))</f>
        <v/>
      </c>
      <c r="DH50" s="7" t="str">
        <f>IF(ISNA(VLOOKUP(DD50,'JOURNÉE 2'!$C$10:$V$45,16,FALSE)),"",VLOOKUP(DD50,'JOURNÉE 2'!$C$10:$V$45,16,FALSE))</f>
        <v/>
      </c>
      <c r="DI50" s="7" t="str">
        <f>IF(ISNA(VLOOKUP(DD50,'JOURNÉE 2'!$C$10:$AJ$45,26,FALSE)),"",VLOOKUP(DD50,'JOURNÉE 2'!$C$10:$AJ$45,26,FALSE))</f>
        <v/>
      </c>
      <c r="DJ50" s="7" t="str">
        <f t="shared" si="24"/>
        <v/>
      </c>
      <c r="DK50" s="7" t="str">
        <f t="shared" si="25"/>
        <v/>
      </c>
      <c r="DL50" s="468" t="str">
        <f t="shared" si="26"/>
        <v/>
      </c>
      <c r="DM50" s="468" t="str">
        <f t="shared" si="27"/>
        <v/>
      </c>
      <c r="DN50" s="7" t="str">
        <f t="shared" si="28"/>
        <v/>
      </c>
      <c r="DO50" s="7"/>
      <c r="DP50" s="7"/>
      <c r="DQ50" s="7"/>
      <c r="DR50" s="11"/>
      <c r="DS50" s="469" t="str">
        <f ca="1">OFFSET($DK$9,INT((ROWS($1:42)-1)/2),MOD(ROWS($1:42)+1,2))</f>
        <v/>
      </c>
      <c r="DT50" s="7" t="str">
        <f t="shared" ca="1" si="29"/>
        <v/>
      </c>
      <c r="DU50" s="468" t="str">
        <f ca="1">OFFSET($DM$9,INT((ROWS($1:42)-1)/2),MOD(ROWS($1:42)+1,2))</f>
        <v/>
      </c>
      <c r="DV50" s="7" t="str">
        <f ca="1">IF(DT50="","",IF(DT50=0,"",IF(DT50="AB","",RANK(DT50,$DT$9:$DT$151,1)+COUNTIF($DT$9:DT50,DT50)-1)))</f>
        <v/>
      </c>
      <c r="DW50" s="468" t="str">
        <f t="shared" ca="1" si="30"/>
        <v/>
      </c>
      <c r="DX50" s="469" t="str">
        <f ca="1">OFFSET($DK$81,INT((ROWS($1:42)-1)/2),MOD(ROWS($1:42)+1,2))</f>
        <v/>
      </c>
      <c r="DY50" s="7" t="str">
        <f t="shared" ca="1" si="31"/>
        <v/>
      </c>
      <c r="DZ50" s="468" t="str">
        <f ca="1">OFFSET($DM$81,INT((ROWS($1:42)-1)/2),MOD(ROWS($1:42)+1,2))</f>
        <v/>
      </c>
      <c r="EA50" s="7" t="str">
        <f ca="1">IF(DY50="","",IF(DY50=0,"",IF(DY50="AB","",RANK(DY50,$DY$9:$DY$151,1)+COUNTIF($DY$9:DY50,DY50)-1)))</f>
        <v/>
      </c>
      <c r="EB50" s="468" t="str">
        <f t="shared" ca="1" si="32"/>
        <v/>
      </c>
      <c r="EC50" s="469" t="str">
        <f ca="1">OFFSET($DK$153,INT((ROWS($1:42)-1)/2),MOD(ROWS($1:42)+1,2))</f>
        <v/>
      </c>
      <c r="ED50" s="7" t="str">
        <f t="shared" ca="1" si="33"/>
        <v/>
      </c>
      <c r="EE50" s="468" t="str">
        <f ca="1">OFFSET($DM$153,INT((ROWS($1:42)-1)/2),MOD(ROWS($1:42)+1,2))</f>
        <v/>
      </c>
      <c r="EF50" s="7" t="str">
        <f ca="1">IF(EC50="","",IF(EC50=0,"",IF(EC50="AB","",RANK(EC50,$EC$9:$EC$104,1)+COUNTIF($EC$9:EC50,EC50)-1)))</f>
        <v/>
      </c>
      <c r="EG50" s="468" t="str">
        <f t="shared" ca="1" si="34"/>
        <v/>
      </c>
      <c r="EH50" s="468" t="str">
        <f ca="1">OFFSET($DK$201,INT((ROWS($1:42)-1)/2),MOD(ROWS($1:42)+1,2))</f>
        <v/>
      </c>
      <c r="EI50" s="7" t="str">
        <f t="shared" ca="1" si="35"/>
        <v/>
      </c>
      <c r="EJ50" s="468" t="str">
        <f ca="1">OFFSET($DM$201,INT((ROWS($1:42)-1)/2),MOD(ROWS($1:42)+1,2))</f>
        <v/>
      </c>
      <c r="EK50" s="7" t="str">
        <f ca="1">IF(EI50="","",IF(EI50=0,"",IF(EI50="AB","",RANK(EI50,$EI$9:$EI$104,1)+COUNTIF($EI$9:EI50,EI50)-1)))</f>
        <v/>
      </c>
      <c r="EL50" s="7" t="str">
        <f t="shared" ca="1" si="36"/>
        <v/>
      </c>
      <c r="EM50" s="469" t="str">
        <f ca="1">OFFSET($DK$237,INT((ROWS($1:42)-1)/2),MOD(ROWS($1:42)+1,2))</f>
        <v/>
      </c>
      <c r="EN50" s="7" t="str">
        <f t="shared" ca="1" si="37"/>
        <v/>
      </c>
      <c r="EO50" s="468" t="str">
        <f ca="1">OFFSET($DM$237,INT((ROWS($1:42)-1)/2),MOD(ROWS($1:42)+1,2))</f>
        <v/>
      </c>
      <c r="EP50" s="7" t="str">
        <f ca="1">IF(EN50="","",IF(EN50=0,"",IF(EN50="AB","",RANK(EN50,$EN$9:$EN$128,1)+COUNTIF($EN$9:EN50,EN50)-1)))</f>
        <v/>
      </c>
      <c r="EQ50" s="7" t="str">
        <f t="shared" ca="1" si="38"/>
        <v/>
      </c>
      <c r="ER50" s="469" t="str">
        <f ca="1">OFFSET($DK$305,INT((ROWS($1:42)-1)/2),MOD(ROWS($1:42)+1,2))</f>
        <v/>
      </c>
      <c r="ES50" s="7" t="str">
        <f t="shared" ca="1" si="39"/>
        <v/>
      </c>
      <c r="ET50" s="468" t="str">
        <f ca="1">OFFSET($DM$305,INT((ROWS($1:42)-1)/2),MOD(ROWS($1:42)+1,2))</f>
        <v/>
      </c>
      <c r="EU50" s="7" t="str">
        <f ca="1">IF(ES50="","",IF(ES50=0,"",IF(ES50="AB","",RANK(ES50,$ES$9:$ES$180,1)+COUNTIF($ES$9:ES50,ES50)-1)))</f>
        <v/>
      </c>
      <c r="EV50" s="468" t="str">
        <f t="shared" ca="1" si="40"/>
        <v/>
      </c>
      <c r="EW50" s="469" t="str">
        <f ca="1">OFFSET($DK$373,INT((ROWS($1:42)-1)/2),MOD(ROWS($1:42)+1,2))</f>
        <v/>
      </c>
      <c r="EX50" s="7" t="str">
        <f t="shared" ca="1" si="41"/>
        <v/>
      </c>
      <c r="EY50" s="468" t="str">
        <f ca="1">OFFSET($DM$373,INT((ROWS($1:42)-1)/2),MOD(ROWS($1:42)+1,2))</f>
        <v/>
      </c>
      <c r="EZ50" s="7" t="str">
        <f ca="1">IF(EX50="","",IF(EX50=0,"",IF(EX50="AB","",RANK(EX50,$EX$9:$EX$128,1)+COUNTIF($EX$9:EX50,EX50)-1)))</f>
        <v/>
      </c>
      <c r="FA50" s="468" t="str">
        <f t="shared" ca="1" si="42"/>
        <v/>
      </c>
      <c r="FB50" s="469" t="str">
        <f ca="1">OFFSET($DK$433,INT((ROWS($1:42)-1)/2),MOD(ROWS($1:42)+1,2))</f>
        <v/>
      </c>
      <c r="FC50" s="7" t="str">
        <f t="shared" ca="1" si="44"/>
        <v/>
      </c>
      <c r="FD50" s="468" t="str">
        <f ca="1">OFFSET($DM$433,INT((ROWS($1:42)-1)/2),MOD(ROWS($1:42)+1,2))</f>
        <v/>
      </c>
      <c r="FE50" s="7" t="str">
        <f ca="1">IF(FC50="","",IF(FC50=0,"",IF(FC50="AB","",RANK(FC50,$FC$9:$FC$122,1)+COUNTIF($FC$9:FC50,FC50)-1)))</f>
        <v/>
      </c>
      <c r="FF50" s="7" t="str">
        <f t="shared" ca="1" si="45"/>
        <v/>
      </c>
      <c r="FG50" s="475" t="str">
        <f ca="1">OFFSET($DK$489,INT((ROWS($1:42)-1)/2),MOD(ROWS($1:42)+1,2))</f>
        <v/>
      </c>
      <c r="FH50" s="935" t="str">
        <f t="shared" ca="1" si="46"/>
        <v/>
      </c>
      <c r="FI50" s="935" t="str">
        <f ca="1">OFFSET($DM$489,INT((ROWS($1:42)-1)/2),MOD(ROWS($1:42)+1,2))</f>
        <v/>
      </c>
      <c r="FJ50" s="935" t="str">
        <f ca="1">IF(FH50="","",IF(FH50=0,"",IF(FH50="AB","",RANK(FH50,$FH$9:$FH$122,1)+COUNTIF($FH$9:FH50,FH50)-1)))</f>
        <v/>
      </c>
      <c r="FK50" s="935" t="str">
        <f t="shared" ca="1" si="47"/>
        <v/>
      </c>
    </row>
    <row r="51" spans="1:167" ht="15.75" customHeight="1" x14ac:dyDescent="0.4">
      <c r="A51" s="1639"/>
      <c r="B51" s="1831"/>
      <c r="C51" s="232" t="str">
        <f>IF(ISBLANK('JOURNÉE 2'!C52),"",'JOURNÉE 2'!C52)</f>
        <v/>
      </c>
      <c r="D51" s="98" t="str">
        <f>IF(ISBLANK('JOURNÉE 2'!D52),"",'JOURNÉE 2'!D52)</f>
        <v/>
      </c>
      <c r="E51" s="98" t="str">
        <f>IF(ISBLANK('JOURNÉE 2'!E52),"",'JOURNÉE 2'!E52)</f>
        <v/>
      </c>
      <c r="F51" s="87" t="str">
        <f>IF(ISBLANK('JOURNÉE 2'!F52),"",'JOURNÉE 2'!F52)</f>
        <v/>
      </c>
      <c r="G51" s="87" t="str">
        <f>IF(ISBLANK('JOURNÉE 2'!G52),"",'JOURNÉE 2'!G52)</f>
        <v/>
      </c>
      <c r="H51" s="470" t="str">
        <f>IF(ISBLANK('JOURNÉE 2'!I52),"",'JOURNÉE 2'!I52)</f>
        <v/>
      </c>
      <c r="I51" s="1834" t="str">
        <f>IF(ISBLANK('JOURNÉE 2'!K52),"",'JOURNÉE 2'!K52)</f>
        <v/>
      </c>
      <c r="J51" s="1466" t="str">
        <f>IF(OR(I51="",I51=0,I51=999),"",I51)</f>
        <v/>
      </c>
      <c r="K51" s="1466" t="str">
        <f>IF('JOURNÉE 1'!K52=0,"",'JOURNÉE 1'!K52)</f>
        <v/>
      </c>
      <c r="L51" s="1466" t="str">
        <f>IF(OR(K51="",K51=0,K51=999),"",K51)</f>
        <v/>
      </c>
      <c r="M51" s="88"/>
      <c r="N51" s="87"/>
      <c r="O51" s="87"/>
      <c r="P51" s="87"/>
      <c r="Q51" s="1825" t="str">
        <f>IF(I51="","",I51-$BE$5)</f>
        <v/>
      </c>
      <c r="R51" s="1466" t="str">
        <f>IF(I51="","",RANK(I51,($I$9:$K$260),1))</f>
        <v/>
      </c>
      <c r="S51" s="1466" t="str">
        <f>IF(R51&gt;20,"",IF(R51&lt;=190,40-((R51-1)*2),1))</f>
        <v/>
      </c>
      <c r="T51" s="1834" t="str">
        <f>IF(OR(I51=""),"",RANK(I51,($I$45:$I$80),1))</f>
        <v/>
      </c>
      <c r="U51" s="1485" t="str">
        <f>IF(OR(K51=""),"",RANK(K51,($K$45:$K$80),1))</f>
        <v/>
      </c>
      <c r="V51" s="1485" t="str">
        <f>IF(T51="","",IF(T51&gt;3,"",IF(T51=1,I51,IF(T51=2,I51,IF(T51=3,I51)))))</f>
        <v/>
      </c>
      <c r="W51" s="279" t="str">
        <f>IF(ISBLANK('JOURNÉE 2'!U52),"",'JOURNÉE 2'!U52)</f>
        <v/>
      </c>
      <c r="X51" s="83" t="str">
        <f t="shared" si="0"/>
        <v/>
      </c>
      <c r="Y51" s="140" t="str">
        <f>IF('JOURNÉE 1'!AB52=0,"",'JOURNÉE 1'!AB52)</f>
        <v/>
      </c>
      <c r="Z51" s="83" t="str">
        <f t="shared" si="1"/>
        <v/>
      </c>
      <c r="AA51" s="83" t="str">
        <f t="shared" si="43"/>
        <v/>
      </c>
      <c r="AB51" s="118" t="str">
        <f t="shared" si="49"/>
        <v/>
      </c>
      <c r="AC51" s="83" t="str">
        <f t="shared" si="3"/>
        <v/>
      </c>
      <c r="AD51" s="83" t="str">
        <f>IF('JOURNÉE 1'!AG52="","",'JOURNÉE 1'!AG52)</f>
        <v/>
      </c>
      <c r="AE51" s="455" t="str">
        <f t="shared" si="4"/>
        <v/>
      </c>
      <c r="AF51" s="85" t="str">
        <f t="shared" si="5"/>
        <v/>
      </c>
      <c r="AG51" s="85" t="str">
        <f t="shared" si="6"/>
        <v/>
      </c>
      <c r="AH51" s="85"/>
      <c r="AI51" s="85"/>
      <c r="AJ51" s="87"/>
      <c r="AK51" s="136"/>
      <c r="AL51" s="276" t="str">
        <f t="shared" si="7"/>
        <v/>
      </c>
      <c r="AM51" s="87" t="str">
        <f t="shared" si="8"/>
        <v/>
      </c>
      <c r="AN51" s="471" t="str">
        <f t="shared" si="9"/>
        <v/>
      </c>
      <c r="AO51" s="471" t="str">
        <f t="shared" si="10"/>
        <v/>
      </c>
      <c r="AP51" s="457" t="str">
        <f t="shared" si="11"/>
        <v/>
      </c>
      <c r="AQ51" s="284" t="str">
        <f>IF('JOURNÉE 1'!AP52="","",'JOURNÉE 1'!AP52)</f>
        <v/>
      </c>
      <c r="AR51" s="270" t="str">
        <f>IF('JOURNÉE 1'!AT52="","",'JOURNÉE 1'!AT52)</f>
        <v/>
      </c>
      <c r="AS51" s="270" t="str">
        <f t="shared" si="12"/>
        <v/>
      </c>
      <c r="AT51" s="270" t="str">
        <f t="shared" si="13"/>
        <v/>
      </c>
      <c r="AU51" s="284" t="str">
        <f>IF('JOURNÉE 1'!AU48=0,"",'JOURNÉE 1'!AU48)</f>
        <v/>
      </c>
      <c r="AV51" s="286"/>
      <c r="AW51" s="270"/>
      <c r="AX51" s="270"/>
      <c r="AY51" s="270" t="str">
        <f t="shared" si="14"/>
        <v/>
      </c>
      <c r="AZ51" s="271" t="str">
        <f t="shared" si="15"/>
        <v/>
      </c>
      <c r="BA51" s="272" t="str">
        <f t="shared" si="16"/>
        <v/>
      </c>
      <c r="BB51" s="273" t="str">
        <f t="shared" si="50"/>
        <v/>
      </c>
      <c r="BC51" s="472" t="str">
        <f t="shared" si="18"/>
        <v/>
      </c>
      <c r="BD51" s="319"/>
      <c r="BE51" s="278" t="str">
        <f t="shared" si="19"/>
        <v/>
      </c>
      <c r="BF51" s="1639"/>
      <c r="BG51" s="1639"/>
      <c r="BH51" s="1823" t="str">
        <f>IF('JOURNÉE 1'!K52=0,"",'JOURNÉE 1'!K52)</f>
        <v/>
      </c>
      <c r="BI51" s="1815" t="str">
        <f>IF(ISBLANK('JOURNÉE 2'!K52),"",'JOURNÉE 2'!K52)</f>
        <v/>
      </c>
      <c r="BJ51" s="1817" t="str">
        <f>IF(BW51="","",BW51)</f>
        <v/>
      </c>
      <c r="BK51" s="483"/>
      <c r="BL51" s="11"/>
      <c r="BM51" s="1513" t="str">
        <f>IF(OR(C51="",C52=""),"",CONCATENATE(C51,C52))</f>
        <v/>
      </c>
      <c r="BN51" s="1606" t="str">
        <f>IF(OR('JOURNÉE 1'!C50="",'JOURNÉE 1'!C51=""),"",CONCATENATE('JOURNÉE 1'!C50,'JOURNÉE 1'!C51))</f>
        <v>53360.01.02853360.01.029</v>
      </c>
      <c r="BO51" s="1606" t="str">
        <f>IF(I51="","",I51)</f>
        <v/>
      </c>
      <c r="BP51" s="1855">
        <f>IF(ISNA(VLOOKUP(BM51,'JOURNÉE 1'!$BI$10:$BK$257,2,FALSE)),"",VLOOKUP(BM51,'JOURNÉE 1'!$BI$10:$BK$257,2,FALSE))</f>
        <v>0</v>
      </c>
      <c r="BQ51" s="1606" t="str">
        <f>IF(BO51="","",MIN(BO51:BP51))</f>
        <v/>
      </c>
      <c r="BR51" s="1851" t="str">
        <f>IF(BS51="","",MIN(BS51:BT51))</f>
        <v/>
      </c>
      <c r="BS51" s="1606" t="str">
        <f>IF('JOURNÉE 1'!L52=0,"",'JOURNÉE 1'!L52)</f>
        <v/>
      </c>
      <c r="BT51" s="1809" t="str">
        <f>IF(ISNA(VLOOKUP(BN51,'JOURNÉE 2'!$BE$10:$BF$257,2,FALSE)),"",VLOOKUP(BN51,'JOURNÉE 2'!$BE$10:$BF$257,2,FALSE))</f>
        <v/>
      </c>
      <c r="BU51" s="1606" t="str">
        <f>IF(BT51=BR51,"",BR51)</f>
        <v/>
      </c>
      <c r="BV51" s="1795" t="str">
        <f>IF(BP51=BQ51,"",BQ51)</f>
        <v/>
      </c>
      <c r="BW51" s="1800"/>
      <c r="BX51" s="474" t="str">
        <f t="shared" si="20"/>
        <v/>
      </c>
      <c r="BY51" s="475" t="str">
        <f>IF('JOURNÉE 1'!C52=0,"",'JOURNÉE 1'!C52)</f>
        <v/>
      </c>
      <c r="BZ51" s="7">
        <v>43</v>
      </c>
      <c r="CA51" s="1445" t="s">
        <v>500</v>
      </c>
      <c r="CB51" s="1446">
        <v>36</v>
      </c>
      <c r="CC51" s="1447" t="s">
        <v>501</v>
      </c>
      <c r="CD51" s="17" t="s">
        <v>432</v>
      </c>
      <c r="CE51" s="882" t="str">
        <f t="shared" si="21"/>
        <v>MAX3</v>
      </c>
      <c r="CF51" s="878" t="s">
        <v>507</v>
      </c>
      <c r="CG51" s="7"/>
      <c r="CH51" s="94"/>
      <c r="CI51" s="1301" t="str">
        <f>IF(ISNA(VLOOKUP(CA51,'JOURNÉE 1'!$C$10:$AC$257,27,FALSE)),"",VLOOKUP(CA51,'JOURNÉE 1'!$C$10:$AC$257,27,FALSE))</f>
        <v/>
      </c>
      <c r="CJ51" s="465" t="str">
        <f>IF(ISNA(VLOOKUP(CA51,'JOURNÉE 2'!$C$10:$V$259,20,FALSE)),"",VLOOKUP(CA51,'JOURNÉE 2'!$C$10:$V$259,20,FALSE))</f>
        <v/>
      </c>
      <c r="CK51" s="1263" t="str">
        <f t="shared" si="48"/>
        <v/>
      </c>
      <c r="CL51" s="1266" t="s">
        <v>2029</v>
      </c>
      <c r="CM51" s="476" t="s">
        <v>2029</v>
      </c>
      <c r="CN51" s="476" t="s">
        <v>2029</v>
      </c>
      <c r="CO51" s="476" t="s">
        <v>2029</v>
      </c>
      <c r="CP51" s="476"/>
      <c r="CQ51" s="476"/>
      <c r="CR51" s="476"/>
      <c r="CS51" s="476"/>
      <c r="CT51" s="476"/>
      <c r="CU51" s="477"/>
      <c r="CV51" s="476"/>
      <c r="CW51" s="1270"/>
      <c r="CX51" s="11"/>
      <c r="CY51" s="1551"/>
      <c r="CZ51" s="7" t="str">
        <f>IF('JOURNÉE 2'!C16="","",'JOURNÉE 2'!C16)</f>
        <v/>
      </c>
      <c r="DA51" s="7" t="str">
        <f t="shared" si="51"/>
        <v/>
      </c>
      <c r="DB51" s="7" t="str">
        <f>IF('JOURNÉE 2'!V16=0,"",'JOURNÉE 2'!V16)</f>
        <v/>
      </c>
      <c r="DC51" s="7" t="str">
        <f>IF('JOURNÉE 2'!AJ16=0,"",'JOURNÉE 2'!AJ16)</f>
        <v/>
      </c>
      <c r="DD51" s="17" t="str">
        <f>IF(ISNA(VLOOKUP(BX15,'JOURNÉE 1'!$C$10:$AP$45,1,FALSE)),"",VLOOKUP(BX15,'JOURNÉE 1'!$C$10:$AP$45,1,FALSE))</f>
        <v/>
      </c>
      <c r="DE51" s="7" t="str">
        <f t="array" ref="DE51">IFERROR(INDEX(DD$9:DD$44,SMALL(IF(FREQUENCY(IF(DD$9:DD$80&lt;&gt;"",MATCH(DD$9:DD$80,DD$9:DD$80,0),""),ROW(DD$9:DD$80)-9)&gt;1,ROW(DD$9:DD$80)-9,""),ROW(A43))),"")</f>
        <v/>
      </c>
      <c r="DF51" s="468" t="str">
        <f t="array" ref="DF51">IF(DE51="","",MIN(IF(CZ$9:CZ$80=$DE51,DB$9:DB$80,"")))</f>
        <v/>
      </c>
      <c r="DG51" s="468" t="str">
        <f t="array" ref="DG51">IF(DE51="","",MIN(IF(CZ$9:CZ$80=$DE51,DC$9:DC$80,"")))</f>
        <v/>
      </c>
      <c r="DH51" s="7" t="str">
        <f>IF(ISNA(VLOOKUP(DD51,'JOURNÉE 2'!$C$10:$V$45,16,FALSE)),"",VLOOKUP(DD51,'JOURNÉE 2'!$C$10:$V$45,16,FALSE))</f>
        <v/>
      </c>
      <c r="DI51" s="7" t="str">
        <f>IF(ISNA(VLOOKUP(DD51,'JOURNÉE 2'!$C$10:$AJ$45,26,FALSE)),"",VLOOKUP(DD51,'JOURNÉE 2'!$C$10:$AJ$45,26,FALSE))</f>
        <v/>
      </c>
      <c r="DJ51" s="7" t="str">
        <f t="shared" si="24"/>
        <v/>
      </c>
      <c r="DK51" s="7" t="str">
        <f t="shared" si="25"/>
        <v/>
      </c>
      <c r="DL51" s="468" t="str">
        <f t="shared" si="26"/>
        <v/>
      </c>
      <c r="DM51" s="468" t="str">
        <f t="shared" si="27"/>
        <v/>
      </c>
      <c r="DN51" s="7" t="str">
        <f t="shared" si="28"/>
        <v/>
      </c>
      <c r="DO51" s="7"/>
      <c r="DP51" s="7"/>
      <c r="DQ51" s="7"/>
      <c r="DR51" s="11"/>
      <c r="DS51" s="469" t="str">
        <f ca="1">OFFSET($DK$9,INT((ROWS($1:43)-1)/2),MOD(ROWS($1:43)+1,2))</f>
        <v/>
      </c>
      <c r="DT51" s="7" t="str">
        <f t="shared" ca="1" si="29"/>
        <v/>
      </c>
      <c r="DU51" s="468" t="str">
        <f ca="1">OFFSET($DM$9,INT((ROWS($1:43)-1)/2),MOD(ROWS($1:43)+1,2))</f>
        <v/>
      </c>
      <c r="DV51" s="7" t="str">
        <f ca="1">IF(DT51="","",IF(DT51=0,"",IF(DT51="AB","",RANK(DT51,$DT$9:$DT$151,1)+COUNTIF($DT$9:DT51,DT51)-1)))</f>
        <v/>
      </c>
      <c r="DW51" s="468" t="str">
        <f t="shared" ca="1" si="30"/>
        <v/>
      </c>
      <c r="DX51" s="469" t="str">
        <f ca="1">OFFSET($DK$81,INT((ROWS($1:43)-1)/2),MOD(ROWS($1:43)+1,2))</f>
        <v/>
      </c>
      <c r="DY51" s="7" t="str">
        <f t="shared" ca="1" si="31"/>
        <v/>
      </c>
      <c r="DZ51" s="468" t="str">
        <f ca="1">OFFSET($DM$81,INT((ROWS($1:43)-1)/2),MOD(ROWS($1:43)+1,2))</f>
        <v/>
      </c>
      <c r="EA51" s="7" t="str">
        <f ca="1">IF(DY51="","",IF(DY51=0,"",IF(DY51="AB","",RANK(DY51,$DY$9:$DY$151,1)+COUNTIF($DY$9:DY51,DY51)-1)))</f>
        <v/>
      </c>
      <c r="EB51" s="468" t="str">
        <f t="shared" ca="1" si="32"/>
        <v/>
      </c>
      <c r="EC51" s="469" t="str">
        <f ca="1">OFFSET($DK$153,INT((ROWS($1:43)-1)/2),MOD(ROWS($1:43)+1,2))</f>
        <v/>
      </c>
      <c r="ED51" s="7" t="str">
        <f t="shared" ca="1" si="33"/>
        <v/>
      </c>
      <c r="EE51" s="468" t="str">
        <f ca="1">OFFSET($DM$153,INT((ROWS($1:43)-1)/2),MOD(ROWS($1:43)+1,2))</f>
        <v/>
      </c>
      <c r="EF51" s="7" t="str">
        <f ca="1">IF(EC51="","",IF(EC51=0,"",IF(EC51="AB","",RANK(EC51,$EC$9:$EC$104,1)+COUNTIF($EC$9:EC51,EC51)-1)))</f>
        <v/>
      </c>
      <c r="EG51" s="468" t="str">
        <f t="shared" ca="1" si="34"/>
        <v/>
      </c>
      <c r="EH51" s="468" t="str">
        <f ca="1">OFFSET($DK$201,INT((ROWS($1:43)-1)/2),MOD(ROWS($1:43)+1,2))</f>
        <v/>
      </c>
      <c r="EI51" s="7" t="str">
        <f t="shared" ca="1" si="35"/>
        <v/>
      </c>
      <c r="EJ51" s="468" t="str">
        <f ca="1">OFFSET($DM$201,INT((ROWS($1:43)-1)/2),MOD(ROWS($1:43)+1,2))</f>
        <v/>
      </c>
      <c r="EK51" s="7" t="str">
        <f ca="1">IF(EI51="","",IF(EI51=0,"",IF(EI51="AB","",RANK(EI51,$EI$9:$EI$104,1)+COUNTIF($EI$9:EI51,EI51)-1)))</f>
        <v/>
      </c>
      <c r="EL51" s="7" t="str">
        <f t="shared" ca="1" si="36"/>
        <v/>
      </c>
      <c r="EM51" s="469" t="str">
        <f ca="1">OFFSET($DK$237,INT((ROWS($1:43)-1)/2),MOD(ROWS($1:43)+1,2))</f>
        <v/>
      </c>
      <c r="EN51" s="7" t="str">
        <f t="shared" ca="1" si="37"/>
        <v/>
      </c>
      <c r="EO51" s="468" t="str">
        <f ca="1">OFFSET($DM$237,INT((ROWS($1:43)-1)/2),MOD(ROWS($1:43)+1,2))</f>
        <v/>
      </c>
      <c r="EP51" s="7" t="str">
        <f ca="1">IF(EN51="","",IF(EN51=0,"",IF(EN51="AB","",RANK(EN51,$EN$9:$EN$128,1)+COUNTIF($EN$9:EN51,EN51)-1)))</f>
        <v/>
      </c>
      <c r="EQ51" s="7" t="str">
        <f t="shared" ca="1" si="38"/>
        <v/>
      </c>
      <c r="ER51" s="469" t="str">
        <f ca="1">OFFSET($DK$305,INT((ROWS($1:43)-1)/2),MOD(ROWS($1:43)+1,2))</f>
        <v/>
      </c>
      <c r="ES51" s="7" t="str">
        <f t="shared" ca="1" si="39"/>
        <v/>
      </c>
      <c r="ET51" s="468" t="str">
        <f ca="1">OFFSET($DM$305,INT((ROWS($1:43)-1)/2),MOD(ROWS($1:43)+1,2))</f>
        <v/>
      </c>
      <c r="EU51" s="7" t="str">
        <f ca="1">IF(ES51="","",IF(ES51=0,"",IF(ES51="AB","",RANK(ES51,$ES$9:$ES$180,1)+COUNTIF($ES$9:ES51,ES51)-1)))</f>
        <v/>
      </c>
      <c r="EV51" s="468" t="str">
        <f t="shared" ca="1" si="40"/>
        <v/>
      </c>
      <c r="EW51" s="469" t="str">
        <f ca="1">OFFSET($DK$373,INT((ROWS($1:43)-1)/2),MOD(ROWS($1:43)+1,2))</f>
        <v/>
      </c>
      <c r="EX51" s="7" t="str">
        <f t="shared" ca="1" si="41"/>
        <v/>
      </c>
      <c r="EY51" s="468" t="str">
        <f ca="1">OFFSET($DM$373,INT((ROWS($1:43)-1)/2),MOD(ROWS($1:43)+1,2))</f>
        <v/>
      </c>
      <c r="EZ51" s="7" t="str">
        <f ca="1">IF(EX51="","",IF(EX51=0,"",IF(EX51="AB","",RANK(EX51,$EX$9:$EX$128,1)+COUNTIF($EX$9:EX51,EX51)-1)))</f>
        <v/>
      </c>
      <c r="FA51" s="468" t="str">
        <f t="shared" ca="1" si="42"/>
        <v/>
      </c>
      <c r="FB51" s="469" t="str">
        <f ca="1">OFFSET($DK$433,INT((ROWS($1:43)-1)/2),MOD(ROWS($1:43)+1,2))</f>
        <v/>
      </c>
      <c r="FC51" s="7" t="str">
        <f t="shared" ca="1" si="44"/>
        <v/>
      </c>
      <c r="FD51" s="468" t="str">
        <f ca="1">OFFSET($DM$433,INT((ROWS($1:43)-1)/2),MOD(ROWS($1:43)+1,2))</f>
        <v/>
      </c>
      <c r="FE51" s="7" t="str">
        <f ca="1">IF(FC51="","",IF(FC51=0,"",IF(FC51="AB","",RANK(FC51,$FC$9:$FC$122,1)+COUNTIF($FC$9:FC51,FC51)-1)))</f>
        <v/>
      </c>
      <c r="FF51" s="7" t="str">
        <f t="shared" ca="1" si="45"/>
        <v/>
      </c>
      <c r="FG51" s="475" t="str">
        <f ca="1">OFFSET($DK$489,INT((ROWS($1:43)-1)/2),MOD(ROWS($1:43)+1,2))</f>
        <v/>
      </c>
      <c r="FH51" s="935" t="str">
        <f t="shared" ca="1" si="46"/>
        <v/>
      </c>
      <c r="FI51" s="935" t="str">
        <f ca="1">OFFSET($DM$489,INT((ROWS($1:43)-1)/2),MOD(ROWS($1:43)+1,2))</f>
        <v/>
      </c>
      <c r="FJ51" s="935" t="str">
        <f ca="1">IF(FH51="","",IF(FH51=0,"",IF(FH51="AB","",RANK(FH51,$FH$9:$FH$122,1)+COUNTIF($FH$9:FH51,FH51)-1)))</f>
        <v/>
      </c>
      <c r="FK51" s="935" t="str">
        <f t="shared" ca="1" si="47"/>
        <v/>
      </c>
    </row>
    <row r="52" spans="1:167" ht="15.75" customHeight="1" thickBot="1" x14ac:dyDescent="0.45">
      <c r="A52" s="1639"/>
      <c r="B52" s="1483"/>
      <c r="C52" s="232" t="str">
        <f>IF(ISBLANK('JOURNÉE 2'!C53),"",'JOURNÉE 2'!C53)</f>
        <v/>
      </c>
      <c r="D52" s="98" t="str">
        <f>IF(ISBLANK('JOURNÉE 2'!D53),"",'JOURNÉE 2'!D53)</f>
        <v/>
      </c>
      <c r="E52" s="98" t="str">
        <f>IF(ISBLANK('JOURNÉE 2'!E53),"",'JOURNÉE 2'!E53)</f>
        <v/>
      </c>
      <c r="F52" s="87" t="str">
        <f>IF(ISBLANK('JOURNÉE 2'!F53),"",'JOURNÉE 2'!F53)</f>
        <v/>
      </c>
      <c r="G52" s="87" t="str">
        <f>IF(ISBLANK('JOURNÉE 2'!G53),"",'JOURNÉE 2'!G53)</f>
        <v/>
      </c>
      <c r="H52" s="470" t="str">
        <f>IF(ISBLANK('JOURNÉE 2'!I53),"",'JOURNÉE 2'!I53)</f>
        <v/>
      </c>
      <c r="I52" s="1833"/>
      <c r="J52" s="1465"/>
      <c r="K52" s="1465"/>
      <c r="L52" s="1465"/>
      <c r="M52" s="87"/>
      <c r="N52" s="87"/>
      <c r="O52" s="87"/>
      <c r="P52" s="87"/>
      <c r="Q52" s="1847"/>
      <c r="R52" s="1465"/>
      <c r="S52" s="1465"/>
      <c r="T52" s="1833"/>
      <c r="U52" s="1465"/>
      <c r="V52" s="1465"/>
      <c r="W52" s="279" t="str">
        <f>IF(ISBLANK('JOURNÉE 2'!U53),"",'JOURNÉE 2'!U53)</f>
        <v/>
      </c>
      <c r="X52" s="83" t="str">
        <f t="shared" si="0"/>
        <v/>
      </c>
      <c r="Y52" s="140" t="str">
        <f>IF('JOURNÉE 1'!AB53=0,"",'JOURNÉE 1'!AB53)</f>
        <v/>
      </c>
      <c r="Z52" s="83" t="str">
        <f t="shared" si="1"/>
        <v/>
      </c>
      <c r="AA52" s="83" t="str">
        <f t="shared" si="43"/>
        <v/>
      </c>
      <c r="AB52" s="118" t="str">
        <f t="shared" si="49"/>
        <v/>
      </c>
      <c r="AC52" s="83" t="str">
        <f t="shared" si="3"/>
        <v/>
      </c>
      <c r="AD52" s="83" t="str">
        <f>IF('JOURNÉE 1'!AG53="","",'JOURNÉE 1'!AG53)</f>
        <v/>
      </c>
      <c r="AE52" s="455" t="str">
        <f t="shared" si="4"/>
        <v/>
      </c>
      <c r="AF52" s="85" t="str">
        <f t="shared" si="5"/>
        <v/>
      </c>
      <c r="AG52" s="85" t="str">
        <f t="shared" si="6"/>
        <v/>
      </c>
      <c r="AH52" s="85"/>
      <c r="AI52" s="85"/>
      <c r="AJ52" s="87"/>
      <c r="AK52" s="136"/>
      <c r="AL52" s="276" t="str">
        <f t="shared" si="7"/>
        <v/>
      </c>
      <c r="AM52" s="87" t="str">
        <f t="shared" si="8"/>
        <v/>
      </c>
      <c r="AN52" s="471" t="str">
        <f t="shared" si="9"/>
        <v/>
      </c>
      <c r="AO52" s="471" t="str">
        <f t="shared" si="10"/>
        <v/>
      </c>
      <c r="AP52" s="457" t="str">
        <f t="shared" si="11"/>
        <v/>
      </c>
      <c r="AQ52" s="284" t="str">
        <f>IF('JOURNÉE 1'!AP53="","",'JOURNÉE 1'!AP53)</f>
        <v/>
      </c>
      <c r="AR52" s="270" t="str">
        <f>IF('JOURNÉE 1'!AT53="","",'JOURNÉE 1'!AT53)</f>
        <v/>
      </c>
      <c r="AS52" s="270" t="str">
        <f t="shared" si="12"/>
        <v/>
      </c>
      <c r="AT52" s="270" t="str">
        <f t="shared" si="13"/>
        <v/>
      </c>
      <c r="AU52" s="283" t="str">
        <f>IF('JOURNÉE 1'!AU49=0,"",'JOURNÉE 1'!AU49)</f>
        <v/>
      </c>
      <c r="AV52" s="286"/>
      <c r="AW52" s="270"/>
      <c r="AX52" s="270"/>
      <c r="AY52" s="270" t="str">
        <f t="shared" si="14"/>
        <v/>
      </c>
      <c r="AZ52" s="271" t="str">
        <f t="shared" si="15"/>
        <v/>
      </c>
      <c r="BA52" s="272" t="str">
        <f t="shared" si="16"/>
        <v/>
      </c>
      <c r="BB52" s="273" t="str">
        <f t="shared" si="50"/>
        <v/>
      </c>
      <c r="BC52" s="472" t="str">
        <f t="shared" si="18"/>
        <v/>
      </c>
      <c r="BD52" s="319"/>
      <c r="BE52" s="278" t="str">
        <f t="shared" si="19"/>
        <v/>
      </c>
      <c r="BF52" s="1639"/>
      <c r="BG52" s="1639"/>
      <c r="BH52" s="1833"/>
      <c r="BI52" s="1465"/>
      <c r="BJ52" s="1849"/>
      <c r="BK52" s="483"/>
      <c r="BL52" s="11"/>
      <c r="BM52" s="1723"/>
      <c r="BN52" s="1528"/>
      <c r="BO52" s="1528"/>
      <c r="BP52" s="1528"/>
      <c r="BQ52" s="1528"/>
      <c r="BR52" s="1852"/>
      <c r="BS52" s="1528"/>
      <c r="BT52" s="1514"/>
      <c r="BU52" s="1528"/>
      <c r="BV52" s="1796"/>
      <c r="BW52" s="1798"/>
      <c r="BX52" s="474" t="str">
        <f t="shared" si="20"/>
        <v/>
      </c>
      <c r="BY52" s="475" t="str">
        <f>IF('JOURNÉE 1'!C53=0,"",'JOURNÉE 1'!C53)</f>
        <v/>
      </c>
      <c r="BZ52" s="7">
        <v>44</v>
      </c>
      <c r="CA52" s="1445" t="s">
        <v>502</v>
      </c>
      <c r="CB52" s="1446">
        <v>36</v>
      </c>
      <c r="CC52" s="1447" t="s">
        <v>503</v>
      </c>
      <c r="CD52" s="17" t="s">
        <v>432</v>
      </c>
      <c r="CE52" s="882" t="str">
        <f t="shared" si="21"/>
        <v>MAX3</v>
      </c>
      <c r="CF52" s="878" t="s">
        <v>509</v>
      </c>
      <c r="CG52" s="7"/>
      <c r="CH52" s="94"/>
      <c r="CI52" s="1301" t="str">
        <f>IF(ISNA(VLOOKUP(CA52,'JOURNÉE 1'!$C$10:$AC$257,27,FALSE)),"",VLOOKUP(CA52,'JOURNÉE 1'!$C$10:$AC$257,27,FALSE))</f>
        <v/>
      </c>
      <c r="CJ52" s="465" t="str">
        <f>IF(ISNA(VLOOKUP(CA52,'JOURNÉE 2'!$C$10:$V$259,20,FALSE)),"",VLOOKUP(CA52,'JOURNÉE 2'!$C$10:$V$259,20,FALSE))</f>
        <v/>
      </c>
      <c r="CK52" s="1263" t="str">
        <f t="shared" si="48"/>
        <v/>
      </c>
      <c r="CL52" s="1266" t="s">
        <v>2029</v>
      </c>
      <c r="CM52" s="476" t="s">
        <v>2029</v>
      </c>
      <c r="CN52" s="476" t="s">
        <v>2029</v>
      </c>
      <c r="CO52" s="476" t="s">
        <v>2029</v>
      </c>
      <c r="CP52" s="476"/>
      <c r="CQ52" s="476"/>
      <c r="CR52" s="476"/>
      <c r="CS52" s="476"/>
      <c r="CT52" s="476"/>
      <c r="CU52" s="477"/>
      <c r="CV52" s="476"/>
      <c r="CW52" s="1270"/>
      <c r="CX52" s="11"/>
      <c r="CY52" s="1551"/>
      <c r="CZ52" s="7" t="str">
        <f>IF('JOURNÉE 2'!C17="","",'JOURNÉE 2'!C17)</f>
        <v/>
      </c>
      <c r="DA52" s="7" t="str">
        <f t="shared" si="51"/>
        <v/>
      </c>
      <c r="DB52" s="7" t="str">
        <f>IF('JOURNÉE 2'!V17=0,"",'JOURNÉE 2'!V17)</f>
        <v/>
      </c>
      <c r="DC52" s="7" t="str">
        <f>IF('JOURNÉE 2'!AJ17=0,"",'JOURNÉE 2'!AJ17)</f>
        <v/>
      </c>
      <c r="DD52" s="17" t="str">
        <f>IF(ISNA(VLOOKUP(BX16,'JOURNÉE 1'!$C$10:$AP$45,1,FALSE)),"",VLOOKUP(BX16,'JOURNÉE 1'!$C$10:$AP$45,1,FALSE))</f>
        <v/>
      </c>
      <c r="DE52" s="7" t="str">
        <f t="array" ref="DE52">IFERROR(INDEX(DD$9:DD$44,SMALL(IF(FREQUENCY(IF(DD$9:DD$80&lt;&gt;"",MATCH(DD$9:DD$80,DD$9:DD$80,0),""),ROW(DD$9:DD$80)-9)&gt;1,ROW(DD$9:DD$80)-9,""),ROW(A44))),"")</f>
        <v/>
      </c>
      <c r="DF52" s="468" t="str">
        <f t="array" ref="DF52">IF(DE52="","",MIN(IF(CZ$9:CZ$80=$DE52,DB$9:DB$80,"")))</f>
        <v/>
      </c>
      <c r="DG52" s="468" t="str">
        <f t="array" ref="DG52">IF(DE52="","",MIN(IF(CZ$9:CZ$80=$DE52,DC$9:DC$80,"")))</f>
        <v/>
      </c>
      <c r="DH52" s="7" t="str">
        <f>IF(ISNA(VLOOKUP(DD52,'JOURNÉE 2'!$C$10:$V$45,16,FALSE)),"",VLOOKUP(DD52,'JOURNÉE 2'!$C$10:$V$45,16,FALSE))</f>
        <v/>
      </c>
      <c r="DI52" s="7" t="str">
        <f>IF(ISNA(VLOOKUP(DD52,'JOURNÉE 2'!$C$10:$AJ$45,26,FALSE)),"",VLOOKUP(DD52,'JOURNÉE 2'!$C$10:$AJ$45,26,FALSE))</f>
        <v/>
      </c>
      <c r="DJ52" s="7" t="str">
        <f t="shared" si="24"/>
        <v/>
      </c>
      <c r="DK52" s="7" t="str">
        <f t="shared" si="25"/>
        <v/>
      </c>
      <c r="DL52" s="468" t="str">
        <f t="shared" si="26"/>
        <v/>
      </c>
      <c r="DM52" s="468" t="str">
        <f t="shared" si="27"/>
        <v/>
      </c>
      <c r="DN52" s="7" t="str">
        <f t="shared" si="28"/>
        <v/>
      </c>
      <c r="DO52" s="7"/>
      <c r="DP52" s="7"/>
      <c r="DQ52" s="7"/>
      <c r="DR52" s="11"/>
      <c r="DS52" s="469" t="str">
        <f ca="1">OFFSET($DK$9,INT((ROWS($1:44)-1)/2),MOD(ROWS($1:44)+1,2))</f>
        <v/>
      </c>
      <c r="DT52" s="7" t="str">
        <f t="shared" ca="1" si="29"/>
        <v/>
      </c>
      <c r="DU52" s="468" t="str">
        <f ca="1">OFFSET($DM$9,INT((ROWS($1:44)-1)/2),MOD(ROWS($1:44)+1,2))</f>
        <v/>
      </c>
      <c r="DV52" s="7" t="str">
        <f ca="1">IF(DT52="","",IF(DT52=0,"",IF(DT52="AB","",RANK(DT52,$DT$9:$DT$151,1)+COUNTIF($DT$9:DT52,DT52)-1)))</f>
        <v/>
      </c>
      <c r="DW52" s="468" t="str">
        <f t="shared" ca="1" si="30"/>
        <v/>
      </c>
      <c r="DX52" s="469" t="str">
        <f ca="1">OFFSET($DK$81,INT((ROWS($1:44)-1)/2),MOD(ROWS($1:44)+1,2))</f>
        <v/>
      </c>
      <c r="DY52" s="7" t="str">
        <f t="shared" ca="1" si="31"/>
        <v/>
      </c>
      <c r="DZ52" s="468" t="str">
        <f ca="1">OFFSET($DM$81,INT((ROWS($1:44)-1)/2),MOD(ROWS($1:44)+1,2))</f>
        <v/>
      </c>
      <c r="EA52" s="7" t="str">
        <f ca="1">IF(DY52="","",IF(DY52=0,"",IF(DY52="AB","",RANK(DY52,$DY$9:$DY$151,1)+COUNTIF($DY$9:DY52,DY52)-1)))</f>
        <v/>
      </c>
      <c r="EB52" s="468" t="str">
        <f t="shared" ca="1" si="32"/>
        <v/>
      </c>
      <c r="EC52" s="469" t="str">
        <f ca="1">OFFSET($DK$153,INT((ROWS($1:44)-1)/2),MOD(ROWS($1:44)+1,2))</f>
        <v/>
      </c>
      <c r="ED52" s="7" t="str">
        <f t="shared" ca="1" si="33"/>
        <v/>
      </c>
      <c r="EE52" s="468" t="str">
        <f ca="1">OFFSET($DM$153,INT((ROWS($1:44)-1)/2),MOD(ROWS($1:44)+1,2))</f>
        <v/>
      </c>
      <c r="EF52" s="7" t="str">
        <f ca="1">IF(EC52="","",IF(EC52=0,"",IF(EC52="AB","",RANK(EC52,$EC$9:$EC$104,1)+COUNTIF($EC$9:EC52,EC52)-1)))</f>
        <v/>
      </c>
      <c r="EG52" s="468" t="str">
        <f t="shared" ca="1" si="34"/>
        <v/>
      </c>
      <c r="EH52" s="468" t="str">
        <f ca="1">OFFSET($DK$201,INT((ROWS($1:44)-1)/2),MOD(ROWS($1:44)+1,2))</f>
        <v/>
      </c>
      <c r="EI52" s="7" t="str">
        <f t="shared" ca="1" si="35"/>
        <v/>
      </c>
      <c r="EJ52" s="468" t="str">
        <f ca="1">OFFSET($DM$201,INT((ROWS($1:44)-1)/2),MOD(ROWS($1:44)+1,2))</f>
        <v/>
      </c>
      <c r="EK52" s="7" t="str">
        <f ca="1">IF(EI52="","",IF(EI52=0,"",IF(EI52="AB","",RANK(EI52,$EI$9:$EI$104,1)+COUNTIF($EI$9:EI52,EI52)-1)))</f>
        <v/>
      </c>
      <c r="EL52" s="7" t="str">
        <f t="shared" ca="1" si="36"/>
        <v/>
      </c>
      <c r="EM52" s="469" t="str">
        <f ca="1">OFFSET($DK$237,INT((ROWS($1:44)-1)/2),MOD(ROWS($1:44)+1,2))</f>
        <v/>
      </c>
      <c r="EN52" s="7" t="str">
        <f t="shared" ca="1" si="37"/>
        <v/>
      </c>
      <c r="EO52" s="468" t="str">
        <f ca="1">OFFSET($DM$237,INT((ROWS($1:44)-1)/2),MOD(ROWS($1:44)+1,2))</f>
        <v/>
      </c>
      <c r="EP52" s="7" t="str">
        <f ca="1">IF(EN52="","",IF(EN52=0,"",IF(EN52="AB","",RANK(EN52,$EN$9:$EN$128,1)+COUNTIF($EN$9:EN52,EN52)-1)))</f>
        <v/>
      </c>
      <c r="EQ52" s="7" t="str">
        <f t="shared" ca="1" si="38"/>
        <v/>
      </c>
      <c r="ER52" s="469" t="str">
        <f ca="1">OFFSET($DK$305,INT((ROWS($1:44)-1)/2),MOD(ROWS($1:44)+1,2))</f>
        <v/>
      </c>
      <c r="ES52" s="7" t="str">
        <f t="shared" ca="1" si="39"/>
        <v/>
      </c>
      <c r="ET52" s="468" t="str">
        <f ca="1">OFFSET($DM$305,INT((ROWS($1:44)-1)/2),MOD(ROWS($1:44)+1,2))</f>
        <v/>
      </c>
      <c r="EU52" s="7" t="str">
        <f ca="1">IF(ES52="","",IF(ES52=0,"",IF(ES52="AB","",RANK(ES52,$ES$9:$ES$180,1)+COUNTIF($ES$9:ES52,ES52)-1)))</f>
        <v/>
      </c>
      <c r="EV52" s="468" t="str">
        <f t="shared" ca="1" si="40"/>
        <v/>
      </c>
      <c r="EW52" s="469" t="str">
        <f ca="1">OFFSET($DK$373,INT((ROWS($1:44)-1)/2),MOD(ROWS($1:44)+1,2))</f>
        <v/>
      </c>
      <c r="EX52" s="7" t="str">
        <f t="shared" ca="1" si="41"/>
        <v/>
      </c>
      <c r="EY52" s="468" t="str">
        <f ca="1">OFFSET($DM$373,INT((ROWS($1:44)-1)/2),MOD(ROWS($1:44)+1,2))</f>
        <v/>
      </c>
      <c r="EZ52" s="7" t="str">
        <f ca="1">IF(EX52="","",IF(EX52=0,"",IF(EX52="AB","",RANK(EX52,$EX$9:$EX$128,1)+COUNTIF($EX$9:EX52,EX52)-1)))</f>
        <v/>
      </c>
      <c r="FA52" s="468" t="str">
        <f t="shared" ca="1" si="42"/>
        <v/>
      </c>
      <c r="FB52" s="469" t="str">
        <f ca="1">OFFSET($DK$433,INT((ROWS($1:44)-1)/2),MOD(ROWS($1:44)+1,2))</f>
        <v/>
      </c>
      <c r="FC52" s="7" t="str">
        <f t="shared" ca="1" si="44"/>
        <v/>
      </c>
      <c r="FD52" s="468" t="str">
        <f ca="1">OFFSET($DM$433,INT((ROWS($1:44)-1)/2),MOD(ROWS($1:44)+1,2))</f>
        <v/>
      </c>
      <c r="FE52" s="7" t="str">
        <f ca="1">IF(FC52="","",IF(FC52=0,"",IF(FC52="AB","",RANK(FC52,$FC$9:$FC$122,1)+COUNTIF($FC$9:FC52,FC52)-1)))</f>
        <v/>
      </c>
      <c r="FF52" s="7" t="str">
        <f t="shared" ca="1" si="45"/>
        <v/>
      </c>
      <c r="FG52" s="475" t="str">
        <f ca="1">OFFSET($DK$489,INT((ROWS($1:44)-1)/2),MOD(ROWS($1:44)+1,2))</f>
        <v/>
      </c>
      <c r="FH52" s="935" t="str">
        <f t="shared" ca="1" si="46"/>
        <v/>
      </c>
      <c r="FI52" s="935" t="str">
        <f ca="1">OFFSET($DM$489,INT((ROWS($1:44)-1)/2),MOD(ROWS($1:44)+1,2))</f>
        <v/>
      </c>
      <c r="FJ52" s="935" t="str">
        <f ca="1">IF(FH52="","",IF(FH52=0,"",IF(FH52="AB","",RANK(FH52,$FH$9:$FH$122,1)+COUNTIF($FH$9:FH52,FH52)-1)))</f>
        <v/>
      </c>
      <c r="FK52" s="935" t="str">
        <f t="shared" ca="1" si="47"/>
        <v/>
      </c>
    </row>
    <row r="53" spans="1:167" ht="15.75" customHeight="1" x14ac:dyDescent="0.4">
      <c r="A53" s="1639"/>
      <c r="B53" s="1830"/>
      <c r="C53" s="232" t="str">
        <f>IF(ISBLANK('JOURNÉE 2'!C54),"",'JOURNÉE 2'!C54)</f>
        <v/>
      </c>
      <c r="D53" s="98" t="str">
        <f>IF(ISBLANK('JOURNÉE 2'!D54),"",'JOURNÉE 2'!D54)</f>
        <v/>
      </c>
      <c r="E53" s="98" t="str">
        <f>IF(ISBLANK('JOURNÉE 2'!E54),"",'JOURNÉE 2'!E54)</f>
        <v/>
      </c>
      <c r="F53" s="87" t="str">
        <f>IF(ISBLANK('JOURNÉE 2'!F54),"",'JOURNÉE 2'!F54)</f>
        <v/>
      </c>
      <c r="G53" s="87" t="str">
        <f>IF(ISBLANK('JOURNÉE 2'!G54),"",'JOURNÉE 2'!G54)</f>
        <v/>
      </c>
      <c r="H53" s="470" t="str">
        <f>IF(ISBLANK('JOURNÉE 2'!I54),"",'JOURNÉE 2'!I54)</f>
        <v/>
      </c>
      <c r="I53" s="1823" t="str">
        <f>IF(ISBLANK('JOURNÉE 2'!K54),"",'JOURNÉE 2'!K54)</f>
        <v/>
      </c>
      <c r="J53" s="1815" t="str">
        <f>IF(OR(I53="",I53=0,I53=999),"",I53)</f>
        <v/>
      </c>
      <c r="K53" s="1815" t="str">
        <f>IF('JOURNÉE 1'!K54=0,"",'JOURNÉE 1'!K54)</f>
        <v/>
      </c>
      <c r="L53" s="1815" t="str">
        <f>IF(OR(K53="",K53=0,K53=999),"",K53)</f>
        <v/>
      </c>
      <c r="M53" s="87"/>
      <c r="N53" s="87"/>
      <c r="O53" s="87"/>
      <c r="P53" s="87"/>
      <c r="Q53" s="1846" t="str">
        <f>IF(I53="","",I53-$BE$5)</f>
        <v/>
      </c>
      <c r="R53" s="1815" t="str">
        <f>IF(I53="","",RANK(I53,($I$9:$K$260),1))</f>
        <v/>
      </c>
      <c r="S53" s="1815" t="str">
        <f>IF(R53&gt;20,"",IF(R53&lt;=190,40-((R53-1)*2),1))</f>
        <v/>
      </c>
      <c r="T53" s="1834" t="str">
        <f>IF(OR(I53=""),"",RANK(I53,($I$45:$I$80),1))</f>
        <v/>
      </c>
      <c r="U53" s="1485" t="str">
        <f>IF(OR(K53=""),"",RANK(K53,($K$45:$K$80),1))</f>
        <v/>
      </c>
      <c r="V53" s="1485" t="str">
        <f>IF(T53="","",IF(T53&gt;3,"",IF(T53=1,I53,IF(T53=2,I53,IF(T53=3,I53)))))</f>
        <v/>
      </c>
      <c r="W53" s="275" t="str">
        <f>IF(ISBLANK('JOURNÉE 2'!U54),"",'JOURNÉE 2'!U54)</f>
        <v/>
      </c>
      <c r="X53" s="83" t="str">
        <f t="shared" si="0"/>
        <v/>
      </c>
      <c r="Y53" s="140" t="str">
        <f>IF('JOURNÉE 1'!AB54=0,"",'JOURNÉE 1'!AB54)</f>
        <v/>
      </c>
      <c r="Z53" s="83" t="str">
        <f t="shared" si="1"/>
        <v/>
      </c>
      <c r="AA53" s="83" t="str">
        <f t="shared" si="43"/>
        <v/>
      </c>
      <c r="AB53" s="118" t="str">
        <f t="shared" si="49"/>
        <v/>
      </c>
      <c r="AC53" s="83" t="str">
        <f t="shared" si="3"/>
        <v/>
      </c>
      <c r="AD53" s="83" t="str">
        <f>IF('JOURNÉE 1'!AG54="","",'JOURNÉE 1'!AG54)</f>
        <v/>
      </c>
      <c r="AE53" s="455" t="str">
        <f t="shared" si="4"/>
        <v/>
      </c>
      <c r="AF53" s="471" t="str">
        <f t="shared" si="5"/>
        <v/>
      </c>
      <c r="AG53" s="471" t="str">
        <f t="shared" si="6"/>
        <v/>
      </c>
      <c r="AH53" s="471"/>
      <c r="AI53" s="471"/>
      <c r="AJ53" s="83"/>
      <c r="AK53" s="140"/>
      <c r="AL53" s="276" t="str">
        <f t="shared" si="7"/>
        <v/>
      </c>
      <c r="AM53" s="83" t="str">
        <f t="shared" si="8"/>
        <v/>
      </c>
      <c r="AN53" s="471" t="str">
        <f t="shared" si="9"/>
        <v/>
      </c>
      <c r="AO53" s="471" t="str">
        <f t="shared" si="10"/>
        <v/>
      </c>
      <c r="AP53" s="457" t="str">
        <f t="shared" si="11"/>
        <v/>
      </c>
      <c r="AQ53" s="284" t="str">
        <f>IF('JOURNÉE 1'!AP54="","",'JOURNÉE 1'!AP54)</f>
        <v/>
      </c>
      <c r="AR53" s="270" t="str">
        <f>IF('JOURNÉE 1'!AT54="","",'JOURNÉE 1'!AT54)</f>
        <v/>
      </c>
      <c r="AS53" s="270" t="str">
        <f t="shared" si="12"/>
        <v/>
      </c>
      <c r="AT53" s="270" t="str">
        <f t="shared" si="13"/>
        <v/>
      </c>
      <c r="AU53" s="284"/>
      <c r="AV53" s="286"/>
      <c r="AW53" s="270"/>
      <c r="AX53" s="270"/>
      <c r="AY53" s="270" t="str">
        <f t="shared" si="14"/>
        <v/>
      </c>
      <c r="AZ53" s="271" t="str">
        <f t="shared" si="15"/>
        <v/>
      </c>
      <c r="BA53" s="272" t="str">
        <f t="shared" si="16"/>
        <v/>
      </c>
      <c r="BB53" s="273" t="str">
        <f t="shared" si="50"/>
        <v/>
      </c>
      <c r="BC53" s="472" t="str">
        <f t="shared" si="18"/>
        <v/>
      </c>
      <c r="BD53" s="319"/>
      <c r="BE53" s="278" t="str">
        <f t="shared" si="19"/>
        <v/>
      </c>
      <c r="BF53" s="1639"/>
      <c r="BG53" s="1639"/>
      <c r="BH53" s="1823" t="str">
        <f>IF('JOURNÉE 1'!K54=0,"",'JOURNÉE 1'!K54)</f>
        <v/>
      </c>
      <c r="BI53" s="1815" t="str">
        <f>IF(ISBLANK('JOURNÉE 2'!K54),"",'JOURNÉE 2'!K54)</f>
        <v/>
      </c>
      <c r="BJ53" s="1817" t="str">
        <f>IF(BW53="","",BW53)</f>
        <v/>
      </c>
      <c r="BK53" s="479"/>
      <c r="BL53" s="11"/>
      <c r="BM53" s="1513" t="str">
        <f>IF(OR(C53="",C54=""),"",CONCATENATE(C53,C54))</f>
        <v/>
      </c>
      <c r="BN53" s="1606" t="str">
        <f>IF(OR('JOURNÉE 1'!C54="",'JOURNÉE 1'!C55=""),"",CONCATENATE('JOURNÉE 1'!C54,'JOURNÉE 1'!C55))</f>
        <v/>
      </c>
      <c r="BO53" s="1606" t="str">
        <f>IF(I53="","",I53)</f>
        <v/>
      </c>
      <c r="BP53" s="1855">
        <f>IF(ISNA(VLOOKUP(BM53,'JOURNÉE 1'!$BI$10:$BK$257,2,FALSE)),"",VLOOKUP(BM53,'JOURNÉE 1'!$BI$10:$BK$257,2,FALSE))</f>
        <v>0</v>
      </c>
      <c r="BQ53" s="1606" t="str">
        <f>IF(BO53="","",MIN(BO53:BP53))</f>
        <v/>
      </c>
      <c r="BR53" s="1851" t="str">
        <f>IF(BS53="","",MIN(BS53:BT53))</f>
        <v/>
      </c>
      <c r="BS53" s="1606" t="str">
        <f>IF('JOURNÉE 1'!L54=0,"",'JOURNÉE 1'!L54)</f>
        <v/>
      </c>
      <c r="BT53" s="1809" t="str">
        <f>IF(ISNA(VLOOKUP(BN53,'JOURNÉE 2'!$BE$10:$BF$257,2,FALSE)),"",VLOOKUP(BN53,'JOURNÉE 2'!$BE$10:$BF$257,2,FALSE))</f>
        <v/>
      </c>
      <c r="BU53" s="1606" t="str">
        <f>IF(BT53=BR53,"",BR53)</f>
        <v/>
      </c>
      <c r="BV53" s="1795" t="str">
        <f>IF(BP53=BQ53,"",BQ53)</f>
        <v/>
      </c>
      <c r="BW53" s="1797"/>
      <c r="BX53" s="474" t="str">
        <f t="shared" si="20"/>
        <v/>
      </c>
      <c r="BY53" s="475" t="str">
        <f>IF('JOURNÉE 1'!C54=0,"",'JOURNÉE 1'!C54)</f>
        <v/>
      </c>
      <c r="BZ53" s="7">
        <v>45</v>
      </c>
      <c r="CA53" s="1445" t="s">
        <v>504</v>
      </c>
      <c r="CB53" s="1446">
        <v>36</v>
      </c>
      <c r="CC53" s="1447" t="s">
        <v>505</v>
      </c>
      <c r="CD53" s="17" t="s">
        <v>432</v>
      </c>
      <c r="CE53" s="882" t="str">
        <f t="shared" si="21"/>
        <v>MAX3</v>
      </c>
      <c r="CF53" s="878" t="s">
        <v>511</v>
      </c>
      <c r="CG53" s="7"/>
      <c r="CH53" s="94"/>
      <c r="CI53" s="1301" t="str">
        <f>IF(ISNA(VLOOKUP(CA53,'JOURNÉE 1'!$C$10:$AC$257,27,FALSE)),"",VLOOKUP(CA53,'JOURNÉE 1'!$C$10:$AC$257,27,FALSE))</f>
        <v/>
      </c>
      <c r="CJ53" s="465" t="str">
        <f>IF(ISNA(VLOOKUP(CA53,'JOURNÉE 2'!$C$10:$V$259,20,FALSE)),"",VLOOKUP(CA53,'JOURNÉE 2'!$C$10:$V$259,20,FALSE))</f>
        <v/>
      </c>
      <c r="CK53" s="1263" t="str">
        <f t="shared" si="48"/>
        <v/>
      </c>
      <c r="CL53" s="1266" t="s">
        <v>2029</v>
      </c>
      <c r="CM53" s="476" t="s">
        <v>2029</v>
      </c>
      <c r="CN53" s="476" t="s">
        <v>2029</v>
      </c>
      <c r="CO53" s="476" t="s">
        <v>2029</v>
      </c>
      <c r="CP53" s="476"/>
      <c r="CQ53" s="476"/>
      <c r="CR53" s="476"/>
      <c r="CS53" s="476"/>
      <c r="CT53" s="476"/>
      <c r="CU53" s="477"/>
      <c r="CV53" s="476"/>
      <c r="CW53" s="1270"/>
      <c r="CX53" s="11"/>
      <c r="CY53" s="1551"/>
      <c r="CZ53" s="7" t="str">
        <f>IF('JOURNÉE 2'!C18="","",'JOURNÉE 2'!C18)</f>
        <v/>
      </c>
      <c r="DA53" s="7" t="str">
        <f t="shared" si="51"/>
        <v/>
      </c>
      <c r="DB53" s="7" t="str">
        <f>IF('JOURNÉE 2'!V18=0,"",'JOURNÉE 2'!V18)</f>
        <v/>
      </c>
      <c r="DC53" s="7" t="str">
        <f>IF('JOURNÉE 2'!AJ18=0,"",'JOURNÉE 2'!AJ18)</f>
        <v/>
      </c>
      <c r="DD53" s="17" t="str">
        <f>IF(ISNA(VLOOKUP(BX17,'JOURNÉE 1'!$C$10:$AP$45,1,FALSE)),"",VLOOKUP(BX17,'JOURNÉE 1'!$C$10:$AP$45,1,FALSE))</f>
        <v/>
      </c>
      <c r="DE53" s="7" t="str">
        <f t="array" ref="DE53">IFERROR(INDEX(DD$9:DD$44,SMALL(IF(FREQUENCY(IF(DD$9:DD$80&lt;&gt;"",MATCH(DD$9:DD$80,DD$9:DD$80,0),""),ROW(DD$9:DD$80)-9)&gt;1,ROW(DD$9:DD$80)-9,""),ROW(A45))),"")</f>
        <v/>
      </c>
      <c r="DF53" s="468" t="str">
        <f t="array" ref="DF53">IF(DE53="","",MIN(IF(CZ$9:CZ$80=$DE53,DB$9:DB$80,"")))</f>
        <v/>
      </c>
      <c r="DG53" s="468" t="str">
        <f t="array" ref="DG53">IF(DE53="","",MIN(IF(CZ$9:CZ$80=$DE53,DC$9:DC$80,"")))</f>
        <v/>
      </c>
      <c r="DH53" s="7" t="str">
        <f>IF(ISNA(VLOOKUP(DD53,'JOURNÉE 2'!$C$10:$V$45,16,FALSE)),"",VLOOKUP(DD53,'JOURNÉE 2'!$C$10:$V$45,16,FALSE))</f>
        <v/>
      </c>
      <c r="DI53" s="7" t="str">
        <f>IF(ISNA(VLOOKUP(DD53,'JOURNÉE 2'!$C$10:$AJ$45,26,FALSE)),"",VLOOKUP(DD53,'JOURNÉE 2'!$C$10:$AJ$45,26,FALSE))</f>
        <v/>
      </c>
      <c r="DJ53" s="7" t="str">
        <f t="shared" si="24"/>
        <v/>
      </c>
      <c r="DK53" s="7" t="str">
        <f t="shared" si="25"/>
        <v/>
      </c>
      <c r="DL53" s="468" t="str">
        <f t="shared" si="26"/>
        <v/>
      </c>
      <c r="DM53" s="468" t="str">
        <f t="shared" si="27"/>
        <v/>
      </c>
      <c r="DN53" s="7" t="str">
        <f t="shared" si="28"/>
        <v/>
      </c>
      <c r="DO53" s="7"/>
      <c r="DP53" s="7"/>
      <c r="DQ53" s="7"/>
      <c r="DR53" s="11"/>
      <c r="DS53" s="469" t="str">
        <f ca="1">OFFSET($DK$9,INT((ROWS($1:45)-1)/2),MOD(ROWS($1:45)+1,2))</f>
        <v/>
      </c>
      <c r="DT53" s="7" t="str">
        <f t="shared" ca="1" si="29"/>
        <v/>
      </c>
      <c r="DU53" s="468" t="str">
        <f ca="1">OFFSET($DM$9,INT((ROWS($1:45)-1)/2),MOD(ROWS($1:45)+1,2))</f>
        <v/>
      </c>
      <c r="DV53" s="7" t="str">
        <f ca="1">IF(DT53="","",IF(DT53=0,"",IF(DT53="AB","",RANK(DT53,$DT$9:$DT$151,1)+COUNTIF($DT$9:DT53,DT53)-1)))</f>
        <v/>
      </c>
      <c r="DW53" s="468" t="str">
        <f t="shared" ca="1" si="30"/>
        <v/>
      </c>
      <c r="DX53" s="469" t="str">
        <f ca="1">OFFSET($DK$81,INT((ROWS($1:45)-1)/2),MOD(ROWS($1:45)+1,2))</f>
        <v/>
      </c>
      <c r="DY53" s="7" t="str">
        <f t="shared" ca="1" si="31"/>
        <v/>
      </c>
      <c r="DZ53" s="468" t="str">
        <f ca="1">OFFSET($DM$81,INT((ROWS($1:45)-1)/2),MOD(ROWS($1:45)+1,2))</f>
        <v/>
      </c>
      <c r="EA53" s="7" t="str">
        <f ca="1">IF(DY53="","",IF(DY53=0,"",IF(DY53="AB","",RANK(DY53,$DY$9:$DY$151,1)+COUNTIF($DY$9:DY53,DY53)-1)))</f>
        <v/>
      </c>
      <c r="EB53" s="468" t="str">
        <f t="shared" ca="1" si="32"/>
        <v/>
      </c>
      <c r="EC53" s="469" t="str">
        <f ca="1">OFFSET($DK$153,INT((ROWS($1:45)-1)/2),MOD(ROWS($1:45)+1,2))</f>
        <v/>
      </c>
      <c r="ED53" s="7" t="str">
        <f t="shared" ca="1" si="33"/>
        <v/>
      </c>
      <c r="EE53" s="468" t="str">
        <f ca="1">OFFSET($DM$153,INT((ROWS($1:45)-1)/2),MOD(ROWS($1:45)+1,2))</f>
        <v/>
      </c>
      <c r="EF53" s="7" t="str">
        <f ca="1">IF(EC53="","",IF(EC53=0,"",IF(EC53="AB","",RANK(EC53,$EC$9:$EC$104,1)+COUNTIF($EC$9:EC53,EC53)-1)))</f>
        <v/>
      </c>
      <c r="EG53" s="468" t="str">
        <f t="shared" ca="1" si="34"/>
        <v/>
      </c>
      <c r="EH53" s="468" t="str">
        <f ca="1">OFFSET($DK$201,INT((ROWS($1:45)-1)/2),MOD(ROWS($1:45)+1,2))</f>
        <v/>
      </c>
      <c r="EI53" s="7" t="str">
        <f t="shared" ca="1" si="35"/>
        <v/>
      </c>
      <c r="EJ53" s="468" t="str">
        <f ca="1">OFFSET($DM$201,INT((ROWS($1:45)-1)/2),MOD(ROWS($1:45)+1,2))</f>
        <v/>
      </c>
      <c r="EK53" s="7" t="str">
        <f ca="1">IF(EI53="","",IF(EI53=0,"",IF(EI53="AB","",RANK(EI53,$EI$9:$EI$104,1)+COUNTIF($EI$9:EI53,EI53)-1)))</f>
        <v/>
      </c>
      <c r="EL53" s="7" t="str">
        <f t="shared" ca="1" si="36"/>
        <v/>
      </c>
      <c r="EM53" s="469" t="str">
        <f ca="1">OFFSET($DK$237,INT((ROWS($1:45)-1)/2),MOD(ROWS($1:45)+1,2))</f>
        <v/>
      </c>
      <c r="EN53" s="7" t="str">
        <f t="shared" ca="1" si="37"/>
        <v/>
      </c>
      <c r="EO53" s="468" t="str">
        <f ca="1">OFFSET($DM$237,INT((ROWS($1:45)-1)/2),MOD(ROWS($1:45)+1,2))</f>
        <v/>
      </c>
      <c r="EP53" s="7" t="str">
        <f ca="1">IF(EN53="","",IF(EN53=0,"",IF(EN53="AB","",RANK(EN53,$EN$9:$EN$128,1)+COUNTIF($EN$9:EN53,EN53)-1)))</f>
        <v/>
      </c>
      <c r="EQ53" s="7" t="str">
        <f t="shared" ca="1" si="38"/>
        <v/>
      </c>
      <c r="ER53" s="469" t="str">
        <f ca="1">OFFSET($DK$305,INT((ROWS($1:45)-1)/2),MOD(ROWS($1:45)+1,2))</f>
        <v/>
      </c>
      <c r="ES53" s="7" t="str">
        <f t="shared" ca="1" si="39"/>
        <v/>
      </c>
      <c r="ET53" s="468" t="str">
        <f ca="1">OFFSET($DM$305,INT((ROWS($1:45)-1)/2),MOD(ROWS($1:45)+1,2))</f>
        <v/>
      </c>
      <c r="EU53" s="7" t="str">
        <f ca="1">IF(ES53="","",IF(ES53=0,"",IF(ES53="AB","",RANK(ES53,$ES$9:$ES$180,1)+COUNTIF($ES$9:ES53,ES53)-1)))</f>
        <v/>
      </c>
      <c r="EV53" s="468" t="str">
        <f t="shared" ca="1" si="40"/>
        <v/>
      </c>
      <c r="EW53" s="469" t="str">
        <f ca="1">OFFSET($DK$373,INT((ROWS($1:45)-1)/2),MOD(ROWS($1:45)+1,2))</f>
        <v/>
      </c>
      <c r="EX53" s="7" t="str">
        <f t="shared" ca="1" si="41"/>
        <v/>
      </c>
      <c r="EY53" s="468" t="str">
        <f ca="1">OFFSET($DM$373,INT((ROWS($1:45)-1)/2),MOD(ROWS($1:45)+1,2))</f>
        <v/>
      </c>
      <c r="EZ53" s="7" t="str">
        <f ca="1">IF(EX53="","",IF(EX53=0,"",IF(EX53="AB","",RANK(EX53,$EX$9:$EX$128,1)+COUNTIF($EX$9:EX53,EX53)-1)))</f>
        <v/>
      </c>
      <c r="FA53" s="468" t="str">
        <f t="shared" ca="1" si="42"/>
        <v/>
      </c>
      <c r="FB53" s="469" t="str">
        <f ca="1">OFFSET($DK$433,INT((ROWS($1:45)-1)/2),MOD(ROWS($1:45)+1,2))</f>
        <v/>
      </c>
      <c r="FC53" s="7" t="str">
        <f t="shared" ca="1" si="44"/>
        <v/>
      </c>
      <c r="FD53" s="468" t="str">
        <f ca="1">OFFSET($DM$433,INT((ROWS($1:45)-1)/2),MOD(ROWS($1:45)+1,2))</f>
        <v/>
      </c>
      <c r="FE53" s="7" t="str">
        <f ca="1">IF(FC53="","",IF(FC53=0,"",IF(FC53="AB","",RANK(FC53,$FC$9:$FC$122,1)+COUNTIF($FC$9:FC53,FC53)-1)))</f>
        <v/>
      </c>
      <c r="FF53" s="7" t="str">
        <f t="shared" ca="1" si="45"/>
        <v/>
      </c>
      <c r="FG53" s="475" t="str">
        <f ca="1">OFFSET($DK$489,INT((ROWS($1:45)-1)/2),MOD(ROWS($1:45)+1,2))</f>
        <v/>
      </c>
      <c r="FH53" s="935" t="str">
        <f t="shared" ca="1" si="46"/>
        <v/>
      </c>
      <c r="FI53" s="935" t="str">
        <f ca="1">OFFSET($DM$489,INT((ROWS($1:45)-1)/2),MOD(ROWS($1:45)+1,2))</f>
        <v/>
      </c>
      <c r="FJ53" s="935" t="str">
        <f ca="1">IF(FH53="","",IF(FH53=0,"",IF(FH53="AB","",RANK(FH53,$FH$9:$FH$122,1)+COUNTIF($FH$9:FH53,FH53)-1)))</f>
        <v/>
      </c>
      <c r="FK53" s="935" t="str">
        <f t="shared" ca="1" si="47"/>
        <v/>
      </c>
    </row>
    <row r="54" spans="1:167" ht="15.75" customHeight="1" x14ac:dyDescent="0.4">
      <c r="A54" s="1639"/>
      <c r="B54" s="1483"/>
      <c r="C54" s="232" t="str">
        <f>IF(ISBLANK('JOURNÉE 2'!C55),"",'JOURNÉE 2'!C55)</f>
        <v/>
      </c>
      <c r="D54" s="98" t="str">
        <f>IF(ISBLANK('JOURNÉE 2'!D55),"",'JOURNÉE 2'!D55)</f>
        <v/>
      </c>
      <c r="E54" s="98" t="str">
        <f>IF(ISBLANK('JOURNÉE 2'!E55),"",'JOURNÉE 2'!E55)</f>
        <v/>
      </c>
      <c r="F54" s="87" t="str">
        <f>IF(ISBLANK('JOURNÉE 2'!F55),"",'JOURNÉE 2'!F55)</f>
        <v/>
      </c>
      <c r="G54" s="87" t="str">
        <f>IF(ISBLANK('JOURNÉE 2'!G55),"",'JOURNÉE 2'!G55)</f>
        <v/>
      </c>
      <c r="H54" s="470" t="str">
        <f>IF(ISBLANK('JOURNÉE 2'!I55),"",'JOURNÉE 2'!I55)</f>
        <v/>
      </c>
      <c r="I54" s="1833"/>
      <c r="J54" s="1465"/>
      <c r="K54" s="1465"/>
      <c r="L54" s="1465"/>
      <c r="M54" s="87"/>
      <c r="N54" s="87"/>
      <c r="O54" s="87"/>
      <c r="P54" s="87"/>
      <c r="Q54" s="1847"/>
      <c r="R54" s="1465"/>
      <c r="S54" s="1465"/>
      <c r="T54" s="1833"/>
      <c r="U54" s="1465"/>
      <c r="V54" s="1465"/>
      <c r="W54" s="275" t="str">
        <f>IF(ISBLANK('JOURNÉE 2'!U55),"",'JOURNÉE 2'!U55)</f>
        <v/>
      </c>
      <c r="X54" s="83" t="str">
        <f t="shared" si="0"/>
        <v/>
      </c>
      <c r="Y54" s="140" t="str">
        <f>IF('JOURNÉE 1'!AB55=0,"",'JOURNÉE 1'!AB55)</f>
        <v/>
      </c>
      <c r="Z54" s="83" t="str">
        <f t="shared" si="1"/>
        <v/>
      </c>
      <c r="AA54" s="83" t="str">
        <f t="shared" si="43"/>
        <v/>
      </c>
      <c r="AB54" s="118" t="str">
        <f t="shared" si="49"/>
        <v/>
      </c>
      <c r="AC54" s="83" t="str">
        <f t="shared" si="3"/>
        <v/>
      </c>
      <c r="AD54" s="83" t="str">
        <f>IF('JOURNÉE 1'!AG55="","",'JOURNÉE 1'!AG55)</f>
        <v/>
      </c>
      <c r="AE54" s="455" t="str">
        <f t="shared" si="4"/>
        <v/>
      </c>
      <c r="AF54" s="471" t="str">
        <f t="shared" si="5"/>
        <v/>
      </c>
      <c r="AG54" s="471" t="str">
        <f t="shared" si="6"/>
        <v/>
      </c>
      <c r="AH54" s="471"/>
      <c r="AI54" s="471"/>
      <c r="AJ54" s="83"/>
      <c r="AK54" s="140"/>
      <c r="AL54" s="276" t="str">
        <f t="shared" si="7"/>
        <v/>
      </c>
      <c r="AM54" s="83" t="str">
        <f t="shared" si="8"/>
        <v/>
      </c>
      <c r="AN54" s="471" t="str">
        <f t="shared" si="9"/>
        <v/>
      </c>
      <c r="AO54" s="471" t="str">
        <f t="shared" si="10"/>
        <v/>
      </c>
      <c r="AP54" s="457" t="str">
        <f t="shared" si="11"/>
        <v/>
      </c>
      <c r="AQ54" s="284" t="str">
        <f>IF('JOURNÉE 1'!AP55="","",'JOURNÉE 1'!AP55)</f>
        <v/>
      </c>
      <c r="AR54" s="270" t="str">
        <f>IF('JOURNÉE 1'!AT55="","",'JOURNÉE 1'!AT55)</f>
        <v/>
      </c>
      <c r="AS54" s="270" t="str">
        <f t="shared" si="12"/>
        <v/>
      </c>
      <c r="AT54" s="270" t="str">
        <f t="shared" si="13"/>
        <v/>
      </c>
      <c r="AU54" s="270"/>
      <c r="AV54" s="286"/>
      <c r="AW54" s="270"/>
      <c r="AX54" s="270"/>
      <c r="AY54" s="270" t="str">
        <f t="shared" si="14"/>
        <v/>
      </c>
      <c r="AZ54" s="271" t="str">
        <f t="shared" si="15"/>
        <v/>
      </c>
      <c r="BA54" s="272" t="str">
        <f t="shared" si="16"/>
        <v/>
      </c>
      <c r="BB54" s="273" t="str">
        <f t="shared" si="50"/>
        <v/>
      </c>
      <c r="BC54" s="472" t="str">
        <f t="shared" si="18"/>
        <v/>
      </c>
      <c r="BD54" s="319"/>
      <c r="BE54" s="278" t="str">
        <f t="shared" si="19"/>
        <v/>
      </c>
      <c r="BF54" s="1639"/>
      <c r="BG54" s="1639"/>
      <c r="BH54" s="1833"/>
      <c r="BI54" s="1465"/>
      <c r="BJ54" s="1849"/>
      <c r="BK54" s="277"/>
      <c r="BL54" s="11"/>
      <c r="BM54" s="1723"/>
      <c r="BN54" s="1528"/>
      <c r="BO54" s="1528"/>
      <c r="BP54" s="1528"/>
      <c r="BQ54" s="1528"/>
      <c r="BR54" s="1852"/>
      <c r="BS54" s="1528"/>
      <c r="BT54" s="1514"/>
      <c r="BU54" s="1528"/>
      <c r="BV54" s="1796"/>
      <c r="BW54" s="1798"/>
      <c r="BX54" s="474" t="str">
        <f t="shared" si="20"/>
        <v/>
      </c>
      <c r="BY54" s="475" t="str">
        <f>IF('JOURNÉE 1'!C55=0,"",'JOURNÉE 1'!C55)</f>
        <v/>
      </c>
      <c r="BZ54" s="7">
        <v>46</v>
      </c>
      <c r="CA54" s="1445" t="s">
        <v>178</v>
      </c>
      <c r="CB54" s="1446">
        <v>22.5</v>
      </c>
      <c r="CC54" s="1447" t="s">
        <v>506</v>
      </c>
      <c r="CD54" s="17" t="s">
        <v>432</v>
      </c>
      <c r="CE54" s="882" t="str">
        <f t="shared" si="21"/>
        <v>MAX2</v>
      </c>
      <c r="CF54" s="878" t="s">
        <v>513</v>
      </c>
      <c r="CG54" s="7"/>
      <c r="CH54" s="94"/>
      <c r="CI54" s="1301" t="str">
        <f>IF(ISNA(VLOOKUP(CA54,'JOURNÉE 1'!$C$10:$AC$257,27,FALSE)),"",VLOOKUP(CA54,'JOURNÉE 1'!$C$10:$AC$257,27,FALSE))</f>
        <v/>
      </c>
      <c r="CJ54" s="465" t="str">
        <f>IF(ISNA(VLOOKUP(CA54,'JOURNÉE 2'!$C$10:$V$259,20,FALSE)),"",VLOOKUP(CA54,'JOURNÉE 2'!$C$10:$V$259,20,FALSE))</f>
        <v/>
      </c>
      <c r="CK54" s="1263" t="str">
        <f t="shared" si="48"/>
        <v/>
      </c>
      <c r="CL54" s="1266" t="s">
        <v>2029</v>
      </c>
      <c r="CM54" s="476" t="s">
        <v>2029</v>
      </c>
      <c r="CN54" s="476" t="s">
        <v>2029</v>
      </c>
      <c r="CO54" s="476" t="s">
        <v>2029</v>
      </c>
      <c r="CP54" s="476"/>
      <c r="CQ54" s="476"/>
      <c r="CR54" s="476"/>
      <c r="CS54" s="476"/>
      <c r="CT54" s="476"/>
      <c r="CU54" s="477"/>
      <c r="CV54" s="476"/>
      <c r="CW54" s="1270"/>
      <c r="CX54" s="11"/>
      <c r="CY54" s="1551"/>
      <c r="CZ54" s="7" t="str">
        <f>IF('JOURNÉE 2'!C19="","",'JOURNÉE 2'!C19)</f>
        <v/>
      </c>
      <c r="DA54" s="7" t="str">
        <f t="shared" si="51"/>
        <v/>
      </c>
      <c r="DB54" s="7" t="str">
        <f>IF('JOURNÉE 2'!V19=0,"",'JOURNÉE 2'!V19)</f>
        <v/>
      </c>
      <c r="DC54" s="7" t="str">
        <f>IF('JOURNÉE 2'!AJ19=0,"",'JOURNÉE 2'!AJ19)</f>
        <v/>
      </c>
      <c r="DD54" s="17" t="str">
        <f>IF(ISNA(VLOOKUP(BX18,'JOURNÉE 1'!$C$10:$AP$45,1,FALSE)),"",VLOOKUP(BX18,'JOURNÉE 1'!$C$10:$AP$45,1,FALSE))</f>
        <v/>
      </c>
      <c r="DE54" s="7" t="str">
        <f t="array" ref="DE54">IFERROR(INDEX(DD$9:DD$44,SMALL(IF(FREQUENCY(IF(DD$9:DD$80&lt;&gt;"",MATCH(DD$9:DD$80,DD$9:DD$80,0),""),ROW(DD$9:DD$80)-9)&gt;1,ROW(DD$9:DD$80)-9,""),ROW(A46))),"")</f>
        <v/>
      </c>
      <c r="DF54" s="468" t="str">
        <f t="array" ref="DF54">IF(DE54="","",MIN(IF(CZ$9:CZ$80=$DE54,DB$9:DB$80,"")))</f>
        <v/>
      </c>
      <c r="DG54" s="468" t="str">
        <f t="array" ref="DG54">IF(DE54="","",MIN(IF(CZ$9:CZ$80=$DE54,DC$9:DC$80,"")))</f>
        <v/>
      </c>
      <c r="DH54" s="7" t="str">
        <f>IF(ISNA(VLOOKUP(DD54,'JOURNÉE 2'!$C$10:$V$45,16,FALSE)),"",VLOOKUP(DD54,'JOURNÉE 2'!$C$10:$V$45,16,FALSE))</f>
        <v/>
      </c>
      <c r="DI54" s="7" t="str">
        <f>IF(ISNA(VLOOKUP(DD54,'JOURNÉE 2'!$C$10:$AJ$45,26,FALSE)),"",VLOOKUP(DD54,'JOURNÉE 2'!$C$10:$AJ$45,26,FALSE))</f>
        <v/>
      </c>
      <c r="DJ54" s="7" t="str">
        <f t="shared" si="24"/>
        <v/>
      </c>
      <c r="DK54" s="7" t="str">
        <f t="shared" si="25"/>
        <v/>
      </c>
      <c r="DL54" s="468" t="str">
        <f t="shared" si="26"/>
        <v/>
      </c>
      <c r="DM54" s="468" t="str">
        <f t="shared" si="27"/>
        <v/>
      </c>
      <c r="DN54" s="7" t="str">
        <f t="shared" si="28"/>
        <v/>
      </c>
      <c r="DO54" s="7"/>
      <c r="DP54" s="7"/>
      <c r="DQ54" s="7"/>
      <c r="DR54" s="11"/>
      <c r="DS54" s="469" t="str">
        <f ca="1">OFFSET($DK$9,INT((ROWS($1:46)-1)/2),MOD(ROWS($1:46)+1,2))</f>
        <v/>
      </c>
      <c r="DT54" s="7" t="str">
        <f t="shared" ca="1" si="29"/>
        <v/>
      </c>
      <c r="DU54" s="468" t="str">
        <f ca="1">OFFSET($DM$9,INT((ROWS($1:46)-1)/2),MOD(ROWS($1:46)+1,2))</f>
        <v/>
      </c>
      <c r="DV54" s="7" t="str">
        <f ca="1">IF(DT54="","",IF(DT54=0,"",IF(DT54="AB","",RANK(DT54,$DT$9:$DT$151,1)+COUNTIF($DT$9:DT54,DT54)-1)))</f>
        <v/>
      </c>
      <c r="DW54" s="468" t="str">
        <f t="shared" ca="1" si="30"/>
        <v/>
      </c>
      <c r="DX54" s="469" t="str">
        <f ca="1">OFFSET($DK$81,INT((ROWS($1:46)-1)/2),MOD(ROWS($1:46)+1,2))</f>
        <v/>
      </c>
      <c r="DY54" s="7" t="str">
        <f t="shared" ca="1" si="31"/>
        <v/>
      </c>
      <c r="DZ54" s="468" t="str">
        <f ca="1">OFFSET($DM$81,INT((ROWS($1:46)-1)/2),MOD(ROWS($1:46)+1,2))</f>
        <v/>
      </c>
      <c r="EA54" s="7" t="str">
        <f ca="1">IF(DY54="","",IF(DY54=0,"",IF(DY54="AB","",RANK(DY54,$DY$9:$DY$151,1)+COUNTIF($DY$9:DY54,DY54)-1)))</f>
        <v/>
      </c>
      <c r="EB54" s="468" t="str">
        <f t="shared" ca="1" si="32"/>
        <v/>
      </c>
      <c r="EC54" s="469" t="str">
        <f ca="1">OFFSET($DK$153,INT((ROWS($1:46)-1)/2),MOD(ROWS($1:46)+1,2))</f>
        <v/>
      </c>
      <c r="ED54" s="7" t="str">
        <f t="shared" ca="1" si="33"/>
        <v/>
      </c>
      <c r="EE54" s="468" t="str">
        <f ca="1">OFFSET($DM$153,INT((ROWS($1:46)-1)/2),MOD(ROWS($1:46)+1,2))</f>
        <v/>
      </c>
      <c r="EF54" s="7" t="str">
        <f ca="1">IF(EC54="","",IF(EC54=0,"",IF(EC54="AB","",RANK(EC54,$EC$9:$EC$104,1)+COUNTIF($EC$9:EC54,EC54)-1)))</f>
        <v/>
      </c>
      <c r="EG54" s="468" t="str">
        <f t="shared" ca="1" si="34"/>
        <v/>
      </c>
      <c r="EH54" s="468" t="str">
        <f ca="1">OFFSET($DK$201,INT((ROWS($1:46)-1)/2),MOD(ROWS($1:46)+1,2))</f>
        <v/>
      </c>
      <c r="EI54" s="7" t="str">
        <f t="shared" ca="1" si="35"/>
        <v/>
      </c>
      <c r="EJ54" s="468" t="str">
        <f ca="1">OFFSET($DM$201,INT((ROWS($1:46)-1)/2),MOD(ROWS($1:46)+1,2))</f>
        <v/>
      </c>
      <c r="EK54" s="7" t="str">
        <f ca="1">IF(EI54="","",IF(EI54=0,"",IF(EI54="AB","",RANK(EI54,$EI$9:$EI$104,1)+COUNTIF($EI$9:EI54,EI54)-1)))</f>
        <v/>
      </c>
      <c r="EL54" s="7" t="str">
        <f t="shared" ca="1" si="36"/>
        <v/>
      </c>
      <c r="EM54" s="469" t="str">
        <f ca="1">OFFSET($DK$237,INT((ROWS($1:46)-1)/2),MOD(ROWS($1:46)+1,2))</f>
        <v/>
      </c>
      <c r="EN54" s="7" t="str">
        <f t="shared" ca="1" si="37"/>
        <v/>
      </c>
      <c r="EO54" s="468" t="str">
        <f ca="1">OFFSET($DM$237,INT((ROWS($1:46)-1)/2),MOD(ROWS($1:46)+1,2))</f>
        <v/>
      </c>
      <c r="EP54" s="7" t="str">
        <f ca="1">IF(EN54="","",IF(EN54=0,"",IF(EN54="AB","",RANK(EN54,$EN$9:$EN$128,1)+COUNTIF($EN$9:EN54,EN54)-1)))</f>
        <v/>
      </c>
      <c r="EQ54" s="7" t="str">
        <f t="shared" ca="1" si="38"/>
        <v/>
      </c>
      <c r="ER54" s="469" t="str">
        <f ca="1">OFFSET($DK$305,INT((ROWS($1:46)-1)/2),MOD(ROWS($1:46)+1,2))</f>
        <v/>
      </c>
      <c r="ES54" s="7" t="str">
        <f t="shared" ca="1" si="39"/>
        <v/>
      </c>
      <c r="ET54" s="468" t="str">
        <f ca="1">OFFSET($DM$305,INT((ROWS($1:46)-1)/2),MOD(ROWS($1:46)+1,2))</f>
        <v/>
      </c>
      <c r="EU54" s="7" t="str">
        <f ca="1">IF(ES54="","",IF(ES54=0,"",IF(ES54="AB","",RANK(ES54,$ES$9:$ES$180,1)+COUNTIF($ES$9:ES54,ES54)-1)))</f>
        <v/>
      </c>
      <c r="EV54" s="468" t="str">
        <f t="shared" ca="1" si="40"/>
        <v/>
      </c>
      <c r="EW54" s="469" t="str">
        <f ca="1">OFFSET($DK$373,INT((ROWS($1:46)-1)/2),MOD(ROWS($1:46)+1,2))</f>
        <v/>
      </c>
      <c r="EX54" s="7" t="str">
        <f t="shared" ca="1" si="41"/>
        <v/>
      </c>
      <c r="EY54" s="468" t="str">
        <f ca="1">OFFSET($DM$373,INT((ROWS($1:46)-1)/2),MOD(ROWS($1:46)+1,2))</f>
        <v/>
      </c>
      <c r="EZ54" s="7" t="str">
        <f ca="1">IF(EX54="","",IF(EX54=0,"",IF(EX54="AB","",RANK(EX54,$EX$9:$EX$128,1)+COUNTIF($EX$9:EX54,EX54)-1)))</f>
        <v/>
      </c>
      <c r="FA54" s="468" t="str">
        <f t="shared" ca="1" si="42"/>
        <v/>
      </c>
      <c r="FB54" s="469" t="str">
        <f ca="1">OFFSET($DK$433,INT((ROWS($1:46)-1)/2),MOD(ROWS($1:46)+1,2))</f>
        <v/>
      </c>
      <c r="FC54" s="7" t="str">
        <f t="shared" ca="1" si="44"/>
        <v/>
      </c>
      <c r="FD54" s="468" t="str">
        <f ca="1">OFFSET($DM$433,INT((ROWS($1:46)-1)/2),MOD(ROWS($1:46)+1,2))</f>
        <v/>
      </c>
      <c r="FE54" s="7" t="str">
        <f ca="1">IF(FC54="","",IF(FC54=0,"",IF(FC54="AB","",RANK(FC54,$FC$9:$FC$122,1)+COUNTIF($FC$9:FC54,FC54)-1)))</f>
        <v/>
      </c>
      <c r="FF54" s="7" t="str">
        <f t="shared" ca="1" si="45"/>
        <v/>
      </c>
      <c r="FG54" s="475" t="str">
        <f ca="1">OFFSET($DK$489,INT((ROWS($1:46)-1)/2),MOD(ROWS($1:46)+1,2))</f>
        <v/>
      </c>
      <c r="FH54" s="935" t="str">
        <f t="shared" ca="1" si="46"/>
        <v/>
      </c>
      <c r="FI54" s="935" t="str">
        <f ca="1">OFFSET($DM$489,INT((ROWS($1:46)-1)/2),MOD(ROWS($1:46)+1,2))</f>
        <v/>
      </c>
      <c r="FJ54" s="935" t="str">
        <f ca="1">IF(FH54="","",IF(FH54=0,"",IF(FH54="AB","",RANK(FH54,$FH$9:$FH$122,1)+COUNTIF($FH$9:FH54,FH54)-1)))</f>
        <v/>
      </c>
      <c r="FK54" s="935" t="str">
        <f t="shared" ca="1" si="47"/>
        <v/>
      </c>
    </row>
    <row r="55" spans="1:167" ht="15.75" customHeight="1" x14ac:dyDescent="0.4">
      <c r="A55" s="1639"/>
      <c r="B55" s="1831"/>
      <c r="C55" s="232" t="str">
        <f>IF(ISBLANK('JOURNÉE 2'!C56),"",'JOURNÉE 2'!C56)</f>
        <v/>
      </c>
      <c r="D55" s="98" t="str">
        <f>IF(ISBLANK('JOURNÉE 2'!D56),"",'JOURNÉE 2'!D56)</f>
        <v/>
      </c>
      <c r="E55" s="98" t="str">
        <f>IF(ISBLANK('JOURNÉE 2'!E56),"",'JOURNÉE 2'!E56)</f>
        <v/>
      </c>
      <c r="F55" s="87" t="str">
        <f>IF(ISBLANK('JOURNÉE 2'!F56),"",'JOURNÉE 2'!F56)</f>
        <v/>
      </c>
      <c r="G55" s="87" t="str">
        <f>IF(ISBLANK('JOURNÉE 2'!G56),"",'JOURNÉE 2'!G56)</f>
        <v/>
      </c>
      <c r="H55" s="470" t="str">
        <f>IF(ISBLANK('JOURNÉE 2'!I56),"",'JOURNÉE 2'!I56)</f>
        <v/>
      </c>
      <c r="I55" s="1834" t="str">
        <f>IF(ISBLANK('JOURNÉE 2'!K56),"",'JOURNÉE 2'!K56)</f>
        <v/>
      </c>
      <c r="J55" s="1466" t="str">
        <f>IF(OR(I55="",I55=0,I55=999),"",I55)</f>
        <v/>
      </c>
      <c r="K55" s="1466" t="str">
        <f>IF('JOURNÉE 1'!K56=0,"",'JOURNÉE 1'!K56)</f>
        <v/>
      </c>
      <c r="L55" s="1466" t="str">
        <f>IF(OR(K55="",K55=0,K55=999),"",K55)</f>
        <v/>
      </c>
      <c r="M55" s="87"/>
      <c r="N55" s="87"/>
      <c r="O55" s="87"/>
      <c r="P55" s="87"/>
      <c r="Q55" s="1825" t="str">
        <f>IF(I55="","",I55-$BE$5)</f>
        <v/>
      </c>
      <c r="R55" s="1466" t="str">
        <f>IF(I55="","",RANK(I55,($I$9:$K$260),1))</f>
        <v/>
      </c>
      <c r="S55" s="1466" t="str">
        <f>IF(R55&gt;20,"",IF(R55&lt;=190,40-((R55-1)*2),1))</f>
        <v/>
      </c>
      <c r="T55" s="1834" t="str">
        <f>IF(OR(I55=""),"",RANK(I55,($I$45:$I$80),1))</f>
        <v/>
      </c>
      <c r="U55" s="1485" t="str">
        <f>IF(OR(K55=""),"",RANK(K55,($K$45:$K$80),1))</f>
        <v/>
      </c>
      <c r="V55" s="1485" t="str">
        <f>IF(T55="","",IF(T55&gt;3,"",IF(T55=1,I55,IF(T55=2,I55,IF(T55=3,I55)))))</f>
        <v/>
      </c>
      <c r="W55" s="279" t="str">
        <f>IF(ISBLANK('JOURNÉE 2'!U56),"",'JOURNÉE 2'!U56)</f>
        <v/>
      </c>
      <c r="X55" s="83" t="str">
        <f t="shared" si="0"/>
        <v/>
      </c>
      <c r="Y55" s="140" t="str">
        <f>IF('JOURNÉE 1'!AB56=0,"",'JOURNÉE 1'!AB56)</f>
        <v/>
      </c>
      <c r="Z55" s="83" t="str">
        <f t="shared" si="1"/>
        <v/>
      </c>
      <c r="AA55" s="83" t="str">
        <f t="shared" si="43"/>
        <v/>
      </c>
      <c r="AB55" s="118" t="str">
        <f t="shared" si="49"/>
        <v/>
      </c>
      <c r="AC55" s="83" t="str">
        <f t="shared" si="3"/>
        <v/>
      </c>
      <c r="AD55" s="83" t="str">
        <f>IF('JOURNÉE 1'!AG56="","",'JOURNÉE 1'!AG56)</f>
        <v/>
      </c>
      <c r="AE55" s="455" t="str">
        <f t="shared" si="4"/>
        <v/>
      </c>
      <c r="AF55" s="85" t="str">
        <f t="shared" si="5"/>
        <v/>
      </c>
      <c r="AG55" s="85" t="str">
        <f t="shared" si="6"/>
        <v/>
      </c>
      <c r="AH55" s="85"/>
      <c r="AI55" s="85"/>
      <c r="AJ55" s="87"/>
      <c r="AK55" s="136"/>
      <c r="AL55" s="276" t="str">
        <f t="shared" si="7"/>
        <v/>
      </c>
      <c r="AM55" s="87" t="str">
        <f t="shared" si="8"/>
        <v/>
      </c>
      <c r="AN55" s="471" t="str">
        <f t="shared" si="9"/>
        <v/>
      </c>
      <c r="AO55" s="471" t="str">
        <f t="shared" si="10"/>
        <v/>
      </c>
      <c r="AP55" s="457" t="str">
        <f t="shared" si="11"/>
        <v/>
      </c>
      <c r="AQ55" s="284" t="str">
        <f>IF('JOURNÉE 1'!AP56="","",'JOURNÉE 1'!AP56)</f>
        <v/>
      </c>
      <c r="AR55" s="270" t="str">
        <f>IF('JOURNÉE 1'!AT56="","",'JOURNÉE 1'!AT56)</f>
        <v/>
      </c>
      <c r="AS55" s="270" t="str">
        <f t="shared" si="12"/>
        <v/>
      </c>
      <c r="AT55" s="270" t="str">
        <f t="shared" si="13"/>
        <v/>
      </c>
      <c r="AU55" s="270"/>
      <c r="AV55" s="286"/>
      <c r="AW55" s="270"/>
      <c r="AX55" s="270"/>
      <c r="AY55" s="270" t="str">
        <f t="shared" si="14"/>
        <v/>
      </c>
      <c r="AZ55" s="271" t="str">
        <f t="shared" si="15"/>
        <v/>
      </c>
      <c r="BA55" s="272" t="str">
        <f t="shared" si="16"/>
        <v/>
      </c>
      <c r="BB55" s="273" t="str">
        <f t="shared" si="50"/>
        <v/>
      </c>
      <c r="BC55" s="472" t="str">
        <f t="shared" si="18"/>
        <v/>
      </c>
      <c r="BD55" s="319"/>
      <c r="BE55" s="278" t="str">
        <f t="shared" si="19"/>
        <v/>
      </c>
      <c r="BF55" s="1639"/>
      <c r="BG55" s="1639"/>
      <c r="BH55" s="1823" t="str">
        <f>IF('JOURNÉE 1'!K56=0,"",'JOURNÉE 1'!K56)</f>
        <v/>
      </c>
      <c r="BI55" s="1815" t="str">
        <f>IF(ISBLANK('JOURNÉE 2'!K56),"",'JOURNÉE 2'!K56)</f>
        <v/>
      </c>
      <c r="BJ55" s="1817" t="str">
        <f>IF(BW55="","",BW55)</f>
        <v/>
      </c>
      <c r="BK55" s="483"/>
      <c r="BL55" s="11"/>
      <c r="BM55" s="1513" t="str">
        <f>IF(OR(C55="",C56=""),"",CONCATENATE(C55,C56))</f>
        <v/>
      </c>
      <c r="BN55" s="1606" t="str">
        <f>IF(OR('JOURNÉE 1'!C52="",'JOURNÉE 1'!C53=""),"",CONCATENATE('JOURNÉE 1'!C52,'JOURNÉE 1'!C53))</f>
        <v/>
      </c>
      <c r="BO55" s="1606" t="str">
        <f>IF(I55="","",I55)</f>
        <v/>
      </c>
      <c r="BP55" s="1855">
        <f>IF(ISNA(VLOOKUP(BM55,'JOURNÉE 1'!$BI$10:$BK$257,2,FALSE)),"",VLOOKUP(BM55,'JOURNÉE 1'!$BI$10:$BK$257,2,FALSE))</f>
        <v>0</v>
      </c>
      <c r="BQ55" s="1606" t="str">
        <f>IF(BO55="","",MIN(BO55:BP55))</f>
        <v/>
      </c>
      <c r="BR55" s="1851" t="str">
        <f>IF(BS55="","",MIN(BS55:BT55))</f>
        <v/>
      </c>
      <c r="BS55" s="1606" t="str">
        <f>IF('JOURNÉE 1'!L56=0,"",'JOURNÉE 1'!L56)</f>
        <v/>
      </c>
      <c r="BT55" s="1809" t="str">
        <f>IF(ISNA(VLOOKUP(BN55,'JOURNÉE 2'!$BE$10:$BF$257,2,FALSE)),"",VLOOKUP(BN55,'JOURNÉE 2'!$BE$10:$BF$257,2,FALSE))</f>
        <v/>
      </c>
      <c r="BU55" s="1606" t="str">
        <f>IF(BT55=BR55,"",BR55)</f>
        <v/>
      </c>
      <c r="BV55" s="1795" t="str">
        <f>IF(BP55=BQ55,"",BQ55)</f>
        <v/>
      </c>
      <c r="BW55" s="1797"/>
      <c r="BX55" s="474" t="str">
        <f t="shared" si="20"/>
        <v/>
      </c>
      <c r="BY55" s="475" t="str">
        <f>IF('JOURNÉE 1'!C56=0,"",'JOURNÉE 1'!C56)</f>
        <v/>
      </c>
      <c r="BZ55" s="7">
        <v>47</v>
      </c>
      <c r="CA55" s="1445" t="s">
        <v>507</v>
      </c>
      <c r="CB55" s="1446">
        <v>36</v>
      </c>
      <c r="CC55" s="1447" t="s">
        <v>508</v>
      </c>
      <c r="CD55" s="17" t="s">
        <v>432</v>
      </c>
      <c r="CE55" s="882" t="str">
        <f t="shared" si="21"/>
        <v>MAX3</v>
      </c>
      <c r="CF55" s="878" t="s">
        <v>515</v>
      </c>
      <c r="CG55" s="7"/>
      <c r="CH55" s="94"/>
      <c r="CI55" s="1301" t="str">
        <f>IF(ISNA(VLOOKUP(CA55,'JOURNÉE 1'!$C$10:$AC$257,27,FALSE)),"",VLOOKUP(CA55,'JOURNÉE 1'!$C$10:$AC$257,27,FALSE))</f>
        <v/>
      </c>
      <c r="CJ55" s="465" t="str">
        <f>IF(ISNA(VLOOKUP(CA55,'JOURNÉE 2'!$C$10:$V$259,20,FALSE)),"",VLOOKUP(CA55,'JOURNÉE 2'!$C$10:$V$259,20,FALSE))</f>
        <v/>
      </c>
      <c r="CK55" s="1263" t="str">
        <f t="shared" si="48"/>
        <v/>
      </c>
      <c r="CL55" s="1266" t="s">
        <v>2029</v>
      </c>
      <c r="CM55" s="476" t="s">
        <v>2029</v>
      </c>
      <c r="CN55" s="476" t="s">
        <v>2029</v>
      </c>
      <c r="CO55" s="476" t="s">
        <v>2029</v>
      </c>
      <c r="CP55" s="476"/>
      <c r="CQ55" s="476"/>
      <c r="CR55" s="476"/>
      <c r="CS55" s="476"/>
      <c r="CT55" s="476"/>
      <c r="CU55" s="477"/>
      <c r="CV55" s="476"/>
      <c r="CW55" s="1270"/>
      <c r="CX55" s="11"/>
      <c r="CY55" s="1551"/>
      <c r="CZ55" s="7" t="str">
        <f>IF('JOURNÉE 2'!C20="","",'JOURNÉE 2'!C20)</f>
        <v/>
      </c>
      <c r="DA55" s="7" t="str">
        <f t="shared" si="51"/>
        <v/>
      </c>
      <c r="DB55" s="7" t="str">
        <f>IF('JOURNÉE 2'!V20=0,"",'JOURNÉE 2'!V20)</f>
        <v/>
      </c>
      <c r="DC55" s="7" t="str">
        <f>IF('JOURNÉE 2'!AJ20=0,"",'JOURNÉE 2'!AJ20)</f>
        <v/>
      </c>
      <c r="DD55" s="17" t="str">
        <f>IF(ISNA(VLOOKUP(BX19,'JOURNÉE 1'!$C$10:$AP$45,1,FALSE)),"",VLOOKUP(BX19,'JOURNÉE 1'!$C$10:$AP$45,1,FALSE))</f>
        <v/>
      </c>
      <c r="DE55" s="7" t="str">
        <f t="array" ref="DE55">IFERROR(INDEX(DD$9:DD$44,SMALL(IF(FREQUENCY(IF(DD$9:DD$80&lt;&gt;"",MATCH(DD$9:DD$80,DD$9:DD$80,0),""),ROW(DD$9:DD$80)-9)&gt;1,ROW(DD$9:DD$80)-9,""),ROW(A47))),"")</f>
        <v/>
      </c>
      <c r="DF55" s="468" t="str">
        <f t="array" ref="DF55">IF(DE55="","",MIN(IF(CZ$9:CZ$80=$DE55,DB$9:DB$80,"")))</f>
        <v/>
      </c>
      <c r="DG55" s="468" t="str">
        <f t="array" ref="DG55">IF(DE55="","",MIN(IF(CZ$9:CZ$80=$DE55,DC$9:DC$80,"")))</f>
        <v/>
      </c>
      <c r="DH55" s="7" t="str">
        <f>IF(ISNA(VLOOKUP(DD55,'JOURNÉE 2'!$C$10:$V$45,16,FALSE)),"",VLOOKUP(DD55,'JOURNÉE 2'!$C$10:$V$45,16,FALSE))</f>
        <v/>
      </c>
      <c r="DI55" s="7" t="str">
        <f>IF(ISNA(VLOOKUP(DD55,'JOURNÉE 2'!$C$10:$AJ$45,26,FALSE)),"",VLOOKUP(DD55,'JOURNÉE 2'!$C$10:$AJ$45,26,FALSE))</f>
        <v/>
      </c>
      <c r="DJ55" s="7" t="str">
        <f t="shared" si="24"/>
        <v/>
      </c>
      <c r="DK55" s="7" t="str">
        <f t="shared" si="25"/>
        <v/>
      </c>
      <c r="DL55" s="468" t="str">
        <f t="shared" si="26"/>
        <v/>
      </c>
      <c r="DM55" s="468" t="str">
        <f t="shared" si="27"/>
        <v/>
      </c>
      <c r="DN55" s="7" t="str">
        <f t="shared" si="28"/>
        <v/>
      </c>
      <c r="DO55" s="7"/>
      <c r="DP55" s="7"/>
      <c r="DQ55" s="7"/>
      <c r="DR55" s="11"/>
      <c r="DS55" s="469" t="str">
        <f ca="1">OFFSET($DK$9,INT((ROWS($1:47)-1)/2),MOD(ROWS($1:47)+1,2))</f>
        <v/>
      </c>
      <c r="DT55" s="7" t="str">
        <f t="shared" ca="1" si="29"/>
        <v/>
      </c>
      <c r="DU55" s="468" t="str">
        <f ca="1">OFFSET($DM$9,INT((ROWS($1:47)-1)/2),MOD(ROWS($1:47)+1,2))</f>
        <v/>
      </c>
      <c r="DV55" s="7" t="str">
        <f ca="1">IF(DT55="","",IF(DT55=0,"",IF(DT55="AB","",RANK(DT55,$DT$9:$DT$151,1)+COUNTIF($DT$9:DT55,DT55)-1)))</f>
        <v/>
      </c>
      <c r="DW55" s="468" t="str">
        <f t="shared" ca="1" si="30"/>
        <v/>
      </c>
      <c r="DX55" s="469" t="str">
        <f ca="1">OFFSET($DK$81,INT((ROWS($1:47)-1)/2),MOD(ROWS($1:47)+1,2))</f>
        <v/>
      </c>
      <c r="DY55" s="7" t="str">
        <f t="shared" ca="1" si="31"/>
        <v/>
      </c>
      <c r="DZ55" s="468" t="str">
        <f ca="1">OFFSET($DM$81,INT((ROWS($1:47)-1)/2),MOD(ROWS($1:47)+1,2))</f>
        <v/>
      </c>
      <c r="EA55" s="7" t="str">
        <f ca="1">IF(DY55="","",IF(DY55=0,"",IF(DY55="AB","",RANK(DY55,$DY$9:$DY$151,1)+COUNTIF($DY$9:DY55,DY55)-1)))</f>
        <v/>
      </c>
      <c r="EB55" s="468" t="str">
        <f t="shared" ca="1" si="32"/>
        <v/>
      </c>
      <c r="EC55" s="469" t="str">
        <f ca="1">OFFSET($DK$153,INT((ROWS($1:47)-1)/2),MOD(ROWS($1:47)+1,2))</f>
        <v/>
      </c>
      <c r="ED55" s="7" t="str">
        <f t="shared" ca="1" si="33"/>
        <v/>
      </c>
      <c r="EE55" s="468" t="str">
        <f ca="1">OFFSET($DM$153,INT((ROWS($1:47)-1)/2),MOD(ROWS($1:47)+1,2))</f>
        <v/>
      </c>
      <c r="EF55" s="7" t="str">
        <f ca="1">IF(EC55="","",IF(EC55=0,"",IF(EC55="AB","",RANK(EC55,$EC$9:$EC$104,1)+COUNTIF($EC$9:EC55,EC55)-1)))</f>
        <v/>
      </c>
      <c r="EG55" s="468" t="str">
        <f t="shared" ca="1" si="34"/>
        <v/>
      </c>
      <c r="EH55" s="468" t="str">
        <f ca="1">OFFSET($DK$201,INT((ROWS($1:47)-1)/2),MOD(ROWS($1:47)+1,2))</f>
        <v/>
      </c>
      <c r="EI55" s="7" t="str">
        <f t="shared" ca="1" si="35"/>
        <v/>
      </c>
      <c r="EJ55" s="468" t="str">
        <f ca="1">OFFSET($DM$201,INT((ROWS($1:47)-1)/2),MOD(ROWS($1:47)+1,2))</f>
        <v/>
      </c>
      <c r="EK55" s="7" t="str">
        <f ca="1">IF(EI55="","",IF(EI55=0,"",IF(EI55="AB","",RANK(EI55,$EI$9:$EI$104,1)+COUNTIF($EI$9:EI55,EI55)-1)))</f>
        <v/>
      </c>
      <c r="EL55" s="7" t="str">
        <f t="shared" ca="1" si="36"/>
        <v/>
      </c>
      <c r="EM55" s="469" t="str">
        <f ca="1">OFFSET($DK$237,INT((ROWS($1:47)-1)/2),MOD(ROWS($1:47)+1,2))</f>
        <v/>
      </c>
      <c r="EN55" s="7" t="str">
        <f t="shared" ca="1" si="37"/>
        <v/>
      </c>
      <c r="EO55" s="468" t="str">
        <f ca="1">OFFSET($DM$237,INT((ROWS($1:47)-1)/2),MOD(ROWS($1:47)+1,2))</f>
        <v/>
      </c>
      <c r="EP55" s="7" t="str">
        <f ca="1">IF(EN55="","",IF(EN55=0,"",IF(EN55="AB","",RANK(EN55,$EN$9:$EN$128,1)+COUNTIF($EN$9:EN55,EN55)-1)))</f>
        <v/>
      </c>
      <c r="EQ55" s="7" t="str">
        <f t="shared" ca="1" si="38"/>
        <v/>
      </c>
      <c r="ER55" s="469" t="str">
        <f ca="1">OFFSET($DK$305,INT((ROWS($1:47)-1)/2),MOD(ROWS($1:47)+1,2))</f>
        <v/>
      </c>
      <c r="ES55" s="7" t="str">
        <f t="shared" ca="1" si="39"/>
        <v/>
      </c>
      <c r="ET55" s="468" t="str">
        <f ca="1">OFFSET($DM$305,INT((ROWS($1:47)-1)/2),MOD(ROWS($1:47)+1,2))</f>
        <v/>
      </c>
      <c r="EU55" s="7" t="str">
        <f ca="1">IF(ES55="","",IF(ES55=0,"",IF(ES55="AB","",RANK(ES55,$ES$9:$ES$180,1)+COUNTIF($ES$9:ES55,ES55)-1)))</f>
        <v/>
      </c>
      <c r="EV55" s="468" t="str">
        <f t="shared" ca="1" si="40"/>
        <v/>
      </c>
      <c r="EW55" s="469" t="str">
        <f ca="1">OFFSET($DK$373,INT((ROWS($1:47)-1)/2),MOD(ROWS($1:47)+1,2))</f>
        <v/>
      </c>
      <c r="EX55" s="7" t="str">
        <f t="shared" ca="1" si="41"/>
        <v/>
      </c>
      <c r="EY55" s="468" t="str">
        <f ca="1">OFFSET($DM$373,INT((ROWS($1:47)-1)/2),MOD(ROWS($1:47)+1,2))</f>
        <v/>
      </c>
      <c r="EZ55" s="7" t="str">
        <f ca="1">IF(EX55="","",IF(EX55=0,"",IF(EX55="AB","",RANK(EX55,$EX$9:$EX$128,1)+COUNTIF($EX$9:EX55,EX55)-1)))</f>
        <v/>
      </c>
      <c r="FA55" s="468" t="str">
        <f t="shared" ca="1" si="42"/>
        <v/>
      </c>
      <c r="FB55" s="469" t="str">
        <f ca="1">OFFSET($DK$433,INT((ROWS($1:47)-1)/2),MOD(ROWS($1:47)+1,2))</f>
        <v/>
      </c>
      <c r="FC55" s="7" t="str">
        <f t="shared" ca="1" si="44"/>
        <v/>
      </c>
      <c r="FD55" s="468" t="str">
        <f ca="1">OFFSET($DM$433,INT((ROWS($1:47)-1)/2),MOD(ROWS($1:47)+1,2))</f>
        <v/>
      </c>
      <c r="FE55" s="7" t="str">
        <f ca="1">IF(FC55="","",IF(FC55=0,"",IF(FC55="AB","",RANK(FC55,$FC$9:$FC$122,1)+COUNTIF($FC$9:FC55,FC55)-1)))</f>
        <v/>
      </c>
      <c r="FF55" s="7" t="str">
        <f t="shared" ca="1" si="45"/>
        <v/>
      </c>
      <c r="FG55" s="475" t="str">
        <f ca="1">OFFSET($DK$489,INT((ROWS($1:47)-1)/2),MOD(ROWS($1:47)+1,2))</f>
        <v/>
      </c>
      <c r="FH55" s="935" t="str">
        <f t="shared" ca="1" si="46"/>
        <v/>
      </c>
      <c r="FI55" s="935" t="str">
        <f ca="1">OFFSET($DM$489,INT((ROWS($1:47)-1)/2),MOD(ROWS($1:47)+1,2))</f>
        <v/>
      </c>
      <c r="FJ55" s="935" t="str">
        <f ca="1">IF(FH55="","",IF(FH55=0,"",IF(FH55="AB","",RANK(FH55,$FH$9:$FH$122,1)+COUNTIF($FH$9:FH55,FH55)-1)))</f>
        <v/>
      </c>
      <c r="FK55" s="935" t="str">
        <f t="shared" ca="1" si="47"/>
        <v/>
      </c>
    </row>
    <row r="56" spans="1:167" ht="15.75" customHeight="1" x14ac:dyDescent="0.4">
      <c r="A56" s="1639"/>
      <c r="B56" s="1483"/>
      <c r="C56" s="232" t="str">
        <f>IF(ISBLANK('JOURNÉE 2'!C57),"",'JOURNÉE 2'!C57)</f>
        <v/>
      </c>
      <c r="D56" s="98" t="str">
        <f>IF(ISBLANK('JOURNÉE 2'!D57),"",'JOURNÉE 2'!D57)</f>
        <v/>
      </c>
      <c r="E56" s="98" t="str">
        <f>IF(ISBLANK('JOURNÉE 2'!E57),"",'JOURNÉE 2'!E57)</f>
        <v/>
      </c>
      <c r="F56" s="87" t="str">
        <f>IF(ISBLANK('JOURNÉE 2'!F57),"",'JOURNÉE 2'!F57)</f>
        <v/>
      </c>
      <c r="G56" s="87" t="str">
        <f>IF(ISBLANK('JOURNÉE 2'!G57),"",'JOURNÉE 2'!G57)</f>
        <v/>
      </c>
      <c r="H56" s="470" t="str">
        <f>IF(ISBLANK('JOURNÉE 2'!I57),"",'JOURNÉE 2'!I57)</f>
        <v/>
      </c>
      <c r="I56" s="1833"/>
      <c r="J56" s="1465"/>
      <c r="K56" s="1465"/>
      <c r="L56" s="1465"/>
      <c r="M56" s="87"/>
      <c r="N56" s="87"/>
      <c r="O56" s="87"/>
      <c r="P56" s="87"/>
      <c r="Q56" s="1847"/>
      <c r="R56" s="1465"/>
      <c r="S56" s="1465"/>
      <c r="T56" s="1833"/>
      <c r="U56" s="1465"/>
      <c r="V56" s="1465"/>
      <c r="W56" s="279" t="str">
        <f>IF(ISBLANK('JOURNÉE 2'!U57),"",'JOURNÉE 2'!U57)</f>
        <v/>
      </c>
      <c r="X56" s="83" t="str">
        <f t="shared" si="0"/>
        <v/>
      </c>
      <c r="Y56" s="140" t="str">
        <f>IF('JOURNÉE 1'!AB57=0,"",'JOURNÉE 1'!AB57)</f>
        <v/>
      </c>
      <c r="Z56" s="83" t="str">
        <f t="shared" si="1"/>
        <v/>
      </c>
      <c r="AA56" s="83" t="str">
        <f t="shared" si="43"/>
        <v/>
      </c>
      <c r="AB56" s="118" t="str">
        <f t="shared" si="49"/>
        <v/>
      </c>
      <c r="AC56" s="83" t="str">
        <f t="shared" si="3"/>
        <v/>
      </c>
      <c r="AD56" s="83" t="str">
        <f>IF('JOURNÉE 1'!AG57="","",'JOURNÉE 1'!AG57)</f>
        <v/>
      </c>
      <c r="AE56" s="455" t="str">
        <f t="shared" si="4"/>
        <v/>
      </c>
      <c r="AF56" s="85" t="str">
        <f t="shared" si="5"/>
        <v/>
      </c>
      <c r="AG56" s="85" t="str">
        <f t="shared" si="6"/>
        <v/>
      </c>
      <c r="AH56" s="85"/>
      <c r="AI56" s="85"/>
      <c r="AJ56" s="87"/>
      <c r="AK56" s="136"/>
      <c r="AL56" s="276" t="str">
        <f t="shared" si="7"/>
        <v/>
      </c>
      <c r="AM56" s="87" t="str">
        <f t="shared" si="8"/>
        <v/>
      </c>
      <c r="AN56" s="471" t="str">
        <f t="shared" si="9"/>
        <v/>
      </c>
      <c r="AO56" s="471" t="str">
        <f t="shared" si="10"/>
        <v/>
      </c>
      <c r="AP56" s="457" t="str">
        <f t="shared" si="11"/>
        <v/>
      </c>
      <c r="AQ56" s="284" t="str">
        <f>IF('JOURNÉE 1'!AP57="","",'JOURNÉE 1'!AP57)</f>
        <v/>
      </c>
      <c r="AR56" s="270" t="str">
        <f>IF('JOURNÉE 1'!AT57="","",'JOURNÉE 1'!AT57)</f>
        <v/>
      </c>
      <c r="AS56" s="270" t="str">
        <f t="shared" si="12"/>
        <v/>
      </c>
      <c r="AT56" s="270" t="str">
        <f t="shared" si="13"/>
        <v/>
      </c>
      <c r="AU56" s="270"/>
      <c r="AV56" s="286"/>
      <c r="AW56" s="270"/>
      <c r="AX56" s="270"/>
      <c r="AY56" s="270" t="str">
        <f t="shared" si="14"/>
        <v/>
      </c>
      <c r="AZ56" s="271" t="str">
        <f t="shared" si="15"/>
        <v/>
      </c>
      <c r="BA56" s="272" t="str">
        <f t="shared" si="16"/>
        <v/>
      </c>
      <c r="BB56" s="273" t="str">
        <f t="shared" si="50"/>
        <v/>
      </c>
      <c r="BC56" s="472" t="str">
        <f t="shared" si="18"/>
        <v/>
      </c>
      <c r="BD56" s="319"/>
      <c r="BE56" s="278" t="str">
        <f t="shared" si="19"/>
        <v/>
      </c>
      <c r="BF56" s="1639"/>
      <c r="BG56" s="1639"/>
      <c r="BH56" s="1833"/>
      <c r="BI56" s="1465"/>
      <c r="BJ56" s="1849"/>
      <c r="BK56" s="483"/>
      <c r="BL56" s="11"/>
      <c r="BM56" s="1723"/>
      <c r="BN56" s="1528"/>
      <c r="BO56" s="1528"/>
      <c r="BP56" s="1528"/>
      <c r="BQ56" s="1528"/>
      <c r="BR56" s="1852"/>
      <c r="BS56" s="1528"/>
      <c r="BT56" s="1514"/>
      <c r="BU56" s="1528"/>
      <c r="BV56" s="1796"/>
      <c r="BW56" s="1798"/>
      <c r="BX56" s="474" t="str">
        <f t="shared" si="20"/>
        <v/>
      </c>
      <c r="BY56" s="475" t="str">
        <f>IF('JOURNÉE 1'!C57=0,"",'JOURNÉE 1'!C57)</f>
        <v/>
      </c>
      <c r="BZ56" s="7">
        <v>48</v>
      </c>
      <c r="CA56" s="1445" t="s">
        <v>1537</v>
      </c>
      <c r="CB56" s="1446">
        <v>36</v>
      </c>
      <c r="CC56" s="1447" t="s">
        <v>1539</v>
      </c>
      <c r="CD56" s="17" t="s">
        <v>432</v>
      </c>
      <c r="CE56" s="882" t="str">
        <f t="shared" si="21"/>
        <v>MAX3</v>
      </c>
      <c r="CF56" s="878" t="s">
        <v>181</v>
      </c>
      <c r="CG56" s="7"/>
      <c r="CH56" s="94"/>
      <c r="CI56" s="1301" t="str">
        <f>IF(ISNA(VLOOKUP(CA56,'JOURNÉE 1'!$C$10:$AC$257,27,FALSE)),"",VLOOKUP(CA56,'JOURNÉE 1'!$C$10:$AC$257,27,FALSE))</f>
        <v/>
      </c>
      <c r="CJ56" s="465" t="str">
        <f>IF(ISNA(VLOOKUP(CA56,'JOURNÉE 2'!$C$10:$V$259,20,FALSE)),"",VLOOKUP(CA56,'JOURNÉE 2'!$C$10:$V$259,20,FALSE))</f>
        <v/>
      </c>
      <c r="CK56" s="1263" t="str">
        <f t="shared" si="48"/>
        <v/>
      </c>
      <c r="CL56" s="1266" t="s">
        <v>2029</v>
      </c>
      <c r="CM56" s="476" t="s">
        <v>2029</v>
      </c>
      <c r="CN56" s="476" t="s">
        <v>2029</v>
      </c>
      <c r="CO56" s="476" t="s">
        <v>2029</v>
      </c>
      <c r="CP56" s="476"/>
      <c r="CQ56" s="476"/>
      <c r="CR56" s="476"/>
      <c r="CS56" s="476"/>
      <c r="CT56" s="476"/>
      <c r="CU56" s="477"/>
      <c r="CV56" s="476"/>
      <c r="CW56" s="1270"/>
      <c r="CX56" s="11"/>
      <c r="CY56" s="1551"/>
      <c r="CZ56" s="7" t="str">
        <f>IF('JOURNÉE 2'!C21="","",'JOURNÉE 2'!C21)</f>
        <v/>
      </c>
      <c r="DA56" s="7" t="str">
        <f t="shared" si="51"/>
        <v/>
      </c>
      <c r="DB56" s="7" t="str">
        <f>IF('JOURNÉE 2'!V21=0,"",'JOURNÉE 2'!V21)</f>
        <v/>
      </c>
      <c r="DC56" s="7" t="str">
        <f>IF('JOURNÉE 2'!AJ21=0,"",'JOURNÉE 2'!AJ21)</f>
        <v/>
      </c>
      <c r="DD56" s="17" t="str">
        <f>IF(ISNA(VLOOKUP(BX20,'JOURNÉE 1'!$C$10:$AP$45,1,FALSE)),"",VLOOKUP(BX20,'JOURNÉE 1'!$C$10:$AP$45,1,FALSE))</f>
        <v/>
      </c>
      <c r="DE56" s="7" t="str">
        <f t="array" ref="DE56">IFERROR(INDEX(DD$9:DD$44,SMALL(IF(FREQUENCY(IF(DD$9:DD$80&lt;&gt;"",MATCH(DD$9:DD$80,DD$9:DD$80,0),""),ROW(DD$9:DD$80)-9)&gt;1,ROW(DD$9:DD$80)-9,""),ROW(A48))),"")</f>
        <v/>
      </c>
      <c r="DF56" s="468" t="str">
        <f t="array" ref="DF56">IF(DE56="","",MIN(IF(CZ$9:CZ$80=$DE56,DB$9:DB$80,"")))</f>
        <v/>
      </c>
      <c r="DG56" s="468" t="str">
        <f t="array" ref="DG56">IF(DE56="","",MIN(IF(CZ$9:CZ$80=$DE56,DC$9:DC$80,"")))</f>
        <v/>
      </c>
      <c r="DH56" s="7" t="str">
        <f>IF(ISNA(VLOOKUP(DD56,'JOURNÉE 2'!$C$10:$V$45,16,FALSE)),"",VLOOKUP(DD56,'JOURNÉE 2'!$C$10:$V$45,16,FALSE))</f>
        <v/>
      </c>
      <c r="DI56" s="7" t="str">
        <f>IF(ISNA(VLOOKUP(DD56,'JOURNÉE 2'!$C$10:$AJ$45,26,FALSE)),"",VLOOKUP(DD56,'JOURNÉE 2'!$C$10:$AJ$45,26,FALSE))</f>
        <v/>
      </c>
      <c r="DJ56" s="7" t="str">
        <f t="shared" si="24"/>
        <v/>
      </c>
      <c r="DK56" s="7" t="str">
        <f t="shared" si="25"/>
        <v/>
      </c>
      <c r="DL56" s="468" t="str">
        <f t="shared" si="26"/>
        <v/>
      </c>
      <c r="DM56" s="468" t="str">
        <f t="shared" si="27"/>
        <v/>
      </c>
      <c r="DN56" s="7" t="str">
        <f t="shared" si="28"/>
        <v/>
      </c>
      <c r="DO56" s="7"/>
      <c r="DP56" s="7"/>
      <c r="DQ56" s="7"/>
      <c r="DR56" s="11"/>
      <c r="DS56" s="469" t="str">
        <f ca="1">OFFSET($DK$9,INT((ROWS($1:48)-1)/2),MOD(ROWS($1:48)+1,2))</f>
        <v/>
      </c>
      <c r="DT56" s="7" t="str">
        <f t="shared" ca="1" si="29"/>
        <v/>
      </c>
      <c r="DU56" s="468" t="str">
        <f ca="1">OFFSET($DM$9,INT((ROWS($1:48)-1)/2),MOD(ROWS($1:48)+1,2))</f>
        <v/>
      </c>
      <c r="DV56" s="7" t="str">
        <f ca="1">IF(DT56="","",IF(DT56=0,"",IF(DT56="AB","",RANK(DT56,$DT$9:$DT$151,1)+COUNTIF($DT$9:DT56,DT56)-1)))</f>
        <v/>
      </c>
      <c r="DW56" s="468" t="str">
        <f t="shared" ca="1" si="30"/>
        <v/>
      </c>
      <c r="DX56" s="469" t="str">
        <f ca="1">OFFSET($DK$81,INT((ROWS($1:48)-1)/2),MOD(ROWS($1:48)+1,2))</f>
        <v/>
      </c>
      <c r="DY56" s="7" t="str">
        <f t="shared" ca="1" si="31"/>
        <v/>
      </c>
      <c r="DZ56" s="468" t="str">
        <f ca="1">OFFSET($DM$81,INT((ROWS($1:48)-1)/2),MOD(ROWS($1:48)+1,2))</f>
        <v/>
      </c>
      <c r="EA56" s="7" t="str">
        <f ca="1">IF(DY56="","",IF(DY56=0,"",IF(DY56="AB","",RANK(DY56,$DY$9:$DY$151,1)+COUNTIF($DY$9:DY56,DY56)-1)))</f>
        <v/>
      </c>
      <c r="EB56" s="468" t="str">
        <f t="shared" ca="1" si="32"/>
        <v/>
      </c>
      <c r="EC56" s="469" t="str">
        <f ca="1">OFFSET($DK$153,INT((ROWS($1:48)-1)/2),MOD(ROWS($1:48)+1,2))</f>
        <v/>
      </c>
      <c r="ED56" s="7" t="str">
        <f t="shared" ca="1" si="33"/>
        <v/>
      </c>
      <c r="EE56" s="468" t="str">
        <f ca="1">OFFSET($DM$153,INT((ROWS($1:48)-1)/2),MOD(ROWS($1:48)+1,2))</f>
        <v/>
      </c>
      <c r="EF56" s="7" t="str">
        <f ca="1">IF(EC56="","",IF(EC56=0,"",IF(EC56="AB","",RANK(EC56,$EC$9:$EC$104,1)+COUNTIF($EC$9:EC56,EC56)-1)))</f>
        <v/>
      </c>
      <c r="EG56" s="468" t="str">
        <f t="shared" ca="1" si="34"/>
        <v/>
      </c>
      <c r="EH56" s="468" t="str">
        <f ca="1">OFFSET($DK$201,INT((ROWS($1:48)-1)/2),MOD(ROWS($1:48)+1,2))</f>
        <v/>
      </c>
      <c r="EI56" s="7" t="str">
        <f t="shared" ca="1" si="35"/>
        <v/>
      </c>
      <c r="EJ56" s="468" t="str">
        <f ca="1">OFFSET($DM$201,INT((ROWS($1:48)-1)/2),MOD(ROWS($1:48)+1,2))</f>
        <v/>
      </c>
      <c r="EK56" s="7" t="str">
        <f ca="1">IF(EI56="","",IF(EI56=0,"",IF(EI56="AB","",RANK(EI56,$EI$9:$EI$104,1)+COUNTIF($EI$9:EI56,EI56)-1)))</f>
        <v/>
      </c>
      <c r="EL56" s="7" t="str">
        <f t="shared" ca="1" si="36"/>
        <v/>
      </c>
      <c r="EM56" s="469" t="str">
        <f ca="1">OFFSET($DK$237,INT((ROWS($1:48)-1)/2),MOD(ROWS($1:48)+1,2))</f>
        <v/>
      </c>
      <c r="EN56" s="7" t="str">
        <f t="shared" ca="1" si="37"/>
        <v/>
      </c>
      <c r="EO56" s="468" t="str">
        <f ca="1">OFFSET($DM$237,INT((ROWS($1:48)-1)/2),MOD(ROWS($1:48)+1,2))</f>
        <v/>
      </c>
      <c r="EP56" s="7" t="str">
        <f ca="1">IF(EN56="","",IF(EN56=0,"",IF(EN56="AB","",RANK(EN56,$EN$9:$EN$128,1)+COUNTIF($EN$9:EN56,EN56)-1)))</f>
        <v/>
      </c>
      <c r="EQ56" s="7" t="str">
        <f t="shared" ca="1" si="38"/>
        <v/>
      </c>
      <c r="ER56" s="469" t="str">
        <f ca="1">OFFSET($DK$305,INT((ROWS($1:48)-1)/2),MOD(ROWS($1:48)+1,2))</f>
        <v/>
      </c>
      <c r="ES56" s="7" t="str">
        <f t="shared" ca="1" si="39"/>
        <v/>
      </c>
      <c r="ET56" s="468" t="str">
        <f ca="1">OFFSET($DM$305,INT((ROWS($1:48)-1)/2),MOD(ROWS($1:48)+1,2))</f>
        <v/>
      </c>
      <c r="EU56" s="7" t="str">
        <f ca="1">IF(ES56="","",IF(ES56=0,"",IF(ES56="AB","",RANK(ES56,$ES$9:$ES$180,1)+COUNTIF($ES$9:ES56,ES56)-1)))</f>
        <v/>
      </c>
      <c r="EV56" s="468" t="str">
        <f t="shared" ca="1" si="40"/>
        <v/>
      </c>
      <c r="EW56" s="469" t="str">
        <f ca="1">OFFSET($DK$373,INT((ROWS($1:48)-1)/2),MOD(ROWS($1:48)+1,2))</f>
        <v/>
      </c>
      <c r="EX56" s="7" t="str">
        <f t="shared" ca="1" si="41"/>
        <v/>
      </c>
      <c r="EY56" s="468" t="str">
        <f ca="1">OFFSET($DM$373,INT((ROWS($1:48)-1)/2),MOD(ROWS($1:48)+1,2))</f>
        <v/>
      </c>
      <c r="EZ56" s="7" t="str">
        <f ca="1">IF(EX56="","",IF(EX56=0,"",IF(EX56="AB","",RANK(EX56,$EX$9:$EX$128,1)+COUNTIF($EX$9:EX56,EX56)-1)))</f>
        <v/>
      </c>
      <c r="FA56" s="468" t="str">
        <f t="shared" ca="1" si="42"/>
        <v/>
      </c>
      <c r="FB56" s="469" t="str">
        <f ca="1">OFFSET($DK$433,INT((ROWS($1:48)-1)/2),MOD(ROWS($1:48)+1,2))</f>
        <v/>
      </c>
      <c r="FC56" s="7" t="str">
        <f t="shared" ca="1" si="44"/>
        <v/>
      </c>
      <c r="FD56" s="468" t="str">
        <f ca="1">OFFSET($DM$433,INT((ROWS($1:48)-1)/2),MOD(ROWS($1:48)+1,2))</f>
        <v/>
      </c>
      <c r="FE56" s="7" t="str">
        <f ca="1">IF(FC56="","",IF(FC56=0,"",IF(FC56="AB","",RANK(FC56,$FC$9:$FC$122,1)+COUNTIF($FC$9:FC56,FC56)-1)))</f>
        <v/>
      </c>
      <c r="FF56" s="7" t="str">
        <f t="shared" ca="1" si="45"/>
        <v/>
      </c>
      <c r="FG56" s="475" t="str">
        <f ca="1">OFFSET($DK$489,INT((ROWS($1:48)-1)/2),MOD(ROWS($1:48)+1,2))</f>
        <v/>
      </c>
      <c r="FH56" s="935" t="str">
        <f t="shared" ca="1" si="46"/>
        <v/>
      </c>
      <c r="FI56" s="935" t="str">
        <f ca="1">OFFSET($DM$489,INT((ROWS($1:48)-1)/2),MOD(ROWS($1:48)+1,2))</f>
        <v/>
      </c>
      <c r="FJ56" s="935" t="str">
        <f ca="1">IF(FH56="","",IF(FH56=0,"",IF(FH56="AB","",RANK(FH56,$FH$9:$FH$122,1)+COUNTIF($FH$9:FH56,FH56)-1)))</f>
        <v/>
      </c>
      <c r="FK56" s="935" t="str">
        <f t="shared" ca="1" si="47"/>
        <v/>
      </c>
    </row>
    <row r="57" spans="1:167" ht="15.75" customHeight="1" x14ac:dyDescent="0.4">
      <c r="A57" s="1639"/>
      <c r="B57" s="1830"/>
      <c r="C57" s="232" t="str">
        <f>IF(ISBLANK('JOURNÉE 2'!C58),"",'JOURNÉE 2'!C58)</f>
        <v/>
      </c>
      <c r="D57" s="98" t="str">
        <f>IF(ISBLANK('JOURNÉE 2'!D58),"",'JOURNÉE 2'!D58)</f>
        <v/>
      </c>
      <c r="E57" s="98" t="str">
        <f>IF(ISBLANK('JOURNÉE 2'!E58),"",'JOURNÉE 2'!E58)</f>
        <v/>
      </c>
      <c r="F57" s="87" t="str">
        <f>IF(ISBLANK('JOURNÉE 2'!F58),"",'JOURNÉE 2'!F58)</f>
        <v/>
      </c>
      <c r="G57" s="87" t="str">
        <f>IF(ISBLANK('JOURNÉE 2'!G58),"",'JOURNÉE 2'!G58)</f>
        <v/>
      </c>
      <c r="H57" s="470" t="str">
        <f>IF(ISBLANK('JOURNÉE 2'!I58),"",'JOURNÉE 2'!I58)</f>
        <v/>
      </c>
      <c r="I57" s="1823" t="str">
        <f>IF(ISBLANK('JOURNÉE 2'!K58),"",'JOURNÉE 2'!K58)</f>
        <v/>
      </c>
      <c r="J57" s="1815" t="str">
        <f>IF(OR(I57="",I57=0,I57=999),"",I57)</f>
        <v/>
      </c>
      <c r="K57" s="1815" t="str">
        <f>IF('JOURNÉE 1'!K58=0,"",'JOURNÉE 1'!K58)</f>
        <v/>
      </c>
      <c r="L57" s="1815" t="str">
        <f>IF(OR(K57="",K57=0,K57=999),"",K57)</f>
        <v/>
      </c>
      <c r="M57" s="87"/>
      <c r="N57" s="87"/>
      <c r="O57" s="87"/>
      <c r="P57" s="87"/>
      <c r="Q57" s="1846" t="str">
        <f>IF(I57="","",I57-$BE$5)</f>
        <v/>
      </c>
      <c r="R57" s="1815" t="str">
        <f>IF(I57="","",RANK(I57,($I$9:$K$260),1))</f>
        <v/>
      </c>
      <c r="S57" s="1815" t="str">
        <f>IF(R57&gt;20,"",IF(R57&lt;=190,40-((R57-1)*2),1))</f>
        <v/>
      </c>
      <c r="T57" s="1834" t="str">
        <f>IF(OR(I57=""),"",RANK(I57,($I$45:$I$80),1))</f>
        <v/>
      </c>
      <c r="U57" s="1485" t="str">
        <f>IF(OR(K57=""),"",RANK(K57,($K$45:$K$80),1))</f>
        <v/>
      </c>
      <c r="V57" s="1485" t="str">
        <f>IF(T57="","",IF(T57&gt;3,"",IF(T57=1,I57,IF(T57=2,I57,IF(T57=3,I57)))))</f>
        <v/>
      </c>
      <c r="W57" s="275" t="str">
        <f>IF(ISBLANK('JOURNÉE 2'!U58),"",'JOURNÉE 2'!U58)</f>
        <v/>
      </c>
      <c r="X57" s="83" t="str">
        <f t="shared" si="0"/>
        <v/>
      </c>
      <c r="Y57" s="140" t="str">
        <f>IF('JOURNÉE 1'!AB58=0,"",'JOURNÉE 1'!AB58)</f>
        <v/>
      </c>
      <c r="Z57" s="83" t="str">
        <f t="shared" si="1"/>
        <v/>
      </c>
      <c r="AA57" s="83" t="str">
        <f t="shared" si="43"/>
        <v/>
      </c>
      <c r="AB57" s="118" t="str">
        <f t="shared" si="49"/>
        <v/>
      </c>
      <c r="AC57" s="83" t="str">
        <f t="shared" si="3"/>
        <v/>
      </c>
      <c r="AD57" s="83" t="str">
        <f>IF('JOURNÉE 1'!AG58="","",'JOURNÉE 1'!AG58)</f>
        <v/>
      </c>
      <c r="AE57" s="455" t="str">
        <f t="shared" si="4"/>
        <v/>
      </c>
      <c r="AF57" s="471" t="str">
        <f t="shared" si="5"/>
        <v/>
      </c>
      <c r="AG57" s="471" t="str">
        <f t="shared" si="6"/>
        <v/>
      </c>
      <c r="AH57" s="471"/>
      <c r="AI57" s="471"/>
      <c r="AJ57" s="83"/>
      <c r="AK57" s="140"/>
      <c r="AL57" s="276" t="str">
        <f t="shared" si="7"/>
        <v/>
      </c>
      <c r="AM57" s="83" t="str">
        <f t="shared" si="8"/>
        <v/>
      </c>
      <c r="AN57" s="471" t="str">
        <f t="shared" si="9"/>
        <v/>
      </c>
      <c r="AO57" s="471" t="str">
        <f t="shared" si="10"/>
        <v/>
      </c>
      <c r="AP57" s="457" t="str">
        <f t="shared" si="11"/>
        <v/>
      </c>
      <c r="AQ57" s="284" t="str">
        <f>IF('JOURNÉE 1'!AP58="","",'JOURNÉE 1'!AP58)</f>
        <v/>
      </c>
      <c r="AR57" s="270" t="str">
        <f>IF('JOURNÉE 1'!AT58="","",'JOURNÉE 1'!AT58)</f>
        <v/>
      </c>
      <c r="AS57" s="270" t="str">
        <f t="shared" si="12"/>
        <v/>
      </c>
      <c r="AT57" s="270" t="str">
        <f t="shared" si="13"/>
        <v/>
      </c>
      <c r="AU57" s="270"/>
      <c r="AV57" s="286"/>
      <c r="AW57" s="270"/>
      <c r="AX57" s="270"/>
      <c r="AY57" s="270" t="str">
        <f t="shared" si="14"/>
        <v/>
      </c>
      <c r="AZ57" s="271" t="str">
        <f t="shared" si="15"/>
        <v/>
      </c>
      <c r="BA57" s="272" t="str">
        <f t="shared" si="16"/>
        <v/>
      </c>
      <c r="BB57" s="273" t="str">
        <f t="shared" si="50"/>
        <v/>
      </c>
      <c r="BC57" s="472" t="str">
        <f t="shared" si="18"/>
        <v/>
      </c>
      <c r="BD57" s="319"/>
      <c r="BE57" s="278" t="str">
        <f t="shared" si="19"/>
        <v/>
      </c>
      <c r="BF57" s="1639"/>
      <c r="BG57" s="1639"/>
      <c r="BH57" s="1823" t="str">
        <f>IF('JOURNÉE 1'!K58=0,"",'JOURNÉE 1'!K58)</f>
        <v/>
      </c>
      <c r="BI57" s="1815" t="str">
        <f>IF(ISBLANK('JOURNÉE 2'!K58),"",'JOURNÉE 2'!K58)</f>
        <v/>
      </c>
      <c r="BJ57" s="1817" t="str">
        <f>IF(BW57="","",BW57)</f>
        <v/>
      </c>
      <c r="BK57" s="277"/>
      <c r="BL57" s="11"/>
      <c r="BM57" s="1513" t="str">
        <f>IF(OR(C57="",C58=""),"",CONCATENATE(C57,C58))</f>
        <v/>
      </c>
      <c r="BN57" s="1606" t="str">
        <f>IF(OR('JOURNÉE 1'!C58="",'JOURNÉE 1'!C59=""),"",CONCATENATE('JOURNÉE 1'!C58,'JOURNÉE 1'!C59))</f>
        <v/>
      </c>
      <c r="BO57" s="1606" t="str">
        <f>IF(I57="","",I57)</f>
        <v/>
      </c>
      <c r="BP57" s="1855">
        <f>IF(ISNA(VLOOKUP(BM57,'JOURNÉE 1'!$BI$10:$BK$257,2,FALSE)),"",VLOOKUP(BM57,'JOURNÉE 1'!$BI$10:$BK$257,2,FALSE))</f>
        <v>0</v>
      </c>
      <c r="BQ57" s="1606" t="str">
        <f>IF(BO57="","",MIN(BO57:BP57))</f>
        <v/>
      </c>
      <c r="BR57" s="1851" t="str">
        <f>IF(BS57="","",MIN(BS57:BT57))</f>
        <v/>
      </c>
      <c r="BS57" s="1606" t="str">
        <f>IF('JOURNÉE 1'!L58=0,"",'JOURNÉE 1'!L58)</f>
        <v/>
      </c>
      <c r="BT57" s="1809" t="str">
        <f>IF(ISNA(VLOOKUP(BN57,'JOURNÉE 2'!$BE$10:$BF$257,2,FALSE)),"",VLOOKUP(BN57,'JOURNÉE 2'!$BE$10:$BF$257,2,FALSE))</f>
        <v/>
      </c>
      <c r="BU57" s="1606" t="str">
        <f>IF(BT57=BR57,"",BR57)</f>
        <v/>
      </c>
      <c r="BV57" s="1795" t="str">
        <f>IF(BP57=BQ57,"",BQ57)</f>
        <v/>
      </c>
      <c r="BW57" s="1797"/>
      <c r="BX57" s="474" t="str">
        <f t="shared" si="20"/>
        <v/>
      </c>
      <c r="BY57" s="475" t="str">
        <f>IF('JOURNÉE 1'!C58=0,"",'JOURNÉE 1'!C58)</f>
        <v/>
      </c>
      <c r="BZ57" s="7">
        <v>49</v>
      </c>
      <c r="CA57" s="1445" t="s">
        <v>509</v>
      </c>
      <c r="CB57" s="1446">
        <v>12.6</v>
      </c>
      <c r="CC57" s="1447" t="s">
        <v>510</v>
      </c>
      <c r="CD57" s="17" t="s">
        <v>432</v>
      </c>
      <c r="CE57" s="882" t="str">
        <f t="shared" si="21"/>
        <v>MAX2</v>
      </c>
      <c r="CF57" s="878" t="s">
        <v>518</v>
      </c>
      <c r="CG57" s="7"/>
      <c r="CH57" s="94"/>
      <c r="CI57" s="1301">
        <f>IF(ISNA(VLOOKUP(CA57,'JOURNÉE 1'!$C$10:$AC$257,27,FALSE)),"",VLOOKUP(CA57,'JOURNÉE 1'!$C$10:$AC$257,27,FALSE))</f>
        <v>72</v>
      </c>
      <c r="CJ57" s="465" t="str">
        <f>IF(ISNA(VLOOKUP(CA57,'JOURNÉE 2'!$C$10:$V$259,20,FALSE)),"",VLOOKUP(CA57,'JOURNÉE 2'!$C$10:$V$259,20,FALSE))</f>
        <v/>
      </c>
      <c r="CK57" s="1263">
        <f t="shared" si="48"/>
        <v>72</v>
      </c>
      <c r="CL57" s="1266" t="s">
        <v>2029</v>
      </c>
      <c r="CM57" s="476">
        <v>78</v>
      </c>
      <c r="CN57" s="476" t="s">
        <v>2029</v>
      </c>
      <c r="CO57" s="476">
        <v>72</v>
      </c>
      <c r="CP57" s="476"/>
      <c r="CQ57" s="476"/>
      <c r="CR57" s="476"/>
      <c r="CS57" s="476"/>
      <c r="CT57" s="476"/>
      <c r="CU57" s="477"/>
      <c r="CV57" s="476"/>
      <c r="CW57" s="1270"/>
      <c r="CX57" s="11"/>
      <c r="CY57" s="1551"/>
      <c r="CZ57" s="7" t="str">
        <f>IF('JOURNÉE 2'!C22="","",'JOURNÉE 2'!C22)</f>
        <v/>
      </c>
      <c r="DA57" s="7" t="str">
        <f t="shared" si="51"/>
        <v/>
      </c>
      <c r="DB57" s="7" t="str">
        <f>IF('JOURNÉE 2'!V22=0,"",'JOURNÉE 2'!V22)</f>
        <v/>
      </c>
      <c r="DC57" s="7" t="str">
        <f>IF('JOURNÉE 2'!AJ22=0,"",'JOURNÉE 2'!AJ22)</f>
        <v/>
      </c>
      <c r="DD57" s="17" t="str">
        <f>IF(ISNA(VLOOKUP(BX21,'JOURNÉE 1'!$C$10:$AP$45,1,FALSE)),"",VLOOKUP(BX21,'JOURNÉE 1'!$C$10:$AP$45,1,FALSE))</f>
        <v/>
      </c>
      <c r="DE57" s="7" t="str">
        <f t="array" ref="DE57">IFERROR(INDEX(DD$9:DD$44,SMALL(IF(FREQUENCY(IF(DD$9:DD$80&lt;&gt;"",MATCH(DD$9:DD$80,DD$9:DD$80,0),""),ROW(DD$9:DD$80)-9)&gt;1,ROW(DD$9:DD$80)-9,""),ROW(A49))),"")</f>
        <v/>
      </c>
      <c r="DF57" s="468" t="str">
        <f t="array" ref="DF57">IF(DE57="","",MIN(IF(CZ$9:CZ$80=$DE57,DB$9:DB$80,"")))</f>
        <v/>
      </c>
      <c r="DG57" s="468" t="str">
        <f t="array" ref="DG57">IF(DE57="","",MIN(IF(CZ$9:CZ$80=$DE57,DC$9:DC$80,"")))</f>
        <v/>
      </c>
      <c r="DH57" s="7" t="str">
        <f>IF(ISNA(VLOOKUP(DD57,'JOURNÉE 2'!$C$10:$V$45,16,FALSE)),"",VLOOKUP(DD57,'JOURNÉE 2'!$C$10:$V$45,16,FALSE))</f>
        <v/>
      </c>
      <c r="DI57" s="7" t="str">
        <f>IF(ISNA(VLOOKUP(DD57,'JOURNÉE 2'!$C$10:$AJ$45,26,FALSE)),"",VLOOKUP(DD57,'JOURNÉE 2'!$C$10:$AJ$45,26,FALSE))</f>
        <v/>
      </c>
      <c r="DJ57" s="7" t="str">
        <f t="shared" si="24"/>
        <v/>
      </c>
      <c r="DK57" s="7" t="str">
        <f t="shared" si="25"/>
        <v/>
      </c>
      <c r="DL57" s="468" t="str">
        <f t="shared" si="26"/>
        <v/>
      </c>
      <c r="DM57" s="468" t="str">
        <f t="shared" si="27"/>
        <v/>
      </c>
      <c r="DN57" s="7" t="str">
        <f t="shared" si="28"/>
        <v/>
      </c>
      <c r="DO57" s="7"/>
      <c r="DP57" s="7"/>
      <c r="DQ57" s="7"/>
      <c r="DR57" s="11"/>
      <c r="DS57" s="469" t="str">
        <f ca="1">OFFSET($DK$9,INT((ROWS($1:49)-1)/2),MOD(ROWS($1:49)+1,2))</f>
        <v/>
      </c>
      <c r="DT57" s="7" t="str">
        <f t="shared" ca="1" si="29"/>
        <v/>
      </c>
      <c r="DU57" s="468" t="str">
        <f ca="1">OFFSET($DM$9,INT((ROWS($1:49)-1)/2),MOD(ROWS($1:49)+1,2))</f>
        <v/>
      </c>
      <c r="DV57" s="7" t="str">
        <f ca="1">IF(DT57="","",IF(DT57=0,"",IF(DT57="AB","",RANK(DT57,$DT$9:$DT$151,1)+COUNTIF($DT$9:DT57,DT57)-1)))</f>
        <v/>
      </c>
      <c r="DW57" s="468" t="str">
        <f t="shared" ca="1" si="30"/>
        <v/>
      </c>
      <c r="DX57" s="469" t="str">
        <f ca="1">OFFSET($DK$81,INT((ROWS($1:49)-1)/2),MOD(ROWS($1:49)+1,2))</f>
        <v/>
      </c>
      <c r="DY57" s="7" t="str">
        <f t="shared" ca="1" si="31"/>
        <v/>
      </c>
      <c r="DZ57" s="468" t="str">
        <f ca="1">OFFSET($DM$81,INT((ROWS($1:49)-1)/2),MOD(ROWS($1:49)+1,2))</f>
        <v/>
      </c>
      <c r="EA57" s="7" t="str">
        <f ca="1">IF(DY57="","",IF(DY57=0,"",IF(DY57="AB","",RANK(DY57,$DY$9:$DY$151,1)+COUNTIF($DY$9:DY57,DY57)-1)))</f>
        <v/>
      </c>
      <c r="EB57" s="468" t="str">
        <f t="shared" ca="1" si="32"/>
        <v/>
      </c>
      <c r="EC57" s="469">
        <f ca="1">OFFSET($DK$153,INT((ROWS($1:49)-1)/2),MOD(ROWS($1:49)+1,2))</f>
        <v>79</v>
      </c>
      <c r="ED57" s="7">
        <f t="shared" ca="1" si="33"/>
        <v>79</v>
      </c>
      <c r="EE57" s="468">
        <f ca="1">OFFSET($DM$153,INT((ROWS($1:49)-1)/2),MOD(ROWS($1:49)+1,2))</f>
        <v>68.400000000000006</v>
      </c>
      <c r="EF57" s="7">
        <f ca="1">IF(EC57="","",IF(EC57=0,"",IF(EC57="AB","",RANK(EC57,$EC$9:$EC$104,1)+COUNTIF($EC$9:EC57,EC57)-1)))</f>
        <v>5</v>
      </c>
      <c r="EG57" s="498">
        <f t="shared" ca="1" si="34"/>
        <v>68.400000000000006</v>
      </c>
      <c r="EH57" s="468" t="str">
        <f ca="1">OFFSET($DK$201,INT((ROWS($1:49)-1)/2),MOD(ROWS($1:49)+1,2))</f>
        <v/>
      </c>
      <c r="EI57" s="7" t="str">
        <f t="shared" ca="1" si="35"/>
        <v/>
      </c>
      <c r="EJ57" s="468" t="str">
        <f ca="1">OFFSET($DM$201,INT((ROWS($1:49)-1)/2),MOD(ROWS($1:49)+1,2))</f>
        <v/>
      </c>
      <c r="EK57" s="7" t="str">
        <f ca="1">IF(EI57="","",IF(EI57=0,"",IF(EI57="AB","",RANK(EI57,$EI$9:$EI$104,1)+COUNTIF($EI$9:EI57,EI57)-1)))</f>
        <v/>
      </c>
      <c r="EL57" s="7" t="str">
        <f t="shared" ca="1" si="36"/>
        <v/>
      </c>
      <c r="EM57" s="469" t="str">
        <f ca="1">OFFSET($DK$237,INT((ROWS($1:49)-1)/2),MOD(ROWS($1:49)+1,2))</f>
        <v/>
      </c>
      <c r="EN57" s="7" t="str">
        <f t="shared" ca="1" si="37"/>
        <v/>
      </c>
      <c r="EO57" s="468" t="str">
        <f ca="1">OFFSET($DM$237,INT((ROWS($1:49)-1)/2),MOD(ROWS($1:49)+1,2))</f>
        <v/>
      </c>
      <c r="EP57" s="7" t="str">
        <f ca="1">IF(EN57="","",IF(EN57=0,"",IF(EN57="AB","",RANK(EN57,$EN$9:$EN$128,1)+COUNTIF($EN$9:EN57,EN57)-1)))</f>
        <v/>
      </c>
      <c r="EQ57" s="7" t="str">
        <f t="shared" ca="1" si="38"/>
        <v/>
      </c>
      <c r="ER57" s="469" t="str">
        <f ca="1">OFFSET($DK$305,INT((ROWS($1:49)-1)/2),MOD(ROWS($1:49)+1,2))</f>
        <v/>
      </c>
      <c r="ES57" s="7" t="str">
        <f t="shared" ca="1" si="39"/>
        <v/>
      </c>
      <c r="ET57" s="468" t="str">
        <f ca="1">OFFSET($DM$305,INT((ROWS($1:49)-1)/2),MOD(ROWS($1:49)+1,2))</f>
        <v/>
      </c>
      <c r="EU57" s="7" t="str">
        <f ca="1">IF(ES57="","",IF(ES57=0,"",IF(ES57="AB","",RANK(ES57,$ES$9:$ES$180,1)+COUNTIF($ES$9:ES57,ES57)-1)))</f>
        <v/>
      </c>
      <c r="EV57" s="468" t="str">
        <f t="shared" ca="1" si="40"/>
        <v/>
      </c>
      <c r="EW57" s="469" t="str">
        <f ca="1">OFFSET($DK$373,INT((ROWS($1:49)-1)/2),MOD(ROWS($1:49)+1,2))</f>
        <v/>
      </c>
      <c r="EX57" s="7" t="str">
        <f t="shared" ca="1" si="41"/>
        <v/>
      </c>
      <c r="EY57" s="468" t="str">
        <f ca="1">OFFSET($DM$373,INT((ROWS($1:49)-1)/2),MOD(ROWS($1:49)+1,2))</f>
        <v/>
      </c>
      <c r="EZ57" s="7" t="str">
        <f ca="1">IF(EX57="","",IF(EX57=0,"",IF(EX57="AB","",RANK(EX57,$EX$9:$EX$128,1)+COUNTIF($EX$9:EX57,EX57)-1)))</f>
        <v/>
      </c>
      <c r="FA57" s="468" t="str">
        <f t="shared" ca="1" si="42"/>
        <v/>
      </c>
      <c r="FB57" s="469" t="str">
        <f ca="1">OFFSET($DK$433,INT((ROWS($1:49)-1)/2),MOD(ROWS($1:49)+1,2))</f>
        <v/>
      </c>
      <c r="FC57" s="7" t="str">
        <f t="shared" ca="1" si="44"/>
        <v/>
      </c>
      <c r="FD57" s="468" t="str">
        <f ca="1">OFFSET($DM$433,INT((ROWS($1:49)-1)/2),MOD(ROWS($1:49)+1,2))</f>
        <v/>
      </c>
      <c r="FE57" s="7" t="str">
        <f ca="1">IF(FC57="","",IF(FC57=0,"",IF(FC57="AB","",RANK(FC57,$FC$9:$FC$122,1)+COUNTIF($FC$9:FC57,FC57)-1)))</f>
        <v/>
      </c>
      <c r="FF57" s="7" t="str">
        <f t="shared" ca="1" si="45"/>
        <v/>
      </c>
      <c r="FG57" s="475" t="str">
        <f ca="1">OFFSET($DK$489,INT((ROWS($1:49)-1)/2),MOD(ROWS($1:49)+1,2))</f>
        <v/>
      </c>
      <c r="FH57" s="935" t="str">
        <f t="shared" ca="1" si="46"/>
        <v/>
      </c>
      <c r="FI57" s="935" t="str">
        <f ca="1">OFFSET($DM$489,INT((ROWS($1:49)-1)/2),MOD(ROWS($1:49)+1,2))</f>
        <v/>
      </c>
      <c r="FJ57" s="935" t="str">
        <f ca="1">IF(FH57="","",IF(FH57=0,"",IF(FH57="AB","",RANK(FH57,$FH$9:$FH$122,1)+COUNTIF($FH$9:FH57,FH57)-1)))</f>
        <v/>
      </c>
      <c r="FK57" s="935" t="str">
        <f t="shared" ca="1" si="47"/>
        <v/>
      </c>
    </row>
    <row r="58" spans="1:167" ht="15.75" customHeight="1" x14ac:dyDescent="0.4">
      <c r="A58" s="1639"/>
      <c r="B58" s="1483"/>
      <c r="C58" s="232" t="str">
        <f>IF(ISBLANK('JOURNÉE 2'!C59),"",'JOURNÉE 2'!C59)</f>
        <v/>
      </c>
      <c r="D58" s="98" t="str">
        <f>IF(ISBLANK('JOURNÉE 2'!D59),"",'JOURNÉE 2'!D59)</f>
        <v/>
      </c>
      <c r="E58" s="98" t="str">
        <f>IF(ISBLANK('JOURNÉE 2'!E59),"",'JOURNÉE 2'!E59)</f>
        <v/>
      </c>
      <c r="F58" s="87" t="str">
        <f>IF(ISBLANK('JOURNÉE 2'!F59),"",'JOURNÉE 2'!F59)</f>
        <v/>
      </c>
      <c r="G58" s="87" t="str">
        <f>IF(ISBLANK('JOURNÉE 2'!G59),"",'JOURNÉE 2'!G59)</f>
        <v/>
      </c>
      <c r="H58" s="470" t="str">
        <f>IF(ISBLANK('JOURNÉE 2'!I59),"",'JOURNÉE 2'!I59)</f>
        <v/>
      </c>
      <c r="I58" s="1833"/>
      <c r="J58" s="1465"/>
      <c r="K58" s="1465"/>
      <c r="L58" s="1465"/>
      <c r="M58" s="87"/>
      <c r="N58" s="87"/>
      <c r="O58" s="87"/>
      <c r="P58" s="87"/>
      <c r="Q58" s="1847"/>
      <c r="R58" s="1465"/>
      <c r="S58" s="1465"/>
      <c r="T58" s="1833"/>
      <c r="U58" s="1465"/>
      <c r="V58" s="1465"/>
      <c r="W58" s="275" t="str">
        <f>IF(ISBLANK('JOURNÉE 2'!U59),"",'JOURNÉE 2'!U59)</f>
        <v/>
      </c>
      <c r="X58" s="83" t="str">
        <f t="shared" si="0"/>
        <v/>
      </c>
      <c r="Y58" s="140" t="str">
        <f>IF('JOURNÉE 1'!AB59=0,"",'JOURNÉE 1'!AB59)</f>
        <v/>
      </c>
      <c r="Z58" s="83" t="str">
        <f t="shared" si="1"/>
        <v/>
      </c>
      <c r="AA58" s="83" t="str">
        <f t="shared" si="43"/>
        <v/>
      </c>
      <c r="AB58" s="118" t="str">
        <f t="shared" si="49"/>
        <v/>
      </c>
      <c r="AC58" s="83" t="str">
        <f t="shared" si="3"/>
        <v/>
      </c>
      <c r="AD58" s="83" t="str">
        <f>IF('JOURNÉE 1'!AG59="","",'JOURNÉE 1'!AG59)</f>
        <v/>
      </c>
      <c r="AE58" s="455" t="str">
        <f t="shared" si="4"/>
        <v/>
      </c>
      <c r="AF58" s="471" t="str">
        <f t="shared" si="5"/>
        <v/>
      </c>
      <c r="AG58" s="471" t="str">
        <f t="shared" si="6"/>
        <v/>
      </c>
      <c r="AH58" s="471"/>
      <c r="AI58" s="471"/>
      <c r="AJ58" s="83"/>
      <c r="AK58" s="140"/>
      <c r="AL58" s="276" t="str">
        <f t="shared" si="7"/>
        <v/>
      </c>
      <c r="AM58" s="83" t="str">
        <f t="shared" si="8"/>
        <v/>
      </c>
      <c r="AN58" s="471" t="str">
        <f t="shared" si="9"/>
        <v/>
      </c>
      <c r="AO58" s="471" t="str">
        <f t="shared" si="10"/>
        <v/>
      </c>
      <c r="AP58" s="457" t="str">
        <f t="shared" si="11"/>
        <v/>
      </c>
      <c r="AQ58" s="284" t="str">
        <f>IF('JOURNÉE 1'!AP59="","",'JOURNÉE 1'!AP59)</f>
        <v/>
      </c>
      <c r="AR58" s="270" t="str">
        <f>IF('JOURNÉE 1'!AT59="","",'JOURNÉE 1'!AT59)</f>
        <v/>
      </c>
      <c r="AS58" s="270" t="str">
        <f t="shared" si="12"/>
        <v/>
      </c>
      <c r="AT58" s="270" t="str">
        <f t="shared" si="13"/>
        <v/>
      </c>
      <c r="AU58" s="270"/>
      <c r="AV58" s="286"/>
      <c r="AW58" s="270"/>
      <c r="AX58" s="270"/>
      <c r="AY58" s="270" t="str">
        <f t="shared" si="14"/>
        <v/>
      </c>
      <c r="AZ58" s="271" t="str">
        <f t="shared" si="15"/>
        <v/>
      </c>
      <c r="BA58" s="272" t="str">
        <f t="shared" si="16"/>
        <v/>
      </c>
      <c r="BB58" s="273" t="str">
        <f t="shared" si="50"/>
        <v/>
      </c>
      <c r="BC58" s="472" t="str">
        <f t="shared" si="18"/>
        <v/>
      </c>
      <c r="BD58" s="319"/>
      <c r="BE58" s="278" t="str">
        <f t="shared" si="19"/>
        <v/>
      </c>
      <c r="BF58" s="1639"/>
      <c r="BG58" s="1639"/>
      <c r="BH58" s="1833"/>
      <c r="BI58" s="1465"/>
      <c r="BJ58" s="1849"/>
      <c r="BK58" s="277"/>
      <c r="BL58" s="11"/>
      <c r="BM58" s="1723"/>
      <c r="BN58" s="1528"/>
      <c r="BO58" s="1528"/>
      <c r="BP58" s="1528"/>
      <c r="BQ58" s="1528"/>
      <c r="BR58" s="1852"/>
      <c r="BS58" s="1528"/>
      <c r="BT58" s="1514"/>
      <c r="BU58" s="1528"/>
      <c r="BV58" s="1796"/>
      <c r="BW58" s="1798"/>
      <c r="BX58" s="474" t="str">
        <f t="shared" si="20"/>
        <v/>
      </c>
      <c r="BY58" s="475" t="str">
        <f>IF('JOURNÉE 1'!C59=0,"",'JOURNÉE 1'!C59)</f>
        <v/>
      </c>
      <c r="BZ58" s="7">
        <v>50</v>
      </c>
      <c r="CA58" s="1445" t="s">
        <v>511</v>
      </c>
      <c r="CB58" s="1446">
        <v>36</v>
      </c>
      <c r="CC58" s="1447" t="s">
        <v>512</v>
      </c>
      <c r="CD58" s="17" t="s">
        <v>432</v>
      </c>
      <c r="CE58" s="882" t="str">
        <f t="shared" si="21"/>
        <v>MAX3</v>
      </c>
      <c r="CF58" s="878" t="s">
        <v>296</v>
      </c>
      <c r="CG58" s="7"/>
      <c r="CH58" s="94"/>
      <c r="CI58" s="1301" t="str">
        <f>IF(ISNA(VLOOKUP(CA58,'JOURNÉE 1'!$C$10:$AC$257,27,FALSE)),"",VLOOKUP(CA58,'JOURNÉE 1'!$C$10:$AC$257,27,FALSE))</f>
        <v/>
      </c>
      <c r="CJ58" s="465" t="str">
        <f>IF(ISNA(VLOOKUP(CA58,'JOURNÉE 2'!$C$10:$V$259,20,FALSE)),"",VLOOKUP(CA58,'JOURNÉE 2'!$C$10:$V$259,20,FALSE))</f>
        <v/>
      </c>
      <c r="CK58" s="1263" t="str">
        <f t="shared" si="48"/>
        <v/>
      </c>
      <c r="CL58" s="1266" t="s">
        <v>2029</v>
      </c>
      <c r="CM58" s="476" t="s">
        <v>2029</v>
      </c>
      <c r="CN58" s="476" t="s">
        <v>2029</v>
      </c>
      <c r="CO58" s="476" t="s">
        <v>2029</v>
      </c>
      <c r="CP58" s="476"/>
      <c r="CQ58" s="476"/>
      <c r="CR58" s="476"/>
      <c r="CS58" s="476"/>
      <c r="CT58" s="476"/>
      <c r="CU58" s="477"/>
      <c r="CV58" s="476"/>
      <c r="CW58" s="1270"/>
      <c r="CX58" s="11"/>
      <c r="CY58" s="1551"/>
      <c r="CZ58" s="7" t="str">
        <f>IF('JOURNÉE 2'!C23="","",'JOURNÉE 2'!C23)</f>
        <v/>
      </c>
      <c r="DA58" s="7" t="str">
        <f t="shared" si="51"/>
        <v/>
      </c>
      <c r="DB58" s="7" t="str">
        <f>IF('JOURNÉE 2'!V23=0,"",'JOURNÉE 2'!V23)</f>
        <v/>
      </c>
      <c r="DC58" s="7" t="str">
        <f>IF('JOURNÉE 2'!AJ23=0,"",'JOURNÉE 2'!AJ23)</f>
        <v/>
      </c>
      <c r="DD58" s="17" t="str">
        <f>IF(ISNA(VLOOKUP(BX22,'JOURNÉE 1'!$C$10:$AP$45,1,FALSE)),"",VLOOKUP(BX22,'JOURNÉE 1'!$C$10:$AP$45,1,FALSE))</f>
        <v/>
      </c>
      <c r="DE58" s="7" t="str">
        <f t="array" ref="DE58">IFERROR(INDEX(DD$9:DD$44,SMALL(IF(FREQUENCY(IF(DD$9:DD$80&lt;&gt;"",MATCH(DD$9:DD$80,DD$9:DD$80,0),""),ROW(DD$9:DD$80)-9)&gt;1,ROW(DD$9:DD$80)-9,""),ROW(A50))),"")</f>
        <v/>
      </c>
      <c r="DF58" s="468" t="str">
        <f t="array" ref="DF58">IF(DE58="","",MIN(IF(CZ$9:CZ$80=$DE58,DB$9:DB$80,"")))</f>
        <v/>
      </c>
      <c r="DG58" s="468" t="str">
        <f t="array" ref="DG58">IF(DE58="","",MIN(IF(CZ$9:CZ$80=$DE58,DC$9:DC$80,"")))</f>
        <v/>
      </c>
      <c r="DH58" s="7" t="str">
        <f>IF(ISNA(VLOOKUP(DD58,'JOURNÉE 2'!$C$10:$V$45,16,FALSE)),"",VLOOKUP(DD58,'JOURNÉE 2'!$C$10:$V$45,16,FALSE))</f>
        <v/>
      </c>
      <c r="DI58" s="7" t="str">
        <f>IF(ISNA(VLOOKUP(DD58,'JOURNÉE 2'!$C$10:$AJ$45,26,FALSE)),"",VLOOKUP(DD58,'JOURNÉE 2'!$C$10:$AJ$45,26,FALSE))</f>
        <v/>
      </c>
      <c r="DJ58" s="7" t="str">
        <f t="shared" si="24"/>
        <v/>
      </c>
      <c r="DK58" s="7" t="str">
        <f t="shared" si="25"/>
        <v/>
      </c>
      <c r="DL58" s="468" t="str">
        <f t="shared" si="26"/>
        <v/>
      </c>
      <c r="DM58" s="468" t="str">
        <f t="shared" si="27"/>
        <v/>
      </c>
      <c r="DN58" s="7" t="str">
        <f t="shared" si="28"/>
        <v/>
      </c>
      <c r="DO58" s="7"/>
      <c r="DP58" s="7"/>
      <c r="DQ58" s="7"/>
      <c r="DR58" s="11"/>
      <c r="DS58" s="469" t="str">
        <f ca="1">OFFSET($DK$9,INT((ROWS($1:50)-1)/2),MOD(ROWS($1:50)+1,2))</f>
        <v/>
      </c>
      <c r="DT58" s="7" t="str">
        <f t="shared" ca="1" si="29"/>
        <v/>
      </c>
      <c r="DU58" s="468" t="str">
        <f ca="1">OFFSET($DM$9,INT((ROWS($1:50)-1)/2),MOD(ROWS($1:50)+1,2))</f>
        <v/>
      </c>
      <c r="DV58" s="7" t="str">
        <f ca="1">IF(DT58="","",IF(DT58=0,"",IF(DT58="AB","",RANK(DT58,$DT$9:$DT$151,1)+COUNTIF($DT$9:DT58,DT58)-1)))</f>
        <v/>
      </c>
      <c r="DW58" s="468" t="str">
        <f t="shared" ca="1" si="30"/>
        <v/>
      </c>
      <c r="DX58" s="469" t="str">
        <f ca="1">OFFSET($DK$81,INT((ROWS($1:50)-1)/2),MOD(ROWS($1:50)+1,2))</f>
        <v/>
      </c>
      <c r="DY58" s="7" t="str">
        <f t="shared" ca="1" si="31"/>
        <v/>
      </c>
      <c r="DZ58" s="468" t="str">
        <f ca="1">OFFSET($DM$81,INT((ROWS($1:50)-1)/2),MOD(ROWS($1:50)+1,2))</f>
        <v/>
      </c>
      <c r="EA58" s="7" t="str">
        <f ca="1">IF(DY58="","",IF(DY58=0,"",IF(DY58="AB","",RANK(DY58,$DY$9:$DY$151,1)+COUNTIF($DY$9:DY58,DY58)-1)))</f>
        <v/>
      </c>
      <c r="EB58" s="468" t="str">
        <f t="shared" ca="1" si="32"/>
        <v/>
      </c>
      <c r="EC58" s="469" t="str">
        <f ca="1">OFFSET($DK$153,INT((ROWS($1:50)-1)/2),MOD(ROWS($1:50)+1,2))</f>
        <v/>
      </c>
      <c r="ED58" s="7" t="str">
        <f t="shared" ca="1" si="33"/>
        <v/>
      </c>
      <c r="EE58" s="468" t="str">
        <f ca="1">OFFSET($DM$153,INT((ROWS($1:50)-1)/2),MOD(ROWS($1:50)+1,2))</f>
        <v/>
      </c>
      <c r="EF58" s="7" t="str">
        <f ca="1">IF(EC58="","",IF(EC58=0,"",IF(EC58="AB","",RANK(EC58,$EC$9:$EC$104,1)+COUNTIF($EC$9:EC58,EC58)-1)))</f>
        <v/>
      </c>
      <c r="EG58" s="498" t="str">
        <f t="shared" ca="1" si="34"/>
        <v/>
      </c>
      <c r="EH58" s="468" t="str">
        <f ca="1">OFFSET($DK$201,INT((ROWS($1:50)-1)/2),MOD(ROWS($1:50)+1,2))</f>
        <v/>
      </c>
      <c r="EI58" s="7" t="str">
        <f t="shared" ca="1" si="35"/>
        <v/>
      </c>
      <c r="EJ58" s="468" t="str">
        <f ca="1">OFFSET($DM$201,INT((ROWS($1:50)-1)/2),MOD(ROWS($1:50)+1,2))</f>
        <v/>
      </c>
      <c r="EK58" s="7" t="str">
        <f ca="1">IF(EI58="","",IF(EI58=0,"",IF(EI58="AB","",RANK(EI58,$EI$9:$EI$104,1)+COUNTIF($EI$9:EI58,EI58)-1)))</f>
        <v/>
      </c>
      <c r="EL58" s="7" t="str">
        <f t="shared" ca="1" si="36"/>
        <v/>
      </c>
      <c r="EM58" s="469" t="str">
        <f ca="1">OFFSET($DK$237,INT((ROWS($1:50)-1)/2),MOD(ROWS($1:50)+1,2))</f>
        <v/>
      </c>
      <c r="EN58" s="7" t="str">
        <f t="shared" ca="1" si="37"/>
        <v/>
      </c>
      <c r="EO58" s="468" t="str">
        <f ca="1">OFFSET($DM$237,INT((ROWS($1:50)-1)/2),MOD(ROWS($1:50)+1,2))</f>
        <v/>
      </c>
      <c r="EP58" s="7" t="str">
        <f ca="1">IF(EN58="","",IF(EN58=0,"",IF(EN58="AB","",RANK(EN58,$EN$9:$EN$128,1)+COUNTIF($EN$9:EN58,EN58)-1)))</f>
        <v/>
      </c>
      <c r="EQ58" s="7" t="str">
        <f t="shared" ca="1" si="38"/>
        <v/>
      </c>
      <c r="ER58" s="469" t="str">
        <f ca="1">OFFSET($DK$305,INT((ROWS($1:50)-1)/2),MOD(ROWS($1:50)+1,2))</f>
        <v/>
      </c>
      <c r="ES58" s="7" t="str">
        <f t="shared" ca="1" si="39"/>
        <v/>
      </c>
      <c r="ET58" s="468" t="str">
        <f ca="1">OFFSET($DM$305,INT((ROWS($1:50)-1)/2),MOD(ROWS($1:50)+1,2))</f>
        <v/>
      </c>
      <c r="EU58" s="7" t="str">
        <f ca="1">IF(ES58="","",IF(ES58=0,"",IF(ES58="AB","",RANK(ES58,$ES$9:$ES$180,1)+COUNTIF($ES$9:ES58,ES58)-1)))</f>
        <v/>
      </c>
      <c r="EV58" s="468" t="str">
        <f t="shared" ca="1" si="40"/>
        <v/>
      </c>
      <c r="EW58" s="469" t="str">
        <f ca="1">OFFSET($DK$373,INT((ROWS($1:50)-1)/2),MOD(ROWS($1:50)+1,2))</f>
        <v/>
      </c>
      <c r="EX58" s="7" t="str">
        <f t="shared" ca="1" si="41"/>
        <v/>
      </c>
      <c r="EY58" s="468" t="str">
        <f ca="1">OFFSET($DM$373,INT((ROWS($1:50)-1)/2),MOD(ROWS($1:50)+1,2))</f>
        <v/>
      </c>
      <c r="EZ58" s="7" t="str">
        <f ca="1">IF(EX58="","",IF(EX58=0,"",IF(EX58="AB","",RANK(EX58,$EX$9:$EX$128,1)+COUNTIF($EX$9:EX58,EX58)-1)))</f>
        <v/>
      </c>
      <c r="FA58" s="468" t="str">
        <f t="shared" ca="1" si="42"/>
        <v/>
      </c>
      <c r="FB58" s="469" t="str">
        <f ca="1">OFFSET($DK$433,INT((ROWS($1:50)-1)/2),MOD(ROWS($1:50)+1,2))</f>
        <v/>
      </c>
      <c r="FC58" s="7" t="str">
        <f t="shared" ca="1" si="44"/>
        <v/>
      </c>
      <c r="FD58" s="468" t="str">
        <f ca="1">OFFSET($DM$433,INT((ROWS($1:50)-1)/2),MOD(ROWS($1:50)+1,2))</f>
        <v/>
      </c>
      <c r="FE58" s="7" t="str">
        <f ca="1">IF(FC58="","",IF(FC58=0,"",IF(FC58="AB","",RANK(FC58,$FC$9:$FC$122,1)+COUNTIF($FC$9:FC58,FC58)-1)))</f>
        <v/>
      </c>
      <c r="FF58" s="7" t="str">
        <f t="shared" ca="1" si="45"/>
        <v/>
      </c>
      <c r="FG58" s="475" t="str">
        <f ca="1">OFFSET($DK$489,INT((ROWS($1:50)-1)/2),MOD(ROWS($1:50)+1,2))</f>
        <v/>
      </c>
      <c r="FH58" s="935" t="str">
        <f t="shared" ca="1" si="46"/>
        <v/>
      </c>
      <c r="FI58" s="935" t="str">
        <f ca="1">OFFSET($DM$489,INT((ROWS($1:50)-1)/2),MOD(ROWS($1:50)+1,2))</f>
        <v/>
      </c>
      <c r="FJ58" s="935" t="str">
        <f ca="1">IF(FH58="","",IF(FH58=0,"",IF(FH58="AB","",RANK(FH58,$FH$9:$FH$122,1)+COUNTIF($FH$9:FH58,FH58)-1)))</f>
        <v/>
      </c>
      <c r="FK58" s="935" t="str">
        <f t="shared" ca="1" si="47"/>
        <v/>
      </c>
    </row>
    <row r="59" spans="1:167" ht="15.75" customHeight="1" x14ac:dyDescent="0.4">
      <c r="A59" s="1639"/>
      <c r="B59" s="1831"/>
      <c r="C59" s="232" t="str">
        <f>IF(ISBLANK('JOURNÉE 2'!C60),"",'JOURNÉE 2'!C60)</f>
        <v/>
      </c>
      <c r="D59" s="98" t="str">
        <f>IF(ISBLANK('JOURNÉE 2'!D60),"",'JOURNÉE 2'!D60)</f>
        <v/>
      </c>
      <c r="E59" s="98" t="str">
        <f>IF(ISBLANK('JOURNÉE 2'!E60),"",'JOURNÉE 2'!E60)</f>
        <v/>
      </c>
      <c r="F59" s="87" t="str">
        <f>IF(ISBLANK('JOURNÉE 2'!F60),"",'JOURNÉE 2'!F60)</f>
        <v/>
      </c>
      <c r="G59" s="87" t="str">
        <f>IF(ISBLANK('JOURNÉE 2'!G60),"",'JOURNÉE 2'!G60)</f>
        <v/>
      </c>
      <c r="H59" s="470" t="str">
        <f>IF(ISBLANK('JOURNÉE 2'!I60),"",'JOURNÉE 2'!I60)</f>
        <v/>
      </c>
      <c r="I59" s="1834" t="str">
        <f>IF(ISBLANK('JOURNÉE 2'!K60),"",'JOURNÉE 2'!K60)</f>
        <v/>
      </c>
      <c r="J59" s="1466" t="str">
        <f>IF(OR(I59="",I59=0,I59=999),"",I59)</f>
        <v/>
      </c>
      <c r="K59" s="1466" t="str">
        <f>IF('JOURNÉE 1'!K60=0,"",'JOURNÉE 1'!K60)</f>
        <v/>
      </c>
      <c r="L59" s="1466" t="str">
        <f>IF(OR(K59="",K59=0,K59=999),"",K59)</f>
        <v/>
      </c>
      <c r="M59" s="87"/>
      <c r="N59" s="87"/>
      <c r="O59" s="87"/>
      <c r="P59" s="87"/>
      <c r="Q59" s="1825" t="str">
        <f>IF(I59="","",I59-$BE$5)</f>
        <v/>
      </c>
      <c r="R59" s="1466" t="str">
        <f>IF(I59="","",RANK(I59,($I$9:$K$260),1))</f>
        <v/>
      </c>
      <c r="S59" s="1466" t="str">
        <f>IF(R59&gt;20,"",IF(R59&lt;=190,40-((R59-1)*2),1))</f>
        <v/>
      </c>
      <c r="T59" s="1834" t="str">
        <f>IF(OR(I59=""),"",RANK(I59,($I$45:$I$80),1))</f>
        <v/>
      </c>
      <c r="U59" s="1485" t="str">
        <f>IF(OR(K59=""),"",RANK(K59,($K$45:$K$80),1))</f>
        <v/>
      </c>
      <c r="V59" s="1485" t="str">
        <f>IF(T59="","",IF(T59&gt;3,"",IF(T59=1,I59,IF(T59=2,I59,IF(T59=3,I59)))))</f>
        <v/>
      </c>
      <c r="W59" s="279" t="str">
        <f>IF(ISBLANK('JOURNÉE 2'!U60),"",'JOURNÉE 2'!U60)</f>
        <v/>
      </c>
      <c r="X59" s="83" t="str">
        <f t="shared" si="0"/>
        <v/>
      </c>
      <c r="Y59" s="140" t="str">
        <f>IF('JOURNÉE 1'!AB60=0,"",'JOURNÉE 1'!AB60)</f>
        <v/>
      </c>
      <c r="Z59" s="83" t="str">
        <f t="shared" si="1"/>
        <v/>
      </c>
      <c r="AA59" s="83" t="str">
        <f t="shared" si="43"/>
        <v/>
      </c>
      <c r="AB59" s="118" t="str">
        <f t="shared" si="49"/>
        <v/>
      </c>
      <c r="AC59" s="83" t="str">
        <f t="shared" si="3"/>
        <v/>
      </c>
      <c r="AD59" s="83" t="str">
        <f>IF('JOURNÉE 1'!AG60="","",'JOURNÉE 1'!AG60)</f>
        <v/>
      </c>
      <c r="AE59" s="455" t="str">
        <f t="shared" si="4"/>
        <v/>
      </c>
      <c r="AF59" s="85" t="str">
        <f t="shared" si="5"/>
        <v/>
      </c>
      <c r="AG59" s="85" t="str">
        <f t="shared" si="6"/>
        <v/>
      </c>
      <c r="AH59" s="85"/>
      <c r="AI59" s="85"/>
      <c r="AJ59" s="87"/>
      <c r="AK59" s="136"/>
      <c r="AL59" s="276" t="str">
        <f t="shared" si="7"/>
        <v/>
      </c>
      <c r="AM59" s="87" t="str">
        <f t="shared" si="8"/>
        <v/>
      </c>
      <c r="AN59" s="471" t="str">
        <f t="shared" si="9"/>
        <v/>
      </c>
      <c r="AO59" s="471" t="str">
        <f t="shared" si="10"/>
        <v/>
      </c>
      <c r="AP59" s="457" t="str">
        <f t="shared" si="11"/>
        <v/>
      </c>
      <c r="AQ59" s="284" t="str">
        <f>IF('JOURNÉE 1'!AP60="","",'JOURNÉE 1'!AP60)</f>
        <v/>
      </c>
      <c r="AR59" s="270" t="str">
        <f>IF('JOURNÉE 1'!AT60="","",'JOURNÉE 1'!AT60)</f>
        <v/>
      </c>
      <c r="AS59" s="270" t="str">
        <f t="shared" si="12"/>
        <v/>
      </c>
      <c r="AT59" s="270" t="str">
        <f t="shared" si="13"/>
        <v/>
      </c>
      <c r="AU59" s="270"/>
      <c r="AV59" s="286"/>
      <c r="AW59" s="270"/>
      <c r="AX59" s="270"/>
      <c r="AY59" s="270" t="str">
        <f t="shared" si="14"/>
        <v/>
      </c>
      <c r="AZ59" s="271" t="str">
        <f t="shared" si="15"/>
        <v/>
      </c>
      <c r="BA59" s="272" t="str">
        <f t="shared" si="16"/>
        <v/>
      </c>
      <c r="BB59" s="273" t="str">
        <f t="shared" si="50"/>
        <v/>
      </c>
      <c r="BC59" s="472" t="str">
        <f t="shared" si="18"/>
        <v/>
      </c>
      <c r="BD59" s="319"/>
      <c r="BE59" s="278" t="str">
        <f t="shared" si="19"/>
        <v/>
      </c>
      <c r="BF59" s="1639"/>
      <c r="BG59" s="1639"/>
      <c r="BH59" s="1823" t="str">
        <f>IF('JOURNÉE 1'!K60=0,"",'JOURNÉE 1'!K60)</f>
        <v/>
      </c>
      <c r="BI59" s="1815" t="str">
        <f>IF(ISBLANK('JOURNÉE 2'!K60),"",'JOURNÉE 2'!K60)</f>
        <v/>
      </c>
      <c r="BJ59" s="1817" t="str">
        <f>IF(BW59="","",BW59)</f>
        <v/>
      </c>
      <c r="BK59" s="483"/>
      <c r="BL59" s="11"/>
      <c r="BM59" s="1513" t="str">
        <f>IF(OR(C59="",C60=""),"",CONCATENATE(C59,C60))</f>
        <v/>
      </c>
      <c r="BN59" s="1606" t="str">
        <f>IF(OR('JOURNÉE 1'!C60="",'JOURNÉE 1'!C61=""),"",CONCATENATE('JOURNÉE 1'!C60,'JOURNÉE 1'!C61))</f>
        <v/>
      </c>
      <c r="BO59" s="1606" t="str">
        <f>IF(I59="","",I59)</f>
        <v/>
      </c>
      <c r="BP59" s="1855">
        <f>IF(ISNA(VLOOKUP(BM59,'JOURNÉE 1'!$BI$10:$BK$257,2,FALSE)),"",VLOOKUP(BM59,'JOURNÉE 1'!$BI$10:$BK$257,2,FALSE))</f>
        <v>0</v>
      </c>
      <c r="BQ59" s="1606" t="str">
        <f>IF(BO59="","",MIN(BO59:BP59))</f>
        <v/>
      </c>
      <c r="BR59" s="1851" t="str">
        <f>IF(BS59="","",MIN(BS59:BT59))</f>
        <v/>
      </c>
      <c r="BS59" s="1606" t="str">
        <f>IF('JOURNÉE 1'!L60=0,"",'JOURNÉE 1'!L60)</f>
        <v/>
      </c>
      <c r="BT59" s="1809" t="str">
        <f>IF(ISNA(VLOOKUP(BN59,'JOURNÉE 2'!$BE$10:$BF$257,2,FALSE)),"",VLOOKUP(BN59,'JOURNÉE 2'!$BE$10:$BF$257,2,FALSE))</f>
        <v/>
      </c>
      <c r="BU59" s="1606" t="str">
        <f>IF(BT59=BR59,"",BR59)</f>
        <v/>
      </c>
      <c r="BV59" s="1795" t="str">
        <f>IF(BP59=BQ59,"",BQ59)</f>
        <v/>
      </c>
      <c r="BW59" s="1797"/>
      <c r="BX59" s="474" t="str">
        <f t="shared" si="20"/>
        <v/>
      </c>
      <c r="BY59" s="475" t="str">
        <f>IF('JOURNÉE 1'!C60=0,"",'JOURNÉE 1'!C60)</f>
        <v/>
      </c>
      <c r="BZ59" s="7">
        <v>51</v>
      </c>
      <c r="CA59" s="1445" t="s">
        <v>513</v>
      </c>
      <c r="CB59" s="1446">
        <v>36</v>
      </c>
      <c r="CC59" s="1447" t="s">
        <v>514</v>
      </c>
      <c r="CD59" s="17" t="s">
        <v>432</v>
      </c>
      <c r="CE59" s="882" t="str">
        <f t="shared" si="21"/>
        <v>MAX3</v>
      </c>
      <c r="CF59" s="878" t="s">
        <v>297</v>
      </c>
      <c r="CG59" s="7"/>
      <c r="CH59" s="94"/>
      <c r="CI59" s="1301" t="str">
        <f>IF(ISNA(VLOOKUP(CA59,'JOURNÉE 1'!$C$10:$AC$257,27,FALSE)),"",VLOOKUP(CA59,'JOURNÉE 1'!$C$10:$AC$257,27,FALSE))</f>
        <v/>
      </c>
      <c r="CJ59" s="465" t="str">
        <f>IF(ISNA(VLOOKUP(CA59,'JOURNÉE 2'!$C$10:$V$259,20,FALSE)),"",VLOOKUP(CA59,'JOURNÉE 2'!$C$10:$V$259,20,FALSE))</f>
        <v/>
      </c>
      <c r="CK59" s="1263" t="str">
        <f t="shared" si="48"/>
        <v/>
      </c>
      <c r="CL59" s="1266" t="s">
        <v>2029</v>
      </c>
      <c r="CM59" s="476" t="s">
        <v>2029</v>
      </c>
      <c r="CN59" s="476" t="s">
        <v>2029</v>
      </c>
      <c r="CO59" s="476" t="s">
        <v>2029</v>
      </c>
      <c r="CP59" s="476"/>
      <c r="CQ59" s="476"/>
      <c r="CR59" s="476"/>
      <c r="CS59" s="476"/>
      <c r="CT59" s="476"/>
      <c r="CU59" s="477"/>
      <c r="CV59" s="476"/>
      <c r="CW59" s="1270"/>
      <c r="CX59" s="11"/>
      <c r="CY59" s="1551"/>
      <c r="CZ59" s="7" t="str">
        <f>IF('JOURNÉE 2'!C24="","",'JOURNÉE 2'!C24)</f>
        <v/>
      </c>
      <c r="DA59" s="7" t="str">
        <f t="shared" si="51"/>
        <v/>
      </c>
      <c r="DB59" s="7" t="str">
        <f>IF('JOURNÉE 2'!V24=0,"",'JOURNÉE 2'!V24)</f>
        <v/>
      </c>
      <c r="DC59" s="7" t="str">
        <f>IF('JOURNÉE 2'!AJ24=0,"",'JOURNÉE 2'!AJ24)</f>
        <v/>
      </c>
      <c r="DD59" s="17" t="str">
        <f>IF(ISNA(VLOOKUP(BX23,'JOURNÉE 1'!$C$10:$AP$45,1,FALSE)),"",VLOOKUP(BX23,'JOURNÉE 1'!$C$10:$AP$45,1,FALSE))</f>
        <v/>
      </c>
      <c r="DE59" s="7" t="str">
        <f t="array" ref="DE59">IFERROR(INDEX(DD$9:DD$44,SMALL(IF(FREQUENCY(IF(DD$9:DD$80&lt;&gt;"",MATCH(DD$9:DD$80,DD$9:DD$80,0),""),ROW(DD$9:DD$80)-9)&gt;1,ROW(DD$9:DD$80)-9,""),ROW(A51))),"")</f>
        <v/>
      </c>
      <c r="DF59" s="468" t="str">
        <f t="array" ref="DF59">IF(DE59="","",MIN(IF(CZ$9:CZ$80=$DE59,DB$9:DB$80,"")))</f>
        <v/>
      </c>
      <c r="DG59" s="468" t="str">
        <f t="array" ref="DG59">IF(DE59="","",MIN(IF(CZ$9:CZ$80=$DE59,DC$9:DC$80,"")))</f>
        <v/>
      </c>
      <c r="DH59" s="7" t="str">
        <f>IF(ISNA(VLOOKUP(DD59,'JOURNÉE 2'!$C$10:$V$45,16,FALSE)),"",VLOOKUP(DD59,'JOURNÉE 2'!$C$10:$V$45,16,FALSE))</f>
        <v/>
      </c>
      <c r="DI59" s="7" t="str">
        <f>IF(ISNA(VLOOKUP(DD59,'JOURNÉE 2'!$C$10:$AJ$45,26,FALSE)),"",VLOOKUP(DD59,'JOURNÉE 2'!$C$10:$AJ$45,26,FALSE))</f>
        <v/>
      </c>
      <c r="DJ59" s="7" t="str">
        <f t="shared" si="24"/>
        <v/>
      </c>
      <c r="DK59" s="7" t="str">
        <f t="shared" si="25"/>
        <v/>
      </c>
      <c r="DL59" s="468" t="str">
        <f t="shared" si="26"/>
        <v/>
      </c>
      <c r="DM59" s="468" t="str">
        <f t="shared" si="27"/>
        <v/>
      </c>
      <c r="DN59" s="7" t="str">
        <f t="shared" si="28"/>
        <v/>
      </c>
      <c r="DO59" s="7"/>
      <c r="DP59" s="7"/>
      <c r="DQ59" s="7"/>
      <c r="DR59" s="11"/>
      <c r="DS59" s="469" t="str">
        <f ca="1">OFFSET($DK$9,INT((ROWS($1:51)-1)/2),MOD(ROWS($1:51)+1,2))</f>
        <v/>
      </c>
      <c r="DT59" s="7" t="str">
        <f t="shared" ca="1" si="29"/>
        <v/>
      </c>
      <c r="DU59" s="468" t="str">
        <f ca="1">OFFSET($DM$9,INT((ROWS($1:51)-1)/2),MOD(ROWS($1:51)+1,2))</f>
        <v/>
      </c>
      <c r="DV59" s="7" t="str">
        <f ca="1">IF(DT59="","",IF(DT59=0,"",IF(DT59="AB","",RANK(DT59,$DT$9:$DT$151,1)+COUNTIF($DT$9:DT59,DT59)-1)))</f>
        <v/>
      </c>
      <c r="DW59" s="468" t="str">
        <f t="shared" ca="1" si="30"/>
        <v/>
      </c>
      <c r="DX59" s="469" t="str">
        <f ca="1">OFFSET($DK$81,INT((ROWS($1:51)-1)/2),MOD(ROWS($1:51)+1,2))</f>
        <v/>
      </c>
      <c r="DY59" s="7" t="str">
        <f t="shared" ca="1" si="31"/>
        <v/>
      </c>
      <c r="DZ59" s="468" t="str">
        <f ca="1">OFFSET($DM$81,INT((ROWS($1:51)-1)/2),MOD(ROWS($1:51)+1,2))</f>
        <v/>
      </c>
      <c r="EA59" s="7" t="str">
        <f ca="1">IF(DY59="","",IF(DY59=0,"",IF(DY59="AB","",RANK(DY59,$DY$9:$DY$151,1)+COUNTIF($DY$9:DY59,DY59)-1)))</f>
        <v/>
      </c>
      <c r="EB59" s="468" t="str">
        <f t="shared" ca="1" si="32"/>
        <v/>
      </c>
      <c r="EC59" s="469">
        <f ca="1">OFFSET($DK$153,INT((ROWS($1:51)-1)/2),MOD(ROWS($1:51)+1,2))</f>
        <v>104</v>
      </c>
      <c r="ED59" s="7">
        <f t="shared" ca="1" si="33"/>
        <v>104</v>
      </c>
      <c r="EE59" s="468">
        <f ca="1">OFFSET($DM$153,INT((ROWS($1:51)-1)/2),MOD(ROWS($1:51)+1,2))</f>
        <v>68</v>
      </c>
      <c r="EF59" s="7">
        <f ca="1">IF(EC59="","",IF(EC59=0,"",IF(EC59="AB","",RANK(EC59,$EC$9:$EC$104,1)+COUNTIF($EC$9:EC59,EC59)-1)))</f>
        <v>7</v>
      </c>
      <c r="EG59" s="498">
        <f t="shared" ca="1" si="34"/>
        <v>68</v>
      </c>
      <c r="EH59" s="468" t="str">
        <f ca="1">OFFSET($DK$201,INT((ROWS($1:51)-1)/2),MOD(ROWS($1:51)+1,2))</f>
        <v/>
      </c>
      <c r="EI59" s="7" t="str">
        <f t="shared" ca="1" si="35"/>
        <v/>
      </c>
      <c r="EJ59" s="468" t="str">
        <f ca="1">OFFSET($DM$201,INT((ROWS($1:51)-1)/2),MOD(ROWS($1:51)+1,2))</f>
        <v/>
      </c>
      <c r="EK59" s="7" t="str">
        <f ca="1">IF(EI59="","",IF(EI59=0,"",IF(EI59="AB","",RANK(EI59,$EI$9:$EI$104,1)+COUNTIF($EI$9:EI59,EI59)-1)))</f>
        <v/>
      </c>
      <c r="EL59" s="7" t="str">
        <f t="shared" ca="1" si="36"/>
        <v/>
      </c>
      <c r="EM59" s="469" t="str">
        <f ca="1">OFFSET($DK$237,INT((ROWS($1:51)-1)/2),MOD(ROWS($1:51)+1,2))</f>
        <v/>
      </c>
      <c r="EN59" s="7" t="str">
        <f t="shared" ca="1" si="37"/>
        <v/>
      </c>
      <c r="EO59" s="468" t="str">
        <f ca="1">OFFSET($DM$237,INT((ROWS($1:51)-1)/2),MOD(ROWS($1:51)+1,2))</f>
        <v/>
      </c>
      <c r="EP59" s="7" t="str">
        <f ca="1">IF(EN59="","",IF(EN59=0,"",IF(EN59="AB","",RANK(EN59,$EN$9:$EN$128,1)+COUNTIF($EN$9:EN59,EN59)-1)))</f>
        <v/>
      </c>
      <c r="EQ59" s="7" t="str">
        <f t="shared" ca="1" si="38"/>
        <v/>
      </c>
      <c r="ER59" s="469" t="str">
        <f ca="1">OFFSET($DK$305,INT((ROWS($1:51)-1)/2),MOD(ROWS($1:51)+1,2))</f>
        <v/>
      </c>
      <c r="ES59" s="7" t="str">
        <f t="shared" ca="1" si="39"/>
        <v/>
      </c>
      <c r="ET59" s="468" t="str">
        <f ca="1">OFFSET($DM$305,INT((ROWS($1:51)-1)/2),MOD(ROWS($1:51)+1,2))</f>
        <v/>
      </c>
      <c r="EU59" s="7" t="str">
        <f ca="1">IF(ES59="","",IF(ES59=0,"",IF(ES59="AB","",RANK(ES59,$ES$9:$ES$180,1)+COUNTIF($ES$9:ES59,ES59)-1)))</f>
        <v/>
      </c>
      <c r="EV59" s="468" t="str">
        <f t="shared" ca="1" si="40"/>
        <v/>
      </c>
      <c r="EW59" s="469" t="str">
        <f ca="1">OFFSET($DK$373,INT((ROWS($1:51)-1)/2),MOD(ROWS($1:51)+1,2))</f>
        <v/>
      </c>
      <c r="EX59" s="7" t="str">
        <f t="shared" ca="1" si="41"/>
        <v/>
      </c>
      <c r="EY59" s="468" t="str">
        <f ca="1">OFFSET($DM$373,INT((ROWS($1:51)-1)/2),MOD(ROWS($1:51)+1,2))</f>
        <v/>
      </c>
      <c r="EZ59" s="7" t="str">
        <f ca="1">IF(EX59="","",IF(EX59=0,"",IF(EX59="AB","",RANK(EX59,$EX$9:$EX$128,1)+COUNTIF($EX$9:EX59,EX59)-1)))</f>
        <v/>
      </c>
      <c r="FA59" s="468" t="str">
        <f t="shared" ca="1" si="42"/>
        <v/>
      </c>
      <c r="FB59" s="469" t="str">
        <f ca="1">OFFSET($DK$433,INT((ROWS($1:51)-1)/2),MOD(ROWS($1:51)+1,2))</f>
        <v/>
      </c>
      <c r="FC59" s="7" t="str">
        <f t="shared" ca="1" si="44"/>
        <v/>
      </c>
      <c r="FD59" s="468" t="str">
        <f ca="1">OFFSET($DM$433,INT((ROWS($1:51)-1)/2),MOD(ROWS($1:51)+1,2))</f>
        <v/>
      </c>
      <c r="FE59" s="7" t="str">
        <f ca="1">IF(FC59="","",IF(FC59=0,"",IF(FC59="AB","",RANK(FC59,$FC$9:$FC$122,1)+COUNTIF($FC$9:FC59,FC59)-1)))</f>
        <v/>
      </c>
      <c r="FF59" s="7" t="str">
        <f t="shared" ca="1" si="45"/>
        <v/>
      </c>
      <c r="FG59" s="475" t="str">
        <f ca="1">OFFSET($DK$489,INT((ROWS($1:51)-1)/2),MOD(ROWS($1:51)+1,2))</f>
        <v/>
      </c>
      <c r="FH59" s="935" t="str">
        <f t="shared" ca="1" si="46"/>
        <v/>
      </c>
      <c r="FI59" s="935" t="str">
        <f ca="1">OFFSET($DM$489,INT((ROWS($1:51)-1)/2),MOD(ROWS($1:51)+1,2))</f>
        <v/>
      </c>
      <c r="FJ59" s="935" t="str">
        <f ca="1">IF(FH59="","",IF(FH59=0,"",IF(FH59="AB","",RANK(FH59,$FH$9:$FH$122,1)+COUNTIF($FH$9:FH59,FH59)-1)))</f>
        <v/>
      </c>
      <c r="FK59" s="935" t="str">
        <f t="shared" ca="1" si="47"/>
        <v/>
      </c>
    </row>
    <row r="60" spans="1:167" ht="15.75" customHeight="1" x14ac:dyDescent="0.4">
      <c r="A60" s="1639"/>
      <c r="B60" s="1483"/>
      <c r="C60" s="232" t="str">
        <f>IF(ISBLANK('JOURNÉE 2'!C61),"",'JOURNÉE 2'!C61)</f>
        <v/>
      </c>
      <c r="D60" s="98" t="str">
        <f>IF(ISBLANK('JOURNÉE 2'!D61),"",'JOURNÉE 2'!D61)</f>
        <v/>
      </c>
      <c r="E60" s="98" t="str">
        <f>IF(ISBLANK('JOURNÉE 2'!E61),"",'JOURNÉE 2'!E61)</f>
        <v/>
      </c>
      <c r="F60" s="87" t="str">
        <f>IF(ISBLANK('JOURNÉE 2'!F61),"",'JOURNÉE 2'!F61)</f>
        <v/>
      </c>
      <c r="G60" s="87" t="str">
        <f>IF(ISBLANK('JOURNÉE 2'!G61),"",'JOURNÉE 2'!G61)</f>
        <v/>
      </c>
      <c r="H60" s="470" t="str">
        <f>IF(ISBLANK('JOURNÉE 2'!I61),"",'JOURNÉE 2'!I61)</f>
        <v/>
      </c>
      <c r="I60" s="1833"/>
      <c r="J60" s="1465"/>
      <c r="K60" s="1465"/>
      <c r="L60" s="1465"/>
      <c r="M60" s="87"/>
      <c r="N60" s="87"/>
      <c r="O60" s="87"/>
      <c r="P60" s="87"/>
      <c r="Q60" s="1847"/>
      <c r="R60" s="1465"/>
      <c r="S60" s="1465"/>
      <c r="T60" s="1833"/>
      <c r="U60" s="1465"/>
      <c r="V60" s="1465"/>
      <c r="W60" s="279" t="str">
        <f>IF(ISBLANK('JOURNÉE 2'!U61),"",'JOURNÉE 2'!U61)</f>
        <v/>
      </c>
      <c r="X60" s="83" t="str">
        <f t="shared" si="0"/>
        <v/>
      </c>
      <c r="Y60" s="140" t="str">
        <f>IF('JOURNÉE 1'!AB61=0,"",'JOURNÉE 1'!AB61)</f>
        <v/>
      </c>
      <c r="Z60" s="83" t="str">
        <f t="shared" si="1"/>
        <v/>
      </c>
      <c r="AA60" s="83" t="str">
        <f t="shared" si="43"/>
        <v/>
      </c>
      <c r="AB60" s="118" t="str">
        <f t="shared" si="49"/>
        <v/>
      </c>
      <c r="AC60" s="83" t="str">
        <f t="shared" si="3"/>
        <v/>
      </c>
      <c r="AD60" s="83" t="str">
        <f>IF('JOURNÉE 1'!AG61="","",'JOURNÉE 1'!AG61)</f>
        <v/>
      </c>
      <c r="AE60" s="455" t="str">
        <f t="shared" si="4"/>
        <v/>
      </c>
      <c r="AF60" s="85" t="str">
        <f t="shared" si="5"/>
        <v/>
      </c>
      <c r="AG60" s="85" t="str">
        <f t="shared" si="6"/>
        <v/>
      </c>
      <c r="AH60" s="85"/>
      <c r="AI60" s="85"/>
      <c r="AJ60" s="87"/>
      <c r="AK60" s="136"/>
      <c r="AL60" s="276" t="str">
        <f t="shared" si="7"/>
        <v/>
      </c>
      <c r="AM60" s="87" t="str">
        <f t="shared" si="8"/>
        <v/>
      </c>
      <c r="AN60" s="471" t="str">
        <f t="shared" si="9"/>
        <v/>
      </c>
      <c r="AO60" s="471" t="str">
        <f t="shared" si="10"/>
        <v/>
      </c>
      <c r="AP60" s="457" t="str">
        <f t="shared" si="11"/>
        <v/>
      </c>
      <c r="AQ60" s="284" t="str">
        <f>IF('JOURNÉE 1'!AP61="","",'JOURNÉE 1'!AP61)</f>
        <v/>
      </c>
      <c r="AR60" s="270" t="str">
        <f>IF('JOURNÉE 1'!AT61="","",'JOURNÉE 1'!AT61)</f>
        <v/>
      </c>
      <c r="AS60" s="270" t="str">
        <f t="shared" si="12"/>
        <v/>
      </c>
      <c r="AT60" s="270" t="str">
        <f t="shared" si="13"/>
        <v/>
      </c>
      <c r="AU60" s="270"/>
      <c r="AV60" s="286"/>
      <c r="AW60" s="270"/>
      <c r="AX60" s="270"/>
      <c r="AY60" s="270" t="str">
        <f t="shared" si="14"/>
        <v/>
      </c>
      <c r="AZ60" s="271" t="str">
        <f t="shared" si="15"/>
        <v/>
      </c>
      <c r="BA60" s="272" t="str">
        <f t="shared" si="16"/>
        <v/>
      </c>
      <c r="BB60" s="273" t="str">
        <f t="shared" si="50"/>
        <v/>
      </c>
      <c r="BC60" s="472" t="str">
        <f t="shared" si="18"/>
        <v/>
      </c>
      <c r="BD60" s="319"/>
      <c r="BE60" s="278" t="str">
        <f t="shared" si="19"/>
        <v/>
      </c>
      <c r="BF60" s="1639"/>
      <c r="BG60" s="1639"/>
      <c r="BH60" s="1833"/>
      <c r="BI60" s="1465"/>
      <c r="BJ60" s="1849"/>
      <c r="BK60" s="483"/>
      <c r="BL60" s="11"/>
      <c r="BM60" s="1723"/>
      <c r="BN60" s="1528"/>
      <c r="BO60" s="1528"/>
      <c r="BP60" s="1528"/>
      <c r="BQ60" s="1528"/>
      <c r="BR60" s="1852"/>
      <c r="BS60" s="1528"/>
      <c r="BT60" s="1514"/>
      <c r="BU60" s="1528"/>
      <c r="BV60" s="1796"/>
      <c r="BW60" s="1798"/>
      <c r="BX60" s="474" t="str">
        <f t="shared" si="20"/>
        <v/>
      </c>
      <c r="BY60" s="475" t="str">
        <f>IF('JOURNÉE 1'!C61=0,"",'JOURNÉE 1'!C61)</f>
        <v/>
      </c>
      <c r="BZ60" s="7">
        <v>52</v>
      </c>
      <c r="CA60" s="1445" t="s">
        <v>515</v>
      </c>
      <c r="CB60" s="1446">
        <v>36</v>
      </c>
      <c r="CC60" s="1447" t="s">
        <v>516</v>
      </c>
      <c r="CD60" s="17" t="s">
        <v>432</v>
      </c>
      <c r="CE60" s="882" t="str">
        <f t="shared" si="21"/>
        <v>MAX3</v>
      </c>
      <c r="CF60" s="878" t="s">
        <v>522</v>
      </c>
      <c r="CG60" s="7"/>
      <c r="CH60" s="94"/>
      <c r="CI60" s="1301" t="str">
        <f>IF(ISNA(VLOOKUP(CA60,'JOURNÉE 1'!$C$10:$AC$257,27,FALSE)),"",VLOOKUP(CA60,'JOURNÉE 1'!$C$10:$AC$257,27,FALSE))</f>
        <v/>
      </c>
      <c r="CJ60" s="465" t="str">
        <f>IF(ISNA(VLOOKUP(CA60,'JOURNÉE 2'!$C$10:$V$259,20,FALSE)),"",VLOOKUP(CA60,'JOURNÉE 2'!$C$10:$V$259,20,FALSE))</f>
        <v/>
      </c>
      <c r="CK60" s="1263" t="str">
        <f t="shared" si="48"/>
        <v/>
      </c>
      <c r="CL60" s="1266" t="s">
        <v>2029</v>
      </c>
      <c r="CM60" s="476" t="s">
        <v>2029</v>
      </c>
      <c r="CN60" s="476" t="s">
        <v>2029</v>
      </c>
      <c r="CO60" s="476" t="s">
        <v>2029</v>
      </c>
      <c r="CP60" s="476"/>
      <c r="CQ60" s="476"/>
      <c r="CR60" s="476"/>
      <c r="CS60" s="476"/>
      <c r="CT60" s="476"/>
      <c r="CU60" s="477"/>
      <c r="CV60" s="476"/>
      <c r="CW60" s="1270"/>
      <c r="CX60" s="11"/>
      <c r="CY60" s="1551"/>
      <c r="CZ60" s="7" t="str">
        <f>IF('JOURNÉE 2'!C25="","",'JOURNÉE 2'!C25)</f>
        <v/>
      </c>
      <c r="DA60" s="7" t="str">
        <f t="shared" si="51"/>
        <v/>
      </c>
      <c r="DB60" s="7" t="str">
        <f>IF('JOURNÉE 2'!V25=0,"",'JOURNÉE 2'!V25)</f>
        <v/>
      </c>
      <c r="DC60" s="7" t="str">
        <f>IF('JOURNÉE 2'!AJ25=0,"",'JOURNÉE 2'!AJ25)</f>
        <v/>
      </c>
      <c r="DD60" s="17" t="str">
        <f>IF(ISNA(VLOOKUP(BX24,'JOURNÉE 1'!$C$10:$AP$45,1,FALSE)),"",VLOOKUP(BX24,'JOURNÉE 1'!$C$10:$AP$45,1,FALSE))</f>
        <v/>
      </c>
      <c r="DE60" s="7" t="str">
        <f t="array" ref="DE60">IFERROR(INDEX(DD$9:DD$44,SMALL(IF(FREQUENCY(IF(DD$9:DD$80&lt;&gt;"",MATCH(DD$9:DD$80,DD$9:DD$80,0),""),ROW(DD$9:DD$80)-9)&gt;1,ROW(DD$9:DD$80)-9,""),ROW(A52))),"")</f>
        <v/>
      </c>
      <c r="DF60" s="468" t="str">
        <f t="array" ref="DF60">IF(DE60="","",MIN(IF(CZ$9:CZ$80=$DE60,DB$9:DB$80,"")))</f>
        <v/>
      </c>
      <c r="DG60" s="468" t="str">
        <f t="array" ref="DG60">IF(DE60="","",MIN(IF(CZ$9:CZ$80=$DE60,DC$9:DC$80,"")))</f>
        <v/>
      </c>
      <c r="DH60" s="7" t="str">
        <f>IF(ISNA(VLOOKUP(DD60,'JOURNÉE 2'!$C$10:$V$45,16,FALSE)),"",VLOOKUP(DD60,'JOURNÉE 2'!$C$10:$V$45,16,FALSE))</f>
        <v/>
      </c>
      <c r="DI60" s="7" t="str">
        <f>IF(ISNA(VLOOKUP(DD60,'JOURNÉE 2'!$C$10:$AJ$45,26,FALSE)),"",VLOOKUP(DD60,'JOURNÉE 2'!$C$10:$AJ$45,26,FALSE))</f>
        <v/>
      </c>
      <c r="DJ60" s="7" t="str">
        <f t="shared" si="24"/>
        <v/>
      </c>
      <c r="DK60" s="7" t="str">
        <f t="shared" si="25"/>
        <v/>
      </c>
      <c r="DL60" s="468" t="str">
        <f t="shared" si="26"/>
        <v/>
      </c>
      <c r="DM60" s="468" t="str">
        <f t="shared" si="27"/>
        <v/>
      </c>
      <c r="DN60" s="7" t="str">
        <f t="shared" si="28"/>
        <v/>
      </c>
      <c r="DO60" s="7"/>
      <c r="DP60" s="7"/>
      <c r="DQ60" s="7"/>
      <c r="DR60" s="11"/>
      <c r="DS60" s="469" t="str">
        <f ca="1">OFFSET($DK$9,INT((ROWS($1:52)-1)/2),MOD(ROWS($1:52)+1,2))</f>
        <v/>
      </c>
      <c r="DT60" s="7" t="str">
        <f t="shared" ca="1" si="29"/>
        <v/>
      </c>
      <c r="DU60" s="468" t="str">
        <f ca="1">OFFSET($DM$9,INT((ROWS($1:52)-1)/2),MOD(ROWS($1:52)+1,2))</f>
        <v/>
      </c>
      <c r="DV60" s="7" t="str">
        <f ca="1">IF(DT60="","",IF(DT60=0,"",IF(DT60="AB","",RANK(DT60,$DT$9:$DT$151,1)+COUNTIF($DT$9:DT60,DT60)-1)))</f>
        <v/>
      </c>
      <c r="DW60" s="468" t="str">
        <f t="shared" ca="1" si="30"/>
        <v/>
      </c>
      <c r="DX60" s="469" t="str">
        <f ca="1">OFFSET($DK$81,INT((ROWS($1:52)-1)/2),MOD(ROWS($1:52)+1,2))</f>
        <v/>
      </c>
      <c r="DY60" s="7" t="str">
        <f t="shared" ca="1" si="31"/>
        <v/>
      </c>
      <c r="DZ60" s="468" t="str">
        <f ca="1">OFFSET($DM$81,INT((ROWS($1:52)-1)/2),MOD(ROWS($1:52)+1,2))</f>
        <v/>
      </c>
      <c r="EA60" s="7" t="str">
        <f ca="1">IF(DY60="","",IF(DY60=0,"",IF(DY60="AB","",RANK(DY60,$DY$9:$DY$151,1)+COUNTIF($DY$9:DY60,DY60)-1)))</f>
        <v/>
      </c>
      <c r="EB60" s="468" t="str">
        <f t="shared" ca="1" si="32"/>
        <v/>
      </c>
      <c r="EC60" s="469" t="str">
        <f ca="1">OFFSET($DK$153,INT((ROWS($1:52)-1)/2),MOD(ROWS($1:52)+1,2))</f>
        <v/>
      </c>
      <c r="ED60" s="7" t="str">
        <f t="shared" ca="1" si="33"/>
        <v/>
      </c>
      <c r="EE60" s="468" t="str">
        <f ca="1">OFFSET($DM$153,INT((ROWS($1:52)-1)/2),MOD(ROWS($1:52)+1,2))</f>
        <v/>
      </c>
      <c r="EF60" s="7" t="str">
        <f ca="1">IF(EC60="","",IF(EC60=0,"",IF(EC60="AB","",RANK(EC60,$EC$9:$EC$104,1)+COUNTIF($EC$9:EC60,EC60)-1)))</f>
        <v/>
      </c>
      <c r="EG60" s="498" t="str">
        <f t="shared" ca="1" si="34"/>
        <v/>
      </c>
      <c r="EH60" s="468" t="str">
        <f ca="1">OFFSET($DK$201,INT((ROWS($1:52)-1)/2),MOD(ROWS($1:52)+1,2))</f>
        <v/>
      </c>
      <c r="EI60" s="7" t="str">
        <f t="shared" ca="1" si="35"/>
        <v/>
      </c>
      <c r="EJ60" s="468" t="str">
        <f ca="1">OFFSET($DM$201,INT((ROWS($1:52)-1)/2),MOD(ROWS($1:52)+1,2))</f>
        <v/>
      </c>
      <c r="EK60" s="7" t="str">
        <f ca="1">IF(EI60="","",IF(EI60=0,"",IF(EI60="AB","",RANK(EI60,$EI$9:$EI$104,1)+COUNTIF($EI$9:EI60,EI60)-1)))</f>
        <v/>
      </c>
      <c r="EL60" s="7" t="str">
        <f t="shared" ca="1" si="36"/>
        <v/>
      </c>
      <c r="EM60" s="469" t="str">
        <f ca="1">OFFSET($DK$237,INT((ROWS($1:52)-1)/2),MOD(ROWS($1:52)+1,2))</f>
        <v/>
      </c>
      <c r="EN60" s="7" t="str">
        <f t="shared" ca="1" si="37"/>
        <v/>
      </c>
      <c r="EO60" s="468" t="str">
        <f ca="1">OFFSET($DM$237,INT((ROWS($1:52)-1)/2),MOD(ROWS($1:52)+1,2))</f>
        <v/>
      </c>
      <c r="EP60" s="7" t="str">
        <f ca="1">IF(EN60="","",IF(EN60=0,"",IF(EN60="AB","",RANK(EN60,$EN$9:$EN$128,1)+COUNTIF($EN$9:EN60,EN60)-1)))</f>
        <v/>
      </c>
      <c r="EQ60" s="7" t="str">
        <f t="shared" ca="1" si="38"/>
        <v/>
      </c>
      <c r="ER60" s="469" t="str">
        <f ca="1">OFFSET($DK$305,INT((ROWS($1:52)-1)/2),MOD(ROWS($1:52)+1,2))</f>
        <v/>
      </c>
      <c r="ES60" s="7" t="str">
        <f t="shared" ca="1" si="39"/>
        <v/>
      </c>
      <c r="ET60" s="468" t="str">
        <f ca="1">OFFSET($DM$305,INT((ROWS($1:52)-1)/2),MOD(ROWS($1:52)+1,2))</f>
        <v/>
      </c>
      <c r="EU60" s="7" t="str">
        <f ca="1">IF(ES60="","",IF(ES60=0,"",IF(ES60="AB","",RANK(ES60,$ES$9:$ES$180,1)+COUNTIF($ES$9:ES60,ES60)-1)))</f>
        <v/>
      </c>
      <c r="EV60" s="468" t="str">
        <f t="shared" ca="1" si="40"/>
        <v/>
      </c>
      <c r="EW60" s="469" t="str">
        <f ca="1">OFFSET($DK$373,INT((ROWS($1:52)-1)/2),MOD(ROWS($1:52)+1,2))</f>
        <v/>
      </c>
      <c r="EX60" s="7" t="str">
        <f t="shared" ca="1" si="41"/>
        <v/>
      </c>
      <c r="EY60" s="468" t="str">
        <f ca="1">OFFSET($DM$373,INT((ROWS($1:52)-1)/2),MOD(ROWS($1:52)+1,2))</f>
        <v/>
      </c>
      <c r="EZ60" s="7" t="str">
        <f ca="1">IF(EX60="","",IF(EX60=0,"",IF(EX60="AB","",RANK(EX60,$EX$9:$EX$128,1)+COUNTIF($EX$9:EX60,EX60)-1)))</f>
        <v/>
      </c>
      <c r="FA60" s="468" t="str">
        <f t="shared" ca="1" si="42"/>
        <v/>
      </c>
      <c r="FB60" s="469" t="str">
        <f ca="1">OFFSET($DK$433,INT((ROWS($1:52)-1)/2),MOD(ROWS($1:52)+1,2))</f>
        <v/>
      </c>
      <c r="FC60" s="7" t="str">
        <f t="shared" ca="1" si="44"/>
        <v/>
      </c>
      <c r="FD60" s="468" t="str">
        <f ca="1">OFFSET($DM$433,INT((ROWS($1:52)-1)/2),MOD(ROWS($1:52)+1,2))</f>
        <v/>
      </c>
      <c r="FE60" s="7" t="str">
        <f ca="1">IF(FC60="","",IF(FC60=0,"",IF(FC60="AB","",RANK(FC60,$FC$9:$FC$122,1)+COUNTIF($FC$9:FC60,FC60)-1)))</f>
        <v/>
      </c>
      <c r="FF60" s="7" t="str">
        <f t="shared" ca="1" si="45"/>
        <v/>
      </c>
      <c r="FG60" s="475" t="str">
        <f ca="1">OFFSET($DK$489,INT((ROWS($1:52)-1)/2),MOD(ROWS($1:52)+1,2))</f>
        <v/>
      </c>
      <c r="FH60" s="935" t="str">
        <f t="shared" ca="1" si="46"/>
        <v/>
      </c>
      <c r="FI60" s="935" t="str">
        <f ca="1">OFFSET($DM$489,INT((ROWS($1:52)-1)/2),MOD(ROWS($1:52)+1,2))</f>
        <v/>
      </c>
      <c r="FJ60" s="935" t="str">
        <f ca="1">IF(FH60="","",IF(FH60=0,"",IF(FH60="AB","",RANK(FH60,$FH$9:$FH$122,1)+COUNTIF($FH$9:FH60,FH60)-1)))</f>
        <v/>
      </c>
      <c r="FK60" s="935" t="str">
        <f t="shared" ca="1" si="47"/>
        <v/>
      </c>
    </row>
    <row r="61" spans="1:167" ht="15.75" customHeight="1" x14ac:dyDescent="0.4">
      <c r="A61" s="1639"/>
      <c r="B61" s="1830"/>
      <c r="C61" s="232" t="str">
        <f>IF(ISBLANK('JOURNÉE 2'!C62),"",'JOURNÉE 2'!C62)</f>
        <v/>
      </c>
      <c r="D61" s="98" t="str">
        <f>IF(ISBLANK('JOURNÉE 2'!D62),"",'JOURNÉE 2'!D62)</f>
        <v/>
      </c>
      <c r="E61" s="98" t="str">
        <f>IF(ISBLANK('JOURNÉE 2'!E62),"",'JOURNÉE 2'!E62)</f>
        <v/>
      </c>
      <c r="F61" s="87" t="str">
        <f>IF(ISBLANK('JOURNÉE 2'!F62),"",'JOURNÉE 2'!F62)</f>
        <v/>
      </c>
      <c r="G61" s="87" t="str">
        <f>IF(ISBLANK('JOURNÉE 2'!G62),"",'JOURNÉE 2'!G62)</f>
        <v/>
      </c>
      <c r="H61" s="470" t="str">
        <f>IF(ISBLANK('JOURNÉE 2'!I62),"",'JOURNÉE 2'!I62)</f>
        <v/>
      </c>
      <c r="I61" s="1823" t="str">
        <f>IF(ISBLANK('JOURNÉE 2'!K62),"",'JOURNÉE 2'!K62)</f>
        <v/>
      </c>
      <c r="J61" s="1815" t="str">
        <f>IF(OR(I61="",I61=0,I61=999),"",I61)</f>
        <v/>
      </c>
      <c r="K61" s="1815" t="str">
        <f>IF('JOURNÉE 1'!K62=0,"",'JOURNÉE 1'!K62)</f>
        <v/>
      </c>
      <c r="L61" s="1815" t="str">
        <f>IF(OR(K61="",K61=0,K61=999),"",K61)</f>
        <v/>
      </c>
      <c r="M61" s="87"/>
      <c r="N61" s="87"/>
      <c r="O61" s="87"/>
      <c r="P61" s="85"/>
      <c r="Q61" s="1846" t="str">
        <f>IF(I61="","",I61-$BE$5)</f>
        <v/>
      </c>
      <c r="R61" s="1815" t="str">
        <f>IF(I61="","",RANK(I61,($I$9:$K$260),1))</f>
        <v/>
      </c>
      <c r="S61" s="1815" t="str">
        <f>IF(R61&gt;20,"",IF(R61&lt;=190,40-((R61-1)*2),1))</f>
        <v/>
      </c>
      <c r="T61" s="1834" t="str">
        <f>IF(OR(I61=""),"",RANK(I61,($I$45:$I$80),1))</f>
        <v/>
      </c>
      <c r="U61" s="1485" t="str">
        <f>IF(OR(K61=""),"",RANK(K61,($K$45:$K$80),1))</f>
        <v/>
      </c>
      <c r="V61" s="1485" t="str">
        <f>IF(T61="","",IF(T61&gt;3,"",IF(T61=1,I61,IF(T61=2,I61,IF(T61=3,I61)))))</f>
        <v/>
      </c>
      <c r="W61" s="275" t="str">
        <f>IF(ISBLANK('JOURNÉE 2'!U62),"",'JOURNÉE 2'!U62)</f>
        <v/>
      </c>
      <c r="X61" s="83" t="str">
        <f t="shared" si="0"/>
        <v/>
      </c>
      <c r="Y61" s="140" t="str">
        <f>IF('JOURNÉE 1'!AB62=0,"",'JOURNÉE 1'!AB62)</f>
        <v/>
      </c>
      <c r="Z61" s="83" t="str">
        <f t="shared" si="1"/>
        <v/>
      </c>
      <c r="AA61" s="83" t="str">
        <f t="shared" si="43"/>
        <v/>
      </c>
      <c r="AB61" s="118" t="str">
        <f t="shared" si="49"/>
        <v/>
      </c>
      <c r="AC61" s="83" t="str">
        <f t="shared" si="3"/>
        <v/>
      </c>
      <c r="AD61" s="83" t="str">
        <f>IF('JOURNÉE 1'!AG62="","",'JOURNÉE 1'!AG62)</f>
        <v/>
      </c>
      <c r="AE61" s="455" t="str">
        <f t="shared" si="4"/>
        <v/>
      </c>
      <c r="AF61" s="471" t="str">
        <f t="shared" si="5"/>
        <v/>
      </c>
      <c r="AG61" s="471" t="str">
        <f t="shared" si="6"/>
        <v/>
      </c>
      <c r="AH61" s="471"/>
      <c r="AI61" s="471"/>
      <c r="AJ61" s="83"/>
      <c r="AK61" s="140"/>
      <c r="AL61" s="276" t="str">
        <f t="shared" si="7"/>
        <v/>
      </c>
      <c r="AM61" s="83" t="str">
        <f t="shared" si="8"/>
        <v/>
      </c>
      <c r="AN61" s="471" t="str">
        <f t="shared" si="9"/>
        <v/>
      </c>
      <c r="AO61" s="471" t="str">
        <f t="shared" si="10"/>
        <v/>
      </c>
      <c r="AP61" s="457" t="str">
        <f t="shared" si="11"/>
        <v/>
      </c>
      <c r="AQ61" s="284" t="str">
        <f>IF('JOURNÉE 1'!AP62="","",'JOURNÉE 1'!AP62)</f>
        <v/>
      </c>
      <c r="AR61" s="270" t="str">
        <f>IF('JOURNÉE 1'!AT62="","",'JOURNÉE 1'!AT62)</f>
        <v/>
      </c>
      <c r="AS61" s="270" t="str">
        <f t="shared" si="12"/>
        <v/>
      </c>
      <c r="AT61" s="270" t="str">
        <f t="shared" si="13"/>
        <v/>
      </c>
      <c r="AU61" s="270"/>
      <c r="AV61" s="286"/>
      <c r="AW61" s="270"/>
      <c r="AX61" s="270"/>
      <c r="AY61" s="270" t="str">
        <f t="shared" si="14"/>
        <v/>
      </c>
      <c r="AZ61" s="271" t="str">
        <f t="shared" si="15"/>
        <v/>
      </c>
      <c r="BA61" s="272" t="str">
        <f t="shared" si="16"/>
        <v/>
      </c>
      <c r="BB61" s="273" t="str">
        <f t="shared" si="50"/>
        <v/>
      </c>
      <c r="BC61" s="472" t="str">
        <f t="shared" si="18"/>
        <v/>
      </c>
      <c r="BD61" s="319"/>
      <c r="BE61" s="278" t="str">
        <f t="shared" si="19"/>
        <v/>
      </c>
      <c r="BF61" s="1639"/>
      <c r="BG61" s="1639"/>
      <c r="BH61" s="1823" t="str">
        <f>IF('JOURNÉE 1'!K62=0,"",'JOURNÉE 1'!K62)</f>
        <v/>
      </c>
      <c r="BI61" s="1815" t="str">
        <f>IF(ISBLANK('JOURNÉE 2'!K62),"",'JOURNÉE 2'!K62)</f>
        <v/>
      </c>
      <c r="BJ61" s="1817" t="str">
        <f>IF(BW61="","",BW61)</f>
        <v/>
      </c>
      <c r="BK61" s="479"/>
      <c r="BL61" s="11"/>
      <c r="BM61" s="1513" t="str">
        <f>IF(OR(C61="",C80=""),"",CONCATENATE(C61,C80))</f>
        <v/>
      </c>
      <c r="BN61" s="1606" t="str">
        <f>IF(OR('JOURNÉE 1'!C62="",'JOURNÉE 1'!C63=""),"",CONCATENATE('JOURNÉE 1'!C62,'JOURNÉE 1'!C63))</f>
        <v/>
      </c>
      <c r="BO61" s="1606" t="str">
        <f>IF(I61="","",I61)</f>
        <v/>
      </c>
      <c r="BP61" s="1855">
        <f>IF(ISNA(VLOOKUP(BM61,'JOURNÉE 1'!$BI$10:$BK$257,2,FALSE)),"",VLOOKUP(BM61,'JOURNÉE 1'!$BI$10:$BK$257,2,FALSE))</f>
        <v>0</v>
      </c>
      <c r="BQ61" s="1606" t="str">
        <f>IF(BO61="","",MIN(BO61:BP61))</f>
        <v/>
      </c>
      <c r="BR61" s="1851" t="str">
        <f>IF(BS61="","",MIN(BS61:BT61))</f>
        <v/>
      </c>
      <c r="BS61" s="1606" t="str">
        <f>IF('JOURNÉE 1'!L62=0,"",'JOURNÉE 1'!L62)</f>
        <v/>
      </c>
      <c r="BT61" s="1809" t="str">
        <f>IF(ISNA(VLOOKUP(BN61,'JOURNÉE 2'!$BE$10:$BF$257,2,FALSE)),"",VLOOKUP(BN61,'JOURNÉE 2'!$BE$10:$BF$257,2,FALSE))</f>
        <v/>
      </c>
      <c r="BU61" s="1606" t="str">
        <f>IF(BT61=BR61,"",BR61)</f>
        <v/>
      </c>
      <c r="BV61" s="1795" t="str">
        <f>IF(BP61=BQ61,"",BQ61)</f>
        <v/>
      </c>
      <c r="BW61" s="1797"/>
      <c r="BX61" s="474" t="str">
        <f t="shared" si="20"/>
        <v/>
      </c>
      <c r="BY61" s="475" t="str">
        <f>IF('JOURNÉE 1'!C62=0,"",'JOURNÉE 1'!C62)</f>
        <v/>
      </c>
      <c r="BZ61" s="7">
        <v>53</v>
      </c>
      <c r="CA61" s="1445" t="s">
        <v>1545</v>
      </c>
      <c r="CB61" s="1446">
        <v>36</v>
      </c>
      <c r="CC61" s="1447" t="s">
        <v>1548</v>
      </c>
      <c r="CD61" s="17" t="s">
        <v>432</v>
      </c>
      <c r="CE61" s="882" t="str">
        <f t="shared" si="21"/>
        <v>MAX3</v>
      </c>
      <c r="CF61" s="878" t="s">
        <v>523</v>
      </c>
      <c r="CG61" s="7"/>
      <c r="CH61" s="94"/>
      <c r="CI61" s="1301" t="str">
        <f>IF(ISNA(VLOOKUP(CA61,'JOURNÉE 1'!$C$10:$AC$257,27,FALSE)),"",VLOOKUP(CA61,'JOURNÉE 1'!$C$10:$AC$257,27,FALSE))</f>
        <v/>
      </c>
      <c r="CJ61" s="465" t="str">
        <f>IF(ISNA(VLOOKUP(CA61,'JOURNÉE 2'!$C$10:$V$259,20,FALSE)),"",VLOOKUP(CA61,'JOURNÉE 2'!$C$10:$V$259,20,FALSE))</f>
        <v/>
      </c>
      <c r="CK61" s="1263" t="str">
        <f t="shared" si="48"/>
        <v/>
      </c>
      <c r="CL61" s="1266" t="s">
        <v>2029</v>
      </c>
      <c r="CM61" s="476" t="s">
        <v>2029</v>
      </c>
      <c r="CN61" s="476" t="s">
        <v>2029</v>
      </c>
      <c r="CO61" s="476" t="s">
        <v>2029</v>
      </c>
      <c r="CP61" s="476"/>
      <c r="CQ61" s="476"/>
      <c r="CR61" s="476"/>
      <c r="CS61" s="476"/>
      <c r="CT61" s="476"/>
      <c r="CU61" s="477"/>
      <c r="CV61" s="476"/>
      <c r="CW61" s="1270"/>
      <c r="CX61" s="11"/>
      <c r="CY61" s="1551"/>
      <c r="CZ61" s="7" t="str">
        <f>IF('JOURNÉE 2'!C26="","",'JOURNÉE 2'!C26)</f>
        <v/>
      </c>
      <c r="DA61" s="7" t="str">
        <f t="shared" si="51"/>
        <v/>
      </c>
      <c r="DB61" s="7" t="str">
        <f>IF('JOURNÉE 2'!V26=0,"",'JOURNÉE 2'!V26)</f>
        <v/>
      </c>
      <c r="DC61" s="7" t="str">
        <f>IF('JOURNÉE 2'!AJ26=0,"",'JOURNÉE 2'!AJ26)</f>
        <v/>
      </c>
      <c r="DD61" s="17" t="str">
        <f>IF(ISNA(VLOOKUP(BX25,'JOURNÉE 1'!$C$10:$AP$45,1,FALSE)),"",VLOOKUP(BX25,'JOURNÉE 1'!$C$10:$AP$45,1,FALSE))</f>
        <v/>
      </c>
      <c r="DE61" s="7" t="str">
        <f t="array" ref="DE61">IFERROR(INDEX(DD$9:DD$44,SMALL(IF(FREQUENCY(IF(DD$9:DD$80&lt;&gt;"",MATCH(DD$9:DD$80,DD$9:DD$80,0),""),ROW(DD$9:DD$80)-9)&gt;1,ROW(DD$9:DD$80)-9,""),ROW(A53))),"")</f>
        <v/>
      </c>
      <c r="DF61" s="468" t="str">
        <f t="array" ref="DF61">IF(DE61="","",MIN(IF(CZ$9:CZ$80=$DE61,DB$9:DB$80,"")))</f>
        <v/>
      </c>
      <c r="DG61" s="468" t="str">
        <f t="array" ref="DG61">IF(DE61="","",MIN(IF(CZ$9:CZ$80=$DE61,DC$9:DC$80,"")))</f>
        <v/>
      </c>
      <c r="DH61" s="7" t="str">
        <f>IF(ISNA(VLOOKUP(DD61,'JOURNÉE 2'!$C$10:$V$45,16,FALSE)),"",VLOOKUP(DD61,'JOURNÉE 2'!$C$10:$V$45,16,FALSE))</f>
        <v/>
      </c>
      <c r="DI61" s="7" t="str">
        <f>IF(ISNA(VLOOKUP(DD61,'JOURNÉE 2'!$C$10:$AJ$45,26,FALSE)),"",VLOOKUP(DD61,'JOURNÉE 2'!$C$10:$AJ$45,26,FALSE))</f>
        <v/>
      </c>
      <c r="DJ61" s="7" t="str">
        <f t="shared" si="24"/>
        <v/>
      </c>
      <c r="DK61" s="7" t="str">
        <f t="shared" si="25"/>
        <v/>
      </c>
      <c r="DL61" s="468" t="str">
        <f t="shared" si="26"/>
        <v/>
      </c>
      <c r="DM61" s="468" t="str">
        <f t="shared" si="27"/>
        <v/>
      </c>
      <c r="DN61" s="7" t="str">
        <f t="shared" si="28"/>
        <v/>
      </c>
      <c r="DO61" s="7"/>
      <c r="DP61" s="7"/>
      <c r="DQ61" s="7"/>
      <c r="DR61" s="11"/>
      <c r="DS61" s="469" t="str">
        <f ca="1">OFFSET($DK$9,INT((ROWS($1:53)-1)/2),MOD(ROWS($1:53)+1,2))</f>
        <v/>
      </c>
      <c r="DT61" s="7" t="str">
        <f t="shared" ca="1" si="29"/>
        <v/>
      </c>
      <c r="DU61" s="468" t="str">
        <f ca="1">OFFSET($DM$9,INT((ROWS($1:53)-1)/2),MOD(ROWS($1:53)+1,2))</f>
        <v/>
      </c>
      <c r="DV61" s="7" t="str">
        <f ca="1">IF(DT61="","",IF(DT61=0,"",IF(DT61="AB","",RANK(DT61,$DT$9:$DT$151,1)+COUNTIF($DT$9:DT61,DT61)-1)))</f>
        <v/>
      </c>
      <c r="DW61" s="468" t="str">
        <f t="shared" ca="1" si="30"/>
        <v/>
      </c>
      <c r="DX61" s="469" t="str">
        <f ca="1">OFFSET($DK$81,INT((ROWS($1:53)-1)/2),MOD(ROWS($1:53)+1,2))</f>
        <v/>
      </c>
      <c r="DY61" s="7" t="str">
        <f t="shared" ca="1" si="31"/>
        <v/>
      </c>
      <c r="DZ61" s="468" t="str">
        <f ca="1">OFFSET($DM$81,INT((ROWS($1:53)-1)/2),MOD(ROWS($1:53)+1,2))</f>
        <v/>
      </c>
      <c r="EA61" s="7" t="str">
        <f ca="1">IF(DY61="","",IF(DY61=0,"",IF(DY61="AB","",RANK(DY61,$DY$9:$DY$151,1)+COUNTIF($DY$9:DY61,DY61)-1)))</f>
        <v/>
      </c>
      <c r="EB61" s="468" t="str">
        <f t="shared" ca="1" si="32"/>
        <v/>
      </c>
      <c r="EC61" s="469">
        <f ca="1">OFFSET($DK$153,INT((ROWS($1:53)-1)/2),MOD(ROWS($1:53)+1,2))</f>
        <v>124</v>
      </c>
      <c r="ED61" s="7">
        <f t="shared" ca="1" si="33"/>
        <v>124</v>
      </c>
      <c r="EE61" s="468">
        <f ca="1">OFFSET($DM$153,INT((ROWS($1:53)-1)/2),MOD(ROWS($1:53)+1,2))</f>
        <v>88</v>
      </c>
      <c r="EF61" s="7">
        <f ca="1">IF(EC61="","",IF(EC61=0,"",IF(EC61="AB","",RANK(EC61,$EC$9:$EC$104,1)+COUNTIF($EC$9:EC61,EC61)-1)))</f>
        <v>8</v>
      </c>
      <c r="EG61" s="498">
        <f t="shared" ca="1" si="34"/>
        <v>88</v>
      </c>
      <c r="EH61" s="468" t="str">
        <f ca="1">OFFSET($DK$201,INT((ROWS($1:53)-1)/2),MOD(ROWS($1:53)+1,2))</f>
        <v/>
      </c>
      <c r="EI61" s="7" t="str">
        <f t="shared" ca="1" si="35"/>
        <v/>
      </c>
      <c r="EJ61" s="468" t="str">
        <f ca="1">OFFSET($DM$201,INT((ROWS($1:53)-1)/2),MOD(ROWS($1:53)+1,2))</f>
        <v/>
      </c>
      <c r="EK61" s="7" t="str">
        <f ca="1">IF(EI61="","",IF(EI61=0,"",IF(EI61="AB","",RANK(EI61,$EI$9:$EI$104,1)+COUNTIF($EI$9:EI61,EI61)-1)))</f>
        <v/>
      </c>
      <c r="EL61" s="7" t="str">
        <f t="shared" ca="1" si="36"/>
        <v/>
      </c>
      <c r="EM61" s="469" t="str">
        <f ca="1">OFFSET($DK$237,INT((ROWS($1:53)-1)/2),MOD(ROWS($1:53)+1,2))</f>
        <v/>
      </c>
      <c r="EN61" s="7" t="str">
        <f t="shared" ca="1" si="37"/>
        <v/>
      </c>
      <c r="EO61" s="468" t="str">
        <f ca="1">OFFSET($DM$237,INT((ROWS($1:53)-1)/2),MOD(ROWS($1:53)+1,2))</f>
        <v/>
      </c>
      <c r="EP61" s="7" t="str">
        <f ca="1">IF(EN61="","",IF(EN61=0,"",IF(EN61="AB","",RANK(EN61,$EN$9:$EN$128,1)+COUNTIF($EN$9:EN61,EN61)-1)))</f>
        <v/>
      </c>
      <c r="EQ61" s="7" t="str">
        <f t="shared" ca="1" si="38"/>
        <v/>
      </c>
      <c r="ER61" s="469" t="str">
        <f ca="1">OFFSET($DK$305,INT((ROWS($1:53)-1)/2),MOD(ROWS($1:53)+1,2))</f>
        <v/>
      </c>
      <c r="ES61" s="7" t="str">
        <f t="shared" ca="1" si="39"/>
        <v/>
      </c>
      <c r="ET61" s="468" t="str">
        <f ca="1">OFFSET($DM$305,INT((ROWS($1:53)-1)/2),MOD(ROWS($1:53)+1,2))</f>
        <v/>
      </c>
      <c r="EU61" s="7" t="str">
        <f ca="1">IF(ES61="","",IF(ES61=0,"",IF(ES61="AB","",RANK(ES61,$ES$9:$ES$180,1)+COUNTIF($ES$9:ES61,ES61)-1)))</f>
        <v/>
      </c>
      <c r="EV61" s="468" t="str">
        <f t="shared" ca="1" si="40"/>
        <v/>
      </c>
      <c r="EW61" s="469" t="str">
        <f ca="1">OFFSET($DK$373,INT((ROWS($1:53)-1)/2),MOD(ROWS($1:53)+1,2))</f>
        <v/>
      </c>
      <c r="EX61" s="7" t="str">
        <f t="shared" ca="1" si="41"/>
        <v/>
      </c>
      <c r="EY61" s="468" t="str">
        <f ca="1">OFFSET($DM$373,INT((ROWS($1:53)-1)/2),MOD(ROWS($1:53)+1,2))</f>
        <v/>
      </c>
      <c r="EZ61" s="7" t="str">
        <f ca="1">IF(EX61="","",IF(EX61=0,"",IF(EX61="AB","",RANK(EX61,$EX$9:$EX$128,1)+COUNTIF($EX$9:EX61,EX61)-1)))</f>
        <v/>
      </c>
      <c r="FA61" s="468" t="str">
        <f t="shared" ca="1" si="42"/>
        <v/>
      </c>
      <c r="FB61" s="469" t="str">
        <f ca="1">OFFSET($DK$433,INT((ROWS($1:53)-1)/2),MOD(ROWS($1:53)+1,2))</f>
        <v/>
      </c>
      <c r="FC61" s="7" t="str">
        <f t="shared" ca="1" si="44"/>
        <v/>
      </c>
      <c r="FD61" s="468" t="str">
        <f ca="1">OFFSET($DM$433,INT((ROWS($1:53)-1)/2),MOD(ROWS($1:53)+1,2))</f>
        <v/>
      </c>
      <c r="FE61" s="7" t="str">
        <f ca="1">IF(FC61="","",IF(FC61=0,"",IF(FC61="AB","",RANK(FC61,$FC$9:$FC$122,1)+COUNTIF($FC$9:FC61,FC61)-1)))</f>
        <v/>
      </c>
      <c r="FF61" s="7" t="str">
        <f t="shared" ca="1" si="45"/>
        <v/>
      </c>
      <c r="FG61" s="475" t="str">
        <f ca="1">OFFSET($DK$489,INT((ROWS($1:53)-1)/2),MOD(ROWS($1:53)+1,2))</f>
        <v/>
      </c>
      <c r="FH61" s="935" t="str">
        <f t="shared" ca="1" si="46"/>
        <v/>
      </c>
      <c r="FI61" s="935" t="str">
        <f ca="1">OFFSET($DM$489,INT((ROWS($1:53)-1)/2),MOD(ROWS($1:53)+1,2))</f>
        <v/>
      </c>
      <c r="FJ61" s="935" t="str">
        <f ca="1">IF(FH61="","",IF(FH61=0,"",IF(FH61="AB","",RANK(FH61,$FH$9:$FH$122,1)+COUNTIF($FH$9:FH61,FH61)-1)))</f>
        <v/>
      </c>
      <c r="FK61" s="935" t="str">
        <f t="shared" ca="1" si="47"/>
        <v/>
      </c>
    </row>
    <row r="62" spans="1:167" ht="15.75" customHeight="1" x14ac:dyDescent="0.4">
      <c r="A62" s="1639"/>
      <c r="B62" s="1483"/>
      <c r="C62" s="232" t="str">
        <f>IF(ISBLANK('JOURNÉE 2'!C63),"",'JOURNÉE 2'!C63)</f>
        <v/>
      </c>
      <c r="D62" s="98" t="str">
        <f>IF(ISBLANK('JOURNÉE 2'!D63),"",'JOURNÉE 2'!D63)</f>
        <v/>
      </c>
      <c r="E62" s="98" t="str">
        <f>IF(ISBLANK('JOURNÉE 2'!E63),"",'JOURNÉE 2'!E63)</f>
        <v/>
      </c>
      <c r="F62" s="87" t="str">
        <f>IF(ISBLANK('JOURNÉE 2'!F63),"",'JOURNÉE 2'!F63)</f>
        <v/>
      </c>
      <c r="G62" s="87" t="str">
        <f>IF(ISBLANK('JOURNÉE 2'!G63),"",'JOURNÉE 2'!G63)</f>
        <v/>
      </c>
      <c r="H62" s="470" t="str">
        <f>IF(ISBLANK('JOURNÉE 2'!I63),"",'JOURNÉE 2'!I63)</f>
        <v/>
      </c>
      <c r="I62" s="1833"/>
      <c r="J62" s="1465"/>
      <c r="K62" s="1465"/>
      <c r="L62" s="1465"/>
      <c r="M62" s="141"/>
      <c r="N62" s="87"/>
      <c r="O62" s="141"/>
      <c r="P62" s="152"/>
      <c r="Q62" s="1847"/>
      <c r="R62" s="1465"/>
      <c r="S62" s="1465"/>
      <c r="T62" s="1833"/>
      <c r="U62" s="1465"/>
      <c r="V62" s="1465"/>
      <c r="W62" s="275" t="str">
        <f>IF(ISBLANK('JOURNÉE 2'!U63),"",'JOURNÉE 2'!U63)</f>
        <v/>
      </c>
      <c r="X62" s="83" t="str">
        <f t="shared" si="0"/>
        <v/>
      </c>
      <c r="Y62" s="140" t="str">
        <f>IF('JOURNÉE 1'!AB63=0,"",'JOURNÉE 1'!AB63)</f>
        <v/>
      </c>
      <c r="Z62" s="83" t="str">
        <f t="shared" si="1"/>
        <v/>
      </c>
      <c r="AA62" s="83" t="str">
        <f t="shared" si="43"/>
        <v/>
      </c>
      <c r="AB62" s="118" t="str">
        <f t="shared" si="49"/>
        <v/>
      </c>
      <c r="AC62" s="83" t="str">
        <f t="shared" si="3"/>
        <v/>
      </c>
      <c r="AD62" s="83" t="str">
        <f>IF('JOURNÉE 1'!AG63="","",'JOURNÉE 1'!AG63)</f>
        <v/>
      </c>
      <c r="AE62" s="455" t="str">
        <f t="shared" si="4"/>
        <v/>
      </c>
      <c r="AF62" s="471" t="str">
        <f t="shared" si="5"/>
        <v/>
      </c>
      <c r="AG62" s="471" t="str">
        <f t="shared" si="6"/>
        <v/>
      </c>
      <c r="AH62" s="471"/>
      <c r="AI62" s="471"/>
      <c r="AJ62" s="83"/>
      <c r="AK62" s="140"/>
      <c r="AL62" s="276" t="str">
        <f t="shared" si="7"/>
        <v/>
      </c>
      <c r="AM62" s="83" t="str">
        <f t="shared" si="8"/>
        <v/>
      </c>
      <c r="AN62" s="471" t="str">
        <f t="shared" si="9"/>
        <v/>
      </c>
      <c r="AO62" s="471" t="str">
        <f t="shared" si="10"/>
        <v/>
      </c>
      <c r="AP62" s="457" t="str">
        <f t="shared" si="11"/>
        <v/>
      </c>
      <c r="AQ62" s="284" t="str">
        <f>IF('JOURNÉE 1'!AP63="","",'JOURNÉE 1'!AP63)</f>
        <v/>
      </c>
      <c r="AR62" s="270" t="str">
        <f>IF('JOURNÉE 1'!AT63="","",'JOURNÉE 1'!AT63)</f>
        <v/>
      </c>
      <c r="AS62" s="270" t="str">
        <f t="shared" si="12"/>
        <v/>
      </c>
      <c r="AT62" s="270" t="str">
        <f t="shared" si="13"/>
        <v/>
      </c>
      <c r="AU62" s="288"/>
      <c r="AV62" s="289"/>
      <c r="AW62" s="288"/>
      <c r="AX62" s="288"/>
      <c r="AY62" s="270" t="str">
        <f t="shared" si="14"/>
        <v/>
      </c>
      <c r="AZ62" s="271" t="str">
        <f t="shared" si="15"/>
        <v/>
      </c>
      <c r="BA62" s="272" t="str">
        <f t="shared" si="16"/>
        <v/>
      </c>
      <c r="BB62" s="273" t="str">
        <f t="shared" si="50"/>
        <v/>
      </c>
      <c r="BC62" s="472" t="str">
        <f t="shared" si="18"/>
        <v/>
      </c>
      <c r="BD62" s="499"/>
      <c r="BE62" s="278" t="str">
        <f t="shared" si="19"/>
        <v/>
      </c>
      <c r="BF62" s="1639"/>
      <c r="BG62" s="1639"/>
      <c r="BH62" s="1833"/>
      <c r="BI62" s="1465"/>
      <c r="BJ62" s="1849"/>
      <c r="BK62" s="500"/>
      <c r="BL62" s="11"/>
      <c r="BM62" s="1723"/>
      <c r="BN62" s="1528"/>
      <c r="BO62" s="1528"/>
      <c r="BP62" s="1528"/>
      <c r="BQ62" s="1528"/>
      <c r="BR62" s="1852"/>
      <c r="BS62" s="1528"/>
      <c r="BT62" s="1514"/>
      <c r="BU62" s="1528"/>
      <c r="BV62" s="1796"/>
      <c r="BW62" s="1798"/>
      <c r="BX62" s="474" t="str">
        <f t="shared" si="20"/>
        <v/>
      </c>
      <c r="BY62" s="475" t="str">
        <f>IF('JOURNÉE 1'!C63=0,"",'JOURNÉE 1'!C63)</f>
        <v/>
      </c>
      <c r="BZ62" s="7">
        <v>54</v>
      </c>
      <c r="CA62" s="1445" t="s">
        <v>181</v>
      </c>
      <c r="CB62" s="1446">
        <v>15.5</v>
      </c>
      <c r="CC62" s="1447" t="s">
        <v>517</v>
      </c>
      <c r="CD62" s="17" t="s">
        <v>432</v>
      </c>
      <c r="CE62" s="882" t="str">
        <f t="shared" si="21"/>
        <v>MAX2</v>
      </c>
      <c r="CF62" s="878" t="s">
        <v>525</v>
      </c>
      <c r="CG62" s="7"/>
      <c r="CH62" s="94"/>
      <c r="CI62" s="1301" t="str">
        <f>IF(ISNA(VLOOKUP(CA62,'JOURNÉE 1'!$C$10:$AC$257,27,FALSE)),"",VLOOKUP(CA62,'JOURNÉE 1'!$C$10:$AC$257,27,FALSE))</f>
        <v/>
      </c>
      <c r="CJ62" s="465" t="str">
        <f>IF(ISNA(VLOOKUP(CA62,'JOURNÉE 2'!$C$10:$V$259,20,FALSE)),"",VLOOKUP(CA62,'JOURNÉE 2'!$C$10:$V$259,20,FALSE))</f>
        <v/>
      </c>
      <c r="CK62" s="1263" t="str">
        <f t="shared" si="48"/>
        <v/>
      </c>
      <c r="CL62" s="1266" t="s">
        <v>2029</v>
      </c>
      <c r="CM62" s="476" t="s">
        <v>2029</v>
      </c>
      <c r="CN62" s="476" t="s">
        <v>2029</v>
      </c>
      <c r="CO62" s="476" t="s">
        <v>2029</v>
      </c>
      <c r="CP62" s="476"/>
      <c r="CQ62" s="476"/>
      <c r="CR62" s="476"/>
      <c r="CS62" s="476"/>
      <c r="CT62" s="476"/>
      <c r="CU62" s="477"/>
      <c r="CV62" s="476"/>
      <c r="CW62" s="1270"/>
      <c r="CX62" s="11"/>
      <c r="CY62" s="1551"/>
      <c r="CZ62" s="7" t="str">
        <f>IF('JOURNÉE 2'!C27="","",'JOURNÉE 2'!C27)</f>
        <v/>
      </c>
      <c r="DA62" s="7" t="str">
        <f t="shared" si="51"/>
        <v/>
      </c>
      <c r="DB62" s="7" t="str">
        <f>IF('JOURNÉE 2'!V27=0,"",'JOURNÉE 2'!V27)</f>
        <v/>
      </c>
      <c r="DC62" s="7" t="str">
        <f>IF('JOURNÉE 2'!AJ27=0,"",'JOURNÉE 2'!AJ27)</f>
        <v/>
      </c>
      <c r="DD62" s="17" t="str">
        <f>IF(ISNA(VLOOKUP(BX26,'JOURNÉE 1'!$C$10:$AP$45,1,FALSE)),"",VLOOKUP(BX26,'JOURNÉE 1'!$C$10:$AP$45,1,FALSE))</f>
        <v/>
      </c>
      <c r="DE62" s="7" t="str">
        <f t="array" ref="DE62">IFERROR(INDEX(DD$9:DD$44,SMALL(IF(FREQUENCY(IF(DD$9:DD$80&lt;&gt;"",MATCH(DD$9:DD$80,DD$9:DD$80,0),""),ROW(DD$9:DD$80)-9)&gt;1,ROW(DD$9:DD$80)-9,""),ROW(A54))),"")</f>
        <v/>
      </c>
      <c r="DF62" s="468" t="str">
        <f t="array" ref="DF62">IF(DE62="","",MIN(IF(CZ$9:CZ$80=$DE62,DB$9:DB$80,"")))</f>
        <v/>
      </c>
      <c r="DG62" s="468" t="str">
        <f t="array" ref="DG62">IF(DE62="","",MIN(IF(CZ$9:CZ$80=$DE62,DC$9:DC$80,"")))</f>
        <v/>
      </c>
      <c r="DH62" s="7" t="str">
        <f>IF(ISNA(VLOOKUP(DD62,'JOURNÉE 2'!$C$10:$V$45,16,FALSE)),"",VLOOKUP(DD62,'JOURNÉE 2'!$C$10:$V$45,16,FALSE))</f>
        <v/>
      </c>
      <c r="DI62" s="7" t="str">
        <f>IF(ISNA(VLOOKUP(DD62,'JOURNÉE 2'!$C$10:$AJ$45,26,FALSE)),"",VLOOKUP(DD62,'JOURNÉE 2'!$C$10:$AJ$45,26,FALSE))</f>
        <v/>
      </c>
      <c r="DJ62" s="7" t="str">
        <f t="shared" si="24"/>
        <v/>
      </c>
      <c r="DK62" s="7" t="str">
        <f t="shared" si="25"/>
        <v/>
      </c>
      <c r="DL62" s="468" t="str">
        <f t="shared" si="26"/>
        <v/>
      </c>
      <c r="DM62" s="468" t="str">
        <f t="shared" si="27"/>
        <v/>
      </c>
      <c r="DN62" s="7" t="str">
        <f t="shared" si="28"/>
        <v/>
      </c>
      <c r="DO62" s="7"/>
      <c r="DP62" s="7"/>
      <c r="DQ62" s="7"/>
      <c r="DR62" s="11"/>
      <c r="DS62" s="469" t="str">
        <f ca="1">OFFSET($DK$9,INT((ROWS($1:54)-1)/2),MOD(ROWS($1:54)+1,2))</f>
        <v/>
      </c>
      <c r="DT62" s="7" t="str">
        <f t="shared" ca="1" si="29"/>
        <v/>
      </c>
      <c r="DU62" s="468" t="str">
        <f ca="1">OFFSET($DM$9,INT((ROWS($1:54)-1)/2),MOD(ROWS($1:54)+1,2))</f>
        <v/>
      </c>
      <c r="DV62" s="7" t="str">
        <f ca="1">IF(DT62="","",IF(DT62=0,"",IF(DT62="AB","",RANK(DT62,$DT$9:$DT$151,1)+COUNTIF($DT$9:DT62,DT62)-1)))</f>
        <v/>
      </c>
      <c r="DW62" s="468" t="str">
        <f t="shared" ca="1" si="30"/>
        <v/>
      </c>
      <c r="DX62" s="469" t="str">
        <f ca="1">OFFSET($DK$81,INT((ROWS($1:54)-1)/2),MOD(ROWS($1:54)+1,2))</f>
        <v/>
      </c>
      <c r="DY62" s="7" t="str">
        <f t="shared" ca="1" si="31"/>
        <v/>
      </c>
      <c r="DZ62" s="468" t="str">
        <f ca="1">OFFSET($DM$81,INT((ROWS($1:54)-1)/2),MOD(ROWS($1:54)+1,2))</f>
        <v/>
      </c>
      <c r="EA62" s="7" t="str">
        <f ca="1">IF(DY62="","",IF(DY62=0,"",IF(DY62="AB","",RANK(DY62,$DY$9:$DY$151,1)+COUNTIF($DY$9:DY62,DY62)-1)))</f>
        <v/>
      </c>
      <c r="EB62" s="468" t="str">
        <f t="shared" ca="1" si="32"/>
        <v/>
      </c>
      <c r="EC62" s="469" t="str">
        <f ca="1">OFFSET($DK$153,INT((ROWS($1:54)-1)/2),MOD(ROWS($1:54)+1,2))</f>
        <v/>
      </c>
      <c r="ED62" s="7" t="str">
        <f t="shared" ca="1" si="33"/>
        <v/>
      </c>
      <c r="EE62" s="468" t="str">
        <f ca="1">OFFSET($DM$153,INT((ROWS($1:54)-1)/2),MOD(ROWS($1:54)+1,2))</f>
        <v/>
      </c>
      <c r="EF62" s="7" t="str">
        <f ca="1">IF(EC62="","",IF(EC62=0,"",IF(EC62="AB","",RANK(EC62,$EC$9:$EC$104,1)+COUNTIF($EC$9:EC62,EC62)-1)))</f>
        <v/>
      </c>
      <c r="EG62" s="498" t="str">
        <f t="shared" ca="1" si="34"/>
        <v/>
      </c>
      <c r="EH62" s="468" t="str">
        <f ca="1">OFFSET($DK$201,INT((ROWS($1:54)-1)/2),MOD(ROWS($1:54)+1,2))</f>
        <v/>
      </c>
      <c r="EI62" s="7" t="str">
        <f t="shared" ca="1" si="35"/>
        <v/>
      </c>
      <c r="EJ62" s="468" t="str">
        <f ca="1">OFFSET($DM$201,INT((ROWS($1:54)-1)/2),MOD(ROWS($1:54)+1,2))</f>
        <v/>
      </c>
      <c r="EK62" s="7" t="str">
        <f ca="1">IF(EI62="","",IF(EI62=0,"",IF(EI62="AB","",RANK(EI62,$EI$9:$EI$104,1)+COUNTIF($EI$9:EI62,EI62)-1)))</f>
        <v/>
      </c>
      <c r="EL62" s="7" t="str">
        <f t="shared" ca="1" si="36"/>
        <v/>
      </c>
      <c r="EM62" s="469" t="str">
        <f ca="1">OFFSET($DK$237,INT((ROWS($1:54)-1)/2),MOD(ROWS($1:54)+1,2))</f>
        <v/>
      </c>
      <c r="EN62" s="7" t="str">
        <f t="shared" ca="1" si="37"/>
        <v/>
      </c>
      <c r="EO62" s="468" t="str">
        <f ca="1">OFFSET($DM$237,INT((ROWS($1:54)-1)/2),MOD(ROWS($1:54)+1,2))</f>
        <v/>
      </c>
      <c r="EP62" s="7" t="str">
        <f ca="1">IF(EN62="","",IF(EN62=0,"",IF(EN62="AB","",RANK(EN62,$EN$9:$EN$128,1)+COUNTIF($EN$9:EN62,EN62)-1)))</f>
        <v/>
      </c>
      <c r="EQ62" s="7" t="str">
        <f t="shared" ca="1" si="38"/>
        <v/>
      </c>
      <c r="ER62" s="469" t="str">
        <f ca="1">OFFSET($DK$305,INT((ROWS($1:54)-1)/2),MOD(ROWS($1:54)+1,2))</f>
        <v/>
      </c>
      <c r="ES62" s="7" t="str">
        <f t="shared" ca="1" si="39"/>
        <v/>
      </c>
      <c r="ET62" s="468" t="str">
        <f ca="1">OFFSET($DM$305,INT((ROWS($1:54)-1)/2),MOD(ROWS($1:54)+1,2))</f>
        <v/>
      </c>
      <c r="EU62" s="7" t="str">
        <f ca="1">IF(ES62="","",IF(ES62=0,"",IF(ES62="AB","",RANK(ES62,$ES$9:$ES$180,1)+COUNTIF($ES$9:ES62,ES62)-1)))</f>
        <v/>
      </c>
      <c r="EV62" s="468" t="str">
        <f t="shared" ca="1" si="40"/>
        <v/>
      </c>
      <c r="EW62" s="469" t="str">
        <f ca="1">OFFSET($DK$373,INT((ROWS($1:54)-1)/2),MOD(ROWS($1:54)+1,2))</f>
        <v/>
      </c>
      <c r="EX62" s="7" t="str">
        <f t="shared" ca="1" si="41"/>
        <v/>
      </c>
      <c r="EY62" s="468" t="str">
        <f ca="1">OFFSET($DM$373,INT((ROWS($1:54)-1)/2),MOD(ROWS($1:54)+1,2))</f>
        <v/>
      </c>
      <c r="EZ62" s="7" t="str">
        <f ca="1">IF(EX62="","",IF(EX62=0,"",IF(EX62="AB","",RANK(EX62,$EX$9:$EX$128,1)+COUNTIF($EX$9:EX62,EX62)-1)))</f>
        <v/>
      </c>
      <c r="FA62" s="468" t="str">
        <f t="shared" ca="1" si="42"/>
        <v/>
      </c>
      <c r="FB62" s="469" t="str">
        <f ca="1">OFFSET($DK$433,INT((ROWS($1:54)-1)/2),MOD(ROWS($1:54)+1,2))</f>
        <v/>
      </c>
      <c r="FC62" s="7" t="str">
        <f t="shared" ca="1" si="44"/>
        <v/>
      </c>
      <c r="FD62" s="468" t="str">
        <f ca="1">OFFSET($DM$433,INT((ROWS($1:54)-1)/2),MOD(ROWS($1:54)+1,2))</f>
        <v/>
      </c>
      <c r="FE62" s="7" t="str">
        <f ca="1">IF(FC62="","",IF(FC62=0,"",IF(FC62="AB","",RANK(FC62,$FC$9:$FC$122,1)+COUNTIF($FC$9:FC62,FC62)-1)))</f>
        <v/>
      </c>
      <c r="FF62" s="7" t="str">
        <f t="shared" ca="1" si="45"/>
        <v/>
      </c>
      <c r="FG62" s="475" t="str">
        <f ca="1">OFFSET($DK$489,INT((ROWS($1:54)-1)/2),MOD(ROWS($1:54)+1,2))</f>
        <v/>
      </c>
      <c r="FH62" s="935" t="str">
        <f t="shared" ca="1" si="46"/>
        <v/>
      </c>
      <c r="FI62" s="935" t="str">
        <f ca="1">OFFSET($DM$489,INT((ROWS($1:54)-1)/2),MOD(ROWS($1:54)+1,2))</f>
        <v/>
      </c>
      <c r="FJ62" s="935" t="str">
        <f ca="1">IF(FH62="","",IF(FH62=0,"",IF(FH62="AB","",RANK(FH62,$FH$9:$FH$122,1)+COUNTIF($FH$9:FH62,FH62)-1)))</f>
        <v/>
      </c>
      <c r="FK62" s="935" t="str">
        <f t="shared" ca="1" si="47"/>
        <v/>
      </c>
    </row>
    <row r="63" spans="1:167" ht="15.75" customHeight="1" x14ac:dyDescent="0.4">
      <c r="A63" s="1639"/>
      <c r="B63" s="1831"/>
      <c r="C63" s="232" t="str">
        <f>IF(ISBLANK('JOURNÉE 2'!C64),"",'JOURNÉE 2'!C64)</f>
        <v/>
      </c>
      <c r="D63" s="98" t="str">
        <f>IF(ISBLANK('JOURNÉE 2'!D64),"",'JOURNÉE 2'!D64)</f>
        <v/>
      </c>
      <c r="E63" s="98" t="str">
        <f>IF(ISBLANK('JOURNÉE 2'!E64),"",'JOURNÉE 2'!E64)</f>
        <v/>
      </c>
      <c r="F63" s="87" t="str">
        <f>IF(ISBLANK('JOURNÉE 2'!F64),"",'JOURNÉE 2'!F64)</f>
        <v/>
      </c>
      <c r="G63" s="87" t="str">
        <f>IF(ISBLANK('JOURNÉE 2'!G64),"",'JOURNÉE 2'!G64)</f>
        <v/>
      </c>
      <c r="H63" s="470" t="str">
        <f>IF(ISBLANK('JOURNÉE 2'!I64),"",'JOURNÉE 2'!I64)</f>
        <v/>
      </c>
      <c r="I63" s="1834" t="str">
        <f>IF(ISBLANK('JOURNÉE 2'!K64),"",'JOURNÉE 2'!K64)</f>
        <v/>
      </c>
      <c r="J63" s="1466" t="str">
        <f>IF(OR(I63="",I63=0,I63=999),"",I63)</f>
        <v/>
      </c>
      <c r="K63" s="1466" t="str">
        <f>IF('JOURNÉE 1'!K64=0,"",'JOURNÉE 1'!K64)</f>
        <v/>
      </c>
      <c r="L63" s="1466" t="str">
        <f>IF(OR(K63="",K63=0,K63=999),"",K63)</f>
        <v/>
      </c>
      <c r="M63" s="141"/>
      <c r="N63" s="87"/>
      <c r="O63" s="141"/>
      <c r="P63" s="152"/>
      <c r="Q63" s="1825" t="str">
        <f>IF(I63="","",I63-$BE$5)</f>
        <v/>
      </c>
      <c r="R63" s="1466" t="str">
        <f>IF(I63="","",RANK(I63,($I$9:$K$260),1))</f>
        <v/>
      </c>
      <c r="S63" s="1466" t="str">
        <f>IF(R63&gt;20,"",IF(R63&lt;=190,40-((R63-1)*2),1))</f>
        <v/>
      </c>
      <c r="T63" s="1834" t="str">
        <f>IF(OR(I63=""),"",RANK(I63,($I$45:$I$80),1))</f>
        <v/>
      </c>
      <c r="U63" s="1485" t="str">
        <f>IF(OR(K63=""),"",RANK(K63,($K$45:$K$80),1))</f>
        <v/>
      </c>
      <c r="V63" s="1485" t="str">
        <f>IF(T63="","",IF(T63&gt;3,"",IF(T63=1,I63,IF(T63=2,I63,IF(T63=3,I63)))))</f>
        <v/>
      </c>
      <c r="W63" s="279" t="str">
        <f>IF(ISBLANK('JOURNÉE 2'!U64),"",'JOURNÉE 2'!U64)</f>
        <v/>
      </c>
      <c r="X63" s="83" t="str">
        <f t="shared" si="0"/>
        <v/>
      </c>
      <c r="Y63" s="140" t="str">
        <f>IF('JOURNÉE 1'!AB64=0,"",'JOURNÉE 1'!AB64)</f>
        <v/>
      </c>
      <c r="Z63" s="83" t="str">
        <f t="shared" si="1"/>
        <v/>
      </c>
      <c r="AA63" s="83" t="str">
        <f t="shared" si="43"/>
        <v/>
      </c>
      <c r="AB63" s="118" t="str">
        <f t="shared" si="49"/>
        <v/>
      </c>
      <c r="AC63" s="83" t="str">
        <f t="shared" si="3"/>
        <v/>
      </c>
      <c r="AD63" s="83" t="str">
        <f>IF('JOURNÉE 1'!AG64="","",'JOURNÉE 1'!AG64)</f>
        <v/>
      </c>
      <c r="AE63" s="455" t="str">
        <f t="shared" si="4"/>
        <v/>
      </c>
      <c r="AF63" s="85" t="str">
        <f t="shared" si="5"/>
        <v/>
      </c>
      <c r="AG63" s="85" t="str">
        <f t="shared" si="6"/>
        <v/>
      </c>
      <c r="AH63" s="85"/>
      <c r="AI63" s="85"/>
      <c r="AJ63" s="87"/>
      <c r="AK63" s="136"/>
      <c r="AL63" s="276" t="str">
        <f t="shared" si="7"/>
        <v/>
      </c>
      <c r="AM63" s="87" t="str">
        <f t="shared" si="8"/>
        <v/>
      </c>
      <c r="AN63" s="471" t="str">
        <f t="shared" si="9"/>
        <v/>
      </c>
      <c r="AO63" s="471" t="str">
        <f t="shared" si="10"/>
        <v/>
      </c>
      <c r="AP63" s="457" t="str">
        <f t="shared" si="11"/>
        <v/>
      </c>
      <c r="AQ63" s="284" t="str">
        <f>IF('JOURNÉE 1'!AP64="","",'JOURNÉE 1'!AP64)</f>
        <v/>
      </c>
      <c r="AR63" s="270" t="str">
        <f>IF('JOURNÉE 1'!AT64="","",'JOURNÉE 1'!AT64)</f>
        <v/>
      </c>
      <c r="AS63" s="270" t="str">
        <f t="shared" si="12"/>
        <v/>
      </c>
      <c r="AT63" s="270" t="str">
        <f t="shared" si="13"/>
        <v/>
      </c>
      <c r="AU63" s="288"/>
      <c r="AV63" s="289"/>
      <c r="AW63" s="288"/>
      <c r="AX63" s="288"/>
      <c r="AY63" s="270" t="str">
        <f t="shared" si="14"/>
        <v/>
      </c>
      <c r="AZ63" s="271" t="str">
        <f t="shared" si="15"/>
        <v/>
      </c>
      <c r="BA63" s="272" t="str">
        <f t="shared" si="16"/>
        <v/>
      </c>
      <c r="BB63" s="273" t="str">
        <f t="shared" si="50"/>
        <v/>
      </c>
      <c r="BC63" s="472" t="str">
        <f t="shared" si="18"/>
        <v/>
      </c>
      <c r="BD63" s="499"/>
      <c r="BE63" s="278" t="str">
        <f t="shared" si="19"/>
        <v/>
      </c>
      <c r="BF63" s="1639"/>
      <c r="BG63" s="1639"/>
      <c r="BH63" s="1823" t="str">
        <f>IF('JOURNÉE 1'!K64=0,"",'JOURNÉE 1'!K64)</f>
        <v/>
      </c>
      <c r="BI63" s="1815" t="str">
        <f>IF(ISBLANK('JOURNÉE 2'!K64),"",'JOURNÉE 2'!K64)</f>
        <v/>
      </c>
      <c r="BJ63" s="1817" t="str">
        <f>IF(BW63="","",BW63)</f>
        <v/>
      </c>
      <c r="BK63" s="500"/>
      <c r="BL63" s="11"/>
      <c r="BM63" s="1513" t="str">
        <f>IF(OR(C63="",C82=""),"",CONCATENATE(C63,C82))</f>
        <v/>
      </c>
      <c r="BN63" s="1606" t="str">
        <f>IF(OR('JOURNÉE 1'!C64="",'JOURNÉE 1'!C65=""),"",CONCATENATE('JOURNÉE 1'!C64,'JOURNÉE 1'!C65))</f>
        <v/>
      </c>
      <c r="BO63" s="1606" t="str">
        <f>IF(I63="","",I63)</f>
        <v/>
      </c>
      <c r="BP63" s="1855">
        <f>IF(ISNA(VLOOKUP(BM63,'JOURNÉE 1'!$BI$10:$BK$257,2,FALSE)),"",VLOOKUP(BM63,'JOURNÉE 1'!$BI$10:$BK$257,2,FALSE))</f>
        <v>0</v>
      </c>
      <c r="BQ63" s="1606" t="str">
        <f>IF(BO63="","",MIN(BO63:BP63))</f>
        <v/>
      </c>
      <c r="BR63" s="1851" t="str">
        <f>IF(BS63="","",MIN(BS63:BT63))</f>
        <v/>
      </c>
      <c r="BS63" s="1606" t="str">
        <f>IF('JOURNÉE 1'!L64=0,"",'JOURNÉE 1'!L64)</f>
        <v/>
      </c>
      <c r="BT63" s="1809" t="str">
        <f>IF(ISNA(VLOOKUP(BN63,'JOURNÉE 2'!$BE$10:$BF$257,2,FALSE)),"",VLOOKUP(BN63,'JOURNÉE 2'!$BE$10:$BF$257,2,FALSE))</f>
        <v/>
      </c>
      <c r="BU63" s="1606" t="str">
        <f>IF(BT63=BR63,"",BR63)</f>
        <v/>
      </c>
      <c r="BV63" s="1795" t="str">
        <f>IF(BP63=BQ63,"",BQ63)</f>
        <v/>
      </c>
      <c r="BW63" s="1797"/>
      <c r="BX63" s="474" t="str">
        <f t="shared" si="20"/>
        <v/>
      </c>
      <c r="BY63" s="475" t="str">
        <f>IF('JOURNÉE 1'!C64=0,"",'JOURNÉE 1'!C64)</f>
        <v/>
      </c>
      <c r="BZ63" s="7">
        <v>55</v>
      </c>
      <c r="CA63" s="1445" t="s">
        <v>518</v>
      </c>
      <c r="CB63" s="1446">
        <v>17.7</v>
      </c>
      <c r="CC63" s="1447" t="s">
        <v>519</v>
      </c>
      <c r="CD63" s="17" t="s">
        <v>432</v>
      </c>
      <c r="CE63" s="882" t="str">
        <f t="shared" si="21"/>
        <v>MAX2</v>
      </c>
      <c r="CF63" s="878" t="s">
        <v>526</v>
      </c>
      <c r="CG63" s="7"/>
      <c r="CH63" s="94"/>
      <c r="CI63" s="1301" t="str">
        <f>IF(ISNA(VLOOKUP(CA63,'JOURNÉE 1'!$C$10:$AC$257,27,FALSE)),"",VLOOKUP(CA63,'JOURNÉE 1'!$C$10:$AC$257,27,FALSE))</f>
        <v/>
      </c>
      <c r="CJ63" s="465" t="str">
        <f>IF(ISNA(VLOOKUP(CA63,'JOURNÉE 2'!$C$10:$V$259,20,FALSE)),"",VLOOKUP(CA63,'JOURNÉE 2'!$C$10:$V$259,20,FALSE))</f>
        <v/>
      </c>
      <c r="CK63" s="1263" t="str">
        <f t="shared" si="48"/>
        <v/>
      </c>
      <c r="CL63" s="1266" t="s">
        <v>2029</v>
      </c>
      <c r="CM63" s="476" t="s">
        <v>2029</v>
      </c>
      <c r="CN63" s="476" t="s">
        <v>2029</v>
      </c>
      <c r="CO63" s="476" t="s">
        <v>2029</v>
      </c>
      <c r="CP63" s="476"/>
      <c r="CQ63" s="476"/>
      <c r="CR63" s="476"/>
      <c r="CS63" s="476"/>
      <c r="CT63" s="476"/>
      <c r="CU63" s="477"/>
      <c r="CV63" s="476"/>
      <c r="CW63" s="1270"/>
      <c r="CX63" s="11"/>
      <c r="CY63" s="1551"/>
      <c r="CZ63" s="7" t="str">
        <f>IF('JOURNÉE 2'!C28="","",'JOURNÉE 2'!C28)</f>
        <v/>
      </c>
      <c r="DA63" s="7" t="str">
        <f t="shared" si="51"/>
        <v/>
      </c>
      <c r="DB63" s="7" t="str">
        <f>IF('JOURNÉE 2'!V28=0,"",'JOURNÉE 2'!V28)</f>
        <v/>
      </c>
      <c r="DC63" s="7" t="str">
        <f>IF('JOURNÉE 2'!AJ28=0,"",'JOURNÉE 2'!AJ28)</f>
        <v/>
      </c>
      <c r="DD63" s="17" t="str">
        <f>IF(ISNA(VLOOKUP(BX27,'JOURNÉE 1'!$C$10:$AP$45,1,FALSE)),"",VLOOKUP(BX27,'JOURNÉE 1'!$C$10:$AP$45,1,FALSE))</f>
        <v/>
      </c>
      <c r="DE63" s="7" t="str">
        <f t="array" ref="DE63">IFERROR(INDEX(DD$9:DD$44,SMALL(IF(FREQUENCY(IF(DD$9:DD$80&lt;&gt;"",MATCH(DD$9:DD$80,DD$9:DD$80,0),""),ROW(DD$9:DD$80)-9)&gt;1,ROW(DD$9:DD$80)-9,""),ROW(A55))),"")</f>
        <v/>
      </c>
      <c r="DF63" s="468" t="str">
        <f t="array" ref="DF63">IF(DE63="","",MIN(IF(CZ$9:CZ$80=$DE63,DB$9:DB$80,"")))</f>
        <v/>
      </c>
      <c r="DG63" s="468" t="str">
        <f t="array" ref="DG63">IF(DE63="","",MIN(IF(CZ$9:CZ$80=$DE63,DC$9:DC$80,"")))</f>
        <v/>
      </c>
      <c r="DH63" s="7" t="str">
        <f>IF(ISNA(VLOOKUP(DD63,'JOURNÉE 2'!$C$10:$V$45,16,FALSE)),"",VLOOKUP(DD63,'JOURNÉE 2'!$C$10:$V$45,16,FALSE))</f>
        <v/>
      </c>
      <c r="DI63" s="7" t="str">
        <f>IF(ISNA(VLOOKUP(DD63,'JOURNÉE 2'!$C$10:$AJ$45,26,FALSE)),"",VLOOKUP(DD63,'JOURNÉE 2'!$C$10:$AJ$45,26,FALSE))</f>
        <v/>
      </c>
      <c r="DJ63" s="7" t="str">
        <f t="shared" si="24"/>
        <v/>
      </c>
      <c r="DK63" s="7" t="str">
        <f t="shared" si="25"/>
        <v/>
      </c>
      <c r="DL63" s="468" t="str">
        <f t="shared" si="26"/>
        <v/>
      </c>
      <c r="DM63" s="468" t="str">
        <f t="shared" si="27"/>
        <v/>
      </c>
      <c r="DN63" s="7" t="str">
        <f t="shared" si="28"/>
        <v/>
      </c>
      <c r="DO63" s="7"/>
      <c r="DP63" s="7"/>
      <c r="DQ63" s="7"/>
      <c r="DR63" s="11"/>
      <c r="DS63" s="469" t="str">
        <f ca="1">OFFSET($DK$9,INT((ROWS($1:55)-1)/2),MOD(ROWS($1:55)+1,2))</f>
        <v/>
      </c>
      <c r="DT63" s="7" t="str">
        <f t="shared" ca="1" si="29"/>
        <v/>
      </c>
      <c r="DU63" s="468" t="str">
        <f ca="1">OFFSET($DM$9,INT((ROWS($1:55)-1)/2),MOD(ROWS($1:55)+1,2))</f>
        <v/>
      </c>
      <c r="DV63" s="7" t="str">
        <f ca="1">IF(DT63="","",IF(DT63=0,"",IF(DT63="AB","",RANK(DT63,$DT$9:$DT$151,1)+COUNTIF($DT$9:DT63,DT63)-1)))</f>
        <v/>
      </c>
      <c r="DW63" s="468" t="str">
        <f t="shared" ca="1" si="30"/>
        <v/>
      </c>
      <c r="DX63" s="469" t="str">
        <f ca="1">OFFSET($DK$81,INT((ROWS($1:55)-1)/2),MOD(ROWS($1:55)+1,2))</f>
        <v/>
      </c>
      <c r="DY63" s="7" t="str">
        <f t="shared" ca="1" si="31"/>
        <v/>
      </c>
      <c r="DZ63" s="468" t="str">
        <f ca="1">OFFSET($DM$81,INT((ROWS($1:55)-1)/2),MOD(ROWS($1:55)+1,2))</f>
        <v/>
      </c>
      <c r="EA63" s="7" t="str">
        <f ca="1">IF(DY63="","",IF(DY63=0,"",IF(DY63="AB","",RANK(DY63,$DY$9:$DY$151,1)+COUNTIF($DY$9:DY63,DY63)-1)))</f>
        <v/>
      </c>
      <c r="EB63" s="468" t="str">
        <f t="shared" ca="1" si="32"/>
        <v/>
      </c>
      <c r="EC63" s="469" t="str">
        <f ca="1">OFFSET($DK$153,INT((ROWS($1:55)-1)/2),MOD(ROWS($1:55)+1,2))</f>
        <v/>
      </c>
      <c r="ED63" s="7" t="str">
        <f t="shared" ca="1" si="33"/>
        <v/>
      </c>
      <c r="EE63" s="468" t="str">
        <f ca="1">OFFSET($DM$153,INT((ROWS($1:55)-1)/2),MOD(ROWS($1:55)+1,2))</f>
        <v/>
      </c>
      <c r="EF63" s="7" t="str">
        <f ca="1">IF(EC63="","",IF(EC63=0,"",IF(EC63="AB","",RANK(EC63,$EC$9:$EC$104,1)+COUNTIF($EC$9:EC63,EC63)-1)))</f>
        <v/>
      </c>
      <c r="EG63" s="498" t="str">
        <f t="shared" ca="1" si="34"/>
        <v/>
      </c>
      <c r="EH63" s="468" t="str">
        <f ca="1">OFFSET($DK$201,INT((ROWS($1:55)-1)/2),MOD(ROWS($1:55)+1,2))</f>
        <v/>
      </c>
      <c r="EI63" s="7" t="str">
        <f t="shared" ca="1" si="35"/>
        <v/>
      </c>
      <c r="EJ63" s="468" t="str">
        <f ca="1">OFFSET($DM$201,INT((ROWS($1:55)-1)/2),MOD(ROWS($1:55)+1,2))</f>
        <v/>
      </c>
      <c r="EK63" s="7" t="str">
        <f ca="1">IF(EI63="","",IF(EI63=0,"",IF(EI63="AB","",RANK(EI63,$EI$9:$EI$104,1)+COUNTIF($EI$9:EI63,EI63)-1)))</f>
        <v/>
      </c>
      <c r="EL63" s="7" t="str">
        <f t="shared" ca="1" si="36"/>
        <v/>
      </c>
      <c r="EM63" s="469" t="str">
        <f ca="1">OFFSET($DK$237,INT((ROWS($1:55)-1)/2),MOD(ROWS($1:55)+1,2))</f>
        <v/>
      </c>
      <c r="EN63" s="7" t="str">
        <f t="shared" ca="1" si="37"/>
        <v/>
      </c>
      <c r="EO63" s="468" t="str">
        <f ca="1">OFFSET($DM$237,INT((ROWS($1:55)-1)/2),MOD(ROWS($1:55)+1,2))</f>
        <v/>
      </c>
      <c r="EP63" s="7" t="str">
        <f ca="1">IF(EN63="","",IF(EN63=0,"",IF(EN63="AB","",RANK(EN63,$EN$9:$EN$128,1)+COUNTIF($EN$9:EN63,EN63)-1)))</f>
        <v/>
      </c>
      <c r="EQ63" s="7" t="str">
        <f t="shared" ca="1" si="38"/>
        <v/>
      </c>
      <c r="ER63" s="469" t="str">
        <f ca="1">OFFSET($DK$305,INT((ROWS($1:55)-1)/2),MOD(ROWS($1:55)+1,2))</f>
        <v/>
      </c>
      <c r="ES63" s="7" t="str">
        <f t="shared" ca="1" si="39"/>
        <v/>
      </c>
      <c r="ET63" s="468" t="str">
        <f ca="1">OFFSET($DM$305,INT((ROWS($1:55)-1)/2),MOD(ROWS($1:55)+1,2))</f>
        <v/>
      </c>
      <c r="EU63" s="7" t="str">
        <f ca="1">IF(ES63="","",IF(ES63=0,"",IF(ES63="AB","",RANK(ES63,$ES$9:$ES$180,1)+COUNTIF($ES$9:ES63,ES63)-1)))</f>
        <v/>
      </c>
      <c r="EV63" s="468" t="str">
        <f t="shared" ca="1" si="40"/>
        <v/>
      </c>
      <c r="EW63" s="469" t="str">
        <f ca="1">OFFSET($DK$373,INT((ROWS($1:55)-1)/2),MOD(ROWS($1:55)+1,2))</f>
        <v/>
      </c>
      <c r="EX63" s="7" t="str">
        <f t="shared" ca="1" si="41"/>
        <v/>
      </c>
      <c r="EY63" s="468" t="str">
        <f ca="1">OFFSET($DM$373,INT((ROWS($1:55)-1)/2),MOD(ROWS($1:55)+1,2))</f>
        <v/>
      </c>
      <c r="EZ63" s="7" t="str">
        <f ca="1">IF(EX63="","",IF(EX63=0,"",IF(EX63="AB","",RANK(EX63,$EX$9:$EX$128,1)+COUNTIF($EX$9:EX63,EX63)-1)))</f>
        <v/>
      </c>
      <c r="FA63" s="468" t="str">
        <f t="shared" ca="1" si="42"/>
        <v/>
      </c>
      <c r="FB63" s="469" t="str">
        <f ca="1">OFFSET($DK$433,INT((ROWS($1:55)-1)/2),MOD(ROWS($1:55)+1,2))</f>
        <v/>
      </c>
      <c r="FC63" s="7" t="str">
        <f t="shared" ca="1" si="44"/>
        <v/>
      </c>
      <c r="FD63" s="468" t="str">
        <f ca="1">OFFSET($DM$433,INT((ROWS($1:55)-1)/2),MOD(ROWS($1:55)+1,2))</f>
        <v/>
      </c>
      <c r="FE63" s="7" t="str">
        <f ca="1">IF(FC63="","",IF(FC63=0,"",IF(FC63="AB","",RANK(FC63,$FC$9:$FC$122,1)+COUNTIF($FC$9:FC63,FC63)-1)))</f>
        <v/>
      </c>
      <c r="FF63" s="7" t="str">
        <f t="shared" ca="1" si="45"/>
        <v/>
      </c>
      <c r="FG63" s="475" t="str">
        <f ca="1">OFFSET($DK$489,INT((ROWS($1:55)-1)/2),MOD(ROWS($1:55)+1,2))</f>
        <v/>
      </c>
      <c r="FH63" s="935" t="str">
        <f t="shared" ca="1" si="46"/>
        <v/>
      </c>
      <c r="FI63" s="935" t="str">
        <f ca="1">OFFSET($DM$489,INT((ROWS($1:55)-1)/2),MOD(ROWS($1:55)+1,2))</f>
        <v/>
      </c>
      <c r="FJ63" s="935" t="str">
        <f ca="1">IF(FH63="","",IF(FH63=0,"",IF(FH63="AB","",RANK(FH63,$FH$9:$FH$122,1)+COUNTIF($FH$9:FH63,FH63)-1)))</f>
        <v/>
      </c>
      <c r="FK63" s="935" t="str">
        <f t="shared" ca="1" si="47"/>
        <v/>
      </c>
    </row>
    <row r="64" spans="1:167" ht="15.75" customHeight="1" x14ac:dyDescent="0.4">
      <c r="A64" s="1639"/>
      <c r="B64" s="1483"/>
      <c r="C64" s="232" t="str">
        <f>IF(ISBLANK('JOURNÉE 2'!C65),"",'JOURNÉE 2'!C65)</f>
        <v/>
      </c>
      <c r="D64" s="98" t="str">
        <f>IF(ISBLANK('JOURNÉE 2'!D65),"",'JOURNÉE 2'!D65)</f>
        <v/>
      </c>
      <c r="E64" s="98" t="str">
        <f>IF(ISBLANK('JOURNÉE 2'!E65),"",'JOURNÉE 2'!E65)</f>
        <v/>
      </c>
      <c r="F64" s="87" t="str">
        <f>IF(ISBLANK('JOURNÉE 2'!F65),"",'JOURNÉE 2'!F65)</f>
        <v/>
      </c>
      <c r="G64" s="87" t="str">
        <f>IF(ISBLANK('JOURNÉE 2'!G65),"",'JOURNÉE 2'!G65)</f>
        <v/>
      </c>
      <c r="H64" s="470" t="str">
        <f>IF(ISBLANK('JOURNÉE 2'!I65),"",'JOURNÉE 2'!I65)</f>
        <v/>
      </c>
      <c r="I64" s="1833"/>
      <c r="J64" s="1465"/>
      <c r="K64" s="1465"/>
      <c r="L64" s="1465"/>
      <c r="M64" s="141"/>
      <c r="N64" s="87"/>
      <c r="O64" s="141"/>
      <c r="P64" s="152"/>
      <c r="Q64" s="1847"/>
      <c r="R64" s="1465"/>
      <c r="S64" s="1465"/>
      <c r="T64" s="1833"/>
      <c r="U64" s="1465"/>
      <c r="V64" s="1465"/>
      <c r="W64" s="279" t="str">
        <f>IF(ISBLANK('JOURNÉE 2'!U65),"",'JOURNÉE 2'!U65)</f>
        <v/>
      </c>
      <c r="X64" s="83" t="str">
        <f t="shared" si="0"/>
        <v/>
      </c>
      <c r="Y64" s="140" t="str">
        <f>IF('JOURNÉE 1'!AB65=0,"",'JOURNÉE 1'!AB65)</f>
        <v/>
      </c>
      <c r="Z64" s="83" t="str">
        <f t="shared" si="1"/>
        <v/>
      </c>
      <c r="AA64" s="83" t="str">
        <f t="shared" si="43"/>
        <v/>
      </c>
      <c r="AB64" s="118" t="str">
        <f t="shared" si="49"/>
        <v/>
      </c>
      <c r="AC64" s="83" t="str">
        <f t="shared" si="3"/>
        <v/>
      </c>
      <c r="AD64" s="83" t="str">
        <f>IF('JOURNÉE 1'!AG65="","",'JOURNÉE 1'!AG65)</f>
        <v/>
      </c>
      <c r="AE64" s="455" t="str">
        <f t="shared" si="4"/>
        <v/>
      </c>
      <c r="AF64" s="85" t="str">
        <f t="shared" si="5"/>
        <v/>
      </c>
      <c r="AG64" s="85" t="str">
        <f t="shared" si="6"/>
        <v/>
      </c>
      <c r="AH64" s="85"/>
      <c r="AI64" s="85"/>
      <c r="AJ64" s="87"/>
      <c r="AK64" s="136"/>
      <c r="AL64" s="276" t="str">
        <f t="shared" si="7"/>
        <v/>
      </c>
      <c r="AM64" s="87" t="str">
        <f t="shared" si="8"/>
        <v/>
      </c>
      <c r="AN64" s="471" t="str">
        <f t="shared" si="9"/>
        <v/>
      </c>
      <c r="AO64" s="471" t="str">
        <f t="shared" si="10"/>
        <v/>
      </c>
      <c r="AP64" s="457" t="str">
        <f t="shared" si="11"/>
        <v/>
      </c>
      <c r="AQ64" s="284" t="str">
        <f>IF('JOURNÉE 1'!AP65="","",'JOURNÉE 1'!AP65)</f>
        <v/>
      </c>
      <c r="AR64" s="270" t="str">
        <f>IF('JOURNÉE 1'!AT65="","",'JOURNÉE 1'!AT65)</f>
        <v/>
      </c>
      <c r="AS64" s="270" t="str">
        <f t="shared" si="12"/>
        <v/>
      </c>
      <c r="AT64" s="270" t="str">
        <f t="shared" si="13"/>
        <v/>
      </c>
      <c r="AU64" s="288"/>
      <c r="AV64" s="289"/>
      <c r="AW64" s="288"/>
      <c r="AX64" s="288"/>
      <c r="AY64" s="270" t="str">
        <f t="shared" si="14"/>
        <v/>
      </c>
      <c r="AZ64" s="271" t="str">
        <f t="shared" si="15"/>
        <v/>
      </c>
      <c r="BA64" s="272" t="str">
        <f t="shared" si="16"/>
        <v/>
      </c>
      <c r="BB64" s="273" t="str">
        <f t="shared" si="50"/>
        <v/>
      </c>
      <c r="BC64" s="472" t="str">
        <f t="shared" si="18"/>
        <v/>
      </c>
      <c r="BD64" s="499"/>
      <c r="BE64" s="278" t="str">
        <f t="shared" si="19"/>
        <v/>
      </c>
      <c r="BF64" s="1639"/>
      <c r="BG64" s="1639"/>
      <c r="BH64" s="1833"/>
      <c r="BI64" s="1465"/>
      <c r="BJ64" s="1849"/>
      <c r="BK64" s="500"/>
      <c r="BL64" s="11"/>
      <c r="BM64" s="1723"/>
      <c r="BN64" s="1528"/>
      <c r="BO64" s="1528"/>
      <c r="BP64" s="1528"/>
      <c r="BQ64" s="1528"/>
      <c r="BR64" s="1852"/>
      <c r="BS64" s="1528"/>
      <c r="BT64" s="1514"/>
      <c r="BU64" s="1528"/>
      <c r="BV64" s="1796"/>
      <c r="BW64" s="1798"/>
      <c r="BX64" s="474" t="str">
        <f t="shared" si="20"/>
        <v/>
      </c>
      <c r="BY64" s="475" t="str">
        <f>IF('JOURNÉE 1'!C65=0,"",'JOURNÉE 1'!C65)</f>
        <v/>
      </c>
      <c r="BZ64" s="7">
        <v>56</v>
      </c>
      <c r="CA64" s="1445" t="s">
        <v>296</v>
      </c>
      <c r="CB64" s="1446">
        <v>1</v>
      </c>
      <c r="CC64" s="1447" t="s">
        <v>520</v>
      </c>
      <c r="CD64" s="17" t="s">
        <v>432</v>
      </c>
      <c r="CE64" s="882" t="str">
        <f t="shared" si="21"/>
        <v>MAX1</v>
      </c>
      <c r="CF64" s="878" t="s">
        <v>528</v>
      </c>
      <c r="CG64" s="7"/>
      <c r="CH64" s="94"/>
      <c r="CI64" s="1301" t="str">
        <f>IF(ISNA(VLOOKUP(CA64,'JOURNÉE 1'!$C$10:$AC$257,27,FALSE)),"",VLOOKUP(CA64,'JOURNÉE 1'!$C$10:$AC$257,27,FALSE))</f>
        <v/>
      </c>
      <c r="CJ64" s="465" t="str">
        <f>IF(ISNA(VLOOKUP(CA64,'JOURNÉE 2'!$C$10:$V$259,20,FALSE)),"",VLOOKUP(CA64,'JOURNÉE 2'!$C$10:$V$259,20,FALSE))</f>
        <v/>
      </c>
      <c r="CK64" s="1263" t="str">
        <f t="shared" si="48"/>
        <v/>
      </c>
      <c r="CL64" s="1266" t="s">
        <v>2029</v>
      </c>
      <c r="CM64" s="476" t="s">
        <v>2029</v>
      </c>
      <c r="CN64" s="476" t="s">
        <v>2029</v>
      </c>
      <c r="CO64" s="476" t="s">
        <v>2029</v>
      </c>
      <c r="CP64" s="476"/>
      <c r="CQ64" s="476"/>
      <c r="CR64" s="476"/>
      <c r="CS64" s="476"/>
      <c r="CT64" s="476"/>
      <c r="CU64" s="477"/>
      <c r="CV64" s="476"/>
      <c r="CW64" s="1270"/>
      <c r="CX64" s="11"/>
      <c r="CY64" s="1551"/>
      <c r="CZ64" s="7" t="str">
        <f>IF('JOURNÉE 2'!C29="","",'JOURNÉE 2'!C29)</f>
        <v/>
      </c>
      <c r="DA64" s="7" t="str">
        <f t="shared" si="51"/>
        <v/>
      </c>
      <c r="DB64" s="7" t="str">
        <f>IF('JOURNÉE 2'!V29=0,"",'JOURNÉE 2'!V29)</f>
        <v/>
      </c>
      <c r="DC64" s="7" t="str">
        <f>IF('JOURNÉE 2'!AJ29=0,"",'JOURNÉE 2'!AJ29)</f>
        <v/>
      </c>
      <c r="DD64" s="17" t="str">
        <f>IF(ISNA(VLOOKUP(BX28,'JOURNÉE 1'!$C$10:$AP$45,1,FALSE)),"",VLOOKUP(BX28,'JOURNÉE 1'!$C$10:$AP$45,1,FALSE))</f>
        <v/>
      </c>
      <c r="DE64" s="7" t="str">
        <f t="array" ref="DE64">IFERROR(INDEX(DD$9:DD$44,SMALL(IF(FREQUENCY(IF(DD$9:DD$80&lt;&gt;"",MATCH(DD$9:DD$80,DD$9:DD$80,0),""),ROW(DD$9:DD$80)-9)&gt;1,ROW(DD$9:DD$80)-9,""),ROW(A56))),"")</f>
        <v/>
      </c>
      <c r="DF64" s="468" t="str">
        <f t="array" ref="DF64">IF(DE64="","",MIN(IF(CZ$9:CZ$80=$DE64,DB$9:DB$80,"")))</f>
        <v/>
      </c>
      <c r="DG64" s="468" t="str">
        <f t="array" ref="DG64">IF(DE64="","",MIN(IF(CZ$9:CZ$80=$DE64,DC$9:DC$80,"")))</f>
        <v/>
      </c>
      <c r="DH64" s="7" t="str">
        <f>IF(ISNA(VLOOKUP(DD64,'JOURNÉE 2'!$C$10:$V$45,16,FALSE)),"",VLOOKUP(DD64,'JOURNÉE 2'!$C$10:$V$45,16,FALSE))</f>
        <v/>
      </c>
      <c r="DI64" s="7" t="str">
        <f>IF(ISNA(VLOOKUP(DD64,'JOURNÉE 2'!$C$10:$AJ$45,26,FALSE)),"",VLOOKUP(DD64,'JOURNÉE 2'!$C$10:$AJ$45,26,FALSE))</f>
        <v/>
      </c>
      <c r="DJ64" s="7" t="str">
        <f t="shared" si="24"/>
        <v/>
      </c>
      <c r="DK64" s="7" t="str">
        <f t="shared" si="25"/>
        <v/>
      </c>
      <c r="DL64" s="468" t="str">
        <f t="shared" si="26"/>
        <v/>
      </c>
      <c r="DM64" s="468" t="str">
        <f t="shared" si="27"/>
        <v/>
      </c>
      <c r="DN64" s="7" t="str">
        <f t="shared" si="28"/>
        <v/>
      </c>
      <c r="DO64" s="7"/>
      <c r="DP64" s="7"/>
      <c r="DQ64" s="7"/>
      <c r="DR64" s="11"/>
      <c r="DS64" s="469" t="str">
        <f ca="1">OFFSET($DK$9,INT((ROWS($1:56)-1)/2),MOD(ROWS($1:56)+1,2))</f>
        <v/>
      </c>
      <c r="DT64" s="7" t="str">
        <f t="shared" ca="1" si="29"/>
        <v/>
      </c>
      <c r="DU64" s="468" t="str">
        <f ca="1">OFFSET($DM$9,INT((ROWS($1:56)-1)/2),MOD(ROWS($1:56)+1,2))</f>
        <v/>
      </c>
      <c r="DV64" s="7" t="str">
        <f ca="1">IF(DT64="","",IF(DT64=0,"",IF(DT64="AB","",RANK(DT64,$DT$9:$DT$151,1)+COUNTIF($DT$9:DT64,DT64)-1)))</f>
        <v/>
      </c>
      <c r="DW64" s="468" t="str">
        <f t="shared" ca="1" si="30"/>
        <v/>
      </c>
      <c r="DX64" s="469" t="str">
        <f ca="1">OFFSET($DK$81,INT((ROWS($1:56)-1)/2),MOD(ROWS($1:56)+1,2))</f>
        <v/>
      </c>
      <c r="DY64" s="7" t="str">
        <f t="shared" ca="1" si="31"/>
        <v/>
      </c>
      <c r="DZ64" s="468" t="str">
        <f ca="1">OFFSET($DM$81,INT((ROWS($1:56)-1)/2),MOD(ROWS($1:56)+1,2))</f>
        <v/>
      </c>
      <c r="EA64" s="7" t="str">
        <f ca="1">IF(DY64="","",IF(DY64=0,"",IF(DY64="AB","",RANK(DY64,$DY$9:$DY$151,1)+COUNTIF($DY$9:DY64,DY64)-1)))</f>
        <v/>
      </c>
      <c r="EB64" s="468" t="str">
        <f t="shared" ca="1" si="32"/>
        <v/>
      </c>
      <c r="EC64" s="469" t="str">
        <f ca="1">OFFSET($DK$153,INT((ROWS($1:56)-1)/2),MOD(ROWS($1:56)+1,2))</f>
        <v/>
      </c>
      <c r="ED64" s="7" t="str">
        <f t="shared" ca="1" si="33"/>
        <v/>
      </c>
      <c r="EE64" s="468" t="str">
        <f ca="1">OFFSET($DM$153,INT((ROWS($1:56)-1)/2),MOD(ROWS($1:56)+1,2))</f>
        <v/>
      </c>
      <c r="EF64" s="7" t="str">
        <f ca="1">IF(EC64="","",IF(EC64=0,"",IF(EC64="AB","",RANK(EC64,$EC$9:$EC$104,1)+COUNTIF($EC$9:EC64,EC64)-1)))</f>
        <v/>
      </c>
      <c r="EG64" s="498" t="str">
        <f t="shared" ca="1" si="34"/>
        <v/>
      </c>
      <c r="EH64" s="468" t="str">
        <f ca="1">OFFSET($DK$201,INT((ROWS($1:56)-1)/2),MOD(ROWS($1:56)+1,2))</f>
        <v/>
      </c>
      <c r="EI64" s="7" t="str">
        <f t="shared" ca="1" si="35"/>
        <v/>
      </c>
      <c r="EJ64" s="468" t="str">
        <f ca="1">OFFSET($DM$201,INT((ROWS($1:56)-1)/2),MOD(ROWS($1:56)+1,2))</f>
        <v/>
      </c>
      <c r="EK64" s="7" t="str">
        <f ca="1">IF(EI64="","",IF(EI64=0,"",IF(EI64="AB","",RANK(EI64,$EI$9:$EI$104,1)+COUNTIF($EI$9:EI64,EI64)-1)))</f>
        <v/>
      </c>
      <c r="EL64" s="7" t="str">
        <f t="shared" ca="1" si="36"/>
        <v/>
      </c>
      <c r="EM64" s="469" t="str">
        <f ca="1">OFFSET($DK$237,INT((ROWS($1:56)-1)/2),MOD(ROWS($1:56)+1,2))</f>
        <v/>
      </c>
      <c r="EN64" s="7" t="str">
        <f t="shared" ca="1" si="37"/>
        <v/>
      </c>
      <c r="EO64" s="468" t="str">
        <f ca="1">OFFSET($DM$237,INT((ROWS($1:56)-1)/2),MOD(ROWS($1:56)+1,2))</f>
        <v/>
      </c>
      <c r="EP64" s="7" t="str">
        <f ca="1">IF(EN64="","",IF(EN64=0,"",IF(EN64="AB","",RANK(EN64,$EN$9:$EN$128,1)+COUNTIF($EN$9:EN64,EN64)-1)))</f>
        <v/>
      </c>
      <c r="EQ64" s="7" t="str">
        <f t="shared" ca="1" si="38"/>
        <v/>
      </c>
      <c r="ER64" s="469" t="str">
        <f ca="1">OFFSET($DK$305,INT((ROWS($1:56)-1)/2),MOD(ROWS($1:56)+1,2))</f>
        <v/>
      </c>
      <c r="ES64" s="7" t="str">
        <f t="shared" ca="1" si="39"/>
        <v/>
      </c>
      <c r="ET64" s="468" t="str">
        <f ca="1">OFFSET($DM$305,INT((ROWS($1:56)-1)/2),MOD(ROWS($1:56)+1,2))</f>
        <v/>
      </c>
      <c r="EU64" s="7" t="str">
        <f ca="1">IF(ES64="","",IF(ES64=0,"",IF(ES64="AB","",RANK(ES64,$ES$9:$ES$180,1)+COUNTIF($ES$9:ES64,ES64)-1)))</f>
        <v/>
      </c>
      <c r="EV64" s="468" t="str">
        <f t="shared" ca="1" si="40"/>
        <v/>
      </c>
      <c r="EW64" s="469" t="str">
        <f ca="1">OFFSET($DK$373,INT((ROWS($1:56)-1)/2),MOD(ROWS($1:56)+1,2))</f>
        <v/>
      </c>
      <c r="EX64" s="7" t="str">
        <f t="shared" ca="1" si="41"/>
        <v/>
      </c>
      <c r="EY64" s="468" t="str">
        <f ca="1">OFFSET($DM$373,INT((ROWS($1:56)-1)/2),MOD(ROWS($1:56)+1,2))</f>
        <v/>
      </c>
      <c r="EZ64" s="7" t="str">
        <f ca="1">IF(EX64="","",IF(EX64=0,"",IF(EX64="AB","",RANK(EX64,$EX$9:$EX$128,1)+COUNTIF($EX$9:EX64,EX64)-1)))</f>
        <v/>
      </c>
      <c r="FA64" s="468" t="str">
        <f t="shared" ca="1" si="42"/>
        <v/>
      </c>
      <c r="FB64" s="469" t="str">
        <f ca="1">OFFSET($DK$433,INT((ROWS($1:56)-1)/2),MOD(ROWS($1:56)+1,2))</f>
        <v/>
      </c>
      <c r="FC64" s="7" t="str">
        <f t="shared" ca="1" si="44"/>
        <v/>
      </c>
      <c r="FD64" s="468" t="str">
        <f ca="1">OFFSET($DM$433,INT((ROWS($1:56)-1)/2),MOD(ROWS($1:56)+1,2))</f>
        <v/>
      </c>
      <c r="FE64" s="7" t="str">
        <f ca="1">IF(FC64="","",IF(FC64=0,"",IF(FC64="AB","",RANK(FC64,$FC$9:$FC$122,1)+COUNTIF($FC$9:FC64,FC64)-1)))</f>
        <v/>
      </c>
      <c r="FF64" s="7" t="str">
        <f t="shared" ca="1" si="45"/>
        <v/>
      </c>
      <c r="FG64" s="475" t="str">
        <f ca="1">OFFSET($DK$489,INT((ROWS($1:56)-1)/2),MOD(ROWS($1:56)+1,2))</f>
        <v/>
      </c>
      <c r="FH64" s="935" t="str">
        <f t="shared" ca="1" si="46"/>
        <v/>
      </c>
      <c r="FI64" s="935" t="str">
        <f ca="1">OFFSET($DM$489,INT((ROWS($1:56)-1)/2),MOD(ROWS($1:56)+1,2))</f>
        <v/>
      </c>
      <c r="FJ64" s="935" t="str">
        <f ca="1">IF(FH64="","",IF(FH64=0,"",IF(FH64="AB","",RANK(FH64,$FH$9:$FH$122,1)+COUNTIF($FH$9:FH64,FH64)-1)))</f>
        <v/>
      </c>
      <c r="FK64" s="935" t="str">
        <f t="shared" ca="1" si="47"/>
        <v/>
      </c>
    </row>
    <row r="65" spans="1:167" ht="15.75" customHeight="1" x14ac:dyDescent="0.4">
      <c r="A65" s="1639"/>
      <c r="B65" s="1830"/>
      <c r="C65" s="232" t="str">
        <f>IF(ISBLANK('JOURNÉE 2'!C66),"",'JOURNÉE 2'!C66)</f>
        <v/>
      </c>
      <c r="D65" s="98" t="str">
        <f>IF(ISBLANK('JOURNÉE 2'!D66),"",'JOURNÉE 2'!D66)</f>
        <v/>
      </c>
      <c r="E65" s="98" t="str">
        <f>IF(ISBLANK('JOURNÉE 2'!E66),"",'JOURNÉE 2'!E66)</f>
        <v/>
      </c>
      <c r="F65" s="87" t="str">
        <f>IF(ISBLANK('JOURNÉE 2'!F66),"",'JOURNÉE 2'!F66)</f>
        <v/>
      </c>
      <c r="G65" s="87" t="str">
        <f>IF(ISBLANK('JOURNÉE 2'!G66),"",'JOURNÉE 2'!G66)</f>
        <v/>
      </c>
      <c r="H65" s="470" t="str">
        <f>IF(ISBLANK('JOURNÉE 2'!I66),"",'JOURNÉE 2'!I66)</f>
        <v/>
      </c>
      <c r="I65" s="1823" t="str">
        <f>IF(ISBLANK('JOURNÉE 2'!K66),"",'JOURNÉE 2'!K66)</f>
        <v/>
      </c>
      <c r="J65" s="1815" t="str">
        <f>IF(OR(I65="",I65=0,I65=999),"",I65)</f>
        <v/>
      </c>
      <c r="K65" s="1815" t="str">
        <f>IF('JOURNÉE 1'!K66=0,"",'JOURNÉE 1'!K66)</f>
        <v/>
      </c>
      <c r="L65" s="1815" t="str">
        <f>IF(OR(K65="",K65=0,K65=999),"",K65)</f>
        <v/>
      </c>
      <c r="M65" s="141"/>
      <c r="N65" s="87"/>
      <c r="O65" s="141"/>
      <c r="P65" s="152"/>
      <c r="Q65" s="1846" t="str">
        <f>IF(I65="","",I65-$BE$5)</f>
        <v/>
      </c>
      <c r="R65" s="1815" t="str">
        <f>IF(I65="","",RANK(I65,($I$9:$K$260),1))</f>
        <v/>
      </c>
      <c r="S65" s="1815" t="str">
        <f>IF(R65&gt;20,"",IF(R65&lt;=190,40-((R65-1)*2),1))</f>
        <v/>
      </c>
      <c r="T65" s="1834" t="str">
        <f>IF(OR(I65=""),"",RANK(I65,($I$45:$I$80),1))</f>
        <v/>
      </c>
      <c r="U65" s="1485" t="str">
        <f>IF(OR(K65=""),"",RANK(K65,($K$45:$K$80),1))</f>
        <v/>
      </c>
      <c r="V65" s="1485" t="str">
        <f>IF(T65="","",IF(T65&gt;3,"",IF(T65=1,I65,IF(T65=2,I65,IF(T65=3,I65)))))</f>
        <v/>
      </c>
      <c r="W65" s="275" t="str">
        <f>IF(ISBLANK('JOURNÉE 2'!U66),"",'JOURNÉE 2'!U66)</f>
        <v/>
      </c>
      <c r="X65" s="83" t="str">
        <f t="shared" si="0"/>
        <v/>
      </c>
      <c r="Y65" s="140" t="str">
        <f>IF('JOURNÉE 1'!AB66=0,"",'JOURNÉE 1'!AB66)</f>
        <v/>
      </c>
      <c r="Z65" s="83" t="str">
        <f t="shared" si="1"/>
        <v/>
      </c>
      <c r="AA65" s="83" t="str">
        <f t="shared" si="43"/>
        <v/>
      </c>
      <c r="AB65" s="118" t="str">
        <f t="shared" si="49"/>
        <v/>
      </c>
      <c r="AC65" s="83" t="str">
        <f t="shared" si="3"/>
        <v/>
      </c>
      <c r="AD65" s="83" t="str">
        <f>IF('JOURNÉE 1'!AG66="","",'JOURNÉE 1'!AG66)</f>
        <v/>
      </c>
      <c r="AE65" s="455" t="str">
        <f t="shared" si="4"/>
        <v/>
      </c>
      <c r="AF65" s="471" t="str">
        <f t="shared" si="5"/>
        <v/>
      </c>
      <c r="AG65" s="471" t="str">
        <f t="shared" si="6"/>
        <v/>
      </c>
      <c r="AH65" s="471"/>
      <c r="AI65" s="471"/>
      <c r="AJ65" s="83"/>
      <c r="AK65" s="140"/>
      <c r="AL65" s="276" t="str">
        <f t="shared" si="7"/>
        <v/>
      </c>
      <c r="AM65" s="83" t="str">
        <f t="shared" si="8"/>
        <v/>
      </c>
      <c r="AN65" s="471" t="str">
        <f t="shared" si="9"/>
        <v/>
      </c>
      <c r="AO65" s="471" t="str">
        <f t="shared" si="10"/>
        <v/>
      </c>
      <c r="AP65" s="457" t="str">
        <f t="shared" si="11"/>
        <v/>
      </c>
      <c r="AQ65" s="284" t="str">
        <f>IF('JOURNÉE 1'!AP66="","",'JOURNÉE 1'!AP66)</f>
        <v/>
      </c>
      <c r="AR65" s="270" t="str">
        <f>IF('JOURNÉE 1'!AT66="","",'JOURNÉE 1'!AT66)</f>
        <v/>
      </c>
      <c r="AS65" s="270" t="str">
        <f t="shared" si="12"/>
        <v/>
      </c>
      <c r="AT65" s="270" t="str">
        <f t="shared" si="13"/>
        <v/>
      </c>
      <c r="AU65" s="288"/>
      <c r="AV65" s="289"/>
      <c r="AW65" s="288"/>
      <c r="AX65" s="288"/>
      <c r="AY65" s="270" t="str">
        <f t="shared" si="14"/>
        <v/>
      </c>
      <c r="AZ65" s="271" t="str">
        <f t="shared" si="15"/>
        <v/>
      </c>
      <c r="BA65" s="272" t="str">
        <f t="shared" si="16"/>
        <v/>
      </c>
      <c r="BB65" s="273" t="str">
        <f t="shared" si="50"/>
        <v/>
      </c>
      <c r="BC65" s="472" t="str">
        <f t="shared" si="18"/>
        <v/>
      </c>
      <c r="BD65" s="499"/>
      <c r="BE65" s="278" t="str">
        <f t="shared" si="19"/>
        <v/>
      </c>
      <c r="BF65" s="1639"/>
      <c r="BG65" s="1639"/>
      <c r="BH65" s="1823" t="str">
        <f>IF('JOURNÉE 1'!K66=0,"",'JOURNÉE 1'!K66)</f>
        <v/>
      </c>
      <c r="BI65" s="1815" t="str">
        <f>IF(ISBLANK('JOURNÉE 2'!K66),"",'JOURNÉE 2'!K66)</f>
        <v/>
      </c>
      <c r="BJ65" s="1817" t="str">
        <f>IF(BW65="","",BW65)</f>
        <v/>
      </c>
      <c r="BK65" s="500"/>
      <c r="BL65" s="11"/>
      <c r="BM65" s="1513" t="str">
        <f>IF(OR(C65="",C84=""),"",CONCATENATE(C65,C84))</f>
        <v/>
      </c>
      <c r="BN65" s="1606" t="str">
        <f>IF(OR('JOURNÉE 1'!C66="",'JOURNÉE 1'!C67=""),"",CONCATENATE('JOURNÉE 1'!C66,'JOURNÉE 1'!C67))</f>
        <v/>
      </c>
      <c r="BO65" s="1606" t="str">
        <f>IF(I65="","",I65)</f>
        <v/>
      </c>
      <c r="BP65" s="1855">
        <f>IF(ISNA(VLOOKUP(BM65,'JOURNÉE 1'!$BI$10:$BK$257,2,FALSE)),"",VLOOKUP(BM65,'JOURNÉE 1'!$BI$10:$BK$257,2,FALSE))</f>
        <v>0</v>
      </c>
      <c r="BQ65" s="1606" t="str">
        <f>IF(BO65="","",MIN(BO65:BP65))</f>
        <v/>
      </c>
      <c r="BR65" s="1851" t="str">
        <f>IF(BS65="","",MIN(BS65:BT65))</f>
        <v/>
      </c>
      <c r="BS65" s="1606" t="str">
        <f>IF('JOURNÉE 1'!L66=0,"",'JOURNÉE 1'!L66)</f>
        <v/>
      </c>
      <c r="BT65" s="1809" t="str">
        <f>IF(ISNA(VLOOKUP(BN65,'JOURNÉE 2'!$BE$10:$BF$257,2,FALSE)),"",VLOOKUP(BN65,'JOURNÉE 2'!$BE$10:$BF$257,2,FALSE))</f>
        <v/>
      </c>
      <c r="BU65" s="1606" t="str">
        <f>IF(BT65=BR65,"",BR65)</f>
        <v/>
      </c>
      <c r="BV65" s="1795" t="str">
        <f>IF(BP65=BQ65,"",BQ65)</f>
        <v/>
      </c>
      <c r="BW65" s="1797"/>
      <c r="BX65" s="474" t="str">
        <f t="shared" si="20"/>
        <v/>
      </c>
      <c r="BY65" s="475" t="str">
        <f>IF('JOURNÉE 1'!C66=0,"",'JOURNÉE 1'!C66)</f>
        <v/>
      </c>
      <c r="BZ65" s="7">
        <v>57</v>
      </c>
      <c r="CA65" s="1445" t="s">
        <v>297</v>
      </c>
      <c r="CB65" s="1446">
        <v>4.9000000000000004</v>
      </c>
      <c r="CC65" s="1447" t="s">
        <v>521</v>
      </c>
      <c r="CD65" s="17" t="s">
        <v>432</v>
      </c>
      <c r="CE65" s="882" t="str">
        <f t="shared" si="21"/>
        <v>MAX1</v>
      </c>
      <c r="CF65" s="878" t="s">
        <v>531</v>
      </c>
      <c r="CG65" s="7"/>
      <c r="CH65" s="94"/>
      <c r="CI65" s="1301">
        <f>IF(ISNA(VLOOKUP(CA65,'JOURNÉE 1'!$C$10:$AC$257,27,FALSE)),"",VLOOKUP(CA65,'JOURNÉE 1'!$C$10:$AC$257,27,FALSE))</f>
        <v>78</v>
      </c>
      <c r="CJ65" s="465" t="str">
        <f>IF(ISNA(VLOOKUP(CA65,'JOURNÉE 2'!$C$10:$V$259,20,FALSE)),"",VLOOKUP(CA65,'JOURNÉE 2'!$C$10:$V$259,20,FALSE))</f>
        <v/>
      </c>
      <c r="CK65" s="1263">
        <f t="shared" si="48"/>
        <v>78</v>
      </c>
      <c r="CL65" s="1266" t="s">
        <v>2029</v>
      </c>
      <c r="CM65" s="476" t="s">
        <v>2029</v>
      </c>
      <c r="CN65" s="476" t="s">
        <v>2029</v>
      </c>
      <c r="CO65" s="476">
        <v>78</v>
      </c>
      <c r="CP65" s="476"/>
      <c r="CQ65" s="476"/>
      <c r="CR65" s="476"/>
      <c r="CS65" s="476"/>
      <c r="CT65" s="476"/>
      <c r="CU65" s="477"/>
      <c r="CV65" s="476"/>
      <c r="CW65" s="1270"/>
      <c r="CX65" s="11"/>
      <c r="CY65" s="1551"/>
      <c r="CZ65" s="7" t="str">
        <f>IF('JOURNÉE 2'!C30="","",'JOURNÉE 2'!C30)</f>
        <v/>
      </c>
      <c r="DA65" s="7" t="str">
        <f t="shared" si="51"/>
        <v/>
      </c>
      <c r="DB65" s="7" t="str">
        <f>IF('JOURNÉE 2'!V30=0,"",'JOURNÉE 2'!V30)</f>
        <v/>
      </c>
      <c r="DC65" s="7" t="str">
        <f>IF('JOURNÉE 2'!AJ30=0,"",'JOURNÉE 2'!AJ30)</f>
        <v/>
      </c>
      <c r="DD65" s="17" t="str">
        <f>IF(ISNA(VLOOKUP(BX29,'JOURNÉE 1'!$C$10:$AP$45,1,FALSE)),"",VLOOKUP(BX29,'JOURNÉE 1'!$C$10:$AP$45,1,FALSE))</f>
        <v/>
      </c>
      <c r="DE65" s="7" t="str">
        <f t="array" ref="DE65">IFERROR(INDEX(DD$9:DD$44,SMALL(IF(FREQUENCY(IF(DD$9:DD$80&lt;&gt;"",MATCH(DD$9:DD$80,DD$9:DD$80,0),""),ROW(DD$9:DD$80)-9)&gt;1,ROW(DD$9:DD$80)-9,""),ROW(A57))),"")</f>
        <v/>
      </c>
      <c r="DF65" s="468" t="str">
        <f t="array" ref="DF65">IF(DE65="","",MIN(IF(CZ$9:CZ$80=$DE65,DB$9:DB$80,"")))</f>
        <v/>
      </c>
      <c r="DG65" s="468" t="str">
        <f t="array" ref="DG65">IF(DE65="","",MIN(IF(CZ$9:CZ$80=$DE65,DC$9:DC$80,"")))</f>
        <v/>
      </c>
      <c r="DH65" s="7" t="str">
        <f>IF(ISNA(VLOOKUP(DD65,'JOURNÉE 2'!$C$10:$V$45,16,FALSE)),"",VLOOKUP(DD65,'JOURNÉE 2'!$C$10:$V$45,16,FALSE))</f>
        <v/>
      </c>
      <c r="DI65" s="7" t="str">
        <f>IF(ISNA(VLOOKUP(DD65,'JOURNÉE 2'!$C$10:$AJ$45,26,FALSE)),"",VLOOKUP(DD65,'JOURNÉE 2'!$C$10:$AJ$45,26,FALSE))</f>
        <v/>
      </c>
      <c r="DJ65" s="7" t="str">
        <f t="shared" si="24"/>
        <v/>
      </c>
      <c r="DK65" s="7" t="str">
        <f t="shared" si="25"/>
        <v/>
      </c>
      <c r="DL65" s="468" t="str">
        <f t="shared" si="26"/>
        <v/>
      </c>
      <c r="DM65" s="468" t="str">
        <f t="shared" si="27"/>
        <v/>
      </c>
      <c r="DN65" s="7" t="str">
        <f t="shared" si="28"/>
        <v/>
      </c>
      <c r="DO65" s="7"/>
      <c r="DP65" s="7"/>
      <c r="DQ65" s="7"/>
      <c r="DR65" s="11"/>
      <c r="DS65" s="469" t="str">
        <f ca="1">OFFSET($DK$9,INT((ROWS($1:57)-1)/2),MOD(ROWS($1:57)+1,2))</f>
        <v/>
      </c>
      <c r="DT65" s="7" t="str">
        <f t="shared" ca="1" si="29"/>
        <v/>
      </c>
      <c r="DU65" s="468" t="str">
        <f ca="1">OFFSET($DM$9,INT((ROWS($1:57)-1)/2),MOD(ROWS($1:57)+1,2))</f>
        <v/>
      </c>
      <c r="DV65" s="7" t="str">
        <f ca="1">IF(DT65="","",IF(DT65=0,"",IF(DT65="AB","",RANK(DT65,$DT$9:$DT$151,1)+COUNTIF($DT$9:DT65,DT65)-1)))</f>
        <v/>
      </c>
      <c r="DW65" s="468" t="str">
        <f t="shared" ca="1" si="30"/>
        <v/>
      </c>
      <c r="DX65" s="469" t="str">
        <f ca="1">OFFSET($DK$81,INT((ROWS($1:57)-1)/2),MOD(ROWS($1:57)+1,2))</f>
        <v/>
      </c>
      <c r="DY65" s="7" t="str">
        <f t="shared" ca="1" si="31"/>
        <v/>
      </c>
      <c r="DZ65" s="468" t="str">
        <f ca="1">OFFSET($DM$81,INT((ROWS($1:57)-1)/2),MOD(ROWS($1:57)+1,2))</f>
        <v/>
      </c>
      <c r="EA65" s="7" t="str">
        <f ca="1">IF(DY65="","",IF(DY65=0,"",IF(DY65="AB","",RANK(DY65,$DY$9:$DY$151,1)+COUNTIF($DY$9:DY65,DY65)-1)))</f>
        <v/>
      </c>
      <c r="EB65" s="468" t="str">
        <f t="shared" ca="1" si="32"/>
        <v/>
      </c>
      <c r="EC65" s="469">
        <f ca="1">OFFSET($DK$153,INT((ROWS($1:57)-1)/2),MOD(ROWS($1:57)+1,2))</f>
        <v>73</v>
      </c>
      <c r="ED65" s="7">
        <f t="shared" ca="1" si="33"/>
        <v>73</v>
      </c>
      <c r="EE65" s="468">
        <f ca="1">OFFSET($DM$153,INT((ROWS($1:57)-1)/2),MOD(ROWS($1:57)+1,2))</f>
        <v>67.8</v>
      </c>
      <c r="EF65" s="7">
        <f ca="1">IF(EC65="","",IF(EC65=0,"",IF(EC65="AB","",RANK(EC65,$EC$9:$EC$104,1)+COUNTIF($EC$9:EC65,EC65)-1)))</f>
        <v>3</v>
      </c>
      <c r="EG65" s="498" t="str">
        <f t="shared" ca="1" si="34"/>
        <v/>
      </c>
      <c r="EH65" s="468" t="str">
        <f ca="1">OFFSET($DK$201,INT((ROWS($1:57)-1)/2),MOD(ROWS($1:57)+1,2))</f>
        <v/>
      </c>
      <c r="EI65" s="7" t="str">
        <f t="shared" ca="1" si="35"/>
        <v/>
      </c>
      <c r="EJ65" s="468" t="str">
        <f ca="1">OFFSET($DM$201,INT((ROWS($1:57)-1)/2),MOD(ROWS($1:57)+1,2))</f>
        <v/>
      </c>
      <c r="EK65" s="7" t="str">
        <f ca="1">IF(EI65="","",IF(EI65=0,"",IF(EI65="AB","",RANK(EI65,$EI$9:$EI$104,1)+COUNTIF($EI$9:EI65,EI65)-1)))</f>
        <v/>
      </c>
      <c r="EL65" s="7" t="str">
        <f t="shared" ca="1" si="36"/>
        <v/>
      </c>
      <c r="EM65" s="469" t="str">
        <f ca="1">OFFSET($DK$237,INT((ROWS($1:57)-1)/2),MOD(ROWS($1:57)+1,2))</f>
        <v/>
      </c>
      <c r="EN65" s="7" t="str">
        <f t="shared" ca="1" si="37"/>
        <v/>
      </c>
      <c r="EO65" s="468" t="str">
        <f ca="1">OFFSET($DM$237,INT((ROWS($1:57)-1)/2),MOD(ROWS($1:57)+1,2))</f>
        <v/>
      </c>
      <c r="EP65" s="7" t="str">
        <f ca="1">IF(EN65="","",IF(EN65=0,"",IF(EN65="AB","",RANK(EN65,$EN$9:$EN$128,1)+COUNTIF($EN$9:EN65,EN65)-1)))</f>
        <v/>
      </c>
      <c r="EQ65" s="7" t="str">
        <f t="shared" ca="1" si="38"/>
        <v/>
      </c>
      <c r="ER65" s="469" t="str">
        <f ca="1">OFFSET($DK$305,INT((ROWS($1:57)-1)/2),MOD(ROWS($1:57)+1,2))</f>
        <v/>
      </c>
      <c r="ES65" s="7" t="str">
        <f t="shared" ca="1" si="39"/>
        <v/>
      </c>
      <c r="ET65" s="468" t="str">
        <f ca="1">OFFSET($DM$305,INT((ROWS($1:57)-1)/2),MOD(ROWS($1:57)+1,2))</f>
        <v/>
      </c>
      <c r="EU65" s="7" t="str">
        <f ca="1">IF(ES65="","",IF(ES65=0,"",IF(ES65="AB","",RANK(ES65,$ES$9:$ES$180,1)+COUNTIF($ES$9:ES65,ES65)-1)))</f>
        <v/>
      </c>
      <c r="EV65" s="468" t="str">
        <f t="shared" ca="1" si="40"/>
        <v/>
      </c>
      <c r="EW65" s="469" t="str">
        <f ca="1">OFFSET($DK$373,INT((ROWS($1:57)-1)/2),MOD(ROWS($1:57)+1,2))</f>
        <v/>
      </c>
      <c r="EX65" s="7" t="str">
        <f t="shared" ca="1" si="41"/>
        <v/>
      </c>
      <c r="EY65" s="468" t="str">
        <f ca="1">OFFSET($DM$373,INT((ROWS($1:57)-1)/2),MOD(ROWS($1:57)+1,2))</f>
        <v/>
      </c>
      <c r="EZ65" s="7" t="str">
        <f ca="1">IF(EX65="","",IF(EX65=0,"",IF(EX65="AB","",RANK(EX65,$EX$9:$EX$128,1)+COUNTIF($EX$9:EX65,EX65)-1)))</f>
        <v/>
      </c>
      <c r="FA65" s="468" t="str">
        <f t="shared" ca="1" si="42"/>
        <v/>
      </c>
      <c r="FB65" s="469">
        <f ca="1">OFFSET($DK$433,INT((ROWS($1:57)-1)/2),MOD(ROWS($1:57)+1,2))</f>
        <v>81</v>
      </c>
      <c r="FC65" s="7">
        <f t="shared" ca="1" si="44"/>
        <v>81</v>
      </c>
      <c r="FD65" s="468">
        <f ca="1">OFFSET($DM$433,INT((ROWS($1:57)-1)/2),MOD(ROWS($1:57)+1,2))</f>
        <v>65.5</v>
      </c>
      <c r="FE65" s="7">
        <f ca="1">IF(FC65="","",IF(FC65=0,"",IF(FC65="AB","",RANK(FC65,$FC$9:$FC$122,1)+COUNTIF($FC$9:FC65,FC65)-1)))</f>
        <v>5</v>
      </c>
      <c r="FF65" s="7">
        <f t="shared" ca="1" si="45"/>
        <v>65.5</v>
      </c>
      <c r="FG65" s="475" t="str">
        <f ca="1">OFFSET($DK$489,INT((ROWS($1:57)-1)/2),MOD(ROWS($1:57)+1,2))</f>
        <v/>
      </c>
      <c r="FH65" s="935" t="str">
        <f t="shared" ca="1" si="46"/>
        <v/>
      </c>
      <c r="FI65" s="935" t="str">
        <f ca="1">OFFSET($DM$489,INT((ROWS($1:57)-1)/2),MOD(ROWS($1:57)+1,2))</f>
        <v/>
      </c>
      <c r="FJ65" s="935" t="str">
        <f ca="1">IF(FH65="","",IF(FH65=0,"",IF(FH65="AB","",RANK(FH65,$FH$9:$FH$122,1)+COUNTIF($FH$9:FH65,FH65)-1)))</f>
        <v/>
      </c>
      <c r="FK65" s="935" t="str">
        <f t="shared" ca="1" si="47"/>
        <v/>
      </c>
    </row>
    <row r="66" spans="1:167" ht="15.75" customHeight="1" x14ac:dyDescent="0.4">
      <c r="A66" s="1639"/>
      <c r="B66" s="1483"/>
      <c r="C66" s="232" t="str">
        <f>IF(ISBLANK('JOURNÉE 2'!C67),"",'JOURNÉE 2'!C67)</f>
        <v/>
      </c>
      <c r="D66" s="98" t="str">
        <f>IF(ISBLANK('JOURNÉE 2'!D67),"",'JOURNÉE 2'!D67)</f>
        <v/>
      </c>
      <c r="E66" s="98" t="str">
        <f>IF(ISBLANK('JOURNÉE 2'!E67),"",'JOURNÉE 2'!E67)</f>
        <v/>
      </c>
      <c r="F66" s="87" t="str">
        <f>IF(ISBLANK('JOURNÉE 2'!F67),"",'JOURNÉE 2'!F67)</f>
        <v/>
      </c>
      <c r="G66" s="87" t="str">
        <f>IF(ISBLANK('JOURNÉE 2'!G67),"",'JOURNÉE 2'!G67)</f>
        <v/>
      </c>
      <c r="H66" s="470" t="str">
        <f>IF(ISBLANK('JOURNÉE 2'!I67),"",'JOURNÉE 2'!I67)</f>
        <v/>
      </c>
      <c r="I66" s="1833"/>
      <c r="J66" s="1465"/>
      <c r="K66" s="1465"/>
      <c r="L66" s="1465"/>
      <c r="M66" s="141"/>
      <c r="N66" s="87"/>
      <c r="O66" s="141"/>
      <c r="P66" s="152"/>
      <c r="Q66" s="1847"/>
      <c r="R66" s="1465"/>
      <c r="S66" s="1465"/>
      <c r="T66" s="1833"/>
      <c r="U66" s="1465"/>
      <c r="V66" s="1465"/>
      <c r="W66" s="275" t="str">
        <f>IF(ISBLANK('JOURNÉE 2'!U67),"",'JOURNÉE 2'!U67)</f>
        <v/>
      </c>
      <c r="X66" s="83" t="str">
        <f t="shared" si="0"/>
        <v/>
      </c>
      <c r="Y66" s="140" t="str">
        <f>IF('JOURNÉE 1'!AB67=0,"",'JOURNÉE 1'!AB67)</f>
        <v/>
      </c>
      <c r="Z66" s="83" t="str">
        <f t="shared" si="1"/>
        <v/>
      </c>
      <c r="AA66" s="83" t="str">
        <f t="shared" si="43"/>
        <v/>
      </c>
      <c r="AB66" s="118" t="str">
        <f t="shared" si="49"/>
        <v/>
      </c>
      <c r="AC66" s="83" t="str">
        <f t="shared" si="3"/>
        <v/>
      </c>
      <c r="AD66" s="83" t="str">
        <f>IF('JOURNÉE 1'!AG67="","",'JOURNÉE 1'!AG67)</f>
        <v/>
      </c>
      <c r="AE66" s="455" t="str">
        <f t="shared" si="4"/>
        <v/>
      </c>
      <c r="AF66" s="471" t="str">
        <f t="shared" si="5"/>
        <v/>
      </c>
      <c r="AG66" s="471" t="str">
        <f t="shared" si="6"/>
        <v/>
      </c>
      <c r="AH66" s="471"/>
      <c r="AI66" s="471"/>
      <c r="AJ66" s="83"/>
      <c r="AK66" s="140"/>
      <c r="AL66" s="276" t="str">
        <f t="shared" si="7"/>
        <v/>
      </c>
      <c r="AM66" s="83" t="str">
        <f t="shared" si="8"/>
        <v/>
      </c>
      <c r="AN66" s="471" t="str">
        <f t="shared" si="9"/>
        <v/>
      </c>
      <c r="AO66" s="471" t="str">
        <f t="shared" si="10"/>
        <v/>
      </c>
      <c r="AP66" s="457" t="str">
        <f t="shared" si="11"/>
        <v/>
      </c>
      <c r="AQ66" s="284" t="str">
        <f>IF('JOURNÉE 1'!AP67="","",'JOURNÉE 1'!AP67)</f>
        <v/>
      </c>
      <c r="AR66" s="270" t="str">
        <f>IF('JOURNÉE 1'!AT67="","",'JOURNÉE 1'!AT67)</f>
        <v/>
      </c>
      <c r="AS66" s="270" t="str">
        <f t="shared" si="12"/>
        <v/>
      </c>
      <c r="AT66" s="270" t="str">
        <f t="shared" si="13"/>
        <v/>
      </c>
      <c r="AU66" s="288"/>
      <c r="AV66" s="289"/>
      <c r="AW66" s="288"/>
      <c r="AX66" s="288"/>
      <c r="AY66" s="270" t="str">
        <f t="shared" si="14"/>
        <v/>
      </c>
      <c r="AZ66" s="271" t="str">
        <f t="shared" si="15"/>
        <v/>
      </c>
      <c r="BA66" s="272" t="str">
        <f t="shared" si="16"/>
        <v/>
      </c>
      <c r="BB66" s="273" t="str">
        <f t="shared" si="50"/>
        <v/>
      </c>
      <c r="BC66" s="472" t="str">
        <f t="shared" si="18"/>
        <v/>
      </c>
      <c r="BD66" s="499"/>
      <c r="BE66" s="278" t="str">
        <f t="shared" si="19"/>
        <v/>
      </c>
      <c r="BF66" s="1639"/>
      <c r="BG66" s="1639"/>
      <c r="BH66" s="1833"/>
      <c r="BI66" s="1465"/>
      <c r="BJ66" s="1849"/>
      <c r="BK66" s="500"/>
      <c r="BL66" s="11"/>
      <c r="BM66" s="1723"/>
      <c r="BN66" s="1528"/>
      <c r="BO66" s="1528"/>
      <c r="BP66" s="1528"/>
      <c r="BQ66" s="1528"/>
      <c r="BR66" s="1852"/>
      <c r="BS66" s="1528"/>
      <c r="BT66" s="1514"/>
      <c r="BU66" s="1528"/>
      <c r="BV66" s="1796"/>
      <c r="BW66" s="1798"/>
      <c r="BX66" s="474" t="str">
        <f t="shared" si="20"/>
        <v/>
      </c>
      <c r="BY66" s="475" t="str">
        <f>IF('JOURNÉE 1'!C67=0,"",'JOURNÉE 1'!C67)</f>
        <v/>
      </c>
      <c r="BZ66" s="7">
        <v>58</v>
      </c>
      <c r="CA66" s="1445" t="s">
        <v>523</v>
      </c>
      <c r="CB66" s="1446">
        <v>14.2</v>
      </c>
      <c r="CC66" s="1447" t="s">
        <v>524</v>
      </c>
      <c r="CD66" s="17" t="s">
        <v>432</v>
      </c>
      <c r="CE66" s="882" t="str">
        <f t="shared" si="21"/>
        <v>MAX2</v>
      </c>
      <c r="CF66" s="878" t="s">
        <v>533</v>
      </c>
      <c r="CG66" s="7"/>
      <c r="CH66" s="94"/>
      <c r="CI66" s="1301">
        <f>IF(ISNA(VLOOKUP(CA66,'JOURNÉE 1'!$C$10:$AC$257,27,FALSE)),"",VLOOKUP(CA66,'JOURNÉE 1'!$C$10:$AC$257,27,FALSE))</f>
        <v>83</v>
      </c>
      <c r="CJ66" s="465" t="str">
        <f>IF(ISNA(VLOOKUP(CA66,'JOURNÉE 2'!$C$10:$V$259,20,FALSE)),"",VLOOKUP(CA66,'JOURNÉE 2'!$C$10:$V$259,20,FALSE))</f>
        <v/>
      </c>
      <c r="CK66" s="1263">
        <f t="shared" si="48"/>
        <v>83</v>
      </c>
      <c r="CL66" s="1266">
        <v>0</v>
      </c>
      <c r="CM66" s="476">
        <v>87</v>
      </c>
      <c r="CN66" s="476">
        <v>86</v>
      </c>
      <c r="CO66" s="476">
        <v>83</v>
      </c>
      <c r="CP66" s="476"/>
      <c r="CQ66" s="476"/>
      <c r="CR66" s="476"/>
      <c r="CS66" s="476"/>
      <c r="CT66" s="476"/>
      <c r="CU66" s="477"/>
      <c r="CV66" s="476"/>
      <c r="CW66" s="1270"/>
      <c r="CX66" s="11"/>
      <c r="CY66" s="1551"/>
      <c r="CZ66" s="7" t="str">
        <f>IF('JOURNÉE 2'!C31="","",'JOURNÉE 2'!C31)</f>
        <v/>
      </c>
      <c r="DA66" s="7" t="str">
        <f t="shared" si="51"/>
        <v/>
      </c>
      <c r="DB66" s="7" t="str">
        <f>IF('JOURNÉE 2'!V31=0,"",'JOURNÉE 2'!V31)</f>
        <v/>
      </c>
      <c r="DC66" s="7" t="str">
        <f>IF('JOURNÉE 2'!AJ31=0,"",'JOURNÉE 2'!AJ31)</f>
        <v/>
      </c>
      <c r="DD66" s="17" t="str">
        <f>IF(ISNA(VLOOKUP(BX30,'JOURNÉE 1'!$C$10:$AP$45,1,FALSE)),"",VLOOKUP(BX30,'JOURNÉE 1'!$C$10:$AP$45,1,FALSE))</f>
        <v/>
      </c>
      <c r="DE66" s="7" t="str">
        <f t="array" ref="DE66">IFERROR(INDEX(DD$9:DD$44,SMALL(IF(FREQUENCY(IF(DD$9:DD$80&lt;&gt;"",MATCH(DD$9:DD$80,DD$9:DD$80,0),""),ROW(DD$9:DD$80)-9)&gt;1,ROW(DD$9:DD$80)-9,""),ROW(A58))),"")</f>
        <v/>
      </c>
      <c r="DF66" s="468" t="str">
        <f t="array" ref="DF66">IF(DE66="","",MIN(IF(CZ$9:CZ$80=$DE66,DB$9:DB$80,"")))</f>
        <v/>
      </c>
      <c r="DG66" s="468" t="str">
        <f t="array" ref="DG66">IF(DE66="","",MIN(IF(CZ$9:CZ$80=$DE66,DC$9:DC$80,"")))</f>
        <v/>
      </c>
      <c r="DH66" s="7" t="str">
        <f>IF(ISNA(VLOOKUP(DD66,'JOURNÉE 2'!$C$10:$V$45,16,FALSE)),"",VLOOKUP(DD66,'JOURNÉE 2'!$C$10:$V$45,16,FALSE))</f>
        <v/>
      </c>
      <c r="DI66" s="7" t="str">
        <f>IF(ISNA(VLOOKUP(DD66,'JOURNÉE 2'!$C$10:$AJ$45,26,FALSE)),"",VLOOKUP(DD66,'JOURNÉE 2'!$C$10:$AJ$45,26,FALSE))</f>
        <v/>
      </c>
      <c r="DJ66" s="7" t="str">
        <f t="shared" si="24"/>
        <v/>
      </c>
      <c r="DK66" s="7" t="str">
        <f t="shared" si="25"/>
        <v/>
      </c>
      <c r="DL66" s="468" t="str">
        <f t="shared" si="26"/>
        <v/>
      </c>
      <c r="DM66" s="468" t="str">
        <f t="shared" si="27"/>
        <v/>
      </c>
      <c r="DN66" s="7" t="str">
        <f t="shared" si="28"/>
        <v/>
      </c>
      <c r="DO66" s="7"/>
      <c r="DP66" s="7"/>
      <c r="DQ66" s="7"/>
      <c r="DR66" s="11"/>
      <c r="DS66" s="469" t="str">
        <f ca="1">OFFSET($DK$9,INT((ROWS($1:58)-1)/2),MOD(ROWS($1:58)+1,2))</f>
        <v/>
      </c>
      <c r="DT66" s="7" t="str">
        <f t="shared" ca="1" si="29"/>
        <v/>
      </c>
      <c r="DU66" s="468" t="str">
        <f ca="1">OFFSET($DM$9,INT((ROWS($1:58)-1)/2),MOD(ROWS($1:58)+1,2))</f>
        <v/>
      </c>
      <c r="DV66" s="7" t="str">
        <f ca="1">IF(DT66="","",IF(DT66=0,"",IF(DT66="AB","",RANK(DT66,$DT$9:$DT$151,1)+COUNTIF($DT$9:DT66,DT66)-1)))</f>
        <v/>
      </c>
      <c r="DW66" s="468" t="str">
        <f t="shared" ca="1" si="30"/>
        <v/>
      </c>
      <c r="DX66" s="469" t="str">
        <f ca="1">OFFSET($DK$81,INT((ROWS($1:58)-1)/2),MOD(ROWS($1:58)+1,2))</f>
        <v/>
      </c>
      <c r="DY66" s="7" t="str">
        <f t="shared" ca="1" si="31"/>
        <v/>
      </c>
      <c r="DZ66" s="468" t="str">
        <f ca="1">OFFSET($DM$81,INT((ROWS($1:58)-1)/2),MOD(ROWS($1:58)+1,2))</f>
        <v/>
      </c>
      <c r="EA66" s="7" t="str">
        <f ca="1">IF(DY66="","",IF(DY66=0,"",IF(DY66="AB","",RANK(DY66,$DY$9:$DY$151,1)+COUNTIF($DY$9:DY66,DY66)-1)))</f>
        <v/>
      </c>
      <c r="EB66" s="468" t="str">
        <f t="shared" ca="1" si="32"/>
        <v/>
      </c>
      <c r="EC66" s="469" t="str">
        <f ca="1">OFFSET($DK$153,INT((ROWS($1:58)-1)/2),MOD(ROWS($1:58)+1,2))</f>
        <v/>
      </c>
      <c r="ED66" s="7" t="str">
        <f t="shared" ca="1" si="33"/>
        <v/>
      </c>
      <c r="EE66" s="468" t="str">
        <f ca="1">OFFSET($DM$153,INT((ROWS($1:58)-1)/2),MOD(ROWS($1:58)+1,2))</f>
        <v/>
      </c>
      <c r="EF66" s="7" t="str">
        <f ca="1">IF(EC66="","",IF(EC66=0,"",IF(EC66="AB","",RANK(EC66,$EC$9:$EC$104,1)+COUNTIF($EC$9:EC66,EC66)-1)))</f>
        <v/>
      </c>
      <c r="EG66" s="498" t="str">
        <f t="shared" ca="1" si="34"/>
        <v/>
      </c>
      <c r="EH66" s="468" t="str">
        <f ca="1">OFFSET($DK$201,INT((ROWS($1:58)-1)/2),MOD(ROWS($1:58)+1,2))</f>
        <v/>
      </c>
      <c r="EI66" s="7" t="str">
        <f t="shared" ca="1" si="35"/>
        <v/>
      </c>
      <c r="EJ66" s="468" t="str">
        <f ca="1">OFFSET($DM$201,INT((ROWS($1:58)-1)/2),MOD(ROWS($1:58)+1,2))</f>
        <v/>
      </c>
      <c r="EK66" s="7" t="str">
        <f ca="1">IF(EI66="","",IF(EI66=0,"",IF(EI66="AB","",RANK(EI66,$EI$9:$EI$104,1)+COUNTIF($EI$9:EI66,EI66)-1)))</f>
        <v/>
      </c>
      <c r="EL66" s="7" t="str">
        <f t="shared" ca="1" si="36"/>
        <v/>
      </c>
      <c r="EM66" s="469" t="str">
        <f ca="1">OFFSET($DK$237,INT((ROWS($1:58)-1)/2),MOD(ROWS($1:58)+1,2))</f>
        <v/>
      </c>
      <c r="EN66" s="7" t="str">
        <f t="shared" ca="1" si="37"/>
        <v/>
      </c>
      <c r="EO66" s="468" t="str">
        <f ca="1">OFFSET($DM$237,INT((ROWS($1:58)-1)/2),MOD(ROWS($1:58)+1,2))</f>
        <v/>
      </c>
      <c r="EP66" s="7" t="str">
        <f ca="1">IF(EN66="","",IF(EN66=0,"",IF(EN66="AB","",RANK(EN66,$EN$9:$EN$128,1)+COUNTIF($EN$9:EN66,EN66)-1)))</f>
        <v/>
      </c>
      <c r="EQ66" s="7" t="str">
        <f t="shared" ca="1" si="38"/>
        <v/>
      </c>
      <c r="ER66" s="469" t="str">
        <f ca="1">OFFSET($DK$305,INT((ROWS($1:58)-1)/2),MOD(ROWS($1:58)+1,2))</f>
        <v/>
      </c>
      <c r="ES66" s="7" t="str">
        <f t="shared" ca="1" si="39"/>
        <v/>
      </c>
      <c r="ET66" s="468" t="str">
        <f ca="1">OFFSET($DM$305,INT((ROWS($1:58)-1)/2),MOD(ROWS($1:58)+1,2))</f>
        <v/>
      </c>
      <c r="EU66" s="7" t="str">
        <f ca="1">IF(ES66="","",IF(ES66=0,"",IF(ES66="AB","",RANK(ES66,$ES$9:$ES$180,1)+COUNTIF($ES$9:ES66,ES66)-1)))</f>
        <v/>
      </c>
      <c r="EV66" s="468" t="str">
        <f t="shared" ca="1" si="40"/>
        <v/>
      </c>
      <c r="EW66" s="469" t="str">
        <f ca="1">OFFSET($DK$373,INT((ROWS($1:58)-1)/2),MOD(ROWS($1:58)+1,2))</f>
        <v/>
      </c>
      <c r="EX66" s="7" t="str">
        <f t="shared" ca="1" si="41"/>
        <v/>
      </c>
      <c r="EY66" s="468" t="str">
        <f ca="1">OFFSET($DM$373,INT((ROWS($1:58)-1)/2),MOD(ROWS($1:58)+1,2))</f>
        <v/>
      </c>
      <c r="EZ66" s="7" t="str">
        <f ca="1">IF(EX66="","",IF(EX66=0,"",IF(EX66="AB","",RANK(EX66,$EX$9:$EX$128,1)+COUNTIF($EX$9:EX66,EX66)-1)))</f>
        <v/>
      </c>
      <c r="FA66" s="468" t="str">
        <f t="shared" ca="1" si="42"/>
        <v/>
      </c>
      <c r="FB66" s="469" t="str">
        <f ca="1">OFFSET($DK$433,INT((ROWS($1:58)-1)/2),MOD(ROWS($1:58)+1,2))</f>
        <v/>
      </c>
      <c r="FC66" s="7" t="str">
        <f t="shared" ca="1" si="44"/>
        <v/>
      </c>
      <c r="FD66" s="468" t="str">
        <f ca="1">OFFSET($DM$433,INT((ROWS($1:58)-1)/2),MOD(ROWS($1:58)+1,2))</f>
        <v/>
      </c>
      <c r="FE66" s="7" t="str">
        <f ca="1">IF(FC66="","",IF(FC66=0,"",IF(FC66="AB","",RANK(FC66,$FC$9:$FC$122,1)+COUNTIF($FC$9:FC66,FC66)-1)))</f>
        <v/>
      </c>
      <c r="FF66" s="7" t="str">
        <f t="shared" ca="1" si="45"/>
        <v/>
      </c>
      <c r="FG66" s="475" t="str">
        <f ca="1">OFFSET($DK$489,INT((ROWS($1:58)-1)/2),MOD(ROWS($1:58)+1,2))</f>
        <v/>
      </c>
      <c r="FH66" s="935" t="str">
        <f t="shared" ca="1" si="46"/>
        <v/>
      </c>
      <c r="FI66" s="935" t="str">
        <f ca="1">OFFSET($DM$489,INT((ROWS($1:58)-1)/2),MOD(ROWS($1:58)+1,2))</f>
        <v/>
      </c>
      <c r="FJ66" s="935" t="str">
        <f ca="1">IF(FH66="","",IF(FH66=0,"",IF(FH66="AB","",RANK(FH66,$FH$9:$FH$122,1)+COUNTIF($FH$9:FH66,FH66)-1)))</f>
        <v/>
      </c>
      <c r="FK66" s="935" t="str">
        <f t="shared" ca="1" si="47"/>
        <v/>
      </c>
    </row>
    <row r="67" spans="1:167" ht="15.75" customHeight="1" x14ac:dyDescent="0.4">
      <c r="A67" s="1639"/>
      <c r="B67" s="1831"/>
      <c r="C67" s="232" t="str">
        <f>IF(ISBLANK('JOURNÉE 2'!C68),"",'JOURNÉE 2'!C68)</f>
        <v/>
      </c>
      <c r="D67" s="98" t="str">
        <f>IF(ISBLANK('JOURNÉE 2'!D68),"",'JOURNÉE 2'!D68)</f>
        <v/>
      </c>
      <c r="E67" s="98" t="str">
        <f>IF(ISBLANK('JOURNÉE 2'!E68),"",'JOURNÉE 2'!E68)</f>
        <v/>
      </c>
      <c r="F67" s="87" t="str">
        <f>IF(ISBLANK('JOURNÉE 2'!F68),"",'JOURNÉE 2'!F68)</f>
        <v/>
      </c>
      <c r="G67" s="87" t="str">
        <f>IF(ISBLANK('JOURNÉE 2'!G68),"",'JOURNÉE 2'!G68)</f>
        <v/>
      </c>
      <c r="H67" s="470" t="str">
        <f>IF(ISBLANK('JOURNÉE 2'!I68),"",'JOURNÉE 2'!I68)</f>
        <v/>
      </c>
      <c r="I67" s="1834" t="str">
        <f>IF(ISBLANK('JOURNÉE 2'!K68),"",'JOURNÉE 2'!K68)</f>
        <v/>
      </c>
      <c r="J67" s="1466" t="str">
        <f>IF(OR(I67="",I67=0,I67=999),"",I67)</f>
        <v/>
      </c>
      <c r="K67" s="1466" t="str">
        <f>IF('JOURNÉE 1'!K68=0,"",'JOURNÉE 1'!K68)</f>
        <v/>
      </c>
      <c r="L67" s="1466" t="str">
        <f>IF(OR(K67="",K67=0,K67=999),"",K67)</f>
        <v/>
      </c>
      <c r="M67" s="141"/>
      <c r="N67" s="87"/>
      <c r="O67" s="141"/>
      <c r="P67" s="152"/>
      <c r="Q67" s="1825" t="str">
        <f>IF(I67="","",I67-$BE$5)</f>
        <v/>
      </c>
      <c r="R67" s="1466" t="str">
        <f>IF(I67="","",RANK(I67,($I$9:$K$260),1))</f>
        <v/>
      </c>
      <c r="S67" s="1466" t="str">
        <f>IF(R67&gt;20,"",IF(R67&lt;=190,40-((R67-1)*2),1))</f>
        <v/>
      </c>
      <c r="T67" s="1834" t="str">
        <f>IF(OR(I67=""),"",RANK(I67,($I$45:$I$80),1))</f>
        <v/>
      </c>
      <c r="U67" s="1485" t="str">
        <f>IF(OR(K67=""),"",RANK(K67,($K$45:$K$80),1))</f>
        <v/>
      </c>
      <c r="V67" s="1485" t="str">
        <f>IF(T67="","",IF(T67&gt;3,"",IF(T67=1,I67,IF(T67=2,I67,IF(T67=3,I67)))))</f>
        <v/>
      </c>
      <c r="W67" s="279" t="str">
        <f>IF(ISBLANK('JOURNÉE 2'!U68),"",'JOURNÉE 2'!U68)</f>
        <v/>
      </c>
      <c r="X67" s="83" t="str">
        <f t="shared" si="0"/>
        <v/>
      </c>
      <c r="Y67" s="140" t="str">
        <f>IF('JOURNÉE 1'!AB68=0,"",'JOURNÉE 1'!AB68)</f>
        <v/>
      </c>
      <c r="Z67" s="83" t="str">
        <f t="shared" si="1"/>
        <v/>
      </c>
      <c r="AA67" s="83" t="str">
        <f t="shared" si="43"/>
        <v/>
      </c>
      <c r="AB67" s="118" t="str">
        <f t="shared" si="49"/>
        <v/>
      </c>
      <c r="AC67" s="83" t="str">
        <f t="shared" si="3"/>
        <v/>
      </c>
      <c r="AD67" s="83" t="str">
        <f>IF('JOURNÉE 1'!AG68="","",'JOURNÉE 1'!AG68)</f>
        <v/>
      </c>
      <c r="AE67" s="455" t="str">
        <f t="shared" si="4"/>
        <v/>
      </c>
      <c r="AF67" s="85" t="str">
        <f t="shared" si="5"/>
        <v/>
      </c>
      <c r="AG67" s="85" t="str">
        <f t="shared" si="6"/>
        <v/>
      </c>
      <c r="AH67" s="85"/>
      <c r="AI67" s="85"/>
      <c r="AJ67" s="87"/>
      <c r="AK67" s="136"/>
      <c r="AL67" s="276" t="str">
        <f t="shared" si="7"/>
        <v/>
      </c>
      <c r="AM67" s="87" t="str">
        <f t="shared" si="8"/>
        <v/>
      </c>
      <c r="AN67" s="471" t="str">
        <f t="shared" si="9"/>
        <v/>
      </c>
      <c r="AO67" s="471" t="str">
        <f t="shared" si="10"/>
        <v/>
      </c>
      <c r="AP67" s="457" t="str">
        <f t="shared" si="11"/>
        <v/>
      </c>
      <c r="AQ67" s="284" t="str">
        <f>IF('JOURNÉE 1'!AP68="","",'JOURNÉE 1'!AP68)</f>
        <v/>
      </c>
      <c r="AR67" s="270" t="str">
        <f>IF('JOURNÉE 1'!AT68="","",'JOURNÉE 1'!AT68)</f>
        <v/>
      </c>
      <c r="AS67" s="270" t="str">
        <f t="shared" si="12"/>
        <v/>
      </c>
      <c r="AT67" s="270" t="str">
        <f t="shared" si="13"/>
        <v/>
      </c>
      <c r="AU67" s="288"/>
      <c r="AV67" s="289"/>
      <c r="AW67" s="288"/>
      <c r="AX67" s="288"/>
      <c r="AY67" s="270" t="str">
        <f t="shared" si="14"/>
        <v/>
      </c>
      <c r="AZ67" s="271" t="str">
        <f t="shared" si="15"/>
        <v/>
      </c>
      <c r="BA67" s="272" t="str">
        <f t="shared" si="16"/>
        <v/>
      </c>
      <c r="BB67" s="273" t="str">
        <f t="shared" si="50"/>
        <v/>
      </c>
      <c r="BC67" s="472" t="str">
        <f t="shared" si="18"/>
        <v/>
      </c>
      <c r="BD67" s="499"/>
      <c r="BE67" s="278" t="str">
        <f t="shared" si="19"/>
        <v/>
      </c>
      <c r="BF67" s="1639"/>
      <c r="BG67" s="1639"/>
      <c r="BH67" s="1823" t="str">
        <f>IF('JOURNÉE 1'!K68=0,"",'JOURNÉE 1'!K68)</f>
        <v/>
      </c>
      <c r="BI67" s="1815" t="str">
        <f>IF(ISBLANK('JOURNÉE 2'!K68),"",'JOURNÉE 2'!K68)</f>
        <v/>
      </c>
      <c r="BJ67" s="1817" t="str">
        <f>IF(BW67="","",BW67)</f>
        <v/>
      </c>
      <c r="BK67" s="500"/>
      <c r="BL67" s="11"/>
      <c r="BM67" s="1513" t="str">
        <f>IF(OR(C67="",C86=""),"",CONCATENATE(C67,C86))</f>
        <v/>
      </c>
      <c r="BN67" s="1606" t="str">
        <f>IF(OR('JOURNÉE 1'!C68="",'JOURNÉE 1'!C69=""),"",CONCATENATE('JOURNÉE 1'!C68,'JOURNÉE 1'!C69))</f>
        <v/>
      </c>
      <c r="BO67" s="1606" t="str">
        <f>IF(I67="","",I67)</f>
        <v/>
      </c>
      <c r="BP67" s="1855">
        <f>IF(ISNA(VLOOKUP(BM67,'JOURNÉE 1'!$BI$10:$BK$257,2,FALSE)),"",VLOOKUP(BM67,'JOURNÉE 1'!$BI$10:$BK$257,2,FALSE))</f>
        <v>0</v>
      </c>
      <c r="BQ67" s="1606" t="str">
        <f>IF(BO67="","",MIN(BO67:BP67))</f>
        <v/>
      </c>
      <c r="BR67" s="1851" t="str">
        <f>IF(BS67="","",MIN(BS67:BT67))</f>
        <v/>
      </c>
      <c r="BS67" s="1606" t="str">
        <f>IF('JOURNÉE 1'!L68=0,"",'JOURNÉE 1'!L68)</f>
        <v/>
      </c>
      <c r="BT67" s="1809" t="str">
        <f>IF(ISNA(VLOOKUP(BN67,'JOURNÉE 2'!$BE$10:$BF$257,2,FALSE)),"",VLOOKUP(BN67,'JOURNÉE 2'!$BE$10:$BF$257,2,FALSE))</f>
        <v/>
      </c>
      <c r="BU67" s="1606" t="str">
        <f>IF(BT67=BR67,"",BR67)</f>
        <v/>
      </c>
      <c r="BV67" s="1795" t="str">
        <f>IF(BP67=BQ67,"",BQ67)</f>
        <v/>
      </c>
      <c r="BW67" s="1797"/>
      <c r="BX67" s="474" t="str">
        <f t="shared" si="20"/>
        <v/>
      </c>
      <c r="BY67" s="475" t="str">
        <f>IF('JOURNÉE 1'!C68=0,"",'JOURNÉE 1'!C68)</f>
        <v/>
      </c>
      <c r="BZ67" s="7">
        <v>59</v>
      </c>
      <c r="CA67" s="1445" t="s">
        <v>526</v>
      </c>
      <c r="CB67" s="1446">
        <v>36</v>
      </c>
      <c r="CC67" s="1447" t="s">
        <v>527</v>
      </c>
      <c r="CD67" s="17" t="s">
        <v>432</v>
      </c>
      <c r="CE67" s="882" t="str">
        <f t="shared" si="21"/>
        <v>MAX3</v>
      </c>
      <c r="CF67" s="878" t="s">
        <v>175</v>
      </c>
      <c r="CG67" s="7"/>
      <c r="CH67" s="94"/>
      <c r="CI67" s="1301" t="str">
        <f>IF(ISNA(VLOOKUP(CA67,'JOURNÉE 1'!$C$10:$AC$257,27,FALSE)),"",VLOOKUP(CA67,'JOURNÉE 1'!$C$10:$AC$257,27,FALSE))</f>
        <v/>
      </c>
      <c r="CJ67" s="465" t="str">
        <f>IF(ISNA(VLOOKUP(CA67,'JOURNÉE 2'!$C$10:$V$259,20,FALSE)),"",VLOOKUP(CA67,'JOURNÉE 2'!$C$10:$V$259,20,FALSE))</f>
        <v/>
      </c>
      <c r="CK67" s="1263" t="str">
        <f t="shared" si="48"/>
        <v/>
      </c>
      <c r="CL67" s="1266" t="s">
        <v>2029</v>
      </c>
      <c r="CM67" s="476" t="s">
        <v>2029</v>
      </c>
      <c r="CN67" s="476" t="s">
        <v>2029</v>
      </c>
      <c r="CO67" s="476" t="s">
        <v>2029</v>
      </c>
      <c r="CP67" s="476"/>
      <c r="CQ67" s="476"/>
      <c r="CR67" s="476"/>
      <c r="CS67" s="476"/>
      <c r="CT67" s="476"/>
      <c r="CU67" s="477"/>
      <c r="CV67" s="476"/>
      <c r="CW67" s="1270"/>
      <c r="CX67" s="11"/>
      <c r="CY67" s="1551"/>
      <c r="CZ67" s="7" t="str">
        <f>IF('JOURNÉE 2'!C32="","",'JOURNÉE 2'!C32)</f>
        <v/>
      </c>
      <c r="DA67" s="7" t="str">
        <f t="shared" si="51"/>
        <v/>
      </c>
      <c r="DB67" s="7" t="str">
        <f>IF('JOURNÉE 2'!V32=0,"",'JOURNÉE 2'!V32)</f>
        <v/>
      </c>
      <c r="DC67" s="7" t="str">
        <f>IF('JOURNÉE 2'!AJ32=0,"",'JOURNÉE 2'!AJ32)</f>
        <v/>
      </c>
      <c r="DD67" s="17" t="str">
        <f>IF(ISNA(VLOOKUP(BX31,'JOURNÉE 1'!$C$10:$AP$45,1,FALSE)),"",VLOOKUP(BX31,'JOURNÉE 1'!$C$10:$AP$45,1,FALSE))</f>
        <v/>
      </c>
      <c r="DE67" s="7" t="str">
        <f t="array" ref="DE67">IFERROR(INDEX(DD$9:DD$44,SMALL(IF(FREQUENCY(IF(DD$9:DD$80&lt;&gt;"",MATCH(DD$9:DD$80,DD$9:DD$80,0),""),ROW(DD$9:DD$80)-9)&gt;1,ROW(DD$9:DD$80)-9,""),ROW(A59))),"")</f>
        <v/>
      </c>
      <c r="DF67" s="468" t="str">
        <f t="array" ref="DF67">IF(DE67="","",MIN(IF(CZ$9:CZ$80=$DE67,DB$9:DB$80,"")))</f>
        <v/>
      </c>
      <c r="DG67" s="468" t="str">
        <f t="array" ref="DG67">IF(DE67="","",MIN(IF(CZ$9:CZ$80=$DE67,DC$9:DC$80,"")))</f>
        <v/>
      </c>
      <c r="DH67" s="7" t="str">
        <f>IF(ISNA(VLOOKUP(DD67,'JOURNÉE 2'!$C$10:$V$45,16,FALSE)),"",VLOOKUP(DD67,'JOURNÉE 2'!$C$10:$V$45,16,FALSE))</f>
        <v/>
      </c>
      <c r="DI67" s="7" t="str">
        <f>IF(ISNA(VLOOKUP(DD67,'JOURNÉE 2'!$C$10:$AJ$45,26,FALSE)),"",VLOOKUP(DD67,'JOURNÉE 2'!$C$10:$AJ$45,26,FALSE))</f>
        <v/>
      </c>
      <c r="DJ67" s="7" t="str">
        <f t="shared" si="24"/>
        <v/>
      </c>
      <c r="DK67" s="7" t="str">
        <f t="shared" si="25"/>
        <v/>
      </c>
      <c r="DL67" s="468" t="str">
        <f t="shared" si="26"/>
        <v/>
      </c>
      <c r="DM67" s="468" t="str">
        <f t="shared" si="27"/>
        <v/>
      </c>
      <c r="DN67" s="7" t="str">
        <f t="shared" si="28"/>
        <v/>
      </c>
      <c r="DO67" s="7"/>
      <c r="DP67" s="7"/>
      <c r="DQ67" s="7"/>
      <c r="DR67" s="11"/>
      <c r="DS67" s="469" t="str">
        <f ca="1">OFFSET($DK$9,INT((ROWS($1:59)-1)/2),MOD(ROWS($1:59)+1,2))</f>
        <v/>
      </c>
      <c r="DT67" s="7" t="str">
        <f t="shared" ca="1" si="29"/>
        <v/>
      </c>
      <c r="DU67" s="468" t="str">
        <f ca="1">OFFSET($DM$9,INT((ROWS($1:59)-1)/2),MOD(ROWS($1:59)+1,2))</f>
        <v/>
      </c>
      <c r="DV67" s="7" t="str">
        <f ca="1">IF(DT67="","",IF(DT67=0,"",IF(DT67="AB","",RANK(DT67,$DT$9:$DT$151,1)+COUNTIF($DT$9:DT67,DT67)-1)))</f>
        <v/>
      </c>
      <c r="DW67" s="468" t="str">
        <f t="shared" ca="1" si="30"/>
        <v/>
      </c>
      <c r="DX67" s="469" t="str">
        <f ca="1">OFFSET($DK$81,INT((ROWS($1:59)-1)/2),MOD(ROWS($1:59)+1,2))</f>
        <v/>
      </c>
      <c r="DY67" s="7" t="str">
        <f t="shared" ca="1" si="31"/>
        <v/>
      </c>
      <c r="DZ67" s="468" t="str">
        <f ca="1">OFFSET($DM$81,INT((ROWS($1:59)-1)/2),MOD(ROWS($1:59)+1,2))</f>
        <v/>
      </c>
      <c r="EA67" s="7" t="str">
        <f ca="1">IF(DY67="","",IF(DY67=0,"",IF(DY67="AB","",RANK(DY67,$DY$9:$DY$151,1)+COUNTIF($DY$9:DY67,DY67)-1)))</f>
        <v/>
      </c>
      <c r="EB67" s="468" t="str">
        <f t="shared" ca="1" si="32"/>
        <v/>
      </c>
      <c r="EC67" s="469">
        <f ca="1">OFFSET($DK$153,INT((ROWS($1:59)-1)/2),MOD(ROWS($1:59)+1,2))</f>
        <v>75</v>
      </c>
      <c r="ED67" s="7">
        <f t="shared" ca="1" si="33"/>
        <v>75</v>
      </c>
      <c r="EE67" s="468">
        <f ca="1">OFFSET($DM$153,INT((ROWS($1:59)-1)/2),MOD(ROWS($1:59)+1,2))</f>
        <v>73.400000000000006</v>
      </c>
      <c r="EF67" s="7">
        <f ca="1">IF(EC67="","",IF(EC67=0,"",IF(EC67="AB","",RANK(EC67,$EC$9:$EC$104,1)+COUNTIF($EC$9:EC67,EC67)-1)))</f>
        <v>4</v>
      </c>
      <c r="EG67" s="498" t="str">
        <f t="shared" ca="1" si="34"/>
        <v/>
      </c>
      <c r="EH67" s="468" t="str">
        <f ca="1">OFFSET($DK$201,INT((ROWS($1:59)-1)/2),MOD(ROWS($1:59)+1,2))</f>
        <v/>
      </c>
      <c r="EI67" s="7" t="str">
        <f t="shared" ca="1" si="35"/>
        <v/>
      </c>
      <c r="EJ67" s="468" t="str">
        <f ca="1">OFFSET($DM$201,INT((ROWS($1:59)-1)/2),MOD(ROWS($1:59)+1,2))</f>
        <v/>
      </c>
      <c r="EK67" s="7" t="str">
        <f ca="1">IF(EI67="","",IF(EI67=0,"",IF(EI67="AB","",RANK(EI67,$EI$9:$EI$104,1)+COUNTIF($EI$9:EI67,EI67)-1)))</f>
        <v/>
      </c>
      <c r="EL67" s="7" t="str">
        <f t="shared" ca="1" si="36"/>
        <v/>
      </c>
      <c r="EM67" s="469" t="str">
        <f ca="1">OFFSET($DK$237,INT((ROWS($1:59)-1)/2),MOD(ROWS($1:59)+1,2))</f>
        <v/>
      </c>
      <c r="EN67" s="7" t="str">
        <f t="shared" ca="1" si="37"/>
        <v/>
      </c>
      <c r="EO67" s="468" t="str">
        <f ca="1">OFFSET($DM$237,INT((ROWS($1:59)-1)/2),MOD(ROWS($1:59)+1,2))</f>
        <v/>
      </c>
      <c r="EP67" s="7" t="str">
        <f ca="1">IF(EN67="","",IF(EN67=0,"",IF(EN67="AB","",RANK(EN67,$EN$9:$EN$128,1)+COUNTIF($EN$9:EN67,EN67)-1)))</f>
        <v/>
      </c>
      <c r="EQ67" s="7" t="str">
        <f t="shared" ca="1" si="38"/>
        <v/>
      </c>
      <c r="ER67" s="469" t="str">
        <f ca="1">OFFSET($DK$305,INT((ROWS($1:59)-1)/2),MOD(ROWS($1:59)+1,2))</f>
        <v/>
      </c>
      <c r="ES67" s="7" t="str">
        <f t="shared" ca="1" si="39"/>
        <v/>
      </c>
      <c r="ET67" s="468" t="str">
        <f ca="1">OFFSET($DM$305,INT((ROWS($1:59)-1)/2),MOD(ROWS($1:59)+1,2))</f>
        <v/>
      </c>
      <c r="EU67" s="7" t="str">
        <f ca="1">IF(ES67="","",IF(ES67=0,"",IF(ES67="AB","",RANK(ES67,$ES$9:$ES$180,1)+COUNTIF($ES$9:ES67,ES67)-1)))</f>
        <v/>
      </c>
      <c r="EV67" s="468" t="str">
        <f t="shared" ca="1" si="40"/>
        <v/>
      </c>
      <c r="EW67" s="469" t="str">
        <f ca="1">OFFSET($DK$373,INT((ROWS($1:59)-1)/2),MOD(ROWS($1:59)+1,2))</f>
        <v/>
      </c>
      <c r="EX67" s="7" t="str">
        <f t="shared" ca="1" si="41"/>
        <v/>
      </c>
      <c r="EY67" s="468" t="str">
        <f ca="1">OFFSET($DM$373,INT((ROWS($1:59)-1)/2),MOD(ROWS($1:59)+1,2))</f>
        <v/>
      </c>
      <c r="EZ67" s="7" t="str">
        <f ca="1">IF(EX67="","",IF(EX67=0,"",IF(EX67="AB","",RANK(EX67,$EX$9:$EX$128,1)+COUNTIF($EX$9:EX67,EX67)-1)))</f>
        <v/>
      </c>
      <c r="FA67" s="468" t="str">
        <f t="shared" ca="1" si="42"/>
        <v/>
      </c>
      <c r="FB67" s="469">
        <f ca="1">OFFSET($DK$433,INT((ROWS($1:59)-1)/2),MOD(ROWS($1:59)+1,2))</f>
        <v>83</v>
      </c>
      <c r="FC67" s="7">
        <f t="shared" ca="1" si="44"/>
        <v>83</v>
      </c>
      <c r="FD67" s="468">
        <f ca="1">OFFSET($DM$433,INT((ROWS($1:59)-1)/2),MOD(ROWS($1:59)+1,2))</f>
        <v>66.599999999999994</v>
      </c>
      <c r="FE67" s="7">
        <f ca="1">IF(FC67="","",IF(FC67=0,"",IF(FC67="AB","",RANK(FC67,$FC$9:$FC$122,1)+COUNTIF($FC$9:FC67,FC67)-1)))</f>
        <v>8</v>
      </c>
      <c r="FF67" s="7">
        <f t="shared" ca="1" si="45"/>
        <v>66.599999999999994</v>
      </c>
      <c r="FG67" s="475" t="str">
        <f ca="1">OFFSET($DK$489,INT((ROWS($1:59)-1)/2),MOD(ROWS($1:59)+1,2))</f>
        <v/>
      </c>
      <c r="FH67" s="935" t="str">
        <f t="shared" ca="1" si="46"/>
        <v/>
      </c>
      <c r="FI67" s="935" t="str">
        <f ca="1">OFFSET($DM$489,INT((ROWS($1:59)-1)/2),MOD(ROWS($1:59)+1,2))</f>
        <v/>
      </c>
      <c r="FJ67" s="935" t="str">
        <f ca="1">IF(FH67="","",IF(FH67=0,"",IF(FH67="AB","",RANK(FH67,$FH$9:$FH$122,1)+COUNTIF($FH$9:FH67,FH67)-1)))</f>
        <v/>
      </c>
      <c r="FK67" s="935" t="str">
        <f t="shared" ca="1" si="47"/>
        <v/>
      </c>
    </row>
    <row r="68" spans="1:167" ht="15.75" customHeight="1" x14ac:dyDescent="0.4">
      <c r="A68" s="1639"/>
      <c r="B68" s="1483"/>
      <c r="C68" s="232" t="str">
        <f>IF(ISBLANK('JOURNÉE 2'!C69),"",'JOURNÉE 2'!C69)</f>
        <v/>
      </c>
      <c r="D68" s="98" t="str">
        <f>IF(ISBLANK('JOURNÉE 2'!D69),"",'JOURNÉE 2'!D69)</f>
        <v/>
      </c>
      <c r="E68" s="98" t="str">
        <f>IF(ISBLANK('JOURNÉE 2'!E69),"",'JOURNÉE 2'!E69)</f>
        <v/>
      </c>
      <c r="F68" s="87" t="str">
        <f>IF(ISBLANK('JOURNÉE 2'!F69),"",'JOURNÉE 2'!F69)</f>
        <v/>
      </c>
      <c r="G68" s="87" t="str">
        <f>IF(ISBLANK('JOURNÉE 2'!G69),"",'JOURNÉE 2'!G69)</f>
        <v/>
      </c>
      <c r="H68" s="470" t="str">
        <f>IF(ISBLANK('JOURNÉE 2'!I69),"",'JOURNÉE 2'!I69)</f>
        <v/>
      </c>
      <c r="I68" s="1833"/>
      <c r="J68" s="1465"/>
      <c r="K68" s="1465"/>
      <c r="L68" s="1465"/>
      <c r="M68" s="141"/>
      <c r="N68" s="87"/>
      <c r="O68" s="141"/>
      <c r="P68" s="152"/>
      <c r="Q68" s="1847"/>
      <c r="R68" s="1465"/>
      <c r="S68" s="1465"/>
      <c r="T68" s="1833"/>
      <c r="U68" s="1465"/>
      <c r="V68" s="1465"/>
      <c r="W68" s="279" t="str">
        <f>IF(ISBLANK('JOURNÉE 2'!U69),"",'JOURNÉE 2'!U69)</f>
        <v/>
      </c>
      <c r="X68" s="83" t="str">
        <f t="shared" si="0"/>
        <v/>
      </c>
      <c r="Y68" s="140" t="str">
        <f>IF('JOURNÉE 1'!AB69=0,"",'JOURNÉE 1'!AB69)</f>
        <v/>
      </c>
      <c r="Z68" s="83" t="str">
        <f t="shared" si="1"/>
        <v/>
      </c>
      <c r="AA68" s="83" t="str">
        <f t="shared" si="43"/>
        <v/>
      </c>
      <c r="AB68" s="118" t="str">
        <f t="shared" si="49"/>
        <v/>
      </c>
      <c r="AC68" s="83" t="str">
        <f t="shared" si="3"/>
        <v/>
      </c>
      <c r="AD68" s="83" t="str">
        <f>IF('JOURNÉE 1'!AG69="","",'JOURNÉE 1'!AG69)</f>
        <v/>
      </c>
      <c r="AE68" s="455" t="str">
        <f t="shared" si="4"/>
        <v/>
      </c>
      <c r="AF68" s="85" t="str">
        <f t="shared" si="5"/>
        <v/>
      </c>
      <c r="AG68" s="85" t="str">
        <f t="shared" si="6"/>
        <v/>
      </c>
      <c r="AH68" s="85"/>
      <c r="AI68" s="85"/>
      <c r="AJ68" s="87"/>
      <c r="AK68" s="136"/>
      <c r="AL68" s="276" t="str">
        <f t="shared" si="7"/>
        <v/>
      </c>
      <c r="AM68" s="87" t="str">
        <f t="shared" si="8"/>
        <v/>
      </c>
      <c r="AN68" s="471" t="str">
        <f t="shared" si="9"/>
        <v/>
      </c>
      <c r="AO68" s="471" t="str">
        <f t="shared" si="10"/>
        <v/>
      </c>
      <c r="AP68" s="457" t="str">
        <f t="shared" si="11"/>
        <v/>
      </c>
      <c r="AQ68" s="284" t="str">
        <f>IF('JOURNÉE 1'!AP69="","",'JOURNÉE 1'!AP69)</f>
        <v/>
      </c>
      <c r="AR68" s="270" t="str">
        <f>IF('JOURNÉE 1'!AT69="","",'JOURNÉE 1'!AT69)</f>
        <v/>
      </c>
      <c r="AS68" s="270" t="str">
        <f t="shared" si="12"/>
        <v/>
      </c>
      <c r="AT68" s="270" t="str">
        <f t="shared" si="13"/>
        <v/>
      </c>
      <c r="AU68" s="288"/>
      <c r="AV68" s="289"/>
      <c r="AW68" s="288"/>
      <c r="AX68" s="288"/>
      <c r="AY68" s="270" t="str">
        <f t="shared" si="14"/>
        <v/>
      </c>
      <c r="AZ68" s="271" t="str">
        <f t="shared" si="15"/>
        <v/>
      </c>
      <c r="BA68" s="272" t="str">
        <f t="shared" si="16"/>
        <v/>
      </c>
      <c r="BB68" s="273" t="str">
        <f t="shared" si="50"/>
        <v/>
      </c>
      <c r="BC68" s="472" t="str">
        <f t="shared" si="18"/>
        <v/>
      </c>
      <c r="BD68" s="499"/>
      <c r="BE68" s="278" t="str">
        <f t="shared" si="19"/>
        <v/>
      </c>
      <c r="BF68" s="1639"/>
      <c r="BG68" s="1639"/>
      <c r="BH68" s="1833"/>
      <c r="BI68" s="1465"/>
      <c r="BJ68" s="1849"/>
      <c r="BK68" s="500"/>
      <c r="BL68" s="11"/>
      <c r="BM68" s="1723"/>
      <c r="BN68" s="1528"/>
      <c r="BO68" s="1528"/>
      <c r="BP68" s="1528"/>
      <c r="BQ68" s="1528"/>
      <c r="BR68" s="1852"/>
      <c r="BS68" s="1528"/>
      <c r="BT68" s="1514"/>
      <c r="BU68" s="1528"/>
      <c r="BV68" s="1796"/>
      <c r="BW68" s="1798"/>
      <c r="BX68" s="474" t="str">
        <f t="shared" si="20"/>
        <v/>
      </c>
      <c r="BY68" s="475" t="str">
        <f>IF('JOURNÉE 1'!C69=0,"",'JOURNÉE 1'!C69)</f>
        <v/>
      </c>
      <c r="BZ68" s="7">
        <v>60</v>
      </c>
      <c r="CA68" s="1445" t="s">
        <v>528</v>
      </c>
      <c r="CB68" s="1446">
        <v>23.8</v>
      </c>
      <c r="CC68" s="1447" t="s">
        <v>529</v>
      </c>
      <c r="CD68" s="17" t="s">
        <v>530</v>
      </c>
      <c r="CE68" s="882" t="str">
        <f t="shared" si="21"/>
        <v>MAX2</v>
      </c>
      <c r="CF68" s="878" t="s">
        <v>536</v>
      </c>
      <c r="CG68" s="7"/>
      <c r="CH68" s="94"/>
      <c r="CI68" s="1301">
        <f>IF(ISNA(VLOOKUP(CA68,'JOURNÉE 1'!$C$10:$AC$257,27,FALSE)),"",VLOOKUP(CA68,'JOURNÉE 1'!$C$10:$AC$257,27,FALSE))</f>
        <v>89</v>
      </c>
      <c r="CJ68" s="465">
        <f>IF(ISNA(VLOOKUP(CA68,'JOURNÉE 2'!$C$10:$V$259,20,FALSE)),"",VLOOKUP(CA68,'JOURNÉE 2'!$C$10:$V$259,20,FALSE))</f>
        <v>91</v>
      </c>
      <c r="CK68" s="1263">
        <f t="shared" si="48"/>
        <v>89</v>
      </c>
      <c r="CL68" s="1266" t="s">
        <v>2029</v>
      </c>
      <c r="CM68" s="476">
        <v>94</v>
      </c>
      <c r="CN68" s="476" t="s">
        <v>2029</v>
      </c>
      <c r="CO68" s="476">
        <v>89</v>
      </c>
      <c r="CP68" s="476"/>
      <c r="CQ68" s="476"/>
      <c r="CR68" s="476"/>
      <c r="CS68" s="476"/>
      <c r="CT68" s="476"/>
      <c r="CU68" s="477"/>
      <c r="CV68" s="476"/>
      <c r="CW68" s="1270"/>
      <c r="CX68" s="11"/>
      <c r="CY68" s="1551"/>
      <c r="CZ68" s="7" t="str">
        <f>IF('JOURNÉE 2'!C33="","",'JOURNÉE 2'!C33)</f>
        <v/>
      </c>
      <c r="DA68" s="7" t="str">
        <f t="shared" si="51"/>
        <v/>
      </c>
      <c r="DB68" s="7" t="str">
        <f>IF('JOURNÉE 2'!V33=0,"",'JOURNÉE 2'!V33)</f>
        <v/>
      </c>
      <c r="DC68" s="7" t="str">
        <f>IF('JOURNÉE 2'!AJ33=0,"",'JOURNÉE 2'!AJ33)</f>
        <v/>
      </c>
      <c r="DD68" s="17" t="str">
        <f>IF(ISNA(VLOOKUP(BX32,'JOURNÉE 1'!$C$10:$AP$45,1,FALSE)),"",VLOOKUP(BX32,'JOURNÉE 1'!$C$10:$AP$45,1,FALSE))</f>
        <v/>
      </c>
      <c r="DE68" s="7" t="str">
        <f t="array" ref="DE68">IFERROR(INDEX(DD$9:DD$44,SMALL(IF(FREQUENCY(IF(DD$9:DD$80&lt;&gt;"",MATCH(DD$9:DD$80,DD$9:DD$80,0),""),ROW(DD$9:DD$80)-9)&gt;1,ROW(DD$9:DD$80)-9,""),ROW(A60))),"")</f>
        <v/>
      </c>
      <c r="DF68" s="468" t="str">
        <f t="array" ref="DF68">IF(DE68="","",MIN(IF(CZ$9:CZ$80=$DE68,DB$9:DB$80,"")))</f>
        <v/>
      </c>
      <c r="DG68" s="468" t="str">
        <f t="array" ref="DG68">IF(DE68="","",MIN(IF(CZ$9:CZ$80=$DE68,DC$9:DC$80,"")))</f>
        <v/>
      </c>
      <c r="DH68" s="7" t="str">
        <f>IF(ISNA(VLOOKUP(DD68,'JOURNÉE 2'!$C$10:$V$45,16,FALSE)),"",VLOOKUP(DD68,'JOURNÉE 2'!$C$10:$V$45,16,FALSE))</f>
        <v/>
      </c>
      <c r="DI68" s="7" t="str">
        <f>IF(ISNA(VLOOKUP(DD68,'JOURNÉE 2'!$C$10:$AJ$45,26,FALSE)),"",VLOOKUP(DD68,'JOURNÉE 2'!$C$10:$AJ$45,26,FALSE))</f>
        <v/>
      </c>
      <c r="DJ68" s="7" t="str">
        <f t="shared" si="24"/>
        <v/>
      </c>
      <c r="DK68" s="7" t="str">
        <f t="shared" si="25"/>
        <v/>
      </c>
      <c r="DL68" s="468" t="str">
        <f t="shared" si="26"/>
        <v/>
      </c>
      <c r="DM68" s="468" t="str">
        <f t="shared" si="27"/>
        <v/>
      </c>
      <c r="DN68" s="7" t="str">
        <f t="shared" si="28"/>
        <v/>
      </c>
      <c r="DO68" s="7"/>
      <c r="DP68" s="7"/>
      <c r="DQ68" s="7"/>
      <c r="DR68" s="11"/>
      <c r="DS68" s="469" t="str">
        <f ca="1">OFFSET($DK$9,INT((ROWS($1:60)-1)/2),MOD(ROWS($1:60)+1,2))</f>
        <v/>
      </c>
      <c r="DT68" s="7" t="str">
        <f t="shared" ca="1" si="29"/>
        <v/>
      </c>
      <c r="DU68" s="468" t="str">
        <f ca="1">OFFSET($DM$9,INT((ROWS($1:60)-1)/2),MOD(ROWS($1:60)+1,2))</f>
        <v/>
      </c>
      <c r="DV68" s="7" t="str">
        <f ca="1">IF(DT68="","",IF(DT68=0,"",IF(DT68="AB","",RANK(DT68,$DT$9:$DT$151,1)+COUNTIF($DT$9:DT68,DT68)-1)))</f>
        <v/>
      </c>
      <c r="DW68" s="468" t="str">
        <f t="shared" ca="1" si="30"/>
        <v/>
      </c>
      <c r="DX68" s="469" t="str">
        <f ca="1">OFFSET($DK$81,INT((ROWS($1:60)-1)/2),MOD(ROWS($1:60)+1,2))</f>
        <v/>
      </c>
      <c r="DY68" s="7" t="str">
        <f t="shared" ca="1" si="31"/>
        <v/>
      </c>
      <c r="DZ68" s="468" t="str">
        <f ca="1">OFFSET($DM$81,INT((ROWS($1:60)-1)/2),MOD(ROWS($1:60)+1,2))</f>
        <v/>
      </c>
      <c r="EA68" s="7" t="str">
        <f ca="1">IF(DY68="","",IF(DY68=0,"",IF(DY68="AB","",RANK(DY68,$DY$9:$DY$151,1)+COUNTIF($DY$9:DY68,DY68)-1)))</f>
        <v/>
      </c>
      <c r="EB68" s="468" t="str">
        <f t="shared" ca="1" si="32"/>
        <v/>
      </c>
      <c r="EC68" s="469" t="str">
        <f ca="1">OFFSET($DK$153,INT((ROWS($1:60)-1)/2),MOD(ROWS($1:60)+1,2))</f>
        <v/>
      </c>
      <c r="ED68" s="7" t="str">
        <f t="shared" ca="1" si="33"/>
        <v/>
      </c>
      <c r="EE68" s="468" t="str">
        <f ca="1">OFFSET($DM$153,INT((ROWS($1:60)-1)/2),MOD(ROWS($1:60)+1,2))</f>
        <v/>
      </c>
      <c r="EF68" s="7" t="str">
        <f ca="1">IF(EC68="","",IF(EC68=0,"",IF(EC68="AB","",RANK(EC68,$EC$9:$EC$104,1)+COUNTIF($EC$9:EC68,EC68)-1)))</f>
        <v/>
      </c>
      <c r="EG68" s="498" t="str">
        <f t="shared" ca="1" si="34"/>
        <v/>
      </c>
      <c r="EH68" s="468" t="str">
        <f ca="1">OFFSET($DK$201,INT((ROWS($1:60)-1)/2),MOD(ROWS($1:60)+1,2))</f>
        <v/>
      </c>
      <c r="EI68" s="7" t="str">
        <f t="shared" ca="1" si="35"/>
        <v/>
      </c>
      <c r="EJ68" s="468" t="str">
        <f ca="1">OFFSET($DM$201,INT((ROWS($1:60)-1)/2),MOD(ROWS($1:60)+1,2))</f>
        <v/>
      </c>
      <c r="EK68" s="7" t="str">
        <f ca="1">IF(EI68="","",IF(EI68=0,"",IF(EI68="AB","",RANK(EI68,$EI$9:$EI$104,1)+COUNTIF($EI$9:EI68,EI68)-1)))</f>
        <v/>
      </c>
      <c r="EL68" s="7" t="str">
        <f t="shared" ca="1" si="36"/>
        <v/>
      </c>
      <c r="EM68" s="469" t="str">
        <f ca="1">OFFSET($DK$237,INT((ROWS($1:60)-1)/2),MOD(ROWS($1:60)+1,2))</f>
        <v/>
      </c>
      <c r="EN68" s="7" t="str">
        <f t="shared" ca="1" si="37"/>
        <v/>
      </c>
      <c r="EO68" s="468" t="str">
        <f ca="1">OFFSET($DM$237,INT((ROWS($1:60)-1)/2),MOD(ROWS($1:60)+1,2))</f>
        <v/>
      </c>
      <c r="EP68" s="7" t="str">
        <f ca="1">IF(EN68="","",IF(EN68=0,"",IF(EN68="AB","",RANK(EN68,$EN$9:$EN$128,1)+COUNTIF($EN$9:EN68,EN68)-1)))</f>
        <v/>
      </c>
      <c r="EQ68" s="7" t="str">
        <f t="shared" ca="1" si="38"/>
        <v/>
      </c>
      <c r="ER68" s="469" t="str">
        <f ca="1">OFFSET($DK$305,INT((ROWS($1:60)-1)/2),MOD(ROWS($1:60)+1,2))</f>
        <v/>
      </c>
      <c r="ES68" s="7" t="str">
        <f t="shared" ca="1" si="39"/>
        <v/>
      </c>
      <c r="ET68" s="468" t="str">
        <f ca="1">OFFSET($DM$305,INT((ROWS($1:60)-1)/2),MOD(ROWS($1:60)+1,2))</f>
        <v/>
      </c>
      <c r="EU68" s="7" t="str">
        <f ca="1">IF(ES68="","",IF(ES68=0,"",IF(ES68="AB","",RANK(ES68,$ES$9:$ES$180,1)+COUNTIF($ES$9:ES68,ES68)-1)))</f>
        <v/>
      </c>
      <c r="EV68" s="468" t="str">
        <f t="shared" ca="1" si="40"/>
        <v/>
      </c>
      <c r="EW68" s="469" t="str">
        <f ca="1">OFFSET($DK$373,INT((ROWS($1:60)-1)/2),MOD(ROWS($1:60)+1,2))</f>
        <v/>
      </c>
      <c r="EX68" s="7" t="str">
        <f t="shared" ca="1" si="41"/>
        <v/>
      </c>
      <c r="EY68" s="468" t="str">
        <f ca="1">OFFSET($DM$373,INT((ROWS($1:60)-1)/2),MOD(ROWS($1:60)+1,2))</f>
        <v/>
      </c>
      <c r="EZ68" s="7" t="str">
        <f ca="1">IF(EX68="","",IF(EX68=0,"",IF(EX68="AB","",RANK(EX68,$EX$9:$EX$128,1)+COUNTIF($EX$9:EX68,EX68)-1)))</f>
        <v/>
      </c>
      <c r="FA68" s="468" t="str">
        <f t="shared" ca="1" si="42"/>
        <v/>
      </c>
      <c r="FB68" s="469" t="str">
        <f ca="1">OFFSET($DK$433,INT((ROWS($1:60)-1)/2),MOD(ROWS($1:60)+1,2))</f>
        <v/>
      </c>
      <c r="FC68" s="7" t="str">
        <f t="shared" ca="1" si="44"/>
        <v/>
      </c>
      <c r="FD68" s="468" t="str">
        <f ca="1">OFFSET($DM$433,INT((ROWS($1:60)-1)/2),MOD(ROWS($1:60)+1,2))</f>
        <v/>
      </c>
      <c r="FE68" s="7" t="str">
        <f ca="1">IF(FC68="","",IF(FC68=0,"",IF(FC68="AB","",RANK(FC68,$FC$9:$FC$122,1)+COUNTIF($FC$9:FC68,FC68)-1)))</f>
        <v/>
      </c>
      <c r="FF68" s="7" t="str">
        <f t="shared" ca="1" si="45"/>
        <v/>
      </c>
      <c r="FG68" s="475" t="str">
        <f ca="1">OFFSET($DK$489,INT((ROWS($1:60)-1)/2),MOD(ROWS($1:60)+1,2))</f>
        <v/>
      </c>
      <c r="FH68" s="935" t="str">
        <f t="shared" ca="1" si="46"/>
        <v/>
      </c>
      <c r="FI68" s="935" t="str">
        <f ca="1">OFFSET($DM$489,INT((ROWS($1:60)-1)/2),MOD(ROWS($1:60)+1,2))</f>
        <v/>
      </c>
      <c r="FJ68" s="935" t="str">
        <f ca="1">IF(FH68="","",IF(FH68=0,"",IF(FH68="AB","",RANK(FH68,$FH$9:$FH$122,1)+COUNTIF($FH$9:FH68,FH68)-1)))</f>
        <v/>
      </c>
      <c r="FK68" s="935" t="str">
        <f t="shared" ca="1" si="47"/>
        <v/>
      </c>
    </row>
    <row r="69" spans="1:167" ht="15.75" customHeight="1" x14ac:dyDescent="0.4">
      <c r="A69" s="1639"/>
      <c r="B69" s="1830"/>
      <c r="C69" s="232" t="str">
        <f>IF(ISBLANK('JOURNÉE 2'!C70),"",'JOURNÉE 2'!C70)</f>
        <v/>
      </c>
      <c r="D69" s="98" t="str">
        <f>IF(ISBLANK('JOURNÉE 2'!D70),"",'JOURNÉE 2'!D70)</f>
        <v/>
      </c>
      <c r="E69" s="98" t="str">
        <f>IF(ISBLANK('JOURNÉE 2'!E70),"",'JOURNÉE 2'!E70)</f>
        <v/>
      </c>
      <c r="F69" s="87" t="str">
        <f>IF(ISBLANK('JOURNÉE 2'!F70),"",'JOURNÉE 2'!F70)</f>
        <v/>
      </c>
      <c r="G69" s="87" t="str">
        <f>IF(ISBLANK('JOURNÉE 2'!G70),"",'JOURNÉE 2'!G70)</f>
        <v/>
      </c>
      <c r="H69" s="470" t="str">
        <f>IF(ISBLANK('JOURNÉE 2'!I70),"",'JOURNÉE 2'!I70)</f>
        <v/>
      </c>
      <c r="I69" s="1823" t="str">
        <f>IF(ISBLANK('JOURNÉE 2'!K70),"",'JOURNÉE 2'!K70)</f>
        <v/>
      </c>
      <c r="J69" s="1815" t="str">
        <f>IF(OR(I69="",I69=0,I69=999),"",I69)</f>
        <v/>
      </c>
      <c r="K69" s="1815" t="str">
        <f>IF('JOURNÉE 1'!K70=0,"",'JOURNÉE 1'!K70)</f>
        <v/>
      </c>
      <c r="L69" s="1815" t="str">
        <f>IF(OR(K69="",K69=0,K69=999),"",K69)</f>
        <v/>
      </c>
      <c r="M69" s="141"/>
      <c r="N69" s="87"/>
      <c r="O69" s="141"/>
      <c r="P69" s="152"/>
      <c r="Q69" s="1846" t="str">
        <f>IF(I69="","",I69-$BE$5)</f>
        <v/>
      </c>
      <c r="R69" s="1815" t="str">
        <f>IF(I69="","",RANK(I69,($I$9:$K$260),1))</f>
        <v/>
      </c>
      <c r="S69" s="1815" t="str">
        <f>IF(R69&gt;20,"",IF(R69&lt;=190,40-((R69-1)*2),1))</f>
        <v/>
      </c>
      <c r="T69" s="1834" t="str">
        <f>IF(OR(I69=""),"",RANK(I69,($I$45:$I$80),1))</f>
        <v/>
      </c>
      <c r="U69" s="1485" t="str">
        <f>IF(OR(K69=""),"",RANK(K69,($K$45:$K$80),1))</f>
        <v/>
      </c>
      <c r="V69" s="1485" t="str">
        <f>IF(T69="","",IF(T69&gt;3,"",IF(T69=1,I69,IF(T69=2,I69,IF(T69=3,I69)))))</f>
        <v/>
      </c>
      <c r="W69" s="275" t="str">
        <f>IF(ISBLANK('JOURNÉE 2'!U70),"",'JOURNÉE 2'!U70)</f>
        <v/>
      </c>
      <c r="X69" s="83" t="str">
        <f t="shared" si="0"/>
        <v/>
      </c>
      <c r="Y69" s="140" t="str">
        <f>IF('JOURNÉE 1'!AB70=0,"",'JOURNÉE 1'!AB70)</f>
        <v/>
      </c>
      <c r="Z69" s="83" t="str">
        <f t="shared" si="1"/>
        <v/>
      </c>
      <c r="AA69" s="83" t="str">
        <f t="shared" si="43"/>
        <v/>
      </c>
      <c r="AB69" s="118" t="str">
        <f t="shared" si="49"/>
        <v/>
      </c>
      <c r="AC69" s="83" t="str">
        <f t="shared" si="3"/>
        <v/>
      </c>
      <c r="AD69" s="83" t="str">
        <f>IF('JOURNÉE 1'!AG70="","",'JOURNÉE 1'!AG70)</f>
        <v/>
      </c>
      <c r="AE69" s="455" t="str">
        <f t="shared" si="4"/>
        <v/>
      </c>
      <c r="AF69" s="471" t="str">
        <f t="shared" si="5"/>
        <v/>
      </c>
      <c r="AG69" s="471" t="str">
        <f t="shared" si="6"/>
        <v/>
      </c>
      <c r="AH69" s="471"/>
      <c r="AI69" s="471"/>
      <c r="AJ69" s="83"/>
      <c r="AK69" s="140"/>
      <c r="AL69" s="276" t="str">
        <f t="shared" si="7"/>
        <v/>
      </c>
      <c r="AM69" s="83" t="str">
        <f t="shared" si="8"/>
        <v/>
      </c>
      <c r="AN69" s="471" t="str">
        <f t="shared" si="9"/>
        <v/>
      </c>
      <c r="AO69" s="471" t="str">
        <f t="shared" si="10"/>
        <v/>
      </c>
      <c r="AP69" s="457" t="str">
        <f t="shared" si="11"/>
        <v/>
      </c>
      <c r="AQ69" s="284" t="str">
        <f>IF('JOURNÉE 1'!AP70="","",'JOURNÉE 1'!AP70)</f>
        <v/>
      </c>
      <c r="AR69" s="270" t="str">
        <f>IF('JOURNÉE 1'!AT70="","",'JOURNÉE 1'!AT70)</f>
        <v/>
      </c>
      <c r="AS69" s="270" t="str">
        <f t="shared" si="12"/>
        <v/>
      </c>
      <c r="AT69" s="270" t="str">
        <f t="shared" si="13"/>
        <v/>
      </c>
      <c r="AU69" s="288"/>
      <c r="AV69" s="289"/>
      <c r="AW69" s="288"/>
      <c r="AX69" s="288"/>
      <c r="AY69" s="270" t="str">
        <f t="shared" si="14"/>
        <v/>
      </c>
      <c r="AZ69" s="271" t="str">
        <f t="shared" si="15"/>
        <v/>
      </c>
      <c r="BA69" s="272" t="str">
        <f t="shared" si="16"/>
        <v/>
      </c>
      <c r="BB69" s="273" t="str">
        <f t="shared" si="50"/>
        <v/>
      </c>
      <c r="BC69" s="472" t="str">
        <f t="shared" si="18"/>
        <v/>
      </c>
      <c r="BD69" s="499"/>
      <c r="BE69" s="278" t="str">
        <f t="shared" si="19"/>
        <v/>
      </c>
      <c r="BF69" s="1639"/>
      <c r="BG69" s="1639"/>
      <c r="BH69" s="1823" t="str">
        <f>IF('JOURNÉE 1'!K70=0,"",'JOURNÉE 1'!K70)</f>
        <v/>
      </c>
      <c r="BI69" s="1815" t="str">
        <f>IF(ISBLANK('JOURNÉE 2'!K70),"",'JOURNÉE 2'!K70)</f>
        <v/>
      </c>
      <c r="BJ69" s="1817" t="str">
        <f>IF(BW69="","",BW69)</f>
        <v/>
      </c>
      <c r="BK69" s="500"/>
      <c r="BL69" s="11"/>
      <c r="BM69" s="1513" t="str">
        <f>IF(OR(C69="",C88=""),"",CONCATENATE(C69,C88))</f>
        <v/>
      </c>
      <c r="BN69" s="1606" t="str">
        <f>IF(OR('JOURNÉE 1'!C70="",'JOURNÉE 1'!C71=""),"",CONCATENATE('JOURNÉE 1'!C70,'JOURNÉE 1'!C71))</f>
        <v/>
      </c>
      <c r="BO69" s="1606" t="str">
        <f>IF(I69="","",I69)</f>
        <v/>
      </c>
      <c r="BP69" s="1855">
        <f>IF(ISNA(VLOOKUP(BM69,'JOURNÉE 1'!$BI$10:$BK$257,2,FALSE)),"",VLOOKUP(BM69,'JOURNÉE 1'!$BI$10:$BK$257,2,FALSE))</f>
        <v>0</v>
      </c>
      <c r="BQ69" s="1606" t="str">
        <f>IF(BO69="","",MIN(BO69:BP69))</f>
        <v/>
      </c>
      <c r="BR69" s="1851" t="str">
        <f>IF(BS69="","",MIN(BS69:BT69))</f>
        <v/>
      </c>
      <c r="BS69" s="1606" t="str">
        <f>IF('JOURNÉE 1'!L70=0,"",'JOURNÉE 1'!L70)</f>
        <v/>
      </c>
      <c r="BT69" s="1809" t="str">
        <f>IF(ISNA(VLOOKUP(BN69,'JOURNÉE 2'!$BE$10:$BF$257,2,FALSE)),"",VLOOKUP(BN69,'JOURNÉE 2'!$BE$10:$BF$257,2,FALSE))</f>
        <v/>
      </c>
      <c r="BU69" s="1606" t="str">
        <f>IF(BT69=BR69,"",BR69)</f>
        <v/>
      </c>
      <c r="BV69" s="1795" t="str">
        <f>IF(BP69=BQ69,"",BQ69)</f>
        <v/>
      </c>
      <c r="BW69" s="1797"/>
      <c r="BX69" s="474" t="str">
        <f t="shared" si="20"/>
        <v/>
      </c>
      <c r="BY69" s="475" t="str">
        <f>IF('JOURNÉE 1'!C70=0,"",'JOURNÉE 1'!C70)</f>
        <v/>
      </c>
      <c r="BZ69" s="7">
        <v>61</v>
      </c>
      <c r="CA69" s="1445" t="s">
        <v>531</v>
      </c>
      <c r="CB69" s="1446">
        <v>6.8</v>
      </c>
      <c r="CC69" s="1447" t="s">
        <v>532</v>
      </c>
      <c r="CD69" s="17" t="s">
        <v>530</v>
      </c>
      <c r="CE69" s="882" t="str">
        <f t="shared" si="21"/>
        <v>MAX1</v>
      </c>
      <c r="CF69" s="878" t="s">
        <v>174</v>
      </c>
      <c r="CG69" s="7"/>
      <c r="CH69" s="94"/>
      <c r="CI69" s="1301">
        <f>IF(ISNA(VLOOKUP(CA69,'JOURNÉE 1'!$C$10:$AC$257,27,FALSE)),"",VLOOKUP(CA69,'JOURNÉE 1'!$C$10:$AC$257,27,FALSE))</f>
        <v>70</v>
      </c>
      <c r="CJ69" s="465">
        <f>IF(ISNA(VLOOKUP(CA69,'JOURNÉE 2'!$C$10:$V$259,20,FALSE)),"",VLOOKUP(CA69,'JOURNÉE 2'!$C$10:$V$259,20,FALSE))</f>
        <v>66</v>
      </c>
      <c r="CK69" s="1263">
        <f t="shared" si="48"/>
        <v>66</v>
      </c>
      <c r="CL69" s="1266" t="s">
        <v>2029</v>
      </c>
      <c r="CM69" s="476">
        <v>76</v>
      </c>
      <c r="CN69" s="476" t="s">
        <v>2029</v>
      </c>
      <c r="CO69" s="476">
        <v>66</v>
      </c>
      <c r="CP69" s="476"/>
      <c r="CQ69" s="476"/>
      <c r="CR69" s="476"/>
      <c r="CS69" s="476"/>
      <c r="CT69" s="476"/>
      <c r="CU69" s="477"/>
      <c r="CV69" s="476"/>
      <c r="CW69" s="1270"/>
      <c r="CX69" s="11"/>
      <c r="CY69" s="1551"/>
      <c r="CZ69" s="7" t="str">
        <f>IF('JOURNÉE 2'!C34="","",'JOURNÉE 2'!C34)</f>
        <v/>
      </c>
      <c r="DA69" s="7" t="str">
        <f t="shared" si="51"/>
        <v/>
      </c>
      <c r="DB69" s="7" t="str">
        <f>IF('JOURNÉE 2'!V34=0,"",'JOURNÉE 2'!V34)</f>
        <v/>
      </c>
      <c r="DC69" s="7" t="str">
        <f>IF('JOURNÉE 2'!AJ34=0,"",'JOURNÉE 2'!AJ34)</f>
        <v/>
      </c>
      <c r="DD69" s="17" t="str">
        <f>IF(ISNA(VLOOKUP(BX33,'JOURNÉE 1'!$C$10:$AP$45,1,FALSE)),"",VLOOKUP(BX33,'JOURNÉE 1'!$C$10:$AP$45,1,FALSE))</f>
        <v/>
      </c>
      <c r="DE69" s="7" t="str">
        <f t="array" ref="DE69">IFERROR(INDEX(DD$9:DD$44,SMALL(IF(FREQUENCY(IF(DD$9:DD$80&lt;&gt;"",MATCH(DD$9:DD$80,DD$9:DD$80,0),""),ROW(DD$9:DD$80)-9)&gt;1,ROW(DD$9:DD$80)-9,""),ROW(A61))),"")</f>
        <v/>
      </c>
      <c r="DF69" s="468" t="str">
        <f t="array" ref="DF69">IF(DE69="","",MIN(IF(CZ$9:CZ$80=$DE69,DB$9:DB$80,"")))</f>
        <v/>
      </c>
      <c r="DG69" s="468" t="str">
        <f t="array" ref="DG69">IF(DE69="","",MIN(IF(CZ$9:CZ$80=$DE69,DC$9:DC$80,"")))</f>
        <v/>
      </c>
      <c r="DH69" s="7" t="str">
        <f>IF(ISNA(VLOOKUP(DD69,'JOURNÉE 2'!$C$10:$V$45,16,FALSE)),"",VLOOKUP(DD69,'JOURNÉE 2'!$C$10:$V$45,16,FALSE))</f>
        <v/>
      </c>
      <c r="DI69" s="7" t="str">
        <f>IF(ISNA(VLOOKUP(DD69,'JOURNÉE 2'!$C$10:$AJ$45,26,FALSE)),"",VLOOKUP(DD69,'JOURNÉE 2'!$C$10:$AJ$45,26,FALSE))</f>
        <v/>
      </c>
      <c r="DJ69" s="7" t="str">
        <f t="shared" si="24"/>
        <v/>
      </c>
      <c r="DK69" s="7" t="str">
        <f t="shared" si="25"/>
        <v/>
      </c>
      <c r="DL69" s="468" t="str">
        <f t="shared" si="26"/>
        <v/>
      </c>
      <c r="DM69" s="468" t="str">
        <f t="shared" si="27"/>
        <v/>
      </c>
      <c r="DN69" s="7" t="str">
        <f t="shared" si="28"/>
        <v/>
      </c>
      <c r="DO69" s="7"/>
      <c r="DP69" s="7"/>
      <c r="DQ69" s="7"/>
      <c r="DR69" s="11"/>
      <c r="DS69" s="469" t="str">
        <f ca="1">OFFSET($DK$9,INT((ROWS($1:61)-1)/2),MOD(ROWS($1:61)+1,2))</f>
        <v/>
      </c>
      <c r="DT69" s="7" t="str">
        <f t="shared" ca="1" si="29"/>
        <v/>
      </c>
      <c r="DU69" s="468" t="str">
        <f ca="1">OFFSET($DM$9,INT((ROWS($1:61)-1)/2),MOD(ROWS($1:61)+1,2))</f>
        <v/>
      </c>
      <c r="DV69" s="7" t="str">
        <f ca="1">IF(DT69="","",IF(DT69=0,"",IF(DT69="AB","",RANK(DT69,$DT$9:$DT$151,1)+COUNTIF($DT$9:DT69,DT69)-1)))</f>
        <v/>
      </c>
      <c r="DW69" s="468" t="str">
        <f t="shared" ca="1" si="30"/>
        <v/>
      </c>
      <c r="DX69" s="469" t="str">
        <f ca="1">OFFSET($DK$81,INT((ROWS($1:61)-1)/2),MOD(ROWS($1:61)+1,2))</f>
        <v/>
      </c>
      <c r="DY69" s="7" t="str">
        <f t="shared" ca="1" si="31"/>
        <v/>
      </c>
      <c r="DZ69" s="468" t="str">
        <f ca="1">OFFSET($DM$81,INT((ROWS($1:61)-1)/2),MOD(ROWS($1:61)+1,2))</f>
        <v/>
      </c>
      <c r="EA69" s="7" t="str">
        <f ca="1">IF(DY69="","",IF(DY69=0,"",IF(DY69="AB","",RANK(DY69,$DY$9:$DY$151,1)+COUNTIF($DY$9:DY69,DY69)-1)))</f>
        <v/>
      </c>
      <c r="EB69" s="468" t="str">
        <f t="shared" ca="1" si="32"/>
        <v/>
      </c>
      <c r="EC69" s="469" t="str">
        <f ca="1">OFFSET($DK$153,INT((ROWS($1:61)-1)/2),MOD(ROWS($1:61)+1,2))</f>
        <v/>
      </c>
      <c r="ED69" s="7" t="str">
        <f t="shared" ca="1" si="33"/>
        <v/>
      </c>
      <c r="EE69" s="468" t="str">
        <f ca="1">OFFSET($DM$153,INT((ROWS($1:61)-1)/2),MOD(ROWS($1:61)+1,2))</f>
        <v/>
      </c>
      <c r="EF69" s="7" t="str">
        <f ca="1">IF(EC69="","",IF(EC69=0,"",IF(EC69="AB","",RANK(EC69,$EC$9:$EC$104,1)+COUNTIF($EC$9:EC69,EC69)-1)))</f>
        <v/>
      </c>
      <c r="EG69" s="498" t="str">
        <f t="shared" ca="1" si="34"/>
        <v/>
      </c>
      <c r="EH69" s="468" t="str">
        <f ca="1">OFFSET($DK$201,INT((ROWS($1:61)-1)/2),MOD(ROWS($1:61)+1,2))</f>
        <v/>
      </c>
      <c r="EI69" s="7" t="str">
        <f t="shared" ca="1" si="35"/>
        <v/>
      </c>
      <c r="EJ69" s="468" t="str">
        <f ca="1">OFFSET($DM$201,INT((ROWS($1:61)-1)/2),MOD(ROWS($1:61)+1,2))</f>
        <v/>
      </c>
      <c r="EK69" s="7" t="str">
        <f ca="1">IF(EI69="","",IF(EI69=0,"",IF(EI69="AB","",RANK(EI69,$EI$9:$EI$104,1)+COUNTIF($EI$9:EI69,EI69)-1)))</f>
        <v/>
      </c>
      <c r="EL69" s="7" t="str">
        <f t="shared" ca="1" si="36"/>
        <v/>
      </c>
      <c r="EM69" s="469" t="str">
        <f ca="1">OFFSET($DK$237,INT((ROWS($1:61)-1)/2),MOD(ROWS($1:61)+1,2))</f>
        <v/>
      </c>
      <c r="EN69" s="7" t="str">
        <f t="shared" ca="1" si="37"/>
        <v/>
      </c>
      <c r="EO69" s="468" t="str">
        <f ca="1">OFFSET($DM$237,INT((ROWS($1:61)-1)/2),MOD(ROWS($1:61)+1,2))</f>
        <v/>
      </c>
      <c r="EP69" s="7" t="str">
        <f ca="1">IF(EN69="","",IF(EN69=0,"",IF(EN69="AB","",RANK(EN69,$EN$9:$EN$128,1)+COUNTIF($EN$9:EN69,EN69)-1)))</f>
        <v/>
      </c>
      <c r="EQ69" s="7" t="str">
        <f t="shared" ca="1" si="38"/>
        <v/>
      </c>
      <c r="ER69" s="469" t="str">
        <f ca="1">OFFSET($DK$305,INT((ROWS($1:61)-1)/2),MOD(ROWS($1:61)+1,2))</f>
        <v/>
      </c>
      <c r="ES69" s="7" t="str">
        <f t="shared" ca="1" si="39"/>
        <v/>
      </c>
      <c r="ET69" s="468" t="str">
        <f ca="1">OFFSET($DM$305,INT((ROWS($1:61)-1)/2),MOD(ROWS($1:61)+1,2))</f>
        <v/>
      </c>
      <c r="EU69" s="7" t="str">
        <f ca="1">IF(ES69="","",IF(ES69=0,"",IF(ES69="AB","",RANK(ES69,$ES$9:$ES$180,1)+COUNTIF($ES$9:ES69,ES69)-1)))</f>
        <v/>
      </c>
      <c r="EV69" s="468" t="str">
        <f t="shared" ca="1" si="40"/>
        <v/>
      </c>
      <c r="EW69" s="469">
        <f ca="1">OFFSET($DK$373,INT((ROWS($1:61)-1)/2),MOD(ROWS($1:61)+1,2))</f>
        <v>86</v>
      </c>
      <c r="EX69" s="7">
        <f t="shared" ca="1" si="41"/>
        <v>86</v>
      </c>
      <c r="EY69" s="468">
        <f ca="1">OFFSET($DM$373,INT((ROWS($1:61)-1)/2),MOD(ROWS($1:61)+1,2))</f>
        <v>58.4</v>
      </c>
      <c r="EZ69" s="7">
        <f ca="1">IF(EX69="","",IF(EX69=0,"",IF(EX69="AB","",RANK(EX69,$EX$9:$EX$128,1)+COUNTIF($EX$9:EX69,EX69)-1)))</f>
        <v>9</v>
      </c>
      <c r="FA69" s="468">
        <f t="shared" ca="1" si="42"/>
        <v>58.4</v>
      </c>
      <c r="FB69" s="469">
        <f ca="1">OFFSET($DK$433,INT((ROWS($1:61)-1)/2),MOD(ROWS($1:61)+1,2))</f>
        <v>88</v>
      </c>
      <c r="FC69" s="7">
        <f t="shared" ca="1" si="44"/>
        <v>88</v>
      </c>
      <c r="FD69" s="468">
        <f ca="1">OFFSET($DM$433,INT((ROWS($1:61)-1)/2),MOD(ROWS($1:61)+1,2))</f>
        <v>75.400000000000006</v>
      </c>
      <c r="FE69" s="7">
        <f ca="1">IF(FC69="","",IF(FC69=0,"",IF(FC69="AB","",RANK(FC69,$FC$9:$FC$122,1)+COUNTIF($FC$9:FC69,FC69)-1)))</f>
        <v>9</v>
      </c>
      <c r="FF69" s="7">
        <f t="shared" ca="1" si="45"/>
        <v>75.400000000000006</v>
      </c>
      <c r="FG69" s="475" t="str">
        <f ca="1">OFFSET($DK$489,INT((ROWS($1:61)-1)/2),MOD(ROWS($1:61)+1,2))</f>
        <v/>
      </c>
      <c r="FH69" s="935" t="str">
        <f t="shared" ca="1" si="46"/>
        <v/>
      </c>
      <c r="FI69" s="935" t="str">
        <f ca="1">OFFSET($DM$489,INT((ROWS($1:61)-1)/2),MOD(ROWS($1:61)+1,2))</f>
        <v/>
      </c>
      <c r="FJ69" s="935" t="str">
        <f ca="1">IF(FH69="","",IF(FH69=0,"",IF(FH69="AB","",RANK(FH69,$FH$9:$FH$122,1)+COUNTIF($FH$9:FH69,FH69)-1)))</f>
        <v/>
      </c>
      <c r="FK69" s="935" t="str">
        <f t="shared" ca="1" si="47"/>
        <v/>
      </c>
    </row>
    <row r="70" spans="1:167" ht="15.75" customHeight="1" x14ac:dyDescent="0.4">
      <c r="A70" s="1639"/>
      <c r="B70" s="1483"/>
      <c r="C70" s="232" t="str">
        <f>IF(ISBLANK('JOURNÉE 2'!C71),"",'JOURNÉE 2'!C71)</f>
        <v/>
      </c>
      <c r="D70" s="98" t="str">
        <f>IF(ISBLANK('JOURNÉE 2'!D71),"",'JOURNÉE 2'!D71)</f>
        <v/>
      </c>
      <c r="E70" s="98" t="str">
        <f>IF(ISBLANK('JOURNÉE 2'!E71),"",'JOURNÉE 2'!E71)</f>
        <v/>
      </c>
      <c r="F70" s="87" t="str">
        <f>IF(ISBLANK('JOURNÉE 2'!F71),"",'JOURNÉE 2'!F71)</f>
        <v/>
      </c>
      <c r="G70" s="87" t="str">
        <f>IF(ISBLANK('JOURNÉE 2'!G71),"",'JOURNÉE 2'!G71)</f>
        <v/>
      </c>
      <c r="H70" s="470" t="str">
        <f>IF(ISBLANK('JOURNÉE 2'!I71),"",'JOURNÉE 2'!I71)</f>
        <v/>
      </c>
      <c r="I70" s="1833"/>
      <c r="J70" s="1465"/>
      <c r="K70" s="1465"/>
      <c r="L70" s="1465"/>
      <c r="M70" s="141"/>
      <c r="N70" s="87"/>
      <c r="O70" s="141"/>
      <c r="P70" s="152"/>
      <c r="Q70" s="1847"/>
      <c r="R70" s="1465"/>
      <c r="S70" s="1465"/>
      <c r="T70" s="1833"/>
      <c r="U70" s="1465"/>
      <c r="V70" s="1465"/>
      <c r="W70" s="275" t="str">
        <f>IF(ISBLANK('JOURNÉE 2'!U71),"",'JOURNÉE 2'!U71)</f>
        <v/>
      </c>
      <c r="X70" s="83" t="str">
        <f t="shared" si="0"/>
        <v/>
      </c>
      <c r="Y70" s="140" t="str">
        <f>IF('JOURNÉE 1'!AB71=0,"",'JOURNÉE 1'!AB71)</f>
        <v/>
      </c>
      <c r="Z70" s="83" t="str">
        <f t="shared" si="1"/>
        <v/>
      </c>
      <c r="AA70" s="83" t="str">
        <f t="shared" si="43"/>
        <v/>
      </c>
      <c r="AB70" s="118" t="str">
        <f t="shared" si="49"/>
        <v/>
      </c>
      <c r="AC70" s="83" t="str">
        <f t="shared" si="3"/>
        <v/>
      </c>
      <c r="AD70" s="83" t="str">
        <f>IF('JOURNÉE 1'!AG71="","",'JOURNÉE 1'!AG71)</f>
        <v/>
      </c>
      <c r="AE70" s="455" t="str">
        <f t="shared" si="4"/>
        <v/>
      </c>
      <c r="AF70" s="471" t="str">
        <f t="shared" si="5"/>
        <v/>
      </c>
      <c r="AG70" s="471" t="str">
        <f t="shared" si="6"/>
        <v/>
      </c>
      <c r="AH70" s="471"/>
      <c r="AI70" s="471"/>
      <c r="AJ70" s="83"/>
      <c r="AK70" s="140"/>
      <c r="AL70" s="276" t="str">
        <f t="shared" si="7"/>
        <v/>
      </c>
      <c r="AM70" s="83" t="str">
        <f t="shared" si="8"/>
        <v/>
      </c>
      <c r="AN70" s="471" t="str">
        <f t="shared" si="9"/>
        <v/>
      </c>
      <c r="AO70" s="471" t="str">
        <f t="shared" si="10"/>
        <v/>
      </c>
      <c r="AP70" s="457" t="str">
        <f t="shared" si="11"/>
        <v/>
      </c>
      <c r="AQ70" s="284" t="str">
        <f>IF('JOURNÉE 1'!AP71="","",'JOURNÉE 1'!AP71)</f>
        <v/>
      </c>
      <c r="AR70" s="270" t="str">
        <f>IF('JOURNÉE 1'!AT71="","",'JOURNÉE 1'!AT71)</f>
        <v/>
      </c>
      <c r="AS70" s="270" t="str">
        <f t="shared" si="12"/>
        <v/>
      </c>
      <c r="AT70" s="270" t="str">
        <f t="shared" si="13"/>
        <v/>
      </c>
      <c r="AU70" s="288"/>
      <c r="AV70" s="289"/>
      <c r="AW70" s="288"/>
      <c r="AX70" s="288"/>
      <c r="AY70" s="270" t="str">
        <f t="shared" si="14"/>
        <v/>
      </c>
      <c r="AZ70" s="271" t="str">
        <f t="shared" si="15"/>
        <v/>
      </c>
      <c r="BA70" s="272" t="str">
        <f t="shared" si="16"/>
        <v/>
      </c>
      <c r="BB70" s="273" t="str">
        <f t="shared" si="50"/>
        <v/>
      </c>
      <c r="BC70" s="472" t="str">
        <f t="shared" si="18"/>
        <v/>
      </c>
      <c r="BD70" s="499"/>
      <c r="BE70" s="278" t="str">
        <f t="shared" si="19"/>
        <v/>
      </c>
      <c r="BF70" s="1639"/>
      <c r="BG70" s="1639"/>
      <c r="BH70" s="1833"/>
      <c r="BI70" s="1465"/>
      <c r="BJ70" s="1849"/>
      <c r="BK70" s="500"/>
      <c r="BL70" s="11"/>
      <c r="BM70" s="1723"/>
      <c r="BN70" s="1528"/>
      <c r="BO70" s="1528"/>
      <c r="BP70" s="1528"/>
      <c r="BQ70" s="1528"/>
      <c r="BR70" s="1852"/>
      <c r="BS70" s="1528"/>
      <c r="BT70" s="1514"/>
      <c r="BU70" s="1528"/>
      <c r="BV70" s="1796"/>
      <c r="BW70" s="1798"/>
      <c r="BX70" s="474" t="str">
        <f t="shared" si="20"/>
        <v/>
      </c>
      <c r="BY70" s="475" t="str">
        <f>IF('JOURNÉE 1'!C71=0,"",'JOURNÉE 1'!C71)</f>
        <v/>
      </c>
      <c r="BZ70" s="7">
        <v>62</v>
      </c>
      <c r="CA70" s="1445" t="s">
        <v>533</v>
      </c>
      <c r="CB70" s="1446">
        <v>13.2</v>
      </c>
      <c r="CC70" s="1447" t="s">
        <v>534</v>
      </c>
      <c r="CD70" s="17" t="s">
        <v>530</v>
      </c>
      <c r="CE70" s="882" t="str">
        <f t="shared" si="21"/>
        <v>MAX2</v>
      </c>
      <c r="CF70" s="878" t="s">
        <v>538</v>
      </c>
      <c r="CG70" s="7"/>
      <c r="CH70" s="94"/>
      <c r="CI70" s="1301">
        <f>IF(ISNA(VLOOKUP(CA70,'JOURNÉE 1'!$C$10:$AC$257,27,FALSE)),"",VLOOKUP(CA70,'JOURNÉE 1'!$C$10:$AC$257,27,FALSE))</f>
        <v>86</v>
      </c>
      <c r="CJ70" s="465" t="str">
        <f>IF(ISNA(VLOOKUP(CA70,'JOURNÉE 2'!$C$10:$V$259,20,FALSE)),"",VLOOKUP(CA70,'JOURNÉE 2'!$C$10:$V$259,20,FALSE))</f>
        <v/>
      </c>
      <c r="CK70" s="1263">
        <f t="shared" si="48"/>
        <v>86</v>
      </c>
      <c r="CL70" s="1266" t="s">
        <v>2029</v>
      </c>
      <c r="CM70" s="476">
        <v>97</v>
      </c>
      <c r="CN70" s="476" t="s">
        <v>2029</v>
      </c>
      <c r="CO70" s="476">
        <v>86</v>
      </c>
      <c r="CP70" s="476"/>
      <c r="CQ70" s="476"/>
      <c r="CR70" s="476"/>
      <c r="CS70" s="476"/>
      <c r="CT70" s="476"/>
      <c r="CU70" s="477"/>
      <c r="CV70" s="476"/>
      <c r="CW70" s="1270"/>
      <c r="CX70" s="11"/>
      <c r="CY70" s="1551"/>
      <c r="CZ70" s="7" t="str">
        <f>IF('JOURNÉE 2'!C35="","",'JOURNÉE 2'!C35)</f>
        <v/>
      </c>
      <c r="DA70" s="7" t="str">
        <f t="shared" si="51"/>
        <v/>
      </c>
      <c r="DB70" s="7" t="str">
        <f>IF('JOURNÉE 2'!V35=0,"",'JOURNÉE 2'!V35)</f>
        <v/>
      </c>
      <c r="DC70" s="7" t="str">
        <f>IF('JOURNÉE 2'!AJ35=0,"",'JOURNÉE 2'!AJ35)</f>
        <v/>
      </c>
      <c r="DD70" s="17" t="str">
        <f>IF(ISNA(VLOOKUP(BX34,'JOURNÉE 1'!$C$10:$AP$45,1,FALSE)),"",VLOOKUP(BX34,'JOURNÉE 1'!$C$10:$AP$45,1,FALSE))</f>
        <v/>
      </c>
      <c r="DE70" s="7" t="str">
        <f t="array" ref="DE70">IFERROR(INDEX(DD$9:DD$44,SMALL(IF(FREQUENCY(IF(DD$9:DD$80&lt;&gt;"",MATCH(DD$9:DD$80,DD$9:DD$80,0),""),ROW(DD$9:DD$80)-9)&gt;1,ROW(DD$9:DD$80)-9,""),ROW(A62))),"")</f>
        <v/>
      </c>
      <c r="DF70" s="468" t="str">
        <f t="array" ref="DF70">IF(DE70="","",MIN(IF(CZ$9:CZ$80=$DE70,DB$9:DB$80,"")))</f>
        <v/>
      </c>
      <c r="DG70" s="468" t="str">
        <f t="array" ref="DG70">IF(DE70="","",MIN(IF(CZ$9:CZ$80=$DE70,DC$9:DC$80,"")))</f>
        <v/>
      </c>
      <c r="DH70" s="7" t="str">
        <f>IF(ISNA(VLOOKUP(DD70,'JOURNÉE 2'!$C$10:$V$45,16,FALSE)),"",VLOOKUP(DD70,'JOURNÉE 2'!$C$10:$V$45,16,FALSE))</f>
        <v/>
      </c>
      <c r="DI70" s="7" t="str">
        <f>IF(ISNA(VLOOKUP(DD70,'JOURNÉE 2'!$C$10:$AJ$45,26,FALSE)),"",VLOOKUP(DD70,'JOURNÉE 2'!$C$10:$AJ$45,26,FALSE))</f>
        <v/>
      </c>
      <c r="DJ70" s="7" t="str">
        <f t="shared" si="24"/>
        <v/>
      </c>
      <c r="DK70" s="7" t="str">
        <f t="shared" si="25"/>
        <v/>
      </c>
      <c r="DL70" s="468" t="str">
        <f t="shared" si="26"/>
        <v/>
      </c>
      <c r="DM70" s="468" t="str">
        <f t="shared" si="27"/>
        <v/>
      </c>
      <c r="DN70" s="7" t="str">
        <f t="shared" si="28"/>
        <v/>
      </c>
      <c r="DO70" s="7"/>
      <c r="DP70" s="7"/>
      <c r="DQ70" s="7"/>
      <c r="DR70" s="11"/>
      <c r="DS70" s="469" t="str">
        <f ca="1">OFFSET($DK$9,INT((ROWS($1:62)-1)/2),MOD(ROWS($1:62)+1,2))</f>
        <v/>
      </c>
      <c r="DT70" s="7" t="str">
        <f t="shared" ca="1" si="29"/>
        <v/>
      </c>
      <c r="DU70" s="468" t="str">
        <f ca="1">OFFSET($DM$9,INT((ROWS($1:62)-1)/2),MOD(ROWS($1:62)+1,2))</f>
        <v/>
      </c>
      <c r="DV70" s="7" t="str">
        <f ca="1">IF(DT70="","",IF(DT70=0,"",IF(DT70="AB","",RANK(DT70,$DT$9:$DT$151,1)+COUNTIF($DT$9:DT70,DT70)-1)))</f>
        <v/>
      </c>
      <c r="DW70" s="468" t="str">
        <f t="shared" ca="1" si="30"/>
        <v/>
      </c>
      <c r="DX70" s="469" t="str">
        <f ca="1">OFFSET($DK$81,INT((ROWS($1:62)-1)/2),MOD(ROWS($1:62)+1,2))</f>
        <v/>
      </c>
      <c r="DY70" s="7" t="str">
        <f t="shared" ca="1" si="31"/>
        <v/>
      </c>
      <c r="DZ70" s="468" t="str">
        <f ca="1">OFFSET($DM$81,INT((ROWS($1:62)-1)/2),MOD(ROWS($1:62)+1,2))</f>
        <v/>
      </c>
      <c r="EA70" s="7" t="str">
        <f ca="1">IF(DY70="","",IF(DY70=0,"",IF(DY70="AB","",RANK(DY70,$DY$9:$DY$151,1)+COUNTIF($DY$9:DY70,DY70)-1)))</f>
        <v/>
      </c>
      <c r="EB70" s="468" t="str">
        <f t="shared" ca="1" si="32"/>
        <v/>
      </c>
      <c r="EC70" s="469" t="str">
        <f ca="1">OFFSET($DK$153,INT((ROWS($1:62)-1)/2),MOD(ROWS($1:62)+1,2))</f>
        <v/>
      </c>
      <c r="ED70" s="7" t="str">
        <f t="shared" ca="1" si="33"/>
        <v/>
      </c>
      <c r="EE70" s="468" t="str">
        <f ca="1">OFFSET($DM$153,INT((ROWS($1:62)-1)/2),MOD(ROWS($1:62)+1,2))</f>
        <v/>
      </c>
      <c r="EF70" s="7" t="str">
        <f ca="1">IF(EC70="","",IF(EC70=0,"",IF(EC70="AB","",RANK(EC70,$EC$9:$EC$104,1)+COUNTIF($EC$9:EC70,EC70)-1)))</f>
        <v/>
      </c>
      <c r="EG70" s="498" t="str">
        <f t="shared" ca="1" si="34"/>
        <v/>
      </c>
      <c r="EH70" s="468" t="str">
        <f ca="1">OFFSET($DK$201,INT((ROWS($1:62)-1)/2),MOD(ROWS($1:62)+1,2))</f>
        <v/>
      </c>
      <c r="EI70" s="7" t="str">
        <f t="shared" ca="1" si="35"/>
        <v/>
      </c>
      <c r="EJ70" s="468" t="str">
        <f ca="1">OFFSET($DM$201,INT((ROWS($1:62)-1)/2),MOD(ROWS($1:62)+1,2))</f>
        <v/>
      </c>
      <c r="EK70" s="7" t="str">
        <f ca="1">IF(EI70="","",IF(EI70=0,"",IF(EI70="AB","",RANK(EI70,$EI$9:$EI$104,1)+COUNTIF($EI$9:EI70,EI70)-1)))</f>
        <v/>
      </c>
      <c r="EL70" s="7" t="str">
        <f t="shared" ca="1" si="36"/>
        <v/>
      </c>
      <c r="EM70" s="469" t="str">
        <f ca="1">OFFSET($DK$237,INT((ROWS($1:62)-1)/2),MOD(ROWS($1:62)+1,2))</f>
        <v/>
      </c>
      <c r="EN70" s="7" t="str">
        <f t="shared" ca="1" si="37"/>
        <v/>
      </c>
      <c r="EO70" s="468" t="str">
        <f ca="1">OFFSET($DM$237,INT((ROWS($1:62)-1)/2),MOD(ROWS($1:62)+1,2))</f>
        <v/>
      </c>
      <c r="EP70" s="7" t="str">
        <f ca="1">IF(EN70="","",IF(EN70=0,"",IF(EN70="AB","",RANK(EN70,$EN$9:$EN$128,1)+COUNTIF($EN$9:EN70,EN70)-1)))</f>
        <v/>
      </c>
      <c r="EQ70" s="7" t="str">
        <f t="shared" ca="1" si="38"/>
        <v/>
      </c>
      <c r="ER70" s="469" t="str">
        <f ca="1">OFFSET($DK$305,INT((ROWS($1:62)-1)/2),MOD(ROWS($1:62)+1,2))</f>
        <v/>
      </c>
      <c r="ES70" s="7" t="str">
        <f t="shared" ca="1" si="39"/>
        <v/>
      </c>
      <c r="ET70" s="468" t="str">
        <f ca="1">OFFSET($DM$305,INT((ROWS($1:62)-1)/2),MOD(ROWS($1:62)+1,2))</f>
        <v/>
      </c>
      <c r="EU70" s="7" t="str">
        <f ca="1">IF(ES70="","",IF(ES70=0,"",IF(ES70="AB","",RANK(ES70,$ES$9:$ES$180,1)+COUNTIF($ES$9:ES70,ES70)-1)))</f>
        <v/>
      </c>
      <c r="EV70" s="468" t="str">
        <f t="shared" ca="1" si="40"/>
        <v/>
      </c>
      <c r="EW70" s="469" t="str">
        <f ca="1">OFFSET($DK$373,INT((ROWS($1:62)-1)/2),MOD(ROWS($1:62)+1,2))</f>
        <v/>
      </c>
      <c r="EX70" s="7" t="str">
        <f t="shared" ca="1" si="41"/>
        <v/>
      </c>
      <c r="EY70" s="468" t="str">
        <f ca="1">OFFSET($DM$373,INT((ROWS($1:62)-1)/2),MOD(ROWS($1:62)+1,2))</f>
        <v/>
      </c>
      <c r="EZ70" s="7" t="str">
        <f ca="1">IF(EX70="","",IF(EX70=0,"",IF(EX70="AB","",RANK(EX70,$EX$9:$EX$128,1)+COUNTIF($EX$9:EX70,EX70)-1)))</f>
        <v/>
      </c>
      <c r="FA70" s="468" t="str">
        <f t="shared" ca="1" si="42"/>
        <v/>
      </c>
      <c r="FB70" s="469" t="str">
        <f ca="1">OFFSET($DK$433,INT((ROWS($1:62)-1)/2),MOD(ROWS($1:62)+1,2))</f>
        <v/>
      </c>
      <c r="FC70" s="7" t="str">
        <f t="shared" ca="1" si="44"/>
        <v/>
      </c>
      <c r="FD70" s="468" t="str">
        <f ca="1">OFFSET($DM$433,INT((ROWS($1:62)-1)/2),MOD(ROWS($1:62)+1,2))</f>
        <v/>
      </c>
      <c r="FE70" s="7" t="str">
        <f ca="1">IF(FC70="","",IF(FC70=0,"",IF(FC70="AB","",RANK(FC70,$FC$9:$FC$122,1)+COUNTIF($FC$9:FC70,FC70)-1)))</f>
        <v/>
      </c>
      <c r="FF70" s="7" t="str">
        <f t="shared" ca="1" si="45"/>
        <v/>
      </c>
      <c r="FG70" s="475" t="str">
        <f ca="1">OFFSET($DK$489,INT((ROWS($1:62)-1)/2),MOD(ROWS($1:62)+1,2))</f>
        <v/>
      </c>
      <c r="FH70" s="935" t="str">
        <f t="shared" ca="1" si="46"/>
        <v/>
      </c>
      <c r="FI70" s="935" t="str">
        <f ca="1">OFFSET($DM$489,INT((ROWS($1:62)-1)/2),MOD(ROWS($1:62)+1,2))</f>
        <v/>
      </c>
      <c r="FJ70" s="935" t="str">
        <f ca="1">IF(FH70="","",IF(FH70=0,"",IF(FH70="AB","",RANK(FH70,$FH$9:$FH$122,1)+COUNTIF($FH$9:FH70,FH70)-1)))</f>
        <v/>
      </c>
      <c r="FK70" s="935" t="str">
        <f t="shared" ca="1" si="47"/>
        <v/>
      </c>
    </row>
    <row r="71" spans="1:167" ht="15.75" customHeight="1" x14ac:dyDescent="0.4">
      <c r="A71" s="1639"/>
      <c r="B71" s="1831"/>
      <c r="C71" s="232" t="str">
        <f>IF(ISBLANK('JOURNÉE 2'!C72),"",'JOURNÉE 2'!C72)</f>
        <v/>
      </c>
      <c r="D71" s="98" t="str">
        <f>IF(ISBLANK('JOURNÉE 2'!D72),"",'JOURNÉE 2'!D72)</f>
        <v/>
      </c>
      <c r="E71" s="98" t="str">
        <f>IF(ISBLANK('JOURNÉE 2'!E72),"",'JOURNÉE 2'!E72)</f>
        <v/>
      </c>
      <c r="F71" s="87" t="str">
        <f>IF(ISBLANK('JOURNÉE 2'!F72),"",'JOURNÉE 2'!F72)</f>
        <v/>
      </c>
      <c r="G71" s="87" t="str">
        <f>IF(ISBLANK('JOURNÉE 2'!G72),"",'JOURNÉE 2'!G72)</f>
        <v/>
      </c>
      <c r="H71" s="470" t="str">
        <f>IF(ISBLANK('JOURNÉE 2'!I72),"",'JOURNÉE 2'!I72)</f>
        <v/>
      </c>
      <c r="I71" s="1834" t="str">
        <f>IF(ISBLANK('JOURNÉE 2'!K72),"",'JOURNÉE 2'!K72)</f>
        <v/>
      </c>
      <c r="J71" s="1466" t="str">
        <f>IF(OR(I71="",I71=0,I71=999),"",I71)</f>
        <v/>
      </c>
      <c r="K71" s="1466" t="str">
        <f>IF('JOURNÉE 1'!K72=0,"",'JOURNÉE 1'!K72)</f>
        <v/>
      </c>
      <c r="L71" s="1466" t="str">
        <f>IF(OR(K71="",K71=0,K71=999),"",K71)</f>
        <v/>
      </c>
      <c r="M71" s="141"/>
      <c r="N71" s="87"/>
      <c r="O71" s="141"/>
      <c r="P71" s="152"/>
      <c r="Q71" s="1825" t="str">
        <f>IF(I71="","",I71-$BE$5)</f>
        <v/>
      </c>
      <c r="R71" s="1466" t="str">
        <f>IF(I71="","",RANK(I71,($I$9:$K$260),1))</f>
        <v/>
      </c>
      <c r="S71" s="1466" t="str">
        <f>IF(R71&gt;20,"",IF(R71&lt;=190,40-((R71-1)*2),1))</f>
        <v/>
      </c>
      <c r="T71" s="1834" t="str">
        <f>IF(OR(I71=""),"",RANK(I71,($I$45:$I$80),1))</f>
        <v/>
      </c>
      <c r="U71" s="1485" t="str">
        <f>IF(OR(K71=""),"",RANK(K71,($K$45:$K$80),1))</f>
        <v/>
      </c>
      <c r="V71" s="1485" t="str">
        <f>IF(T71="","",IF(T71&gt;3,"",IF(T71=1,I71,IF(T71=2,I71,IF(T71=3,I71)))))</f>
        <v/>
      </c>
      <c r="W71" s="279" t="str">
        <f>IF(ISBLANK('JOURNÉE 2'!U72),"",'JOURNÉE 2'!U72)</f>
        <v/>
      </c>
      <c r="X71" s="83" t="str">
        <f t="shared" si="0"/>
        <v/>
      </c>
      <c r="Y71" s="140" t="str">
        <f>IF('JOURNÉE 1'!AB72=0,"",'JOURNÉE 1'!AB72)</f>
        <v/>
      </c>
      <c r="Z71" s="83" t="str">
        <f t="shared" si="1"/>
        <v/>
      </c>
      <c r="AA71" s="83" t="str">
        <f t="shared" si="43"/>
        <v/>
      </c>
      <c r="AB71" s="118" t="str">
        <f t="shared" si="49"/>
        <v/>
      </c>
      <c r="AC71" s="83" t="str">
        <f t="shared" si="3"/>
        <v/>
      </c>
      <c r="AD71" s="83" t="str">
        <f>IF('JOURNÉE 1'!AG72="","",'JOURNÉE 1'!AG72)</f>
        <v/>
      </c>
      <c r="AE71" s="455" t="str">
        <f t="shared" si="4"/>
        <v/>
      </c>
      <c r="AF71" s="85" t="str">
        <f t="shared" si="5"/>
        <v/>
      </c>
      <c r="AG71" s="85" t="str">
        <f t="shared" si="6"/>
        <v/>
      </c>
      <c r="AH71" s="85"/>
      <c r="AI71" s="85"/>
      <c r="AJ71" s="87"/>
      <c r="AK71" s="136"/>
      <c r="AL71" s="276" t="str">
        <f t="shared" si="7"/>
        <v/>
      </c>
      <c r="AM71" s="87" t="str">
        <f t="shared" si="8"/>
        <v/>
      </c>
      <c r="AN71" s="471" t="str">
        <f t="shared" si="9"/>
        <v/>
      </c>
      <c r="AO71" s="471" t="str">
        <f t="shared" si="10"/>
        <v/>
      </c>
      <c r="AP71" s="457" t="str">
        <f t="shared" si="11"/>
        <v/>
      </c>
      <c r="AQ71" s="284" t="str">
        <f>IF('JOURNÉE 1'!AP72="","",'JOURNÉE 1'!AP72)</f>
        <v/>
      </c>
      <c r="AR71" s="270" t="str">
        <f>IF('JOURNÉE 1'!AT72="","",'JOURNÉE 1'!AT72)</f>
        <v/>
      </c>
      <c r="AS71" s="270" t="str">
        <f t="shared" si="12"/>
        <v/>
      </c>
      <c r="AT71" s="270" t="str">
        <f t="shared" si="13"/>
        <v/>
      </c>
      <c r="AU71" s="288"/>
      <c r="AV71" s="289"/>
      <c r="AW71" s="288"/>
      <c r="AX71" s="288"/>
      <c r="AY71" s="270" t="str">
        <f t="shared" si="14"/>
        <v/>
      </c>
      <c r="AZ71" s="271" t="str">
        <f t="shared" si="15"/>
        <v/>
      </c>
      <c r="BA71" s="272" t="str">
        <f t="shared" si="16"/>
        <v/>
      </c>
      <c r="BB71" s="273" t="str">
        <f t="shared" si="50"/>
        <v/>
      </c>
      <c r="BC71" s="472" t="str">
        <f t="shared" si="18"/>
        <v/>
      </c>
      <c r="BD71" s="499"/>
      <c r="BE71" s="278" t="str">
        <f t="shared" si="19"/>
        <v/>
      </c>
      <c r="BF71" s="1639"/>
      <c r="BG71" s="1639"/>
      <c r="BH71" s="1823" t="str">
        <f>IF('JOURNÉE 1'!K72=0,"",'JOURNÉE 1'!K72)</f>
        <v/>
      </c>
      <c r="BI71" s="1815" t="str">
        <f>IF(ISBLANK('JOURNÉE 2'!K72),"",'JOURNÉE 2'!K72)</f>
        <v/>
      </c>
      <c r="BJ71" s="1817" t="str">
        <f>IF(BW71="","",BW71)</f>
        <v/>
      </c>
      <c r="BK71" s="500"/>
      <c r="BL71" s="11"/>
      <c r="BM71" s="1513" t="str">
        <f>IF(OR(C71="",C98=""),"",CONCATENATE(C71,C98))</f>
        <v/>
      </c>
      <c r="BN71" s="1606" t="str">
        <f>IF(OR('JOURNÉE 1'!C72="",'JOURNÉE 1'!C73=""),"",CONCATENATE('JOURNÉE 1'!C72,'JOURNÉE 1'!C73))</f>
        <v/>
      </c>
      <c r="BO71" s="1606" t="str">
        <f>IF(I71="","",I71)</f>
        <v/>
      </c>
      <c r="BP71" s="1855">
        <f>IF(ISNA(VLOOKUP(BM71,'JOURNÉE 1'!$BI$10:$BK$257,2,FALSE)),"",VLOOKUP(BM71,'JOURNÉE 1'!$BI$10:$BK$257,2,FALSE))</f>
        <v>0</v>
      </c>
      <c r="BQ71" s="1606" t="str">
        <f>IF(BO71="","",MIN(BO71:BP71))</f>
        <v/>
      </c>
      <c r="BR71" s="1851" t="str">
        <f>IF(BS71="","",MIN(BS71:BT71))</f>
        <v/>
      </c>
      <c r="BS71" s="1606" t="str">
        <f>IF('JOURNÉE 1'!L72=0,"",'JOURNÉE 1'!L72)</f>
        <v/>
      </c>
      <c r="BT71" s="1809" t="str">
        <f>IF(ISNA(VLOOKUP(BN71,'JOURNÉE 2'!$BE$10:$BF$257,2,FALSE)),"",VLOOKUP(BN71,'JOURNÉE 2'!$BE$10:$BF$257,2,FALSE))</f>
        <v/>
      </c>
      <c r="BU71" s="1606" t="str">
        <f>IF(BT71=BR71,"",BR71)</f>
        <v/>
      </c>
      <c r="BV71" s="1795" t="str">
        <f>IF(BP71=BQ71,"",BQ71)</f>
        <v/>
      </c>
      <c r="BW71" s="1797"/>
      <c r="BX71" s="474" t="str">
        <f t="shared" si="20"/>
        <v/>
      </c>
      <c r="BY71" s="475" t="str">
        <f>IF('JOURNÉE 1'!C72=0,"",'JOURNÉE 1'!C72)</f>
        <v/>
      </c>
      <c r="BZ71" s="7">
        <v>63</v>
      </c>
      <c r="CA71" s="1445" t="s">
        <v>175</v>
      </c>
      <c r="CB71" s="1446">
        <v>27.1</v>
      </c>
      <c r="CC71" s="1447" t="s">
        <v>535</v>
      </c>
      <c r="CD71" s="17" t="s">
        <v>530</v>
      </c>
      <c r="CE71" s="882" t="str">
        <f t="shared" si="21"/>
        <v>MAX3</v>
      </c>
      <c r="CF71" s="878" t="s">
        <v>539</v>
      </c>
      <c r="CG71" s="7"/>
      <c r="CH71" s="94"/>
      <c r="CI71" s="1301" t="str">
        <f>IF(ISNA(VLOOKUP(CA71,'JOURNÉE 1'!$C$10:$AC$257,27,FALSE)),"",VLOOKUP(CA71,'JOURNÉE 1'!$C$10:$AC$257,27,FALSE))</f>
        <v/>
      </c>
      <c r="CJ71" s="465" t="str">
        <f>IF(ISNA(VLOOKUP(CA71,'JOURNÉE 2'!$C$10:$V$259,20,FALSE)),"",VLOOKUP(CA71,'JOURNÉE 2'!$C$10:$V$259,20,FALSE))</f>
        <v/>
      </c>
      <c r="CK71" s="1263" t="str">
        <f t="shared" si="48"/>
        <v/>
      </c>
      <c r="CL71" s="1266" t="s">
        <v>2029</v>
      </c>
      <c r="CM71" s="476">
        <v>106</v>
      </c>
      <c r="CN71" s="476" t="s">
        <v>2029</v>
      </c>
      <c r="CO71" s="476" t="s">
        <v>2029</v>
      </c>
      <c r="CP71" s="476"/>
      <c r="CQ71" s="476"/>
      <c r="CR71" s="476"/>
      <c r="CS71" s="476"/>
      <c r="CT71" s="476"/>
      <c r="CU71" s="477"/>
      <c r="CV71" s="476"/>
      <c r="CW71" s="1270"/>
      <c r="CX71" s="11"/>
      <c r="CY71" s="1551"/>
      <c r="CZ71" s="7" t="str">
        <f>IF('JOURNÉE 2'!C36="","",'JOURNÉE 2'!C36)</f>
        <v/>
      </c>
      <c r="DA71" s="7" t="str">
        <f t="shared" si="51"/>
        <v/>
      </c>
      <c r="DB71" s="7" t="str">
        <f>IF('JOURNÉE 2'!V36=0,"",'JOURNÉE 2'!V36)</f>
        <v/>
      </c>
      <c r="DC71" s="7" t="str">
        <f>IF('JOURNÉE 2'!AJ36=0,"",'JOURNÉE 2'!AJ36)</f>
        <v/>
      </c>
      <c r="DD71" s="17" t="str">
        <f>IF(ISNA(VLOOKUP(BX35,'JOURNÉE 1'!$C$10:$AP$45,1,FALSE)),"",VLOOKUP(BX35,'JOURNÉE 1'!$C$10:$AP$45,1,FALSE))</f>
        <v/>
      </c>
      <c r="DE71" s="7" t="str">
        <f t="array" ref="DE71">IFERROR(INDEX(DD$9:DD$44,SMALL(IF(FREQUENCY(IF(DD$9:DD$80&lt;&gt;"",MATCH(DD$9:DD$80,DD$9:DD$80,0),""),ROW(DD$9:DD$80)-9)&gt;1,ROW(DD$9:DD$80)-9,""),ROW(A63))),"")</f>
        <v/>
      </c>
      <c r="DF71" s="468" t="str">
        <f t="array" ref="DF71">IF(DE71="","",MIN(IF(CZ$9:CZ$80=$DE71,DB$9:DB$80,"")))</f>
        <v/>
      </c>
      <c r="DG71" s="468" t="str">
        <f t="array" ref="DG71">IF(DE71="","",MIN(IF(CZ$9:CZ$80=$DE71,DC$9:DC$80,"")))</f>
        <v/>
      </c>
      <c r="DH71" s="7" t="str">
        <f>IF(ISNA(VLOOKUP(DD71,'JOURNÉE 2'!$C$10:$V$45,16,FALSE)),"",VLOOKUP(DD71,'JOURNÉE 2'!$C$10:$V$45,16,FALSE))</f>
        <v/>
      </c>
      <c r="DI71" s="7" t="str">
        <f>IF(ISNA(VLOOKUP(DD71,'JOURNÉE 2'!$C$10:$AJ$45,26,FALSE)),"",VLOOKUP(DD71,'JOURNÉE 2'!$C$10:$AJ$45,26,FALSE))</f>
        <v/>
      </c>
      <c r="DJ71" s="7" t="str">
        <f t="shared" si="24"/>
        <v/>
      </c>
      <c r="DK71" s="7" t="str">
        <f t="shared" si="25"/>
        <v/>
      </c>
      <c r="DL71" s="468" t="str">
        <f t="shared" si="26"/>
        <v/>
      </c>
      <c r="DM71" s="468" t="str">
        <f t="shared" si="27"/>
        <v/>
      </c>
      <c r="DN71" s="7" t="str">
        <f t="shared" si="28"/>
        <v/>
      </c>
      <c r="DO71" s="7"/>
      <c r="DP71" s="7"/>
      <c r="DQ71" s="7"/>
      <c r="DR71" s="11"/>
      <c r="DS71" s="469" t="str">
        <f ca="1">OFFSET($DK$9,INT((ROWS($1:63)-1)/2),MOD(ROWS($1:63)+1,2))</f>
        <v/>
      </c>
      <c r="DT71" s="7" t="str">
        <f t="shared" ca="1" si="29"/>
        <v/>
      </c>
      <c r="DU71" s="468" t="str">
        <f ca="1">OFFSET($DM$9,INT((ROWS($1:63)-1)/2),MOD(ROWS($1:63)+1,2))</f>
        <v/>
      </c>
      <c r="DV71" s="7" t="str">
        <f ca="1">IF(DT71="","",IF(DT71=0,"",IF(DT71="AB","",RANK(DT71,$DT$9:$DT$151,1)+COUNTIF($DT$9:DT71,DT71)-1)))</f>
        <v/>
      </c>
      <c r="DW71" s="468" t="str">
        <f t="shared" ca="1" si="30"/>
        <v/>
      </c>
      <c r="DX71" s="469" t="str">
        <f ca="1">OFFSET($DK$81,INT((ROWS($1:63)-1)/2),MOD(ROWS($1:63)+1,2))</f>
        <v/>
      </c>
      <c r="DY71" s="7" t="str">
        <f t="shared" ca="1" si="31"/>
        <v/>
      </c>
      <c r="DZ71" s="468" t="str">
        <f ca="1">OFFSET($DM$81,INT((ROWS($1:63)-1)/2),MOD(ROWS($1:63)+1,2))</f>
        <v/>
      </c>
      <c r="EA71" s="7" t="str">
        <f ca="1">IF(DY71="","",IF(DY71=0,"",IF(DY71="AB","",RANK(DY71,$DY$9:$DY$151,1)+COUNTIF($DY$9:DY71,DY71)-1)))</f>
        <v/>
      </c>
      <c r="EB71" s="468" t="str">
        <f t="shared" ca="1" si="32"/>
        <v/>
      </c>
      <c r="EC71" s="469" t="str">
        <f ca="1">OFFSET($DK$153,INT((ROWS($1:63)-1)/2),MOD(ROWS($1:63)+1,2))</f>
        <v/>
      </c>
      <c r="ED71" s="7" t="str">
        <f t="shared" ca="1" si="33"/>
        <v/>
      </c>
      <c r="EE71" s="468" t="str">
        <f ca="1">OFFSET($DM$153,INT((ROWS($1:63)-1)/2),MOD(ROWS($1:63)+1,2))</f>
        <v/>
      </c>
      <c r="EF71" s="7" t="str">
        <f ca="1">IF(EC71="","",IF(EC71=0,"",IF(EC71="AB","",RANK(EC71,$EC$9:$EC$104,1)+COUNTIF($EC$9:EC71,EC71)-1)))</f>
        <v/>
      </c>
      <c r="EG71" s="498" t="str">
        <f t="shared" ca="1" si="34"/>
        <v/>
      </c>
      <c r="EH71" s="468" t="str">
        <f ca="1">OFFSET($DK$201,INT((ROWS($1:63)-1)/2),MOD(ROWS($1:63)+1,2))</f>
        <v/>
      </c>
      <c r="EI71" s="7" t="str">
        <f t="shared" ca="1" si="35"/>
        <v/>
      </c>
      <c r="EJ71" s="468" t="str">
        <f ca="1">OFFSET($DM$201,INT((ROWS($1:63)-1)/2),MOD(ROWS($1:63)+1,2))</f>
        <v/>
      </c>
      <c r="EK71" s="7" t="str">
        <f ca="1">IF(EI71="","",IF(EI71=0,"",IF(EI71="AB","",RANK(EI71,$EI$9:$EI$104,1)+COUNTIF($EI$9:EI71,EI71)-1)))</f>
        <v/>
      </c>
      <c r="EL71" s="7" t="str">
        <f t="shared" ca="1" si="36"/>
        <v/>
      </c>
      <c r="EM71" s="469" t="str">
        <f ca="1">OFFSET($DK$237,INT((ROWS($1:63)-1)/2),MOD(ROWS($1:63)+1,2))</f>
        <v/>
      </c>
      <c r="EN71" s="7" t="str">
        <f t="shared" ca="1" si="37"/>
        <v/>
      </c>
      <c r="EO71" s="468" t="str">
        <f ca="1">OFFSET($DM$237,INT((ROWS($1:63)-1)/2),MOD(ROWS($1:63)+1,2))</f>
        <v/>
      </c>
      <c r="EP71" s="7" t="str">
        <f ca="1">IF(EN71="","",IF(EN71=0,"",IF(EN71="AB","",RANK(EN71,$EN$9:$EN$128,1)+COUNTIF($EN$9:EN71,EN71)-1)))</f>
        <v/>
      </c>
      <c r="EQ71" s="7" t="str">
        <f t="shared" ca="1" si="38"/>
        <v/>
      </c>
      <c r="ER71" s="469" t="str">
        <f ca="1">OFFSET($DK$305,INT((ROWS($1:63)-1)/2),MOD(ROWS($1:63)+1,2))</f>
        <v/>
      </c>
      <c r="ES71" s="7" t="str">
        <f t="shared" ca="1" si="39"/>
        <v/>
      </c>
      <c r="ET71" s="468" t="str">
        <f ca="1">OFFSET($DM$305,INT((ROWS($1:63)-1)/2),MOD(ROWS($1:63)+1,2))</f>
        <v/>
      </c>
      <c r="EU71" s="7" t="str">
        <f ca="1">IF(ES71="","",IF(ES71=0,"",IF(ES71="AB","",RANK(ES71,$ES$9:$ES$180,1)+COUNTIF($ES$9:ES71,ES71)-1)))</f>
        <v/>
      </c>
      <c r="EV71" s="468" t="str">
        <f t="shared" ca="1" si="40"/>
        <v/>
      </c>
      <c r="EW71" s="469">
        <f ca="1">OFFSET($DK$373,INT((ROWS($1:63)-1)/2),MOD(ROWS($1:63)+1,2))</f>
        <v>67</v>
      </c>
      <c r="EX71" s="7">
        <f t="shared" ca="1" si="41"/>
        <v>67</v>
      </c>
      <c r="EY71" s="468">
        <f ca="1">OFFSET($DM$373,INT((ROWS($1:63)-1)/2),MOD(ROWS($1:63)+1,2))</f>
        <v>67</v>
      </c>
      <c r="EZ71" s="7">
        <f ca="1">IF(EX71="","",IF(EX71=0,"",IF(EX71="AB","",RANK(EX71,$EX$9:$EX$128,1)+COUNTIF($EX$9:EX71,EX71)-1)))</f>
        <v>2</v>
      </c>
      <c r="FA71" s="468" t="str">
        <f t="shared" ca="1" si="42"/>
        <v/>
      </c>
      <c r="FB71" s="469">
        <f ca="1">OFFSET($DK$433,INT((ROWS($1:63)-1)/2),MOD(ROWS($1:63)+1,2))</f>
        <v>80</v>
      </c>
      <c r="FC71" s="7">
        <f t="shared" ca="1" si="44"/>
        <v>80</v>
      </c>
      <c r="FD71" s="468">
        <f ca="1">OFFSET($DM$433,INT((ROWS($1:63)-1)/2),MOD(ROWS($1:63)+1,2))</f>
        <v>69.599999999999994</v>
      </c>
      <c r="FE71" s="7">
        <f ca="1">IF(FC71="","",IF(FC71=0,"",IF(FC71="AB","",RANK(FC71,$FC$9:$FC$122,1)+COUNTIF($FC$9:FC71,FC71)-1)))</f>
        <v>4</v>
      </c>
      <c r="FF71" s="7" t="str">
        <f t="shared" ca="1" si="45"/>
        <v/>
      </c>
      <c r="FG71" s="475" t="str">
        <f ca="1">OFFSET($DK$489,INT((ROWS($1:63)-1)/2),MOD(ROWS($1:63)+1,2))</f>
        <v/>
      </c>
      <c r="FH71" s="935" t="str">
        <f t="shared" ca="1" si="46"/>
        <v/>
      </c>
      <c r="FI71" s="935" t="str">
        <f ca="1">OFFSET($DM$489,INT((ROWS($1:63)-1)/2),MOD(ROWS($1:63)+1,2))</f>
        <v/>
      </c>
      <c r="FJ71" s="935" t="str">
        <f ca="1">IF(FH71="","",IF(FH71=0,"",IF(FH71="AB","",RANK(FH71,$FH$9:$FH$122,1)+COUNTIF($FH$9:FH71,FH71)-1)))</f>
        <v/>
      </c>
      <c r="FK71" s="935" t="str">
        <f t="shared" ca="1" si="47"/>
        <v/>
      </c>
    </row>
    <row r="72" spans="1:167" ht="15.75" customHeight="1" thickBot="1" x14ac:dyDescent="0.45">
      <c r="A72" s="1639"/>
      <c r="B72" s="1483"/>
      <c r="C72" s="232" t="str">
        <f>IF(ISBLANK('JOURNÉE 2'!C73),"",'JOURNÉE 2'!C73)</f>
        <v/>
      </c>
      <c r="D72" s="98" t="str">
        <f>IF(ISBLANK('JOURNÉE 2'!D73),"",'JOURNÉE 2'!D73)</f>
        <v/>
      </c>
      <c r="E72" s="98" t="str">
        <f>IF(ISBLANK('JOURNÉE 2'!E73),"",'JOURNÉE 2'!E73)</f>
        <v/>
      </c>
      <c r="F72" s="87" t="str">
        <f>IF(ISBLANK('JOURNÉE 2'!F73),"",'JOURNÉE 2'!F73)</f>
        <v/>
      </c>
      <c r="G72" s="87" t="str">
        <f>IF(ISBLANK('JOURNÉE 2'!G73),"",'JOURNÉE 2'!G73)</f>
        <v/>
      </c>
      <c r="H72" s="470" t="str">
        <f>IF(ISBLANK('JOURNÉE 2'!I73),"",'JOURNÉE 2'!I73)</f>
        <v/>
      </c>
      <c r="I72" s="1833"/>
      <c r="J72" s="1465"/>
      <c r="K72" s="1465"/>
      <c r="L72" s="1465"/>
      <c r="M72" s="141"/>
      <c r="N72" s="87"/>
      <c r="O72" s="141"/>
      <c r="P72" s="152"/>
      <c r="Q72" s="1847"/>
      <c r="R72" s="1465"/>
      <c r="S72" s="1465"/>
      <c r="T72" s="1833"/>
      <c r="U72" s="1465"/>
      <c r="V72" s="1465"/>
      <c r="W72" s="279" t="str">
        <f>IF(ISBLANK('JOURNÉE 2'!U73),"",'JOURNÉE 2'!U73)</f>
        <v/>
      </c>
      <c r="X72" s="83" t="str">
        <f t="shared" si="0"/>
        <v/>
      </c>
      <c r="Y72" s="140" t="str">
        <f>IF('JOURNÉE 1'!AB73=0,"",'JOURNÉE 1'!AB73)</f>
        <v/>
      </c>
      <c r="Z72" s="83" t="str">
        <f t="shared" si="1"/>
        <v/>
      </c>
      <c r="AA72" s="83" t="str">
        <f t="shared" si="43"/>
        <v/>
      </c>
      <c r="AB72" s="118" t="str">
        <f t="shared" si="49"/>
        <v/>
      </c>
      <c r="AC72" s="83" t="str">
        <f t="shared" si="3"/>
        <v/>
      </c>
      <c r="AD72" s="83" t="str">
        <f>IF('JOURNÉE 1'!AG73="","",'JOURNÉE 1'!AG73)</f>
        <v/>
      </c>
      <c r="AE72" s="455" t="str">
        <f t="shared" si="4"/>
        <v/>
      </c>
      <c r="AF72" s="85" t="str">
        <f t="shared" si="5"/>
        <v/>
      </c>
      <c r="AG72" s="85" t="str">
        <f t="shared" si="6"/>
        <v/>
      </c>
      <c r="AH72" s="85"/>
      <c r="AI72" s="85"/>
      <c r="AJ72" s="87"/>
      <c r="AK72" s="136"/>
      <c r="AL72" s="276" t="str">
        <f t="shared" si="7"/>
        <v/>
      </c>
      <c r="AM72" s="87" t="str">
        <f t="shared" si="8"/>
        <v/>
      </c>
      <c r="AN72" s="471" t="str">
        <f t="shared" si="9"/>
        <v/>
      </c>
      <c r="AO72" s="471" t="str">
        <f t="shared" si="10"/>
        <v/>
      </c>
      <c r="AP72" s="457" t="str">
        <f t="shared" si="11"/>
        <v/>
      </c>
      <c r="AQ72" s="284" t="str">
        <f>IF('JOURNÉE 1'!AP73="","",'JOURNÉE 1'!AP73)</f>
        <v/>
      </c>
      <c r="AR72" s="270" t="str">
        <f>IF('JOURNÉE 1'!AT73="","",'JOURNÉE 1'!AT73)</f>
        <v/>
      </c>
      <c r="AS72" s="270" t="str">
        <f t="shared" si="12"/>
        <v/>
      </c>
      <c r="AT72" s="270" t="str">
        <f t="shared" si="13"/>
        <v/>
      </c>
      <c r="AU72" s="288"/>
      <c r="AV72" s="289"/>
      <c r="AW72" s="288"/>
      <c r="AX72" s="288"/>
      <c r="AY72" s="270" t="str">
        <f t="shared" si="14"/>
        <v/>
      </c>
      <c r="AZ72" s="271" t="str">
        <f t="shared" si="15"/>
        <v/>
      </c>
      <c r="BA72" s="272" t="str">
        <f t="shared" si="16"/>
        <v/>
      </c>
      <c r="BB72" s="273" t="str">
        <f t="shared" si="50"/>
        <v/>
      </c>
      <c r="BC72" s="472" t="str">
        <f t="shared" si="18"/>
        <v/>
      </c>
      <c r="BD72" s="499"/>
      <c r="BE72" s="278" t="str">
        <f t="shared" si="19"/>
        <v/>
      </c>
      <c r="BF72" s="1639"/>
      <c r="BG72" s="1639"/>
      <c r="BH72" s="1833"/>
      <c r="BI72" s="1465"/>
      <c r="BJ72" s="1849"/>
      <c r="BK72" s="500"/>
      <c r="BL72" s="11"/>
      <c r="BM72" s="1723"/>
      <c r="BN72" s="1528"/>
      <c r="BO72" s="1528"/>
      <c r="BP72" s="1528"/>
      <c r="BQ72" s="1528"/>
      <c r="BR72" s="1852"/>
      <c r="BS72" s="1528"/>
      <c r="BT72" s="1514"/>
      <c r="BU72" s="1528"/>
      <c r="BV72" s="1796"/>
      <c r="BW72" s="1798"/>
      <c r="BX72" s="474" t="str">
        <f t="shared" si="20"/>
        <v/>
      </c>
      <c r="BY72" s="475" t="str">
        <f>IF('JOURNÉE 1'!C73=0,"",'JOURNÉE 1'!C73)</f>
        <v/>
      </c>
      <c r="BZ72" s="7">
        <v>64</v>
      </c>
      <c r="CA72" s="1445" t="s">
        <v>1880</v>
      </c>
      <c r="CB72" s="1446">
        <v>36</v>
      </c>
      <c r="CC72" s="1447" t="s">
        <v>1898</v>
      </c>
      <c r="CD72" s="17" t="s">
        <v>530</v>
      </c>
      <c r="CE72" s="882" t="str">
        <f t="shared" si="21"/>
        <v>MAX3</v>
      </c>
      <c r="CF72" s="878" t="s">
        <v>541</v>
      </c>
      <c r="CG72" s="7"/>
      <c r="CH72" s="94"/>
      <c r="CI72" s="1301" t="str">
        <f>IF(ISNA(VLOOKUP(CA72,'JOURNÉE 1'!$C$10:$AC$257,27,FALSE)),"",VLOOKUP(CA72,'JOURNÉE 1'!$C$10:$AC$257,27,FALSE))</f>
        <v/>
      </c>
      <c r="CJ72" s="465" t="str">
        <f>IF(ISNA(VLOOKUP(CA72,'JOURNÉE 2'!$C$10:$V$259,20,FALSE)),"",VLOOKUP(CA72,'JOURNÉE 2'!$C$10:$V$259,20,FALSE))</f>
        <v/>
      </c>
      <c r="CK72" s="1263" t="str">
        <f t="shared" si="48"/>
        <v/>
      </c>
      <c r="CL72" s="1266" t="s">
        <v>2029</v>
      </c>
      <c r="CM72" s="476" t="s">
        <v>2029</v>
      </c>
      <c r="CN72" s="476" t="s">
        <v>2029</v>
      </c>
      <c r="CO72" s="476" t="s">
        <v>2029</v>
      </c>
      <c r="CP72" s="476"/>
      <c r="CQ72" s="476"/>
      <c r="CR72" s="476"/>
      <c r="CS72" s="476"/>
      <c r="CT72" s="476"/>
      <c r="CU72" s="477"/>
      <c r="CV72" s="476"/>
      <c r="CW72" s="1270"/>
      <c r="CX72" s="11"/>
      <c r="CY72" s="1551"/>
      <c r="CZ72" s="7" t="str">
        <f>IF('JOURNÉE 2'!C37="","",'JOURNÉE 2'!C37)</f>
        <v/>
      </c>
      <c r="DA72" s="7" t="str">
        <f t="shared" si="51"/>
        <v/>
      </c>
      <c r="DB72" s="7" t="str">
        <f>IF('JOURNÉE 2'!V37=0,"",'JOURNÉE 2'!V37)</f>
        <v/>
      </c>
      <c r="DC72" s="7" t="str">
        <f>IF('JOURNÉE 2'!AJ37=0,"",'JOURNÉE 2'!AJ37)</f>
        <v/>
      </c>
      <c r="DD72" s="17" t="str">
        <f>IF(ISNA(VLOOKUP(BX36,'JOURNÉE 1'!$C$10:$AP$45,1,FALSE)),"",VLOOKUP(BX36,'JOURNÉE 1'!$C$10:$AP$45,1,FALSE))</f>
        <v/>
      </c>
      <c r="DE72" s="7" t="str">
        <f t="array" ref="DE72">IFERROR(INDEX(DD$9:DD$44,SMALL(IF(FREQUENCY(IF(DD$9:DD$80&lt;&gt;"",MATCH(DD$9:DD$80,DD$9:DD$80,0),""),ROW(DD$9:DD$80)-9)&gt;1,ROW(DD$9:DD$80)-9,""),ROW(A64))),"")</f>
        <v/>
      </c>
      <c r="DF72" s="468" t="str">
        <f t="array" ref="DF72">IF(DE72="","",MIN(IF(CZ$9:CZ$80=$DE72,DB$9:DB$80,"")))</f>
        <v/>
      </c>
      <c r="DG72" s="468" t="str">
        <f t="array" ref="DG72">IF(DE72="","",MIN(IF(CZ$9:CZ$80=$DE72,DC$9:DC$80,"")))</f>
        <v/>
      </c>
      <c r="DH72" s="7" t="str">
        <f>IF(ISNA(VLOOKUP(DD72,'JOURNÉE 2'!$C$10:$V$45,16,FALSE)),"",VLOOKUP(DD72,'JOURNÉE 2'!$C$10:$V$45,16,FALSE))</f>
        <v/>
      </c>
      <c r="DI72" s="7" t="str">
        <f>IF(ISNA(VLOOKUP(DD72,'JOURNÉE 2'!$C$10:$AJ$45,26,FALSE)),"",VLOOKUP(DD72,'JOURNÉE 2'!$C$10:$AJ$45,26,FALSE))</f>
        <v/>
      </c>
      <c r="DJ72" s="7" t="str">
        <f t="shared" si="24"/>
        <v/>
      </c>
      <c r="DK72" s="7" t="str">
        <f t="shared" si="25"/>
        <v/>
      </c>
      <c r="DL72" s="468" t="str">
        <f t="shared" si="26"/>
        <v/>
      </c>
      <c r="DM72" s="468" t="str">
        <f t="shared" si="27"/>
        <v/>
      </c>
      <c r="DN72" s="7" t="str">
        <f t="shared" si="28"/>
        <v/>
      </c>
      <c r="DO72" s="7"/>
      <c r="DP72" s="7"/>
      <c r="DQ72" s="7"/>
      <c r="DR72" s="11"/>
      <c r="DS72" s="469" t="str">
        <f ca="1">OFFSET($DK$9,INT((ROWS($1:64)-1)/2),MOD(ROWS($1:64)+1,2))</f>
        <v/>
      </c>
      <c r="DT72" s="7" t="str">
        <f t="shared" ca="1" si="29"/>
        <v/>
      </c>
      <c r="DU72" s="468" t="str">
        <f ca="1">OFFSET($DM$9,INT((ROWS($1:64)-1)/2),MOD(ROWS($1:64)+1,2))</f>
        <v/>
      </c>
      <c r="DV72" s="7" t="str">
        <f ca="1">IF(DT72="","",IF(DT72=0,"",IF(DT72="AB","",RANK(DT72,$DT$9:$DT$151,1)+COUNTIF($DT$9:DT72,DT72)-1)))</f>
        <v/>
      </c>
      <c r="DW72" s="468" t="str">
        <f t="shared" ca="1" si="30"/>
        <v/>
      </c>
      <c r="DX72" s="469" t="str">
        <f ca="1">OFFSET($DK$81,INT((ROWS($1:64)-1)/2),MOD(ROWS($1:64)+1,2))</f>
        <v/>
      </c>
      <c r="DY72" s="7" t="str">
        <f t="shared" ca="1" si="31"/>
        <v/>
      </c>
      <c r="DZ72" s="468" t="str">
        <f ca="1">OFFSET($DM$81,INT((ROWS($1:64)-1)/2),MOD(ROWS($1:64)+1,2))</f>
        <v/>
      </c>
      <c r="EA72" s="7" t="str">
        <f ca="1">IF(DY72="","",IF(DY72=0,"",IF(DY72="AB","",RANK(DY72,$DY$9:$DY$151,1)+COUNTIF($DY$9:DY72,DY72)-1)))</f>
        <v/>
      </c>
      <c r="EB72" s="468" t="str">
        <f t="shared" ca="1" si="32"/>
        <v/>
      </c>
      <c r="EC72" s="469" t="str">
        <f ca="1">OFFSET($DK$153,INT((ROWS($1:64)-1)/2),MOD(ROWS($1:64)+1,2))</f>
        <v/>
      </c>
      <c r="ED72" s="7" t="str">
        <f t="shared" ca="1" si="33"/>
        <v/>
      </c>
      <c r="EE72" s="468" t="str">
        <f ca="1">OFFSET($DM$153,INT((ROWS($1:64)-1)/2),MOD(ROWS($1:64)+1,2))</f>
        <v/>
      </c>
      <c r="EF72" s="7" t="str">
        <f ca="1">IF(EC72="","",IF(EC72=0,"",IF(EC72="AB","",RANK(EC72,$EC$9:$EC$104,1)+COUNTIF($EC$9:EC72,EC72)-1)))</f>
        <v/>
      </c>
      <c r="EG72" s="498" t="str">
        <f t="shared" ca="1" si="34"/>
        <v/>
      </c>
      <c r="EH72" s="468" t="str">
        <f ca="1">OFFSET($DK$201,INT((ROWS($1:64)-1)/2),MOD(ROWS($1:64)+1,2))</f>
        <v/>
      </c>
      <c r="EI72" s="7" t="str">
        <f t="shared" ca="1" si="35"/>
        <v/>
      </c>
      <c r="EJ72" s="468" t="str">
        <f ca="1">OFFSET($DM$201,INT((ROWS($1:64)-1)/2),MOD(ROWS($1:64)+1,2))</f>
        <v/>
      </c>
      <c r="EK72" s="7" t="str">
        <f ca="1">IF(EI72="","",IF(EI72=0,"",IF(EI72="AB","",RANK(EI72,$EI$9:$EI$104,1)+COUNTIF($EI$9:EI72,EI72)-1)))</f>
        <v/>
      </c>
      <c r="EL72" s="7" t="str">
        <f t="shared" ca="1" si="36"/>
        <v/>
      </c>
      <c r="EM72" s="469" t="str">
        <f ca="1">OFFSET($DK$237,INT((ROWS($1:64)-1)/2),MOD(ROWS($1:64)+1,2))</f>
        <v/>
      </c>
      <c r="EN72" s="7" t="str">
        <f t="shared" ca="1" si="37"/>
        <v/>
      </c>
      <c r="EO72" s="468" t="str">
        <f ca="1">OFFSET($DM$237,INT((ROWS($1:64)-1)/2),MOD(ROWS($1:64)+1,2))</f>
        <v/>
      </c>
      <c r="EP72" s="7" t="str">
        <f ca="1">IF(EN72="","",IF(EN72=0,"",IF(EN72="AB","",RANK(EN72,$EN$9:$EN$128,1)+COUNTIF($EN$9:EN72,EN72)-1)))</f>
        <v/>
      </c>
      <c r="EQ72" s="7" t="str">
        <f t="shared" ca="1" si="38"/>
        <v/>
      </c>
      <c r="ER72" s="469" t="str">
        <f ca="1">OFFSET($DK$305,INT((ROWS($1:64)-1)/2),MOD(ROWS($1:64)+1,2))</f>
        <v/>
      </c>
      <c r="ES72" s="7" t="str">
        <f t="shared" ca="1" si="39"/>
        <v/>
      </c>
      <c r="ET72" s="468" t="str">
        <f ca="1">OFFSET($DM$305,INT((ROWS($1:64)-1)/2),MOD(ROWS($1:64)+1,2))</f>
        <v/>
      </c>
      <c r="EU72" s="7" t="str">
        <f ca="1">IF(ES72="","",IF(ES72=0,"",IF(ES72="AB","",RANK(ES72,$ES$9:$ES$180,1)+COUNTIF($ES$9:ES72,ES72)-1)))</f>
        <v/>
      </c>
      <c r="EV72" s="468" t="str">
        <f t="shared" ca="1" si="40"/>
        <v/>
      </c>
      <c r="EW72" s="469" t="str">
        <f ca="1">OFFSET($DK$373,INT((ROWS($1:64)-1)/2),MOD(ROWS($1:64)+1,2))</f>
        <v/>
      </c>
      <c r="EX72" s="7" t="str">
        <f t="shared" ca="1" si="41"/>
        <v/>
      </c>
      <c r="EY72" s="468" t="str">
        <f ca="1">OFFSET($DM$373,INT((ROWS($1:64)-1)/2),MOD(ROWS($1:64)+1,2))</f>
        <v/>
      </c>
      <c r="EZ72" s="7" t="str">
        <f ca="1">IF(EX72="","",IF(EX72=0,"",IF(EX72="AB","",RANK(EX72,$EX$9:$EX$128,1)+COUNTIF($EX$9:EX72,EX72)-1)))</f>
        <v/>
      </c>
      <c r="FA72" s="468" t="str">
        <f t="shared" ca="1" si="42"/>
        <v/>
      </c>
      <c r="FB72" s="469" t="str">
        <f ca="1">OFFSET($DK$433,INT((ROWS($1:64)-1)/2),MOD(ROWS($1:64)+1,2))</f>
        <v/>
      </c>
      <c r="FC72" s="7" t="str">
        <f t="shared" ca="1" si="44"/>
        <v/>
      </c>
      <c r="FD72" s="468" t="str">
        <f ca="1">OFFSET($DM$433,INT((ROWS($1:64)-1)/2),MOD(ROWS($1:64)+1,2))</f>
        <v/>
      </c>
      <c r="FE72" s="7" t="str">
        <f ca="1">IF(FC72="","",IF(FC72=0,"",IF(FC72="AB","",RANK(FC72,$FC$9:$FC$122,1)+COUNTIF($FC$9:FC72,FC72)-1)))</f>
        <v/>
      </c>
      <c r="FF72" s="7" t="str">
        <f t="shared" ca="1" si="45"/>
        <v/>
      </c>
      <c r="FG72" s="475" t="str">
        <f ca="1">OFFSET($DK$489,INT((ROWS($1:64)-1)/2),MOD(ROWS($1:64)+1,2))</f>
        <v/>
      </c>
      <c r="FH72" s="936" t="str">
        <f t="shared" ca="1" si="46"/>
        <v/>
      </c>
      <c r="FI72" s="936" t="str">
        <f ca="1">OFFSET($DM$489,INT((ROWS($1:64)-1)/2),MOD(ROWS($1:64)+1,2))</f>
        <v/>
      </c>
      <c r="FJ72" s="936" t="str">
        <f ca="1">IF(FH72="","",IF(FH72=0,"",IF(FH72="AB","",RANK(FH72,$FH$9:$FH$122,1)+COUNTIF($FH$9:FH72,FH72)-1)))</f>
        <v/>
      </c>
      <c r="FK72" s="935" t="str">
        <f t="shared" ca="1" si="47"/>
        <v/>
      </c>
    </row>
    <row r="73" spans="1:167" ht="15.75" customHeight="1" x14ac:dyDescent="0.4">
      <c r="A73" s="1639"/>
      <c r="B73" s="1830"/>
      <c r="C73" s="232" t="str">
        <f>IF(ISBLANK('JOURNÉE 2'!C74),"",'JOURNÉE 2'!C74)</f>
        <v/>
      </c>
      <c r="D73" s="98" t="str">
        <f>IF(ISBLANK('JOURNÉE 2'!D74),"",'JOURNÉE 2'!D74)</f>
        <v/>
      </c>
      <c r="E73" s="98" t="str">
        <f>IF(ISBLANK('JOURNÉE 2'!E74),"",'JOURNÉE 2'!E74)</f>
        <v/>
      </c>
      <c r="F73" s="87" t="str">
        <f>IF(ISBLANK('JOURNÉE 2'!F74),"",'JOURNÉE 2'!F74)</f>
        <v/>
      </c>
      <c r="G73" s="87" t="str">
        <f>IF(ISBLANK('JOURNÉE 2'!G74),"",'JOURNÉE 2'!G74)</f>
        <v/>
      </c>
      <c r="H73" s="470" t="str">
        <f>IF(ISBLANK('JOURNÉE 2'!I74),"",'JOURNÉE 2'!I74)</f>
        <v/>
      </c>
      <c r="I73" s="1823" t="str">
        <f>IF(ISBLANK('JOURNÉE 2'!K74),"",'JOURNÉE 2'!K74)</f>
        <v/>
      </c>
      <c r="J73" s="1815" t="str">
        <f>IF(OR(I73="",I73=0,I73=999),"",I73)</f>
        <v/>
      </c>
      <c r="K73" s="1815" t="str">
        <f>IF('JOURNÉE 1'!K74=0,"",'JOURNÉE 1'!K74)</f>
        <v/>
      </c>
      <c r="L73" s="1815" t="str">
        <f>IF(OR(K73="",K73=0,K73=999),"",K73)</f>
        <v/>
      </c>
      <c r="M73" s="141"/>
      <c r="N73" s="87"/>
      <c r="O73" s="141"/>
      <c r="P73" s="152"/>
      <c r="Q73" s="1846" t="str">
        <f>IF(I73="","",I73-$BE$5)</f>
        <v/>
      </c>
      <c r="R73" s="1815" t="str">
        <f>IF(I73="","",RANK(I73,($I$9:$K$260),1))</f>
        <v/>
      </c>
      <c r="S73" s="1815" t="str">
        <f>IF(R73&gt;20,"",IF(R73&lt;=190,40-((R73-1)*2),1))</f>
        <v/>
      </c>
      <c r="T73" s="1834" t="str">
        <f>IF(OR(I73=""),"",RANK(I73,($I$45:$I$80),1))</f>
        <v/>
      </c>
      <c r="U73" s="1485" t="str">
        <f>IF(OR(K73=""),"",RANK(K73,($K$45:$K$80),1))</f>
        <v/>
      </c>
      <c r="V73" s="1485" t="str">
        <f>IF(T73="","",IF(T73&gt;3,"",IF(T73=1,I73,IF(T73=2,I73,IF(T73=3,I73)))))</f>
        <v/>
      </c>
      <c r="W73" s="275" t="str">
        <f>IF(ISBLANK('JOURNÉE 2'!U74),"",'JOURNÉE 2'!U74)</f>
        <v/>
      </c>
      <c r="X73" s="83" t="str">
        <f t="shared" si="0"/>
        <v/>
      </c>
      <c r="Y73" s="140" t="str">
        <f>IF('JOURNÉE 1'!AB74=0,"",'JOURNÉE 1'!AB74)</f>
        <v/>
      </c>
      <c r="Z73" s="83" t="str">
        <f t="shared" si="1"/>
        <v/>
      </c>
      <c r="AA73" s="83" t="str">
        <f t="shared" si="43"/>
        <v/>
      </c>
      <c r="AB73" s="118" t="str">
        <f t="shared" si="49"/>
        <v/>
      </c>
      <c r="AC73" s="83" t="str">
        <f t="shared" si="3"/>
        <v/>
      </c>
      <c r="AD73" s="83" t="str">
        <f>IF('JOURNÉE 1'!AG74="","",'JOURNÉE 1'!AG74)</f>
        <v/>
      </c>
      <c r="AE73" s="455" t="str">
        <f t="shared" si="4"/>
        <v/>
      </c>
      <c r="AF73" s="471" t="str">
        <f t="shared" ref="AF73:AF136" si="52">IF(AC73="","",RANK(AC73,$AC$9:$AC$260,1))</f>
        <v/>
      </c>
      <c r="AG73" s="471" t="str">
        <f t="shared" si="6"/>
        <v/>
      </c>
      <c r="AH73" s="471"/>
      <c r="AI73" s="471"/>
      <c r="AJ73" s="83"/>
      <c r="AK73" s="140"/>
      <c r="AL73" s="276" t="str">
        <f t="shared" si="7"/>
        <v/>
      </c>
      <c r="AM73" s="83" t="str">
        <f t="shared" si="8"/>
        <v/>
      </c>
      <c r="AN73" s="471" t="str">
        <f t="shared" ref="AN73:AN136" si="53">IF(BC73="","",RANK(BC73,$BC$9:$BC$260,1))</f>
        <v/>
      </c>
      <c r="AO73" s="471" t="str">
        <f t="shared" si="10"/>
        <v/>
      </c>
      <c r="AP73" s="457" t="str">
        <f t="shared" si="11"/>
        <v/>
      </c>
      <c r="AQ73" s="284" t="str">
        <f>IF('JOURNÉE 1'!AP74="","",'JOURNÉE 1'!AP74)</f>
        <v/>
      </c>
      <c r="AR73" s="270" t="str">
        <f>IF('JOURNÉE 1'!AT74="","",'JOURNÉE 1'!AT74)</f>
        <v/>
      </c>
      <c r="AS73" s="270" t="str">
        <f t="shared" si="12"/>
        <v/>
      </c>
      <c r="AT73" s="270" t="str">
        <f t="shared" si="13"/>
        <v/>
      </c>
      <c r="AU73" s="288"/>
      <c r="AV73" s="289"/>
      <c r="AW73" s="288"/>
      <c r="AX73" s="288"/>
      <c r="AY73" s="270" t="str">
        <f t="shared" ref="AY73:AY136" si="54">IF(AL73="","",RANK(AL73,($AL$9:$AL$260),1))</f>
        <v/>
      </c>
      <c r="AZ73" s="271" t="str">
        <f t="shared" si="15"/>
        <v/>
      </c>
      <c r="BA73" s="272" t="str">
        <f t="shared" si="16"/>
        <v/>
      </c>
      <c r="BB73" s="273" t="str">
        <f t="shared" si="50"/>
        <v/>
      </c>
      <c r="BC73" s="472" t="str">
        <f t="shared" si="18"/>
        <v/>
      </c>
      <c r="BD73" s="499"/>
      <c r="BE73" s="278" t="str">
        <f t="shared" si="19"/>
        <v/>
      </c>
      <c r="BF73" s="1639"/>
      <c r="BG73" s="1639"/>
      <c r="BH73" s="1823" t="str">
        <f>IF('JOURNÉE 1'!K74=0,"",'JOURNÉE 1'!K74)</f>
        <v/>
      </c>
      <c r="BI73" s="1815" t="str">
        <f>IF(ISBLANK('JOURNÉE 2'!K74),"",'JOURNÉE 2'!K74)</f>
        <v/>
      </c>
      <c r="BJ73" s="1817" t="str">
        <f>IF(BW73="","",BW73)</f>
        <v/>
      </c>
      <c r="BK73" s="500"/>
      <c r="BL73" s="11"/>
      <c r="BM73" s="1513" t="str">
        <f>IF(OR(C73="",C104=""),"",CONCATENATE(C73,C104))</f>
        <v/>
      </c>
      <c r="BN73" s="1606" t="str">
        <f>IF(OR('JOURNÉE 1'!C74="",'JOURNÉE 1'!C75=""),"",CONCATENATE('JOURNÉE 1'!C74,'JOURNÉE 1'!C75))</f>
        <v/>
      </c>
      <c r="BO73" s="1606" t="str">
        <f>IF(I73="","",I73)</f>
        <v/>
      </c>
      <c r="BP73" s="1855">
        <f>IF(ISNA(VLOOKUP(BM73,'JOURNÉE 1'!$BI$10:$BK$257,2,FALSE)),"",VLOOKUP(BM73,'JOURNÉE 1'!$BI$10:$BK$257,2,FALSE))</f>
        <v>0</v>
      </c>
      <c r="BQ73" s="1606" t="str">
        <f>IF(BO73="","",MIN(BO73:BP73))</f>
        <v/>
      </c>
      <c r="BR73" s="1851" t="str">
        <f>IF(BS73="","",MIN(BS73:BT73))</f>
        <v/>
      </c>
      <c r="BS73" s="1606" t="str">
        <f>IF('JOURNÉE 1'!L74=0,"",'JOURNÉE 1'!L74)</f>
        <v/>
      </c>
      <c r="BT73" s="1809" t="str">
        <f>IF(ISNA(VLOOKUP(BN73,'JOURNÉE 2'!$BE$10:$BF$257,2,FALSE)),"",VLOOKUP(BN73,'JOURNÉE 2'!$BE$10:$BF$257,2,FALSE))</f>
        <v/>
      </c>
      <c r="BU73" s="1606" t="str">
        <f>IF(BT73=BR73,"",BR73)</f>
        <v/>
      </c>
      <c r="BV73" s="1795" t="str">
        <f>IF(BP73=BQ73,"",BQ73)</f>
        <v/>
      </c>
      <c r="BW73" s="1797"/>
      <c r="BX73" s="474" t="str">
        <f t="shared" si="20"/>
        <v/>
      </c>
      <c r="BY73" s="475" t="str">
        <f>IF('JOURNÉE 1'!C74=0,"",'JOURNÉE 1'!C74)</f>
        <v/>
      </c>
      <c r="BZ73" s="7">
        <v>65</v>
      </c>
      <c r="CA73" s="1445" t="s">
        <v>174</v>
      </c>
      <c r="CB73" s="1446">
        <v>13.1</v>
      </c>
      <c r="CC73" s="1447" t="s">
        <v>537</v>
      </c>
      <c r="CD73" s="17" t="s">
        <v>530</v>
      </c>
      <c r="CE73" s="882" t="str">
        <f t="shared" ref="CE73:CE136" si="55">IF(CB73="","",IF(CB73&lt;=9.9,"MAX1",IF(AND(CB73&gt;9.9,CB73&lt;=23.9),"MAX2",IF(CB73&gt;23.9,"MAX3",""))))</f>
        <v>MAX2</v>
      </c>
      <c r="CF73" s="878" t="s">
        <v>543</v>
      </c>
      <c r="CG73" s="7"/>
      <c r="CH73" s="94"/>
      <c r="CI73" s="1301" t="str">
        <f>IF(ISNA(VLOOKUP(CA73,'JOURNÉE 1'!$C$10:$AC$257,27,FALSE)),"",VLOOKUP(CA73,'JOURNÉE 1'!$C$10:$AC$257,27,FALSE))</f>
        <v/>
      </c>
      <c r="CJ73" s="465">
        <f>IF(ISNA(VLOOKUP(CA73,'JOURNÉE 2'!$C$10:$V$259,20,FALSE)),"",VLOOKUP(CA73,'JOURNÉE 2'!$C$10:$V$259,20,FALSE))</f>
        <v>77</v>
      </c>
      <c r="CK73" s="1263">
        <f t="shared" si="48"/>
        <v>77</v>
      </c>
      <c r="CL73" s="1266" t="s">
        <v>2029</v>
      </c>
      <c r="CM73" s="476" t="s">
        <v>2029</v>
      </c>
      <c r="CN73" s="476" t="s">
        <v>2029</v>
      </c>
      <c r="CO73" s="476">
        <v>77</v>
      </c>
      <c r="CP73" s="476"/>
      <c r="CQ73" s="476"/>
      <c r="CR73" s="476"/>
      <c r="CS73" s="476"/>
      <c r="CT73" s="476"/>
      <c r="CU73" s="477"/>
      <c r="CV73" s="476"/>
      <c r="CW73" s="1270"/>
      <c r="CX73" s="11"/>
      <c r="CY73" s="1551"/>
      <c r="CZ73" s="7" t="str">
        <f>IF('JOURNÉE 2'!C38="","",'JOURNÉE 2'!C38)</f>
        <v/>
      </c>
      <c r="DA73" s="7" t="str">
        <f t="shared" si="51"/>
        <v/>
      </c>
      <c r="DB73" s="7" t="str">
        <f>IF('JOURNÉE 2'!V38=0,"",'JOURNÉE 2'!V38)</f>
        <v/>
      </c>
      <c r="DC73" s="7" t="str">
        <f>IF('JOURNÉE 2'!AJ38=0,"",'JOURNÉE 2'!AJ38)</f>
        <v/>
      </c>
      <c r="DD73" s="17" t="str">
        <f>IF(ISNA(VLOOKUP(BX37,'JOURNÉE 1'!$C$10:$AP$45,1,FALSE)),"",VLOOKUP(BX37,'JOURNÉE 1'!$C$10:$AP$45,1,FALSE))</f>
        <v/>
      </c>
      <c r="DE73" s="7" t="str">
        <f t="array" ref="DE73">IFERROR(INDEX(DD$9:DD$44,SMALL(IF(FREQUENCY(IF(DD$9:DD$80&lt;&gt;"",MATCH(DD$9:DD$80,DD$9:DD$80,0),""),ROW(DD$9:DD$80)-9)&gt;1,ROW(DD$9:DD$80)-9,""),ROW(A65))),"")</f>
        <v/>
      </c>
      <c r="DF73" s="468" t="str">
        <f t="array" ref="DF73">IF(DE73="","",MIN(IF(CZ$9:CZ$80=$DE73,DB$9:DB$80,"")))</f>
        <v/>
      </c>
      <c r="DG73" s="468" t="str">
        <f t="array" ref="DG73">IF(DE73="","",MIN(IF(CZ$9:CZ$80=$DE73,DC$9:DC$80,"")))</f>
        <v/>
      </c>
      <c r="DH73" s="7" t="str">
        <f>IF(ISNA(VLOOKUP(DD73,'JOURNÉE 2'!$C$10:$V$45,16,FALSE)),"",VLOOKUP(DD73,'JOURNÉE 2'!$C$10:$V$45,16,FALSE))</f>
        <v/>
      </c>
      <c r="DI73" s="7" t="str">
        <f>IF(ISNA(VLOOKUP(DD73,'JOURNÉE 2'!$C$10:$AJ$45,26,FALSE)),"",VLOOKUP(DD73,'JOURNÉE 2'!$C$10:$AJ$45,26,FALSE))</f>
        <v/>
      </c>
      <c r="DJ73" s="7" t="str">
        <f t="shared" si="24"/>
        <v/>
      </c>
      <c r="DK73" s="7" t="str">
        <f t="shared" si="25"/>
        <v/>
      </c>
      <c r="DL73" s="468" t="str">
        <f t="shared" si="26"/>
        <v/>
      </c>
      <c r="DM73" s="468" t="str">
        <f t="shared" si="27"/>
        <v/>
      </c>
      <c r="DN73" s="7" t="str">
        <f t="shared" si="28"/>
        <v/>
      </c>
      <c r="DO73" s="7"/>
      <c r="DP73" s="7"/>
      <c r="DQ73" s="7"/>
      <c r="DR73" s="11"/>
      <c r="DS73" s="469" t="str">
        <f ca="1">OFFSET($DK$9,INT((ROWS($1:65)-1)/2),MOD(ROWS($1:65)+1,2))</f>
        <v/>
      </c>
      <c r="DT73" s="7" t="str">
        <f t="shared" ca="1" si="29"/>
        <v/>
      </c>
      <c r="DU73" s="468" t="str">
        <f ca="1">OFFSET($DM$9,INT((ROWS($1:65)-1)/2),MOD(ROWS($1:65)+1,2))</f>
        <v/>
      </c>
      <c r="DV73" s="7" t="str">
        <f ca="1">IF(DT73="","",IF(DT73=0,"",IF(DT73="AB","",RANK(DT73,$DT$9:$DT$151,1)+COUNTIF($DT$9:DT73,DT73)-1)))</f>
        <v/>
      </c>
      <c r="DW73" s="468" t="str">
        <f t="shared" ca="1" si="30"/>
        <v/>
      </c>
      <c r="DX73" s="469" t="str">
        <f ca="1">OFFSET($DK$81,INT((ROWS($1:65)-1)/2),MOD(ROWS($1:65)+1,2))</f>
        <v/>
      </c>
      <c r="DY73" s="7" t="str">
        <f t="shared" ca="1" si="31"/>
        <v/>
      </c>
      <c r="DZ73" s="468" t="str">
        <f ca="1">OFFSET($DM$81,INT((ROWS($1:65)-1)/2),MOD(ROWS($1:65)+1,2))</f>
        <v/>
      </c>
      <c r="EA73" s="7" t="str">
        <f ca="1">IF(DY73="","",IF(DY73=0,"",IF(DY73="AB","",RANK(DY73,$DY$9:$DY$151,1)+COUNTIF($DY$9:DY73,DY73)-1)))</f>
        <v/>
      </c>
      <c r="EB73" s="468" t="str">
        <f t="shared" ca="1" si="32"/>
        <v/>
      </c>
      <c r="EC73" s="469" t="str">
        <f ca="1">OFFSET($DK$153,INT((ROWS($1:65)-1)/2),MOD(ROWS($1:65)+1,2))</f>
        <v/>
      </c>
      <c r="ED73" s="7" t="str">
        <f t="shared" ca="1" si="33"/>
        <v/>
      </c>
      <c r="EE73" s="468" t="str">
        <f ca="1">OFFSET($DM$153,INT((ROWS($1:65)-1)/2),MOD(ROWS($1:65)+1,2))</f>
        <v/>
      </c>
      <c r="EF73" s="7" t="str">
        <f ca="1">IF(EC73="","",IF(EC73=0,"",IF(EC73="AB","",RANK(EC73,$EC$9:$EC$104,1)+COUNTIF($EC$9:EC73,EC73)-1)))</f>
        <v/>
      </c>
      <c r="EG73" s="498" t="str">
        <f t="shared" ca="1" si="34"/>
        <v/>
      </c>
      <c r="EH73" s="468" t="str">
        <f ca="1">OFFSET($DK$201,INT((ROWS($1:65)-1)/2),MOD(ROWS($1:65)+1,2))</f>
        <v/>
      </c>
      <c r="EI73" s="7" t="str">
        <f t="shared" ca="1" si="35"/>
        <v/>
      </c>
      <c r="EJ73" s="468" t="str">
        <f ca="1">OFFSET($DM$201,INT((ROWS($1:65)-1)/2),MOD(ROWS($1:65)+1,2))</f>
        <v/>
      </c>
      <c r="EK73" s="7" t="str">
        <f ca="1">IF(EI73="","",IF(EI73=0,"",IF(EI73="AB","",RANK(EI73,$EI$9:$EI$104,1)+COUNTIF($EI$9:EI73,EI73)-1)))</f>
        <v/>
      </c>
      <c r="EL73" s="7" t="str">
        <f t="shared" ca="1" si="36"/>
        <v/>
      </c>
      <c r="EM73" s="469" t="str">
        <f ca="1">OFFSET($DK$237,INT((ROWS($1:65)-1)/2),MOD(ROWS($1:65)+1,2))</f>
        <v/>
      </c>
      <c r="EN73" s="7" t="str">
        <f t="shared" ca="1" si="37"/>
        <v/>
      </c>
      <c r="EO73" s="468" t="str">
        <f ca="1">OFFSET($DM$237,INT((ROWS($1:65)-1)/2),MOD(ROWS($1:65)+1,2))</f>
        <v/>
      </c>
      <c r="EP73" s="7" t="str">
        <f ca="1">IF(EN73="","",IF(EN73=0,"",IF(EN73="AB","",RANK(EN73,$EN$9:$EN$128,1)+COUNTIF($EN$9:EN73,EN73)-1)))</f>
        <v/>
      </c>
      <c r="EQ73" s="7" t="str">
        <f t="shared" ca="1" si="38"/>
        <v/>
      </c>
      <c r="ER73" s="469" t="str">
        <f ca="1">OFFSET($DK$305,INT((ROWS($1:65)-1)/2),MOD(ROWS($1:65)+1,2))</f>
        <v/>
      </c>
      <c r="ES73" s="7" t="str">
        <f t="shared" ca="1" si="39"/>
        <v/>
      </c>
      <c r="ET73" s="468" t="str">
        <f ca="1">OFFSET($DM$305,INT((ROWS($1:65)-1)/2),MOD(ROWS($1:65)+1,2))</f>
        <v/>
      </c>
      <c r="EU73" s="7" t="str">
        <f ca="1">IF(ES73="","",IF(ES73=0,"",IF(ES73="AB","",RANK(ES73,$ES$9:$ES$180,1)+COUNTIF($ES$9:ES73,ES73)-1)))</f>
        <v/>
      </c>
      <c r="EV73" s="468" t="str">
        <f t="shared" ca="1" si="40"/>
        <v/>
      </c>
      <c r="EW73" s="469" t="str">
        <f ca="1">OFFSET($DK$373,INT((ROWS($1:65)-1)/2),MOD(ROWS($1:65)+1,2))</f>
        <v/>
      </c>
      <c r="EX73" s="7" t="str">
        <f t="shared" ca="1" si="41"/>
        <v/>
      </c>
      <c r="EY73" s="468" t="str">
        <f ca="1">OFFSET($DM$373,INT((ROWS($1:65)-1)/2),MOD(ROWS($1:65)+1,2))</f>
        <v/>
      </c>
      <c r="EZ73" s="7" t="str">
        <f ca="1">IF(EX73="","",IF(EX73=0,"",IF(EX73="AB","",RANK(EX73,$EX$9:$EX$128,1)+COUNTIF($EX$9:EX73,EX73)-1)))</f>
        <v/>
      </c>
      <c r="FA73" s="468" t="str">
        <f t="shared" ca="1" si="42"/>
        <v/>
      </c>
      <c r="FB73" s="469">
        <f ca="1">OFFSET($DK$433,INT((ROWS($1:65)-1)/2),MOD(ROWS($1:65)+1,2))</f>
        <v>102</v>
      </c>
      <c r="FC73" s="7">
        <f t="shared" ca="1" si="44"/>
        <v>102</v>
      </c>
      <c r="FD73" s="468">
        <f ca="1">OFFSET($DM$433,INT((ROWS($1:65)-1)/2),MOD(ROWS($1:65)+1,2))</f>
        <v>67.5</v>
      </c>
      <c r="FE73" s="7">
        <f ca="1">IF(FC73="","",IF(FC73=0,"",IF(FC73="AB","",RANK(FC73,$FC$9:$FC$122,1)+COUNTIF($FC$9:FC73,FC73)-1)))</f>
        <v>12</v>
      </c>
      <c r="FF73" s="7">
        <f t="shared" ca="1" si="45"/>
        <v>67.5</v>
      </c>
      <c r="FG73" s="463"/>
      <c r="FH73" s="938"/>
      <c r="FI73" s="938"/>
      <c r="FJ73" s="938"/>
      <c r="FK73" s="939"/>
    </row>
    <row r="74" spans="1:167" ht="15.75" customHeight="1" x14ac:dyDescent="0.4">
      <c r="A74" s="1639"/>
      <c r="B74" s="1483"/>
      <c r="C74" s="232" t="str">
        <f>IF(ISBLANK('JOURNÉE 2'!C75),"",'JOURNÉE 2'!C75)</f>
        <v/>
      </c>
      <c r="D74" s="98" t="str">
        <f>IF(ISBLANK('JOURNÉE 2'!D75),"",'JOURNÉE 2'!D75)</f>
        <v/>
      </c>
      <c r="E74" s="98" t="str">
        <f>IF(ISBLANK('JOURNÉE 2'!E75),"",'JOURNÉE 2'!E75)</f>
        <v/>
      </c>
      <c r="F74" s="87" t="str">
        <f>IF(ISBLANK('JOURNÉE 2'!F75),"",'JOURNÉE 2'!F75)</f>
        <v/>
      </c>
      <c r="G74" s="87" t="str">
        <f>IF(ISBLANK('JOURNÉE 2'!G75),"",'JOURNÉE 2'!G75)</f>
        <v/>
      </c>
      <c r="H74" s="470" t="str">
        <f>IF(ISBLANK('JOURNÉE 2'!I75),"",'JOURNÉE 2'!I75)</f>
        <v/>
      </c>
      <c r="I74" s="1833"/>
      <c r="J74" s="1465"/>
      <c r="K74" s="1465"/>
      <c r="L74" s="1465"/>
      <c r="M74" s="141"/>
      <c r="N74" s="87"/>
      <c r="O74" s="141"/>
      <c r="P74" s="152"/>
      <c r="Q74" s="1847"/>
      <c r="R74" s="1465"/>
      <c r="S74" s="1465"/>
      <c r="T74" s="1833"/>
      <c r="U74" s="1465"/>
      <c r="V74" s="1465"/>
      <c r="W74" s="275" t="str">
        <f>IF(ISBLANK('JOURNÉE 2'!U75),"",'JOURNÉE 2'!U75)</f>
        <v/>
      </c>
      <c r="X74" s="83" t="str">
        <f t="shared" si="0"/>
        <v/>
      </c>
      <c r="Y74" s="140" t="str">
        <f>IF('JOURNÉE 1'!AB75=0,"",'JOURNÉE 1'!AB75)</f>
        <v/>
      </c>
      <c r="Z74" s="83" t="str">
        <f t="shared" si="1"/>
        <v/>
      </c>
      <c r="AA74" s="83" t="str">
        <f t="shared" ref="AA74:AA137" si="56">IF(OR(ISBLANK(AC74),AC74=""),"",RANK(AC74,($AC$9:$AC$260),1))</f>
        <v/>
      </c>
      <c r="AB74" s="118" t="str">
        <f t="shared" si="49"/>
        <v/>
      </c>
      <c r="AC74" s="83" t="str">
        <f t="shared" si="3"/>
        <v/>
      </c>
      <c r="AD74" s="83" t="str">
        <f>IF('JOURNÉE 1'!AG75="","",'JOURNÉE 1'!AG75)</f>
        <v/>
      </c>
      <c r="AE74" s="455" t="str">
        <f t="shared" si="4"/>
        <v/>
      </c>
      <c r="AF74" s="471" t="str">
        <f t="shared" si="52"/>
        <v/>
      </c>
      <c r="AG74" s="471" t="str">
        <f t="shared" si="6"/>
        <v/>
      </c>
      <c r="AH74" s="471"/>
      <c r="AI74" s="471"/>
      <c r="AJ74" s="83"/>
      <c r="AK74" s="140"/>
      <c r="AL74" s="276" t="str">
        <f t="shared" si="7"/>
        <v/>
      </c>
      <c r="AM74" s="83" t="str">
        <f t="shared" si="8"/>
        <v/>
      </c>
      <c r="AN74" s="471" t="str">
        <f t="shared" si="53"/>
        <v/>
      </c>
      <c r="AO74" s="471" t="str">
        <f t="shared" si="10"/>
        <v/>
      </c>
      <c r="AP74" s="457" t="str">
        <f t="shared" si="11"/>
        <v/>
      </c>
      <c r="AQ74" s="284" t="str">
        <f>IF('JOURNÉE 1'!AP75="","",'JOURNÉE 1'!AP75)</f>
        <v/>
      </c>
      <c r="AR74" s="270" t="str">
        <f>IF('JOURNÉE 1'!AT75="","",'JOURNÉE 1'!AT75)</f>
        <v/>
      </c>
      <c r="AS74" s="270" t="str">
        <f t="shared" si="12"/>
        <v/>
      </c>
      <c r="AT74" s="270" t="str">
        <f t="shared" si="13"/>
        <v/>
      </c>
      <c r="AU74" s="288"/>
      <c r="AV74" s="289"/>
      <c r="AW74" s="288"/>
      <c r="AX74" s="288"/>
      <c r="AY74" s="270" t="str">
        <f t="shared" si="54"/>
        <v/>
      </c>
      <c r="AZ74" s="271" t="str">
        <f t="shared" si="15"/>
        <v/>
      </c>
      <c r="BA74" s="272" t="str">
        <f t="shared" si="16"/>
        <v/>
      </c>
      <c r="BB74" s="273" t="str">
        <f t="shared" si="50"/>
        <v/>
      </c>
      <c r="BC74" s="472" t="str">
        <f t="shared" si="18"/>
        <v/>
      </c>
      <c r="BD74" s="499"/>
      <c r="BE74" s="278" t="str">
        <f t="shared" si="19"/>
        <v/>
      </c>
      <c r="BF74" s="1639"/>
      <c r="BG74" s="1639"/>
      <c r="BH74" s="1833"/>
      <c r="BI74" s="1465"/>
      <c r="BJ74" s="1849"/>
      <c r="BK74" s="500"/>
      <c r="BL74" s="11"/>
      <c r="BM74" s="1723"/>
      <c r="BN74" s="1528"/>
      <c r="BO74" s="1528"/>
      <c r="BP74" s="1528"/>
      <c r="BQ74" s="1528"/>
      <c r="BR74" s="1852"/>
      <c r="BS74" s="1528"/>
      <c r="BT74" s="1514"/>
      <c r="BU74" s="1528"/>
      <c r="BV74" s="1796"/>
      <c r="BW74" s="1798"/>
      <c r="BX74" s="474" t="str">
        <f t="shared" si="20"/>
        <v/>
      </c>
      <c r="BY74" s="475" t="str">
        <f>IF('JOURNÉE 1'!C75=0,"",'JOURNÉE 1'!C75)</f>
        <v/>
      </c>
      <c r="BZ74" s="7">
        <v>66</v>
      </c>
      <c r="CA74" s="1445" t="s">
        <v>168</v>
      </c>
      <c r="CB74" s="1446">
        <v>2.4</v>
      </c>
      <c r="CC74" s="1447" t="s">
        <v>889</v>
      </c>
      <c r="CD74" s="17" t="s">
        <v>530</v>
      </c>
      <c r="CE74" s="882" t="str">
        <f t="shared" si="55"/>
        <v>MAX1</v>
      </c>
      <c r="CF74" s="878" t="s">
        <v>545</v>
      </c>
      <c r="CG74" s="7"/>
      <c r="CH74" s="94"/>
      <c r="CI74" s="1301">
        <f>IF(ISNA(VLOOKUP(CA74,'JOURNÉE 1'!$C$10:$AC$257,27,FALSE)),"",VLOOKUP(CA74,'JOURNÉE 1'!$C$10:$AC$257,27,FALSE))</f>
        <v>73</v>
      </c>
      <c r="CJ74" s="465">
        <f>IF(ISNA(VLOOKUP(CA74,'JOURNÉE 2'!$C$10:$V$259,20,FALSE)),"",VLOOKUP(CA74,'JOURNÉE 2'!$C$10:$V$259,20,FALSE))</f>
        <v>71</v>
      </c>
      <c r="CK74" s="1263">
        <f t="shared" si="48"/>
        <v>71</v>
      </c>
      <c r="CL74" s="1266" t="s">
        <v>2029</v>
      </c>
      <c r="CM74" s="476" t="s">
        <v>2029</v>
      </c>
      <c r="CN74" s="476">
        <v>78</v>
      </c>
      <c r="CO74" s="476">
        <v>71</v>
      </c>
      <c r="CP74" s="476"/>
      <c r="CQ74" s="476"/>
      <c r="CR74" s="476"/>
      <c r="CS74" s="476"/>
      <c r="CT74" s="476"/>
      <c r="CU74" s="477"/>
      <c r="CV74" s="476"/>
      <c r="CW74" s="1270"/>
      <c r="CX74" s="11"/>
      <c r="CY74" s="1551"/>
      <c r="CZ74" s="7" t="str">
        <f>IF('JOURNÉE 2'!C39="","",'JOURNÉE 2'!C39)</f>
        <v/>
      </c>
      <c r="DA74" s="7" t="str">
        <f t="shared" si="51"/>
        <v/>
      </c>
      <c r="DB74" s="7" t="str">
        <f>IF('JOURNÉE 2'!V39=0,"",'JOURNÉE 2'!V39)</f>
        <v/>
      </c>
      <c r="DC74" s="7" t="str">
        <f>IF('JOURNÉE 2'!AJ39=0,"",'JOURNÉE 2'!AJ39)</f>
        <v/>
      </c>
      <c r="DD74" s="17" t="str">
        <f>IF(ISNA(VLOOKUP(BX38,'JOURNÉE 1'!$C$10:$AP$45,1,FALSE)),"",VLOOKUP(BX38,'JOURNÉE 1'!$C$10:$AP$45,1,FALSE))</f>
        <v/>
      </c>
      <c r="DE74" s="7" t="str">
        <f t="array" ref="DE74">IFERROR(INDEX(DD$9:DD$44,SMALL(IF(FREQUENCY(IF(DD$9:DD$80&lt;&gt;"",MATCH(DD$9:DD$80,DD$9:DD$80,0),""),ROW(DD$9:DD$80)-9)&gt;1,ROW(DD$9:DD$80)-9,""),ROW(A66))),"")</f>
        <v/>
      </c>
      <c r="DF74" s="468" t="str">
        <f t="array" ref="DF74">IF(DE74="","",MIN(IF(CZ$9:CZ$80=$DE74,DB$9:DB$80,"")))</f>
        <v/>
      </c>
      <c r="DG74" s="468" t="str">
        <f t="array" ref="DG74">IF(DE74="","",MIN(IF(CZ$9:CZ$80=$DE74,DC$9:DC$80,"")))</f>
        <v/>
      </c>
      <c r="DH74" s="7" t="str">
        <f>IF(ISNA(VLOOKUP(DD74,'JOURNÉE 2'!$C$10:$V$45,16,FALSE)),"",VLOOKUP(DD74,'JOURNÉE 2'!$C$10:$V$45,16,FALSE))</f>
        <v/>
      </c>
      <c r="DI74" s="7" t="str">
        <f>IF(ISNA(VLOOKUP(DD74,'JOURNÉE 2'!$C$10:$AJ$45,26,FALSE)),"",VLOOKUP(DD74,'JOURNÉE 2'!$C$10:$AJ$45,26,FALSE))</f>
        <v/>
      </c>
      <c r="DJ74" s="7" t="str">
        <f t="shared" si="24"/>
        <v/>
      </c>
      <c r="DK74" s="7" t="str">
        <f t="shared" si="25"/>
        <v/>
      </c>
      <c r="DL74" s="468" t="str">
        <f t="shared" si="26"/>
        <v/>
      </c>
      <c r="DM74" s="468" t="str">
        <f t="shared" si="27"/>
        <v/>
      </c>
      <c r="DN74" s="7" t="str">
        <f t="shared" si="28"/>
        <v/>
      </c>
      <c r="DO74" s="7"/>
      <c r="DP74" s="7"/>
      <c r="DQ74" s="7"/>
      <c r="DR74" s="11"/>
      <c r="DS74" s="469" t="str">
        <f ca="1">OFFSET($DK$9,INT((ROWS($1:66)-1)/2),MOD(ROWS($1:66)+1,2))</f>
        <v/>
      </c>
      <c r="DT74" s="7" t="str">
        <f t="shared" ca="1" si="29"/>
        <v/>
      </c>
      <c r="DU74" s="468" t="str">
        <f ca="1">OFFSET($DM$9,INT((ROWS($1:66)-1)/2),MOD(ROWS($1:66)+1,2))</f>
        <v/>
      </c>
      <c r="DV74" s="7" t="str">
        <f ca="1">IF(DT74="","",IF(DT74=0,"",IF(DT74="AB","",RANK(DT74,$DT$9:$DT$151,1)+COUNTIF($DT$9:DT74,DT74)-1)))</f>
        <v/>
      </c>
      <c r="DW74" s="468" t="str">
        <f t="shared" ca="1" si="30"/>
        <v/>
      </c>
      <c r="DX74" s="469" t="str">
        <f ca="1">OFFSET($DK$81,INT((ROWS($1:66)-1)/2),MOD(ROWS($1:66)+1,2))</f>
        <v/>
      </c>
      <c r="DY74" s="7" t="str">
        <f t="shared" ca="1" si="31"/>
        <v/>
      </c>
      <c r="DZ74" s="468" t="str">
        <f ca="1">OFFSET($DM$81,INT((ROWS($1:66)-1)/2),MOD(ROWS($1:66)+1,2))</f>
        <v/>
      </c>
      <c r="EA74" s="7" t="str">
        <f ca="1">IF(DY74="","",IF(DY74=0,"",IF(DY74="AB","",RANK(DY74,$DY$9:$DY$151,1)+COUNTIF($DY$9:DY74,DY74)-1)))</f>
        <v/>
      </c>
      <c r="EB74" s="468" t="str">
        <f t="shared" ca="1" si="32"/>
        <v/>
      </c>
      <c r="EC74" s="469" t="str">
        <f ca="1">OFFSET($DK$153,INT((ROWS($1:66)-1)/2),MOD(ROWS($1:66)+1,2))</f>
        <v/>
      </c>
      <c r="ED74" s="7" t="str">
        <f t="shared" ca="1" si="33"/>
        <v/>
      </c>
      <c r="EE74" s="468" t="str">
        <f ca="1">OFFSET($DM$153,INT((ROWS($1:66)-1)/2),MOD(ROWS($1:66)+1,2))</f>
        <v/>
      </c>
      <c r="EF74" s="7" t="str">
        <f ca="1">IF(EC74="","",IF(EC74=0,"",IF(EC74="AB","",RANK(EC74,$EC$9:$EC$104,1)+COUNTIF($EC$9:EC74,EC74)-1)))</f>
        <v/>
      </c>
      <c r="EG74" s="498" t="str">
        <f t="shared" ca="1" si="34"/>
        <v/>
      </c>
      <c r="EH74" s="468" t="str">
        <f ca="1">OFFSET($DK$201,INT((ROWS($1:66)-1)/2),MOD(ROWS($1:66)+1,2))</f>
        <v/>
      </c>
      <c r="EI74" s="7" t="str">
        <f t="shared" ca="1" si="35"/>
        <v/>
      </c>
      <c r="EJ74" s="468" t="str">
        <f ca="1">OFFSET($DM$201,INT((ROWS($1:66)-1)/2),MOD(ROWS($1:66)+1,2))</f>
        <v/>
      </c>
      <c r="EK74" s="7" t="str">
        <f ca="1">IF(EI74="","",IF(EI74=0,"",IF(EI74="AB","",RANK(EI74,$EI$9:$EI$104,1)+COUNTIF($EI$9:EI74,EI74)-1)))</f>
        <v/>
      </c>
      <c r="EL74" s="7" t="str">
        <f t="shared" ca="1" si="36"/>
        <v/>
      </c>
      <c r="EM74" s="469" t="str">
        <f ca="1">OFFSET($DK$237,INT((ROWS($1:66)-1)/2),MOD(ROWS($1:66)+1,2))</f>
        <v/>
      </c>
      <c r="EN74" s="7" t="str">
        <f t="shared" ca="1" si="37"/>
        <v/>
      </c>
      <c r="EO74" s="468" t="str">
        <f ca="1">OFFSET($DM$237,INT((ROWS($1:66)-1)/2),MOD(ROWS($1:66)+1,2))</f>
        <v/>
      </c>
      <c r="EP74" s="7" t="str">
        <f ca="1">IF(EN74="","",IF(EN74=0,"",IF(EN74="AB","",RANK(EN74,$EN$9:$EN$128,1)+COUNTIF($EN$9:EN74,EN74)-1)))</f>
        <v/>
      </c>
      <c r="EQ74" s="7" t="str">
        <f t="shared" ca="1" si="38"/>
        <v/>
      </c>
      <c r="ER74" s="469" t="str">
        <f ca="1">OFFSET($DK$305,INT((ROWS($1:66)-1)/2),MOD(ROWS($1:66)+1,2))</f>
        <v/>
      </c>
      <c r="ES74" s="7" t="str">
        <f t="shared" ca="1" si="39"/>
        <v/>
      </c>
      <c r="ET74" s="468" t="str">
        <f ca="1">OFFSET($DM$305,INT((ROWS($1:66)-1)/2),MOD(ROWS($1:66)+1,2))</f>
        <v/>
      </c>
      <c r="EU74" s="7" t="str">
        <f ca="1">IF(ES74="","",IF(ES74=0,"",IF(ES74="AB","",RANK(ES74,$ES$9:$ES$180,1)+COUNTIF($ES$9:ES74,ES74)-1)))</f>
        <v/>
      </c>
      <c r="EV74" s="468" t="str">
        <f t="shared" ca="1" si="40"/>
        <v/>
      </c>
      <c r="EW74" s="469" t="str">
        <f ca="1">OFFSET($DK$373,INT((ROWS($1:66)-1)/2),MOD(ROWS($1:66)+1,2))</f>
        <v/>
      </c>
      <c r="EX74" s="7" t="str">
        <f t="shared" ca="1" si="41"/>
        <v/>
      </c>
      <c r="EY74" s="468" t="str">
        <f ca="1">OFFSET($DM$373,INT((ROWS($1:66)-1)/2),MOD(ROWS($1:66)+1,2))</f>
        <v/>
      </c>
      <c r="EZ74" s="7" t="str">
        <f ca="1">IF(EX74="","",IF(EX74=0,"",IF(EX74="AB","",RANK(EX74,$EX$9:$EX$128,1)+COUNTIF($EX$9:EX74,EX74)-1)))</f>
        <v/>
      </c>
      <c r="FA74" s="468" t="str">
        <f t="shared" ca="1" si="42"/>
        <v/>
      </c>
      <c r="FB74" s="469" t="str">
        <f ca="1">OFFSET($DK$433,INT((ROWS($1:66)-1)/2),MOD(ROWS($1:66)+1,2))</f>
        <v/>
      </c>
      <c r="FC74" s="7" t="str">
        <f t="shared" ca="1" si="44"/>
        <v/>
      </c>
      <c r="FD74" s="468" t="str">
        <f ca="1">OFFSET($DM$433,INT((ROWS($1:66)-1)/2),MOD(ROWS($1:66)+1,2))</f>
        <v/>
      </c>
      <c r="FE74" s="7" t="str">
        <f ca="1">IF(FC74="","",IF(FC74=0,"",IF(FC74="AB","",RANK(FC74,$FC$9:$FC$122,1)+COUNTIF($FC$9:FC74,FC74)-1)))</f>
        <v/>
      </c>
      <c r="FF74" s="7" t="str">
        <f t="shared" ca="1" si="45"/>
        <v/>
      </c>
      <c r="FG74" s="475"/>
    </row>
    <row r="75" spans="1:167" ht="15.75" customHeight="1" x14ac:dyDescent="0.4">
      <c r="A75" s="1639"/>
      <c r="B75" s="1831"/>
      <c r="C75" s="232" t="str">
        <f>IF(ISBLANK('JOURNÉE 2'!C76),"",'JOURNÉE 2'!C76)</f>
        <v/>
      </c>
      <c r="D75" s="98" t="str">
        <f>IF(ISBLANK('JOURNÉE 2'!D76),"",'JOURNÉE 2'!D76)</f>
        <v/>
      </c>
      <c r="E75" s="98" t="str">
        <f>IF(ISBLANK('JOURNÉE 2'!E76),"",'JOURNÉE 2'!E76)</f>
        <v/>
      </c>
      <c r="F75" s="87" t="str">
        <f>IF(ISBLANK('JOURNÉE 2'!F76),"",'JOURNÉE 2'!F76)</f>
        <v/>
      </c>
      <c r="G75" s="87" t="str">
        <f>IF(ISBLANK('JOURNÉE 2'!G76),"",'JOURNÉE 2'!G76)</f>
        <v/>
      </c>
      <c r="H75" s="470" t="str">
        <f>IF(ISBLANK('JOURNÉE 2'!I76),"",'JOURNÉE 2'!I76)</f>
        <v/>
      </c>
      <c r="I75" s="1834" t="str">
        <f>IF(ISBLANK('JOURNÉE 2'!K76),"",'JOURNÉE 2'!K76)</f>
        <v/>
      </c>
      <c r="J75" s="1466" t="str">
        <f>IF(OR(I75="",I75=0,I75=999),"",I75)</f>
        <v/>
      </c>
      <c r="K75" s="1466" t="str">
        <f>IF('JOURNÉE 1'!K76=0,"",'JOURNÉE 1'!K76)</f>
        <v/>
      </c>
      <c r="L75" s="1466" t="str">
        <f>IF(OR(K75="",K75=0,K75=999),"",K75)</f>
        <v/>
      </c>
      <c r="M75" s="141"/>
      <c r="N75" s="87"/>
      <c r="O75" s="141"/>
      <c r="P75" s="152"/>
      <c r="Q75" s="1825" t="str">
        <f>IF(I75="","",I75-$BE$5)</f>
        <v/>
      </c>
      <c r="R75" s="1466" t="str">
        <f>IF(I75="","",RANK(I75,($I$9:$K$260),1))</f>
        <v/>
      </c>
      <c r="S75" s="1466" t="str">
        <f>IF(R75&gt;20,"",IF(R75&lt;=190,40-((R75-1)*2),1))</f>
        <v/>
      </c>
      <c r="T75" s="1834" t="str">
        <f>IF(OR(I75=""),"",RANK(I75,($I$45:$I$80),1))</f>
        <v/>
      </c>
      <c r="U75" s="1485" t="str">
        <f>IF(OR(K75=""),"",RANK(K75,($K$45:$K$80),1))</f>
        <v/>
      </c>
      <c r="V75" s="1485" t="str">
        <f>IF(T75="","",IF(T75&gt;3,"",IF(T75=1,I75,IF(T75=2,I75,IF(T75=3,I75)))))</f>
        <v/>
      </c>
      <c r="W75" s="279" t="str">
        <f>IF(ISBLANK('JOURNÉE 2'!U76),"",'JOURNÉE 2'!U76)</f>
        <v/>
      </c>
      <c r="X75" s="83" t="str">
        <f t="shared" si="0"/>
        <v/>
      </c>
      <c r="Y75" s="140" t="str">
        <f>IF('JOURNÉE 1'!AB76=0,"",'JOURNÉE 1'!AB76)</f>
        <v/>
      </c>
      <c r="Z75" s="83" t="str">
        <f t="shared" si="1"/>
        <v/>
      </c>
      <c r="AA75" s="83" t="str">
        <f t="shared" si="56"/>
        <v/>
      </c>
      <c r="AB75" s="118" t="str">
        <f t="shared" si="49"/>
        <v/>
      </c>
      <c r="AC75" s="83" t="str">
        <f t="shared" si="3"/>
        <v/>
      </c>
      <c r="AD75" s="83" t="str">
        <f>IF('JOURNÉE 1'!AG76="","",'JOURNÉE 1'!AG76)</f>
        <v/>
      </c>
      <c r="AE75" s="455" t="str">
        <f t="shared" si="4"/>
        <v/>
      </c>
      <c r="AF75" s="85" t="str">
        <f t="shared" si="52"/>
        <v/>
      </c>
      <c r="AG75" s="85" t="str">
        <f t="shared" si="6"/>
        <v/>
      </c>
      <c r="AH75" s="85"/>
      <c r="AI75" s="85"/>
      <c r="AJ75" s="87"/>
      <c r="AK75" s="136"/>
      <c r="AL75" s="276" t="str">
        <f t="shared" si="7"/>
        <v/>
      </c>
      <c r="AM75" s="87" t="str">
        <f t="shared" si="8"/>
        <v/>
      </c>
      <c r="AN75" s="471" t="str">
        <f t="shared" si="53"/>
        <v/>
      </c>
      <c r="AO75" s="471" t="str">
        <f t="shared" si="10"/>
        <v/>
      </c>
      <c r="AP75" s="457" t="str">
        <f t="shared" si="11"/>
        <v/>
      </c>
      <c r="AQ75" s="284" t="str">
        <f>IF('JOURNÉE 1'!AP76="","",'JOURNÉE 1'!AP76)</f>
        <v/>
      </c>
      <c r="AR75" s="270" t="str">
        <f>IF('JOURNÉE 1'!AT76="","",'JOURNÉE 1'!AT76)</f>
        <v/>
      </c>
      <c r="AS75" s="270" t="str">
        <f t="shared" si="12"/>
        <v/>
      </c>
      <c r="AT75" s="270" t="str">
        <f t="shared" si="13"/>
        <v/>
      </c>
      <c r="AU75" s="288"/>
      <c r="AV75" s="289"/>
      <c r="AW75" s="288"/>
      <c r="AX75" s="288"/>
      <c r="AY75" s="270" t="str">
        <f t="shared" si="54"/>
        <v/>
      </c>
      <c r="AZ75" s="271" t="str">
        <f t="shared" si="15"/>
        <v/>
      </c>
      <c r="BA75" s="272" t="str">
        <f t="shared" si="16"/>
        <v/>
      </c>
      <c r="BB75" s="273" t="str">
        <f t="shared" si="50"/>
        <v/>
      </c>
      <c r="BC75" s="472" t="str">
        <f t="shared" si="18"/>
        <v/>
      </c>
      <c r="BD75" s="499"/>
      <c r="BE75" s="278" t="str">
        <f t="shared" si="19"/>
        <v/>
      </c>
      <c r="BF75" s="1639"/>
      <c r="BG75" s="1639"/>
      <c r="BH75" s="1823" t="str">
        <f>IF('JOURNÉE 1'!K76=0,"",'JOURNÉE 1'!K76)</f>
        <v/>
      </c>
      <c r="BI75" s="1815" t="str">
        <f>IF(ISBLANK('JOURNÉE 2'!K76),"",'JOURNÉE 2'!K76)</f>
        <v/>
      </c>
      <c r="BJ75" s="1817" t="str">
        <f>IF(BW75="","",BW75)</f>
        <v/>
      </c>
      <c r="BK75" s="500"/>
      <c r="BL75" s="11"/>
      <c r="BM75" s="1513" t="str">
        <f>IF(OR(C75="",C106=""),"",CONCATENATE(C75,C106))</f>
        <v/>
      </c>
      <c r="BN75" s="1606" t="str">
        <f>IF(OR('JOURNÉE 1'!C76="",'JOURNÉE 1'!C77=""),"",CONCATENATE('JOURNÉE 1'!C76,'JOURNÉE 1'!C77))</f>
        <v/>
      </c>
      <c r="BO75" s="1606" t="str">
        <f>IF(I75="","",I75)</f>
        <v/>
      </c>
      <c r="BP75" s="1855">
        <f>IF(ISNA(VLOOKUP(BM75,'JOURNÉE 1'!$BI$10:$BK$257,2,FALSE)),"",VLOOKUP(BM75,'JOURNÉE 1'!$BI$10:$BK$257,2,FALSE))</f>
        <v>0</v>
      </c>
      <c r="BQ75" s="1606" t="str">
        <f>IF(BO75="","",MIN(BO75:BP75))</f>
        <v/>
      </c>
      <c r="BR75" s="1851" t="str">
        <f>IF(BS75="","",MIN(BS75:BT75))</f>
        <v/>
      </c>
      <c r="BS75" s="1606" t="str">
        <f>IF('JOURNÉE 1'!L76=0,"",'JOURNÉE 1'!L76)</f>
        <v/>
      </c>
      <c r="BT75" s="1809" t="str">
        <f>IF(ISNA(VLOOKUP(BN75,'JOURNÉE 2'!$BE$10:$BF$257,2,FALSE)),"",VLOOKUP(BN75,'JOURNÉE 2'!$BE$10:$BF$257,2,FALSE))</f>
        <v/>
      </c>
      <c r="BU75" s="1606" t="str">
        <f>IF(BT75=BR75,"",BR75)</f>
        <v/>
      </c>
      <c r="BV75" s="1795" t="str">
        <f>IF(BP75=BQ75,"",BQ75)</f>
        <v/>
      </c>
      <c r="BW75" s="1797"/>
      <c r="BX75" s="474" t="str">
        <f t="shared" si="20"/>
        <v/>
      </c>
      <c r="BY75" s="475" t="str">
        <f>IF('JOURNÉE 1'!C76=0,"",'JOURNÉE 1'!C76)</f>
        <v/>
      </c>
      <c r="BZ75" s="7">
        <v>67</v>
      </c>
      <c r="CA75" s="1445" t="s">
        <v>539</v>
      </c>
      <c r="CB75" s="1446">
        <v>27.9</v>
      </c>
      <c r="CC75" s="1447" t="s">
        <v>540</v>
      </c>
      <c r="CD75" s="17" t="s">
        <v>530</v>
      </c>
      <c r="CE75" s="882" t="str">
        <f t="shared" si="55"/>
        <v>MAX3</v>
      </c>
      <c r="CF75" s="878" t="s">
        <v>547</v>
      </c>
      <c r="CG75" s="7"/>
      <c r="CH75" s="94"/>
      <c r="CI75" s="1301" t="str">
        <f>IF(ISNA(VLOOKUP(CA75,'JOURNÉE 1'!$C$10:$AC$257,27,FALSE)),"",VLOOKUP(CA75,'JOURNÉE 1'!$C$10:$AC$257,27,FALSE))</f>
        <v/>
      </c>
      <c r="CJ75" s="465" t="str">
        <f>IF(ISNA(VLOOKUP(CA75,'JOURNÉE 2'!$C$10:$V$259,20,FALSE)),"",VLOOKUP(CA75,'JOURNÉE 2'!$C$10:$V$259,20,FALSE))</f>
        <v/>
      </c>
      <c r="CK75" s="1263" t="str">
        <f t="shared" si="48"/>
        <v/>
      </c>
      <c r="CL75" s="1266" t="s">
        <v>2029</v>
      </c>
      <c r="CM75" s="476" t="s">
        <v>2029</v>
      </c>
      <c r="CN75" s="476" t="s">
        <v>2029</v>
      </c>
      <c r="CO75" s="476" t="s">
        <v>2029</v>
      </c>
      <c r="CP75" s="476"/>
      <c r="CQ75" s="476"/>
      <c r="CR75" s="476"/>
      <c r="CS75" s="476"/>
      <c r="CT75" s="476"/>
      <c r="CU75" s="477"/>
      <c r="CV75" s="476"/>
      <c r="CW75" s="1270"/>
      <c r="CX75" s="11"/>
      <c r="CY75" s="1551"/>
      <c r="CZ75" s="7" t="str">
        <f>IF('JOURNÉE 2'!C40="","",'JOURNÉE 2'!C40)</f>
        <v/>
      </c>
      <c r="DA75" s="7" t="str">
        <f t="shared" si="51"/>
        <v/>
      </c>
      <c r="DB75" s="7" t="str">
        <f>IF('JOURNÉE 2'!V40=0,"",'JOURNÉE 2'!V40)</f>
        <v/>
      </c>
      <c r="DC75" s="7" t="str">
        <f>IF('JOURNÉE 2'!AJ40=0,"",'JOURNÉE 2'!AJ40)</f>
        <v/>
      </c>
      <c r="DD75" s="17" t="str">
        <f>IF(ISNA(VLOOKUP(BX39,'JOURNÉE 1'!$C$10:$AP$45,1,FALSE)),"",VLOOKUP(BX39,'JOURNÉE 1'!$C$10:$AP$45,1,FALSE))</f>
        <v/>
      </c>
      <c r="DE75" s="7" t="str">
        <f t="array" ref="DE75">IFERROR(INDEX(DD$9:DD$44,SMALL(IF(FREQUENCY(IF(DD$9:DD$80&lt;&gt;"",MATCH(DD$9:DD$80,DD$9:DD$80,0),""),ROW(DD$9:DD$80)-9)&gt;1,ROW(DD$9:DD$80)-9,""),ROW(A67))),"")</f>
        <v/>
      </c>
      <c r="DF75" s="468" t="str">
        <f t="array" ref="DF75">IF(DE75="","",MIN(IF(CZ$9:CZ$80=$DE75,DB$9:DB$80,"")))</f>
        <v/>
      </c>
      <c r="DG75" s="468" t="str">
        <f t="array" ref="DG75">IF(DE75="","",MIN(IF(CZ$9:CZ$80=$DE75,DC$9:DC$80,"")))</f>
        <v/>
      </c>
      <c r="DH75" s="7" t="str">
        <f>IF(ISNA(VLOOKUP(DD75,'JOURNÉE 2'!$C$10:$V$45,16,FALSE)),"",VLOOKUP(DD75,'JOURNÉE 2'!$C$10:$V$45,16,FALSE))</f>
        <v/>
      </c>
      <c r="DI75" s="7" t="str">
        <f>IF(ISNA(VLOOKUP(DD75,'JOURNÉE 2'!$C$10:$AJ$45,26,FALSE)),"",VLOOKUP(DD75,'JOURNÉE 2'!$C$10:$AJ$45,26,FALSE))</f>
        <v/>
      </c>
      <c r="DJ75" s="7" t="str">
        <f t="shared" si="24"/>
        <v/>
      </c>
      <c r="DK75" s="7" t="str">
        <f t="shared" si="25"/>
        <v/>
      </c>
      <c r="DL75" s="468" t="str">
        <f t="shared" si="26"/>
        <v/>
      </c>
      <c r="DM75" s="468" t="str">
        <f t="shared" si="27"/>
        <v/>
      </c>
      <c r="DN75" s="7" t="str">
        <f t="shared" si="28"/>
        <v/>
      </c>
      <c r="DO75" s="7"/>
      <c r="DP75" s="7"/>
      <c r="DQ75" s="7"/>
      <c r="DR75" s="11"/>
      <c r="DS75" s="469" t="str">
        <f ca="1">OFFSET($DK$9,INT((ROWS($1:67)-1)/2),MOD(ROWS($1:67)+1,2))</f>
        <v/>
      </c>
      <c r="DT75" s="7" t="str">
        <f t="shared" ca="1" si="29"/>
        <v/>
      </c>
      <c r="DU75" s="468" t="str">
        <f ca="1">OFFSET($DM$9,INT((ROWS($1:67)-1)/2),MOD(ROWS($1:67)+1,2))</f>
        <v/>
      </c>
      <c r="DV75" s="7" t="str">
        <f ca="1">IF(DT75="","",IF(DT75=0,"",IF(DT75="AB","",RANK(DT75,$DT$9:$DT$151,1)+COUNTIF($DT$9:DT75,DT75)-1)))</f>
        <v/>
      </c>
      <c r="DW75" s="468" t="str">
        <f t="shared" ca="1" si="30"/>
        <v/>
      </c>
      <c r="DX75" s="469" t="str">
        <f ca="1">OFFSET($DK$81,INT((ROWS($1:67)-1)/2),MOD(ROWS($1:67)+1,2))</f>
        <v/>
      </c>
      <c r="DY75" s="7" t="str">
        <f t="shared" ca="1" si="31"/>
        <v/>
      </c>
      <c r="DZ75" s="468" t="str">
        <f ca="1">OFFSET($DM$81,INT((ROWS($1:67)-1)/2),MOD(ROWS($1:67)+1,2))</f>
        <v/>
      </c>
      <c r="EA75" s="7" t="str">
        <f ca="1">IF(DY75="","",IF(DY75=0,"",IF(DY75="AB","",RANK(DY75,$DY$9:$DY$151,1)+COUNTIF($DY$9:DY75,DY75)-1)))</f>
        <v/>
      </c>
      <c r="EB75" s="468" t="str">
        <f t="shared" ca="1" si="32"/>
        <v/>
      </c>
      <c r="EC75" s="469" t="str">
        <f ca="1">OFFSET($DK$153,INT((ROWS($1:67)-1)/2),MOD(ROWS($1:67)+1,2))</f>
        <v/>
      </c>
      <c r="ED75" s="7" t="str">
        <f t="shared" ca="1" si="33"/>
        <v/>
      </c>
      <c r="EE75" s="468" t="str">
        <f ca="1">OFFSET($DM$153,INT((ROWS($1:67)-1)/2),MOD(ROWS($1:67)+1,2))</f>
        <v/>
      </c>
      <c r="EF75" s="7" t="str">
        <f ca="1">IF(EC75="","",IF(EC75=0,"",IF(EC75="AB","",RANK(EC75,$EC$9:$EC$104,1)+COUNTIF($EC$9:EC75,EC75)-1)))</f>
        <v/>
      </c>
      <c r="EG75" s="498" t="str">
        <f t="shared" ca="1" si="34"/>
        <v/>
      </c>
      <c r="EH75" s="468" t="str">
        <f ca="1">OFFSET($DK$201,INT((ROWS($1:67)-1)/2),MOD(ROWS($1:67)+1,2))</f>
        <v/>
      </c>
      <c r="EI75" s="7" t="str">
        <f t="shared" ca="1" si="35"/>
        <v/>
      </c>
      <c r="EJ75" s="468" t="str">
        <f ca="1">OFFSET($DM$201,INT((ROWS($1:67)-1)/2),MOD(ROWS($1:67)+1,2))</f>
        <v/>
      </c>
      <c r="EK75" s="7" t="str">
        <f ca="1">IF(EI75="","",IF(EI75=0,"",IF(EI75="AB","",RANK(EI75,$EI$9:$EI$104,1)+COUNTIF($EI$9:EI75,EI75)-1)))</f>
        <v/>
      </c>
      <c r="EL75" s="7" t="str">
        <f t="shared" ca="1" si="36"/>
        <v/>
      </c>
      <c r="EM75" s="469" t="str">
        <f ca="1">OFFSET($DK$237,INT((ROWS($1:67)-1)/2),MOD(ROWS($1:67)+1,2))</f>
        <v/>
      </c>
      <c r="EN75" s="7" t="str">
        <f t="shared" ca="1" si="37"/>
        <v/>
      </c>
      <c r="EO75" s="468" t="str">
        <f ca="1">OFFSET($DM$237,INT((ROWS($1:67)-1)/2),MOD(ROWS($1:67)+1,2))</f>
        <v/>
      </c>
      <c r="EP75" s="7" t="str">
        <f ca="1">IF(EN75="","",IF(EN75=0,"",IF(EN75="AB","",RANK(EN75,$EN$9:$EN$128,1)+COUNTIF($EN$9:EN75,EN75)-1)))</f>
        <v/>
      </c>
      <c r="EQ75" s="7" t="str">
        <f t="shared" ca="1" si="38"/>
        <v/>
      </c>
      <c r="ER75" s="469" t="str">
        <f ca="1">OFFSET($DK$305,INT((ROWS($1:67)-1)/2),MOD(ROWS($1:67)+1,2))</f>
        <v/>
      </c>
      <c r="ES75" s="7" t="str">
        <f t="shared" ca="1" si="39"/>
        <v/>
      </c>
      <c r="ET75" s="468" t="str">
        <f ca="1">OFFSET($DM$305,INT((ROWS($1:67)-1)/2),MOD(ROWS($1:67)+1,2))</f>
        <v/>
      </c>
      <c r="EU75" s="7" t="str">
        <f ca="1">IF(ES75="","",IF(ES75=0,"",IF(ES75="AB","",RANK(ES75,$ES$9:$ES$180,1)+COUNTIF($ES$9:ES75,ES75)-1)))</f>
        <v/>
      </c>
      <c r="EV75" s="468" t="str">
        <f t="shared" ca="1" si="40"/>
        <v/>
      </c>
      <c r="EW75" s="469" t="str">
        <f ca="1">OFFSET($DK$373,INT((ROWS($1:67)-1)/2),MOD(ROWS($1:67)+1,2))</f>
        <v/>
      </c>
      <c r="EX75" s="7" t="str">
        <f t="shared" ca="1" si="41"/>
        <v/>
      </c>
      <c r="EY75" s="468" t="str">
        <f ca="1">OFFSET($DM$373,INT((ROWS($1:67)-1)/2),MOD(ROWS($1:67)+1,2))</f>
        <v/>
      </c>
      <c r="EZ75" s="7" t="str">
        <f ca="1">IF(EX75="","",IF(EX75=0,"",IF(EX75="AB","",RANK(EX75,$EX$9:$EX$128,1)+COUNTIF($EX$9:EX75,EX75)-1)))</f>
        <v/>
      </c>
      <c r="FA75" s="468" t="str">
        <f t="shared" ca="1" si="42"/>
        <v/>
      </c>
      <c r="FB75" s="469">
        <f ca="1">OFFSET($DK$433,INT((ROWS($1:67)-1)/2),MOD(ROWS($1:67)+1,2))</f>
        <v>88</v>
      </c>
      <c r="FC75" s="7">
        <f t="shared" ca="1" si="44"/>
        <v>88</v>
      </c>
      <c r="FD75" s="468">
        <f ca="1">OFFSET($DM$433,INT((ROWS($1:67)-1)/2),MOD(ROWS($1:67)+1,2))</f>
        <v>64.2</v>
      </c>
      <c r="FE75" s="7">
        <f ca="1">IF(FC75="","",IF(FC75=0,"",IF(FC75="AB","",RANK(FC75,$FC$9:$FC$122,1)+COUNTIF($FC$9:FC75,FC75)-1)))</f>
        <v>10</v>
      </c>
      <c r="FF75" s="7">
        <f t="shared" ca="1" si="45"/>
        <v>64.2</v>
      </c>
      <c r="FG75" s="475"/>
    </row>
    <row r="76" spans="1:167" ht="15.75" customHeight="1" x14ac:dyDescent="0.4">
      <c r="A76" s="1639"/>
      <c r="B76" s="1483"/>
      <c r="C76" s="232" t="str">
        <f>IF(ISBLANK('JOURNÉE 2'!C77),"",'JOURNÉE 2'!C77)</f>
        <v/>
      </c>
      <c r="D76" s="98" t="str">
        <f>IF(ISBLANK('JOURNÉE 2'!D77),"",'JOURNÉE 2'!D77)</f>
        <v/>
      </c>
      <c r="E76" s="98" t="str">
        <f>IF(ISBLANK('JOURNÉE 2'!E77),"",'JOURNÉE 2'!E77)</f>
        <v/>
      </c>
      <c r="F76" s="87" t="str">
        <f>IF(ISBLANK('JOURNÉE 2'!F77),"",'JOURNÉE 2'!F77)</f>
        <v/>
      </c>
      <c r="G76" s="87" t="str">
        <f>IF(ISBLANK('JOURNÉE 2'!G77),"",'JOURNÉE 2'!G77)</f>
        <v/>
      </c>
      <c r="H76" s="470" t="str">
        <f>IF(ISBLANK('JOURNÉE 2'!I77),"",'JOURNÉE 2'!I77)</f>
        <v/>
      </c>
      <c r="I76" s="1833"/>
      <c r="J76" s="1465"/>
      <c r="K76" s="1465"/>
      <c r="L76" s="1465"/>
      <c r="M76" s="141"/>
      <c r="N76" s="87"/>
      <c r="O76" s="141"/>
      <c r="P76" s="152"/>
      <c r="Q76" s="1847"/>
      <c r="R76" s="1465"/>
      <c r="S76" s="1465"/>
      <c r="T76" s="1833"/>
      <c r="U76" s="1465"/>
      <c r="V76" s="1465"/>
      <c r="W76" s="279" t="str">
        <f>IF(ISBLANK('JOURNÉE 2'!U77),"",'JOURNÉE 2'!U77)</f>
        <v/>
      </c>
      <c r="X76" s="83" t="str">
        <f t="shared" si="0"/>
        <v/>
      </c>
      <c r="Y76" s="140" t="str">
        <f>IF('JOURNÉE 1'!AB77=0,"",'JOURNÉE 1'!AB77)</f>
        <v/>
      </c>
      <c r="Z76" s="83" t="str">
        <f t="shared" si="1"/>
        <v/>
      </c>
      <c r="AA76" s="83" t="str">
        <f t="shared" si="56"/>
        <v/>
      </c>
      <c r="AB76" s="118" t="str">
        <f t="shared" si="49"/>
        <v/>
      </c>
      <c r="AC76" s="83" t="str">
        <f t="shared" si="3"/>
        <v/>
      </c>
      <c r="AD76" s="83" t="str">
        <f>IF('JOURNÉE 1'!AG77="","",'JOURNÉE 1'!AG77)</f>
        <v/>
      </c>
      <c r="AE76" s="455" t="str">
        <f t="shared" si="4"/>
        <v/>
      </c>
      <c r="AF76" s="85" t="str">
        <f t="shared" si="52"/>
        <v/>
      </c>
      <c r="AG76" s="85" t="str">
        <f t="shared" si="6"/>
        <v/>
      </c>
      <c r="AH76" s="85"/>
      <c r="AI76" s="85"/>
      <c r="AJ76" s="87"/>
      <c r="AK76" s="136"/>
      <c r="AL76" s="276" t="str">
        <f t="shared" si="7"/>
        <v/>
      </c>
      <c r="AM76" s="87" t="str">
        <f t="shared" si="8"/>
        <v/>
      </c>
      <c r="AN76" s="471" t="str">
        <f t="shared" si="53"/>
        <v/>
      </c>
      <c r="AO76" s="471" t="str">
        <f t="shared" si="10"/>
        <v/>
      </c>
      <c r="AP76" s="457" t="str">
        <f t="shared" si="11"/>
        <v/>
      </c>
      <c r="AQ76" s="284" t="str">
        <f>IF('JOURNÉE 1'!AP77="","",'JOURNÉE 1'!AP77)</f>
        <v/>
      </c>
      <c r="AR76" s="270" t="str">
        <f>IF('JOURNÉE 1'!AT77="","",'JOURNÉE 1'!AT77)</f>
        <v/>
      </c>
      <c r="AS76" s="270" t="str">
        <f t="shared" si="12"/>
        <v/>
      </c>
      <c r="AT76" s="270" t="str">
        <f t="shared" si="13"/>
        <v/>
      </c>
      <c r="AU76" s="288"/>
      <c r="AV76" s="289"/>
      <c r="AW76" s="288"/>
      <c r="AX76" s="288"/>
      <c r="AY76" s="270" t="str">
        <f t="shared" si="54"/>
        <v/>
      </c>
      <c r="AZ76" s="271" t="str">
        <f t="shared" si="15"/>
        <v/>
      </c>
      <c r="BA76" s="272" t="str">
        <f t="shared" si="16"/>
        <v/>
      </c>
      <c r="BB76" s="273" t="str">
        <f t="shared" si="50"/>
        <v/>
      </c>
      <c r="BC76" s="472" t="str">
        <f t="shared" si="18"/>
        <v/>
      </c>
      <c r="BD76" s="499"/>
      <c r="BE76" s="278" t="str">
        <f t="shared" si="19"/>
        <v/>
      </c>
      <c r="BF76" s="1639"/>
      <c r="BG76" s="1639"/>
      <c r="BH76" s="1833"/>
      <c r="BI76" s="1465"/>
      <c r="BJ76" s="1849"/>
      <c r="BK76" s="500"/>
      <c r="BL76" s="11"/>
      <c r="BM76" s="1723"/>
      <c r="BN76" s="1528"/>
      <c r="BO76" s="1528"/>
      <c r="BP76" s="1528"/>
      <c r="BQ76" s="1528"/>
      <c r="BR76" s="1852"/>
      <c r="BS76" s="1528"/>
      <c r="BT76" s="1514"/>
      <c r="BU76" s="1528"/>
      <c r="BV76" s="1796"/>
      <c r="BW76" s="1798"/>
      <c r="BX76" s="474" t="str">
        <f t="shared" si="20"/>
        <v/>
      </c>
      <c r="BY76" s="475" t="str">
        <f>IF('JOURNÉE 1'!C77=0,"",'JOURNÉE 1'!C77)</f>
        <v/>
      </c>
      <c r="BZ76" s="7">
        <v>68</v>
      </c>
      <c r="CA76" s="1445" t="s">
        <v>541</v>
      </c>
      <c r="CB76" s="1446">
        <v>18.2</v>
      </c>
      <c r="CC76" s="1447" t="s">
        <v>542</v>
      </c>
      <c r="CD76" s="17" t="s">
        <v>530</v>
      </c>
      <c r="CE76" s="882" t="str">
        <f t="shared" si="55"/>
        <v>MAX2</v>
      </c>
      <c r="CF76" s="878" t="s">
        <v>282</v>
      </c>
      <c r="CG76" s="7"/>
      <c r="CH76" s="94"/>
      <c r="CI76" s="1301" t="str">
        <f>IF(ISNA(VLOOKUP(CA76,'JOURNÉE 1'!$C$10:$AC$257,27,FALSE)),"",VLOOKUP(CA76,'JOURNÉE 1'!$C$10:$AC$257,27,FALSE))</f>
        <v/>
      </c>
      <c r="CJ76" s="465" t="str">
        <f>IF(ISNA(VLOOKUP(CA76,'JOURNÉE 2'!$C$10:$V$259,20,FALSE)),"",VLOOKUP(CA76,'JOURNÉE 2'!$C$10:$V$259,20,FALSE))</f>
        <v/>
      </c>
      <c r="CK76" s="1263" t="str">
        <f t="shared" si="48"/>
        <v/>
      </c>
      <c r="CL76" s="1266" t="s">
        <v>2029</v>
      </c>
      <c r="CM76" s="476" t="s">
        <v>2029</v>
      </c>
      <c r="CN76" s="476" t="s">
        <v>2029</v>
      </c>
      <c r="CO76" s="476" t="s">
        <v>2029</v>
      </c>
      <c r="CP76" s="476"/>
      <c r="CQ76" s="476"/>
      <c r="CR76" s="476"/>
      <c r="CS76" s="476"/>
      <c r="CT76" s="476"/>
      <c r="CU76" s="477"/>
      <c r="CV76" s="476"/>
      <c r="CW76" s="1270"/>
      <c r="CX76" s="11"/>
      <c r="CY76" s="1551"/>
      <c r="CZ76" s="7" t="str">
        <f>IF('JOURNÉE 2'!C41="","",'JOURNÉE 2'!C41)</f>
        <v/>
      </c>
      <c r="DA76" s="7" t="str">
        <f t="shared" si="51"/>
        <v/>
      </c>
      <c r="DB76" s="7" t="str">
        <f>IF('JOURNÉE 2'!V41=0,"",'JOURNÉE 2'!V41)</f>
        <v/>
      </c>
      <c r="DC76" s="7" t="str">
        <f>IF('JOURNÉE 2'!AJ41=0,"",'JOURNÉE 2'!AJ41)</f>
        <v/>
      </c>
      <c r="DD76" s="17" t="str">
        <f>IF(ISNA(VLOOKUP(BX40,'JOURNÉE 1'!$C$10:$AP$45,1,FALSE)),"",VLOOKUP(BX40,'JOURNÉE 1'!$C$10:$AP$45,1,FALSE))</f>
        <v/>
      </c>
      <c r="DE76" s="7" t="str">
        <f t="array" ref="DE76">IFERROR(INDEX(DD$9:DD$44,SMALL(IF(FREQUENCY(IF(DD$9:DD$80&lt;&gt;"",MATCH(DD$9:DD$80,DD$9:DD$80,0),""),ROW(DD$9:DD$80)-9)&gt;1,ROW(DD$9:DD$80)-9,""),ROW(A68))),"")</f>
        <v/>
      </c>
      <c r="DF76" s="468" t="str">
        <f t="array" ref="DF76">IF(DE76="","",MIN(IF(CZ$9:CZ$80=$DE76,DB$9:DB$80,"")))</f>
        <v/>
      </c>
      <c r="DG76" s="468" t="str">
        <f t="array" ref="DG76">IF(DE76="","",MIN(IF(CZ$9:CZ$80=$DE76,DC$9:DC$80,"")))</f>
        <v/>
      </c>
      <c r="DH76" s="7" t="str">
        <f>IF(ISNA(VLOOKUP(DD76,'JOURNÉE 2'!$C$10:$V$45,16,FALSE)),"",VLOOKUP(DD76,'JOURNÉE 2'!$C$10:$V$45,16,FALSE))</f>
        <v/>
      </c>
      <c r="DI76" s="7" t="str">
        <f>IF(ISNA(VLOOKUP(DD76,'JOURNÉE 2'!$C$10:$AJ$45,26,FALSE)),"",VLOOKUP(DD76,'JOURNÉE 2'!$C$10:$AJ$45,26,FALSE))</f>
        <v/>
      </c>
      <c r="DJ76" s="7" t="str">
        <f t="shared" si="24"/>
        <v/>
      </c>
      <c r="DK76" s="7" t="str">
        <f t="shared" si="25"/>
        <v/>
      </c>
      <c r="DL76" s="468" t="str">
        <f t="shared" si="26"/>
        <v/>
      </c>
      <c r="DM76" s="468" t="str">
        <f t="shared" si="27"/>
        <v/>
      </c>
      <c r="DN76" s="7" t="str">
        <f t="shared" si="28"/>
        <v/>
      </c>
      <c r="DO76" s="7"/>
      <c r="DP76" s="7"/>
      <c r="DQ76" s="7"/>
      <c r="DR76" s="11"/>
      <c r="DS76" s="469" t="str">
        <f ca="1">OFFSET($DK$9,INT((ROWS($1:68)-1)/2),MOD(ROWS($1:68)+1,2))</f>
        <v/>
      </c>
      <c r="DT76" s="7" t="str">
        <f t="shared" ca="1" si="29"/>
        <v/>
      </c>
      <c r="DU76" s="468" t="str">
        <f ca="1">OFFSET($DM$9,INT((ROWS($1:68)-1)/2),MOD(ROWS($1:68)+1,2))</f>
        <v/>
      </c>
      <c r="DV76" s="7" t="str">
        <f ca="1">IF(DT76="","",IF(DT76=0,"",IF(DT76="AB","",RANK(DT76,$DT$9:$DT$151,1)+COUNTIF($DT$9:DT76,DT76)-1)))</f>
        <v/>
      </c>
      <c r="DW76" s="468" t="str">
        <f t="shared" ca="1" si="30"/>
        <v/>
      </c>
      <c r="DX76" s="469" t="str">
        <f ca="1">OFFSET($DK$81,INT((ROWS($1:68)-1)/2),MOD(ROWS($1:68)+1,2))</f>
        <v/>
      </c>
      <c r="DY76" s="7" t="str">
        <f t="shared" ca="1" si="31"/>
        <v/>
      </c>
      <c r="DZ76" s="468" t="str">
        <f ca="1">OFFSET($DM$81,INT((ROWS($1:68)-1)/2),MOD(ROWS($1:68)+1,2))</f>
        <v/>
      </c>
      <c r="EA76" s="7" t="str">
        <f ca="1">IF(DY76="","",IF(DY76=0,"",IF(DY76="AB","",RANK(DY76,$DY$9:$DY$151,1)+COUNTIF($DY$9:DY76,DY76)-1)))</f>
        <v/>
      </c>
      <c r="EB76" s="468" t="str">
        <f t="shared" ca="1" si="32"/>
        <v/>
      </c>
      <c r="EC76" s="469" t="str">
        <f ca="1">OFFSET($DK$153,INT((ROWS($1:68)-1)/2),MOD(ROWS($1:68)+1,2))</f>
        <v/>
      </c>
      <c r="ED76" s="7" t="str">
        <f t="shared" ca="1" si="33"/>
        <v/>
      </c>
      <c r="EE76" s="468" t="str">
        <f ca="1">OFFSET($DM$153,INT((ROWS($1:68)-1)/2),MOD(ROWS($1:68)+1,2))</f>
        <v/>
      </c>
      <c r="EF76" s="7" t="str">
        <f ca="1">IF(EC76="","",IF(EC76=0,"",IF(EC76="AB","",RANK(EC76,$EC$9:$EC$104,1)+COUNTIF($EC$9:EC76,EC76)-1)))</f>
        <v/>
      </c>
      <c r="EG76" s="498" t="str">
        <f t="shared" ca="1" si="34"/>
        <v/>
      </c>
      <c r="EH76" s="468" t="str">
        <f ca="1">OFFSET($DK$201,INT((ROWS($1:68)-1)/2),MOD(ROWS($1:68)+1,2))</f>
        <v/>
      </c>
      <c r="EI76" s="7" t="str">
        <f t="shared" ca="1" si="35"/>
        <v/>
      </c>
      <c r="EJ76" s="468" t="str">
        <f ca="1">OFFSET($DM$201,INT((ROWS($1:68)-1)/2),MOD(ROWS($1:68)+1,2))</f>
        <v/>
      </c>
      <c r="EK76" s="7" t="str">
        <f ca="1">IF(EI76="","",IF(EI76=0,"",IF(EI76="AB","",RANK(EI76,$EI$9:$EI$104,1)+COUNTIF($EI$9:EI76,EI76)-1)))</f>
        <v/>
      </c>
      <c r="EL76" s="7" t="str">
        <f t="shared" ca="1" si="36"/>
        <v/>
      </c>
      <c r="EM76" s="469" t="str">
        <f ca="1">OFFSET($DK$237,INT((ROWS($1:68)-1)/2),MOD(ROWS($1:68)+1,2))</f>
        <v/>
      </c>
      <c r="EN76" s="7" t="str">
        <f t="shared" ca="1" si="37"/>
        <v/>
      </c>
      <c r="EO76" s="468" t="str">
        <f ca="1">OFFSET($DM$237,INT((ROWS($1:68)-1)/2),MOD(ROWS($1:68)+1,2))</f>
        <v/>
      </c>
      <c r="EP76" s="7" t="str">
        <f ca="1">IF(EN76="","",IF(EN76=0,"",IF(EN76="AB","",RANK(EN76,$EN$9:$EN$128,1)+COUNTIF($EN$9:EN76,EN76)-1)))</f>
        <v/>
      </c>
      <c r="EQ76" s="7" t="str">
        <f t="shared" ca="1" si="38"/>
        <v/>
      </c>
      <c r="ER76" s="469" t="str">
        <f ca="1">OFFSET($DK$305,INT((ROWS($1:68)-1)/2),MOD(ROWS($1:68)+1,2))</f>
        <v/>
      </c>
      <c r="ES76" s="7" t="str">
        <f t="shared" ca="1" si="39"/>
        <v/>
      </c>
      <c r="ET76" s="468" t="str">
        <f ca="1">OFFSET($DM$305,INT((ROWS($1:68)-1)/2),MOD(ROWS($1:68)+1,2))</f>
        <v/>
      </c>
      <c r="EU76" s="7" t="str">
        <f ca="1">IF(ES76="","",IF(ES76=0,"",IF(ES76="AB","",RANK(ES76,$ES$9:$ES$180,1)+COUNTIF($ES$9:ES76,ES76)-1)))</f>
        <v/>
      </c>
      <c r="EV76" s="468" t="str">
        <f t="shared" ca="1" si="40"/>
        <v/>
      </c>
      <c r="EW76" s="469" t="str">
        <f ca="1">OFFSET($DK$373,INT((ROWS($1:68)-1)/2),MOD(ROWS($1:68)+1,2))</f>
        <v/>
      </c>
      <c r="EX76" s="7" t="str">
        <f t="shared" ca="1" si="41"/>
        <v/>
      </c>
      <c r="EY76" s="468" t="str">
        <f ca="1">OFFSET($DM$373,INT((ROWS($1:68)-1)/2),MOD(ROWS($1:68)+1,2))</f>
        <v/>
      </c>
      <c r="EZ76" s="7" t="str">
        <f ca="1">IF(EX76="","",IF(EX76=0,"",IF(EX76="AB","",RANK(EX76,$EX$9:$EX$128,1)+COUNTIF($EX$9:EX76,EX76)-1)))</f>
        <v/>
      </c>
      <c r="FA76" s="468" t="str">
        <f t="shared" ca="1" si="42"/>
        <v/>
      </c>
      <c r="FB76" s="469" t="str">
        <f ca="1">OFFSET($DK$433,INT((ROWS($1:68)-1)/2),MOD(ROWS($1:68)+1,2))</f>
        <v/>
      </c>
      <c r="FC76" s="7" t="str">
        <f t="shared" ca="1" si="44"/>
        <v/>
      </c>
      <c r="FD76" s="468" t="str">
        <f ca="1">OFFSET($DM$433,INT((ROWS($1:68)-1)/2),MOD(ROWS($1:68)+1,2))</f>
        <v/>
      </c>
      <c r="FE76" s="7" t="str">
        <f ca="1">IF(FC76="","",IF(FC76=0,"",IF(FC76="AB","",RANK(FC76,$FC$9:$FC$122,1)+COUNTIF($FC$9:FC76,FC76)-1)))</f>
        <v/>
      </c>
      <c r="FF76" s="7" t="str">
        <f t="shared" ca="1" si="45"/>
        <v/>
      </c>
      <c r="FG76" s="475"/>
    </row>
    <row r="77" spans="1:167" ht="15.75" customHeight="1" x14ac:dyDescent="0.4">
      <c r="A77" s="1639"/>
      <c r="B77" s="1830"/>
      <c r="C77" s="232" t="str">
        <f>IF(ISBLANK('JOURNÉE 2'!C78),"",'JOURNÉE 2'!C78)</f>
        <v/>
      </c>
      <c r="D77" s="98" t="str">
        <f>IF(ISBLANK('JOURNÉE 2'!D78),"",'JOURNÉE 2'!D78)</f>
        <v/>
      </c>
      <c r="E77" s="98" t="str">
        <f>IF(ISBLANK('JOURNÉE 2'!E78),"",'JOURNÉE 2'!E78)</f>
        <v/>
      </c>
      <c r="F77" s="87" t="str">
        <f>IF(ISBLANK('JOURNÉE 2'!F78),"",'JOURNÉE 2'!F78)</f>
        <v/>
      </c>
      <c r="G77" s="87" t="str">
        <f>IF(ISBLANK('JOURNÉE 2'!G78),"",'JOURNÉE 2'!G78)</f>
        <v/>
      </c>
      <c r="H77" s="470" t="str">
        <f>IF(ISBLANK('JOURNÉE 2'!I78),"",'JOURNÉE 2'!I78)</f>
        <v/>
      </c>
      <c r="I77" s="1823" t="str">
        <f>IF(ISBLANK('JOURNÉE 2'!K78),"",'JOURNÉE 2'!K78)</f>
        <v/>
      </c>
      <c r="J77" s="1815" t="str">
        <f>IF(OR(I77="",I77=0,I77=999),"",I77)</f>
        <v/>
      </c>
      <c r="K77" s="1815" t="str">
        <f>IF('JOURNÉE 1'!K78=0,"",'JOURNÉE 1'!K78)</f>
        <v/>
      </c>
      <c r="L77" s="1815" t="str">
        <f>IF(OR(K77="",K77=0,K77=999),"",K77)</f>
        <v/>
      </c>
      <c r="M77" s="141"/>
      <c r="N77" s="87"/>
      <c r="O77" s="141"/>
      <c r="P77" s="152"/>
      <c r="Q77" s="1846" t="str">
        <f>IF(I77="","",I77-$BE$5)</f>
        <v/>
      </c>
      <c r="R77" s="1815" t="str">
        <f>IF(I77="","",RANK(I77,($I$9:$K$260),1))</f>
        <v/>
      </c>
      <c r="S77" s="1815" t="str">
        <f>IF(R77&gt;20,"",IF(R77&lt;=190,40-((R77-1)*2),1))</f>
        <v/>
      </c>
      <c r="T77" s="1834" t="str">
        <f>IF(OR(I77=""),"",RANK(I77,($I$45:$I$80),1))</f>
        <v/>
      </c>
      <c r="U77" s="1485" t="str">
        <f>IF(OR(K77=""),"",RANK(K77,($K$45:$K$80),1))</f>
        <v/>
      </c>
      <c r="V77" s="1485" t="str">
        <f>IF(T77="","",IF(T77&gt;3,"",IF(T77=1,I77,IF(T77=2,I77,IF(T77=3,I77)))))</f>
        <v/>
      </c>
      <c r="W77" s="275" t="str">
        <f>IF(ISBLANK('JOURNÉE 2'!U78),"",'JOURNÉE 2'!U78)</f>
        <v/>
      </c>
      <c r="X77" s="83" t="str">
        <f t="shared" si="0"/>
        <v/>
      </c>
      <c r="Y77" s="140" t="str">
        <f>IF('JOURNÉE 1'!AB78=0,"",'JOURNÉE 1'!AB78)</f>
        <v/>
      </c>
      <c r="Z77" s="83" t="str">
        <f t="shared" si="1"/>
        <v/>
      </c>
      <c r="AA77" s="83" t="str">
        <f t="shared" si="56"/>
        <v/>
      </c>
      <c r="AB77" s="118" t="str">
        <f t="shared" si="49"/>
        <v/>
      </c>
      <c r="AC77" s="83" t="str">
        <f t="shared" si="3"/>
        <v/>
      </c>
      <c r="AD77" s="83" t="str">
        <f>IF('JOURNÉE 1'!AG78="","",'JOURNÉE 1'!AG78)</f>
        <v/>
      </c>
      <c r="AE77" s="455" t="str">
        <f t="shared" si="4"/>
        <v/>
      </c>
      <c r="AF77" s="471" t="str">
        <f t="shared" si="52"/>
        <v/>
      </c>
      <c r="AG77" s="471" t="str">
        <f t="shared" si="6"/>
        <v/>
      </c>
      <c r="AH77" s="471"/>
      <c r="AI77" s="471"/>
      <c r="AJ77" s="83"/>
      <c r="AK77" s="140"/>
      <c r="AL77" s="276" t="str">
        <f t="shared" si="7"/>
        <v/>
      </c>
      <c r="AM77" s="83" t="str">
        <f t="shared" si="8"/>
        <v/>
      </c>
      <c r="AN77" s="471" t="str">
        <f t="shared" si="53"/>
        <v/>
      </c>
      <c r="AO77" s="471" t="str">
        <f t="shared" si="10"/>
        <v/>
      </c>
      <c r="AP77" s="457" t="str">
        <f t="shared" si="11"/>
        <v/>
      </c>
      <c r="AQ77" s="284" t="str">
        <f>IF('JOURNÉE 1'!AP78="","",'JOURNÉE 1'!AP78)</f>
        <v/>
      </c>
      <c r="AR77" s="270" t="str">
        <f>IF('JOURNÉE 1'!AT78="","",'JOURNÉE 1'!AT78)</f>
        <v/>
      </c>
      <c r="AS77" s="270" t="str">
        <f t="shared" si="12"/>
        <v/>
      </c>
      <c r="AT77" s="270" t="str">
        <f t="shared" si="13"/>
        <v/>
      </c>
      <c r="AU77" s="288"/>
      <c r="AV77" s="289"/>
      <c r="AW77" s="288"/>
      <c r="AX77" s="288"/>
      <c r="AY77" s="270" t="str">
        <f t="shared" si="54"/>
        <v/>
      </c>
      <c r="AZ77" s="271" t="str">
        <f t="shared" si="15"/>
        <v/>
      </c>
      <c r="BA77" s="272" t="str">
        <f t="shared" si="16"/>
        <v/>
      </c>
      <c r="BB77" s="273" t="str">
        <f t="shared" si="50"/>
        <v/>
      </c>
      <c r="BC77" s="472" t="str">
        <f t="shared" si="18"/>
        <v/>
      </c>
      <c r="BD77" s="499"/>
      <c r="BE77" s="278" t="str">
        <f t="shared" si="19"/>
        <v/>
      </c>
      <c r="BF77" s="1639"/>
      <c r="BG77" s="1639"/>
      <c r="BH77" s="1823" t="str">
        <f>IF('JOURNÉE 1'!K78=0,"",'JOURNÉE 1'!K78)</f>
        <v/>
      </c>
      <c r="BI77" s="1815" t="str">
        <f>IF(ISBLANK('JOURNÉE 2'!K78),"",'JOURNÉE 2'!K78)</f>
        <v/>
      </c>
      <c r="BJ77" s="1817" t="str">
        <f>IF(BW77="","",BW77)</f>
        <v/>
      </c>
      <c r="BK77" s="500"/>
      <c r="BL77" s="11"/>
      <c r="BM77" s="1513" t="str">
        <f>IF(OR(C77="",C108=""),"",CONCATENATE(C77,C108))</f>
        <v/>
      </c>
      <c r="BN77" s="1606" t="str">
        <f>IF(OR('JOURNÉE 1'!C78="",'JOURNÉE 1'!C79=""),"",CONCATENATE('JOURNÉE 1'!C78,'JOURNÉE 1'!C79))</f>
        <v/>
      </c>
      <c r="BO77" s="1606" t="str">
        <f>IF(I77="","",I77)</f>
        <v/>
      </c>
      <c r="BP77" s="1855">
        <f>IF(ISNA(VLOOKUP(BM77,'JOURNÉE 1'!$BI$10:$BK$257,2,FALSE)),"",VLOOKUP(BM77,'JOURNÉE 1'!$BI$10:$BK$257,2,FALSE))</f>
        <v>0</v>
      </c>
      <c r="BQ77" s="1606" t="str">
        <f>IF(BO77="","",MIN(BO77:BP77))</f>
        <v/>
      </c>
      <c r="BR77" s="1851" t="str">
        <f>IF(BS77="","",MIN(BS77:BT77))</f>
        <v/>
      </c>
      <c r="BS77" s="1606" t="str">
        <f>IF('JOURNÉE 1'!L78=0,"",'JOURNÉE 1'!L78)</f>
        <v/>
      </c>
      <c r="BT77" s="1809" t="str">
        <f>IF(ISNA(VLOOKUP(BN77,'JOURNÉE 2'!$BE$10:$BF$257,2,FALSE)),"",VLOOKUP(BN77,'JOURNÉE 2'!$BE$10:$BF$257,2,FALSE))</f>
        <v/>
      </c>
      <c r="BU77" s="1606" t="str">
        <f>IF(BT77=BR77,"",BR77)</f>
        <v/>
      </c>
      <c r="BV77" s="1795" t="str">
        <f>IF(BP77=BQ77,"",BQ77)</f>
        <v/>
      </c>
      <c r="BW77" s="1797"/>
      <c r="BX77" s="474" t="str">
        <f t="shared" si="20"/>
        <v/>
      </c>
      <c r="BY77" s="475" t="str">
        <f>IF('JOURNÉE 1'!C78=0,"",'JOURNÉE 1'!C78)</f>
        <v/>
      </c>
      <c r="BZ77" s="7">
        <v>69</v>
      </c>
      <c r="CA77" s="1445" t="s">
        <v>543</v>
      </c>
      <c r="CB77" s="1446">
        <v>14.1</v>
      </c>
      <c r="CC77" s="1447" t="s">
        <v>544</v>
      </c>
      <c r="CD77" s="17" t="s">
        <v>530</v>
      </c>
      <c r="CE77" s="882" t="str">
        <f t="shared" si="55"/>
        <v>MAX2</v>
      </c>
      <c r="CF77" s="878" t="s">
        <v>551</v>
      </c>
      <c r="CG77" s="7"/>
      <c r="CH77" s="94"/>
      <c r="CI77" s="1301" t="str">
        <f>IF(ISNA(VLOOKUP(CA77,'JOURNÉE 1'!$C$10:$AC$257,27,FALSE)),"",VLOOKUP(CA77,'JOURNÉE 1'!$C$10:$AC$257,27,FALSE))</f>
        <v/>
      </c>
      <c r="CJ77" s="465" t="str">
        <f>IF(ISNA(VLOOKUP(CA77,'JOURNÉE 2'!$C$10:$V$259,20,FALSE)),"",VLOOKUP(CA77,'JOURNÉE 2'!$C$10:$V$259,20,FALSE))</f>
        <v/>
      </c>
      <c r="CK77" s="1263" t="str">
        <f t="shared" si="48"/>
        <v/>
      </c>
      <c r="CL77" s="1266" t="s">
        <v>2029</v>
      </c>
      <c r="CM77" s="476" t="s">
        <v>2029</v>
      </c>
      <c r="CN77" s="476" t="s">
        <v>2029</v>
      </c>
      <c r="CO77" s="476" t="s">
        <v>2029</v>
      </c>
      <c r="CP77" s="476"/>
      <c r="CQ77" s="476"/>
      <c r="CR77" s="476"/>
      <c r="CS77" s="476"/>
      <c r="CT77" s="476"/>
      <c r="CU77" s="477"/>
      <c r="CV77" s="476"/>
      <c r="CW77" s="1270"/>
      <c r="CX77" s="11"/>
      <c r="CY77" s="1551"/>
      <c r="CZ77" s="7" t="str">
        <f>IF('JOURNÉE 2'!C42="","",'JOURNÉE 2'!C42)</f>
        <v/>
      </c>
      <c r="DA77" s="7" t="str">
        <f t="shared" si="51"/>
        <v/>
      </c>
      <c r="DB77" s="7" t="str">
        <f>IF('JOURNÉE 2'!V42=0,"",'JOURNÉE 2'!V42)</f>
        <v/>
      </c>
      <c r="DC77" s="7" t="str">
        <f>IF('JOURNÉE 2'!AJ42=0,"",'JOURNÉE 2'!AJ42)</f>
        <v/>
      </c>
      <c r="DD77" s="17" t="str">
        <f>IF(ISNA(VLOOKUP(BX41,'JOURNÉE 1'!$C$10:$AP$45,1,FALSE)),"",VLOOKUP(BX41,'JOURNÉE 1'!$C$10:$AP$45,1,FALSE))</f>
        <v/>
      </c>
      <c r="DE77" s="7" t="str">
        <f t="array" ref="DE77">IFERROR(INDEX(DD$9:DD$44,SMALL(IF(FREQUENCY(IF(DD$9:DD$80&lt;&gt;"",MATCH(DD$9:DD$80,DD$9:DD$80,0),""),ROW(DD$9:DD$80)-9)&gt;1,ROW(DD$9:DD$80)-9,""),ROW(A69))),"")</f>
        <v/>
      </c>
      <c r="DF77" s="468" t="str">
        <f t="array" ref="DF77">IF(DE77="","",MIN(IF(CZ$9:CZ$80=$DE77,DB$9:DB$80,"")))</f>
        <v/>
      </c>
      <c r="DG77" s="468" t="str">
        <f t="array" ref="DG77">IF(DE77="","",MIN(IF(CZ$9:CZ$80=$DE77,DC$9:DC$80,"")))</f>
        <v/>
      </c>
      <c r="DH77" s="7" t="str">
        <f>IF(ISNA(VLOOKUP(DD77,'JOURNÉE 2'!$C$10:$V$45,16,FALSE)),"",VLOOKUP(DD77,'JOURNÉE 2'!$C$10:$V$45,16,FALSE))</f>
        <v/>
      </c>
      <c r="DI77" s="7" t="str">
        <f>IF(ISNA(VLOOKUP(DD77,'JOURNÉE 2'!$C$10:$AJ$45,26,FALSE)),"",VLOOKUP(DD77,'JOURNÉE 2'!$C$10:$AJ$45,26,FALSE))</f>
        <v/>
      </c>
      <c r="DJ77" s="7" t="str">
        <f t="shared" si="24"/>
        <v/>
      </c>
      <c r="DK77" s="7" t="str">
        <f t="shared" si="25"/>
        <v/>
      </c>
      <c r="DL77" s="468" t="str">
        <f t="shared" si="26"/>
        <v/>
      </c>
      <c r="DM77" s="468" t="str">
        <f t="shared" si="27"/>
        <v/>
      </c>
      <c r="DN77" s="7" t="str">
        <f t="shared" si="28"/>
        <v/>
      </c>
      <c r="DO77" s="7"/>
      <c r="DP77" s="7"/>
      <c r="DQ77" s="7"/>
      <c r="DR77" s="11"/>
      <c r="DS77" s="469" t="str">
        <f ca="1">OFFSET($DK$9,INT((ROWS($1:69)-1)/2),MOD(ROWS($1:69)+1,2))</f>
        <v/>
      </c>
      <c r="DT77" s="7" t="str">
        <f t="shared" ca="1" si="29"/>
        <v/>
      </c>
      <c r="DU77" s="468" t="str">
        <f ca="1">OFFSET($DM$9,INT((ROWS($1:69)-1)/2),MOD(ROWS($1:69)+1,2))</f>
        <v/>
      </c>
      <c r="DV77" s="7" t="str">
        <f ca="1">IF(DT77="","",IF(DT77=0,"",IF(DT77="AB","",RANK(DT77,$DT$9:$DT$151,1)+COUNTIF($DT$9:DT77,DT77)-1)))</f>
        <v/>
      </c>
      <c r="DW77" s="468" t="str">
        <f t="shared" ca="1" si="30"/>
        <v/>
      </c>
      <c r="DX77" s="469" t="str">
        <f ca="1">OFFSET($DK$81,INT((ROWS($1:69)-1)/2),MOD(ROWS($1:69)+1,2))</f>
        <v/>
      </c>
      <c r="DY77" s="7" t="str">
        <f t="shared" ca="1" si="31"/>
        <v/>
      </c>
      <c r="DZ77" s="468" t="str">
        <f ca="1">OFFSET($DM$81,INT((ROWS($1:69)-1)/2),MOD(ROWS($1:69)+1,2))</f>
        <v/>
      </c>
      <c r="EA77" s="7" t="str">
        <f ca="1">IF(DY77="","",IF(DY77=0,"",IF(DY77="AB","",RANK(DY77,$DY$9:$DY$151,1)+COUNTIF($DY$9:DY77,DY77)-1)))</f>
        <v/>
      </c>
      <c r="EB77" s="468" t="str">
        <f t="shared" ca="1" si="32"/>
        <v/>
      </c>
      <c r="EC77" s="469" t="str">
        <f ca="1">OFFSET($DK$153,INT((ROWS($1:69)-1)/2),MOD(ROWS($1:69)+1,2))</f>
        <v/>
      </c>
      <c r="ED77" s="7" t="str">
        <f t="shared" ca="1" si="33"/>
        <v/>
      </c>
      <c r="EE77" s="468" t="str">
        <f ca="1">OFFSET($DM$153,INT((ROWS($1:69)-1)/2),MOD(ROWS($1:69)+1,2))</f>
        <v/>
      </c>
      <c r="EF77" s="7" t="str">
        <f ca="1">IF(EC77="","",IF(EC77=0,"",IF(EC77="AB","",RANK(EC77,$EC$9:$EC$104,1)+COUNTIF($EC$9:EC77,EC77)-1)))</f>
        <v/>
      </c>
      <c r="EG77" s="498" t="str">
        <f t="shared" ca="1" si="34"/>
        <v/>
      </c>
      <c r="EH77" s="468" t="str">
        <f ca="1">OFFSET($DK$201,INT((ROWS($1:69)-1)/2),MOD(ROWS($1:69)+1,2))</f>
        <v/>
      </c>
      <c r="EI77" s="7" t="str">
        <f t="shared" ca="1" si="35"/>
        <v/>
      </c>
      <c r="EJ77" s="468" t="str">
        <f ca="1">OFFSET($DM$201,INT((ROWS($1:69)-1)/2),MOD(ROWS($1:69)+1,2))</f>
        <v/>
      </c>
      <c r="EK77" s="7" t="str">
        <f ca="1">IF(EI77="","",IF(EI77=0,"",IF(EI77="AB","",RANK(EI77,$EI$9:$EI$104,1)+COUNTIF($EI$9:EI77,EI77)-1)))</f>
        <v/>
      </c>
      <c r="EL77" s="7" t="str">
        <f t="shared" ca="1" si="36"/>
        <v/>
      </c>
      <c r="EM77" s="469" t="str">
        <f ca="1">OFFSET($DK$237,INT((ROWS($1:69)-1)/2),MOD(ROWS($1:69)+1,2))</f>
        <v/>
      </c>
      <c r="EN77" s="7" t="str">
        <f t="shared" ca="1" si="37"/>
        <v/>
      </c>
      <c r="EO77" s="468" t="str">
        <f ca="1">OFFSET($DM$237,INT((ROWS($1:69)-1)/2),MOD(ROWS($1:69)+1,2))</f>
        <v/>
      </c>
      <c r="EP77" s="7" t="str">
        <f ca="1">IF(EN77="","",IF(EN77=0,"",IF(EN77="AB","",RANK(EN77,$EN$9:$EN$128,1)+COUNTIF($EN$9:EN77,EN77)-1)))</f>
        <v/>
      </c>
      <c r="EQ77" s="7" t="str">
        <f t="shared" ca="1" si="38"/>
        <v/>
      </c>
      <c r="ER77" s="469">
        <f ca="1">OFFSET($DK$305,INT((ROWS($1:69)-1)/2),MOD(ROWS($1:69)+1,2))</f>
        <v>94</v>
      </c>
      <c r="ES77" s="7">
        <f t="shared" ca="1" si="39"/>
        <v>94</v>
      </c>
      <c r="ET77" s="468">
        <f ca="1">OFFSET($DM$305,INT((ROWS($1:69)-1)/2),MOD(ROWS($1:69)+1,2))</f>
        <v>71.3</v>
      </c>
      <c r="EU77" s="7">
        <f ca="1">IF(ES77="","",IF(ES77=0,"",IF(ES77="AB","",RANK(ES77,$ES$9:$ES$180,1)+COUNTIF($ES$9:ES77,ES77)-1)))</f>
        <v>7</v>
      </c>
      <c r="EV77" s="468">
        <f t="shared" ca="1" si="40"/>
        <v>71.3</v>
      </c>
      <c r="EW77" s="469" t="str">
        <f ca="1">OFFSET($DK$373,INT((ROWS($1:69)-1)/2),MOD(ROWS($1:69)+1,2))</f>
        <v/>
      </c>
      <c r="EX77" s="7" t="str">
        <f t="shared" ca="1" si="41"/>
        <v/>
      </c>
      <c r="EY77" s="468" t="str">
        <f ca="1">OFFSET($DM$373,INT((ROWS($1:69)-1)/2),MOD(ROWS($1:69)+1,2))</f>
        <v/>
      </c>
      <c r="EZ77" s="7" t="str">
        <f ca="1">IF(EX77="","",IF(EX77=0,"",IF(EX77="AB","",RANK(EX77,$EX$9:$EX$128,1)+COUNTIF($EX$9:EX77,EX77)-1)))</f>
        <v/>
      </c>
      <c r="FA77" s="468" t="str">
        <f t="shared" ca="1" si="42"/>
        <v/>
      </c>
      <c r="FB77" s="469" t="str">
        <f ca="1">OFFSET($DK$433,INT((ROWS($1:69)-1)/2),MOD(ROWS($1:69)+1,2))</f>
        <v/>
      </c>
      <c r="FC77" s="7" t="str">
        <f t="shared" ca="1" si="44"/>
        <v/>
      </c>
      <c r="FD77" s="468" t="str">
        <f ca="1">OFFSET($DM$433,INT((ROWS($1:69)-1)/2),MOD(ROWS($1:69)+1,2))</f>
        <v/>
      </c>
      <c r="FE77" s="7" t="str">
        <f ca="1">IF(FC77="","",IF(FC77=0,"",IF(FC77="AB","",RANK(FC77,$FC$9:$FC$122,1)+COUNTIF($FC$9:FC77,FC77)-1)))</f>
        <v/>
      </c>
      <c r="FF77" s="7" t="str">
        <f t="shared" ca="1" si="45"/>
        <v/>
      </c>
      <c r="FG77" s="475"/>
    </row>
    <row r="78" spans="1:167" ht="15.75" customHeight="1" x14ac:dyDescent="0.4">
      <c r="A78" s="1639"/>
      <c r="B78" s="1483"/>
      <c r="C78" s="232" t="str">
        <f>IF(ISBLANK('JOURNÉE 2'!C79),"",'JOURNÉE 2'!C79)</f>
        <v/>
      </c>
      <c r="D78" s="98" t="str">
        <f>IF(ISBLANK('JOURNÉE 2'!D79),"",'JOURNÉE 2'!D79)</f>
        <v/>
      </c>
      <c r="E78" s="98" t="str">
        <f>IF(ISBLANK('JOURNÉE 2'!E79),"",'JOURNÉE 2'!E79)</f>
        <v/>
      </c>
      <c r="F78" s="87" t="str">
        <f>IF(ISBLANK('JOURNÉE 2'!F79),"",'JOURNÉE 2'!F79)</f>
        <v/>
      </c>
      <c r="G78" s="87" t="str">
        <f>IF(ISBLANK('JOURNÉE 2'!G79),"",'JOURNÉE 2'!G79)</f>
        <v/>
      </c>
      <c r="H78" s="470" t="str">
        <f>IF(ISBLANK('JOURNÉE 2'!I79),"",'JOURNÉE 2'!I79)</f>
        <v/>
      </c>
      <c r="I78" s="1833"/>
      <c r="J78" s="1465"/>
      <c r="K78" s="1465"/>
      <c r="L78" s="1465"/>
      <c r="M78" s="141"/>
      <c r="N78" s="87"/>
      <c r="O78" s="141"/>
      <c r="P78" s="152"/>
      <c r="Q78" s="1847"/>
      <c r="R78" s="1465"/>
      <c r="S78" s="1465"/>
      <c r="T78" s="1833"/>
      <c r="U78" s="1465"/>
      <c r="V78" s="1465"/>
      <c r="W78" s="275" t="str">
        <f>IF(ISBLANK('JOURNÉE 2'!U79),"",'JOURNÉE 2'!U79)</f>
        <v/>
      </c>
      <c r="X78" s="83" t="str">
        <f t="shared" si="0"/>
        <v/>
      </c>
      <c r="Y78" s="140" t="str">
        <f>IF('JOURNÉE 1'!AB79=0,"",'JOURNÉE 1'!AB79)</f>
        <v/>
      </c>
      <c r="Z78" s="83" t="str">
        <f t="shared" si="1"/>
        <v/>
      </c>
      <c r="AA78" s="83" t="str">
        <f t="shared" si="56"/>
        <v/>
      </c>
      <c r="AB78" s="118" t="str">
        <f t="shared" si="49"/>
        <v/>
      </c>
      <c r="AC78" s="83" t="str">
        <f t="shared" si="3"/>
        <v/>
      </c>
      <c r="AD78" s="83" t="str">
        <f>IF('JOURNÉE 1'!AG79="","",'JOURNÉE 1'!AG79)</f>
        <v/>
      </c>
      <c r="AE78" s="455" t="str">
        <f t="shared" si="4"/>
        <v/>
      </c>
      <c r="AF78" s="471" t="str">
        <f t="shared" si="52"/>
        <v/>
      </c>
      <c r="AG78" s="471" t="str">
        <f t="shared" si="6"/>
        <v/>
      </c>
      <c r="AH78" s="471"/>
      <c r="AI78" s="471"/>
      <c r="AJ78" s="83"/>
      <c r="AK78" s="140"/>
      <c r="AL78" s="276" t="str">
        <f t="shared" si="7"/>
        <v/>
      </c>
      <c r="AM78" s="83" t="str">
        <f t="shared" si="8"/>
        <v/>
      </c>
      <c r="AN78" s="471" t="str">
        <f t="shared" si="53"/>
        <v/>
      </c>
      <c r="AO78" s="471" t="str">
        <f t="shared" si="10"/>
        <v/>
      </c>
      <c r="AP78" s="457" t="str">
        <f t="shared" si="11"/>
        <v/>
      </c>
      <c r="AQ78" s="284" t="str">
        <f>IF('JOURNÉE 1'!AP79="","",'JOURNÉE 1'!AP79)</f>
        <v/>
      </c>
      <c r="AR78" s="270" t="str">
        <f>IF('JOURNÉE 1'!AT79="","",'JOURNÉE 1'!AT79)</f>
        <v/>
      </c>
      <c r="AS78" s="270" t="str">
        <f t="shared" si="12"/>
        <v/>
      </c>
      <c r="AT78" s="270" t="str">
        <f t="shared" si="13"/>
        <v/>
      </c>
      <c r="AU78" s="288"/>
      <c r="AV78" s="289"/>
      <c r="AW78" s="288"/>
      <c r="AX78" s="288"/>
      <c r="AY78" s="270" t="str">
        <f t="shared" si="54"/>
        <v/>
      </c>
      <c r="AZ78" s="271" t="str">
        <f t="shared" si="15"/>
        <v/>
      </c>
      <c r="BA78" s="272" t="str">
        <f t="shared" si="16"/>
        <v/>
      </c>
      <c r="BB78" s="273" t="str">
        <f t="shared" si="50"/>
        <v/>
      </c>
      <c r="BC78" s="472" t="str">
        <f t="shared" si="18"/>
        <v/>
      </c>
      <c r="BD78" s="499"/>
      <c r="BE78" s="278" t="str">
        <f t="shared" si="19"/>
        <v/>
      </c>
      <c r="BF78" s="1639"/>
      <c r="BG78" s="1639"/>
      <c r="BH78" s="1833"/>
      <c r="BI78" s="1465"/>
      <c r="BJ78" s="1849"/>
      <c r="BK78" s="500"/>
      <c r="BL78" s="11"/>
      <c r="BM78" s="1723"/>
      <c r="BN78" s="1528"/>
      <c r="BO78" s="1528"/>
      <c r="BP78" s="1528"/>
      <c r="BQ78" s="1528"/>
      <c r="BR78" s="1852"/>
      <c r="BS78" s="1528"/>
      <c r="BT78" s="1514"/>
      <c r="BU78" s="1528"/>
      <c r="BV78" s="1796"/>
      <c r="BW78" s="1798"/>
      <c r="BX78" s="474" t="str">
        <f t="shared" si="20"/>
        <v/>
      </c>
      <c r="BY78" s="475" t="str">
        <f>IF('JOURNÉE 1'!C79=0,"",'JOURNÉE 1'!C79)</f>
        <v/>
      </c>
      <c r="BZ78" s="7">
        <v>70</v>
      </c>
      <c r="CA78" s="1445" t="s">
        <v>545</v>
      </c>
      <c r="CB78" s="1446">
        <v>16</v>
      </c>
      <c r="CC78" s="1447" t="s">
        <v>546</v>
      </c>
      <c r="CD78" s="17" t="s">
        <v>530</v>
      </c>
      <c r="CE78" s="882" t="str">
        <f t="shared" si="55"/>
        <v>MAX2</v>
      </c>
      <c r="CF78" s="878" t="s">
        <v>553</v>
      </c>
      <c r="CG78" s="7"/>
      <c r="CH78" s="94"/>
      <c r="CI78" s="1301" t="str">
        <f>IF(ISNA(VLOOKUP(CA78,'JOURNÉE 1'!$C$10:$AC$257,27,FALSE)),"",VLOOKUP(CA78,'JOURNÉE 1'!$C$10:$AC$257,27,FALSE))</f>
        <v/>
      </c>
      <c r="CJ78" s="465" t="str">
        <f>IF(ISNA(VLOOKUP(CA78,'JOURNÉE 2'!$C$10:$V$259,20,FALSE)),"",VLOOKUP(CA78,'JOURNÉE 2'!$C$10:$V$259,20,FALSE))</f>
        <v/>
      </c>
      <c r="CK78" s="1263" t="str">
        <f t="shared" si="48"/>
        <v/>
      </c>
      <c r="CL78" s="1266" t="s">
        <v>2029</v>
      </c>
      <c r="CM78" s="476" t="s">
        <v>2029</v>
      </c>
      <c r="CN78" s="476" t="s">
        <v>2029</v>
      </c>
      <c r="CO78" s="476" t="s">
        <v>2029</v>
      </c>
      <c r="CP78" s="476"/>
      <c r="CQ78" s="476"/>
      <c r="CR78" s="476"/>
      <c r="CS78" s="476"/>
      <c r="CT78" s="476"/>
      <c r="CU78" s="477"/>
      <c r="CV78" s="476"/>
      <c r="CW78" s="1270"/>
      <c r="CX78" s="11"/>
      <c r="CY78" s="1551"/>
      <c r="CZ78" s="7" t="str">
        <f>IF('JOURNÉE 2'!C43="","",'JOURNÉE 2'!C43)</f>
        <v/>
      </c>
      <c r="DA78" s="7" t="str">
        <f t="shared" si="51"/>
        <v/>
      </c>
      <c r="DB78" s="7" t="str">
        <f>IF('JOURNÉE 2'!V43=0,"",'JOURNÉE 2'!V43)</f>
        <v/>
      </c>
      <c r="DC78" s="7" t="str">
        <f>IF('JOURNÉE 2'!AJ43=0,"",'JOURNÉE 2'!AJ43)</f>
        <v/>
      </c>
      <c r="DD78" s="17" t="str">
        <f>IF(ISNA(VLOOKUP(BX42,'JOURNÉE 1'!$C$10:$AP$45,1,FALSE)),"",VLOOKUP(BX42,'JOURNÉE 1'!$C$10:$AP$45,1,FALSE))</f>
        <v/>
      </c>
      <c r="DE78" s="7" t="str">
        <f t="array" ref="DE78">IFERROR(INDEX(DD$9:DD$44,SMALL(IF(FREQUENCY(IF(DD$9:DD$80&lt;&gt;"",MATCH(DD$9:DD$80,DD$9:DD$80,0),""),ROW(DD$9:DD$80)-9)&gt;1,ROW(DD$9:DD$80)-9,""),ROW(A70))),"")</f>
        <v/>
      </c>
      <c r="DF78" s="468" t="str">
        <f t="array" ref="DF78">IF(DE78="","",MIN(IF(CZ$9:CZ$80=$DE78,DB$9:DB$80,"")))</f>
        <v/>
      </c>
      <c r="DG78" s="468" t="str">
        <f t="array" ref="DG78">IF(DE78="","",MIN(IF(CZ$9:CZ$80=$DE78,DC$9:DC$80,"")))</f>
        <v/>
      </c>
      <c r="DH78" s="7" t="str">
        <f>IF(ISNA(VLOOKUP(DD78,'JOURNÉE 2'!$C$10:$V$45,16,FALSE)),"",VLOOKUP(DD78,'JOURNÉE 2'!$C$10:$V$45,16,FALSE))</f>
        <v/>
      </c>
      <c r="DI78" s="7" t="str">
        <f>IF(ISNA(VLOOKUP(DD78,'JOURNÉE 2'!$C$10:$AJ$45,26,FALSE)),"",VLOOKUP(DD78,'JOURNÉE 2'!$C$10:$AJ$45,26,FALSE))</f>
        <v/>
      </c>
      <c r="DJ78" s="7" t="str">
        <f t="shared" si="24"/>
        <v/>
      </c>
      <c r="DK78" s="7" t="str">
        <f t="shared" si="25"/>
        <v/>
      </c>
      <c r="DL78" s="468" t="str">
        <f t="shared" si="26"/>
        <v/>
      </c>
      <c r="DM78" s="468" t="str">
        <f t="shared" si="27"/>
        <v/>
      </c>
      <c r="DN78" s="7" t="str">
        <f t="shared" si="28"/>
        <v/>
      </c>
      <c r="DO78" s="7"/>
      <c r="DP78" s="7"/>
      <c r="DQ78" s="7"/>
      <c r="DR78" s="11"/>
      <c r="DS78" s="469" t="str">
        <f ca="1">OFFSET($DK$9,INT((ROWS($1:70)-1)/2),MOD(ROWS($1:70)+1,2))</f>
        <v/>
      </c>
      <c r="DT78" s="7" t="str">
        <f t="shared" ca="1" si="29"/>
        <v/>
      </c>
      <c r="DU78" s="468" t="str">
        <f ca="1">OFFSET($DM$9,INT((ROWS($1:70)-1)/2),MOD(ROWS($1:70)+1,2))</f>
        <v/>
      </c>
      <c r="DV78" s="7" t="str">
        <f ca="1">IF(DT78="","",IF(DT78=0,"",IF(DT78="AB","",RANK(DT78,$DT$9:$DT$151,1)+COUNTIF($DT$9:DT78,DT78)-1)))</f>
        <v/>
      </c>
      <c r="DW78" s="468" t="str">
        <f t="shared" ca="1" si="30"/>
        <v/>
      </c>
      <c r="DX78" s="469" t="str">
        <f ca="1">OFFSET($DK$81,INT((ROWS($1:70)-1)/2),MOD(ROWS($1:70)+1,2))</f>
        <v/>
      </c>
      <c r="DY78" s="7" t="str">
        <f t="shared" ca="1" si="31"/>
        <v/>
      </c>
      <c r="DZ78" s="468" t="str">
        <f ca="1">OFFSET($DM$81,INT((ROWS($1:70)-1)/2),MOD(ROWS($1:70)+1,2))</f>
        <v/>
      </c>
      <c r="EA78" s="7" t="str">
        <f ca="1">IF(DY78="","",IF(DY78=0,"",IF(DY78="AB","",RANK(DY78,$DY$9:$DY$151,1)+COUNTIF($DY$9:DY78,DY78)-1)))</f>
        <v/>
      </c>
      <c r="EB78" s="468" t="str">
        <f t="shared" ca="1" si="32"/>
        <v/>
      </c>
      <c r="EC78" s="469" t="str">
        <f ca="1">OFFSET($DK$153,INT((ROWS($1:70)-1)/2),MOD(ROWS($1:70)+1,2))</f>
        <v/>
      </c>
      <c r="ED78" s="7" t="str">
        <f t="shared" ca="1" si="33"/>
        <v/>
      </c>
      <c r="EE78" s="468" t="str">
        <f ca="1">OFFSET($DM$153,INT((ROWS($1:70)-1)/2),MOD(ROWS($1:70)+1,2))</f>
        <v/>
      </c>
      <c r="EF78" s="7" t="str">
        <f ca="1">IF(EC78="","",IF(EC78=0,"",IF(EC78="AB","",RANK(EC78,$EC$9:$EC$104,1)+COUNTIF($EC$9:EC78,EC78)-1)))</f>
        <v/>
      </c>
      <c r="EG78" s="498" t="str">
        <f t="shared" ca="1" si="34"/>
        <v/>
      </c>
      <c r="EH78" s="468" t="str">
        <f ca="1">OFFSET($DK$201,INT((ROWS($1:70)-1)/2),MOD(ROWS($1:70)+1,2))</f>
        <v/>
      </c>
      <c r="EI78" s="7" t="str">
        <f t="shared" ca="1" si="35"/>
        <v/>
      </c>
      <c r="EJ78" s="468" t="str">
        <f ca="1">OFFSET($DM$201,INT((ROWS($1:70)-1)/2),MOD(ROWS($1:70)+1,2))</f>
        <v/>
      </c>
      <c r="EK78" s="7" t="str">
        <f ca="1">IF(EI78="","",IF(EI78=0,"",IF(EI78="AB","",RANK(EI78,$EI$9:$EI$104,1)+COUNTIF($EI$9:EI78,EI78)-1)))</f>
        <v/>
      </c>
      <c r="EL78" s="7" t="str">
        <f t="shared" ca="1" si="36"/>
        <v/>
      </c>
      <c r="EM78" s="469" t="str">
        <f ca="1">OFFSET($DK$237,INT((ROWS($1:70)-1)/2),MOD(ROWS($1:70)+1,2))</f>
        <v/>
      </c>
      <c r="EN78" s="7" t="str">
        <f t="shared" ca="1" si="37"/>
        <v/>
      </c>
      <c r="EO78" s="468" t="str">
        <f ca="1">OFFSET($DM$237,INT((ROWS($1:70)-1)/2),MOD(ROWS($1:70)+1,2))</f>
        <v/>
      </c>
      <c r="EP78" s="7" t="str">
        <f ca="1">IF(EN78="","",IF(EN78=0,"",IF(EN78="AB","",RANK(EN78,$EN$9:$EN$128,1)+COUNTIF($EN$9:EN78,EN78)-1)))</f>
        <v/>
      </c>
      <c r="EQ78" s="7" t="str">
        <f t="shared" ca="1" si="38"/>
        <v/>
      </c>
      <c r="ER78" s="469" t="str">
        <f ca="1">OFFSET($DK$305,INT((ROWS($1:70)-1)/2),MOD(ROWS($1:70)+1,2))</f>
        <v/>
      </c>
      <c r="ES78" s="7" t="str">
        <f t="shared" ca="1" si="39"/>
        <v/>
      </c>
      <c r="ET78" s="468" t="str">
        <f ca="1">OFFSET($DM$305,INT((ROWS($1:70)-1)/2),MOD(ROWS($1:70)+1,2))</f>
        <v/>
      </c>
      <c r="EU78" s="7" t="str">
        <f ca="1">IF(ES78="","",IF(ES78=0,"",IF(ES78="AB","",RANK(ES78,$ES$9:$ES$180,1)+COUNTIF($ES$9:ES78,ES78)-1)))</f>
        <v/>
      </c>
      <c r="EV78" s="468" t="str">
        <f t="shared" ca="1" si="40"/>
        <v/>
      </c>
      <c r="EW78" s="469" t="str">
        <f ca="1">OFFSET($DK$373,INT((ROWS($1:70)-1)/2),MOD(ROWS($1:70)+1,2))</f>
        <v/>
      </c>
      <c r="EX78" s="7" t="str">
        <f t="shared" ca="1" si="41"/>
        <v/>
      </c>
      <c r="EY78" s="468" t="str">
        <f ca="1">OFFSET($DM$373,INT((ROWS($1:70)-1)/2),MOD(ROWS($1:70)+1,2))</f>
        <v/>
      </c>
      <c r="EZ78" s="7" t="str">
        <f ca="1">IF(EX78="","",IF(EX78=0,"",IF(EX78="AB","",RANK(EX78,$EX$9:$EX$128,1)+COUNTIF($EX$9:EX78,EX78)-1)))</f>
        <v/>
      </c>
      <c r="FA78" s="468" t="str">
        <f t="shared" ca="1" si="42"/>
        <v/>
      </c>
      <c r="FB78" s="469" t="str">
        <f ca="1">OFFSET($DK$433,INT((ROWS($1:70)-1)/2),MOD(ROWS($1:70)+1,2))</f>
        <v/>
      </c>
      <c r="FC78" s="7" t="str">
        <f t="shared" ca="1" si="44"/>
        <v/>
      </c>
      <c r="FD78" s="468" t="str">
        <f ca="1">OFFSET($DM$433,INT((ROWS($1:70)-1)/2),MOD(ROWS($1:70)+1,2))</f>
        <v/>
      </c>
      <c r="FE78" s="7" t="str">
        <f ca="1">IF(FC78="","",IF(FC78=0,"",IF(FC78="AB","",RANK(FC78,$FC$9:$FC$122,1)+COUNTIF($FC$9:FC78,FC78)-1)))</f>
        <v/>
      </c>
      <c r="FF78" s="7" t="str">
        <f t="shared" ca="1" si="45"/>
        <v/>
      </c>
      <c r="FG78" s="475"/>
    </row>
    <row r="79" spans="1:167" ht="15.75" customHeight="1" x14ac:dyDescent="0.4">
      <c r="A79" s="1639"/>
      <c r="B79" s="1831"/>
      <c r="C79" s="232" t="str">
        <f>IF(ISBLANK('JOURNÉE 2'!C80),"",'JOURNÉE 2'!C80)</f>
        <v/>
      </c>
      <c r="D79" s="98" t="str">
        <f>IF(ISBLANK('JOURNÉE 2'!D80),"",'JOURNÉE 2'!D80)</f>
        <v/>
      </c>
      <c r="E79" s="98" t="str">
        <f>IF(ISBLANK('JOURNÉE 2'!E80),"",'JOURNÉE 2'!E80)</f>
        <v/>
      </c>
      <c r="F79" s="87" t="str">
        <f>IF(ISBLANK('JOURNÉE 2'!F80),"",'JOURNÉE 2'!F80)</f>
        <v/>
      </c>
      <c r="G79" s="87" t="str">
        <f>IF(ISBLANK('JOURNÉE 2'!G80),"",'JOURNÉE 2'!G80)</f>
        <v/>
      </c>
      <c r="H79" s="470" t="str">
        <f>IF(ISBLANK('JOURNÉE 2'!I80),"",'JOURNÉE 2'!I80)</f>
        <v/>
      </c>
      <c r="I79" s="1834" t="str">
        <f>IF(ISBLANK('JOURNÉE 2'!K80),"",'JOURNÉE 2'!K80)</f>
        <v/>
      </c>
      <c r="J79" s="1466" t="str">
        <f>IF(OR(I79="",I79=0,I79=999),"",I79)</f>
        <v/>
      </c>
      <c r="K79" s="1466" t="str">
        <f>IF('JOURNÉE 1'!K80=0,"",'JOURNÉE 1'!K80)</f>
        <v/>
      </c>
      <c r="L79" s="1466" t="str">
        <f>IF(OR(K79="",K79=0,K79=999),"",K79)</f>
        <v/>
      </c>
      <c r="M79" s="141"/>
      <c r="N79" s="87"/>
      <c r="O79" s="141"/>
      <c r="P79" s="152"/>
      <c r="Q79" s="1825" t="str">
        <f>IF(I79="","",I79-$BE$5)</f>
        <v/>
      </c>
      <c r="R79" s="1466" t="str">
        <f>IF(I79="","",RANK(I79,($I$9:$K$260),1))</f>
        <v/>
      </c>
      <c r="S79" s="1466" t="str">
        <f>IF(R79&gt;20,"",IF(R79&lt;=190,40-((R79-1)*2),1))</f>
        <v/>
      </c>
      <c r="T79" s="1834" t="str">
        <f>IF(OR(I79=""),"",RANK(I79,($I$45:$I$80),1))</f>
        <v/>
      </c>
      <c r="U79" s="1466" t="str">
        <f>IF(OR(K79=""),"",RANK(K79,($K$45:$K$80),1))</f>
        <v/>
      </c>
      <c r="V79" s="1466" t="str">
        <f>IF(T79="","",IF(T79&gt;3,"",IF(T79=1,I79,IF(T79=2,I79,IF(T79=3,I79)))))</f>
        <v/>
      </c>
      <c r="W79" s="279" t="str">
        <f>IF(ISBLANK('JOURNÉE 2'!U80),"",'JOURNÉE 2'!U80)</f>
        <v/>
      </c>
      <c r="X79" s="83" t="str">
        <f t="shared" si="0"/>
        <v/>
      </c>
      <c r="Y79" s="140" t="str">
        <f>IF('JOURNÉE 1'!AB80=0,"",'JOURNÉE 1'!AB80)</f>
        <v/>
      </c>
      <c r="Z79" s="83" t="str">
        <f t="shared" si="1"/>
        <v/>
      </c>
      <c r="AA79" s="83" t="str">
        <f t="shared" si="56"/>
        <v/>
      </c>
      <c r="AB79" s="118" t="str">
        <f t="shared" si="49"/>
        <v/>
      </c>
      <c r="AC79" s="83" t="str">
        <f t="shared" si="3"/>
        <v/>
      </c>
      <c r="AD79" s="83" t="str">
        <f>IF('JOURNÉE 1'!AG80="","",'JOURNÉE 1'!AG80)</f>
        <v/>
      </c>
      <c r="AE79" s="455" t="str">
        <f t="shared" si="4"/>
        <v/>
      </c>
      <c r="AF79" s="85" t="str">
        <f t="shared" si="52"/>
        <v/>
      </c>
      <c r="AG79" s="85" t="str">
        <f t="shared" si="6"/>
        <v/>
      </c>
      <c r="AH79" s="85"/>
      <c r="AI79" s="85"/>
      <c r="AJ79" s="87"/>
      <c r="AK79" s="136"/>
      <c r="AL79" s="276" t="str">
        <f t="shared" si="7"/>
        <v/>
      </c>
      <c r="AM79" s="87" t="str">
        <f t="shared" si="8"/>
        <v/>
      </c>
      <c r="AN79" s="471" t="str">
        <f t="shared" si="53"/>
        <v/>
      </c>
      <c r="AO79" s="471" t="str">
        <f t="shared" si="10"/>
        <v/>
      </c>
      <c r="AP79" s="457" t="str">
        <f t="shared" si="11"/>
        <v/>
      </c>
      <c r="AQ79" s="284" t="str">
        <f>IF('JOURNÉE 1'!AP80="","",'JOURNÉE 1'!AP80)</f>
        <v/>
      </c>
      <c r="AR79" s="270" t="str">
        <f>IF('JOURNÉE 1'!AT80="","",'JOURNÉE 1'!AT80)</f>
        <v/>
      </c>
      <c r="AS79" s="270" t="str">
        <f t="shared" si="12"/>
        <v/>
      </c>
      <c r="AT79" s="270" t="str">
        <f t="shared" si="13"/>
        <v/>
      </c>
      <c r="AU79" s="288"/>
      <c r="AV79" s="289"/>
      <c r="AW79" s="288"/>
      <c r="AX79" s="288"/>
      <c r="AY79" s="270" t="str">
        <f t="shared" si="54"/>
        <v/>
      </c>
      <c r="AZ79" s="271" t="str">
        <f t="shared" si="15"/>
        <v/>
      </c>
      <c r="BA79" s="272" t="str">
        <f t="shared" si="16"/>
        <v/>
      </c>
      <c r="BB79" s="273" t="str">
        <f t="shared" si="50"/>
        <v/>
      </c>
      <c r="BC79" s="472" t="str">
        <f t="shared" si="18"/>
        <v/>
      </c>
      <c r="BD79" s="499"/>
      <c r="BE79" s="278" t="str">
        <f t="shared" si="19"/>
        <v/>
      </c>
      <c r="BF79" s="1639"/>
      <c r="BG79" s="1639"/>
      <c r="BH79" s="1823" t="str">
        <f>IF('JOURNÉE 1'!K80=0,"",'JOURNÉE 1'!K80)</f>
        <v/>
      </c>
      <c r="BI79" s="1815" t="str">
        <f>IF(ISBLANK('JOURNÉE 2'!K80),"",'JOURNÉE 2'!K80)</f>
        <v/>
      </c>
      <c r="BJ79" s="1817" t="str">
        <f>IF(BW79="","",BW79)</f>
        <v/>
      </c>
      <c r="BK79" s="500"/>
      <c r="BL79" s="11"/>
      <c r="BM79" s="1513" t="str">
        <f>IF(OR(C79="",C110=""),"",CONCATENATE(C79,C110))</f>
        <v/>
      </c>
      <c r="BN79" s="1606" t="str">
        <f>IF(OR('JOURNÉE 1'!C80="",'JOURNÉE 1'!C81=""),"",CONCATENATE('JOURNÉE 1'!C80,'JOURNÉE 1'!C81))</f>
        <v/>
      </c>
      <c r="BO79" s="1606" t="str">
        <f>IF(I79="","",I79)</f>
        <v/>
      </c>
      <c r="BP79" s="1855">
        <f>IF(ISNA(VLOOKUP(BM79,'JOURNÉE 1'!$BI$10:$BK$257,2,FALSE)),"",VLOOKUP(BM79,'JOURNÉE 1'!$BI$10:$BK$257,2,FALSE))</f>
        <v>0</v>
      </c>
      <c r="BQ79" s="1853" t="str">
        <f>IF(BO79="","",MIN(BO79:BP79))</f>
        <v/>
      </c>
      <c r="BR79" s="1851" t="str">
        <f>IF(BS79="","",MIN(BS79:BT79))</f>
        <v/>
      </c>
      <c r="BS79" s="1606" t="str">
        <f>IF('JOURNÉE 1'!L80=0,"",'JOURNÉE 1'!L80)</f>
        <v/>
      </c>
      <c r="BT79" s="1809" t="str">
        <f>IF(ISNA(VLOOKUP(BN79,'JOURNÉE 2'!$BE$10:$BF$257,2,FALSE)),"",VLOOKUP(BN79,'JOURNÉE 2'!$BE$10:$BF$257,2,FALSE))</f>
        <v/>
      </c>
      <c r="BU79" s="1606" t="str">
        <f>IF(BT79=BR79,"",BR79)</f>
        <v/>
      </c>
      <c r="BV79" s="1795" t="str">
        <f>IF(BP79=BQ79,"",BQ79)</f>
        <v/>
      </c>
      <c r="BW79" s="1797"/>
      <c r="BX79" s="474" t="str">
        <f t="shared" si="20"/>
        <v/>
      </c>
      <c r="BY79" s="475" t="str">
        <f>IF('JOURNÉE 1'!C80=0,"",'JOURNÉE 1'!C80)</f>
        <v/>
      </c>
      <c r="BZ79" s="7">
        <v>71</v>
      </c>
      <c r="CA79" s="1445" t="s">
        <v>547</v>
      </c>
      <c r="CB79" s="1446">
        <v>14.5</v>
      </c>
      <c r="CC79" s="1447" t="s">
        <v>548</v>
      </c>
      <c r="CD79" s="17" t="s">
        <v>530</v>
      </c>
      <c r="CE79" s="882" t="str">
        <f t="shared" si="55"/>
        <v>MAX2</v>
      </c>
      <c r="CF79" s="878" t="s">
        <v>286</v>
      </c>
      <c r="CG79" s="7"/>
      <c r="CH79" s="94"/>
      <c r="CI79" s="1301" t="str">
        <f>IF(ISNA(VLOOKUP(CA79,'JOURNÉE 1'!$C$10:$AC$257,27,FALSE)),"",VLOOKUP(CA79,'JOURNÉE 1'!$C$10:$AC$257,27,FALSE))</f>
        <v/>
      </c>
      <c r="CJ79" s="465" t="str">
        <f>IF(ISNA(VLOOKUP(CA79,'JOURNÉE 2'!$C$10:$V$259,20,FALSE)),"",VLOOKUP(CA79,'JOURNÉE 2'!$C$10:$V$259,20,FALSE))</f>
        <v/>
      </c>
      <c r="CK79" s="1263" t="str">
        <f t="shared" si="48"/>
        <v/>
      </c>
      <c r="CL79" s="1266" t="s">
        <v>2029</v>
      </c>
      <c r="CM79" s="476" t="s">
        <v>2029</v>
      </c>
      <c r="CN79" s="476" t="s">
        <v>2029</v>
      </c>
      <c r="CO79" s="476" t="s">
        <v>2029</v>
      </c>
      <c r="CP79" s="476"/>
      <c r="CQ79" s="476"/>
      <c r="CR79" s="476"/>
      <c r="CS79" s="476"/>
      <c r="CT79" s="476"/>
      <c r="CU79" s="477"/>
      <c r="CV79" s="476"/>
      <c r="CW79" s="1270"/>
      <c r="CX79" s="11"/>
      <c r="CY79" s="1551"/>
      <c r="CZ79" s="7" t="str">
        <f>IF('JOURNÉE 2'!C44="","",'JOURNÉE 2'!C44)</f>
        <v/>
      </c>
      <c r="DA79" s="7" t="str">
        <f t="shared" si="51"/>
        <v/>
      </c>
      <c r="DB79" s="7" t="str">
        <f>IF('JOURNÉE 2'!V44=0,"",'JOURNÉE 2'!V44)</f>
        <v/>
      </c>
      <c r="DC79" s="7" t="str">
        <f>IF('JOURNÉE 2'!AJ44=0,"",'JOURNÉE 2'!AJ44)</f>
        <v/>
      </c>
      <c r="DD79" s="17" t="str">
        <f>IF(ISNA(VLOOKUP(BX43,'JOURNÉE 1'!$C$10:$AP$45,1,FALSE)),"",VLOOKUP(BX43,'JOURNÉE 1'!$C$10:$AP$45,1,FALSE))</f>
        <v/>
      </c>
      <c r="DE79" s="7" t="str">
        <f t="array" ref="DE79">IFERROR(INDEX(DD$9:DD$44,SMALL(IF(FREQUENCY(IF(DD$9:DD$80&lt;&gt;"",MATCH(DD$9:DD$80,DD$9:DD$80,0),""),ROW(DD$9:DD$80)-9)&gt;1,ROW(DD$9:DD$80)-9,""),ROW(A71))),"")</f>
        <v/>
      </c>
      <c r="DF79" s="468" t="str">
        <f t="array" ref="DF79">IF(DE79="","",MIN(IF(CZ$9:CZ$80=$DE79,DB$9:DB$80,"")))</f>
        <v/>
      </c>
      <c r="DG79" s="468" t="str">
        <f t="array" ref="DG79">IF(DE79="","",MIN(IF(CZ$9:CZ$80=$DE79,DC$9:DC$80,"")))</f>
        <v/>
      </c>
      <c r="DH79" s="7" t="str">
        <f>IF(ISNA(VLOOKUP(DD79,'JOURNÉE 2'!$C$10:$V$45,16,FALSE)),"",VLOOKUP(DD79,'JOURNÉE 2'!$C$10:$V$45,16,FALSE))</f>
        <v/>
      </c>
      <c r="DI79" s="7" t="str">
        <f>IF(ISNA(VLOOKUP(DD79,'JOURNÉE 2'!$C$10:$AJ$45,26,FALSE)),"",VLOOKUP(DD79,'JOURNÉE 2'!$C$10:$AJ$45,26,FALSE))</f>
        <v/>
      </c>
      <c r="DJ79" s="7" t="str">
        <f t="shared" si="24"/>
        <v/>
      </c>
      <c r="DK79" s="7" t="str">
        <f t="shared" si="25"/>
        <v/>
      </c>
      <c r="DL79" s="468" t="str">
        <f t="shared" si="26"/>
        <v/>
      </c>
      <c r="DM79" s="468" t="str">
        <f t="shared" si="27"/>
        <v/>
      </c>
      <c r="DN79" s="7" t="str">
        <f t="shared" si="28"/>
        <v/>
      </c>
      <c r="DO79" s="7"/>
      <c r="DP79" s="7"/>
      <c r="DQ79" s="7"/>
      <c r="DR79" s="11"/>
      <c r="DS79" s="469" t="str">
        <f ca="1">OFFSET($DK$9,INT((ROWS($1:71)-1)/2),MOD(ROWS($1:71)+1,2))</f>
        <v/>
      </c>
      <c r="DT79" s="7" t="str">
        <f t="shared" ca="1" si="29"/>
        <v/>
      </c>
      <c r="DU79" s="468" t="str">
        <f ca="1">OFFSET($DM$9,INT((ROWS($1:71)-1)/2),MOD(ROWS($1:71)+1,2))</f>
        <v/>
      </c>
      <c r="DV79" s="7" t="str">
        <f ca="1">IF(DT79="","",IF(DT79=0,"",IF(DT79="AB","",RANK(DT79,$DT$9:$DT$151,1)+COUNTIF($DT$9:DT79,DT79)-1)))</f>
        <v/>
      </c>
      <c r="DW79" s="468" t="str">
        <f t="shared" ca="1" si="30"/>
        <v/>
      </c>
      <c r="DX79" s="469" t="str">
        <f ca="1">OFFSET($DK$81,INT((ROWS($1:71)-1)/2),MOD(ROWS($1:71)+1,2))</f>
        <v/>
      </c>
      <c r="DY79" s="7" t="str">
        <f t="shared" ca="1" si="31"/>
        <v/>
      </c>
      <c r="DZ79" s="468" t="str">
        <f ca="1">OFFSET($DM$81,INT((ROWS($1:71)-1)/2),MOD(ROWS($1:71)+1,2))</f>
        <v/>
      </c>
      <c r="EA79" s="7" t="str">
        <f ca="1">IF(DY79="","",IF(DY79=0,"",IF(DY79="AB","",RANK(DY79,$DY$9:$DY$151,1)+COUNTIF($DY$9:DY79,DY79)-1)))</f>
        <v/>
      </c>
      <c r="EB79" s="468" t="str">
        <f t="shared" ca="1" si="32"/>
        <v/>
      </c>
      <c r="EC79" s="469" t="str">
        <f ca="1">OFFSET($DK$153,INT((ROWS($1:71)-1)/2),MOD(ROWS($1:71)+1,2))</f>
        <v/>
      </c>
      <c r="ED79" s="7" t="str">
        <f t="shared" ca="1" si="33"/>
        <v/>
      </c>
      <c r="EE79" s="468" t="str">
        <f ca="1">OFFSET($DM$153,INT((ROWS($1:71)-1)/2),MOD(ROWS($1:71)+1,2))</f>
        <v/>
      </c>
      <c r="EF79" s="7" t="str">
        <f ca="1">IF(EC79="","",IF(EC79=0,"",IF(EC79="AB","",RANK(EC79,$EC$9:$EC$104,1)+COUNTIF($EC$9:EC79,EC79)-1)))</f>
        <v/>
      </c>
      <c r="EG79" s="498" t="str">
        <f t="shared" ca="1" si="34"/>
        <v/>
      </c>
      <c r="EH79" s="468" t="str">
        <f ca="1">OFFSET($DK$201,INT((ROWS($1:71)-1)/2),MOD(ROWS($1:71)+1,2))</f>
        <v/>
      </c>
      <c r="EI79" s="7" t="str">
        <f t="shared" ca="1" si="35"/>
        <v/>
      </c>
      <c r="EJ79" s="468" t="str">
        <f ca="1">OFFSET($DM$201,INT((ROWS($1:71)-1)/2),MOD(ROWS($1:71)+1,2))</f>
        <v/>
      </c>
      <c r="EK79" s="7" t="str">
        <f ca="1">IF(EI79="","",IF(EI79=0,"",IF(EI79="AB","",RANK(EI79,$EI$9:$EI$104,1)+COUNTIF($EI$9:EI79,EI79)-1)))</f>
        <v/>
      </c>
      <c r="EL79" s="7" t="str">
        <f t="shared" ca="1" si="36"/>
        <v/>
      </c>
      <c r="EM79" s="469" t="str">
        <f ca="1">OFFSET($DK$237,INT((ROWS($1:71)-1)/2),MOD(ROWS($1:71)+1,2))</f>
        <v/>
      </c>
      <c r="EN79" s="7" t="str">
        <f t="shared" ca="1" si="37"/>
        <v/>
      </c>
      <c r="EO79" s="468" t="str">
        <f ca="1">OFFSET($DM$237,INT((ROWS($1:71)-1)/2),MOD(ROWS($1:71)+1,2))</f>
        <v/>
      </c>
      <c r="EP79" s="7" t="str">
        <f ca="1">IF(EN79="","",IF(EN79=0,"",IF(EN79="AB","",RANK(EN79,$EN$9:$EN$128,1)+COUNTIF($EN$9:EN79,EN79)-1)))</f>
        <v/>
      </c>
      <c r="EQ79" s="7" t="str">
        <f t="shared" ca="1" si="38"/>
        <v/>
      </c>
      <c r="ER79" s="469">
        <f ca="1">OFFSET($DK$305,INT((ROWS($1:71)-1)/2),MOD(ROWS($1:71)+1,2))</f>
        <v>111</v>
      </c>
      <c r="ES79" s="7">
        <f t="shared" ca="1" si="39"/>
        <v>111</v>
      </c>
      <c r="ET79" s="468">
        <f ca="1">OFFSET($DM$305,INT((ROWS($1:71)-1)/2),MOD(ROWS($1:71)+1,2))</f>
        <v>75</v>
      </c>
      <c r="EU79" s="7">
        <f ca="1">IF(ES79="","",IF(ES79=0,"",IF(ES79="AB","",RANK(ES79,$ES$9:$ES$180,1)+COUNTIF($ES$9:ES79,ES79)-1)))</f>
        <v>9</v>
      </c>
      <c r="EV79" s="468">
        <f t="shared" ca="1" si="40"/>
        <v>75</v>
      </c>
      <c r="EW79" s="469" t="str">
        <f ca="1">OFFSET($DK$373,INT((ROWS($1:71)-1)/2),MOD(ROWS($1:71)+1,2))</f>
        <v/>
      </c>
      <c r="EX79" s="7" t="str">
        <f t="shared" ca="1" si="41"/>
        <v/>
      </c>
      <c r="EY79" s="468" t="str">
        <f ca="1">OFFSET($DM$373,INT((ROWS($1:71)-1)/2),MOD(ROWS($1:71)+1,2))</f>
        <v/>
      </c>
      <c r="EZ79" s="7" t="str">
        <f ca="1">IF(EX79="","",IF(EX79=0,"",IF(EX79="AB","",RANK(EX79,$EX$9:$EX$128,1)+COUNTIF($EX$9:EX79,EX79)-1)))</f>
        <v/>
      </c>
      <c r="FA79" s="468" t="str">
        <f t="shared" ca="1" si="42"/>
        <v/>
      </c>
      <c r="FB79" s="469" t="str">
        <f ca="1">OFFSET($DK$433,INT((ROWS($1:71)-1)/2),MOD(ROWS($1:71)+1,2))</f>
        <v/>
      </c>
      <c r="FC79" s="7" t="str">
        <f t="shared" ca="1" si="44"/>
        <v/>
      </c>
      <c r="FD79" s="468" t="str">
        <f ca="1">OFFSET($DM$433,INT((ROWS($1:71)-1)/2),MOD(ROWS($1:71)+1,2))</f>
        <v/>
      </c>
      <c r="FE79" s="7" t="str">
        <f ca="1">IF(FC79="","",IF(FC79=0,"",IF(FC79="AB","",RANK(FC79,$FC$9:$FC$122,1)+COUNTIF($FC$9:FC79,FC79)-1)))</f>
        <v/>
      </c>
      <c r="FF79" s="7" t="str">
        <f t="shared" ca="1" si="45"/>
        <v/>
      </c>
      <c r="FG79" s="475"/>
    </row>
    <row r="80" spans="1:167" ht="15.75" customHeight="1" thickBot="1" x14ac:dyDescent="0.45">
      <c r="A80" s="1640"/>
      <c r="B80" s="1640"/>
      <c r="C80" s="189" t="str">
        <f>IF(ISBLANK('JOURNÉE 2'!C81),"",'JOURNÉE 2'!C81)</f>
        <v/>
      </c>
      <c r="D80" s="215" t="str">
        <f>IF(ISBLANK('JOURNÉE 2'!D81),"",'JOURNÉE 2'!D81)</f>
        <v/>
      </c>
      <c r="E80" s="215" t="str">
        <f>IF(ISBLANK('JOURNÉE 2'!E81),"",'JOURNÉE 2'!E81)</f>
        <v/>
      </c>
      <c r="F80" s="99" t="str">
        <f>IF(ISBLANK('JOURNÉE 2'!F81),"",'JOURNÉE 2'!F81)</f>
        <v/>
      </c>
      <c r="G80" s="99" t="str">
        <f>IF(ISBLANK('JOURNÉE 2'!G81),"",'JOURNÉE 2'!G81)</f>
        <v/>
      </c>
      <c r="H80" s="186" t="str">
        <f>IF(ISBLANK('JOURNÉE 2'!I81),"",'JOURNÉE 2'!I81)</f>
        <v/>
      </c>
      <c r="I80" s="1833"/>
      <c r="J80" s="1465"/>
      <c r="K80" s="1465"/>
      <c r="L80" s="1465"/>
      <c r="M80" s="99"/>
      <c r="N80" s="99"/>
      <c r="O80" s="99"/>
      <c r="P80" s="110"/>
      <c r="Q80" s="1826"/>
      <c r="R80" s="1816"/>
      <c r="S80" s="1816"/>
      <c r="T80" s="1824"/>
      <c r="U80" s="1816"/>
      <c r="V80" s="1816"/>
      <c r="W80" s="486" t="str">
        <f>IF(ISBLANK('JOURNÉE 2'!U81),"",'JOURNÉE 2'!U81)</f>
        <v/>
      </c>
      <c r="X80" s="101" t="str">
        <f t="shared" si="0"/>
        <v/>
      </c>
      <c r="Y80" s="209" t="str">
        <f>IF('JOURNÉE 1'!AB81=0,"",'JOURNÉE 1'!AB81)</f>
        <v/>
      </c>
      <c r="Z80" s="101" t="str">
        <f t="shared" si="1"/>
        <v/>
      </c>
      <c r="AA80" s="101" t="str">
        <f t="shared" si="56"/>
        <v/>
      </c>
      <c r="AB80" s="101" t="str">
        <f t="shared" si="49"/>
        <v/>
      </c>
      <c r="AC80" s="101" t="str">
        <f t="shared" si="3"/>
        <v/>
      </c>
      <c r="AD80" s="101" t="str">
        <f>IF('JOURNÉE 1'!AG81="","",'JOURNÉE 1'!AG81)</f>
        <v/>
      </c>
      <c r="AE80" s="487" t="str">
        <f t="shared" si="4"/>
        <v/>
      </c>
      <c r="AF80" s="99" t="str">
        <f t="shared" si="52"/>
        <v/>
      </c>
      <c r="AG80" s="110" t="str">
        <f t="shared" si="6"/>
        <v/>
      </c>
      <c r="AH80" s="110"/>
      <c r="AI80" s="110"/>
      <c r="AJ80" s="99"/>
      <c r="AK80" s="100"/>
      <c r="AL80" s="276" t="str">
        <f t="shared" si="7"/>
        <v/>
      </c>
      <c r="AM80" s="99" t="str">
        <f t="shared" si="8"/>
        <v/>
      </c>
      <c r="AN80" s="101" t="str">
        <f t="shared" si="53"/>
        <v/>
      </c>
      <c r="AO80" s="101" t="str">
        <f t="shared" si="10"/>
        <v/>
      </c>
      <c r="AP80" s="457" t="str">
        <f t="shared" si="11"/>
        <v/>
      </c>
      <c r="AQ80" s="283" t="str">
        <f>IF('JOURNÉE 1'!AP81="","",'JOURNÉE 1'!AP81)</f>
        <v/>
      </c>
      <c r="AR80" s="283" t="str">
        <f>IF('JOURNÉE 1'!AT81="","",'JOURNÉE 1'!AT81)</f>
        <v/>
      </c>
      <c r="AS80" s="283" t="str">
        <f t="shared" si="12"/>
        <v/>
      </c>
      <c r="AT80" s="283" t="str">
        <f t="shared" si="13"/>
        <v/>
      </c>
      <c r="AU80" s="283"/>
      <c r="AV80" s="330"/>
      <c r="AW80" s="283"/>
      <c r="AX80" s="283"/>
      <c r="AY80" s="283" t="str">
        <f t="shared" si="54"/>
        <v/>
      </c>
      <c r="AZ80" s="488" t="str">
        <f t="shared" si="15"/>
        <v/>
      </c>
      <c r="BA80" s="489" t="str">
        <f t="shared" si="16"/>
        <v/>
      </c>
      <c r="BB80" s="481" t="str">
        <f t="shared" si="50"/>
        <v/>
      </c>
      <c r="BC80" s="481" t="str">
        <f t="shared" si="18"/>
        <v/>
      </c>
      <c r="BD80" s="481"/>
      <c r="BE80" s="278" t="str">
        <f t="shared" si="19"/>
        <v/>
      </c>
      <c r="BF80" s="1640"/>
      <c r="BG80" s="1640"/>
      <c r="BH80" s="1824"/>
      <c r="BI80" s="1816"/>
      <c r="BJ80" s="1818"/>
      <c r="BK80" s="214"/>
      <c r="BL80" s="11"/>
      <c r="BM80" s="1824"/>
      <c r="BN80" s="1816"/>
      <c r="BO80" s="1816"/>
      <c r="BP80" s="1816"/>
      <c r="BQ80" s="1854"/>
      <c r="BR80" s="1826"/>
      <c r="BS80" s="1528"/>
      <c r="BT80" s="1514"/>
      <c r="BU80" s="1816"/>
      <c r="BV80" s="1867"/>
      <c r="BW80" s="1799"/>
      <c r="BX80" s="491" t="str">
        <f t="shared" si="20"/>
        <v/>
      </c>
      <c r="BY80" s="501" t="str">
        <f>IF('JOURNÉE 1'!C81=0,"",'JOURNÉE 1'!C81)</f>
        <v/>
      </c>
      <c r="BZ80" s="7">
        <v>72</v>
      </c>
      <c r="CA80" s="1445" t="s">
        <v>282</v>
      </c>
      <c r="CB80" s="1446">
        <v>3</v>
      </c>
      <c r="CC80" s="1447" t="s">
        <v>549</v>
      </c>
      <c r="CD80" s="17" t="s">
        <v>550</v>
      </c>
      <c r="CE80" s="882" t="str">
        <f t="shared" si="55"/>
        <v>MAX1</v>
      </c>
      <c r="CF80" s="878" t="s">
        <v>275</v>
      </c>
      <c r="CG80" s="7"/>
      <c r="CH80" s="94"/>
      <c r="CI80" s="1301" t="str">
        <f>IF(ISNA(VLOOKUP(CA80,'JOURNÉE 1'!$C$10:$AC$257,27,FALSE)),"",VLOOKUP(CA80,'JOURNÉE 1'!$C$10:$AC$257,27,FALSE))</f>
        <v/>
      </c>
      <c r="CJ80" s="465">
        <f>IF(ISNA(VLOOKUP(CA80,'JOURNÉE 2'!$C$10:$V$259,20,FALSE)),"",VLOOKUP(CA80,'JOURNÉE 2'!$C$10:$V$259,20,FALSE))</f>
        <v>73</v>
      </c>
      <c r="CK80" s="1263">
        <f t="shared" si="48"/>
        <v>73</v>
      </c>
      <c r="CL80" s="1266">
        <v>73</v>
      </c>
      <c r="CM80" s="476">
        <v>87</v>
      </c>
      <c r="CN80" s="476">
        <v>77</v>
      </c>
      <c r="CO80" s="476">
        <v>73</v>
      </c>
      <c r="CP80" s="476"/>
      <c r="CQ80" s="476"/>
      <c r="CR80" s="476"/>
      <c r="CS80" s="476"/>
      <c r="CT80" s="476"/>
      <c r="CU80" s="477"/>
      <c r="CV80" s="476"/>
      <c r="CW80" s="1270"/>
      <c r="CX80" s="11"/>
      <c r="CY80" s="1776"/>
      <c r="CZ80" s="252" t="str">
        <f>IF('JOURNÉE 2'!C45="","",'JOURNÉE 2'!C45)</f>
        <v/>
      </c>
      <c r="DA80" s="252" t="str">
        <f t="shared" si="51"/>
        <v/>
      </c>
      <c r="DB80" s="252" t="str">
        <f>IF('JOURNÉE 2'!V45=0,"",'JOURNÉE 2'!V45)</f>
        <v/>
      </c>
      <c r="DC80" s="252" t="str">
        <f>IF('JOURNÉE 2'!AJ45=0,"",'JOURNÉE 2'!AJ45)</f>
        <v/>
      </c>
      <c r="DD80" s="1021" t="str">
        <f>IF(ISNA(VLOOKUP(BX44,'JOURNÉE 1'!$C$10:$AP$45,1,FALSE)),"",VLOOKUP(BX44,'JOURNÉE 1'!$C$10:$AP$45,1,FALSE))</f>
        <v/>
      </c>
      <c r="DE80" s="252" t="str">
        <f t="array" ref="DE80">IFERROR(INDEX(DD$9:DD$44,SMALL(IF(FREQUENCY(IF(DD$9:DD$80&lt;&gt;"",MATCH(DD$9:DD$80,DD$9:DD$80,0),""),ROW(DD$9:DD$80)-9)&gt;1,ROW(DD$9:DD$80)-9,""),ROW(A72))),"")</f>
        <v/>
      </c>
      <c r="DF80" s="502" t="str">
        <f t="array" ref="DF80">IF(DE80="","",MIN(IF(CZ$9:CZ$80=$DE80,DB$9:DB$80,"")))</f>
        <v/>
      </c>
      <c r="DG80" s="502" t="str">
        <f t="array" ref="DG80">IF(DE80="","",MIN(IF(CZ$9:CZ$80=$DE80,DC$9:DC$80,"")))</f>
        <v/>
      </c>
      <c r="DH80" s="252" t="str">
        <f>IF(ISNA(VLOOKUP(DD80,'JOURNÉE 2'!$C$10:$V$45,16,FALSE)),"",VLOOKUP(DD80,'JOURNÉE 2'!$C$10:$V$45,16,FALSE))</f>
        <v/>
      </c>
      <c r="DI80" s="252" t="str">
        <f>IF(ISNA(VLOOKUP(DD80,'JOURNÉE 2'!$C$10:$AJ$45,26,FALSE)),"",VLOOKUP(DD80,'JOURNÉE 2'!$C$10:$AJ$45,26,FALSE))</f>
        <v/>
      </c>
      <c r="DJ80" s="252" t="str">
        <f t="shared" si="24"/>
        <v/>
      </c>
      <c r="DK80" s="252" t="str">
        <f t="shared" si="25"/>
        <v/>
      </c>
      <c r="DL80" s="502" t="str">
        <f t="shared" si="26"/>
        <v/>
      </c>
      <c r="DM80" s="502" t="str">
        <f t="shared" si="27"/>
        <v/>
      </c>
      <c r="DN80" s="252" t="str">
        <f t="shared" si="28"/>
        <v/>
      </c>
      <c r="DO80" s="252"/>
      <c r="DP80" s="252"/>
      <c r="DQ80" s="252"/>
      <c r="DR80" s="253"/>
      <c r="DS80" s="469" t="str">
        <f ca="1">OFFSET($DK$9,INT((ROWS($1:72)-1)/2),MOD(ROWS($1:72)+1,2))</f>
        <v/>
      </c>
      <c r="DT80" s="7" t="str">
        <f t="shared" ca="1" si="29"/>
        <v/>
      </c>
      <c r="DU80" s="468" t="str">
        <f ca="1">OFFSET($DM$9,INT((ROWS($1:72)-1)/2),MOD(ROWS($1:72)+1,2))</f>
        <v/>
      </c>
      <c r="DV80" s="7" t="str">
        <f ca="1">IF(DT80="","",IF(DT80=0,"",IF(DT80="AB","",RANK(DT80,$DT$9:$DT$151,1)+COUNTIF($DT$9:DT80,DT80)-1)))</f>
        <v/>
      </c>
      <c r="DW80" s="468" t="str">
        <f t="shared" ca="1" si="30"/>
        <v/>
      </c>
      <c r="DX80" s="469" t="str">
        <f ca="1">OFFSET($DK$81,INT((ROWS($1:72)-1)/2),MOD(ROWS($1:72)+1,2))</f>
        <v/>
      </c>
      <c r="DY80" s="7" t="str">
        <f t="shared" ca="1" si="31"/>
        <v/>
      </c>
      <c r="DZ80" s="468" t="str">
        <f ca="1">OFFSET($DM$81,INT((ROWS($1:72)-1)/2),MOD(ROWS($1:72)+1,2))</f>
        <v/>
      </c>
      <c r="EA80" s="7" t="str">
        <f ca="1">IF(DY80="","",IF(DY80=0,"",IF(DY80="AB","",RANK(DY80,$DY$9:$DY$151,1)+COUNTIF($DY$9:DY80,DY80)-1)))</f>
        <v/>
      </c>
      <c r="EB80" s="468" t="str">
        <f t="shared" ca="1" si="32"/>
        <v/>
      </c>
      <c r="EC80" s="469" t="str">
        <f ca="1">OFFSET($DK$153,INT((ROWS($1:72)-1)/2),MOD(ROWS($1:72)+1,2))</f>
        <v/>
      </c>
      <c r="ED80" s="7" t="str">
        <f t="shared" ca="1" si="33"/>
        <v/>
      </c>
      <c r="EE80" s="468" t="str">
        <f ca="1">OFFSET($DM$153,INT((ROWS($1:72)-1)/2),MOD(ROWS($1:72)+1,2))</f>
        <v/>
      </c>
      <c r="EF80" s="7" t="str">
        <f ca="1">IF(EC80="","",IF(EC80=0,"",IF(EC80="AB","",RANK(EC80,$EC$9:$EC$104,1)+COUNTIF($EC$9:EC80,EC80)-1)))</f>
        <v/>
      </c>
      <c r="EG80" s="498" t="str">
        <f t="shared" ca="1" si="34"/>
        <v/>
      </c>
      <c r="EH80" s="468" t="str">
        <f ca="1">OFFSET($DK$201,INT((ROWS($1:72)-1)/2),MOD(ROWS($1:72)+1,2))</f>
        <v/>
      </c>
      <c r="EI80" s="7" t="str">
        <f t="shared" ca="1" si="35"/>
        <v/>
      </c>
      <c r="EJ80" s="468" t="str">
        <f ca="1">OFFSET($DM$201,INT((ROWS($1:72)-1)/2),MOD(ROWS($1:72)+1,2))</f>
        <v/>
      </c>
      <c r="EK80" s="7" t="str">
        <f ca="1">IF(EI80="","",IF(EI80=0,"",IF(EI80="AB","",RANK(EI80,$EI$9:$EI$104,1)+COUNTIF($EI$9:EI80,EI80)-1)))</f>
        <v/>
      </c>
      <c r="EL80" s="252" t="str">
        <f t="shared" ca="1" si="36"/>
        <v/>
      </c>
      <c r="EM80" s="469" t="str">
        <f ca="1">OFFSET($DK$237,INT((ROWS($1:72)-1)/2),MOD(ROWS($1:72)+1,2))</f>
        <v/>
      </c>
      <c r="EN80" s="7" t="str">
        <f t="shared" ca="1" si="37"/>
        <v/>
      </c>
      <c r="EO80" s="468" t="str">
        <f ca="1">OFFSET($DM$237,INT((ROWS($1:72)-1)/2),MOD(ROWS($1:72)+1,2))</f>
        <v/>
      </c>
      <c r="EP80" s="7" t="str">
        <f ca="1">IF(EN80="","",IF(EN80=0,"",IF(EN80="AB","",RANK(EN80,$EN$9:$EN$128,1)+COUNTIF($EN$9:EN80,EN80)-1)))</f>
        <v/>
      </c>
      <c r="EQ80" s="7" t="str">
        <f t="shared" ca="1" si="38"/>
        <v/>
      </c>
      <c r="ER80" s="469" t="str">
        <f ca="1">OFFSET($DK$305,INT((ROWS($1:72)-1)/2),MOD(ROWS($1:72)+1,2))</f>
        <v/>
      </c>
      <c r="ES80" s="7" t="str">
        <f t="shared" ca="1" si="39"/>
        <v/>
      </c>
      <c r="ET80" s="468" t="str">
        <f ca="1">OFFSET($DM$305,INT((ROWS($1:72)-1)/2),MOD(ROWS($1:72)+1,2))</f>
        <v/>
      </c>
      <c r="EU80" s="7" t="str">
        <f ca="1">IF(ES80="","",IF(ES80=0,"",IF(ES80="AB","",RANK(ES80,$ES$9:$ES$180,1)+COUNTIF($ES$9:ES80,ES80)-1)))</f>
        <v/>
      </c>
      <c r="EV80" s="468" t="str">
        <f t="shared" ca="1" si="40"/>
        <v/>
      </c>
      <c r="EW80" s="469" t="str">
        <f ca="1">OFFSET($DK$373,INT((ROWS($1:72)-1)/2),MOD(ROWS($1:72)+1,2))</f>
        <v/>
      </c>
      <c r="EX80" s="7" t="str">
        <f t="shared" ca="1" si="41"/>
        <v/>
      </c>
      <c r="EY80" s="468" t="str">
        <f ca="1">OFFSET($DM$373,INT((ROWS($1:72)-1)/2),MOD(ROWS($1:72)+1,2))</f>
        <v/>
      </c>
      <c r="EZ80" s="7" t="str">
        <f ca="1">IF(EX80="","",IF(EX80=0,"",IF(EX80="AB","",RANK(EX80,$EX$9:$EX$128,1)+COUNTIF($EX$9:EX80,EX80)-1)))</f>
        <v/>
      </c>
      <c r="FA80" s="468" t="str">
        <f t="shared" ca="1" si="42"/>
        <v/>
      </c>
      <c r="FB80" s="469" t="str">
        <f ca="1">OFFSET($DK$433,INT((ROWS($1:72)-1)/2),MOD(ROWS($1:72)+1,2))</f>
        <v/>
      </c>
      <c r="FC80" s="7" t="str">
        <f t="shared" ca="1" si="44"/>
        <v/>
      </c>
      <c r="FD80" s="468" t="str">
        <f ca="1">OFFSET($DM$433,INT((ROWS($1:72)-1)/2),MOD(ROWS($1:72)+1,2))</f>
        <v/>
      </c>
      <c r="FE80" s="7" t="str">
        <f ca="1">IF(FC80="","",IF(FC80=0,"",IF(FC80="AB","",RANK(FC80,$FC$9:$FC$122,1)+COUNTIF($FC$9:FC80,FC80)-1)))</f>
        <v/>
      </c>
      <c r="FF80" s="7" t="str">
        <f t="shared" ca="1" si="45"/>
        <v/>
      </c>
      <c r="FG80" s="475"/>
    </row>
    <row r="81" spans="1:163" ht="15.75" customHeight="1" x14ac:dyDescent="0.4">
      <c r="A81" s="1940" t="s">
        <v>369</v>
      </c>
      <c r="B81" s="1939"/>
      <c r="C81" s="353" t="str">
        <f>IF(ISBLANK('JOURNÉE 2'!C82),"",'JOURNÉE 2'!C82)</f>
        <v>44660.22.0039</v>
      </c>
      <c r="D81" s="326" t="str">
        <f>IF(ISBLANK('JOURNÉE 2'!D82),"",'JOURNÉE 2'!D82)</f>
        <v>LE MALE</v>
      </c>
      <c r="E81" s="326" t="str">
        <f>IF(ISBLANK('JOURNÉE 2'!E82),"",'JOURNÉE 2'!E82)</f>
        <v>Fabrice</v>
      </c>
      <c r="F81" s="88" t="str">
        <f>IF(ISBLANK('JOURNÉE 2'!F82),"",'JOURNÉE 2'!F82)</f>
        <v>S2H</v>
      </c>
      <c r="G81" s="88">
        <f>IF(ISBLANK('JOURNÉE 2'!G82),"",'JOURNÉE 2'!G82)</f>
        <v>10.6</v>
      </c>
      <c r="H81" s="349" t="str">
        <f>IF(ISBLANK('JOURNÉE 2'!I82),"",'JOURNÉE 2'!I82)</f>
        <v>MAX1</v>
      </c>
      <c r="I81" s="1823">
        <f>IF(ISBLANK('JOURNÉE 2'!K82),"",'JOURNÉE 2'!K82)</f>
        <v>67</v>
      </c>
      <c r="J81" s="1815">
        <f>IF(OR(I81="",I81=0,I81=999),"",I81)</f>
        <v>67</v>
      </c>
      <c r="K81" s="1815">
        <f>IF('JOURNÉE 1'!K82=0,"",'JOURNÉE 1'!K82)</f>
        <v>64</v>
      </c>
      <c r="L81" s="1815">
        <f>IF(OR(K81="",K81=0,K81=999),"",K81)</f>
        <v>64</v>
      </c>
      <c r="M81" s="109">
        <f>IF(COUNTIF($J$81:$J$104,"&gt;1")&lt;1,"",SMALL($J$81:$J$104,1))</f>
        <v>67</v>
      </c>
      <c r="N81" s="109">
        <f>IF(COUNTIF($M$81:$M$86,"&gt;1")&lt;1,"",SMALL($M$81:$M$86,1))</f>
        <v>60</v>
      </c>
      <c r="O81" s="109">
        <f>IF(N81="","",RANK(N81,($N$9:$N$260),1))</f>
        <v>3</v>
      </c>
      <c r="P81" s="177">
        <f>IF(O81&gt;20,"",IF(O81&lt;=190,40-((O81-1)*2),1))</f>
        <v>36</v>
      </c>
      <c r="Q81" s="1873">
        <f>IF(I81="","",I81-$BE$5)</f>
        <v>-5</v>
      </c>
      <c r="R81" s="1856">
        <f>IF(I81="","",RANK(I81,($I$9:$K$260),1))</f>
        <v>20</v>
      </c>
      <c r="S81" s="1856">
        <f>IF(R81&gt;20,"",IF(R81&lt;=190,40-((R81-1)*2),1))</f>
        <v>2</v>
      </c>
      <c r="T81" s="1485">
        <f>IF(OR(I81=""),"",RANK(I81,($I$81:$I$103),1))</f>
        <v>1</v>
      </c>
      <c r="U81" s="1485">
        <f>IF(OR(K81=""),"",RANK(K81,($K$81:$K$103),1))</f>
        <v>2</v>
      </c>
      <c r="V81" s="1485">
        <f>IF(T81="","",IF(T81&gt;3,"",IF(T81=1,I81,IF(T81=2,I81,IF(T81=3,I81)))))</f>
        <v>67</v>
      </c>
      <c r="W81" s="495">
        <f>IF(ISBLANK('JOURNÉE 2'!U82),"",'JOURNÉE 2'!U82)</f>
        <v>79</v>
      </c>
      <c r="X81" s="118">
        <f t="shared" si="0"/>
        <v>79</v>
      </c>
      <c r="Y81" s="158">
        <f>IF('JOURNÉE 1'!AB82=0,"",'JOURNÉE 1'!AB82)</f>
        <v>71</v>
      </c>
      <c r="Z81" s="118">
        <f t="shared" si="1"/>
        <v>71</v>
      </c>
      <c r="AA81" s="118">
        <f t="shared" si="56"/>
        <v>17</v>
      </c>
      <c r="AB81" s="118">
        <f t="shared" ref="AB81:AB104" si="57">IF(W81="","",RANK(W81,($W$81:$W$104),1))</f>
        <v>4</v>
      </c>
      <c r="AC81" s="118">
        <f t="shared" si="3"/>
        <v>79</v>
      </c>
      <c r="AD81" s="118">
        <f>IF('JOURNÉE 1'!AG82="","",'JOURNÉE 1'!AG82)</f>
        <v>71</v>
      </c>
      <c r="AE81" s="455">
        <f t="shared" si="4"/>
        <v>7</v>
      </c>
      <c r="AF81" s="482">
        <f t="shared" si="52"/>
        <v>17</v>
      </c>
      <c r="AG81" s="482">
        <f t="shared" si="6"/>
        <v>4</v>
      </c>
      <c r="AH81" s="482">
        <f>IF(COUNTIF($AG$81:$AG$104,"&gt;1")&lt;1,"",SMALL($AG$81:$AG$104,1))</f>
        <v>4</v>
      </c>
      <c r="AI81" s="266">
        <f ca="1">IF(DP153="","",DP153)</f>
        <v>64</v>
      </c>
      <c r="AJ81" s="266">
        <f ca="1">IF(AI81="","",RANK(AI81,($AI$9:$AI$260),1))</f>
        <v>1</v>
      </c>
      <c r="AK81" s="196">
        <f ca="1">IF(AJ81="","",IF(21-AJ81&lt;0,0,21-AJ81))</f>
        <v>20</v>
      </c>
      <c r="AL81" s="276">
        <f t="shared" si="7"/>
        <v>68.400000000000006</v>
      </c>
      <c r="AM81" s="118" t="str">
        <f t="shared" si="8"/>
        <v/>
      </c>
      <c r="AN81" s="482" t="str">
        <f t="shared" si="53"/>
        <v/>
      </c>
      <c r="AO81" s="482" t="str">
        <f t="shared" si="10"/>
        <v/>
      </c>
      <c r="AP81" s="457">
        <f t="shared" si="11"/>
        <v>68.400000000000006</v>
      </c>
      <c r="AQ81" s="284">
        <f>IF('JOURNÉE 1'!AP82="","",'JOURNÉE 1'!AP82)</f>
        <v>72.099999999999994</v>
      </c>
      <c r="AR81" s="284" t="str">
        <f>IF('JOURNÉE 1'!AT82="","",'JOURNÉE 1'!AT82)</f>
        <v/>
      </c>
      <c r="AS81" s="261" t="str">
        <f t="shared" ref="AS81:AS104" si="58">IF((AH81=""),AL81,"")</f>
        <v/>
      </c>
      <c r="AT81" s="284" t="str">
        <f t="shared" si="13"/>
        <v/>
      </c>
      <c r="AU81" s="270">
        <f>IF(COUNTIF($BA$81:$BA$104,"&gt;1")&lt;1,"",SMALL($BA$81:$BA$104,1))</f>
        <v>68</v>
      </c>
      <c r="AV81" s="286">
        <f>IF(COUNTIF($AU$81:$AU$88,"&gt;1")&lt;1,"",SMALL($AU$81:$AU$88,1))</f>
        <v>68</v>
      </c>
      <c r="AW81" s="270">
        <f>IF(AV81="","",RANK(AV81,($AV$9:$AV$260),1))</f>
        <v>11</v>
      </c>
      <c r="AX81" s="261">
        <f>IF(AW81&gt;20,"",IF(AW81&lt;=190,20-((AW81-1)*1),1))</f>
        <v>10</v>
      </c>
      <c r="AY81" s="284">
        <f t="shared" si="54"/>
        <v>16</v>
      </c>
      <c r="AZ81" s="327">
        <f t="shared" si="15"/>
        <v>5</v>
      </c>
      <c r="BA81" s="328" t="str">
        <f t="shared" si="16"/>
        <v/>
      </c>
      <c r="BB81" s="273" t="str">
        <f t="shared" ref="BB81:BB104" si="59">IF(OR(ISBLANK(AS81),AS81=""),"",RANK(AS81,($AS$81:$AS$104),1))</f>
        <v/>
      </c>
      <c r="BC81" s="458" t="str">
        <f t="shared" si="18"/>
        <v/>
      </c>
      <c r="BD81" s="273">
        <f>IF(COUNTIF($BC$81:$BC$104,"&gt;1")&lt;1,"",SMALL($BC$81:$BC$104,1))</f>
        <v>67.8</v>
      </c>
      <c r="BE81" s="278">
        <f t="shared" si="19"/>
        <v>9.879999999999999</v>
      </c>
      <c r="BF81" s="1819">
        <f ca="1">IF(SUM(P84+AK85+AX85)&lt;&gt;0,SUM(P84+AK85+AX85),0)</f>
        <v>134</v>
      </c>
      <c r="BG81" s="1874">
        <f ca="1">IF(BF81=0,"0",RANK(BF81,$BF$9:$BF$260,0))</f>
        <v>3</v>
      </c>
      <c r="BH81" s="1857">
        <f>IF('JOURNÉE 1'!K82=0,"",'JOURNÉE 1'!K82)</f>
        <v>64</v>
      </c>
      <c r="BI81" s="1856">
        <f>IF(ISBLANK('JOURNÉE 2'!K82),"",'JOURNÉE 2'!K82)</f>
        <v>67</v>
      </c>
      <c r="BJ81" s="1858">
        <f>IF(BW81="","",BW81)</f>
        <v>60</v>
      </c>
      <c r="BK81" s="503"/>
      <c r="BL81" s="11"/>
      <c r="BM81" s="1513" t="str">
        <f>IF(OR(C81="",C82=""),"",CONCATENATE(C81,C82))</f>
        <v>44660.22.003944660.25.0024</v>
      </c>
      <c r="BN81" s="1606" t="str">
        <f>IF(OR('JOURNÉE 1'!C82="",'JOURNÉE 1'!C83=""),"",CONCATENATE('JOURNÉE 1'!C82,'JOURNÉE 1'!C83))</f>
        <v>49300.19.004249300.20.0025</v>
      </c>
      <c r="BO81" s="1606">
        <f>IF(I81="","",I81)</f>
        <v>67</v>
      </c>
      <c r="BP81" s="1855" t="str">
        <f>IF(ISNA(VLOOKUP(BM81,'JOURNÉE 1'!$BI$10:$BK$257,2,FALSE)),"",VLOOKUP(BM81,'JOURNÉE 1'!$BI$10:$BK$257,2,FALSE))</f>
        <v/>
      </c>
      <c r="BQ81" s="1606">
        <f>IF(BO81="","",MIN(BO81:BP81))</f>
        <v>67</v>
      </c>
      <c r="BR81" s="1851">
        <f>IF(BS81="","",MIN(BS81:BT81))</f>
        <v>64</v>
      </c>
      <c r="BS81" s="1606">
        <f>IF('JOURNÉE 1'!L82=0,"",'JOURNÉE 1'!L82)</f>
        <v>64</v>
      </c>
      <c r="BT81" s="1809" t="str">
        <f>IF(ISNA(VLOOKUP(BN81,'JOURNÉE 2'!$BE$10:$BF$257,2,FALSE)),"",VLOOKUP(BN81,'JOURNÉE 2'!$BE$10:$BF$257,2,FALSE))</f>
        <v/>
      </c>
      <c r="BU81" s="1606">
        <f>IF(BT81=BR81,"",BR81)</f>
        <v>64</v>
      </c>
      <c r="BV81" s="1795">
        <f>IF(BP81=BQ81,"",BQ81)</f>
        <v>67</v>
      </c>
      <c r="BW81" s="1800">
        <f>IF(COUNTIF($BU$81:$BV$103,"&gt;1")&lt;1,"",SMALL($BU$81:$BV$103,1+COUNTIF($BU$81:$BV$103,0)))</f>
        <v>60</v>
      </c>
      <c r="BX81" s="474" t="str">
        <f t="shared" si="20"/>
        <v>44660.22.0039</v>
      </c>
      <c r="BY81" s="475" t="str">
        <f>IF('JOURNÉE 1'!C82=0,"",'JOURNÉE 1'!C82)</f>
        <v>49300.19.0042</v>
      </c>
      <c r="BZ81" s="7">
        <v>73</v>
      </c>
      <c r="CA81" s="1445" t="s">
        <v>551</v>
      </c>
      <c r="CB81" s="1446">
        <v>8.6999999999999993</v>
      </c>
      <c r="CC81" s="1447" t="s">
        <v>552</v>
      </c>
      <c r="CD81" s="17" t="s">
        <v>550</v>
      </c>
      <c r="CE81" s="882" t="str">
        <f t="shared" si="55"/>
        <v>MAX1</v>
      </c>
      <c r="CF81" s="878" t="s">
        <v>556</v>
      </c>
      <c r="CG81" s="7"/>
      <c r="CH81" s="94"/>
      <c r="CI81" s="1301" t="str">
        <f>IF(ISNA(VLOOKUP(CA81,'JOURNÉE 1'!$C$10:$AC$257,27,FALSE)),"",VLOOKUP(CA81,'JOURNÉE 1'!$C$10:$AC$257,27,FALSE))</f>
        <v/>
      </c>
      <c r="CJ81" s="465" t="str">
        <f>IF(ISNA(VLOOKUP(CA81,'JOURNÉE 2'!$C$10:$V$259,20,FALSE)),"",VLOOKUP(CA81,'JOURNÉE 2'!$C$10:$V$259,20,FALSE))</f>
        <v/>
      </c>
      <c r="CK81" s="1263" t="str">
        <f t="shared" si="48"/>
        <v/>
      </c>
      <c r="CL81" s="1266">
        <v>76</v>
      </c>
      <c r="CM81" s="476">
        <v>96</v>
      </c>
      <c r="CN81" s="476">
        <v>87</v>
      </c>
      <c r="CO81" s="476" t="s">
        <v>2029</v>
      </c>
      <c r="CP81" s="476"/>
      <c r="CQ81" s="476"/>
      <c r="CR81" s="476"/>
      <c r="CS81" s="476"/>
      <c r="CT81" s="476"/>
      <c r="CU81" s="477"/>
      <c r="CV81" s="476"/>
      <c r="CW81" s="1270"/>
      <c r="CX81" s="11"/>
      <c r="CY81" s="1792" t="s">
        <v>557</v>
      </c>
      <c r="CZ81" s="7" t="str">
        <f>IF('JOURNÉE 1'!C46="","",'JOURNÉE 1'!C46)</f>
        <v>53360.16.0028</v>
      </c>
      <c r="DA81" s="7" t="str">
        <f t="shared" si="51"/>
        <v>53360.16.0028-J2</v>
      </c>
      <c r="DB81" s="7">
        <f>IF('JOURNÉE 1'!AC46=0,"",'JOURNÉE 1'!AC46)</f>
        <v>75</v>
      </c>
      <c r="DC81" s="7">
        <f>IF('JOURNÉE 1'!AP46=0,"",'JOURNÉE 1'!AP46)</f>
        <v>66.5</v>
      </c>
      <c r="DD81" s="17" t="str">
        <f>IF(ISNA(VLOOKUP(BY45,'JOURNÉE 2'!$C$46:$AJ$81,1,FALSE)),"",VLOOKUP(BY45,'JOURNÉE 2'!$C$46:$AJ$81,1,FALSE))</f>
        <v/>
      </c>
      <c r="DE81" s="7" t="str">
        <f t="array" ref="DE81">IFERROR(INDEX(DD$81:DD$116,SMALL(IF(FREQUENCY(IF(DD$81:DD$152&lt;&gt;"",MATCH(DD$81:DD$152,DD$81:DD$152,0),""),ROW(DD$81:DD$152)-81)&gt;1,ROW(DD$81:DD$152)-81,""),ROW(A1))),"")</f>
        <v/>
      </c>
      <c r="DF81" s="468" t="str">
        <f t="array" ref="DF81">IF(DE81="","",MIN(IF(CZ$81:CZ$152=$DE81,DB$81:DB$152,"")))</f>
        <v/>
      </c>
      <c r="DG81" s="468" t="str">
        <f t="array" ref="DG81">IF(DE81="","",MIN(IF(CZ$81:CZ$152=$DE81,DC$81:DC$152,"")))</f>
        <v/>
      </c>
      <c r="DH81" s="7" t="str">
        <f>IF(ISNA(VLOOKUP(DD81,'JOURNÉE 1'!$C$46:$AC$81,24,FALSE)),"",VLOOKUP(DD81,'JOURNÉE 1'!$C$46:$AC$81,24,FALSE))</f>
        <v/>
      </c>
      <c r="DI81" s="7" t="str">
        <f>IF(ISNA(VLOOKUP(DD81,'JOURNÉE 1'!$C$46:$AP$81,35,FALSE)),"",VLOOKUP(DD81,'JOURNÉE 1'!$C$46:$AP$81,35,FALSE))</f>
        <v/>
      </c>
      <c r="DJ81" s="7" t="str">
        <f t="shared" si="24"/>
        <v>53360.16.0028</v>
      </c>
      <c r="DK81" s="7">
        <f t="shared" si="25"/>
        <v>75</v>
      </c>
      <c r="DL81" s="468" t="str">
        <f t="shared" si="26"/>
        <v/>
      </c>
      <c r="DM81" s="468">
        <f t="shared" si="27"/>
        <v>66.5</v>
      </c>
      <c r="DN81" s="468" t="str">
        <f t="shared" si="28"/>
        <v/>
      </c>
      <c r="DO81" s="7"/>
      <c r="DP81" s="7">
        <f ca="1">IF(COUNTIF($DY$9:$DY$151,"&gt;1")&lt;1,"",SMALL($DY$9:$DY$151,1+COUNTIF($DY$9:$DY$151,0)))</f>
        <v>66</v>
      </c>
      <c r="DQ81" s="7">
        <f ca="1">IF(COUNTIF($EB$9:$EB151,"&gt;1")&lt;1,"",SMALL($EB$9:$EB$151,1+COUNTIF($EB$9:EB$151,0)))</f>
        <v>66.5</v>
      </c>
      <c r="DR81" s="11" t="s">
        <v>558</v>
      </c>
      <c r="DS81" s="469" t="str">
        <f ca="1">OFFSET($DK$9,INT((ROWS($1:73)-1)/2),MOD(ROWS($1:73)+1,2))</f>
        <v/>
      </c>
      <c r="DT81" s="7" t="str">
        <f t="shared" ca="1" si="29"/>
        <v/>
      </c>
      <c r="DU81" s="468" t="str">
        <f ca="1">OFFSET($DM$9,INT((ROWS($1:73)-1)/2),MOD(ROWS($1:73)+1,2))</f>
        <v/>
      </c>
      <c r="DV81" s="7" t="str">
        <f ca="1">IF(DT81="","",IF(DT81=0,"",IF(DT81="AB","",RANK(DT81,$DT$9:$DT$151,1)+COUNTIF($DT$9:DT81,DT81)-1)))</f>
        <v/>
      </c>
      <c r="DW81" s="468" t="str">
        <f t="shared" ca="1" si="30"/>
        <v/>
      </c>
      <c r="DX81" s="469">
        <f ca="1">OFFSET($DK$81,INT((ROWS($1:73)-1)/2),MOD(ROWS($1:73)+1,2))</f>
        <v>68</v>
      </c>
      <c r="DY81" s="7">
        <f t="shared" ca="1" si="31"/>
        <v>68</v>
      </c>
      <c r="DZ81" s="468">
        <f ca="1">OFFSET($DM$81,INT((ROWS($1:73)-1)/2),MOD(ROWS($1:73)+1,2))</f>
        <v>73.599999999999994</v>
      </c>
      <c r="EA81" s="7">
        <f ca="1">IF(DY81="","",IF(DY81=0,"",IF(DY81="AB","",RANK(DY81,$DY$9:$DY$151,1)+COUNTIF($DY$9:DY81,DY81)-1)))</f>
        <v>3</v>
      </c>
      <c r="EB81" s="468" t="str">
        <f t="shared" ca="1" si="32"/>
        <v/>
      </c>
      <c r="EC81" s="469" t="str">
        <f ca="1">OFFSET($DK$153,INT((ROWS($1:73)-1)/2),MOD(ROWS($1:73)+1,2))</f>
        <v/>
      </c>
      <c r="ED81" s="7" t="str">
        <f t="shared" ca="1" si="33"/>
        <v/>
      </c>
      <c r="EE81" s="468" t="str">
        <f ca="1">OFFSET($DM$153,INT((ROWS($1:73)-1)/2),MOD(ROWS($1:73)+1,2))</f>
        <v/>
      </c>
      <c r="EF81" s="7" t="str">
        <f ca="1">IF(EC81="","",IF(EC81=0,"",IF(EC81="AB","",RANK(EC81,$EC$9:$EC$104,1)+COUNTIF($EC$9:EC81,EC81)-1)))</f>
        <v/>
      </c>
      <c r="EG81" s="498" t="str">
        <f t="shared" ca="1" si="34"/>
        <v/>
      </c>
      <c r="EH81" s="219"/>
      <c r="EI81" s="219"/>
      <c r="EJ81" s="219"/>
      <c r="EK81" s="219"/>
      <c r="EL81" s="7"/>
      <c r="EM81" s="469" t="str">
        <f ca="1">OFFSET($DK$237,INT((ROWS($1:73)-1)/2),MOD(ROWS($1:73)+1,2))</f>
        <v/>
      </c>
      <c r="EN81" s="7" t="str">
        <f t="shared" ca="1" si="37"/>
        <v/>
      </c>
      <c r="EO81" s="468" t="str">
        <f ca="1">OFFSET($DM$237,INT((ROWS($1:73)-1)/2),MOD(ROWS($1:73)+1,2))</f>
        <v/>
      </c>
      <c r="EP81" s="7" t="str">
        <f ca="1">IF(EN81="","",IF(EN81=0,"",IF(EN81="AB","",RANK(EN81,$EN$9:$EN$128,1)+COUNTIF($EN$9:EN81,EN81)-1)))</f>
        <v/>
      </c>
      <c r="EQ81" s="7" t="str">
        <f t="shared" ca="1" si="38"/>
        <v/>
      </c>
      <c r="ER81" s="469">
        <f ca="1">OFFSET($DK$305,INT((ROWS($1:73)-1)/2),MOD(ROWS($1:73)+1,2))</f>
        <v>72</v>
      </c>
      <c r="ES81" s="7">
        <f t="shared" ca="1" si="39"/>
        <v>72</v>
      </c>
      <c r="ET81" s="468">
        <f ca="1">OFFSET($DM$305,INT((ROWS($1:73)-1)/2),MOD(ROWS($1:73)+1,2))</f>
        <v>71.7</v>
      </c>
      <c r="EU81" s="7">
        <f ca="1">IF(ES81="","",IF(ES81=0,"",IF(ES81="AB","",RANK(ES81,$ES$9:$ES$180,1)+COUNTIF($ES$9:ES81,ES81)-1)))</f>
        <v>1</v>
      </c>
      <c r="EV81" s="468" t="str">
        <f t="shared" ca="1" si="40"/>
        <v/>
      </c>
      <c r="EW81" s="469" t="str">
        <f ca="1">OFFSET($DK$373,INT((ROWS($1:73)-1)/2),MOD(ROWS($1:73)+1,2))</f>
        <v/>
      </c>
      <c r="EX81" s="7" t="str">
        <f t="shared" ca="1" si="41"/>
        <v/>
      </c>
      <c r="EY81" s="468" t="str">
        <f ca="1">OFFSET($DM$373,INT((ROWS($1:73)-1)/2),MOD(ROWS($1:73)+1,2))</f>
        <v/>
      </c>
      <c r="EZ81" s="7" t="str">
        <f ca="1">IF(EX81="","",IF(EX81=0,"",IF(EX81="AB","",RANK(EX81,$EX$9:$EX$128,1)+COUNTIF($EX$9:EX81,EX81)-1)))</f>
        <v/>
      </c>
      <c r="FA81" s="468" t="str">
        <f t="shared" ca="1" si="42"/>
        <v/>
      </c>
      <c r="FB81" s="469" t="str">
        <f ca="1">OFFSET($DK$433,INT((ROWS($1:73)-1)/2),MOD(ROWS($1:73)+1,2))</f>
        <v/>
      </c>
      <c r="FC81" s="7" t="str">
        <f t="shared" ca="1" si="44"/>
        <v/>
      </c>
      <c r="FD81" s="468" t="str">
        <f ca="1">OFFSET($DM$433,INT((ROWS($1:73)-1)/2),MOD(ROWS($1:73)+1,2))</f>
        <v/>
      </c>
      <c r="FE81" s="7" t="str">
        <f ca="1">IF(FC81="","",IF(FC81=0,"",IF(FC81="AB","",RANK(FC81,$FC$9:$FC$122,1)+COUNTIF($FC$9:FC81,FC81)-1)))</f>
        <v/>
      </c>
      <c r="FF81" s="7" t="str">
        <f t="shared" ca="1" si="45"/>
        <v/>
      </c>
      <c r="FG81" s="475"/>
    </row>
    <row r="82" spans="1:163" ht="15.75" customHeight="1" x14ac:dyDescent="0.4">
      <c r="A82" s="1639"/>
      <c r="B82" s="1483"/>
      <c r="C82" s="232" t="str">
        <f>IF(ISBLANK('JOURNÉE 2'!C83),"",'JOURNÉE 2'!C83)</f>
        <v>44660.25.0024</v>
      </c>
      <c r="D82" s="98" t="str">
        <f>IF(ISBLANK('JOURNÉE 2'!D83),"",'JOURNÉE 2'!D83)</f>
        <v>LE MALE</v>
      </c>
      <c r="E82" s="98" t="str">
        <f>IF(ISBLANK('JOURNÉE 2'!E83),"",'JOURNÉE 2'!E83)</f>
        <v>Stéphane</v>
      </c>
      <c r="F82" s="87" t="str">
        <f>IF(ISBLANK('JOURNÉE 2'!F83),"",'JOURNÉE 2'!F83)</f>
        <v>S2H</v>
      </c>
      <c r="G82" s="87">
        <f>IF(ISBLANK('JOURNÉE 2'!G83),"",'JOURNÉE 2'!G83)</f>
        <v>36</v>
      </c>
      <c r="H82" s="470" t="str">
        <f>IF(ISBLANK('JOURNÉE 2'!I83),"",'JOURNÉE 2'!I83)</f>
        <v>MAX3</v>
      </c>
      <c r="I82" s="1833"/>
      <c r="J82" s="1465"/>
      <c r="K82" s="1465"/>
      <c r="L82" s="1465"/>
      <c r="M82" s="87">
        <f>IF(COUNTIF($J$81:$J$104,"&gt;1")&lt;2,"",SMALL($J$81:$J$104,2))</f>
        <v>70</v>
      </c>
      <c r="N82" s="87">
        <f>IF(COUNTIF($M$81:$M$86,"&gt;1")&lt;2,"",SMALL($M$81:$M$86,2))</f>
        <v>64</v>
      </c>
      <c r="O82" s="87">
        <f>IF(N82="","",RANK(N82,($N$9:$N$260),1))</f>
        <v>8</v>
      </c>
      <c r="P82" s="91">
        <f>IF(O82&gt;20,"",IF(O82&lt;=190,40-((O82-1)*2),1))</f>
        <v>26</v>
      </c>
      <c r="Q82" s="1847"/>
      <c r="R82" s="1465"/>
      <c r="S82" s="1465"/>
      <c r="T82" s="1465"/>
      <c r="U82" s="1465"/>
      <c r="V82" s="1465"/>
      <c r="W82" s="275">
        <f>IF(ISBLANK('JOURNÉE 2'!U83),"",'JOURNÉE 2'!U83)</f>
        <v>104</v>
      </c>
      <c r="X82" s="83">
        <f t="shared" si="0"/>
        <v>104</v>
      </c>
      <c r="Y82" s="140" t="str">
        <f>IF('JOURNÉE 1'!AB83=0,"",'JOURNÉE 1'!AB83)</f>
        <v/>
      </c>
      <c r="Z82" s="83" t="str">
        <f t="shared" si="1"/>
        <v/>
      </c>
      <c r="AA82" s="83" t="str">
        <f t="shared" si="56"/>
        <v/>
      </c>
      <c r="AB82" s="118">
        <f t="shared" si="57"/>
        <v>5</v>
      </c>
      <c r="AC82" s="83" t="str">
        <f t="shared" si="3"/>
        <v/>
      </c>
      <c r="AD82" s="83" t="str">
        <f>IF('JOURNÉE 1'!AG83="","",'JOURNÉE 1'!AG83)</f>
        <v/>
      </c>
      <c r="AE82" s="455">
        <f t="shared" si="4"/>
        <v>32</v>
      </c>
      <c r="AF82" s="471" t="str">
        <f t="shared" si="52"/>
        <v/>
      </c>
      <c r="AG82" s="471" t="str">
        <f t="shared" si="6"/>
        <v/>
      </c>
      <c r="AH82" s="482">
        <f>IF(COUNTIF($AG$81:$AG$104,"&gt;1")&lt;2,"",SMALL($AG$81:$AG$104,2))</f>
        <v>11</v>
      </c>
      <c r="AI82" s="83">
        <f ca="1">IF(DP154="","",DP154)</f>
        <v>71</v>
      </c>
      <c r="AJ82" s="83">
        <f ca="1">IF(AI82="","",RANK(AI82,($AI$9:$AI$260),1))</f>
        <v>7</v>
      </c>
      <c r="AK82" s="287">
        <f ca="1">IF(AJ82="","",IF(21-AJ82&lt;0,0,21-AJ82))</f>
        <v>14</v>
      </c>
      <c r="AL82" s="276">
        <f t="shared" si="7"/>
        <v>68</v>
      </c>
      <c r="AM82" s="83" t="str">
        <f t="shared" si="8"/>
        <v/>
      </c>
      <c r="AN82" s="471" t="str">
        <f t="shared" si="53"/>
        <v/>
      </c>
      <c r="AO82" s="471" t="str">
        <f t="shared" si="10"/>
        <v/>
      </c>
      <c r="AP82" s="457">
        <f t="shared" si="11"/>
        <v>68</v>
      </c>
      <c r="AQ82" s="284" t="str">
        <f>IF('JOURNÉE 1'!AP83="","",'JOURNÉE 1'!AP83)</f>
        <v/>
      </c>
      <c r="AR82" s="270" t="str">
        <f>IF('JOURNÉE 1'!AT83="","",'JOURNÉE 1'!AT83)</f>
        <v/>
      </c>
      <c r="AS82" s="284" t="str">
        <f t="shared" si="58"/>
        <v/>
      </c>
      <c r="AT82" s="270" t="str">
        <f t="shared" si="13"/>
        <v/>
      </c>
      <c r="AU82" s="270">
        <f>IF(COUNTIF($BA$81:$BA$104,"&gt;1")&lt;2,"",SMALL($BA$81:$BA$104,2))</f>
        <v>88</v>
      </c>
      <c r="AV82" s="286">
        <f>IF(COUNTIF($AU$81:$AU$88,"&gt;1")&lt;2,"",SMALL($AU$81:$AU$88,2))</f>
        <v>88</v>
      </c>
      <c r="AW82" s="270">
        <f>IF(AV82="","",RANK(AV82,($AV$9:$AV$260),1))</f>
        <v>19</v>
      </c>
      <c r="AX82" s="270">
        <f>IF(AW82&gt;20,"",IF(AW82&lt;=190,20-((AW82-1)*1),1))</f>
        <v>2</v>
      </c>
      <c r="AY82" s="270">
        <f t="shared" si="54"/>
        <v>14</v>
      </c>
      <c r="AZ82" s="271">
        <f t="shared" si="15"/>
        <v>7</v>
      </c>
      <c r="BA82" s="272">
        <f t="shared" si="16"/>
        <v>68</v>
      </c>
      <c r="BB82" s="273" t="str">
        <f t="shared" si="59"/>
        <v/>
      </c>
      <c r="BC82" s="472" t="str">
        <f t="shared" si="18"/>
        <v/>
      </c>
      <c r="BD82" s="273">
        <f>IF(COUNTIF($BC$81:$BC$104,"&gt;1")&lt;2,"",SMALL($BC$81:$BC$104,2))</f>
        <v>73.400000000000006</v>
      </c>
      <c r="BE82" s="278">
        <f t="shared" si="19"/>
        <v>34.4</v>
      </c>
      <c r="BF82" s="1639"/>
      <c r="BG82" s="1639"/>
      <c r="BH82" s="1833"/>
      <c r="BI82" s="1465"/>
      <c r="BJ82" s="1849"/>
      <c r="BK82" s="483"/>
      <c r="BL82" s="11"/>
      <c r="BM82" s="1723"/>
      <c r="BN82" s="1528"/>
      <c r="BO82" s="1528"/>
      <c r="BP82" s="1528"/>
      <c r="BQ82" s="1528"/>
      <c r="BR82" s="1852"/>
      <c r="BS82" s="1528"/>
      <c r="BT82" s="1514"/>
      <c r="BU82" s="1528"/>
      <c r="BV82" s="1796"/>
      <c r="BW82" s="1798"/>
      <c r="BX82" s="474" t="str">
        <f t="shared" si="20"/>
        <v>44660.25.0024</v>
      </c>
      <c r="BY82" s="475" t="str">
        <f>IF('JOURNÉE 1'!C83=0,"",'JOURNÉE 1'!C83)</f>
        <v>49300.20.0025</v>
      </c>
      <c r="BZ82" s="7">
        <v>74</v>
      </c>
      <c r="CA82" s="1445" t="s">
        <v>553</v>
      </c>
      <c r="CB82" s="1446">
        <v>7</v>
      </c>
      <c r="CC82" s="1447" t="s">
        <v>554</v>
      </c>
      <c r="CD82" s="17" t="s">
        <v>550</v>
      </c>
      <c r="CE82" s="882" t="str">
        <f t="shared" si="55"/>
        <v>MAX1</v>
      </c>
      <c r="CF82" s="878" t="s">
        <v>281</v>
      </c>
      <c r="CG82" s="7"/>
      <c r="CH82" s="94"/>
      <c r="CI82" s="1301" t="str">
        <f>IF(ISNA(VLOOKUP(CA82,'JOURNÉE 1'!$C$10:$AC$257,27,FALSE)),"",VLOOKUP(CA82,'JOURNÉE 1'!$C$10:$AC$257,27,FALSE))</f>
        <v/>
      </c>
      <c r="CJ82" s="465" t="str">
        <f>IF(ISNA(VLOOKUP(CA82,'JOURNÉE 2'!$C$10:$V$259,20,FALSE)),"",VLOOKUP(CA82,'JOURNÉE 2'!$C$10:$V$259,20,FALSE))</f>
        <v/>
      </c>
      <c r="CK82" s="1263" t="str">
        <f t="shared" si="48"/>
        <v/>
      </c>
      <c r="CL82" s="1266" t="s">
        <v>2029</v>
      </c>
      <c r="CM82" s="476" t="s">
        <v>2029</v>
      </c>
      <c r="CN82" s="476" t="s">
        <v>2029</v>
      </c>
      <c r="CO82" s="476" t="s">
        <v>2029</v>
      </c>
      <c r="CP82" s="476"/>
      <c r="CQ82" s="476"/>
      <c r="CR82" s="476"/>
      <c r="CS82" s="476"/>
      <c r="CT82" s="476"/>
      <c r="CU82" s="477"/>
      <c r="CV82" s="476"/>
      <c r="CW82" s="1270"/>
      <c r="CX82" s="11"/>
      <c r="CY82" s="1551"/>
      <c r="CZ82" s="7" t="str">
        <f>IF('JOURNÉE 1'!C47="","",'JOURNÉE 1'!C47)</f>
        <v>53360.17.0032</v>
      </c>
      <c r="DA82" s="7" t="str">
        <f t="shared" si="51"/>
        <v>53360.17.0032-J2</v>
      </c>
      <c r="DB82" s="7">
        <f>IF('JOURNÉE 1'!AC47=0,"",'JOURNÉE 1'!AC47)</f>
        <v>84</v>
      </c>
      <c r="DC82" s="7">
        <f>IF('JOURNÉE 1'!AP47=0,"",'JOURNÉE 1'!AP47)</f>
        <v>78.400000000000006</v>
      </c>
      <c r="DD82" s="17" t="str">
        <f>IF(ISNA(VLOOKUP(BY46,'JOURNÉE 2'!$C$46:$AJ$81,1,FALSE)),"",VLOOKUP(BY46,'JOURNÉE 2'!$C$46:$AJ$81,1,FALSE))</f>
        <v/>
      </c>
      <c r="DE82" s="7" t="str">
        <f t="array" ref="DE82">IFERROR(INDEX(DD$81:DD$116,SMALL(IF(FREQUENCY(IF(DD$81:DD$152&lt;&gt;"",MATCH(DD$81:DD$152,DD$81:DD$152,0),""),ROW(DD$81:DD$152)-81)&gt;1,ROW(DD$81:DD$152)-81,""),ROW(A2))),"")</f>
        <v/>
      </c>
      <c r="DF82" s="468" t="str">
        <f t="array" ref="DF82">IF(DE82="","",MIN(IF(CZ$81:CZ$152=$DE82,DB$81:DB$152,"")))</f>
        <v/>
      </c>
      <c r="DG82" s="468" t="str">
        <f t="array" ref="DG82">IF(DE82="","",MIN(IF(CZ$81:CZ$152=$DE82,DC$81:DC$152,"")))</f>
        <v/>
      </c>
      <c r="DH82" s="7" t="str">
        <f>IF(ISNA(VLOOKUP(DD82,'JOURNÉE 1'!$C$46:$AC$81,24,FALSE)),"",VLOOKUP(DD82,'JOURNÉE 1'!$C$46:$AC$81,24,FALSE))</f>
        <v/>
      </c>
      <c r="DI82" s="7" t="str">
        <f>IF(ISNA(VLOOKUP(DD82,'JOURNÉE 1'!$C$46:$AP$81,35,FALSE)),"",VLOOKUP(DD82,'JOURNÉE 1'!$C$46:$AP$81,35,FALSE))</f>
        <v/>
      </c>
      <c r="DJ82" s="7" t="str">
        <f t="shared" si="24"/>
        <v>53360.17.0032</v>
      </c>
      <c r="DK82" s="7">
        <f t="shared" si="25"/>
        <v>84</v>
      </c>
      <c r="DL82" s="468" t="str">
        <f t="shared" si="26"/>
        <v/>
      </c>
      <c r="DM82" s="468">
        <f t="shared" si="27"/>
        <v>78.400000000000006</v>
      </c>
      <c r="DN82" s="468" t="str">
        <f t="shared" si="28"/>
        <v/>
      </c>
      <c r="DO82" s="7"/>
      <c r="DP82" s="7">
        <f ca="1">IF(COUNTIF($DY$9:$DY$151,"&gt;1")&lt;2,"",SMALL($DY$9:$DY$151,2+COUNTIF($DY$9:$DY$151,0)))</f>
        <v>68</v>
      </c>
      <c r="DQ82" s="7">
        <f ca="1">IF(COUNTIF($EB$9:$EB152,"&gt;1")&lt;2,"",SMALL($EB$9:$EB$151,2+COUNTIF($EB$9:EB$151,0)))</f>
        <v>67.2</v>
      </c>
      <c r="DR82" s="11"/>
      <c r="DS82" s="469" t="str">
        <f ca="1">OFFSET($DK$9,INT((ROWS($1:74)-1)/2),MOD(ROWS($1:74)+1,2))</f>
        <v/>
      </c>
      <c r="DT82" s="7" t="str">
        <f t="shared" ca="1" si="29"/>
        <v/>
      </c>
      <c r="DU82" s="468" t="str">
        <f ca="1">OFFSET($DM$9,INT((ROWS($1:74)-1)/2),MOD(ROWS($1:74)+1,2))</f>
        <v/>
      </c>
      <c r="DV82" s="7" t="str">
        <f ca="1">IF(DT82="","",IF(DT82=0,"",IF(DT82="AB","",RANK(DT82,$DT$9:$DT$151,1)+COUNTIF($DT$9:DT82,DT82)-1)))</f>
        <v/>
      </c>
      <c r="DW82" s="468" t="str">
        <f t="shared" ca="1" si="30"/>
        <v/>
      </c>
      <c r="DX82" s="469" t="str">
        <f ca="1">OFFSET($DK$81,INT((ROWS($1:74)-1)/2),MOD(ROWS($1:74)+1,2))</f>
        <v/>
      </c>
      <c r="DY82" s="7" t="str">
        <f t="shared" ca="1" si="31"/>
        <v/>
      </c>
      <c r="DZ82" s="468" t="str">
        <f ca="1">OFFSET($DM$81,INT((ROWS($1:74)-1)/2),MOD(ROWS($1:74)+1,2))</f>
        <v/>
      </c>
      <c r="EA82" s="7" t="str">
        <f ca="1">IF(DY82="","",IF(DY82=0,"",IF(DY82="AB","",RANK(DY82,$DY$9:$DY$151,1)+COUNTIF($DY$9:DY82,DY82)-1)))</f>
        <v/>
      </c>
      <c r="EB82" s="468" t="str">
        <f t="shared" ca="1" si="32"/>
        <v/>
      </c>
      <c r="EC82" s="469" t="str">
        <f ca="1">OFFSET($DK$153,INT((ROWS($1:74)-1)/2),MOD(ROWS($1:74)+1,2))</f>
        <v/>
      </c>
      <c r="ED82" s="7" t="str">
        <f t="shared" ca="1" si="33"/>
        <v/>
      </c>
      <c r="EE82" s="468" t="str">
        <f ca="1">OFFSET($DM$153,INT((ROWS($1:74)-1)/2),MOD(ROWS($1:74)+1,2))</f>
        <v/>
      </c>
      <c r="EF82" s="7" t="str">
        <f ca="1">IF(EC82="","",IF(EC82=0,"",IF(EC82="AB","",RANK(EC82,$EC$9:$EC$104,1)+COUNTIF($EC$9:EC82,EC82)-1)))</f>
        <v/>
      </c>
      <c r="EG82" s="498" t="str">
        <f t="shared" ca="1" si="34"/>
        <v/>
      </c>
      <c r="EH82" s="7"/>
      <c r="EI82" s="7"/>
      <c r="EJ82" s="7"/>
      <c r="EK82" s="7"/>
      <c r="EL82" s="7"/>
      <c r="EM82" s="469" t="str">
        <f ca="1">OFFSET($DK$237,INT((ROWS($1:74)-1)/2),MOD(ROWS($1:74)+1,2))</f>
        <v/>
      </c>
      <c r="EN82" s="7" t="str">
        <f t="shared" ca="1" si="37"/>
        <v/>
      </c>
      <c r="EO82" s="468" t="str">
        <f ca="1">OFFSET($DM$237,INT((ROWS($1:74)-1)/2),MOD(ROWS($1:74)+1,2))</f>
        <v/>
      </c>
      <c r="EP82" s="7" t="str">
        <f ca="1">IF(EN82="","",IF(EN82=0,"",IF(EN82="AB","",RANK(EN82,$EN$9:$EN$128,1)+COUNTIF($EN$9:EN82,EN82)-1)))</f>
        <v/>
      </c>
      <c r="EQ82" s="7" t="str">
        <f t="shared" ca="1" si="38"/>
        <v/>
      </c>
      <c r="ER82" s="469" t="str">
        <f ca="1">OFFSET($DK$305,INT((ROWS($1:74)-1)/2),MOD(ROWS($1:74)+1,2))</f>
        <v/>
      </c>
      <c r="ES82" s="7" t="str">
        <f t="shared" ca="1" si="39"/>
        <v/>
      </c>
      <c r="ET82" s="468" t="str">
        <f ca="1">OFFSET($DM$305,INT((ROWS($1:74)-1)/2),MOD(ROWS($1:74)+1,2))</f>
        <v/>
      </c>
      <c r="EU82" s="7" t="str">
        <f ca="1">IF(ES82="","",IF(ES82=0,"",IF(ES82="AB","",RANK(ES82,$ES$9:$ES$180,1)+COUNTIF($ES$9:ES82,ES82)-1)))</f>
        <v/>
      </c>
      <c r="EV82" s="468" t="str">
        <f t="shared" ca="1" si="40"/>
        <v/>
      </c>
      <c r="EW82" s="469" t="str">
        <f ca="1">OFFSET($DK$373,INT((ROWS($1:74)-1)/2),MOD(ROWS($1:74)+1,2))</f>
        <v/>
      </c>
      <c r="EX82" s="7" t="str">
        <f t="shared" ca="1" si="41"/>
        <v/>
      </c>
      <c r="EY82" s="468" t="str">
        <f ca="1">OFFSET($DM$373,INT((ROWS($1:74)-1)/2),MOD(ROWS($1:74)+1,2))</f>
        <v/>
      </c>
      <c r="EZ82" s="7" t="str">
        <f ca="1">IF(EX82="","",IF(EX82=0,"",IF(EX82="AB","",RANK(EX82,$EX$9:$EX$128,1)+COUNTIF($EX$9:EX82,EX82)-1)))</f>
        <v/>
      </c>
      <c r="FA82" s="468" t="str">
        <f t="shared" ca="1" si="42"/>
        <v/>
      </c>
      <c r="FB82" s="469" t="str">
        <f ca="1">OFFSET($DK$433,INT((ROWS($1:74)-1)/2),MOD(ROWS($1:74)+1,2))</f>
        <v/>
      </c>
      <c r="FC82" s="7" t="str">
        <f t="shared" ca="1" si="44"/>
        <v/>
      </c>
      <c r="FD82" s="468" t="str">
        <f ca="1">OFFSET($DM$433,INT((ROWS($1:74)-1)/2),MOD(ROWS($1:74)+1,2))</f>
        <v/>
      </c>
      <c r="FE82" s="7" t="str">
        <f ca="1">IF(FC82="","",IF(FC82=0,"",IF(FC82="AB","",RANK(FC82,$FC$9:$FC$122,1)+COUNTIF($FC$9:FC82,FC82)-1)))</f>
        <v/>
      </c>
      <c r="FF82" s="7" t="str">
        <f t="shared" ca="1" si="45"/>
        <v/>
      </c>
      <c r="FG82" s="475"/>
    </row>
    <row r="83" spans="1:163" ht="15.75" customHeight="1" thickBot="1" x14ac:dyDescent="0.45">
      <c r="A83" s="1639"/>
      <c r="B83" s="1831"/>
      <c r="C83" s="232" t="str">
        <f>IF(ISBLANK('JOURNÉE 2'!C84),"",'JOURNÉE 2'!C84)</f>
        <v>44660.25.0023</v>
      </c>
      <c r="D83" s="98" t="str">
        <f>IF(ISBLANK('JOURNÉE 2'!D84),"",'JOURNÉE 2'!D84)</f>
        <v>LEBRETON</v>
      </c>
      <c r="E83" s="98" t="str">
        <f>IF(ISBLANK('JOURNÉE 2'!E84),"",'JOURNÉE 2'!E84)</f>
        <v>Mikael</v>
      </c>
      <c r="F83" s="87" t="str">
        <f>IF(ISBLANK('JOURNÉE 2'!F84),"",'JOURNÉE 2'!F84)</f>
        <v>S2H</v>
      </c>
      <c r="G83" s="87">
        <f>IF(ISBLANK('JOURNÉE 2'!G84),"",'JOURNÉE 2'!G84)</f>
        <v>36</v>
      </c>
      <c r="H83" s="470" t="str">
        <f>IF(ISBLANK('JOURNÉE 2'!I84),"",'JOURNÉE 2'!I84)</f>
        <v>MAX3</v>
      </c>
      <c r="I83" s="1834">
        <f>IF(ISBLANK('JOURNÉE 2'!K84),"",'JOURNÉE 2'!K84)</f>
        <v>70</v>
      </c>
      <c r="J83" s="1466">
        <f>IF(OR(I83="",I83=0,I83=999),"",I83)</f>
        <v>70</v>
      </c>
      <c r="K83" s="1466">
        <f>IF('JOURNÉE 1'!K84=0,"",'JOURNÉE 1'!K84)</f>
        <v>60</v>
      </c>
      <c r="L83" s="1466">
        <f>IF(OR(K83="",K83=0,K83=999),"",K83)</f>
        <v>60</v>
      </c>
      <c r="M83" s="478">
        <f>IF(COUNTIF($I$81:$I$104,"&gt;1")&lt;3,"",SMALL($I$81:$I$104,3))</f>
        <v>70</v>
      </c>
      <c r="N83" s="99">
        <f>IF(COUNTIF($M$81:$M$86,"&gt;1")&lt;3,"",SMALL($M$81:$M$86,3))</f>
        <v>67</v>
      </c>
      <c r="O83" s="99">
        <f>IF(N83="","",RANK(N83,($N$9:$N$260),1))</f>
        <v>12</v>
      </c>
      <c r="P83" s="111">
        <f>IF(O83&gt;20,"",IF(O83&lt;=190,40-((O83-1)*2),1))</f>
        <v>18</v>
      </c>
      <c r="Q83" s="1825">
        <f>IF(I83="","",I83-$BE$5)</f>
        <v>-2</v>
      </c>
      <c r="R83" s="1466">
        <f>IF(I83="","",RANK(I83,($I$9:$K$260),1))</f>
        <v>34</v>
      </c>
      <c r="S83" s="1466" t="str">
        <f>IF(R83&gt;20,"",IF(R83&lt;=190,40-((R83-1)*2),1))</f>
        <v/>
      </c>
      <c r="T83" s="1485">
        <f>IF(OR(I83=""),"",RANK(I83,($I$81:$I$103),1))</f>
        <v>2</v>
      </c>
      <c r="U83" s="1485">
        <f>IF(OR(K83=""),"",RANK(K83,($K$81:$K$103),1))</f>
        <v>1</v>
      </c>
      <c r="V83" s="1485">
        <f>IF(T83="","",IF(T83&gt;3,"",IF(T83=1,I83,IF(T83=2,I83,IF(T83=3,I83)))))</f>
        <v>70</v>
      </c>
      <c r="W83" s="275">
        <f>IF(ISBLANK('JOURNÉE 2'!U84),"",'JOURNÉE 2'!U84)</f>
        <v>124</v>
      </c>
      <c r="X83" s="83">
        <f t="shared" si="0"/>
        <v>124</v>
      </c>
      <c r="Y83" s="140">
        <f>IF('JOURNÉE 1'!AB84=0,"",'JOURNÉE 1'!AB84)</f>
        <v>95</v>
      </c>
      <c r="Z83" s="83">
        <f t="shared" si="1"/>
        <v>95</v>
      </c>
      <c r="AA83" s="83" t="str">
        <f t="shared" si="56"/>
        <v/>
      </c>
      <c r="AB83" s="118">
        <f t="shared" si="57"/>
        <v>6</v>
      </c>
      <c r="AC83" s="83" t="str">
        <f t="shared" si="3"/>
        <v/>
      </c>
      <c r="AD83" s="83">
        <f>IF('JOURNÉE 1'!AG84="","",'JOURNÉE 1'!AG84)</f>
        <v>95</v>
      </c>
      <c r="AE83" s="455">
        <f t="shared" si="4"/>
        <v>52</v>
      </c>
      <c r="AF83" s="85" t="str">
        <f t="shared" si="52"/>
        <v/>
      </c>
      <c r="AG83" s="85" t="str">
        <f t="shared" si="6"/>
        <v/>
      </c>
      <c r="AH83" s="482">
        <f>IF(COUNTIF($AG$81:$AG$104,"&gt;1")&lt;3,"",SMALL($AG$81:$AG$104,3))</f>
        <v>13</v>
      </c>
      <c r="AI83" s="83">
        <f ca="1">IF(DP155="","",DP155)</f>
        <v>73</v>
      </c>
      <c r="AJ83" s="83">
        <f ca="1">IF(AI83="","",RANK(AI83,($AI$9:$AI$260),1))</f>
        <v>14</v>
      </c>
      <c r="AK83" s="287">
        <f ca="1">IF(AJ83="","",IF(21-AJ83&lt;0,0,21-AJ83))</f>
        <v>7</v>
      </c>
      <c r="AL83" s="276">
        <f t="shared" si="7"/>
        <v>88</v>
      </c>
      <c r="AM83" s="87" t="str">
        <f t="shared" si="8"/>
        <v/>
      </c>
      <c r="AN83" s="471" t="str">
        <f t="shared" si="53"/>
        <v/>
      </c>
      <c r="AO83" s="471" t="str">
        <f t="shared" si="10"/>
        <v/>
      </c>
      <c r="AP83" s="457">
        <f t="shared" si="11"/>
        <v>88</v>
      </c>
      <c r="AQ83" s="284">
        <f>IF('JOURNÉE 1'!AP84="","",'JOURNÉE 1'!AP84)</f>
        <v>83.2</v>
      </c>
      <c r="AR83" s="270" t="str">
        <f>IF('JOURNÉE 1'!AT84="","",'JOURNÉE 1'!AT84)</f>
        <v/>
      </c>
      <c r="AS83" s="284" t="str">
        <f t="shared" si="58"/>
        <v/>
      </c>
      <c r="AT83" s="270" t="str">
        <f t="shared" si="13"/>
        <v/>
      </c>
      <c r="AU83" s="288" t="str">
        <f>IF(COUNTIF($BA$81:$BA$104,"&gt;1")&lt;3,"",SMALL($BA$81:$BA$104,3))</f>
        <v/>
      </c>
      <c r="AV83" s="289" t="str">
        <f>IF(COUNTIF($AU$81:$AU$88,"&gt;1")&lt;3,"",SMALL($AU$81:$AU$88,3))</f>
        <v/>
      </c>
      <c r="AW83" s="288" t="str">
        <f>IF(AV83="","",RANK(AV83,($AV$9:$AV$260),1))</f>
        <v/>
      </c>
      <c r="AX83" s="270" t="str">
        <f>IF(AW83&gt;20,"",IF(AW83&lt;=190,20-((AW83-1)*1),1))</f>
        <v/>
      </c>
      <c r="AY83" s="270">
        <f t="shared" si="54"/>
        <v>34</v>
      </c>
      <c r="AZ83" s="271" t="str">
        <f t="shared" si="15"/>
        <v/>
      </c>
      <c r="BA83" s="272">
        <f t="shared" si="16"/>
        <v>88</v>
      </c>
      <c r="BB83" s="273" t="str">
        <f t="shared" si="59"/>
        <v/>
      </c>
      <c r="BC83" s="472" t="str">
        <f t="shared" si="18"/>
        <v/>
      </c>
      <c r="BD83" s="504" t="str">
        <f>IF(COUNTIF($BC$81:$BC$104,"&gt;1")&lt;3,"",SMALL($BC$81:$BC$104,3))</f>
        <v/>
      </c>
      <c r="BE83" s="278">
        <f t="shared" si="19"/>
        <v>36</v>
      </c>
      <c r="BF83" s="1639"/>
      <c r="BG83" s="1639"/>
      <c r="BH83" s="1823">
        <f>IF('JOURNÉE 1'!K84=0,"",'JOURNÉE 1'!K84)</f>
        <v>60</v>
      </c>
      <c r="BI83" s="1815">
        <f>IF(ISBLANK('JOURNÉE 2'!K84),"",'JOURNÉE 2'!K84)</f>
        <v>70</v>
      </c>
      <c r="BJ83" s="1817">
        <f>IF(BW83="","",BW83)</f>
        <v>64</v>
      </c>
      <c r="BK83" s="277"/>
      <c r="BL83" s="11"/>
      <c r="BM83" s="1513" t="str">
        <f>IF(OR(C83="",C84=""),"",CONCATENATE(C83,C84))</f>
        <v>44660.25.002344660.98.010</v>
      </c>
      <c r="BN83" s="1606" t="str">
        <f>IF(OR('JOURNÉE 1'!C84="",'JOURNÉE 1'!C85=""),"",CONCATENATE('JOURNÉE 1'!C84,'JOURNÉE 1'!C85))</f>
        <v>44660.98.00944660.98.010</v>
      </c>
      <c r="BO83" s="1606">
        <f>IF(I83="","",I83)</f>
        <v>70</v>
      </c>
      <c r="BP83" s="1855" t="str">
        <f>IF(ISNA(VLOOKUP(BM83,'JOURNÉE 1'!$BI$10:$BK$257,2,FALSE)),"",VLOOKUP(BM83,'JOURNÉE 1'!$BI$10:$BK$257,2,FALSE))</f>
        <v/>
      </c>
      <c r="BQ83" s="1606">
        <f>IF(BO83="","",MIN(BO83:BP83))</f>
        <v>70</v>
      </c>
      <c r="BR83" s="1851">
        <f>IF(BS83="","",MIN(BS83:BT83))</f>
        <v>60</v>
      </c>
      <c r="BS83" s="1606">
        <f>IF('JOURNÉE 1'!L84=0,"",'JOURNÉE 1'!L84)</f>
        <v>60</v>
      </c>
      <c r="BT83" s="1809" t="str">
        <f>IF(ISNA(VLOOKUP(BN83,'JOURNÉE 2'!$BE$10:$BF$257,2,FALSE)),"",VLOOKUP(BN83,'JOURNÉE 2'!$BE$10:$BF$257,2,FALSE))</f>
        <v/>
      </c>
      <c r="BU83" s="1606">
        <f>IF(BT83=BR83,"",BR83)</f>
        <v>60</v>
      </c>
      <c r="BV83" s="1795">
        <f>IF(BP83=BQ83,"",BQ83)</f>
        <v>70</v>
      </c>
      <c r="BW83" s="1797">
        <f>IF(COUNTIF($BU$81:$BV$103,"&gt;1")&lt;2,"",SMALL($BU$81:$BV$103,2+COUNTIF($BU$81:$BV$103,0)))</f>
        <v>64</v>
      </c>
      <c r="BX83" s="474" t="str">
        <f t="shared" si="20"/>
        <v>44660.25.0023</v>
      </c>
      <c r="BY83" s="475" t="str">
        <f>IF('JOURNÉE 1'!C84=0,"",'JOURNÉE 1'!C84)</f>
        <v>44660.98.009</v>
      </c>
      <c r="BZ83" s="7">
        <v>75</v>
      </c>
      <c r="CA83" s="1445" t="s">
        <v>286</v>
      </c>
      <c r="CB83" s="1446">
        <v>-0.4</v>
      </c>
      <c r="CC83" s="1447" t="s">
        <v>1988</v>
      </c>
      <c r="CD83" s="17" t="s">
        <v>550</v>
      </c>
      <c r="CE83" s="882" t="str">
        <f t="shared" si="55"/>
        <v>MAX1</v>
      </c>
      <c r="CF83" s="878" t="s">
        <v>285</v>
      </c>
      <c r="CG83" s="7"/>
      <c r="CH83" s="94"/>
      <c r="CI83" s="1301" t="str">
        <f>IF(ISNA(VLOOKUP(CA83,'JOURNÉE 1'!$C$10:$AC$257,27,FALSE)),"",VLOOKUP(CA83,'JOURNÉE 1'!$C$10:$AC$257,27,FALSE))</f>
        <v/>
      </c>
      <c r="CJ83" s="465" t="str">
        <f>IF(ISNA(VLOOKUP(CA83,'JOURNÉE 2'!$C$10:$V$259,20,FALSE)),"",VLOOKUP(CA83,'JOURNÉE 2'!$C$10:$V$259,20,FALSE))</f>
        <v/>
      </c>
      <c r="CK83" s="1263" t="str">
        <f t="shared" si="48"/>
        <v/>
      </c>
      <c r="CL83" s="1266" t="s">
        <v>2029</v>
      </c>
      <c r="CM83" s="476" t="s">
        <v>2029</v>
      </c>
      <c r="CN83" s="476">
        <v>73</v>
      </c>
      <c r="CO83" s="476" t="s">
        <v>2029</v>
      </c>
      <c r="CP83" s="476"/>
      <c r="CQ83" s="476"/>
      <c r="CR83" s="476"/>
      <c r="CS83" s="476"/>
      <c r="CT83" s="476"/>
      <c r="CU83" s="477"/>
      <c r="CV83" s="476"/>
      <c r="CW83" s="1270"/>
      <c r="CX83" s="11"/>
      <c r="CY83" s="1551"/>
      <c r="CZ83" s="7" t="str">
        <f>IF('JOURNÉE 1'!C48="","",'JOURNÉE 1'!C48)</f>
        <v>53360.02.210</v>
      </c>
      <c r="DA83" s="7" t="str">
        <f t="shared" si="51"/>
        <v>53360.02.210-J2</v>
      </c>
      <c r="DB83" s="7">
        <f>IF('JOURNÉE 1'!AC48=0,"",'JOURNÉE 1'!AC48)</f>
        <v>80</v>
      </c>
      <c r="DC83" s="7">
        <f>IF('JOURNÉE 1'!AP48=0,"",'JOURNÉE 1'!AP48)</f>
        <v>80.099999999999994</v>
      </c>
      <c r="DD83" s="17" t="str">
        <f>IF(ISNA(VLOOKUP(BY47,'JOURNÉE 2'!$C$46:$AJ$81,1,FALSE)),"",VLOOKUP(BY47,'JOURNÉE 2'!$C$46:$AJ$81,1,FALSE))</f>
        <v/>
      </c>
      <c r="DE83" s="7" t="str">
        <f t="array" ref="DE83">IFERROR(INDEX(DD$81:DD$116,SMALL(IF(FREQUENCY(IF(DD$81:DD$152&lt;&gt;"",MATCH(DD$81:DD$152,DD$81:DD$152,0),""),ROW(DD$81:DD$152)-81)&gt;1,ROW(DD$81:DD$152)-81,""),ROW(A3))),"")</f>
        <v/>
      </c>
      <c r="DF83" s="468" t="str">
        <f t="array" ref="DF83">IF(DE83="","",MIN(IF(CZ$81:CZ$152=$DE83,DB$81:DB$152,"")))</f>
        <v/>
      </c>
      <c r="DG83" s="468" t="str">
        <f t="array" ref="DG83">IF(DE83="","",MIN(IF(CZ$81:CZ$152=$DE83,DC$81:DC$152,"")))</f>
        <v/>
      </c>
      <c r="DH83" s="7" t="str">
        <f>IF(ISNA(VLOOKUP(DD83,'JOURNÉE 1'!$C$46:$AC$81,24,FALSE)),"",VLOOKUP(DD83,'JOURNÉE 1'!$C$46:$AC$81,24,FALSE))</f>
        <v/>
      </c>
      <c r="DI83" s="7" t="str">
        <f>IF(ISNA(VLOOKUP(DD83,'JOURNÉE 1'!$C$46:$AP$81,35,FALSE)),"",VLOOKUP(DD83,'JOURNÉE 1'!$C$46:$AP$81,35,FALSE))</f>
        <v/>
      </c>
      <c r="DJ83" s="7" t="str">
        <f t="shared" si="24"/>
        <v>53360.02.210</v>
      </c>
      <c r="DK83" s="7">
        <f t="shared" si="25"/>
        <v>80</v>
      </c>
      <c r="DL83" s="468" t="str">
        <f t="shared" si="26"/>
        <v/>
      </c>
      <c r="DM83" s="468">
        <f t="shared" si="27"/>
        <v>80.099999999999994</v>
      </c>
      <c r="DN83" s="468" t="str">
        <f t="shared" si="28"/>
        <v/>
      </c>
      <c r="DO83" s="7"/>
      <c r="DP83" s="7">
        <f ca="1">IF(COUNTIF($DY$9:$DY$151,"&gt;1")&lt;3,"",SMALL($DY$9:$DY$151,3+COUNTIF($DY$9:$DY$151,0)))</f>
        <v>68</v>
      </c>
      <c r="DQ83" s="7">
        <f ca="1">IF(COUNTIF($EB$9:$EB153,"&gt;1")&lt;3,"",SMALL($EB$9:$EB$151,3+COUNTIF($EB$9:EB$151,0)))</f>
        <v>71.8</v>
      </c>
      <c r="DR83" s="11"/>
      <c r="DS83" s="469" t="str">
        <f ca="1">OFFSET($DK$9,INT((ROWS($1:75)-1)/2),MOD(ROWS($1:75)+1,2))</f>
        <v/>
      </c>
      <c r="DT83" s="7" t="str">
        <f t="shared" ca="1" si="29"/>
        <v/>
      </c>
      <c r="DU83" s="468" t="str">
        <f ca="1">OFFSET($DM$9,INT((ROWS($1:75)-1)/2),MOD(ROWS($1:75)+1,2))</f>
        <v/>
      </c>
      <c r="DV83" s="7" t="str">
        <f ca="1">IF(DT83="","",IF(DT83=0,"",IF(DT83="AB","",RANK(DT83,$DT$9:$DT$151,1)+COUNTIF($DT$9:DT83,DT83)-1)))</f>
        <v/>
      </c>
      <c r="DW83" s="468" t="str">
        <f t="shared" ca="1" si="30"/>
        <v/>
      </c>
      <c r="DX83" s="469">
        <f ca="1">OFFSET($DK$81,INT((ROWS($1:75)-1)/2),MOD(ROWS($1:75)+1,2))</f>
        <v>74</v>
      </c>
      <c r="DY83" s="7">
        <f t="shared" ca="1" si="31"/>
        <v>74</v>
      </c>
      <c r="DZ83" s="468">
        <f ca="1">OFFSET($DM$81,INT((ROWS($1:75)-1)/2),MOD(ROWS($1:75)+1,2))</f>
        <v>70.2</v>
      </c>
      <c r="EA83" s="7">
        <f ca="1">IF(DY83="","",IF(DY83=0,"",IF(DY83="AB","",RANK(DY83,$DY$9:$DY$151,1)+COUNTIF($DY$9:DY83,DY83)-1)))</f>
        <v>4</v>
      </c>
      <c r="EB83" s="468" t="str">
        <f t="shared" ca="1" si="32"/>
        <v/>
      </c>
      <c r="EC83" s="469" t="str">
        <f ca="1">OFFSET($DK$153,INT((ROWS($1:75)-1)/2),MOD(ROWS($1:75)+1,2))</f>
        <v/>
      </c>
      <c r="ED83" s="7" t="str">
        <f t="shared" ca="1" si="33"/>
        <v/>
      </c>
      <c r="EE83" s="468" t="str">
        <f ca="1">OFFSET($DM$153,INT((ROWS($1:75)-1)/2),MOD(ROWS($1:75)+1,2))</f>
        <v/>
      </c>
      <c r="EF83" s="7" t="str">
        <f ca="1">IF(EC83="","",IF(EC83=0,"",IF(EC83="AB","",RANK(EC83,$EC$9:$EC$104,1)+COUNTIF($EC$9:EC83,EC83)-1)))</f>
        <v/>
      </c>
      <c r="EG83" s="498" t="str">
        <f t="shared" ca="1" si="34"/>
        <v/>
      </c>
      <c r="EH83" s="7"/>
      <c r="EI83" s="7"/>
      <c r="EJ83" s="7"/>
      <c r="EK83" s="7"/>
      <c r="EL83" s="7"/>
      <c r="EM83" s="469" t="str">
        <f ca="1">OFFSET($DK$237,INT((ROWS($1:75)-1)/2),MOD(ROWS($1:75)+1,2))</f>
        <v/>
      </c>
      <c r="EN83" s="7" t="str">
        <f t="shared" ca="1" si="37"/>
        <v/>
      </c>
      <c r="EO83" s="468" t="str">
        <f ca="1">OFFSET($DM$237,INT((ROWS($1:75)-1)/2),MOD(ROWS($1:75)+1,2))</f>
        <v/>
      </c>
      <c r="EP83" s="7" t="str">
        <f ca="1">IF(EN83="","",IF(EN83=0,"",IF(EN83="AB","",RANK(EN83,$EN$9:$EN$128,1)+COUNTIF($EN$9:EN83,EN83)-1)))</f>
        <v/>
      </c>
      <c r="EQ83" s="7" t="str">
        <f t="shared" ca="1" si="38"/>
        <v/>
      </c>
      <c r="ER83" s="469">
        <f ca="1">OFFSET($DK$305,INT((ROWS($1:75)-1)/2),MOD(ROWS($1:75)+1,2))</f>
        <v>77</v>
      </c>
      <c r="ES83" s="7">
        <f t="shared" ca="1" si="39"/>
        <v>77</v>
      </c>
      <c r="ET83" s="468">
        <f ca="1">OFFSET($DM$305,INT((ROWS($1:75)-1)/2),MOD(ROWS($1:75)+1,2))</f>
        <v>73.599999999999994</v>
      </c>
      <c r="EU83" s="7">
        <f ca="1">IF(ES83="","",IF(ES83=0,"",IF(ES83="AB","",RANK(ES83,$ES$9:$ES$180,1)+COUNTIF($ES$9:ES83,ES83)-1)))</f>
        <v>4</v>
      </c>
      <c r="EV83" s="468" t="str">
        <f t="shared" ca="1" si="40"/>
        <v/>
      </c>
      <c r="EW83" s="469" t="str">
        <f ca="1">OFFSET($DK$373,INT((ROWS($1:75)-1)/2),MOD(ROWS($1:75)+1,2))</f>
        <v/>
      </c>
      <c r="EX83" s="7" t="str">
        <f t="shared" ca="1" si="41"/>
        <v/>
      </c>
      <c r="EY83" s="468" t="str">
        <f ca="1">OFFSET($DM$373,INT((ROWS($1:75)-1)/2),MOD(ROWS($1:75)+1,2))</f>
        <v/>
      </c>
      <c r="EZ83" s="7" t="str">
        <f ca="1">IF(EX83="","",IF(EX83=0,"",IF(EX83="AB","",RANK(EX83,$EX$9:$EX$128,1)+COUNTIF($EX$9:EX83,EX83)-1)))</f>
        <v/>
      </c>
      <c r="FA83" s="468" t="str">
        <f t="shared" ca="1" si="42"/>
        <v/>
      </c>
      <c r="FB83" s="469" t="str">
        <f ca="1">OFFSET($DK$433,INT((ROWS($1:75)-1)/2),MOD(ROWS($1:75)+1,2))</f>
        <v/>
      </c>
      <c r="FC83" s="7" t="str">
        <f t="shared" ca="1" si="44"/>
        <v/>
      </c>
      <c r="FD83" s="468" t="str">
        <f ca="1">OFFSET($DM$433,INT((ROWS($1:75)-1)/2),MOD(ROWS($1:75)+1,2))</f>
        <v/>
      </c>
      <c r="FE83" s="7" t="str">
        <f ca="1">IF(FC83="","",IF(FC83=0,"",IF(FC83="AB","",RANK(FC83,$FC$9:$FC$122,1)+COUNTIF($FC$9:FC83,FC83)-1)))</f>
        <v/>
      </c>
      <c r="FF83" s="7" t="str">
        <f t="shared" ca="1" si="45"/>
        <v/>
      </c>
      <c r="FG83" s="475"/>
    </row>
    <row r="84" spans="1:163" ht="15.75" customHeight="1" thickTop="1" thickBot="1" x14ac:dyDescent="0.45">
      <c r="A84" s="1639"/>
      <c r="B84" s="1483"/>
      <c r="C84" s="232" t="str">
        <f>IF(ISBLANK('JOURNÉE 2'!C85),"",'JOURNÉE 2'!C85)</f>
        <v>44660.98.010</v>
      </c>
      <c r="D84" s="98" t="str">
        <f>IF(ISBLANK('JOURNÉE 2'!D85),"",'JOURNÉE 2'!D85)</f>
        <v>JARDIN</v>
      </c>
      <c r="E84" s="98" t="str">
        <f>IF(ISBLANK('JOURNÉE 2'!E85),"",'JOURNÉE 2'!E85)</f>
        <v>Thomas</v>
      </c>
      <c r="F84" s="87" t="str">
        <f>IF(ISBLANK('JOURNÉE 2'!F85),"",'JOURNÉE 2'!F85)</f>
        <v>S1H</v>
      </c>
      <c r="G84" s="87">
        <f>IF(ISBLANK('JOURNÉE 2'!G85),"",'JOURNÉE 2'!G85)</f>
        <v>-4.4000000000000004</v>
      </c>
      <c r="H84" s="470" t="str">
        <f>IF(ISBLANK('JOURNÉE 2'!I85),"",'JOURNÉE 2'!I85)</f>
        <v>MAX1</v>
      </c>
      <c r="I84" s="1833"/>
      <c r="J84" s="1465"/>
      <c r="K84" s="1465"/>
      <c r="L84" s="1465"/>
      <c r="M84" s="88">
        <f>IF('JOURNÉE 1'!P82=0,"",'JOURNÉE 1'!P82)</f>
        <v>60</v>
      </c>
      <c r="N84" s="88"/>
      <c r="O84" s="88" t="s">
        <v>72</v>
      </c>
      <c r="P84" s="88">
        <f>IF(SUM(P81:P83)&lt;&gt;0,SUM(P81:P83),0)</f>
        <v>80</v>
      </c>
      <c r="Q84" s="1847"/>
      <c r="R84" s="1465"/>
      <c r="S84" s="1465"/>
      <c r="T84" s="1465"/>
      <c r="U84" s="1465"/>
      <c r="V84" s="1465"/>
      <c r="W84" s="275">
        <f>IF(ISBLANK('JOURNÉE 2'!U85),"",'JOURNÉE 2'!U85)</f>
        <v>64</v>
      </c>
      <c r="X84" s="83">
        <f t="shared" si="0"/>
        <v>64</v>
      </c>
      <c r="Y84" s="140" t="str">
        <f>IF('JOURNÉE 1'!AB85=0,"",'JOURNÉE 1'!AB85)</f>
        <v/>
      </c>
      <c r="Z84" s="83" t="str">
        <f t="shared" si="1"/>
        <v/>
      </c>
      <c r="AA84" s="83">
        <f t="shared" si="56"/>
        <v>1</v>
      </c>
      <c r="AB84" s="118">
        <f t="shared" si="57"/>
        <v>1</v>
      </c>
      <c r="AC84" s="83">
        <f t="shared" si="3"/>
        <v>64</v>
      </c>
      <c r="AD84" s="83" t="str">
        <f>IF('JOURNÉE 1'!AG85="","",'JOURNÉE 1'!AG85)</f>
        <v/>
      </c>
      <c r="AE84" s="455">
        <f t="shared" si="4"/>
        <v>-8</v>
      </c>
      <c r="AF84" s="85">
        <f t="shared" si="52"/>
        <v>1</v>
      </c>
      <c r="AG84" s="85">
        <f t="shared" si="6"/>
        <v>20</v>
      </c>
      <c r="AH84" s="505">
        <f>IF(COUNTIF($AG$81:$AG$104,"&gt;1")&lt;4,"",SMALL($AG$81:$AG$104,4))</f>
        <v>20</v>
      </c>
      <c r="AI84" s="101">
        <f ca="1">IF(DP156="","",DP156)</f>
        <v>75</v>
      </c>
      <c r="AJ84" s="101">
        <f ca="1">IF(AI84="","",RANK(AI84,($AI$9:$AI$260),1))</f>
        <v>20</v>
      </c>
      <c r="AK84" s="207">
        <f ca="1">IF(AJ84="","",IF(21-AJ84&lt;0,0,21-AJ84))</f>
        <v>1</v>
      </c>
      <c r="AL84" s="276">
        <f t="shared" si="7"/>
        <v>68.400000000000006</v>
      </c>
      <c r="AM84" s="87" t="str">
        <f t="shared" si="8"/>
        <v/>
      </c>
      <c r="AN84" s="471" t="str">
        <f t="shared" si="53"/>
        <v/>
      </c>
      <c r="AO84" s="471" t="str">
        <f t="shared" si="10"/>
        <v/>
      </c>
      <c r="AP84" s="457">
        <f t="shared" si="11"/>
        <v>68.400000000000006</v>
      </c>
      <c r="AQ84" s="284" t="str">
        <f>IF('JOURNÉE 1'!AP85="","",'JOURNÉE 1'!AP85)</f>
        <v/>
      </c>
      <c r="AR84" s="270" t="str">
        <f>IF('JOURNÉE 1'!AT85="","",'JOURNÉE 1'!AT85)</f>
        <v/>
      </c>
      <c r="AS84" s="284" t="str">
        <f t="shared" si="58"/>
        <v/>
      </c>
      <c r="AT84" s="270" t="str">
        <f t="shared" si="13"/>
        <v/>
      </c>
      <c r="AU84" s="316" t="str">
        <f>IF(COUNTIF($BA$81:$BA$104,"&gt;1")&lt;4,"",SMALL($BA$81:$BA$104,4))</f>
        <v/>
      </c>
      <c r="AV84" s="283" t="str">
        <f>IF(COUNTIF($AU$81:$AU$88,"&gt;1")&lt;4,"",SMALL($AU$81:$AU$88,4))</f>
        <v/>
      </c>
      <c r="AW84" s="283" t="str">
        <f>IF(AV84="","",RANK(AV84,($AV$9:$AV$260),1))</f>
        <v/>
      </c>
      <c r="AX84" s="283" t="str">
        <f>IF(AW84&gt;20,"",IF(AW84&lt;=190,20-((AW84-1)*1),1))</f>
        <v/>
      </c>
      <c r="AY84" s="270">
        <f t="shared" si="54"/>
        <v>16</v>
      </c>
      <c r="AZ84" s="271">
        <f t="shared" si="15"/>
        <v>5</v>
      </c>
      <c r="BA84" s="272" t="str">
        <f t="shared" si="16"/>
        <v/>
      </c>
      <c r="BB84" s="273" t="str">
        <f t="shared" si="59"/>
        <v/>
      </c>
      <c r="BC84" s="472" t="str">
        <f t="shared" si="18"/>
        <v/>
      </c>
      <c r="BD84" s="481" t="str">
        <f>IF(COUNTIF($BC$81:$BC$104,"&gt;1")&lt;4,"",SMALL($BC$81:$BC$104,4))</f>
        <v/>
      </c>
      <c r="BE84" s="278">
        <f t="shared" si="19"/>
        <v>-5.12</v>
      </c>
      <c r="BF84" s="1639"/>
      <c r="BG84" s="1639"/>
      <c r="BH84" s="1833"/>
      <c r="BI84" s="1465"/>
      <c r="BJ84" s="1849"/>
      <c r="BK84" s="277"/>
      <c r="BL84" s="11"/>
      <c r="BM84" s="1723"/>
      <c r="BN84" s="1528"/>
      <c r="BO84" s="1528"/>
      <c r="BP84" s="1528"/>
      <c r="BQ84" s="1528"/>
      <c r="BR84" s="1852"/>
      <c r="BS84" s="1528"/>
      <c r="BT84" s="1514"/>
      <c r="BU84" s="1528"/>
      <c r="BV84" s="1796"/>
      <c r="BW84" s="1798"/>
      <c r="BX84" s="474" t="str">
        <f t="shared" si="20"/>
        <v>44660.98.010</v>
      </c>
      <c r="BY84" s="475" t="str">
        <f>IF('JOURNÉE 1'!C85=0,"",'JOURNÉE 1'!C85)</f>
        <v>44660.98.010</v>
      </c>
      <c r="BZ84" s="7">
        <v>76</v>
      </c>
      <c r="CA84" s="1445" t="s">
        <v>275</v>
      </c>
      <c r="CB84" s="1446">
        <v>-4.3</v>
      </c>
      <c r="CC84" s="1447" t="s">
        <v>555</v>
      </c>
      <c r="CD84" s="17" t="s">
        <v>550</v>
      </c>
      <c r="CE84" s="882" t="str">
        <f t="shared" si="55"/>
        <v>MAX1</v>
      </c>
      <c r="CF84" s="878" t="s">
        <v>273</v>
      </c>
      <c r="CG84" s="7"/>
      <c r="CH84" s="94"/>
      <c r="CI84" s="1301" t="str">
        <f>IF(ISNA(VLOOKUP(CA84,'JOURNÉE 1'!$C$10:$AC$257,27,FALSE)),"",VLOOKUP(CA84,'JOURNÉE 1'!$C$10:$AC$257,27,FALSE))</f>
        <v/>
      </c>
      <c r="CJ84" s="465" t="str">
        <f>IF(ISNA(VLOOKUP(CA84,'JOURNÉE 2'!$C$10:$V$259,20,FALSE)),"",VLOOKUP(CA84,'JOURNÉE 2'!$C$10:$V$259,20,FALSE))</f>
        <v/>
      </c>
      <c r="CK84" s="1263" t="str">
        <f t="shared" si="48"/>
        <v/>
      </c>
      <c r="CL84" s="1266" t="s">
        <v>2029</v>
      </c>
      <c r="CM84" s="476" t="s">
        <v>2029</v>
      </c>
      <c r="CN84" s="476" t="s">
        <v>2029</v>
      </c>
      <c r="CO84" s="476" t="s">
        <v>2029</v>
      </c>
      <c r="CP84" s="476"/>
      <c r="CQ84" s="476"/>
      <c r="CR84" s="476"/>
      <c r="CS84" s="476"/>
      <c r="CT84" s="476"/>
      <c r="CU84" s="477"/>
      <c r="CV84" s="476"/>
      <c r="CW84" s="1270"/>
      <c r="CX84" s="11"/>
      <c r="CY84" s="1551"/>
      <c r="CZ84" s="7" t="str">
        <f>IF('JOURNÉE 1'!C49="","",'JOURNÉE 1'!C49)</f>
        <v>53360.09.0065</v>
      </c>
      <c r="DA84" s="7" t="str">
        <f t="shared" si="51"/>
        <v>53360.09.0065-J2</v>
      </c>
      <c r="DB84" s="7">
        <f>IF('JOURNÉE 1'!AC49=0,"",'JOURNÉE 1'!AC49)</f>
        <v>68</v>
      </c>
      <c r="DC84" s="7">
        <f>IF('JOURNÉE 1'!AP49=0,"",'JOURNÉE 1'!AP49)</f>
        <v>75.099999999999994</v>
      </c>
      <c r="DD84" s="17" t="str">
        <f>IF(ISNA(VLOOKUP(BY48,'JOURNÉE 2'!$C$46:$AJ$81,1,FALSE)),"",VLOOKUP(BY48,'JOURNÉE 2'!$C$46:$AJ$81,1,FALSE))</f>
        <v/>
      </c>
      <c r="DE84" s="7" t="str">
        <f t="array" ref="DE84">IFERROR(INDEX(DD$81:DD$116,SMALL(IF(FREQUENCY(IF(DD$81:DD$152&lt;&gt;"",MATCH(DD$81:DD$152,DD$81:DD$152,0),""),ROW(DD$81:DD$152)-81)&gt;1,ROW(DD$81:DD$152)-81,""),ROW(A4))),"")</f>
        <v/>
      </c>
      <c r="DF84" s="468" t="str">
        <f t="array" ref="DF84">IF(DE84="","",MIN(IF(CZ$81:CZ$152=$DE84,DB$81:DB$152,"")))</f>
        <v/>
      </c>
      <c r="DG84" s="468" t="str">
        <f t="array" ref="DG84">IF(DE84="","",MIN(IF(CZ$81:CZ$152=$DE84,DC$81:DC$152,"")))</f>
        <v/>
      </c>
      <c r="DH84" s="7" t="str">
        <f>IF(ISNA(VLOOKUP(DD84,'JOURNÉE 1'!$C$46:$AC$81,24,FALSE)),"",VLOOKUP(DD84,'JOURNÉE 1'!$C$46:$AC$81,24,FALSE))</f>
        <v/>
      </c>
      <c r="DI84" s="7" t="str">
        <f>IF(ISNA(VLOOKUP(DD84,'JOURNÉE 1'!$C$46:$AP$81,35,FALSE)),"",VLOOKUP(DD84,'JOURNÉE 1'!$C$46:$AP$81,35,FALSE))</f>
        <v/>
      </c>
      <c r="DJ84" s="7" t="str">
        <f t="shared" si="24"/>
        <v>53360.09.0065</v>
      </c>
      <c r="DK84" s="7">
        <f t="shared" si="25"/>
        <v>68</v>
      </c>
      <c r="DL84" s="468" t="str">
        <f t="shared" si="26"/>
        <v/>
      </c>
      <c r="DM84" s="468">
        <f t="shared" si="27"/>
        <v>75.099999999999994</v>
      </c>
      <c r="DN84" s="468" t="str">
        <f t="shared" si="28"/>
        <v/>
      </c>
      <c r="DO84" s="7"/>
      <c r="DP84" s="252">
        <f ca="1">IF(COUNTIF($DY$9:$DY$151,"&gt;1")&lt;4,"",SMALL($DY$9:$DY$151,4+COUNTIF($DY$9:$DY$151,0)))</f>
        <v>74</v>
      </c>
      <c r="DQ84" s="252">
        <f ca="1">IF(COUNTIF($EB$9:$EB154,"&gt;1")&lt;4,"",SMALL($EB$9:$EB$151,4+COUNTIF($EB$9:EB$151,0)))</f>
        <v>78.400000000000006</v>
      </c>
      <c r="DR84" s="11"/>
      <c r="DS84" s="469" t="str">
        <f ca="1">OFFSET($DK$9,INT((ROWS($1:76)-1)/2),MOD(ROWS($1:76)+1,2))</f>
        <v/>
      </c>
      <c r="DT84" s="7" t="str">
        <f t="shared" ca="1" si="29"/>
        <v/>
      </c>
      <c r="DU84" s="468" t="str">
        <f ca="1">OFFSET($DM$9,INT((ROWS($1:76)-1)/2),MOD(ROWS($1:76)+1,2))</f>
        <v/>
      </c>
      <c r="DV84" s="7" t="str">
        <f ca="1">IF(DT84="","",IF(DT84=0,"",IF(DT84="AB","",RANK(DT84,$DT$9:$DT$151,1)+COUNTIF($DT$9:DT84,DT84)-1)))</f>
        <v/>
      </c>
      <c r="DW84" s="468" t="str">
        <f t="shared" ca="1" si="30"/>
        <v/>
      </c>
      <c r="DX84" s="469" t="str">
        <f ca="1">OFFSET($DK$81,INT((ROWS($1:76)-1)/2),MOD(ROWS($1:76)+1,2))</f>
        <v/>
      </c>
      <c r="DY84" s="7" t="str">
        <f t="shared" ca="1" si="31"/>
        <v/>
      </c>
      <c r="DZ84" s="468" t="str">
        <f ca="1">OFFSET($DM$81,INT((ROWS($1:76)-1)/2),MOD(ROWS($1:76)+1,2))</f>
        <v/>
      </c>
      <c r="EA84" s="7" t="str">
        <f ca="1">IF(DY84="","",IF(DY84=0,"",IF(DY84="AB","",RANK(DY84,$DY$9:$DY$151,1)+COUNTIF($DY$9:DY84,DY84)-1)))</f>
        <v/>
      </c>
      <c r="EB84" s="468" t="str">
        <f t="shared" ca="1" si="32"/>
        <v/>
      </c>
      <c r="EC84" s="469" t="str">
        <f ca="1">OFFSET($DK$153,INT((ROWS($1:76)-1)/2),MOD(ROWS($1:76)+1,2))</f>
        <v/>
      </c>
      <c r="ED84" s="7" t="str">
        <f t="shared" ca="1" si="33"/>
        <v/>
      </c>
      <c r="EE84" s="468" t="str">
        <f ca="1">OFFSET($DM$153,INT((ROWS($1:76)-1)/2),MOD(ROWS($1:76)+1,2))</f>
        <v/>
      </c>
      <c r="EF84" s="7" t="str">
        <f ca="1">IF(EC84="","",IF(EC84=0,"",IF(EC84="AB","",RANK(EC84,$EC$9:$EC$104,1)+COUNTIF($EC$9:EC84,EC84)-1)))</f>
        <v/>
      </c>
      <c r="EG84" s="498" t="str">
        <f t="shared" ca="1" si="34"/>
        <v/>
      </c>
      <c r="EH84" s="7"/>
      <c r="EI84" s="7"/>
      <c r="EJ84" s="7"/>
      <c r="EK84" s="7"/>
      <c r="EL84" s="7"/>
      <c r="EM84" s="469" t="str">
        <f ca="1">OFFSET($DK$237,INT((ROWS($1:76)-1)/2),MOD(ROWS($1:76)+1,2))</f>
        <v/>
      </c>
      <c r="EN84" s="7" t="str">
        <f t="shared" ca="1" si="37"/>
        <v/>
      </c>
      <c r="EO84" s="468" t="str">
        <f ca="1">OFFSET($DM$237,INT((ROWS($1:76)-1)/2),MOD(ROWS($1:76)+1,2))</f>
        <v/>
      </c>
      <c r="EP84" s="7" t="str">
        <f ca="1">IF(EN84="","",IF(EN84=0,"",IF(EN84="AB","",RANK(EN84,$EN$9:$EN$128,1)+COUNTIF($EN$9:EN84,EN84)-1)))</f>
        <v/>
      </c>
      <c r="EQ84" s="7" t="str">
        <f t="shared" ca="1" si="38"/>
        <v/>
      </c>
      <c r="ER84" s="469" t="str">
        <f ca="1">OFFSET($DK$305,INT((ROWS($1:76)-1)/2),MOD(ROWS($1:76)+1,2))</f>
        <v/>
      </c>
      <c r="ES84" s="7" t="str">
        <f t="shared" ca="1" si="39"/>
        <v/>
      </c>
      <c r="ET84" s="468" t="str">
        <f ca="1">OFFSET($DM$305,INT((ROWS($1:76)-1)/2),MOD(ROWS($1:76)+1,2))</f>
        <v/>
      </c>
      <c r="EU84" s="7" t="str">
        <f ca="1">IF(ES84="","",IF(ES84=0,"",IF(ES84="AB","",RANK(ES84,$ES$9:$ES$180,1)+COUNTIF($ES$9:ES84,ES84)-1)))</f>
        <v/>
      </c>
      <c r="EV84" s="468" t="str">
        <f t="shared" ca="1" si="40"/>
        <v/>
      </c>
      <c r="EW84" s="469" t="str">
        <f ca="1">OFFSET($DK$373,INT((ROWS($1:76)-1)/2),MOD(ROWS($1:76)+1,2))</f>
        <v/>
      </c>
      <c r="EX84" s="7" t="str">
        <f t="shared" ca="1" si="41"/>
        <v/>
      </c>
      <c r="EY84" s="468" t="str">
        <f ca="1">OFFSET($DM$373,INT((ROWS($1:76)-1)/2),MOD(ROWS($1:76)+1,2))</f>
        <v/>
      </c>
      <c r="EZ84" s="7" t="str">
        <f ca="1">IF(EX84="","",IF(EX84=0,"",IF(EX84="AB","",RANK(EX84,$EX$9:$EX$128,1)+COUNTIF($EX$9:EX84,EX84)-1)))</f>
        <v/>
      </c>
      <c r="FA84" s="468" t="str">
        <f t="shared" ca="1" si="42"/>
        <v/>
      </c>
      <c r="FB84" s="469" t="str">
        <f ca="1">OFFSET($DK$433,INT((ROWS($1:76)-1)/2),MOD(ROWS($1:76)+1,2))</f>
        <v/>
      </c>
      <c r="FC84" s="7" t="str">
        <f t="shared" ca="1" si="44"/>
        <v/>
      </c>
      <c r="FD84" s="468" t="str">
        <f ca="1">OFFSET($DM$433,INT((ROWS($1:76)-1)/2),MOD(ROWS($1:76)+1,2))</f>
        <v/>
      </c>
      <c r="FE84" s="7" t="str">
        <f ca="1">IF(FC84="","",IF(FC84=0,"",IF(FC84="AB","",RANK(FC84,$FC$9:$FC$122,1)+COUNTIF($FC$9:FC84,FC84)-1)))</f>
        <v/>
      </c>
      <c r="FF84" s="7" t="str">
        <f t="shared" ca="1" si="45"/>
        <v/>
      </c>
      <c r="FG84" s="475"/>
    </row>
    <row r="85" spans="1:163" ht="15.75" customHeight="1" x14ac:dyDescent="0.4">
      <c r="A85" s="1639"/>
      <c r="B85" s="1830"/>
      <c r="C85" s="232" t="str">
        <f>IF(ISBLANK('JOURNÉE 2'!C86),"",'JOURNÉE 2'!C86)</f>
        <v>49520.95.224</v>
      </c>
      <c r="D85" s="98" t="str">
        <f>IF(ISBLANK('JOURNÉE 2'!D86),"",'JOURNÉE 2'!D86)</f>
        <v>AUBIN</v>
      </c>
      <c r="E85" s="98" t="str">
        <f>IF(ISBLANK('JOURNÉE 2'!E86),"",'JOURNÉE 2'!E86)</f>
        <v>Patrice</v>
      </c>
      <c r="F85" s="87" t="str">
        <f>IF(ISBLANK('JOURNÉE 2'!F86),"",'JOURNÉE 2'!F86)</f>
        <v>S3H</v>
      </c>
      <c r="G85" s="87">
        <f>IF(ISBLANK('JOURNÉE 2'!G86),"",'JOURNÉE 2'!G86)</f>
        <v>5.2</v>
      </c>
      <c r="H85" s="470" t="str">
        <f>IF(ISBLANK('JOURNÉE 2'!I86),"",'JOURNÉE 2'!I86)</f>
        <v>MAX1</v>
      </c>
      <c r="I85" s="1823">
        <f>IF(ISBLANK('JOURNÉE 2'!K86),"",'JOURNÉE 2'!K86)</f>
        <v>70</v>
      </c>
      <c r="J85" s="1815">
        <f>IF(OR(I85="",I85=0,I85=999),"",I85)</f>
        <v>70</v>
      </c>
      <c r="K85" s="1815" t="str">
        <f>IF('JOURNÉE 1'!K86=0,"",'JOURNÉE 1'!K86)</f>
        <v/>
      </c>
      <c r="L85" s="1815" t="str">
        <f>IF(OR(K85="",K85=0,K85=999),"",K85)</f>
        <v/>
      </c>
      <c r="M85" s="87">
        <f>IF('JOURNÉE 1'!P83=0,"",'JOURNÉE 1'!P83)</f>
        <v>64</v>
      </c>
      <c r="N85" s="87"/>
      <c r="O85" s="87"/>
      <c r="P85" s="87"/>
      <c r="Q85" s="1846">
        <f>IF(I85="","",I85-$BE$5)</f>
        <v>-2</v>
      </c>
      <c r="R85" s="1815">
        <f>IF(I85="","",RANK(I85,($I$9:$K$260),1))</f>
        <v>34</v>
      </c>
      <c r="S85" s="1815" t="str">
        <f>IF(R85&gt;20,"",IF(R85&lt;=190,40-((R85-1)*2),1))</f>
        <v/>
      </c>
      <c r="T85" s="1485">
        <f>IF(OR(I85=""),"",RANK(I85,($I$81:$I$103),1))</f>
        <v>2</v>
      </c>
      <c r="U85" s="1485" t="str">
        <f>IF(OR(K85=""),"",RANK(K85,($K$81:$K$103),1))</f>
        <v/>
      </c>
      <c r="V85" s="1485">
        <f>IF(T85="","",IF(T85&gt;3,"",IF(T85=1,I85,IF(T85=2,I85,IF(T85=3,I85)))))</f>
        <v>70</v>
      </c>
      <c r="W85" s="275">
        <f>IF(ISBLANK('JOURNÉE 2'!U86),"",'JOURNÉE 2'!U86)</f>
        <v>73</v>
      </c>
      <c r="X85" s="83">
        <f t="shared" si="0"/>
        <v>73</v>
      </c>
      <c r="Y85" s="140" t="str">
        <f>IF('JOURNÉE 1'!AB86=0,"",'JOURNÉE 1'!AB86)</f>
        <v/>
      </c>
      <c r="Z85" s="83" t="str">
        <f t="shared" si="1"/>
        <v/>
      </c>
      <c r="AA85" s="83">
        <f t="shared" si="56"/>
        <v>8</v>
      </c>
      <c r="AB85" s="118">
        <f t="shared" si="57"/>
        <v>2</v>
      </c>
      <c r="AC85" s="83">
        <f t="shared" si="3"/>
        <v>73</v>
      </c>
      <c r="AD85" s="83" t="str">
        <f>IF('JOURNÉE 1'!AG86="","",'JOURNÉE 1'!AG86)</f>
        <v/>
      </c>
      <c r="AE85" s="455">
        <f t="shared" si="4"/>
        <v>1</v>
      </c>
      <c r="AF85" s="471">
        <f t="shared" si="52"/>
        <v>8</v>
      </c>
      <c r="AG85" s="471">
        <f t="shared" si="6"/>
        <v>13</v>
      </c>
      <c r="AH85" s="482"/>
      <c r="AI85" s="482"/>
      <c r="AJ85" s="118"/>
      <c r="AK85" s="158">
        <f ca="1">IF(SUM(AK81:AK84)&lt;&gt;0,SUM(AK81:AK84),0)</f>
        <v>42</v>
      </c>
      <c r="AL85" s="276">
        <f t="shared" si="7"/>
        <v>67.8</v>
      </c>
      <c r="AM85" s="83">
        <f t="shared" si="8"/>
        <v>67.8</v>
      </c>
      <c r="AN85" s="471">
        <f t="shared" si="53"/>
        <v>7</v>
      </c>
      <c r="AO85" s="471">
        <f t="shared" si="10"/>
        <v>14</v>
      </c>
      <c r="AP85" s="457">
        <f t="shared" si="11"/>
        <v>67.8</v>
      </c>
      <c r="AQ85" s="284" t="str">
        <f>IF('JOURNÉE 1'!AP86="","",'JOURNÉE 1'!AP86)</f>
        <v/>
      </c>
      <c r="AR85" s="270" t="str">
        <f>IF('JOURNÉE 1'!AT86="","",'JOURNÉE 1'!AT86)</f>
        <v/>
      </c>
      <c r="AS85" s="284">
        <f t="shared" si="58"/>
        <v>67.8</v>
      </c>
      <c r="AT85" s="270" t="str">
        <f t="shared" si="13"/>
        <v/>
      </c>
      <c r="AU85" s="284" t="str">
        <f>IF('JOURNÉE 1'!AU82=0,"",'JOURNÉE 1'!AU82)</f>
        <v/>
      </c>
      <c r="AV85" s="286"/>
      <c r="AW85" s="313" t="s">
        <v>72</v>
      </c>
      <c r="AX85" s="284">
        <f>IF(SUM(AX81:AX84)&lt;&gt;0,SUM(AX81:AX84),0)</f>
        <v>12</v>
      </c>
      <c r="AY85" s="270">
        <f t="shared" si="54"/>
        <v>12</v>
      </c>
      <c r="AZ85" s="271">
        <f t="shared" si="15"/>
        <v>9</v>
      </c>
      <c r="BA85" s="272" t="str">
        <f t="shared" si="16"/>
        <v/>
      </c>
      <c r="BB85" s="273">
        <f t="shared" si="59"/>
        <v>1</v>
      </c>
      <c r="BC85" s="472">
        <f t="shared" si="18"/>
        <v>67.8</v>
      </c>
      <c r="BD85" s="273"/>
      <c r="BE85" s="278">
        <f t="shared" si="19"/>
        <v>4.3600000000000003</v>
      </c>
      <c r="BF85" s="1639"/>
      <c r="BG85" s="1639"/>
      <c r="BH85" s="1823" t="str">
        <f>IF('JOURNÉE 1'!K86=0,"",'JOURNÉE 1'!K86)</f>
        <v/>
      </c>
      <c r="BI85" s="1815">
        <f>IF(ISBLANK('JOURNÉE 2'!K86),"",'JOURNÉE 2'!K86)</f>
        <v>70</v>
      </c>
      <c r="BJ85" s="1817">
        <f>IF(BW85="","",BW85)</f>
        <v>67</v>
      </c>
      <c r="BK85" s="483"/>
      <c r="BL85" s="11"/>
      <c r="BM85" s="1513" t="str">
        <f>IF(OR(C85="",C86=""),"",CONCATENATE(C85,C86))</f>
        <v>49520.95.22449520.98.013</v>
      </c>
      <c r="BN85" s="1606" t="str">
        <f>IF(OR('JOURNÉE 1'!C86="",'JOURNÉE 1'!C87=""),"",CONCATENATE('JOURNÉE 1'!C86,'JOURNÉE 1'!C87))</f>
        <v/>
      </c>
      <c r="BO85" s="1606">
        <f>IF(I85="","",I85)</f>
        <v>70</v>
      </c>
      <c r="BP85" s="1855" t="str">
        <f>IF(ISNA(VLOOKUP(BM85,'JOURNÉE 1'!$BI$10:$BK$257,2,FALSE)),"",VLOOKUP(BM85,'JOURNÉE 1'!$BI$10:$BK$257,2,FALSE))</f>
        <v/>
      </c>
      <c r="BQ85" s="1606">
        <f>IF(BO85="","",MIN(BO85:BP85))</f>
        <v>70</v>
      </c>
      <c r="BR85" s="1851" t="str">
        <f>IF(BS85="","",MIN(BS85:BT85))</f>
        <v/>
      </c>
      <c r="BS85" s="1606" t="str">
        <f>IF('JOURNÉE 1'!L86=0,"",'JOURNÉE 1'!L86)</f>
        <v/>
      </c>
      <c r="BT85" s="1809" t="str">
        <f>IF(ISNA(VLOOKUP(BN85,'JOURNÉE 2'!$BE$10:$BF$257,2,FALSE)),"",VLOOKUP(BN85,'JOURNÉE 2'!$BE$10:$BF$257,2,FALSE))</f>
        <v/>
      </c>
      <c r="BU85" s="1606" t="str">
        <f>IF(BT85=BR85,"",BR85)</f>
        <v/>
      </c>
      <c r="BV85" s="1795">
        <f>IF(BP85=BQ85,"",BQ85)</f>
        <v>70</v>
      </c>
      <c r="BW85" s="1797">
        <f>IF(COUNTIF($BU$81:$BV$103,"&gt;1")&lt;3,"",SMALL($BU$81:$BV$103,3+COUNTIF($BU$81:$BV$103,0)))</f>
        <v>67</v>
      </c>
      <c r="BX85" s="474" t="str">
        <f t="shared" si="20"/>
        <v>49520.95.224</v>
      </c>
      <c r="BY85" s="475" t="str">
        <f>IF('JOURNÉE 1'!C86=0,"",'JOURNÉE 1'!C86)</f>
        <v/>
      </c>
      <c r="BZ85" s="7">
        <v>77</v>
      </c>
      <c r="CA85" s="1445" t="s">
        <v>281</v>
      </c>
      <c r="CB85" s="1446">
        <v>6.4</v>
      </c>
      <c r="CC85" s="1447" t="s">
        <v>2011</v>
      </c>
      <c r="CD85" s="17" t="s">
        <v>550</v>
      </c>
      <c r="CE85" s="882" t="str">
        <f t="shared" si="55"/>
        <v>MAX1</v>
      </c>
      <c r="CF85" s="878" t="s">
        <v>559</v>
      </c>
      <c r="CG85" s="7"/>
      <c r="CH85" s="94"/>
      <c r="CI85" s="1301" t="str">
        <f>IF(ISNA(VLOOKUP(CA85,'JOURNÉE 1'!$C$10:$AC$257,27,FALSE)),"",VLOOKUP(CA85,'JOURNÉE 1'!$C$10:$AC$257,27,FALSE))</f>
        <v/>
      </c>
      <c r="CJ85" s="465" t="str">
        <f>IF(ISNA(VLOOKUP(CA85,'JOURNÉE 2'!$C$10:$V$259,20,FALSE)),"",VLOOKUP(CA85,'JOURNÉE 2'!$C$10:$V$259,20,FALSE))</f>
        <v/>
      </c>
      <c r="CK85" s="1263" t="str">
        <f t="shared" si="48"/>
        <v/>
      </c>
      <c r="CL85" s="1266">
        <v>91</v>
      </c>
      <c r="CM85" s="476">
        <v>79</v>
      </c>
      <c r="CN85" s="476">
        <v>90</v>
      </c>
      <c r="CO85" s="476" t="s">
        <v>2029</v>
      </c>
      <c r="CP85" s="476"/>
      <c r="CQ85" s="476"/>
      <c r="CR85" s="476"/>
      <c r="CS85" s="476"/>
      <c r="CT85" s="476"/>
      <c r="CU85" s="477"/>
      <c r="CV85" s="476"/>
      <c r="CW85" s="1270"/>
      <c r="CX85" s="11"/>
      <c r="CY85" s="1551"/>
      <c r="CZ85" s="7" t="str">
        <f>IF('JOURNÉE 1'!C50="","",'JOURNÉE 1'!C50)</f>
        <v>53360.01.028</v>
      </c>
      <c r="DA85" s="7" t="str">
        <f t="shared" si="51"/>
        <v>53360.01.028-J2</v>
      </c>
      <c r="DB85" s="7" t="str">
        <f>IF('JOURNÉE 1'!AC50=0,"",'JOURNÉE 1'!AC50)</f>
        <v/>
      </c>
      <c r="DC85" s="7" t="str">
        <f>IF('JOURNÉE 1'!AP50=0,"",'JOURNÉE 1'!AP50)</f>
        <v/>
      </c>
      <c r="DD85" s="17" t="str">
        <f>IF(ISNA(VLOOKUP(BY49,'JOURNÉE 2'!$C$46:$AJ$81,1,FALSE)),"",VLOOKUP(BY49,'JOURNÉE 2'!$C$46:$AJ$81,1,FALSE))</f>
        <v/>
      </c>
      <c r="DE85" s="7" t="str">
        <f t="array" ref="DE85">IFERROR(INDEX(DD$81:DD$116,SMALL(IF(FREQUENCY(IF(DD$81:DD$152&lt;&gt;"",MATCH(DD$81:DD$152,DD$81:DD$152,0),""),ROW(DD$81:DD$152)-81)&gt;1,ROW(DD$81:DD$152)-81,""),ROW(A5))),"")</f>
        <v/>
      </c>
      <c r="DF85" s="468" t="str">
        <f t="array" ref="DF85">IF(DE85="","",MIN(IF(CZ$81:CZ$152=$DE85,DB$81:DB$152,"")))</f>
        <v/>
      </c>
      <c r="DG85" s="468" t="str">
        <f t="array" ref="DG85">IF(DE85="","",MIN(IF(CZ$81:CZ$152=$DE85,DC$81:DC$152,"")))</f>
        <v/>
      </c>
      <c r="DH85" s="7" t="str">
        <f>IF(ISNA(VLOOKUP(DD85,'JOURNÉE 1'!$C$46:$AC$81,24,FALSE)),"",VLOOKUP(DD85,'JOURNÉE 1'!$C$46:$AC$81,24,FALSE))</f>
        <v/>
      </c>
      <c r="DI85" s="7" t="str">
        <f>IF(ISNA(VLOOKUP(DD85,'JOURNÉE 1'!$C$46:$AP$81,35,FALSE)),"",VLOOKUP(DD85,'JOURNÉE 1'!$C$46:$AP$81,35,FALSE))</f>
        <v/>
      </c>
      <c r="DJ85" s="7" t="str">
        <f t="shared" si="24"/>
        <v>53360.01.028</v>
      </c>
      <c r="DK85" s="7" t="str">
        <f t="shared" si="25"/>
        <v/>
      </c>
      <c r="DL85" s="468" t="str">
        <f t="shared" si="26"/>
        <v/>
      </c>
      <c r="DM85" s="468" t="str">
        <f t="shared" si="27"/>
        <v/>
      </c>
      <c r="DN85" s="468" t="str">
        <f t="shared" si="28"/>
        <v/>
      </c>
      <c r="DO85" s="7"/>
      <c r="DP85" s="7" t="s">
        <v>342</v>
      </c>
      <c r="DQ85" s="7" t="s">
        <v>342</v>
      </c>
      <c r="DR85" s="11"/>
      <c r="DS85" s="469" t="str">
        <f ca="1">OFFSET($DK$9,INT((ROWS($1:77)-1)/2),MOD(ROWS($1:77)+1,2))</f>
        <v/>
      </c>
      <c r="DT85" s="7" t="str">
        <f t="shared" ca="1" si="29"/>
        <v/>
      </c>
      <c r="DU85" s="468" t="str">
        <f ca="1">OFFSET($DM$9,INT((ROWS($1:77)-1)/2),MOD(ROWS($1:77)+1,2))</f>
        <v/>
      </c>
      <c r="DV85" s="7" t="str">
        <f ca="1">IF(DT85="","",IF(DT85=0,"",IF(DT85="AB","",RANK(DT85,$DT$9:$DT$151,1)+COUNTIF($DT$9:DT85,DT85)-1)))</f>
        <v/>
      </c>
      <c r="DW85" s="468" t="str">
        <f t="shared" ca="1" si="30"/>
        <v/>
      </c>
      <c r="DX85" s="469">
        <f ca="1">OFFSET($DK$81,INT((ROWS($1:77)-1)/2),MOD(ROWS($1:77)+1,2))</f>
        <v>66</v>
      </c>
      <c r="DY85" s="7">
        <f t="shared" ca="1" si="31"/>
        <v>66</v>
      </c>
      <c r="DZ85" s="468">
        <f ca="1">OFFSET($DM$81,INT((ROWS($1:77)-1)/2),MOD(ROWS($1:77)+1,2))</f>
        <v>72.3</v>
      </c>
      <c r="EA85" s="7">
        <f ca="1">IF(DY85="","",IF(DY85=0,"",IF(DY85="AB","",RANK(DY85,$DY$9:$DY$151,1)+COUNTIF($DY$9:DY85,DY85)-1)))</f>
        <v>1</v>
      </c>
      <c r="EB85" s="468" t="str">
        <f t="shared" ca="1" si="32"/>
        <v/>
      </c>
      <c r="EC85" s="469" t="str">
        <f ca="1">OFFSET($DK$153,INT((ROWS($1:77)-1)/2),MOD(ROWS($1:77)+1,2))</f>
        <v/>
      </c>
      <c r="ED85" s="7" t="str">
        <f t="shared" ca="1" si="33"/>
        <v/>
      </c>
      <c r="EE85" s="468" t="str">
        <f ca="1">OFFSET($DM$153,INT((ROWS($1:77)-1)/2),MOD(ROWS($1:77)+1,2))</f>
        <v/>
      </c>
      <c r="EF85" s="7" t="str">
        <f ca="1">IF(EC85="","",IF(EC85=0,"",IF(EC85="AB","",RANK(EC85,$EC$9:$EC$104,1)+COUNTIF($EC$9:EC85,EC85)-1)))</f>
        <v/>
      </c>
      <c r="EG85" s="498" t="str">
        <f t="shared" ca="1" si="34"/>
        <v/>
      </c>
      <c r="EH85" s="7"/>
      <c r="EI85" s="7"/>
      <c r="EJ85" s="7"/>
      <c r="EK85" s="7"/>
      <c r="EL85" s="7"/>
      <c r="EM85" s="469" t="str">
        <f ca="1">OFFSET($DK$237,INT((ROWS($1:77)-1)/2),MOD(ROWS($1:77)+1,2))</f>
        <v/>
      </c>
      <c r="EN85" s="7" t="str">
        <f t="shared" ca="1" si="37"/>
        <v/>
      </c>
      <c r="EO85" s="468" t="str">
        <f ca="1">OFFSET($DM$237,INT((ROWS($1:77)-1)/2),MOD(ROWS($1:77)+1,2))</f>
        <v/>
      </c>
      <c r="EP85" s="7" t="str">
        <f ca="1">IF(EN85="","",IF(EN85=0,"",IF(EN85="AB","",RANK(EN85,$EN$9:$EN$128,1)+COUNTIF($EN$9:EN85,EN85)-1)))</f>
        <v/>
      </c>
      <c r="EQ85" s="7" t="str">
        <f t="shared" ca="1" si="38"/>
        <v/>
      </c>
      <c r="ER85" s="469" t="str">
        <f ca="1">OFFSET($DK$305,INT((ROWS($1:77)-1)/2),MOD(ROWS($1:77)+1,2))</f>
        <v/>
      </c>
      <c r="ES85" s="7" t="str">
        <f t="shared" ca="1" si="39"/>
        <v/>
      </c>
      <c r="ET85" s="468" t="str">
        <f ca="1">OFFSET($DM$305,INT((ROWS($1:77)-1)/2),MOD(ROWS($1:77)+1,2))</f>
        <v/>
      </c>
      <c r="EU85" s="7" t="str">
        <f ca="1">IF(ES85="","",IF(ES85=0,"",IF(ES85="AB","",RANK(ES85,$ES$9:$ES$180,1)+COUNTIF($ES$9:ES85,ES85)-1)))</f>
        <v/>
      </c>
      <c r="EV85" s="468" t="str">
        <f t="shared" ca="1" si="40"/>
        <v/>
      </c>
      <c r="EW85" s="469" t="str">
        <f ca="1">OFFSET($DK$373,INT((ROWS($1:77)-1)/2),MOD(ROWS($1:77)+1,2))</f>
        <v/>
      </c>
      <c r="EX85" s="7" t="str">
        <f t="shared" ca="1" si="41"/>
        <v/>
      </c>
      <c r="EY85" s="468" t="str">
        <f ca="1">OFFSET($DM$373,INT((ROWS($1:77)-1)/2),MOD(ROWS($1:77)+1,2))</f>
        <v/>
      </c>
      <c r="EZ85" s="7" t="str">
        <f ca="1">IF(EX85="","",IF(EX85=0,"",IF(EX85="AB","",RANK(EX85,$EX$9:$EX$128,1)+COUNTIF($EX$9:EX85,EX85)-1)))</f>
        <v/>
      </c>
      <c r="FA85" s="468" t="str">
        <f t="shared" ca="1" si="42"/>
        <v/>
      </c>
      <c r="FB85" s="469" t="str">
        <f ca="1">OFFSET($DK$433,INT((ROWS($1:77)-1)/2),MOD(ROWS($1:77)+1,2))</f>
        <v/>
      </c>
      <c r="FC85" s="7" t="str">
        <f t="shared" ca="1" si="44"/>
        <v/>
      </c>
      <c r="FD85" s="468" t="str">
        <f ca="1">OFFSET($DM$433,INT((ROWS($1:77)-1)/2),MOD(ROWS($1:77)+1,2))</f>
        <v/>
      </c>
      <c r="FE85" s="7" t="str">
        <f ca="1">IF(FC85="","",IF(FC85=0,"",IF(FC85="AB","",RANK(FC85,$FC$9:$FC$122,1)+COUNTIF($FC$9:FC85,FC85)-1)))</f>
        <v/>
      </c>
      <c r="FF85" s="7" t="str">
        <f t="shared" ca="1" si="45"/>
        <v/>
      </c>
      <c r="FG85" s="475"/>
    </row>
    <row r="86" spans="1:163" ht="15.75" customHeight="1" thickBot="1" x14ac:dyDescent="0.45">
      <c r="A86" s="1639"/>
      <c r="B86" s="1483"/>
      <c r="C86" s="232" t="str">
        <f>IF(ISBLANK('JOURNÉE 2'!C87),"",'JOURNÉE 2'!C87)</f>
        <v>49520.98.013</v>
      </c>
      <c r="D86" s="98" t="str">
        <f>IF(ISBLANK('JOURNÉE 2'!D87),"",'JOURNÉE 2'!D87)</f>
        <v>TRILLARD</v>
      </c>
      <c r="E86" s="98" t="str">
        <f>IF(ISBLANK('JOURNÉE 2'!E87),"",'JOURNÉE 2'!E87)</f>
        <v>Marie-Lise</v>
      </c>
      <c r="F86" s="87" t="str">
        <f>IF(ISBLANK('JOURNÉE 2'!F87),"",'JOURNÉE 2'!F87)</f>
        <v>S1F</v>
      </c>
      <c r="G86" s="87">
        <f>IF(ISBLANK('JOURNÉE 2'!G87),"",'JOURNÉE 2'!G87)</f>
        <v>1.6</v>
      </c>
      <c r="H86" s="470" t="str">
        <f>IF(ISBLANK('JOURNÉE 2'!I87),"",'JOURNÉE 2'!I87)</f>
        <v>MAX1</v>
      </c>
      <c r="I86" s="1833"/>
      <c r="J86" s="1465"/>
      <c r="K86" s="1465"/>
      <c r="L86" s="1465"/>
      <c r="M86" s="99" t="str">
        <f>IF('JOURNÉE 1'!P84=0,"",'JOURNÉE 1'!P84)</f>
        <v/>
      </c>
      <c r="N86" s="87"/>
      <c r="O86" s="87"/>
      <c r="P86" s="87"/>
      <c r="Q86" s="1847"/>
      <c r="R86" s="1465"/>
      <c r="S86" s="1465"/>
      <c r="T86" s="1465"/>
      <c r="U86" s="1465"/>
      <c r="V86" s="1465"/>
      <c r="W86" s="275">
        <f>IF(ISBLANK('JOURNÉE 2'!U87),"",'JOURNÉE 2'!U87)</f>
        <v>75</v>
      </c>
      <c r="X86" s="83">
        <f t="shared" si="0"/>
        <v>75</v>
      </c>
      <c r="Y86" s="140" t="str">
        <f>IF('JOURNÉE 1'!AB87=0,"",'JOURNÉE 1'!AB87)</f>
        <v/>
      </c>
      <c r="Z86" s="83" t="str">
        <f t="shared" si="1"/>
        <v/>
      </c>
      <c r="AA86" s="83">
        <f t="shared" si="56"/>
        <v>10</v>
      </c>
      <c r="AB86" s="118">
        <f t="shared" si="57"/>
        <v>3</v>
      </c>
      <c r="AC86" s="83">
        <f t="shared" si="3"/>
        <v>75</v>
      </c>
      <c r="AD86" s="83" t="str">
        <f>IF('JOURNÉE 1'!AG87="","",'JOURNÉE 1'!AG87)</f>
        <v/>
      </c>
      <c r="AE86" s="455">
        <f t="shared" si="4"/>
        <v>3</v>
      </c>
      <c r="AF86" s="471">
        <f t="shared" si="52"/>
        <v>10</v>
      </c>
      <c r="AG86" s="471">
        <f t="shared" si="6"/>
        <v>11</v>
      </c>
      <c r="AH86" s="471"/>
      <c r="AI86" s="471"/>
      <c r="AJ86" s="83"/>
      <c r="AK86" s="140"/>
      <c r="AL86" s="276">
        <f t="shared" si="7"/>
        <v>73.400000000000006</v>
      </c>
      <c r="AM86" s="83">
        <f t="shared" si="8"/>
        <v>73.400000000000006</v>
      </c>
      <c r="AN86" s="471">
        <f t="shared" si="53"/>
        <v>12</v>
      </c>
      <c r="AO86" s="471">
        <f t="shared" si="10"/>
        <v>9</v>
      </c>
      <c r="AP86" s="457">
        <f t="shared" si="11"/>
        <v>73.400000000000006</v>
      </c>
      <c r="AQ86" s="284" t="str">
        <f>IF('JOURNÉE 1'!AP87="","",'JOURNÉE 1'!AP87)</f>
        <v/>
      </c>
      <c r="AR86" s="270" t="str">
        <f>IF('JOURNÉE 1'!AT87="","",'JOURNÉE 1'!AT87)</f>
        <v/>
      </c>
      <c r="AS86" s="284">
        <f t="shared" si="58"/>
        <v>73.400000000000006</v>
      </c>
      <c r="AT86" s="270" t="str">
        <f t="shared" si="13"/>
        <v/>
      </c>
      <c r="AU86" s="284" t="str">
        <f>IF('JOURNÉE 1'!AU83=0,"",'JOURNÉE 1'!AU83)</f>
        <v/>
      </c>
      <c r="AV86" s="286"/>
      <c r="AW86" s="270"/>
      <c r="AX86" s="270"/>
      <c r="AY86" s="270">
        <f t="shared" si="54"/>
        <v>29</v>
      </c>
      <c r="AZ86" s="271" t="str">
        <f t="shared" si="15"/>
        <v/>
      </c>
      <c r="BA86" s="272" t="str">
        <f t="shared" si="16"/>
        <v/>
      </c>
      <c r="BB86" s="273">
        <f t="shared" si="59"/>
        <v>2</v>
      </c>
      <c r="BC86" s="472">
        <f t="shared" si="18"/>
        <v>73.400000000000006</v>
      </c>
      <c r="BD86" s="319"/>
      <c r="BE86" s="278">
        <f t="shared" si="19"/>
        <v>1.74</v>
      </c>
      <c r="BF86" s="1639"/>
      <c r="BG86" s="1639"/>
      <c r="BH86" s="1833"/>
      <c r="BI86" s="1465"/>
      <c r="BJ86" s="1849"/>
      <c r="BK86" s="483"/>
      <c r="BL86" s="11"/>
      <c r="BM86" s="1723"/>
      <c r="BN86" s="1528"/>
      <c r="BO86" s="1528"/>
      <c r="BP86" s="1528"/>
      <c r="BQ86" s="1528"/>
      <c r="BR86" s="1852"/>
      <c r="BS86" s="1528"/>
      <c r="BT86" s="1514"/>
      <c r="BU86" s="1528"/>
      <c r="BV86" s="1796"/>
      <c r="BW86" s="1799"/>
      <c r="BX86" s="474" t="str">
        <f t="shared" si="20"/>
        <v>49520.98.013</v>
      </c>
      <c r="BY86" s="475" t="str">
        <f>IF('JOURNÉE 1'!C87=0,"",'JOURNÉE 1'!C87)</f>
        <v/>
      </c>
      <c r="BZ86" s="7">
        <v>78</v>
      </c>
      <c r="CA86" s="1445" t="s">
        <v>285</v>
      </c>
      <c r="CB86" s="1446">
        <v>3.3</v>
      </c>
      <c r="CC86" s="1447" t="s">
        <v>1989</v>
      </c>
      <c r="CD86" s="17" t="s">
        <v>550</v>
      </c>
      <c r="CE86" s="882" t="str">
        <f t="shared" si="55"/>
        <v>MAX1</v>
      </c>
      <c r="CF86" s="878" t="s">
        <v>560</v>
      </c>
      <c r="CG86" s="7"/>
      <c r="CH86" s="94"/>
      <c r="CI86" s="1301" t="str">
        <f>IF(ISNA(VLOOKUP(CA86,'JOURNÉE 1'!$C$10:$AC$257,27,FALSE)),"",VLOOKUP(CA86,'JOURNÉE 1'!$C$10:$AC$257,27,FALSE))</f>
        <v/>
      </c>
      <c r="CJ86" s="465" t="str">
        <f>IF(ISNA(VLOOKUP(CA86,'JOURNÉE 2'!$C$10:$V$259,20,FALSE)),"",VLOOKUP(CA86,'JOURNÉE 2'!$C$10:$V$259,20,FALSE))</f>
        <v/>
      </c>
      <c r="CK86" s="1263" t="str">
        <f t="shared" si="48"/>
        <v/>
      </c>
      <c r="CL86" s="1266">
        <v>80</v>
      </c>
      <c r="CM86" s="476" t="s">
        <v>2029</v>
      </c>
      <c r="CN86" s="476" t="s">
        <v>2029</v>
      </c>
      <c r="CO86" s="476" t="s">
        <v>2029</v>
      </c>
      <c r="CP86" s="476"/>
      <c r="CQ86" s="476"/>
      <c r="CR86" s="476"/>
      <c r="CS86" s="476"/>
      <c r="CT86" s="476"/>
      <c r="CU86" s="477"/>
      <c r="CV86" s="476"/>
      <c r="CW86" s="1270"/>
      <c r="CX86" s="11"/>
      <c r="CY86" s="1551"/>
      <c r="CZ86" s="7" t="str">
        <f>IF('JOURNÉE 1'!C51="","",'JOURNÉE 1'!C51)</f>
        <v>53360.01.029</v>
      </c>
      <c r="DA86" s="7" t="str">
        <f t="shared" si="51"/>
        <v>53360.01.029-J2</v>
      </c>
      <c r="DB86" s="7">
        <f>IF('JOURNÉE 1'!AC51=0,"",'JOURNÉE 1'!AC51)</f>
        <v>76</v>
      </c>
      <c r="DC86" s="7">
        <f>IF('JOURNÉE 1'!AP51=0,"",'JOURNÉE 1'!AP51)</f>
        <v>67.2</v>
      </c>
      <c r="DD86" s="17" t="str">
        <f>IF(ISNA(VLOOKUP(BY50,'JOURNÉE 2'!$C$46:$AJ$81,1,FALSE)),"",VLOOKUP(BY50,'JOURNÉE 2'!$C$46:$AJ$81,1,FALSE))</f>
        <v/>
      </c>
      <c r="DE86" s="7" t="str">
        <f t="array" ref="DE86">IFERROR(INDEX(DD$81:DD$116,SMALL(IF(FREQUENCY(IF(DD$81:DD$152&lt;&gt;"",MATCH(DD$81:DD$152,DD$81:DD$152,0),""),ROW(DD$81:DD$152)-81)&gt;1,ROW(DD$81:DD$152)-81,""),ROW(A6))),"")</f>
        <v/>
      </c>
      <c r="DF86" s="468" t="str">
        <f t="array" ref="DF86">IF(DE86="","",MIN(IF(CZ$81:CZ$152=$DE86,DB$81:DB$152,"")))</f>
        <v/>
      </c>
      <c r="DG86" s="468" t="str">
        <f t="array" ref="DG86">IF(DE86="","",MIN(IF(CZ$81:CZ$152=$DE86,DC$81:DC$152,"")))</f>
        <v/>
      </c>
      <c r="DH86" s="7" t="str">
        <f>IF(ISNA(VLOOKUP(DD86,'JOURNÉE 1'!$C$46:$AC$81,24,FALSE)),"",VLOOKUP(DD86,'JOURNÉE 1'!$C$46:$AC$81,24,FALSE))</f>
        <v/>
      </c>
      <c r="DI86" s="7" t="str">
        <f>IF(ISNA(VLOOKUP(DD86,'JOURNÉE 1'!$C$46:$AP$81,35,FALSE)),"",VLOOKUP(DD86,'JOURNÉE 1'!$C$46:$AP$81,35,FALSE))</f>
        <v/>
      </c>
      <c r="DJ86" s="7" t="str">
        <f t="shared" si="24"/>
        <v>53360.01.029</v>
      </c>
      <c r="DK86" s="7">
        <f t="shared" si="25"/>
        <v>76</v>
      </c>
      <c r="DL86" s="468" t="str">
        <f t="shared" si="26"/>
        <v/>
      </c>
      <c r="DM86" s="468">
        <f t="shared" si="27"/>
        <v>67.2</v>
      </c>
      <c r="DN86" s="468" t="str">
        <f t="shared" si="28"/>
        <v/>
      </c>
      <c r="DO86" s="7"/>
      <c r="DP86" s="7"/>
      <c r="DQ86" s="7"/>
      <c r="DR86" s="11"/>
      <c r="DS86" s="469" t="str">
        <f ca="1">OFFSET($DK$9,INT((ROWS($1:78)-1)/2),MOD(ROWS($1:78)+1,2))</f>
        <v/>
      </c>
      <c r="DT86" s="7" t="str">
        <f t="shared" ca="1" si="29"/>
        <v/>
      </c>
      <c r="DU86" s="468" t="str">
        <f ca="1">OFFSET($DM$9,INT((ROWS($1:78)-1)/2),MOD(ROWS($1:78)+1,2))</f>
        <v/>
      </c>
      <c r="DV86" s="7" t="str">
        <f ca="1">IF(DT86="","",IF(DT86=0,"",IF(DT86="AB","",RANK(DT86,$DT$9:$DT$151,1)+COUNTIF($DT$9:DT86,DT86)-1)))</f>
        <v/>
      </c>
      <c r="DW86" s="468" t="str">
        <f t="shared" ca="1" si="30"/>
        <v/>
      </c>
      <c r="DX86" s="469" t="str">
        <f ca="1">OFFSET($DK$81,INT((ROWS($1:78)-1)/2),MOD(ROWS($1:78)+1,2))</f>
        <v/>
      </c>
      <c r="DY86" s="7" t="str">
        <f t="shared" ca="1" si="31"/>
        <v/>
      </c>
      <c r="DZ86" s="468" t="str">
        <f ca="1">OFFSET($DM$81,INT((ROWS($1:78)-1)/2),MOD(ROWS($1:78)+1,2))</f>
        <v/>
      </c>
      <c r="EA86" s="7" t="str">
        <f ca="1">IF(DY86="","",IF(DY86=0,"",IF(DY86="AB","",RANK(DY86,$DY$9:$DY$151,1)+COUNTIF($DY$9:DY86,DY86)-1)))</f>
        <v/>
      </c>
      <c r="EB86" s="468" t="str">
        <f t="shared" ca="1" si="32"/>
        <v/>
      </c>
      <c r="EC86" s="469" t="str">
        <f ca="1">OFFSET($DK$153,INT((ROWS($1:78)-1)/2),MOD(ROWS($1:78)+1,2))</f>
        <v/>
      </c>
      <c r="ED86" s="7" t="str">
        <f t="shared" ca="1" si="33"/>
        <v/>
      </c>
      <c r="EE86" s="468" t="str">
        <f ca="1">OFFSET($DM$153,INT((ROWS($1:78)-1)/2),MOD(ROWS($1:78)+1,2))</f>
        <v/>
      </c>
      <c r="EF86" s="7" t="str">
        <f ca="1">IF(EC86="","",IF(EC86=0,"",IF(EC86="AB","",RANK(EC86,$EC$9:$EC$104,1)+COUNTIF($EC$9:EC86,EC86)-1)))</f>
        <v/>
      </c>
      <c r="EG86" s="498" t="str">
        <f t="shared" ca="1" si="34"/>
        <v/>
      </c>
      <c r="EH86" s="7"/>
      <c r="EI86" s="7"/>
      <c r="EJ86" s="7"/>
      <c r="EK86" s="7"/>
      <c r="EL86" s="7"/>
      <c r="EM86" s="469" t="str">
        <f ca="1">OFFSET($DK$237,INT((ROWS($1:78)-1)/2),MOD(ROWS($1:78)+1,2))</f>
        <v/>
      </c>
      <c r="EN86" s="7" t="str">
        <f t="shared" ca="1" si="37"/>
        <v/>
      </c>
      <c r="EO86" s="468" t="str">
        <f ca="1">OFFSET($DM$237,INT((ROWS($1:78)-1)/2),MOD(ROWS($1:78)+1,2))</f>
        <v/>
      </c>
      <c r="EP86" s="7" t="str">
        <f ca="1">IF(EN86="","",IF(EN86=0,"",IF(EN86="AB","",RANK(EN86,$EN$9:$EN$128,1)+COUNTIF($EN$9:EN86,EN86)-1)))</f>
        <v/>
      </c>
      <c r="EQ86" s="7" t="str">
        <f t="shared" ca="1" si="38"/>
        <v/>
      </c>
      <c r="ER86" s="469" t="str">
        <f ca="1">OFFSET($DK$305,INT((ROWS($1:78)-1)/2),MOD(ROWS($1:78)+1,2))</f>
        <v/>
      </c>
      <c r="ES86" s="7" t="str">
        <f t="shared" ca="1" si="39"/>
        <v/>
      </c>
      <c r="ET86" s="468" t="str">
        <f ca="1">OFFSET($DM$305,INT((ROWS($1:78)-1)/2),MOD(ROWS($1:78)+1,2))</f>
        <v/>
      </c>
      <c r="EU86" s="7" t="str">
        <f ca="1">IF(ES86="","",IF(ES86=0,"",IF(ES86="AB","",RANK(ES86,$ES$9:$ES$180,1)+COUNTIF($ES$9:ES86,ES86)-1)))</f>
        <v/>
      </c>
      <c r="EV86" s="468" t="str">
        <f t="shared" ca="1" si="40"/>
        <v/>
      </c>
      <c r="EW86" s="469" t="str">
        <f ca="1">OFFSET($DK$373,INT((ROWS($1:78)-1)/2),MOD(ROWS($1:78)+1,2))</f>
        <v/>
      </c>
      <c r="EX86" s="7" t="str">
        <f t="shared" ca="1" si="41"/>
        <v/>
      </c>
      <c r="EY86" s="468" t="str">
        <f ca="1">OFFSET($DM$373,INT((ROWS($1:78)-1)/2),MOD(ROWS($1:78)+1,2))</f>
        <v/>
      </c>
      <c r="EZ86" s="7" t="str">
        <f ca="1">IF(EX86="","",IF(EX86=0,"",IF(EX86="AB","",RANK(EX86,$EX$9:$EX$128,1)+COUNTIF($EX$9:EX86,EX86)-1)))</f>
        <v/>
      </c>
      <c r="FA86" s="468" t="str">
        <f t="shared" ca="1" si="42"/>
        <v/>
      </c>
      <c r="FB86" s="469" t="str">
        <f ca="1">OFFSET($DK$433,INT((ROWS($1:78)-1)/2),MOD(ROWS($1:78)+1,2))</f>
        <v/>
      </c>
      <c r="FC86" s="7" t="str">
        <f t="shared" ca="1" si="44"/>
        <v/>
      </c>
      <c r="FD86" s="468" t="str">
        <f ca="1">OFFSET($DM$433,INT((ROWS($1:78)-1)/2),MOD(ROWS($1:78)+1,2))</f>
        <v/>
      </c>
      <c r="FE86" s="7" t="str">
        <f ca="1">IF(FC86="","",IF(FC86=0,"",IF(FC86="AB","",RANK(FC86,$FC$9:$FC$122,1)+COUNTIF($FC$9:FC86,FC86)-1)))</f>
        <v/>
      </c>
      <c r="FF86" s="7" t="str">
        <f t="shared" ca="1" si="45"/>
        <v/>
      </c>
      <c r="FG86" s="475"/>
    </row>
    <row r="87" spans="1:163" ht="15.75" customHeight="1" x14ac:dyDescent="0.4">
      <c r="A87" s="1639"/>
      <c r="B87" s="1831"/>
      <c r="C87" s="232" t="str">
        <f>IF(ISBLANK('JOURNÉE 2'!C88),"",'JOURNÉE 2'!C88)</f>
        <v/>
      </c>
      <c r="D87" s="98" t="str">
        <f>IF(ISBLANK('JOURNÉE 2'!D88),"",'JOURNÉE 2'!D88)</f>
        <v/>
      </c>
      <c r="E87" s="98" t="str">
        <f>IF(ISBLANK('JOURNÉE 2'!E88),"",'JOURNÉE 2'!E88)</f>
        <v/>
      </c>
      <c r="F87" s="87" t="str">
        <f>IF(ISBLANK('JOURNÉE 2'!F88),"",'JOURNÉE 2'!F88)</f>
        <v/>
      </c>
      <c r="G87" s="87" t="str">
        <f>IF(ISBLANK('JOURNÉE 2'!G88),"",'JOURNÉE 2'!G88)</f>
        <v/>
      </c>
      <c r="H87" s="470" t="str">
        <f>IF(ISBLANK('JOURNÉE 2'!I88),"",'JOURNÉE 2'!I88)</f>
        <v/>
      </c>
      <c r="I87" s="1834" t="str">
        <f>IF(ISBLANK('JOURNÉE 2'!K88),"",'JOURNÉE 2'!K88)</f>
        <v/>
      </c>
      <c r="J87" s="1466" t="str">
        <f>IF(OR(I87="",I87=0,I87=999),"",I87)</f>
        <v/>
      </c>
      <c r="K87" s="1466" t="str">
        <f>IF('JOURNÉE 1'!K88=0,"",'JOURNÉE 1'!K88)</f>
        <v/>
      </c>
      <c r="L87" s="1466" t="str">
        <f>IF(OR(K87="",K87=0,K87=999),"",K87)</f>
        <v/>
      </c>
      <c r="M87" s="88"/>
      <c r="N87" s="87"/>
      <c r="O87" s="87"/>
      <c r="P87" s="87"/>
      <c r="Q87" s="1825" t="str">
        <f>IF(I87="","",I87-$BE$5)</f>
        <v/>
      </c>
      <c r="R87" s="1466" t="str">
        <f>IF(I87="","",RANK(I87,($I$9:$K$260),1))</f>
        <v/>
      </c>
      <c r="S87" s="1466" t="str">
        <f>IF(R87&gt;20,"",IF(R87&lt;=190,40-((R87-1)*2),1))</f>
        <v/>
      </c>
      <c r="T87" s="1485" t="str">
        <f>IF(OR(I87=""),"",RANK(I87,($I$81:$I$103),1))</f>
        <v/>
      </c>
      <c r="U87" s="1485" t="str">
        <f>IF(OR(K87=""),"",RANK(K87,($K$81:$K$103),1))</f>
        <v/>
      </c>
      <c r="V87" s="1485" t="str">
        <f>IF(T87="","",IF(T87&gt;3,"",IF(T87=1,I87,IF(T87=2,I87,IF(T87=3,I87)))))</f>
        <v/>
      </c>
      <c r="W87" s="275" t="str">
        <f>IF(ISBLANK('JOURNÉE 2'!U88),"",'JOURNÉE 2'!U88)</f>
        <v/>
      </c>
      <c r="X87" s="83" t="str">
        <f t="shared" si="0"/>
        <v/>
      </c>
      <c r="Y87" s="140" t="str">
        <f>IF('JOURNÉE 1'!AB88=0,"",'JOURNÉE 1'!AB88)</f>
        <v/>
      </c>
      <c r="Z87" s="83" t="str">
        <f t="shared" si="1"/>
        <v/>
      </c>
      <c r="AA87" s="83" t="str">
        <f t="shared" si="56"/>
        <v/>
      </c>
      <c r="AB87" s="118" t="str">
        <f t="shared" si="57"/>
        <v/>
      </c>
      <c r="AC87" s="83" t="str">
        <f t="shared" si="3"/>
        <v/>
      </c>
      <c r="AD87" s="83" t="str">
        <f>IF('JOURNÉE 1'!AG88="","",'JOURNÉE 1'!AG88)</f>
        <v/>
      </c>
      <c r="AE87" s="455" t="str">
        <f t="shared" si="4"/>
        <v/>
      </c>
      <c r="AF87" s="85" t="str">
        <f t="shared" si="52"/>
        <v/>
      </c>
      <c r="AG87" s="85" t="str">
        <f t="shared" si="6"/>
        <v/>
      </c>
      <c r="AH87" s="85"/>
      <c r="AI87" s="85"/>
      <c r="AJ87" s="87"/>
      <c r="AK87" s="136"/>
      <c r="AL87" s="276" t="str">
        <f t="shared" si="7"/>
        <v/>
      </c>
      <c r="AM87" s="87" t="str">
        <f t="shared" si="8"/>
        <v/>
      </c>
      <c r="AN87" s="471" t="str">
        <f t="shared" si="53"/>
        <v/>
      </c>
      <c r="AO87" s="471" t="str">
        <f t="shared" si="10"/>
        <v/>
      </c>
      <c r="AP87" s="457" t="str">
        <f t="shared" si="11"/>
        <v/>
      </c>
      <c r="AQ87" s="284" t="str">
        <f>IF('JOURNÉE 1'!AP88="","",'JOURNÉE 1'!AP88)</f>
        <v/>
      </c>
      <c r="AR87" s="270" t="str">
        <f>IF('JOURNÉE 1'!AT88="","",'JOURNÉE 1'!AT88)</f>
        <v/>
      </c>
      <c r="AS87" s="284" t="str">
        <f t="shared" si="58"/>
        <v/>
      </c>
      <c r="AT87" s="270" t="str">
        <f t="shared" si="13"/>
        <v/>
      </c>
      <c r="AU87" s="284" t="str">
        <f>IF('JOURNÉE 1'!AU84=0,"",'JOURNÉE 1'!AU84)</f>
        <v/>
      </c>
      <c r="AV87" s="286"/>
      <c r="AW87" s="270"/>
      <c r="AX87" s="270"/>
      <c r="AY87" s="270" t="str">
        <f t="shared" si="54"/>
        <v/>
      </c>
      <c r="AZ87" s="271" t="str">
        <f t="shared" si="15"/>
        <v/>
      </c>
      <c r="BA87" s="272" t="str">
        <f t="shared" si="16"/>
        <v/>
      </c>
      <c r="BB87" s="273" t="str">
        <f t="shared" si="59"/>
        <v/>
      </c>
      <c r="BC87" s="472" t="str">
        <f t="shared" si="18"/>
        <v/>
      </c>
      <c r="BD87" s="319"/>
      <c r="BE87" s="278" t="str">
        <f t="shared" si="19"/>
        <v/>
      </c>
      <c r="BF87" s="1639"/>
      <c r="BG87" s="1639"/>
      <c r="BH87" s="1823" t="str">
        <f>IF('JOURNÉE 1'!K88=0,"",'JOURNÉE 1'!K88)</f>
        <v/>
      </c>
      <c r="BI87" s="1815" t="str">
        <f>IF(ISBLANK('JOURNÉE 2'!K88),"",'JOURNÉE 2'!K88)</f>
        <v/>
      </c>
      <c r="BJ87" s="1817" t="str">
        <f>IF(BW87="","",BW87)</f>
        <v/>
      </c>
      <c r="BK87" s="479"/>
      <c r="BL87" s="11"/>
      <c r="BM87" s="1513" t="str">
        <f>IF(OR(C87="",C88=""),"",CONCATENATE(C87,C88))</f>
        <v/>
      </c>
      <c r="BN87" s="1606" t="str">
        <f>IF(OR('JOURNÉE 1'!C88="",'JOURNÉE 1'!C89=""),"",CONCATENATE('JOURNÉE 1'!C88,'JOURNÉE 1'!C89))</f>
        <v/>
      </c>
      <c r="BO87" s="1606" t="str">
        <f>IF(I87="","",I87)</f>
        <v/>
      </c>
      <c r="BP87" s="1855">
        <f>IF(ISNA(VLOOKUP(BM87,'JOURNÉE 1'!$BI$10:$BK$257,2,FALSE)),"",VLOOKUP(BM87,'JOURNÉE 1'!$BI$10:$BK$257,2,FALSE))</f>
        <v>0</v>
      </c>
      <c r="BQ87" s="1606" t="str">
        <f>IF(BO87="","",MIN(BO87:BP87))</f>
        <v/>
      </c>
      <c r="BR87" s="1851" t="str">
        <f>IF(BS87="","",MIN(BS87:BT87))</f>
        <v/>
      </c>
      <c r="BS87" s="1606" t="str">
        <f>IF('JOURNÉE 1'!L88=0,"",'JOURNÉE 1'!L88)</f>
        <v/>
      </c>
      <c r="BT87" s="1809" t="str">
        <f>IF(ISNA(VLOOKUP(BN87,'JOURNÉE 2'!$BE$10:$BF$257,2,FALSE)),"",VLOOKUP(BN87,'JOURNÉE 2'!$BE$10:$BF$257,2,FALSE))</f>
        <v/>
      </c>
      <c r="BU87" s="1606" t="str">
        <f>IF(BT87=BR87,"",BR87)</f>
        <v/>
      </c>
      <c r="BV87" s="1795" t="str">
        <f>IF(BP87=BQ87,"",BQ87)</f>
        <v/>
      </c>
      <c r="BW87" s="1800"/>
      <c r="BX87" s="474" t="str">
        <f t="shared" si="20"/>
        <v/>
      </c>
      <c r="BY87" s="475" t="str">
        <f>IF('JOURNÉE 1'!C88=0,"",'JOURNÉE 1'!C88)</f>
        <v/>
      </c>
      <c r="BZ87" s="7">
        <v>79</v>
      </c>
      <c r="CA87" s="1445" t="s">
        <v>273</v>
      </c>
      <c r="CB87" s="1446">
        <v>19.399999999999999</v>
      </c>
      <c r="CC87" s="1447" t="s">
        <v>2024</v>
      </c>
      <c r="CD87" s="17" t="s">
        <v>550</v>
      </c>
      <c r="CE87" s="882" t="str">
        <f t="shared" si="55"/>
        <v>MAX2</v>
      </c>
      <c r="CF87" s="878" t="s">
        <v>269</v>
      </c>
      <c r="CG87" s="7"/>
      <c r="CH87" s="94"/>
      <c r="CI87" s="1301" t="str">
        <f>IF(ISNA(VLOOKUP(CA87,'JOURNÉE 1'!$C$10:$AC$257,27,FALSE)),"",VLOOKUP(CA87,'JOURNÉE 1'!$C$10:$AC$257,27,FALSE))</f>
        <v/>
      </c>
      <c r="CJ87" s="465" t="str">
        <f>IF(ISNA(VLOOKUP(CA87,'JOURNÉE 2'!$C$10:$V$259,20,FALSE)),"",VLOOKUP(CA87,'JOURNÉE 2'!$C$10:$V$259,20,FALSE))</f>
        <v/>
      </c>
      <c r="CK87" s="1263" t="str">
        <f t="shared" si="48"/>
        <v/>
      </c>
      <c r="CL87" s="1266">
        <v>78</v>
      </c>
      <c r="CM87" s="476" t="s">
        <v>2029</v>
      </c>
      <c r="CN87" s="476">
        <v>82</v>
      </c>
      <c r="CO87" s="476" t="s">
        <v>2029</v>
      </c>
      <c r="CP87" s="476"/>
      <c r="CQ87" s="476"/>
      <c r="CR87" s="476"/>
      <c r="CS87" s="476"/>
      <c r="CT87" s="476"/>
      <c r="CU87" s="477"/>
      <c r="CV87" s="476"/>
      <c r="CW87" s="1270"/>
      <c r="CX87" s="11"/>
      <c r="CY87" s="1551"/>
      <c r="CZ87" s="7" t="str">
        <f>IF('JOURNÉE 1'!C52="","",'JOURNÉE 1'!C52)</f>
        <v/>
      </c>
      <c r="DA87" s="7" t="str">
        <f t="shared" si="51"/>
        <v/>
      </c>
      <c r="DB87" s="7" t="str">
        <f>IF('JOURNÉE 1'!AC52=0,"",'JOURNÉE 1'!AC52)</f>
        <v/>
      </c>
      <c r="DC87" s="7" t="str">
        <f>IF('JOURNÉE 1'!AP52=0,"",'JOURNÉE 1'!AP52)</f>
        <v/>
      </c>
      <c r="DD87" s="17" t="str">
        <f>IF(ISNA(VLOOKUP(BY51,'JOURNÉE 2'!$C$46:$AJ$81,1,FALSE)),"",VLOOKUP(BY51,'JOURNÉE 2'!$C$46:$AJ$81,1,FALSE))</f>
        <v/>
      </c>
      <c r="DE87" s="7" t="str">
        <f t="array" ref="DE87">IFERROR(INDEX(DD$81:DD$116,SMALL(IF(FREQUENCY(IF(DD$81:DD$152&lt;&gt;"",MATCH(DD$81:DD$152,DD$81:DD$152,0),""),ROW(DD$81:DD$152)-81)&gt;1,ROW(DD$81:DD$152)-81,""),ROW(A7))),"")</f>
        <v/>
      </c>
      <c r="DF87" s="468" t="str">
        <f t="array" ref="DF87">IF(DE87="","",MIN(IF(CZ$81:CZ$152=$DE87,DB$81:DB$152,"")))</f>
        <v/>
      </c>
      <c r="DG87" s="468" t="str">
        <f t="array" ref="DG87">IF(DE87="","",MIN(IF(CZ$81:CZ$152=$DE87,DC$81:DC$152,"")))</f>
        <v/>
      </c>
      <c r="DH87" s="7" t="str">
        <f>IF(ISNA(VLOOKUP(DD87,'JOURNÉE 1'!$C$46:$AC$81,24,FALSE)),"",VLOOKUP(DD87,'JOURNÉE 1'!$C$46:$AC$81,24,FALSE))</f>
        <v/>
      </c>
      <c r="DI87" s="7" t="str">
        <f>IF(ISNA(VLOOKUP(DD87,'JOURNÉE 1'!$C$46:$AP$81,35,FALSE)),"",VLOOKUP(DD87,'JOURNÉE 1'!$C$46:$AP$81,35,FALSE))</f>
        <v/>
      </c>
      <c r="DJ87" s="7" t="str">
        <f t="shared" si="24"/>
        <v/>
      </c>
      <c r="DK87" s="7" t="str">
        <f t="shared" si="25"/>
        <v/>
      </c>
      <c r="DL87" s="468" t="str">
        <f t="shared" si="26"/>
        <v/>
      </c>
      <c r="DM87" s="468" t="str">
        <f t="shared" si="27"/>
        <v/>
      </c>
      <c r="DN87" s="468" t="str">
        <f t="shared" si="28"/>
        <v/>
      </c>
      <c r="DO87" s="7"/>
      <c r="DP87" s="7"/>
      <c r="DQ87" s="7"/>
      <c r="DR87" s="11"/>
      <c r="DS87" s="469" t="str">
        <f ca="1">OFFSET($DK$9,INT((ROWS($1:79)-1)/2),MOD(ROWS($1:79)+1,2))</f>
        <v/>
      </c>
      <c r="DT87" s="7" t="str">
        <f t="shared" ca="1" si="29"/>
        <v/>
      </c>
      <c r="DU87" s="468" t="str">
        <f ca="1">OFFSET($DM$9,INT((ROWS($1:79)-1)/2),MOD(ROWS($1:79)+1,2))</f>
        <v/>
      </c>
      <c r="DV87" s="7" t="str">
        <f ca="1">IF(DT87="","",IF(DT87=0,"",IF(DT87="AB","",RANK(DT87,$DT$9:$DT$151,1)+COUNTIF($DT$9:DT87,DT87)-1)))</f>
        <v/>
      </c>
      <c r="DW87" s="468" t="str">
        <f t="shared" ca="1" si="30"/>
        <v/>
      </c>
      <c r="DX87" s="469">
        <f ca="1">OFFSET($DK$81,INT((ROWS($1:79)-1)/2),MOD(ROWS($1:79)+1,2))</f>
        <v>77</v>
      </c>
      <c r="DY87" s="7">
        <f t="shared" ca="1" si="31"/>
        <v>77</v>
      </c>
      <c r="DZ87" s="468">
        <f ca="1">OFFSET($DM$81,INT((ROWS($1:79)-1)/2),MOD(ROWS($1:79)+1,2))</f>
        <v>71.8</v>
      </c>
      <c r="EA87" s="7">
        <f ca="1">IF(DY87="","",IF(DY87=0,"",IF(DY87="AB","",RANK(DY87,$DY$9:$DY$151,1)+COUNTIF($DY$9:DY87,DY87)-1)))</f>
        <v>7</v>
      </c>
      <c r="EB87" s="468">
        <f t="shared" ca="1" si="32"/>
        <v>71.8</v>
      </c>
      <c r="EC87" s="469" t="str">
        <f ca="1">OFFSET($DK$153,INT((ROWS($1:79)-1)/2),MOD(ROWS($1:79)+1,2))</f>
        <v/>
      </c>
      <c r="ED87" s="7" t="str">
        <f t="shared" ca="1" si="33"/>
        <v/>
      </c>
      <c r="EE87" s="468" t="str">
        <f ca="1">OFFSET($DM$153,INT((ROWS($1:79)-1)/2),MOD(ROWS($1:79)+1,2))</f>
        <v/>
      </c>
      <c r="EF87" s="7" t="str">
        <f ca="1">IF(EC87="","",IF(EC87=0,"",IF(EC87="AB","",RANK(EC87,$EC$9:$EC$104,1)+COUNTIF($EC$9:EC87,EC87)-1)))</f>
        <v/>
      </c>
      <c r="EG87" s="498" t="str">
        <f t="shared" ca="1" si="34"/>
        <v/>
      </c>
      <c r="EH87" s="7"/>
      <c r="EI87" s="7"/>
      <c r="EJ87" s="7"/>
      <c r="EK87" s="7"/>
      <c r="EL87" s="7"/>
      <c r="EM87" s="469" t="str">
        <f ca="1">OFFSET($DK$237,INT((ROWS($1:79)-1)/2),MOD(ROWS($1:79)+1,2))</f>
        <v/>
      </c>
      <c r="EN87" s="7" t="str">
        <f t="shared" ca="1" si="37"/>
        <v/>
      </c>
      <c r="EO87" s="468" t="str">
        <f ca="1">OFFSET($DM$237,INT((ROWS($1:79)-1)/2),MOD(ROWS($1:79)+1,2))</f>
        <v/>
      </c>
      <c r="EP87" s="7" t="str">
        <f ca="1">IF(EN87="","",IF(EN87=0,"",IF(EN87="AB","",RANK(EN87,$EN$9:$EN$128,1)+COUNTIF($EN$9:EN87,EN87)-1)))</f>
        <v/>
      </c>
      <c r="EQ87" s="7" t="str">
        <f t="shared" ca="1" si="38"/>
        <v/>
      </c>
      <c r="ER87" s="469" t="str">
        <f ca="1">OFFSET($DK$305,INT((ROWS($1:79)-1)/2),MOD(ROWS($1:79)+1,2))</f>
        <v/>
      </c>
      <c r="ES87" s="7" t="str">
        <f t="shared" ca="1" si="39"/>
        <v/>
      </c>
      <c r="ET87" s="468" t="str">
        <f ca="1">OFFSET($DM$305,INT((ROWS($1:79)-1)/2),MOD(ROWS($1:79)+1,2))</f>
        <v/>
      </c>
      <c r="EU87" s="7" t="str">
        <f ca="1">IF(ES87="","",IF(ES87=0,"",IF(ES87="AB","",RANK(ES87,$ES$9:$ES$180,1)+COUNTIF($ES$9:ES87,ES87)-1)))</f>
        <v/>
      </c>
      <c r="EV87" s="468" t="str">
        <f t="shared" ca="1" si="40"/>
        <v/>
      </c>
      <c r="EW87" s="469" t="str">
        <f ca="1">OFFSET($DK$373,INT((ROWS($1:79)-1)/2),MOD(ROWS($1:79)+1,2))</f>
        <v/>
      </c>
      <c r="EX87" s="7" t="str">
        <f t="shared" ca="1" si="41"/>
        <v/>
      </c>
      <c r="EY87" s="468" t="str">
        <f ca="1">OFFSET($DM$373,INT((ROWS($1:79)-1)/2),MOD(ROWS($1:79)+1,2))</f>
        <v/>
      </c>
      <c r="EZ87" s="7" t="str">
        <f ca="1">IF(EX87="","",IF(EX87=0,"",IF(EX87="AB","",RANK(EX87,$EX$9:$EX$128,1)+COUNTIF($EX$9:EX87,EX87)-1)))</f>
        <v/>
      </c>
      <c r="FA87" s="468" t="str">
        <f t="shared" ca="1" si="42"/>
        <v/>
      </c>
      <c r="FB87" s="469" t="str">
        <f ca="1">OFFSET($DK$433,INT((ROWS($1:79)-1)/2),MOD(ROWS($1:79)+1,2))</f>
        <v/>
      </c>
      <c r="FC87" s="7" t="str">
        <f t="shared" ca="1" si="44"/>
        <v/>
      </c>
      <c r="FD87" s="468" t="str">
        <f ca="1">OFFSET($DM$433,INT((ROWS($1:79)-1)/2),MOD(ROWS($1:79)+1,2))</f>
        <v/>
      </c>
      <c r="FE87" s="7" t="str">
        <f ca="1">IF(FC87="","",IF(FC87=0,"",IF(FC87="AB","",RANK(FC87,$FC$9:$FC$122,1)+COUNTIF($FC$9:FC87,FC87)-1)))</f>
        <v/>
      </c>
      <c r="FF87" s="7" t="str">
        <f t="shared" ca="1" si="45"/>
        <v/>
      </c>
      <c r="FG87" s="475"/>
    </row>
    <row r="88" spans="1:163" ht="15.75" customHeight="1" thickBot="1" x14ac:dyDescent="0.45">
      <c r="A88" s="1639"/>
      <c r="B88" s="1483"/>
      <c r="C88" s="232" t="str">
        <f>IF(ISBLANK('JOURNÉE 2'!C89),"",'JOURNÉE 2'!C89)</f>
        <v/>
      </c>
      <c r="D88" s="98" t="str">
        <f>IF(ISBLANK('JOURNÉE 2'!D89),"",'JOURNÉE 2'!D89)</f>
        <v/>
      </c>
      <c r="E88" s="98" t="str">
        <f>IF(ISBLANK('JOURNÉE 2'!E89),"",'JOURNÉE 2'!E89)</f>
        <v/>
      </c>
      <c r="F88" s="87" t="str">
        <f>IF(ISBLANK('JOURNÉE 2'!F89),"",'JOURNÉE 2'!F89)</f>
        <v/>
      </c>
      <c r="G88" s="87" t="str">
        <f>IF(ISBLANK('JOURNÉE 2'!G89),"",'JOURNÉE 2'!G89)</f>
        <v/>
      </c>
      <c r="H88" s="470" t="str">
        <f>IF(ISBLANK('JOURNÉE 2'!I89),"",'JOURNÉE 2'!I89)</f>
        <v/>
      </c>
      <c r="I88" s="1833"/>
      <c r="J88" s="1465"/>
      <c r="K88" s="1465"/>
      <c r="L88" s="1465"/>
      <c r="M88" s="87"/>
      <c r="N88" s="87"/>
      <c r="O88" s="87"/>
      <c r="P88" s="87"/>
      <c r="Q88" s="1847"/>
      <c r="R88" s="1465"/>
      <c r="S88" s="1465"/>
      <c r="T88" s="1465"/>
      <c r="U88" s="1465"/>
      <c r="V88" s="1465"/>
      <c r="W88" s="275" t="str">
        <f>IF(ISBLANK('JOURNÉE 2'!U89),"",'JOURNÉE 2'!U89)</f>
        <v/>
      </c>
      <c r="X88" s="83" t="str">
        <f t="shared" si="0"/>
        <v/>
      </c>
      <c r="Y88" s="140" t="str">
        <f>IF('JOURNÉE 1'!AB89=0,"",'JOURNÉE 1'!AB89)</f>
        <v/>
      </c>
      <c r="Z88" s="83" t="str">
        <f t="shared" si="1"/>
        <v/>
      </c>
      <c r="AA88" s="83" t="str">
        <f t="shared" si="56"/>
        <v/>
      </c>
      <c r="AB88" s="118" t="str">
        <f t="shared" si="57"/>
        <v/>
      </c>
      <c r="AC88" s="83" t="str">
        <f t="shared" si="3"/>
        <v/>
      </c>
      <c r="AD88" s="83" t="str">
        <f>IF('JOURNÉE 1'!AG89="","",'JOURNÉE 1'!AG89)</f>
        <v/>
      </c>
      <c r="AE88" s="455" t="str">
        <f t="shared" si="4"/>
        <v/>
      </c>
      <c r="AF88" s="85" t="str">
        <f t="shared" si="52"/>
        <v/>
      </c>
      <c r="AG88" s="85" t="str">
        <f t="shared" si="6"/>
        <v/>
      </c>
      <c r="AH88" s="85"/>
      <c r="AI88" s="85"/>
      <c r="AJ88" s="87"/>
      <c r="AK88" s="136"/>
      <c r="AL88" s="276" t="str">
        <f t="shared" si="7"/>
        <v/>
      </c>
      <c r="AM88" s="87" t="str">
        <f t="shared" si="8"/>
        <v/>
      </c>
      <c r="AN88" s="471" t="str">
        <f t="shared" si="53"/>
        <v/>
      </c>
      <c r="AO88" s="471" t="str">
        <f t="shared" si="10"/>
        <v/>
      </c>
      <c r="AP88" s="457" t="str">
        <f t="shared" si="11"/>
        <v/>
      </c>
      <c r="AQ88" s="284" t="str">
        <f>IF('JOURNÉE 1'!AP89="","",'JOURNÉE 1'!AP89)</f>
        <v/>
      </c>
      <c r="AR88" s="270" t="str">
        <f>IF('JOURNÉE 1'!AT89="","",'JOURNÉE 1'!AT89)</f>
        <v/>
      </c>
      <c r="AS88" s="284" t="str">
        <f t="shared" si="58"/>
        <v/>
      </c>
      <c r="AT88" s="270" t="str">
        <f t="shared" si="13"/>
        <v/>
      </c>
      <c r="AU88" s="283" t="str">
        <f>IF('JOURNÉE 1'!AU85=0,"",'JOURNÉE 1'!AU85)</f>
        <v/>
      </c>
      <c r="AV88" s="286"/>
      <c r="AW88" s="270"/>
      <c r="AX88" s="270"/>
      <c r="AY88" s="270" t="str">
        <f t="shared" si="54"/>
        <v/>
      </c>
      <c r="AZ88" s="271" t="str">
        <f t="shared" si="15"/>
        <v/>
      </c>
      <c r="BA88" s="272" t="str">
        <f t="shared" si="16"/>
        <v/>
      </c>
      <c r="BB88" s="273" t="str">
        <f t="shared" si="59"/>
        <v/>
      </c>
      <c r="BC88" s="472" t="str">
        <f t="shared" si="18"/>
        <v/>
      </c>
      <c r="BD88" s="319"/>
      <c r="BE88" s="278" t="str">
        <f t="shared" si="19"/>
        <v/>
      </c>
      <c r="BF88" s="1639"/>
      <c r="BG88" s="1639"/>
      <c r="BH88" s="1833"/>
      <c r="BI88" s="1465"/>
      <c r="BJ88" s="1849"/>
      <c r="BK88" s="277"/>
      <c r="BL88" s="11"/>
      <c r="BM88" s="1723"/>
      <c r="BN88" s="1528"/>
      <c r="BO88" s="1528"/>
      <c r="BP88" s="1528"/>
      <c r="BQ88" s="1528"/>
      <c r="BR88" s="1852"/>
      <c r="BS88" s="1528"/>
      <c r="BT88" s="1514"/>
      <c r="BU88" s="1528"/>
      <c r="BV88" s="1796"/>
      <c r="BW88" s="1798"/>
      <c r="BX88" s="474" t="str">
        <f t="shared" si="20"/>
        <v/>
      </c>
      <c r="BY88" s="475" t="str">
        <f>IF('JOURNÉE 1'!C89=0,"",'JOURNÉE 1'!C89)</f>
        <v/>
      </c>
      <c r="BZ88" s="7">
        <v>80</v>
      </c>
      <c r="CA88" s="1445" t="s">
        <v>560</v>
      </c>
      <c r="CB88" s="1446">
        <v>1.6</v>
      </c>
      <c r="CC88" s="1447" t="s">
        <v>1990</v>
      </c>
      <c r="CD88" s="17" t="s">
        <v>550</v>
      </c>
      <c r="CE88" s="882" t="str">
        <f t="shared" si="55"/>
        <v>MAX1</v>
      </c>
      <c r="CF88" s="878" t="s">
        <v>277</v>
      </c>
      <c r="CG88" s="7"/>
      <c r="CH88" s="94"/>
      <c r="CI88" s="1301" t="str">
        <f>IF(ISNA(VLOOKUP(CA88,'JOURNÉE 1'!$C$10:$AC$257,27,FALSE)),"",VLOOKUP(CA88,'JOURNÉE 1'!$C$10:$AC$257,27,FALSE))</f>
        <v/>
      </c>
      <c r="CJ88" s="465">
        <f>IF(ISNA(VLOOKUP(CA88,'JOURNÉE 2'!$C$10:$V$259,20,FALSE)),"",VLOOKUP(CA88,'JOURNÉE 2'!$C$10:$V$259,20,FALSE))</f>
        <v>75</v>
      </c>
      <c r="CK88" s="1263">
        <f t="shared" si="48"/>
        <v>75</v>
      </c>
      <c r="CL88" s="1266" t="s">
        <v>2029</v>
      </c>
      <c r="CM88" s="476" t="s">
        <v>2029</v>
      </c>
      <c r="CN88" s="476" t="s">
        <v>2029</v>
      </c>
      <c r="CO88" s="476">
        <v>75</v>
      </c>
      <c r="CP88" s="476"/>
      <c r="CQ88" s="476"/>
      <c r="CR88" s="476"/>
      <c r="CS88" s="476"/>
      <c r="CT88" s="476"/>
      <c r="CU88" s="477"/>
      <c r="CV88" s="476"/>
      <c r="CW88" s="1270"/>
      <c r="CX88" s="11"/>
      <c r="CY88" s="1551"/>
      <c r="CZ88" s="7" t="str">
        <f>IF('JOURNÉE 1'!C53="","",'JOURNÉE 1'!C53)</f>
        <v/>
      </c>
      <c r="DA88" s="7" t="str">
        <f t="shared" si="51"/>
        <v/>
      </c>
      <c r="DB88" s="7" t="str">
        <f>IF('JOURNÉE 1'!AC53=0,"",'JOURNÉE 1'!AC53)</f>
        <v/>
      </c>
      <c r="DC88" s="7" t="str">
        <f>IF('JOURNÉE 1'!AP53=0,"",'JOURNÉE 1'!AP53)</f>
        <v/>
      </c>
      <c r="DD88" s="17" t="str">
        <f>IF(ISNA(VLOOKUP(BY52,'JOURNÉE 2'!$C$46:$AJ$81,1,FALSE)),"",VLOOKUP(BY52,'JOURNÉE 2'!$C$46:$AJ$81,1,FALSE))</f>
        <v/>
      </c>
      <c r="DE88" s="7" t="str">
        <f t="array" ref="DE88">IFERROR(INDEX(DD$81:DD$116,SMALL(IF(FREQUENCY(IF(DD$81:DD$152&lt;&gt;"",MATCH(DD$81:DD$152,DD$81:DD$152,0),""),ROW(DD$81:DD$152)-81)&gt;1,ROW(DD$81:DD$152)-81,""),ROW(A8))),"")</f>
        <v/>
      </c>
      <c r="DF88" s="468" t="str">
        <f t="array" ref="DF88">IF(DE88="","",MIN(IF(CZ$81:CZ$152=$DE88,DB$81:DB$152,"")))</f>
        <v/>
      </c>
      <c r="DG88" s="468" t="str">
        <f t="array" ref="DG88">IF(DE88="","",MIN(IF(CZ$81:CZ$152=$DE88,DC$81:DC$152,"")))</f>
        <v/>
      </c>
      <c r="DH88" s="7" t="str">
        <f>IF(ISNA(VLOOKUP(DD88,'JOURNÉE 1'!$C$46:$AC$81,24,FALSE)),"",VLOOKUP(DD88,'JOURNÉE 1'!$C$46:$AC$81,24,FALSE))</f>
        <v/>
      </c>
      <c r="DI88" s="7" t="str">
        <f>IF(ISNA(VLOOKUP(DD88,'JOURNÉE 1'!$C$46:$AP$81,35,FALSE)),"",VLOOKUP(DD88,'JOURNÉE 1'!$C$46:$AP$81,35,FALSE))</f>
        <v/>
      </c>
      <c r="DJ88" s="7" t="str">
        <f t="shared" si="24"/>
        <v/>
      </c>
      <c r="DK88" s="7" t="str">
        <f t="shared" si="25"/>
        <v/>
      </c>
      <c r="DL88" s="468" t="str">
        <f t="shared" si="26"/>
        <v/>
      </c>
      <c r="DM88" s="468" t="str">
        <f t="shared" si="27"/>
        <v/>
      </c>
      <c r="DN88" s="7" t="str">
        <f t="shared" si="28"/>
        <v/>
      </c>
      <c r="DO88" s="7"/>
      <c r="DP88" s="7"/>
      <c r="DQ88" s="7"/>
      <c r="DR88" s="11"/>
      <c r="DS88" s="469" t="str">
        <f ca="1">OFFSET($DK$9,INT((ROWS($1:80)-1)/2),MOD(ROWS($1:80)+1,2))</f>
        <v/>
      </c>
      <c r="DT88" s="7" t="str">
        <f t="shared" ca="1" si="29"/>
        <v/>
      </c>
      <c r="DU88" s="468" t="str">
        <f ca="1">OFFSET($DM$9,INT((ROWS($1:80)-1)/2),MOD(ROWS($1:80)+1,2))</f>
        <v/>
      </c>
      <c r="DV88" s="7" t="str">
        <f ca="1">IF(DT88="","",IF(DT88=0,"",IF(DT88="AB","",RANK(DT88,$DT$9:$DT$151,1)+COUNTIF($DT$9:DT88,DT88)-1)))</f>
        <v/>
      </c>
      <c r="DW88" s="468" t="str">
        <f t="shared" ca="1" si="30"/>
        <v/>
      </c>
      <c r="DX88" s="469" t="str">
        <f ca="1">OFFSET($DK$81,INT((ROWS($1:80)-1)/2),MOD(ROWS($1:80)+1,2))</f>
        <v/>
      </c>
      <c r="DY88" s="7" t="str">
        <f t="shared" ca="1" si="31"/>
        <v/>
      </c>
      <c r="DZ88" s="468" t="str">
        <f ca="1">OFFSET($DM$81,INT((ROWS($1:80)-1)/2),MOD(ROWS($1:80)+1,2))</f>
        <v/>
      </c>
      <c r="EA88" s="7" t="str">
        <f ca="1">IF(DY88="","",IF(DY88=0,"",IF(DY88="AB","",RANK(DY88,$DY$9:$DY$151,1)+COUNTIF($DY$9:DY88,DY88)-1)))</f>
        <v/>
      </c>
      <c r="EB88" s="468" t="str">
        <f t="shared" ca="1" si="32"/>
        <v/>
      </c>
      <c r="EC88" s="469" t="str">
        <f ca="1">OFFSET($DK$153,INT((ROWS($1:80)-1)/2),MOD(ROWS($1:80)+1,2))</f>
        <v/>
      </c>
      <c r="ED88" s="7" t="str">
        <f t="shared" ca="1" si="33"/>
        <v/>
      </c>
      <c r="EE88" s="468" t="str">
        <f ca="1">OFFSET($DM$153,INT((ROWS($1:80)-1)/2),MOD(ROWS($1:80)+1,2))</f>
        <v/>
      </c>
      <c r="EF88" s="7" t="str">
        <f ca="1">IF(EC88="","",IF(EC88=0,"",IF(EC88="AB","",RANK(EC88,$EC$9:$EC$104,1)+COUNTIF($EC$9:EC88,EC88)-1)))</f>
        <v/>
      </c>
      <c r="EG88" s="498" t="str">
        <f t="shared" ca="1" si="34"/>
        <v/>
      </c>
      <c r="EH88" s="7"/>
      <c r="EI88" s="7"/>
      <c r="EJ88" s="7"/>
      <c r="EK88" s="7"/>
      <c r="EL88" s="7"/>
      <c r="EM88" s="469" t="str">
        <f ca="1">OFFSET($DK$237,INT((ROWS($1:80)-1)/2),MOD(ROWS($1:80)+1,2))</f>
        <v/>
      </c>
      <c r="EN88" s="7" t="str">
        <f t="shared" ca="1" si="37"/>
        <v/>
      </c>
      <c r="EO88" s="468" t="str">
        <f ca="1">OFFSET($DM$237,INT((ROWS($1:80)-1)/2),MOD(ROWS($1:80)+1,2))</f>
        <v/>
      </c>
      <c r="EP88" s="7" t="str">
        <f ca="1">IF(EN88="","",IF(EN88=0,"",IF(EN88="AB","",RANK(EN88,$EN$9:$EN$128,1)+COUNTIF($EN$9:EN88,EN88)-1)))</f>
        <v/>
      </c>
      <c r="EQ88" s="7" t="str">
        <f t="shared" ca="1" si="38"/>
        <v/>
      </c>
      <c r="ER88" s="469" t="str">
        <f ca="1">OFFSET($DK$305,INT((ROWS($1:80)-1)/2),MOD(ROWS($1:80)+1,2))</f>
        <v/>
      </c>
      <c r="ES88" s="7" t="str">
        <f t="shared" ca="1" si="39"/>
        <v/>
      </c>
      <c r="ET88" s="468" t="str">
        <f ca="1">OFFSET($DM$305,INT((ROWS($1:80)-1)/2),MOD(ROWS($1:80)+1,2))</f>
        <v/>
      </c>
      <c r="EU88" s="7" t="str">
        <f ca="1">IF(ES88="","",IF(ES88=0,"",IF(ES88="AB","",RANK(ES88,$ES$9:$ES$180,1)+COUNTIF($ES$9:ES88,ES88)-1)))</f>
        <v/>
      </c>
      <c r="EV88" s="468" t="str">
        <f t="shared" ca="1" si="40"/>
        <v/>
      </c>
      <c r="EW88" s="469" t="str">
        <f ca="1">OFFSET($DK$373,INT((ROWS($1:80)-1)/2),MOD(ROWS($1:80)+1,2))</f>
        <v/>
      </c>
      <c r="EX88" s="7" t="str">
        <f t="shared" ca="1" si="41"/>
        <v/>
      </c>
      <c r="EY88" s="468" t="str">
        <f ca="1">OFFSET($DM$373,INT((ROWS($1:80)-1)/2),MOD(ROWS($1:80)+1,2))</f>
        <v/>
      </c>
      <c r="EZ88" s="7" t="str">
        <f ca="1">IF(EX88="","",IF(EX88=0,"",IF(EX88="AB","",RANK(EX88,$EX$9:$EX$128,1)+COUNTIF($EX$9:EX88,EX88)-1)))</f>
        <v/>
      </c>
      <c r="FA88" s="468" t="str">
        <f t="shared" ca="1" si="42"/>
        <v/>
      </c>
      <c r="FB88" s="469" t="str">
        <f ca="1">OFFSET($DK$433,INT((ROWS($1:80)-1)/2),MOD(ROWS($1:80)+1,2))</f>
        <v/>
      </c>
      <c r="FC88" s="7" t="str">
        <f t="shared" ca="1" si="44"/>
        <v/>
      </c>
      <c r="FD88" s="468" t="str">
        <f ca="1">OFFSET($DM$433,INT((ROWS($1:80)-1)/2),MOD(ROWS($1:80)+1,2))</f>
        <v/>
      </c>
      <c r="FE88" s="7" t="str">
        <f ca="1">IF(FC88="","",IF(FC88=0,"",IF(FC88="AB","",RANK(FC88,$FC$9:$FC$122,1)+COUNTIF($FC$9:FC88,FC88)-1)))</f>
        <v/>
      </c>
      <c r="FF88" s="7" t="str">
        <f t="shared" ca="1" si="45"/>
        <v/>
      </c>
      <c r="FG88" s="475"/>
    </row>
    <row r="89" spans="1:163" ht="15.75" customHeight="1" x14ac:dyDescent="0.4">
      <c r="A89" s="1639"/>
      <c r="B89" s="1830"/>
      <c r="C89" s="232" t="str">
        <f>IF(ISBLANK('JOURNÉE 2'!C90),"",'JOURNÉE 2'!C90)</f>
        <v/>
      </c>
      <c r="D89" s="98" t="str">
        <f>IF(ISBLANK('JOURNÉE 2'!D90),"",'JOURNÉE 2'!D90)</f>
        <v/>
      </c>
      <c r="E89" s="98" t="str">
        <f>IF(ISBLANK('JOURNÉE 2'!E90),"",'JOURNÉE 2'!E90)</f>
        <v/>
      </c>
      <c r="F89" s="87" t="str">
        <f>IF(ISBLANK('JOURNÉE 2'!F90),"",'JOURNÉE 2'!F90)</f>
        <v/>
      </c>
      <c r="G89" s="87" t="str">
        <f>IF(ISBLANK('JOURNÉE 2'!G90),"",'JOURNÉE 2'!G90)</f>
        <v/>
      </c>
      <c r="H89" s="470" t="str">
        <f>IF(ISBLANK('JOURNÉE 2'!I90),"",'JOURNÉE 2'!I90)</f>
        <v/>
      </c>
      <c r="I89" s="1823" t="str">
        <f>IF(ISBLANK('JOURNÉE 2'!K90),"",'JOURNÉE 2'!K90)</f>
        <v/>
      </c>
      <c r="J89" s="1815" t="str">
        <f>IF(OR(I89="",I89=0,I89=999),"",I89)</f>
        <v/>
      </c>
      <c r="K89" s="1815" t="str">
        <f>IF('JOURNÉE 1'!K90=0,"",'JOURNÉE 1'!K90)</f>
        <v/>
      </c>
      <c r="L89" s="1815" t="str">
        <f>IF(OR(K89="",K89=0,K89=999),"",K89)</f>
        <v/>
      </c>
      <c r="M89" s="87"/>
      <c r="N89" s="87"/>
      <c r="O89" s="87"/>
      <c r="P89" s="87"/>
      <c r="Q89" s="1825" t="str">
        <f>IF(I89="","",I89-$BE$5)</f>
        <v/>
      </c>
      <c r="R89" s="1466" t="str">
        <f>IF(I89="","",RANK(I89,($I$9:$K$260),1))</f>
        <v/>
      </c>
      <c r="S89" s="1466" t="str">
        <f>IF(R89&gt;20,"",IF(R89&lt;=190,40-((R89-1)*2),1))</f>
        <v/>
      </c>
      <c r="T89" s="1485" t="str">
        <f>IF(OR(I89=""),"",RANK(I89,($I$81:$I$103),1))</f>
        <v/>
      </c>
      <c r="U89" s="1485" t="str">
        <f>IF(OR(K89=""),"",RANK(K89,($K$81:$K$103),1))</f>
        <v/>
      </c>
      <c r="V89" s="1485" t="str">
        <f>IF(T89="","",IF(T89&gt;3,"",IF(T89=1,I89,IF(T89=2,I89,IF(T89=3,I89)))))</f>
        <v/>
      </c>
      <c r="W89" s="275" t="str">
        <f>IF(ISBLANK('JOURNÉE 2'!U90),"",'JOURNÉE 2'!U90)</f>
        <v/>
      </c>
      <c r="X89" s="83" t="str">
        <f t="shared" si="0"/>
        <v/>
      </c>
      <c r="Y89" s="140" t="str">
        <f>IF('JOURNÉE 1'!AB90=0,"",'JOURNÉE 1'!AB90)</f>
        <v/>
      </c>
      <c r="Z89" s="83" t="str">
        <f t="shared" si="1"/>
        <v/>
      </c>
      <c r="AA89" s="83" t="str">
        <f t="shared" si="56"/>
        <v/>
      </c>
      <c r="AB89" s="118" t="str">
        <f t="shared" si="57"/>
        <v/>
      </c>
      <c r="AC89" s="83" t="str">
        <f t="shared" si="3"/>
        <v/>
      </c>
      <c r="AD89" s="83" t="str">
        <f>IF('JOURNÉE 1'!AG90="","",'JOURNÉE 1'!AG90)</f>
        <v/>
      </c>
      <c r="AE89" s="455" t="str">
        <f t="shared" si="4"/>
        <v/>
      </c>
      <c r="AF89" s="471" t="str">
        <f t="shared" si="52"/>
        <v/>
      </c>
      <c r="AG89" s="85" t="str">
        <f t="shared" si="6"/>
        <v/>
      </c>
      <c r="AH89" s="85"/>
      <c r="AI89" s="85"/>
      <c r="AJ89" s="87"/>
      <c r="AK89" s="136"/>
      <c r="AL89" s="276" t="str">
        <f t="shared" si="7"/>
        <v/>
      </c>
      <c r="AM89" s="87" t="str">
        <f t="shared" si="8"/>
        <v/>
      </c>
      <c r="AN89" s="471" t="str">
        <f t="shared" si="53"/>
        <v/>
      </c>
      <c r="AO89" s="471" t="str">
        <f t="shared" si="10"/>
        <v/>
      </c>
      <c r="AP89" s="457" t="str">
        <f t="shared" si="11"/>
        <v/>
      </c>
      <c r="AQ89" s="284" t="str">
        <f>IF('JOURNÉE 1'!AP90="","",'JOURNÉE 1'!AP90)</f>
        <v/>
      </c>
      <c r="AR89" s="270" t="str">
        <f>IF('JOURNÉE 1'!AT90="","",'JOURNÉE 1'!AT90)</f>
        <v/>
      </c>
      <c r="AS89" s="284" t="str">
        <f t="shared" si="58"/>
        <v/>
      </c>
      <c r="AT89" s="270" t="str">
        <f t="shared" si="13"/>
        <v/>
      </c>
      <c r="AU89" s="261"/>
      <c r="AV89" s="286"/>
      <c r="AW89" s="270"/>
      <c r="AX89" s="270"/>
      <c r="AY89" s="270" t="str">
        <f t="shared" si="54"/>
        <v/>
      </c>
      <c r="AZ89" s="271" t="str">
        <f t="shared" si="15"/>
        <v/>
      </c>
      <c r="BA89" s="272" t="str">
        <f t="shared" si="16"/>
        <v/>
      </c>
      <c r="BB89" s="273" t="str">
        <f t="shared" si="59"/>
        <v/>
      </c>
      <c r="BC89" s="472" t="str">
        <f t="shared" si="18"/>
        <v/>
      </c>
      <c r="BD89" s="319"/>
      <c r="BE89" s="278" t="str">
        <f t="shared" si="19"/>
        <v/>
      </c>
      <c r="BF89" s="1639"/>
      <c r="BG89" s="1639"/>
      <c r="BH89" s="1823" t="str">
        <f>IF('JOURNÉE 1'!K90=0,"",'JOURNÉE 1'!K90)</f>
        <v/>
      </c>
      <c r="BI89" s="1815" t="str">
        <f>IF(ISBLANK('JOURNÉE 2'!K90),"",'JOURNÉE 2'!K90)</f>
        <v/>
      </c>
      <c r="BJ89" s="1817" t="str">
        <f>IF(BW89="","",BW89)</f>
        <v/>
      </c>
      <c r="BK89" s="277"/>
      <c r="BL89" s="11"/>
      <c r="BM89" s="1513" t="str">
        <f>IF(OR(C89="",C90=""),"",CONCATENATE(C89,C90))</f>
        <v/>
      </c>
      <c r="BN89" s="1606" t="str">
        <f>IF(OR('JOURNÉE 1'!C90="",'JOURNÉE 1'!C91=""),"",CONCATENATE('JOURNÉE 1'!C90,'JOURNÉE 1'!C91))</f>
        <v/>
      </c>
      <c r="BO89" s="1606" t="str">
        <f>IF(I89="","",I89)</f>
        <v/>
      </c>
      <c r="BP89" s="1855">
        <f>IF(ISNA(VLOOKUP(BM89,'JOURNÉE 1'!$BI$10:$BK$257,2,FALSE)),"",VLOOKUP(BM89,'JOURNÉE 1'!$BI$10:$BK$257,2,FALSE))</f>
        <v>0</v>
      </c>
      <c r="BQ89" s="1606" t="str">
        <f>IF(BO89="","",MIN(BO89:BP89))</f>
        <v/>
      </c>
      <c r="BR89" s="1851" t="str">
        <f>IF(BS89="","",MIN(BS89:BT89))</f>
        <v/>
      </c>
      <c r="BS89" s="1606" t="str">
        <f>IF('JOURNÉE 1'!L90=0,"",'JOURNÉE 1'!L90)</f>
        <v/>
      </c>
      <c r="BT89" s="1809" t="str">
        <f>IF(ISNA(VLOOKUP(BN89,'JOURNÉE 2'!$BE$10:$BF$257,2,FALSE)),"",VLOOKUP(BN89,'JOURNÉE 2'!$BE$10:$BF$257,2,FALSE))</f>
        <v/>
      </c>
      <c r="BU89" s="1606" t="str">
        <f>IF(BT89=BR89,"",BR89)</f>
        <v/>
      </c>
      <c r="BV89" s="1795" t="str">
        <f>IF(BP89=BQ89,"",BQ89)</f>
        <v/>
      </c>
      <c r="BW89" s="1797"/>
      <c r="BX89" s="474" t="str">
        <f t="shared" si="20"/>
        <v/>
      </c>
      <c r="BY89" s="475" t="str">
        <f>IF('JOURNÉE 1'!C90=0,"",'JOURNÉE 1'!C90)</f>
        <v/>
      </c>
      <c r="BZ89" s="7">
        <v>81</v>
      </c>
      <c r="CA89" s="1445" t="s">
        <v>269</v>
      </c>
      <c r="CB89" s="1446">
        <v>8.8000000000000007</v>
      </c>
      <c r="CC89" s="1447" t="s">
        <v>1991</v>
      </c>
      <c r="CD89" s="17" t="s">
        <v>550</v>
      </c>
      <c r="CE89" s="882" t="str">
        <f t="shared" si="55"/>
        <v>MAX1</v>
      </c>
      <c r="CF89" s="878" t="s">
        <v>105</v>
      </c>
      <c r="CG89" s="7"/>
      <c r="CH89" s="94"/>
      <c r="CI89" s="1301" t="str">
        <f>IF(ISNA(VLOOKUP(CA89,'JOURNÉE 1'!$C$10:$AC$257,27,FALSE)),"",VLOOKUP(CA89,'JOURNÉE 1'!$C$10:$AC$257,27,FALSE))</f>
        <v/>
      </c>
      <c r="CJ89" s="465" t="str">
        <f>IF(ISNA(VLOOKUP(CA89,'JOURNÉE 2'!$C$10:$V$259,20,FALSE)),"",VLOOKUP(CA89,'JOURNÉE 2'!$C$10:$V$259,20,FALSE))</f>
        <v/>
      </c>
      <c r="CK89" s="1263" t="str">
        <f t="shared" si="48"/>
        <v/>
      </c>
      <c r="CL89" s="1266">
        <v>81</v>
      </c>
      <c r="CM89" s="476" t="s">
        <v>2029</v>
      </c>
      <c r="CN89" s="476">
        <v>90</v>
      </c>
      <c r="CO89" s="476" t="s">
        <v>2029</v>
      </c>
      <c r="CP89" s="476"/>
      <c r="CQ89" s="476"/>
      <c r="CR89" s="476"/>
      <c r="CS89" s="476"/>
      <c r="CT89" s="476"/>
      <c r="CU89" s="477"/>
      <c r="CV89" s="476"/>
      <c r="CW89" s="1270"/>
      <c r="CX89" s="11"/>
      <c r="CY89" s="1551"/>
      <c r="CZ89" s="7" t="str">
        <f>IF('JOURNÉE 1'!C54="","",'JOURNÉE 1'!C54)</f>
        <v/>
      </c>
      <c r="DA89" s="7" t="str">
        <f t="shared" si="51"/>
        <v/>
      </c>
      <c r="DB89" s="7" t="str">
        <f>IF('JOURNÉE 1'!AC54=0,"",'JOURNÉE 1'!AC54)</f>
        <v/>
      </c>
      <c r="DC89" s="7" t="str">
        <f>IF('JOURNÉE 1'!AP54=0,"",'JOURNÉE 1'!AP54)</f>
        <v/>
      </c>
      <c r="DD89" s="17" t="str">
        <f>IF(ISNA(VLOOKUP(BY53,'JOURNÉE 2'!$C$46:$AJ$81,1,FALSE)),"",VLOOKUP(BY53,'JOURNÉE 2'!$C$46:$AJ$81,1,FALSE))</f>
        <v/>
      </c>
      <c r="DE89" s="7" t="str">
        <f t="array" ref="DE89">IFERROR(INDEX(DD$81:DD$116,SMALL(IF(FREQUENCY(IF(DD$81:DD$152&lt;&gt;"",MATCH(DD$81:DD$152,DD$81:DD$152,0),""),ROW(DD$81:DD$152)-81)&gt;1,ROW(DD$81:DD$152)-81,""),ROW(A9))),"")</f>
        <v/>
      </c>
      <c r="DF89" s="468" t="str">
        <f t="array" ref="DF89">IF(DE89="","",MIN(IF(CZ$81:CZ$152=$DE89,DB$81:DB$152,"")))</f>
        <v/>
      </c>
      <c r="DG89" s="468" t="str">
        <f t="array" ref="DG89">IF(DE89="","",MIN(IF(CZ$81:CZ$152=$DE89,DC$81:DC$152,"")))</f>
        <v/>
      </c>
      <c r="DH89" s="7" t="str">
        <f>IF(ISNA(VLOOKUP(DD89,'JOURNÉE 1'!$C$46:$AC$81,24,FALSE)),"",VLOOKUP(DD89,'JOURNÉE 1'!$C$46:$AC$81,24,FALSE))</f>
        <v/>
      </c>
      <c r="DI89" s="7" t="str">
        <f>IF(ISNA(VLOOKUP(DD89,'JOURNÉE 1'!$C$46:$AP$81,35,FALSE)),"",VLOOKUP(DD89,'JOURNÉE 1'!$C$46:$AP$81,35,FALSE))</f>
        <v/>
      </c>
      <c r="DJ89" s="7" t="str">
        <f t="shared" si="24"/>
        <v/>
      </c>
      <c r="DK89" s="7" t="str">
        <f t="shared" si="25"/>
        <v/>
      </c>
      <c r="DL89" s="468" t="str">
        <f t="shared" si="26"/>
        <v/>
      </c>
      <c r="DM89" s="468" t="str">
        <f t="shared" si="27"/>
        <v/>
      </c>
      <c r="DN89" s="7" t="str">
        <f t="shared" si="28"/>
        <v/>
      </c>
      <c r="DO89" s="7"/>
      <c r="DP89" s="7"/>
      <c r="DQ89" s="7"/>
      <c r="DR89" s="11"/>
      <c r="DS89" s="469" t="str">
        <f ca="1">OFFSET($DK$9,INT((ROWS($1:81)-1)/2),MOD(ROWS($1:81)+1,2))</f>
        <v/>
      </c>
      <c r="DT89" s="7" t="str">
        <f t="shared" ca="1" si="29"/>
        <v/>
      </c>
      <c r="DU89" s="468" t="str">
        <f ca="1">OFFSET($DM$9,INT((ROWS($1:81)-1)/2),MOD(ROWS($1:81)+1,2))</f>
        <v/>
      </c>
      <c r="DV89" s="7" t="str">
        <f ca="1">IF(DT89="","",IF(DT89=0,"",IF(DT89="AB","",RANK(DT89,$DT$9:$DT$151,1)+COUNTIF($DT$9:DT89,DT89)-1)))</f>
        <v/>
      </c>
      <c r="DW89" s="468" t="str">
        <f t="shared" ca="1" si="30"/>
        <v/>
      </c>
      <c r="DX89" s="469" t="str">
        <f ca="1">OFFSET($DK$81,INT((ROWS($1:81)-1)/2),MOD(ROWS($1:81)+1,2))</f>
        <v/>
      </c>
      <c r="DY89" s="7" t="str">
        <f t="shared" ca="1" si="31"/>
        <v/>
      </c>
      <c r="DZ89" s="468" t="str">
        <f ca="1">OFFSET($DM$81,INT((ROWS($1:81)-1)/2),MOD(ROWS($1:81)+1,2))</f>
        <v/>
      </c>
      <c r="EA89" s="7" t="str">
        <f ca="1">IF(DY89="","",IF(DY89=0,"",IF(DY89="AB","",RANK(DY89,$DY$9:$DY$151,1)+COUNTIF($DY$9:DY89,DY89)-1)))</f>
        <v/>
      </c>
      <c r="EB89" s="468" t="str">
        <f t="shared" ca="1" si="32"/>
        <v/>
      </c>
      <c r="EC89" s="469" t="str">
        <f ca="1">OFFSET($DK$153,INT((ROWS($1:81)-1)/2),MOD(ROWS($1:81)+1,2))</f>
        <v/>
      </c>
      <c r="ED89" s="7" t="str">
        <f t="shared" ca="1" si="33"/>
        <v/>
      </c>
      <c r="EE89" s="468" t="str">
        <f ca="1">OFFSET($DM$153,INT((ROWS($1:81)-1)/2),MOD(ROWS($1:81)+1,2))</f>
        <v/>
      </c>
      <c r="EF89" s="7" t="str">
        <f ca="1">IF(EC89="","",IF(EC89=0,"",IF(EC89="AB","",RANK(EC89,$EC$9:$EC$104,1)+COUNTIF($EC$9:EC89,EC89)-1)))</f>
        <v/>
      </c>
      <c r="EG89" s="498" t="str">
        <f t="shared" ca="1" si="34"/>
        <v/>
      </c>
      <c r="EH89" s="7"/>
      <c r="EI89" s="7"/>
      <c r="EJ89" s="7"/>
      <c r="EK89" s="7"/>
      <c r="EL89" s="7"/>
      <c r="EM89" s="469" t="str">
        <f ca="1">OFFSET($DK$237,INT((ROWS($1:81)-1)/2),MOD(ROWS($1:81)+1,2))</f>
        <v/>
      </c>
      <c r="EN89" s="7" t="str">
        <f t="shared" ca="1" si="37"/>
        <v/>
      </c>
      <c r="EO89" s="468" t="str">
        <f ca="1">OFFSET($DM$237,INT((ROWS($1:81)-1)/2),MOD(ROWS($1:81)+1,2))</f>
        <v/>
      </c>
      <c r="EP89" s="7" t="str">
        <f ca="1">IF(EN89="","",IF(EN89=0,"",IF(EN89="AB","",RANK(EN89,$EN$9:$EN$128,1)+COUNTIF($EN$9:EN89,EN89)-1)))</f>
        <v/>
      </c>
      <c r="EQ89" s="7" t="str">
        <f t="shared" ca="1" si="38"/>
        <v/>
      </c>
      <c r="ER89" s="469" t="str">
        <f ca="1">OFFSET($DK$305,INT((ROWS($1:81)-1)/2),MOD(ROWS($1:81)+1,2))</f>
        <v/>
      </c>
      <c r="ES89" s="7" t="str">
        <f t="shared" ca="1" si="39"/>
        <v/>
      </c>
      <c r="ET89" s="468" t="str">
        <f ca="1">OFFSET($DM$305,INT((ROWS($1:81)-1)/2),MOD(ROWS($1:81)+1,2))</f>
        <v/>
      </c>
      <c r="EU89" s="7" t="str">
        <f ca="1">IF(ES89="","",IF(ES89=0,"",IF(ES89="AB","",RANK(ES89,$ES$9:$ES$180,1)+COUNTIF($ES$9:ES89,ES89)-1)))</f>
        <v/>
      </c>
      <c r="EV89" s="468" t="str">
        <f t="shared" ca="1" si="40"/>
        <v/>
      </c>
      <c r="EW89" s="469" t="str">
        <f ca="1">OFFSET($DK$373,INT((ROWS($1:81)-1)/2),MOD(ROWS($1:81)+1,2))</f>
        <v/>
      </c>
      <c r="EX89" s="7" t="str">
        <f t="shared" ca="1" si="41"/>
        <v/>
      </c>
      <c r="EY89" s="468" t="str">
        <f ca="1">OFFSET($DM$373,INT((ROWS($1:81)-1)/2),MOD(ROWS($1:81)+1,2))</f>
        <v/>
      </c>
      <c r="EZ89" s="7" t="str">
        <f ca="1">IF(EX89="","",IF(EX89=0,"",IF(EX89="AB","",RANK(EX89,$EX$9:$EX$128,1)+COUNTIF($EX$9:EX89,EX89)-1)))</f>
        <v/>
      </c>
      <c r="FA89" s="468" t="str">
        <f t="shared" ca="1" si="42"/>
        <v/>
      </c>
      <c r="FB89" s="469" t="str">
        <f ca="1">OFFSET($DK$433,INT((ROWS($1:81)-1)/2),MOD(ROWS($1:81)+1,2))</f>
        <v/>
      </c>
      <c r="FC89" s="7" t="str">
        <f t="shared" ca="1" si="44"/>
        <v/>
      </c>
      <c r="FD89" s="468" t="str">
        <f ca="1">OFFSET($DM$433,INT((ROWS($1:81)-1)/2),MOD(ROWS($1:81)+1,2))</f>
        <v/>
      </c>
      <c r="FE89" s="7" t="str">
        <f ca="1">IF(FC89="","",IF(FC89=0,"",IF(FC89="AB","",RANK(FC89,$FC$9:$FC$122,1)+COUNTIF($FC$9:FC89,FC89)-1)))</f>
        <v/>
      </c>
      <c r="FF89" s="7" t="str">
        <f t="shared" ca="1" si="45"/>
        <v/>
      </c>
      <c r="FG89" s="475"/>
    </row>
    <row r="90" spans="1:163" ht="15.75" customHeight="1" x14ac:dyDescent="0.4">
      <c r="A90" s="1639"/>
      <c r="B90" s="1483"/>
      <c r="C90" s="232" t="str">
        <f>IF(ISBLANK('JOURNÉE 2'!C91),"",'JOURNÉE 2'!C91)</f>
        <v/>
      </c>
      <c r="D90" s="98" t="str">
        <f>IF(ISBLANK('JOURNÉE 2'!D91),"",'JOURNÉE 2'!D91)</f>
        <v/>
      </c>
      <c r="E90" s="98" t="str">
        <f>IF(ISBLANK('JOURNÉE 2'!E91),"",'JOURNÉE 2'!E91)</f>
        <v/>
      </c>
      <c r="F90" s="87" t="str">
        <f>IF(ISBLANK('JOURNÉE 2'!F91),"",'JOURNÉE 2'!F91)</f>
        <v/>
      </c>
      <c r="G90" s="87" t="str">
        <f>IF(ISBLANK('JOURNÉE 2'!G91),"",'JOURNÉE 2'!G91)</f>
        <v/>
      </c>
      <c r="H90" s="470" t="str">
        <f>IF(ISBLANK('JOURNÉE 2'!I91),"",'JOURNÉE 2'!I91)</f>
        <v/>
      </c>
      <c r="I90" s="1833"/>
      <c r="J90" s="1465"/>
      <c r="K90" s="1465"/>
      <c r="L90" s="1465"/>
      <c r="M90" s="87"/>
      <c r="N90" s="87"/>
      <c r="O90" s="87"/>
      <c r="P90" s="87"/>
      <c r="Q90" s="1847"/>
      <c r="R90" s="1465"/>
      <c r="S90" s="1465"/>
      <c r="T90" s="1465"/>
      <c r="U90" s="1465"/>
      <c r="V90" s="1465"/>
      <c r="W90" s="275" t="str">
        <f>IF(ISBLANK('JOURNÉE 2'!U91),"",'JOURNÉE 2'!U91)</f>
        <v/>
      </c>
      <c r="X90" s="83" t="str">
        <f t="shared" si="0"/>
        <v/>
      </c>
      <c r="Y90" s="140" t="str">
        <f>IF('JOURNÉE 1'!AB91=0,"",'JOURNÉE 1'!AB91)</f>
        <v/>
      </c>
      <c r="Z90" s="83" t="str">
        <f t="shared" si="1"/>
        <v/>
      </c>
      <c r="AA90" s="83" t="str">
        <f t="shared" si="56"/>
        <v/>
      </c>
      <c r="AB90" s="118" t="str">
        <f t="shared" si="57"/>
        <v/>
      </c>
      <c r="AC90" s="83" t="str">
        <f t="shared" si="3"/>
        <v/>
      </c>
      <c r="AD90" s="83" t="str">
        <f>IF('JOURNÉE 1'!AG91="","",'JOURNÉE 1'!AG91)</f>
        <v/>
      </c>
      <c r="AE90" s="455" t="str">
        <f t="shared" si="4"/>
        <v/>
      </c>
      <c r="AF90" s="471" t="str">
        <f t="shared" si="52"/>
        <v/>
      </c>
      <c r="AG90" s="85" t="str">
        <f t="shared" si="6"/>
        <v/>
      </c>
      <c r="AH90" s="85"/>
      <c r="AI90" s="85"/>
      <c r="AJ90" s="87"/>
      <c r="AK90" s="136"/>
      <c r="AL90" s="276" t="str">
        <f t="shared" si="7"/>
        <v/>
      </c>
      <c r="AM90" s="87" t="str">
        <f t="shared" si="8"/>
        <v/>
      </c>
      <c r="AN90" s="471" t="str">
        <f t="shared" si="53"/>
        <v/>
      </c>
      <c r="AO90" s="471" t="str">
        <f t="shared" si="10"/>
        <v/>
      </c>
      <c r="AP90" s="457" t="str">
        <f t="shared" si="11"/>
        <v/>
      </c>
      <c r="AQ90" s="284" t="str">
        <f>IF('JOURNÉE 1'!AP91="","",'JOURNÉE 1'!AP91)</f>
        <v/>
      </c>
      <c r="AR90" s="270" t="str">
        <f>IF('JOURNÉE 1'!AT91="","",'JOURNÉE 1'!AT91)</f>
        <v/>
      </c>
      <c r="AS90" s="284" t="str">
        <f t="shared" si="58"/>
        <v/>
      </c>
      <c r="AT90" s="270" t="str">
        <f t="shared" si="13"/>
        <v/>
      </c>
      <c r="AU90" s="270"/>
      <c r="AV90" s="286"/>
      <c r="AW90" s="270"/>
      <c r="AX90" s="270"/>
      <c r="AY90" s="270" t="str">
        <f t="shared" si="54"/>
        <v/>
      </c>
      <c r="AZ90" s="271" t="str">
        <f t="shared" si="15"/>
        <v/>
      </c>
      <c r="BA90" s="272" t="str">
        <f t="shared" si="16"/>
        <v/>
      </c>
      <c r="BB90" s="273" t="str">
        <f t="shared" si="59"/>
        <v/>
      </c>
      <c r="BC90" s="472" t="str">
        <f t="shared" si="18"/>
        <v/>
      </c>
      <c r="BD90" s="319"/>
      <c r="BE90" s="278" t="str">
        <f t="shared" si="19"/>
        <v/>
      </c>
      <c r="BF90" s="1639"/>
      <c r="BG90" s="1639"/>
      <c r="BH90" s="1833"/>
      <c r="BI90" s="1465"/>
      <c r="BJ90" s="1849"/>
      <c r="BK90" s="277"/>
      <c r="BL90" s="11"/>
      <c r="BM90" s="1723"/>
      <c r="BN90" s="1528"/>
      <c r="BO90" s="1528"/>
      <c r="BP90" s="1528"/>
      <c r="BQ90" s="1528"/>
      <c r="BR90" s="1852"/>
      <c r="BS90" s="1528"/>
      <c r="BT90" s="1514"/>
      <c r="BU90" s="1528"/>
      <c r="BV90" s="1796"/>
      <c r="BW90" s="1798"/>
      <c r="BX90" s="474" t="str">
        <f t="shared" si="20"/>
        <v/>
      </c>
      <c r="BY90" s="475" t="str">
        <f>IF('JOURNÉE 1'!C91=0,"",'JOURNÉE 1'!C91)</f>
        <v/>
      </c>
      <c r="BZ90" s="7">
        <v>82</v>
      </c>
      <c r="CA90" s="1445" t="s">
        <v>277</v>
      </c>
      <c r="CB90" s="1446">
        <v>18.100000000000001</v>
      </c>
      <c r="CC90" s="1447" t="s">
        <v>1992</v>
      </c>
      <c r="CD90" s="17" t="s">
        <v>550</v>
      </c>
      <c r="CE90" s="882" t="str">
        <f t="shared" si="55"/>
        <v>MAX2</v>
      </c>
      <c r="CF90" s="878" t="s">
        <v>250</v>
      </c>
      <c r="CG90" s="7"/>
      <c r="CH90" s="94"/>
      <c r="CI90" s="1301" t="str">
        <f>IF(ISNA(VLOOKUP(CA90,'JOURNÉE 1'!$C$10:$AC$257,27,FALSE)),"",VLOOKUP(CA90,'JOURNÉE 1'!$C$10:$AC$257,27,FALSE))</f>
        <v/>
      </c>
      <c r="CJ90" s="465" t="str">
        <f>IF(ISNA(VLOOKUP(CA90,'JOURNÉE 2'!$C$10:$V$259,20,FALSE)),"",VLOOKUP(CA90,'JOURNÉE 2'!$C$10:$V$259,20,FALSE))</f>
        <v/>
      </c>
      <c r="CK90" s="1263" t="str">
        <f t="shared" si="48"/>
        <v/>
      </c>
      <c r="CL90" s="1266">
        <v>82</v>
      </c>
      <c r="CM90" s="476" t="s">
        <v>2029</v>
      </c>
      <c r="CN90" s="476">
        <v>82</v>
      </c>
      <c r="CO90" s="476" t="s">
        <v>2029</v>
      </c>
      <c r="CP90" s="476"/>
      <c r="CQ90" s="476"/>
      <c r="CR90" s="476"/>
      <c r="CS90" s="476"/>
      <c r="CT90" s="476"/>
      <c r="CU90" s="477"/>
      <c r="CV90" s="476"/>
      <c r="CW90" s="1270"/>
      <c r="CX90" s="11"/>
      <c r="CY90" s="1551"/>
      <c r="CZ90" s="7" t="str">
        <f>IF('JOURNÉE 1'!C55="","",'JOURNÉE 1'!C55)</f>
        <v/>
      </c>
      <c r="DA90" s="7" t="str">
        <f t="shared" si="51"/>
        <v/>
      </c>
      <c r="DB90" s="7" t="str">
        <f>IF('JOURNÉE 1'!AC55=0,"",'JOURNÉE 1'!AC55)</f>
        <v/>
      </c>
      <c r="DC90" s="7" t="str">
        <f>IF('JOURNÉE 1'!AP55=0,"",'JOURNÉE 1'!AP55)</f>
        <v/>
      </c>
      <c r="DD90" s="17" t="str">
        <f>IF(ISNA(VLOOKUP(BY54,'JOURNÉE 2'!$C$46:$AJ$81,1,FALSE)),"",VLOOKUP(BY54,'JOURNÉE 2'!$C$46:$AJ$81,1,FALSE))</f>
        <v/>
      </c>
      <c r="DE90" s="7" t="str">
        <f t="array" ref="DE90">IFERROR(INDEX(DD$81:DD$116,SMALL(IF(FREQUENCY(IF(DD$81:DD$152&lt;&gt;"",MATCH(DD$81:DD$152,DD$81:DD$152,0),""),ROW(DD$81:DD$152)-81)&gt;1,ROW(DD$81:DD$152)-81,""),ROW(A10))),"")</f>
        <v/>
      </c>
      <c r="DF90" s="468" t="str">
        <f t="array" ref="DF90">IF(DE90="","",MIN(IF(CZ$81:CZ$152=$DE90,DB$81:DB$152,"")))</f>
        <v/>
      </c>
      <c r="DG90" s="468" t="str">
        <f t="array" ref="DG90">IF(DE90="","",MIN(IF(CZ$81:CZ$152=$DE90,DC$81:DC$152,"")))</f>
        <v/>
      </c>
      <c r="DH90" s="7" t="str">
        <f>IF(ISNA(VLOOKUP(DD90,'JOURNÉE 1'!$C$46:$AC$81,24,FALSE)),"",VLOOKUP(DD90,'JOURNÉE 1'!$C$46:$AC$81,24,FALSE))</f>
        <v/>
      </c>
      <c r="DI90" s="7" t="str">
        <f>IF(ISNA(VLOOKUP(DD90,'JOURNÉE 1'!$C$46:$AP$81,35,FALSE)),"",VLOOKUP(DD90,'JOURNÉE 1'!$C$46:$AP$81,35,FALSE))</f>
        <v/>
      </c>
      <c r="DJ90" s="7" t="str">
        <f t="shared" si="24"/>
        <v/>
      </c>
      <c r="DK90" s="7" t="str">
        <f t="shared" si="25"/>
        <v/>
      </c>
      <c r="DL90" s="468" t="str">
        <f t="shared" si="26"/>
        <v/>
      </c>
      <c r="DM90" s="468" t="str">
        <f t="shared" si="27"/>
        <v/>
      </c>
      <c r="DN90" s="7" t="str">
        <f t="shared" si="28"/>
        <v/>
      </c>
      <c r="DO90" s="7"/>
      <c r="DP90" s="7"/>
      <c r="DQ90" s="7"/>
      <c r="DR90" s="11"/>
      <c r="DS90" s="469" t="str">
        <f ca="1">OFFSET($DK$9,INT((ROWS($1:82)-1)/2),MOD(ROWS($1:82)+1,2))</f>
        <v/>
      </c>
      <c r="DT90" s="7" t="str">
        <f t="shared" ca="1" si="29"/>
        <v/>
      </c>
      <c r="DU90" s="468" t="str">
        <f ca="1">OFFSET($DM$9,INT((ROWS($1:82)-1)/2),MOD(ROWS($1:82)+1,2))</f>
        <v/>
      </c>
      <c r="DV90" s="7" t="str">
        <f ca="1">IF(DT90="","",IF(DT90=0,"",IF(DT90="AB","",RANK(DT90,$DT$9:$DT$151,1)+COUNTIF($DT$9:DT90,DT90)-1)))</f>
        <v/>
      </c>
      <c r="DW90" s="468" t="str">
        <f t="shared" ca="1" si="30"/>
        <v/>
      </c>
      <c r="DX90" s="469" t="str">
        <f ca="1">OFFSET($DK$81,INT((ROWS($1:82)-1)/2),MOD(ROWS($1:82)+1,2))</f>
        <v/>
      </c>
      <c r="DY90" s="7" t="str">
        <f t="shared" ca="1" si="31"/>
        <v/>
      </c>
      <c r="DZ90" s="468" t="str">
        <f ca="1">OFFSET($DM$81,INT((ROWS($1:82)-1)/2),MOD(ROWS($1:82)+1,2))</f>
        <v/>
      </c>
      <c r="EA90" s="7" t="str">
        <f ca="1">IF(DY90="","",IF(DY90=0,"",IF(DY90="AB","",RANK(DY90,$DY$9:$DY$151,1)+COUNTIF($DY$9:DY90,DY90)-1)))</f>
        <v/>
      </c>
      <c r="EB90" s="468" t="str">
        <f t="shared" ca="1" si="32"/>
        <v/>
      </c>
      <c r="EC90" s="469" t="str">
        <f ca="1">OFFSET($DK$153,INT((ROWS($1:82)-1)/2),MOD(ROWS($1:82)+1,2))</f>
        <v/>
      </c>
      <c r="ED90" s="7" t="str">
        <f t="shared" ca="1" si="33"/>
        <v/>
      </c>
      <c r="EE90" s="468" t="str">
        <f ca="1">OFFSET($DM$153,INT((ROWS($1:82)-1)/2),MOD(ROWS($1:82)+1,2))</f>
        <v/>
      </c>
      <c r="EF90" s="7" t="str">
        <f ca="1">IF(EC90="","",IF(EC90=0,"",IF(EC90="AB","",RANK(EC90,$EC$9:$EC$104,1)+COUNTIF($EC$9:EC90,EC90)-1)))</f>
        <v/>
      </c>
      <c r="EG90" s="498" t="str">
        <f t="shared" ca="1" si="34"/>
        <v/>
      </c>
      <c r="EH90" s="7"/>
      <c r="EI90" s="7"/>
      <c r="EJ90" s="7"/>
      <c r="EK90" s="7"/>
      <c r="EL90" s="7"/>
      <c r="EM90" s="469" t="str">
        <f ca="1">OFFSET($DK$237,INT((ROWS($1:82)-1)/2),MOD(ROWS($1:82)+1,2))</f>
        <v/>
      </c>
      <c r="EN90" s="7" t="str">
        <f t="shared" ca="1" si="37"/>
        <v/>
      </c>
      <c r="EO90" s="468" t="str">
        <f ca="1">OFFSET($DM$237,INT((ROWS($1:82)-1)/2),MOD(ROWS($1:82)+1,2))</f>
        <v/>
      </c>
      <c r="EP90" s="7" t="str">
        <f ca="1">IF(EN90="","",IF(EN90=0,"",IF(EN90="AB","",RANK(EN90,$EN$9:$EN$128,1)+COUNTIF($EN$9:EN90,EN90)-1)))</f>
        <v/>
      </c>
      <c r="EQ90" s="7" t="str">
        <f t="shared" ca="1" si="38"/>
        <v/>
      </c>
      <c r="ER90" s="469" t="str">
        <f ca="1">OFFSET($DK$305,INT((ROWS($1:82)-1)/2),MOD(ROWS($1:82)+1,2))</f>
        <v/>
      </c>
      <c r="ES90" s="7" t="str">
        <f t="shared" ca="1" si="39"/>
        <v/>
      </c>
      <c r="ET90" s="468" t="str">
        <f ca="1">OFFSET($DM$305,INT((ROWS($1:82)-1)/2),MOD(ROWS($1:82)+1,2))</f>
        <v/>
      </c>
      <c r="EU90" s="7" t="str">
        <f ca="1">IF(ES90="","",IF(ES90=0,"",IF(ES90="AB","",RANK(ES90,$ES$9:$ES$180,1)+COUNTIF($ES$9:ES90,ES90)-1)))</f>
        <v/>
      </c>
      <c r="EV90" s="468" t="str">
        <f t="shared" ca="1" si="40"/>
        <v/>
      </c>
      <c r="EW90" s="469" t="str">
        <f ca="1">OFFSET($DK$373,INT((ROWS($1:82)-1)/2),MOD(ROWS($1:82)+1,2))</f>
        <v/>
      </c>
      <c r="EX90" s="7" t="str">
        <f t="shared" ca="1" si="41"/>
        <v/>
      </c>
      <c r="EY90" s="468" t="str">
        <f ca="1">OFFSET($DM$373,INT((ROWS($1:82)-1)/2),MOD(ROWS($1:82)+1,2))</f>
        <v/>
      </c>
      <c r="EZ90" s="7" t="str">
        <f ca="1">IF(EX90="","",IF(EX90=0,"",IF(EX90="AB","",RANK(EX90,$EX$9:$EX$128,1)+COUNTIF($EX$9:EX90,EX90)-1)))</f>
        <v/>
      </c>
      <c r="FA90" s="468" t="str">
        <f t="shared" ca="1" si="42"/>
        <v/>
      </c>
      <c r="FB90" s="469" t="str">
        <f ca="1">OFFSET($DK$433,INT((ROWS($1:82)-1)/2),MOD(ROWS($1:82)+1,2))</f>
        <v/>
      </c>
      <c r="FC90" s="7" t="str">
        <f t="shared" ca="1" si="44"/>
        <v/>
      </c>
      <c r="FD90" s="468" t="str">
        <f ca="1">OFFSET($DM$433,INT((ROWS($1:82)-1)/2),MOD(ROWS($1:82)+1,2))</f>
        <v/>
      </c>
      <c r="FE90" s="7" t="str">
        <f ca="1">IF(FC90="","",IF(FC90=0,"",IF(FC90="AB","",RANK(FC90,$FC$9:$FC$122,1)+COUNTIF($FC$9:FC90,FC90)-1)))</f>
        <v/>
      </c>
      <c r="FF90" s="7" t="str">
        <f t="shared" ca="1" si="45"/>
        <v/>
      </c>
      <c r="FG90" s="475"/>
    </row>
    <row r="91" spans="1:163" ht="15.75" customHeight="1" x14ac:dyDescent="0.4">
      <c r="A91" s="1639"/>
      <c r="B91" s="1831"/>
      <c r="C91" s="232" t="str">
        <f>IF(ISBLANK('JOURNÉE 2'!C92),"",'JOURNÉE 2'!C92)</f>
        <v/>
      </c>
      <c r="D91" s="98" t="str">
        <f>IF(ISBLANK('JOURNÉE 2'!D92),"",'JOURNÉE 2'!D92)</f>
        <v/>
      </c>
      <c r="E91" s="98" t="str">
        <f>IF(ISBLANK('JOURNÉE 2'!E92),"",'JOURNÉE 2'!E92)</f>
        <v/>
      </c>
      <c r="F91" s="87" t="str">
        <f>IF(ISBLANK('JOURNÉE 2'!F92),"",'JOURNÉE 2'!F92)</f>
        <v/>
      </c>
      <c r="G91" s="87" t="str">
        <f>IF(ISBLANK('JOURNÉE 2'!G92),"",'JOURNÉE 2'!G92)</f>
        <v/>
      </c>
      <c r="H91" s="470" t="str">
        <f>IF(ISBLANK('JOURNÉE 2'!I92),"",'JOURNÉE 2'!I92)</f>
        <v/>
      </c>
      <c r="I91" s="1834" t="str">
        <f>IF(ISBLANK('JOURNÉE 2'!K92),"",'JOURNÉE 2'!K92)</f>
        <v/>
      </c>
      <c r="J91" s="1466" t="str">
        <f>IF(OR(I91="",I91=0,I91=999),"",I91)</f>
        <v/>
      </c>
      <c r="K91" s="1466" t="str">
        <f>IF('JOURNÉE 1'!K92=0,"",'JOURNÉE 1'!K92)</f>
        <v/>
      </c>
      <c r="L91" s="1466" t="str">
        <f>IF(OR(K91="",K91=0,K91=999),"",K91)</f>
        <v/>
      </c>
      <c r="M91" s="87"/>
      <c r="N91" s="87"/>
      <c r="O91" s="87"/>
      <c r="P91" s="87"/>
      <c r="Q91" s="1825" t="str">
        <f>IF(I91="","",I91-$BE$5)</f>
        <v/>
      </c>
      <c r="R91" s="1466" t="str">
        <f>IF(I91="","",RANK(I91,($I$9:$K$260),1))</f>
        <v/>
      </c>
      <c r="S91" s="1466" t="str">
        <f>IF(R91&gt;20,"",IF(R91&lt;=190,40-((R91-1)*2),1))</f>
        <v/>
      </c>
      <c r="T91" s="1485" t="str">
        <f>IF(OR(I91=""),"",RANK(I91,($I$81:$I$103),1))</f>
        <v/>
      </c>
      <c r="U91" s="1485" t="str">
        <f>IF(OR(K91=""),"",RANK(K91,($K$81:$K$103),1))</f>
        <v/>
      </c>
      <c r="V91" s="1485" t="str">
        <f>IF(T91="","",IF(T91&gt;3,"",IF(T91=1,I91,IF(T91=2,I91,IF(T91=3,I91)))))</f>
        <v/>
      </c>
      <c r="W91" s="275" t="str">
        <f>IF(ISBLANK('JOURNÉE 2'!U92),"",'JOURNÉE 2'!U92)</f>
        <v/>
      </c>
      <c r="X91" s="83" t="str">
        <f t="shared" si="0"/>
        <v/>
      </c>
      <c r="Y91" s="140" t="str">
        <f>IF('JOURNÉE 1'!AB92=0,"",'JOURNÉE 1'!AB92)</f>
        <v/>
      </c>
      <c r="Z91" s="83" t="str">
        <f t="shared" si="1"/>
        <v/>
      </c>
      <c r="AA91" s="83" t="str">
        <f t="shared" si="56"/>
        <v/>
      </c>
      <c r="AB91" s="118" t="str">
        <f t="shared" si="57"/>
        <v/>
      </c>
      <c r="AC91" s="83" t="str">
        <f t="shared" si="3"/>
        <v/>
      </c>
      <c r="AD91" s="83" t="str">
        <f>IF('JOURNÉE 1'!AG92="","",'JOURNÉE 1'!AG92)</f>
        <v/>
      </c>
      <c r="AE91" s="455" t="str">
        <f t="shared" si="4"/>
        <v/>
      </c>
      <c r="AF91" s="85" t="str">
        <f t="shared" si="52"/>
        <v/>
      </c>
      <c r="AG91" s="85" t="str">
        <f t="shared" si="6"/>
        <v/>
      </c>
      <c r="AH91" s="85"/>
      <c r="AI91" s="85"/>
      <c r="AJ91" s="87"/>
      <c r="AK91" s="136"/>
      <c r="AL91" s="276" t="str">
        <f t="shared" si="7"/>
        <v/>
      </c>
      <c r="AM91" s="87" t="str">
        <f t="shared" si="8"/>
        <v/>
      </c>
      <c r="AN91" s="471" t="str">
        <f t="shared" si="53"/>
        <v/>
      </c>
      <c r="AO91" s="471" t="str">
        <f t="shared" si="10"/>
        <v/>
      </c>
      <c r="AP91" s="457" t="str">
        <f t="shared" si="11"/>
        <v/>
      </c>
      <c r="AQ91" s="284" t="str">
        <f>IF('JOURNÉE 1'!AP92="","",'JOURNÉE 1'!AP92)</f>
        <v/>
      </c>
      <c r="AR91" s="270" t="str">
        <f>IF('JOURNÉE 1'!AT92="","",'JOURNÉE 1'!AT92)</f>
        <v/>
      </c>
      <c r="AS91" s="284" t="str">
        <f t="shared" si="58"/>
        <v/>
      </c>
      <c r="AT91" s="270" t="str">
        <f t="shared" si="13"/>
        <v/>
      </c>
      <c r="AU91" s="270"/>
      <c r="AV91" s="286"/>
      <c r="AW91" s="270"/>
      <c r="AX91" s="270"/>
      <c r="AY91" s="270" t="str">
        <f t="shared" si="54"/>
        <v/>
      </c>
      <c r="AZ91" s="271" t="str">
        <f t="shared" si="15"/>
        <v/>
      </c>
      <c r="BA91" s="272" t="str">
        <f t="shared" si="16"/>
        <v/>
      </c>
      <c r="BB91" s="273" t="str">
        <f t="shared" si="59"/>
        <v/>
      </c>
      <c r="BC91" s="472" t="str">
        <f t="shared" si="18"/>
        <v/>
      </c>
      <c r="BD91" s="319"/>
      <c r="BE91" s="278" t="str">
        <f t="shared" si="19"/>
        <v/>
      </c>
      <c r="BF91" s="1639"/>
      <c r="BG91" s="1639"/>
      <c r="BH91" s="1823" t="str">
        <f>IF('JOURNÉE 1'!K92=0,"",'JOURNÉE 1'!K92)</f>
        <v/>
      </c>
      <c r="BI91" s="1815" t="str">
        <f>IF(ISBLANK('JOURNÉE 2'!K92),"",'JOURNÉE 2'!K92)</f>
        <v/>
      </c>
      <c r="BJ91" s="1817" t="str">
        <f>IF(BW91="","",BW91)</f>
        <v/>
      </c>
      <c r="BK91" s="277"/>
      <c r="BL91" s="11"/>
      <c r="BM91" s="1513" t="str">
        <f>IF(OR(C91="",C92=""),"",CONCATENATE(C91,C92))</f>
        <v/>
      </c>
      <c r="BN91" s="1606" t="str">
        <f>IF(OR('JOURNÉE 1'!C92="",'JOURNÉE 1'!C93=""),"",CONCATENATE('JOURNÉE 1'!C92,'JOURNÉE 1'!C93))</f>
        <v/>
      </c>
      <c r="BO91" s="1606" t="str">
        <f>IF(I91="","",I91)</f>
        <v/>
      </c>
      <c r="BP91" s="1855">
        <f>IF(ISNA(VLOOKUP(BM91,'JOURNÉE 1'!$BI$10:$BK$257,2,FALSE)),"",VLOOKUP(BM91,'JOURNÉE 1'!$BI$10:$BK$257,2,FALSE))</f>
        <v>0</v>
      </c>
      <c r="BQ91" s="1606" t="str">
        <f>IF(BO91="","",MIN(BO91:BP91))</f>
        <v/>
      </c>
      <c r="BR91" s="1851" t="str">
        <f>IF(BS91="","",MIN(BS91:BT91))</f>
        <v/>
      </c>
      <c r="BS91" s="1606" t="str">
        <f>IF('JOURNÉE 1'!L92=0,"",'JOURNÉE 1'!L92)</f>
        <v/>
      </c>
      <c r="BT91" s="1809" t="str">
        <f>IF(ISNA(VLOOKUP(BN91,'JOURNÉE 2'!$BE$10:$BF$257,2,FALSE)),"",VLOOKUP(BN91,'JOURNÉE 2'!$BE$10:$BF$257,2,FALSE))</f>
        <v/>
      </c>
      <c r="BU91" s="1606" t="str">
        <f>IF(BT91=BR91,"",BR91)</f>
        <v/>
      </c>
      <c r="BV91" s="1795" t="str">
        <f>IF(BP91=BQ91,"",BQ91)</f>
        <v/>
      </c>
      <c r="BW91" s="1797"/>
      <c r="BX91" s="474" t="str">
        <f t="shared" si="20"/>
        <v/>
      </c>
      <c r="BY91" s="475" t="str">
        <f>IF('JOURNÉE 1'!C92=0,"",'JOURNÉE 1'!C92)</f>
        <v/>
      </c>
      <c r="BZ91" s="7">
        <v>83</v>
      </c>
      <c r="CA91" s="1445" t="s">
        <v>105</v>
      </c>
      <c r="CB91" s="1446">
        <v>29.6</v>
      </c>
      <c r="CC91" s="1447" t="s">
        <v>2012</v>
      </c>
      <c r="CD91" s="17" t="s">
        <v>2023</v>
      </c>
      <c r="CE91" s="882" t="str">
        <f t="shared" si="55"/>
        <v>MAX3</v>
      </c>
      <c r="CF91" s="878" t="s">
        <v>561</v>
      </c>
      <c r="CG91" s="7"/>
      <c r="CH91" s="94"/>
      <c r="CI91" s="1301" t="str">
        <f>IF(ISNA(VLOOKUP(CA91,'JOURNÉE 1'!$C$10:$AC$257,27,FALSE)),"",VLOOKUP(CA91,'JOURNÉE 1'!$C$10:$AC$257,27,FALSE))</f>
        <v/>
      </c>
      <c r="CJ91" s="465" t="str">
        <f>IF(ISNA(VLOOKUP(CA91,'JOURNÉE 2'!$C$10:$V$259,20,FALSE)),"",VLOOKUP(CA91,'JOURNÉE 2'!$C$10:$V$259,20,FALSE))</f>
        <v/>
      </c>
      <c r="CK91" s="1263" t="str">
        <f t="shared" si="48"/>
        <v/>
      </c>
      <c r="CL91" s="1266" t="s">
        <v>2029</v>
      </c>
      <c r="CM91" s="476" t="s">
        <v>2029</v>
      </c>
      <c r="CN91" s="476" t="s">
        <v>2029</v>
      </c>
      <c r="CO91" s="476" t="s">
        <v>2029</v>
      </c>
      <c r="CP91" s="476"/>
      <c r="CQ91" s="476"/>
      <c r="CR91" s="476"/>
      <c r="CS91" s="476"/>
      <c r="CT91" s="476"/>
      <c r="CU91" s="477"/>
      <c r="CV91" s="476"/>
      <c r="CW91" s="1270"/>
      <c r="CX91" s="11"/>
      <c r="CY91" s="1551"/>
      <c r="CZ91" s="7" t="str">
        <f>IF('JOURNÉE 1'!C56="","",'JOURNÉE 1'!C56)</f>
        <v/>
      </c>
      <c r="DA91" s="7" t="str">
        <f t="shared" si="51"/>
        <v/>
      </c>
      <c r="DB91" s="7" t="str">
        <f>IF('JOURNÉE 1'!AC56=0,"",'JOURNÉE 1'!AC56)</f>
        <v/>
      </c>
      <c r="DC91" s="7" t="str">
        <f>IF('JOURNÉE 1'!AP56=0,"",'JOURNÉE 1'!AP56)</f>
        <v/>
      </c>
      <c r="DD91" s="17" t="str">
        <f>IF(ISNA(VLOOKUP(BY55,'JOURNÉE 2'!$C$46:$AJ$81,1,FALSE)),"",VLOOKUP(BY55,'JOURNÉE 2'!$C$46:$AJ$81,1,FALSE))</f>
        <v/>
      </c>
      <c r="DE91" s="7" t="str">
        <f t="array" ref="DE91">IFERROR(INDEX(DD$81:DD$116,SMALL(IF(FREQUENCY(IF(DD$81:DD$152&lt;&gt;"",MATCH(DD$81:DD$152,DD$81:DD$152,0),""),ROW(DD$81:DD$152)-81)&gt;1,ROW(DD$81:DD$152)-81,""),ROW(A11))),"")</f>
        <v/>
      </c>
      <c r="DF91" s="468" t="str">
        <f t="array" ref="DF91">IF(DE91="","",MIN(IF(CZ$81:CZ$152=$DE91,DB$81:DB$152,"")))</f>
        <v/>
      </c>
      <c r="DG91" s="468" t="str">
        <f t="array" ref="DG91">IF(DE91="","",MIN(IF(CZ$81:CZ$152=$DE91,DC$81:DC$152,"")))</f>
        <v/>
      </c>
      <c r="DH91" s="7" t="str">
        <f>IF(ISNA(VLOOKUP(DD91,'JOURNÉE 1'!$C$46:$AC$81,24,FALSE)),"",VLOOKUP(DD91,'JOURNÉE 1'!$C$46:$AC$81,24,FALSE))</f>
        <v/>
      </c>
      <c r="DI91" s="7" t="str">
        <f>IF(ISNA(VLOOKUP(DD91,'JOURNÉE 1'!$C$46:$AP$81,35,FALSE)),"",VLOOKUP(DD91,'JOURNÉE 1'!$C$46:$AP$81,35,FALSE))</f>
        <v/>
      </c>
      <c r="DJ91" s="7" t="str">
        <f t="shared" si="24"/>
        <v/>
      </c>
      <c r="DK91" s="7" t="str">
        <f t="shared" si="25"/>
        <v/>
      </c>
      <c r="DL91" s="468" t="str">
        <f t="shared" si="26"/>
        <v/>
      </c>
      <c r="DM91" s="468" t="str">
        <f t="shared" si="27"/>
        <v/>
      </c>
      <c r="DN91" s="7" t="str">
        <f t="shared" si="28"/>
        <v/>
      </c>
      <c r="DO91" s="7"/>
      <c r="DP91" s="7"/>
      <c r="DQ91" s="7"/>
      <c r="DR91" s="11"/>
      <c r="DS91" s="469" t="str">
        <f ca="1">OFFSET($DK$9,INT((ROWS($1:83)-1)/2),MOD(ROWS($1:83)+1,2))</f>
        <v/>
      </c>
      <c r="DT91" s="7" t="str">
        <f t="shared" ca="1" si="29"/>
        <v/>
      </c>
      <c r="DU91" s="468" t="str">
        <f ca="1">OFFSET($DM$9,INT((ROWS($1:83)-1)/2),MOD(ROWS($1:83)+1,2))</f>
        <v/>
      </c>
      <c r="DV91" s="7" t="str">
        <f ca="1">IF(DT91="","",IF(DT91=0,"",IF(DT91="AB","",RANK(DT91,$DT$9:$DT$151,1)+COUNTIF($DT$9:DT91,DT91)-1)))</f>
        <v/>
      </c>
      <c r="DW91" s="468" t="str">
        <f t="shared" ca="1" si="30"/>
        <v/>
      </c>
      <c r="DX91" s="469" t="str">
        <f ca="1">OFFSET($DK$81,INT((ROWS($1:83)-1)/2),MOD(ROWS($1:83)+1,2))</f>
        <v/>
      </c>
      <c r="DY91" s="7" t="str">
        <f t="shared" ca="1" si="31"/>
        <v/>
      </c>
      <c r="DZ91" s="468" t="str">
        <f ca="1">OFFSET($DM$81,INT((ROWS($1:83)-1)/2),MOD(ROWS($1:83)+1,2))</f>
        <v/>
      </c>
      <c r="EA91" s="7" t="str">
        <f ca="1">IF(DY91="","",IF(DY91=0,"",IF(DY91="AB","",RANK(DY91,$DY$9:$DY$151,1)+COUNTIF($DY$9:DY91,DY91)-1)))</f>
        <v/>
      </c>
      <c r="EB91" s="468" t="str">
        <f t="shared" ca="1" si="32"/>
        <v/>
      </c>
      <c r="EC91" s="469" t="str">
        <f ca="1">OFFSET($DK$153,INT((ROWS($1:83)-1)/2),MOD(ROWS($1:83)+1,2))</f>
        <v/>
      </c>
      <c r="ED91" s="7" t="str">
        <f t="shared" ca="1" si="33"/>
        <v/>
      </c>
      <c r="EE91" s="468" t="str">
        <f ca="1">OFFSET($DM$153,INT((ROWS($1:83)-1)/2),MOD(ROWS($1:83)+1,2))</f>
        <v/>
      </c>
      <c r="EF91" s="7" t="str">
        <f ca="1">IF(EC91="","",IF(EC91=0,"",IF(EC91="AB","",RANK(EC91,$EC$9:$EC$104,1)+COUNTIF($EC$9:EC91,EC91)-1)))</f>
        <v/>
      </c>
      <c r="EG91" s="498" t="str">
        <f t="shared" ca="1" si="34"/>
        <v/>
      </c>
      <c r="EH91" s="7"/>
      <c r="EI91" s="7"/>
      <c r="EJ91" s="7"/>
      <c r="EK91" s="7"/>
      <c r="EL91" s="7"/>
      <c r="EM91" s="469" t="str">
        <f ca="1">OFFSET($DK$237,INT((ROWS($1:83)-1)/2),MOD(ROWS($1:83)+1,2))</f>
        <v/>
      </c>
      <c r="EN91" s="7" t="str">
        <f t="shared" ca="1" si="37"/>
        <v/>
      </c>
      <c r="EO91" s="468" t="str">
        <f ca="1">OFFSET($DM$237,INT((ROWS($1:83)-1)/2),MOD(ROWS($1:83)+1,2))</f>
        <v/>
      </c>
      <c r="EP91" s="7" t="str">
        <f ca="1">IF(EN91="","",IF(EN91=0,"",IF(EN91="AB","",RANK(EN91,$EN$9:$EN$128,1)+COUNTIF($EN$9:EN91,EN91)-1)))</f>
        <v/>
      </c>
      <c r="EQ91" s="7" t="str">
        <f t="shared" ca="1" si="38"/>
        <v/>
      </c>
      <c r="ER91" s="469" t="str">
        <f ca="1">OFFSET($DK$305,INT((ROWS($1:83)-1)/2),MOD(ROWS($1:83)+1,2))</f>
        <v/>
      </c>
      <c r="ES91" s="7" t="str">
        <f t="shared" ca="1" si="39"/>
        <v/>
      </c>
      <c r="ET91" s="468" t="str">
        <f ca="1">OFFSET($DM$305,INT((ROWS($1:83)-1)/2),MOD(ROWS($1:83)+1,2))</f>
        <v/>
      </c>
      <c r="EU91" s="7" t="str">
        <f ca="1">IF(ES91="","",IF(ES91=0,"",IF(ES91="AB","",RANK(ES91,$ES$9:$ES$180,1)+COUNTIF($ES$9:ES91,ES91)-1)))</f>
        <v/>
      </c>
      <c r="EV91" s="468" t="str">
        <f t="shared" ca="1" si="40"/>
        <v/>
      </c>
      <c r="EW91" s="469" t="str">
        <f ca="1">OFFSET($DK$373,INT((ROWS($1:83)-1)/2),MOD(ROWS($1:83)+1,2))</f>
        <v/>
      </c>
      <c r="EX91" s="7" t="str">
        <f t="shared" ca="1" si="41"/>
        <v/>
      </c>
      <c r="EY91" s="468" t="str">
        <f ca="1">OFFSET($DM$373,INT((ROWS($1:83)-1)/2),MOD(ROWS($1:83)+1,2))</f>
        <v/>
      </c>
      <c r="EZ91" s="7" t="str">
        <f ca="1">IF(EX91="","",IF(EX91=0,"",IF(EX91="AB","",RANK(EX91,$EX$9:$EX$128,1)+COUNTIF($EX$9:EX91,EX91)-1)))</f>
        <v/>
      </c>
      <c r="FA91" s="468" t="str">
        <f t="shared" ca="1" si="42"/>
        <v/>
      </c>
      <c r="FB91" s="469" t="str">
        <f ca="1">OFFSET($DK$433,INT((ROWS($1:83)-1)/2),MOD(ROWS($1:83)+1,2))</f>
        <v/>
      </c>
      <c r="FC91" s="7" t="str">
        <f t="shared" ca="1" si="44"/>
        <v/>
      </c>
      <c r="FD91" s="468" t="str">
        <f ca="1">OFFSET($DM$433,INT((ROWS($1:83)-1)/2),MOD(ROWS($1:83)+1,2))</f>
        <v/>
      </c>
      <c r="FE91" s="7" t="str">
        <f ca="1">IF(FC91="","",IF(FC91=0,"",IF(FC91="AB","",RANK(FC91,$FC$9:$FC$122,1)+COUNTIF($FC$9:FC91,FC91)-1)))</f>
        <v/>
      </c>
      <c r="FF91" s="7" t="str">
        <f t="shared" ca="1" si="45"/>
        <v/>
      </c>
      <c r="FG91" s="475"/>
    </row>
    <row r="92" spans="1:163" ht="15.75" customHeight="1" x14ac:dyDescent="0.4">
      <c r="A92" s="1639"/>
      <c r="B92" s="1483"/>
      <c r="C92" s="232" t="str">
        <f>IF(ISBLANK('JOURNÉE 2'!C93),"",'JOURNÉE 2'!C93)</f>
        <v/>
      </c>
      <c r="D92" s="98" t="str">
        <f>IF(ISBLANK('JOURNÉE 2'!D93),"",'JOURNÉE 2'!D93)</f>
        <v/>
      </c>
      <c r="E92" s="98" t="str">
        <f>IF(ISBLANK('JOURNÉE 2'!E93),"",'JOURNÉE 2'!E93)</f>
        <v/>
      </c>
      <c r="F92" s="87" t="str">
        <f>IF(ISBLANK('JOURNÉE 2'!F93),"",'JOURNÉE 2'!F93)</f>
        <v/>
      </c>
      <c r="G92" s="87" t="str">
        <f>IF(ISBLANK('JOURNÉE 2'!G93),"",'JOURNÉE 2'!G93)</f>
        <v/>
      </c>
      <c r="H92" s="470" t="str">
        <f>IF(ISBLANK('JOURNÉE 2'!I93),"",'JOURNÉE 2'!I93)</f>
        <v/>
      </c>
      <c r="I92" s="1833"/>
      <c r="J92" s="1465"/>
      <c r="K92" s="1465"/>
      <c r="L92" s="1465"/>
      <c r="M92" s="87"/>
      <c r="N92" s="87"/>
      <c r="O92" s="87"/>
      <c r="P92" s="87"/>
      <c r="Q92" s="1847"/>
      <c r="R92" s="1465"/>
      <c r="S92" s="1465"/>
      <c r="T92" s="1465"/>
      <c r="U92" s="1465"/>
      <c r="V92" s="1465"/>
      <c r="W92" s="275" t="str">
        <f>IF(ISBLANK('JOURNÉE 2'!U93),"",'JOURNÉE 2'!U93)</f>
        <v/>
      </c>
      <c r="X92" s="83" t="str">
        <f t="shared" si="0"/>
        <v/>
      </c>
      <c r="Y92" s="140" t="str">
        <f>IF('JOURNÉE 1'!AB93=0,"",'JOURNÉE 1'!AB93)</f>
        <v/>
      </c>
      <c r="Z92" s="83" t="str">
        <f t="shared" si="1"/>
        <v/>
      </c>
      <c r="AA92" s="83" t="str">
        <f t="shared" si="56"/>
        <v/>
      </c>
      <c r="AB92" s="118" t="str">
        <f t="shared" si="57"/>
        <v/>
      </c>
      <c r="AC92" s="83" t="str">
        <f t="shared" si="3"/>
        <v/>
      </c>
      <c r="AD92" s="83" t="str">
        <f>IF('JOURNÉE 1'!AG93="","",'JOURNÉE 1'!AG93)</f>
        <v/>
      </c>
      <c r="AE92" s="455" t="str">
        <f t="shared" si="4"/>
        <v/>
      </c>
      <c r="AF92" s="85" t="str">
        <f t="shared" si="52"/>
        <v/>
      </c>
      <c r="AG92" s="85" t="str">
        <f t="shared" si="6"/>
        <v/>
      </c>
      <c r="AH92" s="85"/>
      <c r="AI92" s="85"/>
      <c r="AJ92" s="87"/>
      <c r="AK92" s="136"/>
      <c r="AL92" s="276" t="str">
        <f t="shared" si="7"/>
        <v/>
      </c>
      <c r="AM92" s="87" t="str">
        <f t="shared" si="8"/>
        <v/>
      </c>
      <c r="AN92" s="471" t="str">
        <f t="shared" si="53"/>
        <v/>
      </c>
      <c r="AO92" s="471" t="str">
        <f t="shared" si="10"/>
        <v/>
      </c>
      <c r="AP92" s="457" t="str">
        <f t="shared" si="11"/>
        <v/>
      </c>
      <c r="AQ92" s="284" t="str">
        <f>IF('JOURNÉE 1'!AP93="","",'JOURNÉE 1'!AP93)</f>
        <v/>
      </c>
      <c r="AR92" s="270" t="str">
        <f>IF('JOURNÉE 1'!AT93="","",'JOURNÉE 1'!AT93)</f>
        <v/>
      </c>
      <c r="AS92" s="284" t="str">
        <f t="shared" si="58"/>
        <v/>
      </c>
      <c r="AT92" s="270" t="str">
        <f t="shared" si="13"/>
        <v/>
      </c>
      <c r="AU92" s="270"/>
      <c r="AV92" s="286"/>
      <c r="AW92" s="270"/>
      <c r="AX92" s="270"/>
      <c r="AY92" s="270" t="str">
        <f t="shared" si="54"/>
        <v/>
      </c>
      <c r="AZ92" s="271" t="str">
        <f t="shared" si="15"/>
        <v/>
      </c>
      <c r="BA92" s="272" t="str">
        <f t="shared" si="16"/>
        <v/>
      </c>
      <c r="BB92" s="273" t="str">
        <f t="shared" si="59"/>
        <v/>
      </c>
      <c r="BC92" s="472" t="str">
        <f t="shared" si="18"/>
        <v/>
      </c>
      <c r="BD92" s="319"/>
      <c r="BE92" s="278" t="str">
        <f t="shared" si="19"/>
        <v/>
      </c>
      <c r="BF92" s="1639"/>
      <c r="BG92" s="1639"/>
      <c r="BH92" s="1833"/>
      <c r="BI92" s="1465"/>
      <c r="BJ92" s="1849"/>
      <c r="BK92" s="277"/>
      <c r="BL92" s="11"/>
      <c r="BM92" s="1723"/>
      <c r="BN92" s="1528"/>
      <c r="BO92" s="1528"/>
      <c r="BP92" s="1528"/>
      <c r="BQ92" s="1528"/>
      <c r="BR92" s="1852"/>
      <c r="BS92" s="1528"/>
      <c r="BT92" s="1514"/>
      <c r="BU92" s="1528"/>
      <c r="BV92" s="1796"/>
      <c r="BW92" s="1798"/>
      <c r="BX92" s="474" t="str">
        <f t="shared" si="20"/>
        <v/>
      </c>
      <c r="BY92" s="475" t="str">
        <f>IF('JOURNÉE 1'!C93=0,"",'JOURNÉE 1'!C93)</f>
        <v/>
      </c>
      <c r="BZ92" s="7">
        <v>84</v>
      </c>
      <c r="CA92" s="1445" t="s">
        <v>250</v>
      </c>
      <c r="CB92" s="1446">
        <v>24.7</v>
      </c>
      <c r="CC92" s="1447" t="s">
        <v>2013</v>
      </c>
      <c r="CD92" s="17" t="s">
        <v>2023</v>
      </c>
      <c r="CE92" s="882" t="str">
        <f t="shared" si="55"/>
        <v>MAX3</v>
      </c>
      <c r="CF92" s="878" t="s">
        <v>106</v>
      </c>
      <c r="CG92" s="7"/>
      <c r="CH92" s="94"/>
      <c r="CI92" s="1301" t="str">
        <f>IF(ISNA(VLOOKUP(CA92,'JOURNÉE 1'!$C$10:$AC$257,27,FALSE)),"",VLOOKUP(CA92,'JOURNÉE 1'!$C$10:$AC$257,27,FALSE))</f>
        <v/>
      </c>
      <c r="CJ92" s="465" t="str">
        <f>IF(ISNA(VLOOKUP(CA92,'JOURNÉE 2'!$C$10:$V$259,20,FALSE)),"",VLOOKUP(CA92,'JOURNÉE 2'!$C$10:$V$259,20,FALSE))</f>
        <v/>
      </c>
      <c r="CK92" s="1263" t="str">
        <f t="shared" si="48"/>
        <v/>
      </c>
      <c r="CL92" s="1266" t="s">
        <v>2029</v>
      </c>
      <c r="CM92" s="476" t="s">
        <v>2029</v>
      </c>
      <c r="CN92" s="476">
        <v>90</v>
      </c>
      <c r="CO92" s="476" t="s">
        <v>2029</v>
      </c>
      <c r="CP92" s="476"/>
      <c r="CQ92" s="476"/>
      <c r="CR92" s="476"/>
      <c r="CS92" s="476"/>
      <c r="CT92" s="476"/>
      <c r="CU92" s="477"/>
      <c r="CV92" s="476"/>
      <c r="CW92" s="1270"/>
      <c r="CX92" s="11"/>
      <c r="CY92" s="1551"/>
      <c r="CZ92" s="7" t="str">
        <f>IF('JOURNÉE 1'!C57="","",'JOURNÉE 1'!C57)</f>
        <v/>
      </c>
      <c r="DA92" s="7" t="str">
        <f t="shared" si="51"/>
        <v/>
      </c>
      <c r="DB92" s="7" t="str">
        <f>IF('JOURNÉE 1'!AC57=0,"",'JOURNÉE 1'!AC57)</f>
        <v/>
      </c>
      <c r="DC92" s="7" t="str">
        <f>IF('JOURNÉE 1'!AP57=0,"",'JOURNÉE 1'!AP57)</f>
        <v/>
      </c>
      <c r="DD92" s="17" t="str">
        <f>IF(ISNA(VLOOKUP(BY56,'JOURNÉE 2'!$C$46:$AJ$81,1,FALSE)),"",VLOOKUP(BY56,'JOURNÉE 2'!$C$46:$AJ$81,1,FALSE))</f>
        <v/>
      </c>
      <c r="DE92" s="7" t="str">
        <f t="array" ref="DE92">IFERROR(INDEX(DD$81:DD$116,SMALL(IF(FREQUENCY(IF(DD$81:DD$152&lt;&gt;"",MATCH(DD$81:DD$152,DD$81:DD$152,0),""),ROW(DD$81:DD$152)-81)&gt;1,ROW(DD$81:DD$152)-81,""),ROW(A12))),"")</f>
        <v/>
      </c>
      <c r="DF92" s="468" t="str">
        <f t="array" ref="DF92">IF(DE92="","",MIN(IF(CZ$81:CZ$152=$DE92,DB$81:DB$152,"")))</f>
        <v/>
      </c>
      <c r="DG92" s="468" t="str">
        <f t="array" ref="DG92">IF(DE92="","",MIN(IF(CZ$81:CZ$152=$DE92,DC$81:DC$152,"")))</f>
        <v/>
      </c>
      <c r="DH92" s="7" t="str">
        <f>IF(ISNA(VLOOKUP(DD92,'JOURNÉE 1'!$C$46:$AC$81,24,FALSE)),"",VLOOKUP(DD92,'JOURNÉE 1'!$C$46:$AC$81,24,FALSE))</f>
        <v/>
      </c>
      <c r="DI92" s="7" t="str">
        <f>IF(ISNA(VLOOKUP(DD92,'JOURNÉE 1'!$C$46:$AP$81,35,FALSE)),"",VLOOKUP(DD92,'JOURNÉE 1'!$C$46:$AP$81,35,FALSE))</f>
        <v/>
      </c>
      <c r="DJ92" s="7" t="str">
        <f t="shared" si="24"/>
        <v/>
      </c>
      <c r="DK92" s="7" t="str">
        <f t="shared" si="25"/>
        <v/>
      </c>
      <c r="DL92" s="468" t="str">
        <f t="shared" si="26"/>
        <v/>
      </c>
      <c r="DM92" s="468" t="str">
        <f t="shared" si="27"/>
        <v/>
      </c>
      <c r="DN92" s="7" t="str">
        <f t="shared" si="28"/>
        <v/>
      </c>
      <c r="DO92" s="7"/>
      <c r="DP92" s="7"/>
      <c r="DQ92" s="7"/>
      <c r="DR92" s="11"/>
      <c r="DS92" s="469" t="str">
        <f ca="1">OFFSET($DK$9,INT((ROWS($1:84)-1)/2),MOD(ROWS($1:84)+1,2))</f>
        <v/>
      </c>
      <c r="DT92" s="7" t="str">
        <f t="shared" ca="1" si="29"/>
        <v/>
      </c>
      <c r="DU92" s="468" t="str">
        <f ca="1">OFFSET($DM$9,INT((ROWS($1:84)-1)/2),MOD(ROWS($1:84)+1,2))</f>
        <v/>
      </c>
      <c r="DV92" s="7" t="str">
        <f ca="1">IF(DT92="","",IF(DT92=0,"",IF(DT92="AB","",RANK(DT92,$DT$9:$DT$151,1)+COUNTIF($DT$9:DT92,DT92)-1)))</f>
        <v/>
      </c>
      <c r="DW92" s="468" t="str">
        <f t="shared" ca="1" si="30"/>
        <v/>
      </c>
      <c r="DX92" s="469" t="str">
        <f ca="1">OFFSET($DK$81,INT((ROWS($1:84)-1)/2),MOD(ROWS($1:84)+1,2))</f>
        <v/>
      </c>
      <c r="DY92" s="7" t="str">
        <f t="shared" ca="1" si="31"/>
        <v/>
      </c>
      <c r="DZ92" s="468" t="str">
        <f ca="1">OFFSET($DM$81,INT((ROWS($1:84)-1)/2),MOD(ROWS($1:84)+1,2))</f>
        <v/>
      </c>
      <c r="EA92" s="7" t="str">
        <f ca="1">IF(DY92="","",IF(DY92=0,"",IF(DY92="AB","",RANK(DY92,$DY$9:$DY$151,1)+COUNTIF($DY$9:DY92,DY92)-1)))</f>
        <v/>
      </c>
      <c r="EB92" s="468" t="str">
        <f t="shared" ca="1" si="32"/>
        <v/>
      </c>
      <c r="EC92" s="469" t="str">
        <f ca="1">OFFSET($DK$153,INT((ROWS($1:84)-1)/2),MOD(ROWS($1:84)+1,2))</f>
        <v/>
      </c>
      <c r="ED92" s="7" t="str">
        <f t="shared" ca="1" si="33"/>
        <v/>
      </c>
      <c r="EE92" s="468" t="str">
        <f ca="1">OFFSET($DM$153,INT((ROWS($1:84)-1)/2),MOD(ROWS($1:84)+1,2))</f>
        <v/>
      </c>
      <c r="EF92" s="7" t="str">
        <f ca="1">IF(EC92="","",IF(EC92=0,"",IF(EC92="AB","",RANK(EC92,$EC$9:$EC$104,1)+COUNTIF($EC$9:EC92,EC92)-1)))</f>
        <v/>
      </c>
      <c r="EG92" s="498" t="str">
        <f t="shared" ca="1" si="34"/>
        <v/>
      </c>
      <c r="EH92" s="7"/>
      <c r="EI92" s="7"/>
      <c r="EJ92" s="7"/>
      <c r="EK92" s="7"/>
      <c r="EL92" s="7"/>
      <c r="EM92" s="469" t="str">
        <f ca="1">OFFSET($DK$237,INT((ROWS($1:84)-1)/2),MOD(ROWS($1:84)+1,2))</f>
        <v/>
      </c>
      <c r="EN92" s="7" t="str">
        <f t="shared" ca="1" si="37"/>
        <v/>
      </c>
      <c r="EO92" s="468" t="str">
        <f ca="1">OFFSET($DM$237,INT((ROWS($1:84)-1)/2),MOD(ROWS($1:84)+1,2))</f>
        <v/>
      </c>
      <c r="EP92" s="7" t="str">
        <f ca="1">IF(EN92="","",IF(EN92=0,"",IF(EN92="AB","",RANK(EN92,$EN$9:$EN$128,1)+COUNTIF($EN$9:EN92,EN92)-1)))</f>
        <v/>
      </c>
      <c r="EQ92" s="7" t="str">
        <f t="shared" ca="1" si="38"/>
        <v/>
      </c>
      <c r="ER92" s="469" t="str">
        <f ca="1">OFFSET($DK$305,INT((ROWS($1:84)-1)/2),MOD(ROWS($1:84)+1,2))</f>
        <v/>
      </c>
      <c r="ES92" s="7" t="str">
        <f t="shared" ca="1" si="39"/>
        <v/>
      </c>
      <c r="ET92" s="468" t="str">
        <f ca="1">OFFSET($DM$305,INT((ROWS($1:84)-1)/2),MOD(ROWS($1:84)+1,2))</f>
        <v/>
      </c>
      <c r="EU92" s="7" t="str">
        <f ca="1">IF(ES92="","",IF(ES92=0,"",IF(ES92="AB","",RANK(ES92,$ES$9:$ES$180,1)+COUNTIF($ES$9:ES92,ES92)-1)))</f>
        <v/>
      </c>
      <c r="EV92" s="468" t="str">
        <f t="shared" ca="1" si="40"/>
        <v/>
      </c>
      <c r="EW92" s="469" t="str">
        <f ca="1">OFFSET($DK$373,INT((ROWS($1:84)-1)/2),MOD(ROWS($1:84)+1,2))</f>
        <v/>
      </c>
      <c r="EX92" s="7" t="str">
        <f t="shared" ca="1" si="41"/>
        <v/>
      </c>
      <c r="EY92" s="468" t="str">
        <f ca="1">OFFSET($DM$373,INT((ROWS($1:84)-1)/2),MOD(ROWS($1:84)+1,2))</f>
        <v/>
      </c>
      <c r="EZ92" s="7" t="str">
        <f ca="1">IF(EX92="","",IF(EX92=0,"",IF(EX92="AB","",RANK(EX92,$EX$9:$EX$128,1)+COUNTIF($EX$9:EX92,EX92)-1)))</f>
        <v/>
      </c>
      <c r="FA92" s="468" t="str">
        <f t="shared" ca="1" si="42"/>
        <v/>
      </c>
      <c r="FB92" s="469" t="str">
        <f ca="1">OFFSET($DK$433,INT((ROWS($1:84)-1)/2),MOD(ROWS($1:84)+1,2))</f>
        <v/>
      </c>
      <c r="FC92" s="7" t="str">
        <f t="shared" ca="1" si="44"/>
        <v/>
      </c>
      <c r="FD92" s="468" t="str">
        <f ca="1">OFFSET($DM$433,INT((ROWS($1:84)-1)/2),MOD(ROWS($1:84)+1,2))</f>
        <v/>
      </c>
      <c r="FE92" s="7" t="str">
        <f ca="1">IF(FC92="","",IF(FC92=0,"",IF(FC92="AB","",RANK(FC92,$FC$9:$FC$122,1)+COUNTIF($FC$9:FC92,FC92)-1)))</f>
        <v/>
      </c>
      <c r="FF92" s="7" t="str">
        <f t="shared" ca="1" si="45"/>
        <v/>
      </c>
      <c r="FG92" s="475"/>
    </row>
    <row r="93" spans="1:163" ht="15.75" customHeight="1" x14ac:dyDescent="0.4">
      <c r="A93" s="1639"/>
      <c r="B93" s="1830"/>
      <c r="C93" s="232" t="str">
        <f>IF(ISBLANK('JOURNÉE 2'!C94),"",'JOURNÉE 2'!C94)</f>
        <v/>
      </c>
      <c r="D93" s="98" t="str">
        <f>IF(ISBLANK('JOURNÉE 2'!D94),"",'JOURNÉE 2'!D94)</f>
        <v/>
      </c>
      <c r="E93" s="98" t="str">
        <f>IF(ISBLANK('JOURNÉE 2'!E94),"",'JOURNÉE 2'!E94)</f>
        <v/>
      </c>
      <c r="F93" s="87" t="str">
        <f>IF(ISBLANK('JOURNÉE 2'!F94),"",'JOURNÉE 2'!F94)</f>
        <v/>
      </c>
      <c r="G93" s="87" t="str">
        <f>IF(ISBLANK('JOURNÉE 2'!G94),"",'JOURNÉE 2'!G94)</f>
        <v/>
      </c>
      <c r="H93" s="470" t="str">
        <f>IF(ISBLANK('JOURNÉE 2'!I94),"",'JOURNÉE 2'!I94)</f>
        <v/>
      </c>
      <c r="I93" s="1823" t="str">
        <f>IF(ISBLANK('JOURNÉE 2'!K94),"",'JOURNÉE 2'!K94)</f>
        <v/>
      </c>
      <c r="J93" s="1815" t="str">
        <f>IF(OR(I93="",I93=0,I93=999),"",I93)</f>
        <v/>
      </c>
      <c r="K93" s="1815" t="str">
        <f>IF('JOURNÉE 1'!K94=0,"",'JOURNÉE 1'!K94)</f>
        <v/>
      </c>
      <c r="L93" s="1815" t="str">
        <f>IF(OR(K93="",K93=0,K93=999),"",K93)</f>
        <v/>
      </c>
      <c r="M93" s="87"/>
      <c r="N93" s="87"/>
      <c r="O93" s="87"/>
      <c r="P93" s="87"/>
      <c r="Q93" s="1825" t="str">
        <f>IF(I93="","",I93-$BE$5)</f>
        <v/>
      </c>
      <c r="R93" s="1466" t="str">
        <f>IF(I93="","",RANK(I93,($I$9:$K$260),1))</f>
        <v/>
      </c>
      <c r="S93" s="1466" t="str">
        <f>IF(R93&gt;20,"",IF(R93&lt;=190,40-((R93-1)*2),1))</f>
        <v/>
      </c>
      <c r="T93" s="1485" t="str">
        <f>IF(OR(I93=""),"",RANK(I93,($I$81:$I$103),1))</f>
        <v/>
      </c>
      <c r="U93" s="1485" t="str">
        <f>IF(OR(K93=""),"",RANK(K93,($K$81:$K$103),1))</f>
        <v/>
      </c>
      <c r="V93" s="1485" t="str">
        <f>IF(T93="","",IF(T93&gt;3,"",IF(T93=1,I93,IF(T93=2,I93,IF(T93=3,I93)))))</f>
        <v/>
      </c>
      <c r="W93" s="275" t="str">
        <f>IF(ISBLANK('JOURNÉE 2'!U94),"",'JOURNÉE 2'!U94)</f>
        <v/>
      </c>
      <c r="X93" s="83" t="str">
        <f t="shared" si="0"/>
        <v/>
      </c>
      <c r="Y93" s="140" t="str">
        <f>IF('JOURNÉE 1'!AB94=0,"",'JOURNÉE 1'!AB94)</f>
        <v/>
      </c>
      <c r="Z93" s="83" t="str">
        <f t="shared" si="1"/>
        <v/>
      </c>
      <c r="AA93" s="83" t="str">
        <f t="shared" si="56"/>
        <v/>
      </c>
      <c r="AB93" s="118" t="str">
        <f t="shared" si="57"/>
        <v/>
      </c>
      <c r="AC93" s="83" t="str">
        <f t="shared" si="3"/>
        <v/>
      </c>
      <c r="AD93" s="83" t="str">
        <f>IF('JOURNÉE 1'!AG94="","",'JOURNÉE 1'!AG94)</f>
        <v/>
      </c>
      <c r="AE93" s="455" t="str">
        <f t="shared" si="4"/>
        <v/>
      </c>
      <c r="AF93" s="471" t="str">
        <f t="shared" si="52"/>
        <v/>
      </c>
      <c r="AG93" s="85" t="str">
        <f t="shared" si="6"/>
        <v/>
      </c>
      <c r="AH93" s="85"/>
      <c r="AI93" s="85"/>
      <c r="AJ93" s="87"/>
      <c r="AK93" s="136"/>
      <c r="AL93" s="276" t="str">
        <f t="shared" si="7"/>
        <v/>
      </c>
      <c r="AM93" s="87" t="str">
        <f t="shared" si="8"/>
        <v/>
      </c>
      <c r="AN93" s="471" t="str">
        <f t="shared" si="53"/>
        <v/>
      </c>
      <c r="AO93" s="471" t="str">
        <f t="shared" si="10"/>
        <v/>
      </c>
      <c r="AP93" s="457" t="str">
        <f t="shared" si="11"/>
        <v/>
      </c>
      <c r="AQ93" s="284" t="str">
        <f>IF('JOURNÉE 1'!AP94="","",'JOURNÉE 1'!AP94)</f>
        <v/>
      </c>
      <c r="AR93" s="270" t="str">
        <f>IF('JOURNÉE 1'!AT94="","",'JOURNÉE 1'!AT94)</f>
        <v/>
      </c>
      <c r="AS93" s="284" t="str">
        <f t="shared" si="58"/>
        <v/>
      </c>
      <c r="AT93" s="270" t="str">
        <f t="shared" si="13"/>
        <v/>
      </c>
      <c r="AU93" s="270"/>
      <c r="AV93" s="286"/>
      <c r="AW93" s="270"/>
      <c r="AX93" s="270"/>
      <c r="AY93" s="270" t="str">
        <f t="shared" si="54"/>
        <v/>
      </c>
      <c r="AZ93" s="271" t="str">
        <f t="shared" si="15"/>
        <v/>
      </c>
      <c r="BA93" s="272" t="str">
        <f t="shared" si="16"/>
        <v/>
      </c>
      <c r="BB93" s="273" t="str">
        <f t="shared" si="59"/>
        <v/>
      </c>
      <c r="BC93" s="472" t="str">
        <f t="shared" si="18"/>
        <v/>
      </c>
      <c r="BD93" s="319"/>
      <c r="BE93" s="278" t="str">
        <f t="shared" si="19"/>
        <v/>
      </c>
      <c r="BF93" s="1639"/>
      <c r="BG93" s="1639"/>
      <c r="BH93" s="1823" t="str">
        <f>IF('JOURNÉE 1'!K94=0,"",'JOURNÉE 1'!K94)</f>
        <v/>
      </c>
      <c r="BI93" s="1815" t="str">
        <f>IF(ISBLANK('JOURNÉE 2'!K94),"",'JOURNÉE 2'!K94)</f>
        <v/>
      </c>
      <c r="BJ93" s="1817" t="str">
        <f>IF(BW93="","",BW93)</f>
        <v/>
      </c>
      <c r="BK93" s="277"/>
      <c r="BL93" s="11"/>
      <c r="BM93" s="1513" t="str">
        <f>IF(OR(C93="",C94=""),"",CONCATENATE(C93,C94))</f>
        <v/>
      </c>
      <c r="BN93" s="1606" t="str">
        <f>IF(OR('JOURNÉE 1'!C94="",'JOURNÉE 1'!C95=""),"",CONCATENATE('JOURNÉE 1'!C94,'JOURNÉE 1'!C95))</f>
        <v/>
      </c>
      <c r="BO93" s="1606" t="str">
        <f>IF(I93="","",I93)</f>
        <v/>
      </c>
      <c r="BP93" s="1855">
        <f>IF(ISNA(VLOOKUP(BM93,'JOURNÉE 1'!$BI$10:$BK$257,2,FALSE)),"",VLOOKUP(BM93,'JOURNÉE 1'!$BI$10:$BK$257,2,FALSE))</f>
        <v>0</v>
      </c>
      <c r="BQ93" s="1606" t="str">
        <f>IF(BO93="","",MIN(BO93:BP93))</f>
        <v/>
      </c>
      <c r="BR93" s="1851" t="str">
        <f>IF(BS93="","",MIN(BS93:BT93))</f>
        <v/>
      </c>
      <c r="BS93" s="1606" t="str">
        <f>IF('JOURNÉE 1'!L94=0,"",'JOURNÉE 1'!L94)</f>
        <v/>
      </c>
      <c r="BT93" s="1809" t="str">
        <f>IF(ISNA(VLOOKUP(BN93,'JOURNÉE 2'!$BE$10:$BF$257,2,FALSE)),"",VLOOKUP(BN93,'JOURNÉE 2'!$BE$10:$BF$257,2,FALSE))</f>
        <v/>
      </c>
      <c r="BU93" s="1606" t="str">
        <f>IF(BT93=BR93,"",BR93)</f>
        <v/>
      </c>
      <c r="BV93" s="1795" t="str">
        <f>IF(BP93=BQ93,"",BQ93)</f>
        <v/>
      </c>
      <c r="BW93" s="1797"/>
      <c r="BX93" s="474" t="str">
        <f t="shared" si="20"/>
        <v/>
      </c>
      <c r="BY93" s="475" t="str">
        <f>IF('JOURNÉE 1'!C94=0,"",'JOURNÉE 1'!C94)</f>
        <v/>
      </c>
      <c r="BZ93" s="7">
        <v>85</v>
      </c>
      <c r="CA93" s="1445" t="s">
        <v>106</v>
      </c>
      <c r="CB93" s="1446">
        <v>36</v>
      </c>
      <c r="CC93" s="1447" t="s">
        <v>2025</v>
      </c>
      <c r="CD93" s="17" t="s">
        <v>2023</v>
      </c>
      <c r="CE93" s="882" t="str">
        <f t="shared" si="55"/>
        <v>MAX3</v>
      </c>
      <c r="CF93" s="878" t="s">
        <v>249</v>
      </c>
      <c r="CG93" s="7"/>
      <c r="CH93" s="94"/>
      <c r="CI93" s="1301" t="str">
        <f>IF(ISNA(VLOOKUP(CA93,'JOURNÉE 1'!$C$10:$AC$257,27,FALSE)),"",VLOOKUP(CA93,'JOURNÉE 1'!$C$10:$AC$257,27,FALSE))</f>
        <v/>
      </c>
      <c r="CJ93" s="465" t="str">
        <f>IF(ISNA(VLOOKUP(CA93,'JOURNÉE 2'!$C$10:$V$259,20,FALSE)),"",VLOOKUP(CA93,'JOURNÉE 2'!$C$10:$V$259,20,FALSE))</f>
        <v/>
      </c>
      <c r="CK93" s="1263" t="str">
        <f t="shared" si="48"/>
        <v/>
      </c>
      <c r="CL93" s="1266" t="s">
        <v>2029</v>
      </c>
      <c r="CM93" s="476" t="s">
        <v>2029</v>
      </c>
      <c r="CN93" s="476" t="s">
        <v>2029</v>
      </c>
      <c r="CO93" s="476" t="s">
        <v>2029</v>
      </c>
      <c r="CP93" s="476"/>
      <c r="CQ93" s="476"/>
      <c r="CR93" s="476"/>
      <c r="CS93" s="476"/>
      <c r="CT93" s="476"/>
      <c r="CU93" s="477"/>
      <c r="CV93" s="476"/>
      <c r="CW93" s="1270"/>
      <c r="CX93" s="11"/>
      <c r="CY93" s="1551"/>
      <c r="CZ93" s="7" t="str">
        <f>IF('JOURNÉE 1'!C58="","",'JOURNÉE 1'!C58)</f>
        <v/>
      </c>
      <c r="DA93" s="7" t="str">
        <f t="shared" si="51"/>
        <v/>
      </c>
      <c r="DB93" s="7" t="str">
        <f>IF('JOURNÉE 1'!AC58=0,"",'JOURNÉE 1'!AC58)</f>
        <v/>
      </c>
      <c r="DC93" s="7" t="str">
        <f>IF('JOURNÉE 1'!AP58=0,"",'JOURNÉE 1'!AP58)</f>
        <v/>
      </c>
      <c r="DD93" s="17" t="str">
        <f>IF(ISNA(VLOOKUP(BY57,'JOURNÉE 2'!$C$46:$AJ$81,1,FALSE)),"",VLOOKUP(BY57,'JOURNÉE 2'!$C$46:$AJ$81,1,FALSE))</f>
        <v/>
      </c>
      <c r="DE93" s="7" t="str">
        <f t="array" ref="DE93">IFERROR(INDEX(DD$81:DD$116,SMALL(IF(FREQUENCY(IF(DD$81:DD$152&lt;&gt;"",MATCH(DD$81:DD$152,DD$81:DD$152,0),""),ROW(DD$81:DD$152)-81)&gt;1,ROW(DD$81:DD$152)-81,""),ROW(A13))),"")</f>
        <v/>
      </c>
      <c r="DF93" s="468" t="str">
        <f t="array" ref="DF93">IF(DE93="","",MIN(IF(CZ$81:CZ$152=$DE93,DB$81:DB$152,"")))</f>
        <v/>
      </c>
      <c r="DG93" s="468" t="str">
        <f t="array" ref="DG93">IF(DE93="","",MIN(IF(CZ$81:CZ$152=$DE93,DC$81:DC$152,"")))</f>
        <v/>
      </c>
      <c r="DH93" s="7" t="str">
        <f>IF(ISNA(VLOOKUP(DD93,'JOURNÉE 1'!$C$46:$AC$81,24,FALSE)),"",VLOOKUP(DD93,'JOURNÉE 1'!$C$46:$AC$81,24,FALSE))</f>
        <v/>
      </c>
      <c r="DI93" s="7" t="str">
        <f>IF(ISNA(VLOOKUP(DD93,'JOURNÉE 1'!$C$46:$AP$81,35,FALSE)),"",VLOOKUP(DD93,'JOURNÉE 1'!$C$46:$AP$81,35,FALSE))</f>
        <v/>
      </c>
      <c r="DJ93" s="7" t="str">
        <f t="shared" si="24"/>
        <v/>
      </c>
      <c r="DK93" s="7" t="str">
        <f t="shared" si="25"/>
        <v/>
      </c>
      <c r="DL93" s="468" t="str">
        <f t="shared" si="26"/>
        <v/>
      </c>
      <c r="DM93" s="468" t="str">
        <f t="shared" si="27"/>
        <v/>
      </c>
      <c r="DN93" s="7" t="str">
        <f t="shared" si="28"/>
        <v/>
      </c>
      <c r="DO93" s="7"/>
      <c r="DP93" s="7"/>
      <c r="DQ93" s="7"/>
      <c r="DR93" s="11"/>
      <c r="DS93" s="469" t="str">
        <f ca="1">OFFSET($DK$9,INT((ROWS($1:85)-1)/2),MOD(ROWS($1:85)+1,2))</f>
        <v/>
      </c>
      <c r="DT93" s="7" t="str">
        <f t="shared" ca="1" si="29"/>
        <v/>
      </c>
      <c r="DU93" s="468" t="str">
        <f ca="1">OFFSET($DM$9,INT((ROWS($1:85)-1)/2),MOD(ROWS($1:85)+1,2))</f>
        <v/>
      </c>
      <c r="DV93" s="7" t="str">
        <f ca="1">IF(DT93="","",IF(DT93=0,"",IF(DT93="AB","",RANK(DT93,$DT$9:$DT$151,1)+COUNTIF($DT$9:DT93,DT93)-1)))</f>
        <v/>
      </c>
      <c r="DW93" s="468" t="str">
        <f t="shared" ca="1" si="30"/>
        <v/>
      </c>
      <c r="DX93" s="469" t="str">
        <f ca="1">OFFSET($DK$81,INT((ROWS($1:85)-1)/2),MOD(ROWS($1:85)+1,2))</f>
        <v/>
      </c>
      <c r="DY93" s="7" t="str">
        <f t="shared" ca="1" si="31"/>
        <v/>
      </c>
      <c r="DZ93" s="468" t="str">
        <f ca="1">OFFSET($DM$81,INT((ROWS($1:85)-1)/2),MOD(ROWS($1:85)+1,2))</f>
        <v/>
      </c>
      <c r="EA93" s="7" t="str">
        <f ca="1">IF(DY93="","",IF(DY93=0,"",IF(DY93="AB","",RANK(DY93,$DY$9:$DY$151,1)+COUNTIF($DY$9:DY93,DY93)-1)))</f>
        <v/>
      </c>
      <c r="EB93" s="468" t="str">
        <f t="shared" ca="1" si="32"/>
        <v/>
      </c>
      <c r="EC93" s="469" t="str">
        <f ca="1">OFFSET($DK$153,INT((ROWS($1:85)-1)/2),MOD(ROWS($1:85)+1,2))</f>
        <v/>
      </c>
      <c r="ED93" s="7" t="str">
        <f t="shared" ca="1" si="33"/>
        <v/>
      </c>
      <c r="EE93" s="468" t="str">
        <f ca="1">OFFSET($DM$153,INT((ROWS($1:85)-1)/2),MOD(ROWS($1:85)+1,2))</f>
        <v/>
      </c>
      <c r="EF93" s="7" t="str">
        <f ca="1">IF(EC93="","",IF(EC93=0,"",IF(EC93="AB","",RANK(EC93,$EC$9:$EC$104,1)+COUNTIF($EC$9:EC93,EC93)-1)))</f>
        <v/>
      </c>
      <c r="EG93" s="498" t="str">
        <f t="shared" ca="1" si="34"/>
        <v/>
      </c>
      <c r="EH93" s="7"/>
      <c r="EI93" s="7"/>
      <c r="EJ93" s="7"/>
      <c r="EK93" s="7"/>
      <c r="EL93" s="7"/>
      <c r="EM93" s="469">
        <f ca="1">OFFSET($DK$237,INT((ROWS($1:85)-1)/2),MOD(ROWS($1:85)+1,2))</f>
        <v>87</v>
      </c>
      <c r="EN93" s="7">
        <f t="shared" ca="1" si="37"/>
        <v>87</v>
      </c>
      <c r="EO93" s="468">
        <f ca="1">OFFSET($DM$237,INT((ROWS($1:85)-1)/2),MOD(ROWS($1:85)+1,2))</f>
        <v>72.900000000000006</v>
      </c>
      <c r="EP93" s="7">
        <f ca="1">IF(EN93="","",IF(EN93=0,"",IF(EN93="AB","",RANK(EN93,$EN$9:$EN$128,1)+COUNTIF($EN$9:EN93,EN93)-1)))</f>
        <v>4</v>
      </c>
      <c r="EQ93" s="7" t="str">
        <f t="shared" ca="1" si="38"/>
        <v/>
      </c>
      <c r="ER93" s="469" t="str">
        <f ca="1">OFFSET($DK$305,INT((ROWS($1:85)-1)/2),MOD(ROWS($1:85)+1,2))</f>
        <v/>
      </c>
      <c r="ES93" s="7" t="str">
        <f t="shared" ca="1" si="39"/>
        <v/>
      </c>
      <c r="ET93" s="468" t="str">
        <f ca="1">OFFSET($DM$305,INT((ROWS($1:85)-1)/2),MOD(ROWS($1:85)+1,2))</f>
        <v/>
      </c>
      <c r="EU93" s="7" t="str">
        <f ca="1">IF(ES93="","",IF(ES93=0,"",IF(ES93="AB","",RANK(ES93,$ES$9:$ES$180,1)+COUNTIF($ES$9:ES93,ES93)-1)))</f>
        <v/>
      </c>
      <c r="EV93" s="468" t="str">
        <f t="shared" ca="1" si="40"/>
        <v/>
      </c>
      <c r="EW93" s="469" t="str">
        <f ca="1">OFFSET($DK$373,INT((ROWS($1:85)-1)/2),MOD(ROWS($1:85)+1,2))</f>
        <v/>
      </c>
      <c r="EX93" s="7" t="str">
        <f t="shared" ca="1" si="41"/>
        <v/>
      </c>
      <c r="EY93" s="468" t="str">
        <f ca="1">OFFSET($DM$373,INT((ROWS($1:85)-1)/2),MOD(ROWS($1:85)+1,2))</f>
        <v/>
      </c>
      <c r="EZ93" s="7" t="str">
        <f ca="1">IF(EX93="","",IF(EX93=0,"",IF(EX93="AB","",RANK(EX93,$EX$9:$EX$128,1)+COUNTIF($EX$9:EX93,EX93)-1)))</f>
        <v/>
      </c>
      <c r="FA93" s="468" t="str">
        <f t="shared" ca="1" si="42"/>
        <v/>
      </c>
      <c r="FB93" s="469" t="str">
        <f ca="1">OFFSET($DK$433,INT((ROWS($1:85)-1)/2),MOD(ROWS($1:85)+1,2))</f>
        <v/>
      </c>
      <c r="FC93" s="7" t="str">
        <f t="shared" ca="1" si="44"/>
        <v/>
      </c>
      <c r="FD93" s="468" t="str">
        <f ca="1">OFFSET($DM$433,INT((ROWS($1:85)-1)/2),MOD(ROWS($1:85)+1,2))</f>
        <v/>
      </c>
      <c r="FE93" s="7" t="str">
        <f ca="1">IF(FC93="","",IF(FC93=0,"",IF(FC93="AB","",RANK(FC93,$FC$9:$FC$122,1)+COUNTIF($FC$9:FC93,FC93)-1)))</f>
        <v/>
      </c>
      <c r="FF93" s="7" t="str">
        <f t="shared" ca="1" si="45"/>
        <v/>
      </c>
      <c r="FG93" s="475"/>
    </row>
    <row r="94" spans="1:163" ht="15.75" customHeight="1" x14ac:dyDescent="0.4">
      <c r="A94" s="1639"/>
      <c r="B94" s="1483"/>
      <c r="C94" s="232" t="str">
        <f>IF(ISBLANK('JOURNÉE 2'!C95),"",'JOURNÉE 2'!C95)</f>
        <v/>
      </c>
      <c r="D94" s="98" t="str">
        <f>IF(ISBLANK('JOURNÉE 2'!D95),"",'JOURNÉE 2'!D95)</f>
        <v/>
      </c>
      <c r="E94" s="98" t="str">
        <f>IF(ISBLANK('JOURNÉE 2'!E95),"",'JOURNÉE 2'!E95)</f>
        <v/>
      </c>
      <c r="F94" s="87" t="str">
        <f>IF(ISBLANK('JOURNÉE 2'!F95),"",'JOURNÉE 2'!F95)</f>
        <v/>
      </c>
      <c r="G94" s="87" t="str">
        <f>IF(ISBLANK('JOURNÉE 2'!G95),"",'JOURNÉE 2'!G95)</f>
        <v/>
      </c>
      <c r="H94" s="470" t="str">
        <f>IF(ISBLANK('JOURNÉE 2'!I95),"",'JOURNÉE 2'!I95)</f>
        <v/>
      </c>
      <c r="I94" s="1833"/>
      <c r="J94" s="1465"/>
      <c r="K94" s="1465"/>
      <c r="L94" s="1465"/>
      <c r="M94" s="87"/>
      <c r="N94" s="87"/>
      <c r="O94" s="87"/>
      <c r="P94" s="87"/>
      <c r="Q94" s="1847"/>
      <c r="R94" s="1465"/>
      <c r="S94" s="1465"/>
      <c r="T94" s="1465"/>
      <c r="U94" s="1465"/>
      <c r="V94" s="1465"/>
      <c r="W94" s="275" t="str">
        <f>IF(ISBLANK('JOURNÉE 2'!U95),"",'JOURNÉE 2'!U95)</f>
        <v/>
      </c>
      <c r="X94" s="83" t="str">
        <f t="shared" si="0"/>
        <v/>
      </c>
      <c r="Y94" s="140" t="str">
        <f>IF('JOURNÉE 1'!AB95=0,"",'JOURNÉE 1'!AB95)</f>
        <v/>
      </c>
      <c r="Z94" s="83" t="str">
        <f t="shared" si="1"/>
        <v/>
      </c>
      <c r="AA94" s="83" t="str">
        <f t="shared" si="56"/>
        <v/>
      </c>
      <c r="AB94" s="118" t="str">
        <f t="shared" si="57"/>
        <v/>
      </c>
      <c r="AC94" s="83" t="str">
        <f t="shared" si="3"/>
        <v/>
      </c>
      <c r="AD94" s="83" t="str">
        <f>IF('JOURNÉE 1'!AG95="","",'JOURNÉE 1'!AG95)</f>
        <v/>
      </c>
      <c r="AE94" s="455" t="str">
        <f t="shared" si="4"/>
        <v/>
      </c>
      <c r="AF94" s="471" t="str">
        <f t="shared" si="52"/>
        <v/>
      </c>
      <c r="AG94" s="85" t="str">
        <f t="shared" si="6"/>
        <v/>
      </c>
      <c r="AH94" s="85"/>
      <c r="AI94" s="85"/>
      <c r="AJ94" s="87"/>
      <c r="AK94" s="136"/>
      <c r="AL94" s="276" t="str">
        <f t="shared" si="7"/>
        <v/>
      </c>
      <c r="AM94" s="87" t="str">
        <f t="shared" si="8"/>
        <v/>
      </c>
      <c r="AN94" s="471" t="str">
        <f t="shared" si="53"/>
        <v/>
      </c>
      <c r="AO94" s="471" t="str">
        <f t="shared" si="10"/>
        <v/>
      </c>
      <c r="AP94" s="457" t="str">
        <f t="shared" si="11"/>
        <v/>
      </c>
      <c r="AQ94" s="284" t="str">
        <f>IF('JOURNÉE 1'!AP95="","",'JOURNÉE 1'!AP95)</f>
        <v/>
      </c>
      <c r="AR94" s="270" t="str">
        <f>IF('JOURNÉE 1'!AT95="","",'JOURNÉE 1'!AT95)</f>
        <v/>
      </c>
      <c r="AS94" s="284" t="str">
        <f t="shared" si="58"/>
        <v/>
      </c>
      <c r="AT94" s="270" t="str">
        <f t="shared" si="13"/>
        <v/>
      </c>
      <c r="AU94" s="270"/>
      <c r="AV94" s="286"/>
      <c r="AW94" s="270"/>
      <c r="AX94" s="270"/>
      <c r="AY94" s="270" t="str">
        <f t="shared" si="54"/>
        <v/>
      </c>
      <c r="AZ94" s="271" t="str">
        <f t="shared" si="15"/>
        <v/>
      </c>
      <c r="BA94" s="272" t="str">
        <f t="shared" si="16"/>
        <v/>
      </c>
      <c r="BB94" s="273" t="str">
        <f t="shared" si="59"/>
        <v/>
      </c>
      <c r="BC94" s="472" t="str">
        <f t="shared" si="18"/>
        <v/>
      </c>
      <c r="BD94" s="319"/>
      <c r="BE94" s="278" t="str">
        <f t="shared" si="19"/>
        <v/>
      </c>
      <c r="BF94" s="1639"/>
      <c r="BG94" s="1639"/>
      <c r="BH94" s="1833"/>
      <c r="BI94" s="1465"/>
      <c r="BJ94" s="1849"/>
      <c r="BK94" s="277"/>
      <c r="BL94" s="11"/>
      <c r="BM94" s="1723"/>
      <c r="BN94" s="1528"/>
      <c r="BO94" s="1528"/>
      <c r="BP94" s="1528"/>
      <c r="BQ94" s="1528"/>
      <c r="BR94" s="1852"/>
      <c r="BS94" s="1528"/>
      <c r="BT94" s="1514"/>
      <c r="BU94" s="1528"/>
      <c r="BV94" s="1796"/>
      <c r="BW94" s="1798"/>
      <c r="BX94" s="474" t="str">
        <f t="shared" si="20"/>
        <v/>
      </c>
      <c r="BY94" s="475" t="str">
        <f>IF('JOURNÉE 1'!C95=0,"",'JOURNÉE 1'!C95)</f>
        <v/>
      </c>
      <c r="BZ94" s="7">
        <v>86</v>
      </c>
      <c r="CA94" s="1445" t="s">
        <v>249</v>
      </c>
      <c r="CB94" s="1446">
        <v>18.100000000000001</v>
      </c>
      <c r="CC94" s="1447" t="s">
        <v>2014</v>
      </c>
      <c r="CD94" s="17" t="s">
        <v>2023</v>
      </c>
      <c r="CE94" s="882" t="str">
        <f t="shared" si="55"/>
        <v>MAX2</v>
      </c>
      <c r="CF94" s="878" t="s">
        <v>562</v>
      </c>
      <c r="CG94" s="7"/>
      <c r="CH94" s="94"/>
      <c r="CI94" s="1301" t="str">
        <f>IF(ISNA(VLOOKUP(CA94,'JOURNÉE 1'!$C$10:$AC$257,27,FALSE)),"",VLOOKUP(CA94,'JOURNÉE 1'!$C$10:$AC$257,27,FALSE))</f>
        <v/>
      </c>
      <c r="CJ94" s="465" t="str">
        <f>IF(ISNA(VLOOKUP(CA94,'JOURNÉE 2'!$C$10:$V$259,20,FALSE)),"",VLOOKUP(CA94,'JOURNÉE 2'!$C$10:$V$259,20,FALSE))</f>
        <v/>
      </c>
      <c r="CK94" s="1263" t="str">
        <f t="shared" si="48"/>
        <v/>
      </c>
      <c r="CL94" s="1266" t="s">
        <v>2029</v>
      </c>
      <c r="CM94" s="476" t="s">
        <v>2029</v>
      </c>
      <c r="CN94" s="476">
        <v>82</v>
      </c>
      <c r="CO94" s="476" t="s">
        <v>2029</v>
      </c>
      <c r="CP94" s="476"/>
      <c r="CQ94" s="476"/>
      <c r="CR94" s="476"/>
      <c r="CS94" s="476"/>
      <c r="CT94" s="476"/>
      <c r="CU94" s="477"/>
      <c r="CV94" s="476"/>
      <c r="CW94" s="1270"/>
      <c r="CX94" s="11"/>
      <c r="CY94" s="1551"/>
      <c r="CZ94" s="7" t="str">
        <f>IF('JOURNÉE 1'!C59="","",'JOURNÉE 1'!C59)</f>
        <v/>
      </c>
      <c r="DA94" s="7" t="str">
        <f t="shared" si="51"/>
        <v/>
      </c>
      <c r="DB94" s="7" t="str">
        <f>IF('JOURNÉE 1'!AC59=0,"",'JOURNÉE 1'!AC59)</f>
        <v/>
      </c>
      <c r="DC94" s="7" t="str">
        <f>IF('JOURNÉE 1'!AP59=0,"",'JOURNÉE 1'!AP59)</f>
        <v/>
      </c>
      <c r="DD94" s="17" t="str">
        <f>IF(ISNA(VLOOKUP(BY58,'JOURNÉE 2'!$C$46:$AJ$81,1,FALSE)),"",VLOOKUP(BY58,'JOURNÉE 2'!$C$46:$AJ$81,1,FALSE))</f>
        <v/>
      </c>
      <c r="DE94" s="7" t="str">
        <f t="array" ref="DE94">IFERROR(INDEX(DD$81:DD$116,SMALL(IF(FREQUENCY(IF(DD$81:DD$152&lt;&gt;"",MATCH(DD$81:DD$152,DD$81:DD$152,0),""),ROW(DD$81:DD$152)-81)&gt;1,ROW(DD$81:DD$152)-81,""),ROW(A14))),"")</f>
        <v/>
      </c>
      <c r="DF94" s="468" t="str">
        <f t="array" ref="DF94">IF(DE94="","",MIN(IF(CZ$81:CZ$152=$DE94,DB$81:DB$152,"")))</f>
        <v/>
      </c>
      <c r="DG94" s="468" t="str">
        <f t="array" ref="DG94">IF(DE94="","",MIN(IF(CZ$81:CZ$152=$DE94,DC$81:DC$152,"")))</f>
        <v/>
      </c>
      <c r="DH94" s="7" t="str">
        <f>IF(ISNA(VLOOKUP(DD94,'JOURNÉE 1'!$C$46:$AC$81,24,FALSE)),"",VLOOKUP(DD94,'JOURNÉE 1'!$C$46:$AC$81,24,FALSE))</f>
        <v/>
      </c>
      <c r="DI94" s="7" t="str">
        <f>IF(ISNA(VLOOKUP(DD94,'JOURNÉE 1'!$C$46:$AP$81,35,FALSE)),"",VLOOKUP(DD94,'JOURNÉE 1'!$C$46:$AP$81,35,FALSE))</f>
        <v/>
      </c>
      <c r="DJ94" s="7" t="str">
        <f t="shared" si="24"/>
        <v/>
      </c>
      <c r="DK94" s="7" t="str">
        <f t="shared" si="25"/>
        <v/>
      </c>
      <c r="DL94" s="468" t="str">
        <f t="shared" si="26"/>
        <v/>
      </c>
      <c r="DM94" s="468" t="str">
        <f t="shared" si="27"/>
        <v/>
      </c>
      <c r="DN94" s="7" t="str">
        <f t="shared" si="28"/>
        <v/>
      </c>
      <c r="DO94" s="7"/>
      <c r="DP94" s="7"/>
      <c r="DQ94" s="7"/>
      <c r="DR94" s="11"/>
      <c r="DS94" s="469" t="str">
        <f ca="1">OFFSET($DK$9,INT((ROWS($1:86)-1)/2),MOD(ROWS($1:86)+1,2))</f>
        <v/>
      </c>
      <c r="DT94" s="7" t="str">
        <f t="shared" ca="1" si="29"/>
        <v/>
      </c>
      <c r="DU94" s="468" t="str">
        <f ca="1">OFFSET($DM$9,INT((ROWS($1:86)-1)/2),MOD(ROWS($1:86)+1,2))</f>
        <v/>
      </c>
      <c r="DV94" s="7" t="str">
        <f ca="1">IF(DT94="","",IF(DT94=0,"",IF(DT94="AB","",RANK(DT94,$DT$9:$DT$151,1)+COUNTIF($DT$9:DT94,DT94)-1)))</f>
        <v/>
      </c>
      <c r="DW94" s="468" t="str">
        <f t="shared" ca="1" si="30"/>
        <v/>
      </c>
      <c r="DX94" s="469" t="str">
        <f ca="1">OFFSET($DK$81,INT((ROWS($1:86)-1)/2),MOD(ROWS($1:86)+1,2))</f>
        <v/>
      </c>
      <c r="DY94" s="7" t="str">
        <f t="shared" ca="1" si="31"/>
        <v/>
      </c>
      <c r="DZ94" s="468" t="str">
        <f ca="1">OFFSET($DM$81,INT((ROWS($1:86)-1)/2),MOD(ROWS($1:86)+1,2))</f>
        <v/>
      </c>
      <c r="EA94" s="7" t="str">
        <f ca="1">IF(DY94="","",IF(DY94=0,"",IF(DY94="AB","",RANK(DY94,$DY$9:$DY$151,1)+COUNTIF($DY$9:DY94,DY94)-1)))</f>
        <v/>
      </c>
      <c r="EB94" s="468" t="str">
        <f t="shared" ca="1" si="32"/>
        <v/>
      </c>
      <c r="EC94" s="469" t="str">
        <f ca="1">OFFSET($DK$153,INT((ROWS($1:86)-1)/2),MOD(ROWS($1:86)+1,2))</f>
        <v/>
      </c>
      <c r="ED94" s="7" t="str">
        <f t="shared" ca="1" si="33"/>
        <v/>
      </c>
      <c r="EE94" s="468" t="str">
        <f ca="1">OFFSET($DM$153,INT((ROWS($1:86)-1)/2),MOD(ROWS($1:86)+1,2))</f>
        <v/>
      </c>
      <c r="EF94" s="7" t="str">
        <f ca="1">IF(EC94="","",IF(EC94=0,"",IF(EC94="AB","",RANK(EC94,$EC$9:$EC$104,1)+COUNTIF($EC$9:EC94,EC94)-1)))</f>
        <v/>
      </c>
      <c r="EG94" s="498" t="str">
        <f t="shared" ca="1" si="34"/>
        <v/>
      </c>
      <c r="EH94" s="7"/>
      <c r="EI94" s="7"/>
      <c r="EJ94" s="7"/>
      <c r="EK94" s="7"/>
      <c r="EL94" s="7"/>
      <c r="EM94" s="469" t="str">
        <f ca="1">OFFSET($DK$237,INT((ROWS($1:86)-1)/2),MOD(ROWS($1:86)+1,2))</f>
        <v/>
      </c>
      <c r="EN94" s="7" t="str">
        <f t="shared" ca="1" si="37"/>
        <v/>
      </c>
      <c r="EO94" s="468" t="str">
        <f ca="1">OFFSET($DM$237,INT((ROWS($1:86)-1)/2),MOD(ROWS($1:86)+1,2))</f>
        <v/>
      </c>
      <c r="EP94" s="7" t="str">
        <f ca="1">IF(EN94="","",IF(EN94=0,"",IF(EN94="AB","",RANK(EN94,$EN$9:$EN$128,1)+COUNTIF($EN$9:EN94,EN94)-1)))</f>
        <v/>
      </c>
      <c r="EQ94" s="7" t="str">
        <f t="shared" ca="1" si="38"/>
        <v/>
      </c>
      <c r="ER94" s="469" t="str">
        <f ca="1">OFFSET($DK$305,INT((ROWS($1:86)-1)/2),MOD(ROWS($1:86)+1,2))</f>
        <v/>
      </c>
      <c r="ES94" s="7" t="str">
        <f t="shared" ca="1" si="39"/>
        <v/>
      </c>
      <c r="ET94" s="468" t="str">
        <f ca="1">OFFSET($DM$305,INT((ROWS($1:86)-1)/2),MOD(ROWS($1:86)+1,2))</f>
        <v/>
      </c>
      <c r="EU94" s="7" t="str">
        <f ca="1">IF(ES94="","",IF(ES94=0,"",IF(ES94="AB","",RANK(ES94,$ES$9:$ES$180,1)+COUNTIF($ES$9:ES94,ES94)-1)))</f>
        <v/>
      </c>
      <c r="EV94" s="468" t="str">
        <f t="shared" ca="1" si="40"/>
        <v/>
      </c>
      <c r="EW94" s="469" t="str">
        <f ca="1">OFFSET($DK$373,INT((ROWS($1:86)-1)/2),MOD(ROWS($1:86)+1,2))</f>
        <v/>
      </c>
      <c r="EX94" s="7" t="str">
        <f t="shared" ca="1" si="41"/>
        <v/>
      </c>
      <c r="EY94" s="468" t="str">
        <f ca="1">OFFSET($DM$373,INT((ROWS($1:86)-1)/2),MOD(ROWS($1:86)+1,2))</f>
        <v/>
      </c>
      <c r="EZ94" s="7" t="str">
        <f ca="1">IF(EX94="","",IF(EX94=0,"",IF(EX94="AB","",RANK(EX94,$EX$9:$EX$128,1)+COUNTIF($EX$9:EX94,EX94)-1)))</f>
        <v/>
      </c>
      <c r="FA94" s="468" t="str">
        <f t="shared" ca="1" si="42"/>
        <v/>
      </c>
      <c r="FB94" s="469" t="str">
        <f ca="1">OFFSET($DK$433,INT((ROWS($1:86)-1)/2),MOD(ROWS($1:86)+1,2))</f>
        <v/>
      </c>
      <c r="FC94" s="7" t="str">
        <f t="shared" ca="1" si="44"/>
        <v/>
      </c>
      <c r="FD94" s="468" t="str">
        <f ca="1">OFFSET($DM$433,INT((ROWS($1:86)-1)/2),MOD(ROWS($1:86)+1,2))</f>
        <v/>
      </c>
      <c r="FE94" s="7" t="str">
        <f ca="1">IF(FC94="","",IF(FC94=0,"",IF(FC94="AB","",RANK(FC94,$FC$9:$FC$122,1)+COUNTIF($FC$9:FC94,FC94)-1)))</f>
        <v/>
      </c>
      <c r="FF94" s="7" t="str">
        <f t="shared" ca="1" si="45"/>
        <v/>
      </c>
      <c r="FG94" s="475"/>
    </row>
    <row r="95" spans="1:163" ht="15.75" customHeight="1" x14ac:dyDescent="0.4">
      <c r="A95" s="1639"/>
      <c r="B95" s="1831"/>
      <c r="C95" s="232" t="str">
        <f>IF(ISBLANK('JOURNÉE 2'!C96),"",'JOURNÉE 2'!C96)</f>
        <v/>
      </c>
      <c r="D95" s="98" t="str">
        <f>IF(ISBLANK('JOURNÉE 2'!D96),"",'JOURNÉE 2'!D96)</f>
        <v/>
      </c>
      <c r="E95" s="98" t="str">
        <f>IF(ISBLANK('JOURNÉE 2'!E96),"",'JOURNÉE 2'!E96)</f>
        <v/>
      </c>
      <c r="F95" s="87" t="str">
        <f>IF(ISBLANK('JOURNÉE 2'!F96),"",'JOURNÉE 2'!F96)</f>
        <v/>
      </c>
      <c r="G95" s="87" t="str">
        <f>IF(ISBLANK('JOURNÉE 2'!G96),"",'JOURNÉE 2'!G96)</f>
        <v/>
      </c>
      <c r="H95" s="470" t="str">
        <f>IF(ISBLANK('JOURNÉE 2'!I96),"",'JOURNÉE 2'!I96)</f>
        <v/>
      </c>
      <c r="I95" s="1834" t="str">
        <f>IF(ISBLANK('JOURNÉE 2'!K96),"",'JOURNÉE 2'!K96)</f>
        <v/>
      </c>
      <c r="J95" s="1466" t="str">
        <f>IF(OR(I95="",I95=0,I95=999),"",I95)</f>
        <v/>
      </c>
      <c r="K95" s="1466" t="str">
        <f>IF('JOURNÉE 1'!K96=0,"",'JOURNÉE 1'!K96)</f>
        <v/>
      </c>
      <c r="L95" s="1466" t="str">
        <f>IF(OR(K95="",K95=0,K95=999),"",K95)</f>
        <v/>
      </c>
      <c r="M95" s="87"/>
      <c r="N95" s="87"/>
      <c r="O95" s="87"/>
      <c r="P95" s="87"/>
      <c r="Q95" s="1825" t="str">
        <f>IF(I95="","",I95-$BE$5)</f>
        <v/>
      </c>
      <c r="R95" s="1466" t="str">
        <f>IF(I95="","",RANK(I95,($I$9:$K$260),1))</f>
        <v/>
      </c>
      <c r="S95" s="1466" t="str">
        <f>IF(R95&gt;20,"",IF(R95&lt;=190,40-((R95-1)*2),1))</f>
        <v/>
      </c>
      <c r="T95" s="1485" t="str">
        <f>IF(OR(I95=""),"",RANK(I95,($I$81:$I$103),1))</f>
        <v/>
      </c>
      <c r="U95" s="1485" t="str">
        <f>IF(OR(K95=""),"",RANK(K95,($K$81:$K$103),1))</f>
        <v/>
      </c>
      <c r="V95" s="1485" t="str">
        <f>IF(T95="","",IF(T95&gt;3,"",IF(T95=1,I95,IF(T95=2,I95,IF(T95=3,I95)))))</f>
        <v/>
      </c>
      <c r="W95" s="275" t="str">
        <f>IF(ISBLANK('JOURNÉE 2'!U96),"",'JOURNÉE 2'!U96)</f>
        <v/>
      </c>
      <c r="X95" s="83" t="str">
        <f t="shared" si="0"/>
        <v/>
      </c>
      <c r="Y95" s="140" t="str">
        <f>IF('JOURNÉE 1'!AB96=0,"",'JOURNÉE 1'!AB96)</f>
        <v/>
      </c>
      <c r="Z95" s="83" t="str">
        <f t="shared" si="1"/>
        <v/>
      </c>
      <c r="AA95" s="83" t="str">
        <f t="shared" si="56"/>
        <v/>
      </c>
      <c r="AB95" s="118" t="str">
        <f t="shared" si="57"/>
        <v/>
      </c>
      <c r="AC95" s="83" t="str">
        <f t="shared" si="3"/>
        <v/>
      </c>
      <c r="AD95" s="83" t="str">
        <f>IF('JOURNÉE 1'!AG96="","",'JOURNÉE 1'!AG96)</f>
        <v/>
      </c>
      <c r="AE95" s="455" t="str">
        <f t="shared" si="4"/>
        <v/>
      </c>
      <c r="AF95" s="85" t="str">
        <f t="shared" si="52"/>
        <v/>
      </c>
      <c r="AG95" s="85" t="str">
        <f t="shared" si="6"/>
        <v/>
      </c>
      <c r="AH95" s="85"/>
      <c r="AI95" s="85"/>
      <c r="AJ95" s="87"/>
      <c r="AK95" s="136"/>
      <c r="AL95" s="276" t="str">
        <f t="shared" si="7"/>
        <v/>
      </c>
      <c r="AM95" s="87" t="str">
        <f t="shared" si="8"/>
        <v/>
      </c>
      <c r="AN95" s="471" t="str">
        <f t="shared" si="53"/>
        <v/>
      </c>
      <c r="AO95" s="471" t="str">
        <f t="shared" si="10"/>
        <v/>
      </c>
      <c r="AP95" s="457" t="str">
        <f t="shared" si="11"/>
        <v/>
      </c>
      <c r="AQ95" s="284" t="str">
        <f>IF('JOURNÉE 1'!AP96="","",'JOURNÉE 1'!AP96)</f>
        <v/>
      </c>
      <c r="AR95" s="270" t="str">
        <f>IF('JOURNÉE 1'!AT96="","",'JOURNÉE 1'!AT96)</f>
        <v/>
      </c>
      <c r="AS95" s="284" t="str">
        <f t="shared" si="58"/>
        <v/>
      </c>
      <c r="AT95" s="270" t="str">
        <f t="shared" si="13"/>
        <v/>
      </c>
      <c r="AU95" s="270"/>
      <c r="AV95" s="286"/>
      <c r="AW95" s="270"/>
      <c r="AX95" s="270"/>
      <c r="AY95" s="270" t="str">
        <f t="shared" si="54"/>
        <v/>
      </c>
      <c r="AZ95" s="271" t="str">
        <f t="shared" si="15"/>
        <v/>
      </c>
      <c r="BA95" s="272" t="str">
        <f t="shared" si="16"/>
        <v/>
      </c>
      <c r="BB95" s="273" t="str">
        <f t="shared" si="59"/>
        <v/>
      </c>
      <c r="BC95" s="472" t="str">
        <f t="shared" si="18"/>
        <v/>
      </c>
      <c r="BD95" s="319"/>
      <c r="BE95" s="278" t="str">
        <f t="shared" si="19"/>
        <v/>
      </c>
      <c r="BF95" s="1639"/>
      <c r="BG95" s="1639"/>
      <c r="BH95" s="1823" t="str">
        <f>IF('JOURNÉE 1'!K96=0,"",'JOURNÉE 1'!K96)</f>
        <v/>
      </c>
      <c r="BI95" s="1815" t="str">
        <f>IF(ISBLANK('JOURNÉE 2'!K96),"",'JOURNÉE 2'!K96)</f>
        <v/>
      </c>
      <c r="BJ95" s="1817" t="str">
        <f>IF(BW95="","",BW95)</f>
        <v/>
      </c>
      <c r="BK95" s="277"/>
      <c r="BL95" s="11"/>
      <c r="BM95" s="1513" t="str">
        <f>IF(OR(C95="",C96=""),"",CONCATENATE(C95,C96))</f>
        <v/>
      </c>
      <c r="BN95" s="1606" t="str">
        <f>IF(OR('JOURNÉE 1'!C96="",'JOURNÉE 1'!C97=""),"",CONCATENATE('JOURNÉE 1'!C96,'JOURNÉE 1'!C97))</f>
        <v/>
      </c>
      <c r="BO95" s="1606" t="str">
        <f>IF(I95="","",I95)</f>
        <v/>
      </c>
      <c r="BP95" s="1855">
        <f>IF(ISNA(VLOOKUP(BM95,'JOURNÉE 1'!$BI$10:$BK$257,2,FALSE)),"",VLOOKUP(BM95,'JOURNÉE 1'!$BI$10:$BK$257,2,FALSE))</f>
        <v>0</v>
      </c>
      <c r="BQ95" s="1606" t="str">
        <f>IF(BO95="","",MIN(BO95:BP95))</f>
        <v/>
      </c>
      <c r="BR95" s="1851" t="str">
        <f>IF(BS95="","",MIN(BS95:BT95))</f>
        <v/>
      </c>
      <c r="BS95" s="1606" t="str">
        <f>IF('JOURNÉE 1'!L96=0,"",'JOURNÉE 1'!L96)</f>
        <v/>
      </c>
      <c r="BT95" s="1809" t="str">
        <f>IF(ISNA(VLOOKUP(BN95,'JOURNÉE 2'!$BE$10:$BF$257,2,FALSE)),"",VLOOKUP(BN95,'JOURNÉE 2'!$BE$10:$BF$257,2,FALSE))</f>
        <v/>
      </c>
      <c r="BU95" s="1606" t="str">
        <f>IF(BT95=BR95,"",BR95)</f>
        <v/>
      </c>
      <c r="BV95" s="1795" t="str">
        <f>IF(BP95=BQ95,"",BQ95)</f>
        <v/>
      </c>
      <c r="BW95" s="1797"/>
      <c r="BX95" s="474" t="str">
        <f t="shared" si="20"/>
        <v/>
      </c>
      <c r="BY95" s="475" t="str">
        <f>IF('JOURNÉE 1'!C96=0,"",'JOURNÉE 1'!C96)</f>
        <v/>
      </c>
      <c r="BZ95" s="7">
        <v>87</v>
      </c>
      <c r="CA95" s="1445" t="s">
        <v>111</v>
      </c>
      <c r="CB95" s="1446">
        <v>27.2</v>
      </c>
      <c r="CC95" s="1447" t="s">
        <v>2015</v>
      </c>
      <c r="CD95" s="17" t="s">
        <v>2023</v>
      </c>
      <c r="CE95" s="882" t="str">
        <f t="shared" si="55"/>
        <v>MAX3</v>
      </c>
      <c r="CF95" s="878" t="s">
        <v>563</v>
      </c>
      <c r="CG95" s="7"/>
      <c r="CH95" s="94"/>
      <c r="CI95" s="1301" t="str">
        <f>IF(ISNA(VLOOKUP(CA95,'JOURNÉE 1'!$C$10:$AC$257,27,FALSE)),"",VLOOKUP(CA95,'JOURNÉE 1'!$C$10:$AC$257,27,FALSE))</f>
        <v/>
      </c>
      <c r="CJ95" s="465" t="str">
        <f>IF(ISNA(VLOOKUP(CA95,'JOURNÉE 2'!$C$10:$V$259,20,FALSE)),"",VLOOKUP(CA95,'JOURNÉE 2'!$C$10:$V$259,20,FALSE))</f>
        <v/>
      </c>
      <c r="CK95" s="1263" t="str">
        <f t="shared" si="48"/>
        <v/>
      </c>
      <c r="CL95" s="1266" t="s">
        <v>2029</v>
      </c>
      <c r="CM95" s="476" t="s">
        <v>2029</v>
      </c>
      <c r="CN95" s="476" t="s">
        <v>2029</v>
      </c>
      <c r="CO95" s="476" t="s">
        <v>2029</v>
      </c>
      <c r="CP95" s="476"/>
      <c r="CQ95" s="476"/>
      <c r="CR95" s="476"/>
      <c r="CS95" s="476"/>
      <c r="CT95" s="476"/>
      <c r="CU95" s="477"/>
      <c r="CV95" s="476"/>
      <c r="CW95" s="1270"/>
      <c r="CX95" s="11"/>
      <c r="CY95" s="1551"/>
      <c r="CZ95" s="7" t="str">
        <f>IF('JOURNÉE 1'!C60="","",'JOURNÉE 1'!C60)</f>
        <v/>
      </c>
      <c r="DA95" s="7" t="str">
        <f t="shared" si="51"/>
        <v/>
      </c>
      <c r="DB95" s="7" t="str">
        <f>IF('JOURNÉE 1'!AC60=0,"",'JOURNÉE 1'!AC60)</f>
        <v/>
      </c>
      <c r="DC95" s="7" t="str">
        <f>IF('JOURNÉE 1'!AP60=0,"",'JOURNÉE 1'!AP60)</f>
        <v/>
      </c>
      <c r="DD95" s="17" t="str">
        <f>IF(ISNA(VLOOKUP(BY59,'JOURNÉE 2'!$C$46:$AJ$81,1,FALSE)),"",VLOOKUP(BY59,'JOURNÉE 2'!$C$46:$AJ$81,1,FALSE))</f>
        <v/>
      </c>
      <c r="DE95" s="7" t="str">
        <f t="array" ref="DE95">IFERROR(INDEX(DD$81:DD$116,SMALL(IF(FREQUENCY(IF(DD$81:DD$152&lt;&gt;"",MATCH(DD$81:DD$152,DD$81:DD$152,0),""),ROW(DD$81:DD$152)-81)&gt;1,ROW(DD$81:DD$152)-81,""),ROW(A15))),"")</f>
        <v/>
      </c>
      <c r="DF95" s="468" t="str">
        <f t="array" ref="DF95">IF(DE95="","",MIN(IF(CZ$81:CZ$152=$DE95,DB$81:DB$152,"")))</f>
        <v/>
      </c>
      <c r="DG95" s="468" t="str">
        <f t="array" ref="DG95">IF(DE95="","",MIN(IF(CZ$81:CZ$152=$DE95,DC$81:DC$152,"")))</f>
        <v/>
      </c>
      <c r="DH95" s="7" t="str">
        <f>IF(ISNA(VLOOKUP(DD95,'JOURNÉE 1'!$C$46:$AC$81,24,FALSE)),"",VLOOKUP(DD95,'JOURNÉE 1'!$C$46:$AC$81,24,FALSE))</f>
        <v/>
      </c>
      <c r="DI95" s="7" t="str">
        <f>IF(ISNA(VLOOKUP(DD95,'JOURNÉE 1'!$C$46:$AP$81,35,FALSE)),"",VLOOKUP(DD95,'JOURNÉE 1'!$C$46:$AP$81,35,FALSE))</f>
        <v/>
      </c>
      <c r="DJ95" s="7" t="str">
        <f t="shared" si="24"/>
        <v/>
      </c>
      <c r="DK95" s="7" t="str">
        <f t="shared" si="25"/>
        <v/>
      </c>
      <c r="DL95" s="468" t="str">
        <f t="shared" si="26"/>
        <v/>
      </c>
      <c r="DM95" s="468" t="str">
        <f t="shared" si="27"/>
        <v/>
      </c>
      <c r="DN95" s="7" t="str">
        <f t="shared" si="28"/>
        <v/>
      </c>
      <c r="DO95" s="7"/>
      <c r="DP95" s="7"/>
      <c r="DQ95" s="7"/>
      <c r="DR95" s="11"/>
      <c r="DS95" s="469" t="str">
        <f ca="1">OFFSET($DK$9,INT((ROWS($1:87)-1)/2),MOD(ROWS($1:87)+1,2))</f>
        <v/>
      </c>
      <c r="DT95" s="7" t="str">
        <f t="shared" ca="1" si="29"/>
        <v/>
      </c>
      <c r="DU95" s="468" t="str">
        <f ca="1">OFFSET($DM$9,INT((ROWS($1:87)-1)/2),MOD(ROWS($1:87)+1,2))</f>
        <v/>
      </c>
      <c r="DV95" s="7" t="str">
        <f ca="1">IF(DT95="","",IF(DT95=0,"",IF(DT95="AB","",RANK(DT95,$DT$9:$DT$151,1)+COUNTIF($DT$9:DT95,DT95)-1)))</f>
        <v/>
      </c>
      <c r="DW95" s="468" t="str">
        <f t="shared" ca="1" si="30"/>
        <v/>
      </c>
      <c r="DX95" s="469" t="str">
        <f ca="1">OFFSET($DK$81,INT((ROWS($1:87)-1)/2),MOD(ROWS($1:87)+1,2))</f>
        <v/>
      </c>
      <c r="DY95" s="7" t="str">
        <f t="shared" ca="1" si="31"/>
        <v/>
      </c>
      <c r="DZ95" s="468" t="str">
        <f ca="1">OFFSET($DM$81,INT((ROWS($1:87)-1)/2),MOD(ROWS($1:87)+1,2))</f>
        <v/>
      </c>
      <c r="EA95" s="7" t="str">
        <f ca="1">IF(DY95="","",IF(DY95=0,"",IF(DY95="AB","",RANK(DY95,$DY$9:$DY$151,1)+COUNTIF($DY$9:DY95,DY95)-1)))</f>
        <v/>
      </c>
      <c r="EB95" s="468" t="str">
        <f t="shared" ca="1" si="32"/>
        <v/>
      </c>
      <c r="EC95" s="469" t="str">
        <f ca="1">OFFSET($DK$153,INT((ROWS($1:87)-1)/2),MOD(ROWS($1:87)+1,2))</f>
        <v/>
      </c>
      <c r="ED95" s="7" t="str">
        <f t="shared" ca="1" si="33"/>
        <v/>
      </c>
      <c r="EE95" s="468" t="str">
        <f ca="1">OFFSET($DM$153,INT((ROWS($1:87)-1)/2),MOD(ROWS($1:87)+1,2))</f>
        <v/>
      </c>
      <c r="EF95" s="7" t="str">
        <f ca="1">IF(EC95="","",IF(EC95=0,"",IF(EC95="AB","",RANK(EC95,$EC$9:$EC$104,1)+COUNTIF($EC$9:EC95,EC95)-1)))</f>
        <v/>
      </c>
      <c r="EG95" s="498" t="str">
        <f t="shared" ca="1" si="34"/>
        <v/>
      </c>
      <c r="EH95" s="7"/>
      <c r="EI95" s="7"/>
      <c r="EJ95" s="7"/>
      <c r="EK95" s="7"/>
      <c r="EL95" s="7"/>
      <c r="EM95" s="469">
        <f ca="1">OFFSET($DK$237,INT((ROWS($1:87)-1)/2),MOD(ROWS($1:87)+1,2))</f>
        <v>79</v>
      </c>
      <c r="EN95" s="7">
        <f t="shared" ca="1" si="37"/>
        <v>79</v>
      </c>
      <c r="EO95" s="468">
        <f ca="1">OFFSET($DM$237,INT((ROWS($1:87)-1)/2),MOD(ROWS($1:87)+1,2))</f>
        <v>69.099999999999994</v>
      </c>
      <c r="EP95" s="7">
        <f ca="1">IF(EN95="","",IF(EN95=0,"",IF(EN95="AB","",RANK(EN95,$EN$9:$EN$128,1)+COUNTIF($EN$9:EN95,EN95)-1)))</f>
        <v>3</v>
      </c>
      <c r="EQ95" s="7" t="str">
        <f t="shared" ca="1" si="38"/>
        <v/>
      </c>
      <c r="ER95" s="469" t="str">
        <f ca="1">OFFSET($DK$305,INT((ROWS($1:87)-1)/2),MOD(ROWS($1:87)+1,2))</f>
        <v/>
      </c>
      <c r="ES95" s="7" t="str">
        <f t="shared" ca="1" si="39"/>
        <v/>
      </c>
      <c r="ET95" s="468" t="str">
        <f ca="1">OFFSET($DM$305,INT((ROWS($1:87)-1)/2),MOD(ROWS($1:87)+1,2))</f>
        <v/>
      </c>
      <c r="EU95" s="7" t="str">
        <f ca="1">IF(ES95="","",IF(ES95=0,"",IF(ES95="AB","",RANK(ES95,$ES$9:$ES$180,1)+COUNTIF($ES$9:ES95,ES95)-1)))</f>
        <v/>
      </c>
      <c r="EV95" s="468" t="str">
        <f t="shared" ca="1" si="40"/>
        <v/>
      </c>
      <c r="EW95" s="469" t="str">
        <f ca="1">OFFSET($DK$373,INT((ROWS($1:87)-1)/2),MOD(ROWS($1:87)+1,2))</f>
        <v/>
      </c>
      <c r="EX95" s="7" t="str">
        <f t="shared" ca="1" si="41"/>
        <v/>
      </c>
      <c r="EY95" s="468" t="str">
        <f ca="1">OFFSET($DM$373,INT((ROWS($1:87)-1)/2),MOD(ROWS($1:87)+1,2))</f>
        <v/>
      </c>
      <c r="EZ95" s="7" t="str">
        <f ca="1">IF(EX95="","",IF(EX95=0,"",IF(EX95="AB","",RANK(EX95,$EX$9:$EX$128,1)+COUNTIF($EX$9:EX95,EX95)-1)))</f>
        <v/>
      </c>
      <c r="FA95" s="468" t="str">
        <f t="shared" ca="1" si="42"/>
        <v/>
      </c>
      <c r="FB95" s="469" t="str">
        <f ca="1">OFFSET($DK$433,INT((ROWS($1:87)-1)/2),MOD(ROWS($1:87)+1,2))</f>
        <v/>
      </c>
      <c r="FC95" s="7" t="str">
        <f t="shared" ca="1" si="44"/>
        <v/>
      </c>
      <c r="FD95" s="468" t="str">
        <f ca="1">OFFSET($DM$433,INT((ROWS($1:87)-1)/2),MOD(ROWS($1:87)+1,2))</f>
        <v/>
      </c>
      <c r="FE95" s="7" t="str">
        <f ca="1">IF(FC95="","",IF(FC95=0,"",IF(FC95="AB","",RANK(FC95,$FC$9:$FC$122,1)+COUNTIF($FC$9:FC95,FC95)-1)))</f>
        <v/>
      </c>
      <c r="FF95" s="7" t="str">
        <f t="shared" ca="1" si="45"/>
        <v/>
      </c>
      <c r="FG95" s="475"/>
    </row>
    <row r="96" spans="1:163" ht="15.75" customHeight="1" x14ac:dyDescent="0.4">
      <c r="A96" s="1639"/>
      <c r="B96" s="1483"/>
      <c r="C96" s="232" t="str">
        <f>IF(ISBLANK('JOURNÉE 2'!C97),"",'JOURNÉE 2'!C97)</f>
        <v/>
      </c>
      <c r="D96" s="98" t="str">
        <f>IF(ISBLANK('JOURNÉE 2'!D97),"",'JOURNÉE 2'!D97)</f>
        <v/>
      </c>
      <c r="E96" s="98" t="str">
        <f>IF(ISBLANK('JOURNÉE 2'!E97),"",'JOURNÉE 2'!E97)</f>
        <v/>
      </c>
      <c r="F96" s="87" t="str">
        <f>IF(ISBLANK('JOURNÉE 2'!F97),"",'JOURNÉE 2'!F97)</f>
        <v/>
      </c>
      <c r="G96" s="87" t="str">
        <f>IF(ISBLANK('JOURNÉE 2'!G97),"",'JOURNÉE 2'!G97)</f>
        <v/>
      </c>
      <c r="H96" s="470" t="str">
        <f>IF(ISBLANK('JOURNÉE 2'!I97),"",'JOURNÉE 2'!I97)</f>
        <v/>
      </c>
      <c r="I96" s="1833"/>
      <c r="J96" s="1465"/>
      <c r="K96" s="1465"/>
      <c r="L96" s="1465"/>
      <c r="M96" s="87"/>
      <c r="N96" s="87"/>
      <c r="O96" s="87"/>
      <c r="P96" s="87"/>
      <c r="Q96" s="1847"/>
      <c r="R96" s="1465"/>
      <c r="S96" s="1465"/>
      <c r="T96" s="1465"/>
      <c r="U96" s="1465"/>
      <c r="V96" s="1465"/>
      <c r="W96" s="275" t="str">
        <f>IF(ISBLANK('JOURNÉE 2'!U97),"",'JOURNÉE 2'!U97)</f>
        <v/>
      </c>
      <c r="X96" s="83" t="str">
        <f t="shared" si="0"/>
        <v/>
      </c>
      <c r="Y96" s="140" t="str">
        <f>IF('JOURNÉE 1'!AB97=0,"",'JOURNÉE 1'!AB97)</f>
        <v/>
      </c>
      <c r="Z96" s="83" t="str">
        <f t="shared" si="1"/>
        <v/>
      </c>
      <c r="AA96" s="83" t="str">
        <f t="shared" si="56"/>
        <v/>
      </c>
      <c r="AB96" s="118" t="str">
        <f t="shared" si="57"/>
        <v/>
      </c>
      <c r="AC96" s="83" t="str">
        <f t="shared" si="3"/>
        <v/>
      </c>
      <c r="AD96" s="83" t="str">
        <f>IF('JOURNÉE 1'!AG97="","",'JOURNÉE 1'!AG97)</f>
        <v/>
      </c>
      <c r="AE96" s="455" t="str">
        <f t="shared" si="4"/>
        <v/>
      </c>
      <c r="AF96" s="85" t="str">
        <f t="shared" si="52"/>
        <v/>
      </c>
      <c r="AG96" s="85" t="str">
        <f t="shared" si="6"/>
        <v/>
      </c>
      <c r="AH96" s="85"/>
      <c r="AI96" s="85"/>
      <c r="AJ96" s="87"/>
      <c r="AK96" s="136"/>
      <c r="AL96" s="276" t="str">
        <f t="shared" si="7"/>
        <v/>
      </c>
      <c r="AM96" s="87" t="str">
        <f t="shared" si="8"/>
        <v/>
      </c>
      <c r="AN96" s="471" t="str">
        <f t="shared" si="53"/>
        <v/>
      </c>
      <c r="AO96" s="471" t="str">
        <f t="shared" si="10"/>
        <v/>
      </c>
      <c r="AP96" s="457" t="str">
        <f t="shared" si="11"/>
        <v/>
      </c>
      <c r="AQ96" s="284" t="str">
        <f>IF('JOURNÉE 1'!AP97="","",'JOURNÉE 1'!AP97)</f>
        <v/>
      </c>
      <c r="AR96" s="270" t="str">
        <f>IF('JOURNÉE 1'!AT97="","",'JOURNÉE 1'!AT97)</f>
        <v/>
      </c>
      <c r="AS96" s="284" t="str">
        <f t="shared" si="58"/>
        <v/>
      </c>
      <c r="AT96" s="270" t="str">
        <f t="shared" si="13"/>
        <v/>
      </c>
      <c r="AU96" s="270"/>
      <c r="AV96" s="286"/>
      <c r="AW96" s="270"/>
      <c r="AX96" s="270"/>
      <c r="AY96" s="270" t="str">
        <f t="shared" si="54"/>
        <v/>
      </c>
      <c r="AZ96" s="271" t="str">
        <f t="shared" si="15"/>
        <v/>
      </c>
      <c r="BA96" s="272" t="str">
        <f t="shared" si="16"/>
        <v/>
      </c>
      <c r="BB96" s="273" t="str">
        <f t="shared" si="59"/>
        <v/>
      </c>
      <c r="BC96" s="472" t="str">
        <f t="shared" si="18"/>
        <v/>
      </c>
      <c r="BD96" s="319"/>
      <c r="BE96" s="278" t="str">
        <f t="shared" si="19"/>
        <v/>
      </c>
      <c r="BF96" s="1639"/>
      <c r="BG96" s="1639"/>
      <c r="BH96" s="1833"/>
      <c r="BI96" s="1465"/>
      <c r="BJ96" s="1849"/>
      <c r="BK96" s="277"/>
      <c r="BL96" s="11"/>
      <c r="BM96" s="1723"/>
      <c r="BN96" s="1528"/>
      <c r="BO96" s="1528"/>
      <c r="BP96" s="1528"/>
      <c r="BQ96" s="1528"/>
      <c r="BR96" s="1852"/>
      <c r="BS96" s="1528"/>
      <c r="BT96" s="1514"/>
      <c r="BU96" s="1528"/>
      <c r="BV96" s="1796"/>
      <c r="BW96" s="1798"/>
      <c r="BX96" s="474" t="str">
        <f t="shared" si="20"/>
        <v/>
      </c>
      <c r="BY96" s="475" t="str">
        <f>IF('JOURNÉE 1'!C97=0,"",'JOURNÉE 1'!C97)</f>
        <v/>
      </c>
      <c r="BZ96" s="7">
        <v>88</v>
      </c>
      <c r="CA96" s="1445" t="s">
        <v>109</v>
      </c>
      <c r="CB96" s="1446">
        <v>16.2</v>
      </c>
      <c r="CC96" s="1447" t="s">
        <v>2016</v>
      </c>
      <c r="CD96" s="17" t="s">
        <v>2023</v>
      </c>
      <c r="CE96" s="882" t="str">
        <f t="shared" si="55"/>
        <v>MAX2</v>
      </c>
      <c r="CF96" s="878" t="s">
        <v>111</v>
      </c>
      <c r="CG96" s="7"/>
      <c r="CH96" s="94"/>
      <c r="CI96" s="1301" t="str">
        <f>IF(ISNA(VLOOKUP(CA96,'JOURNÉE 1'!$C$10:$AC$257,27,FALSE)),"",VLOOKUP(CA96,'JOURNÉE 1'!$C$10:$AC$257,27,FALSE))</f>
        <v/>
      </c>
      <c r="CJ96" s="465" t="str">
        <f>IF(ISNA(VLOOKUP(CA96,'JOURNÉE 2'!$C$10:$V$259,20,FALSE)),"",VLOOKUP(CA96,'JOURNÉE 2'!$C$10:$V$259,20,FALSE))</f>
        <v/>
      </c>
      <c r="CK96" s="1263" t="str">
        <f t="shared" si="48"/>
        <v/>
      </c>
      <c r="CL96" s="1266" t="s">
        <v>2029</v>
      </c>
      <c r="CM96" s="476" t="s">
        <v>2029</v>
      </c>
      <c r="CN96" s="476" t="s">
        <v>2029</v>
      </c>
      <c r="CO96" s="476" t="s">
        <v>2029</v>
      </c>
      <c r="CP96" s="476"/>
      <c r="CQ96" s="476"/>
      <c r="CR96" s="476"/>
      <c r="CS96" s="476"/>
      <c r="CT96" s="476"/>
      <c r="CU96" s="477"/>
      <c r="CV96" s="476"/>
      <c r="CW96" s="1270"/>
      <c r="CX96" s="11"/>
      <c r="CY96" s="1551"/>
      <c r="CZ96" s="7" t="str">
        <f>IF('JOURNÉE 1'!C61="","",'JOURNÉE 1'!C61)</f>
        <v/>
      </c>
      <c r="DA96" s="7" t="str">
        <f t="shared" si="51"/>
        <v/>
      </c>
      <c r="DB96" s="7" t="str">
        <f>IF('JOURNÉE 1'!AC61=0,"",'JOURNÉE 1'!AC61)</f>
        <v/>
      </c>
      <c r="DC96" s="7" t="str">
        <f>IF('JOURNÉE 1'!AP61=0,"",'JOURNÉE 1'!AP61)</f>
        <v/>
      </c>
      <c r="DD96" s="17" t="str">
        <f>IF(ISNA(VLOOKUP(BY60,'JOURNÉE 2'!$C$46:$AJ$81,1,FALSE)),"",VLOOKUP(BY60,'JOURNÉE 2'!$C$46:$AJ$81,1,FALSE))</f>
        <v/>
      </c>
      <c r="DE96" s="7" t="str">
        <f t="array" ref="DE96">IFERROR(INDEX(DD$81:DD$116,SMALL(IF(FREQUENCY(IF(DD$81:DD$152&lt;&gt;"",MATCH(DD$81:DD$152,DD$81:DD$152,0),""),ROW(DD$81:DD$152)-81)&gt;1,ROW(DD$81:DD$152)-81,""),ROW(A16))),"")</f>
        <v/>
      </c>
      <c r="DF96" s="468" t="str">
        <f t="array" ref="DF96">IF(DE96="","",MIN(IF(CZ$81:CZ$152=$DE96,DB$81:DB$152,"")))</f>
        <v/>
      </c>
      <c r="DG96" s="468" t="str">
        <f t="array" ref="DG96">IF(DE96="","",MIN(IF(CZ$81:CZ$152=$DE96,DC$81:DC$152,"")))</f>
        <v/>
      </c>
      <c r="DH96" s="7" t="str">
        <f>IF(ISNA(VLOOKUP(DD96,'JOURNÉE 1'!$C$46:$AC$81,24,FALSE)),"",VLOOKUP(DD96,'JOURNÉE 1'!$C$46:$AC$81,24,FALSE))</f>
        <v/>
      </c>
      <c r="DI96" s="7" t="str">
        <f>IF(ISNA(VLOOKUP(DD96,'JOURNÉE 1'!$C$46:$AP$81,35,FALSE)),"",VLOOKUP(DD96,'JOURNÉE 1'!$C$46:$AP$81,35,FALSE))</f>
        <v/>
      </c>
      <c r="DJ96" s="7" t="str">
        <f t="shared" si="24"/>
        <v/>
      </c>
      <c r="DK96" s="7" t="str">
        <f t="shared" si="25"/>
        <v/>
      </c>
      <c r="DL96" s="468" t="str">
        <f t="shared" si="26"/>
        <v/>
      </c>
      <c r="DM96" s="468" t="str">
        <f t="shared" si="27"/>
        <v/>
      </c>
      <c r="DN96" s="7" t="str">
        <f t="shared" si="28"/>
        <v/>
      </c>
      <c r="DO96" s="7"/>
      <c r="DP96" s="7"/>
      <c r="DQ96" s="7"/>
      <c r="DR96" s="11"/>
      <c r="DS96" s="469" t="str">
        <f ca="1">OFFSET($DK$9,INT((ROWS($1:88)-1)/2),MOD(ROWS($1:88)+1,2))</f>
        <v/>
      </c>
      <c r="DT96" s="7" t="str">
        <f t="shared" ca="1" si="29"/>
        <v/>
      </c>
      <c r="DU96" s="468" t="str">
        <f ca="1">OFFSET($DM$9,INT((ROWS($1:88)-1)/2),MOD(ROWS($1:88)+1,2))</f>
        <v/>
      </c>
      <c r="DV96" s="7" t="str">
        <f ca="1">IF(DT96="","",IF(DT96=0,"",IF(DT96="AB","",RANK(DT96,$DT$9:$DT$151,1)+COUNTIF($DT$9:DT96,DT96)-1)))</f>
        <v/>
      </c>
      <c r="DW96" s="468" t="str">
        <f t="shared" ca="1" si="30"/>
        <v/>
      </c>
      <c r="DX96" s="469" t="str">
        <f ca="1">OFFSET($DK$81,INT((ROWS($1:88)-1)/2),MOD(ROWS($1:88)+1,2))</f>
        <v/>
      </c>
      <c r="DY96" s="7" t="str">
        <f t="shared" ca="1" si="31"/>
        <v/>
      </c>
      <c r="DZ96" s="468" t="str">
        <f ca="1">OFFSET($DM$81,INT((ROWS($1:88)-1)/2),MOD(ROWS($1:88)+1,2))</f>
        <v/>
      </c>
      <c r="EA96" s="7" t="str">
        <f ca="1">IF(DY96="","",IF(DY96=0,"",IF(DY96="AB","",RANK(DY96,$DY$9:$DY$151,1)+COUNTIF($DY$9:DY96,DY96)-1)))</f>
        <v/>
      </c>
      <c r="EB96" s="468" t="str">
        <f t="shared" ca="1" si="32"/>
        <v/>
      </c>
      <c r="EC96" s="469" t="str">
        <f ca="1">OFFSET($DK$153,INT((ROWS($1:88)-1)/2),MOD(ROWS($1:88)+1,2))</f>
        <v/>
      </c>
      <c r="ED96" s="7" t="str">
        <f t="shared" ca="1" si="33"/>
        <v/>
      </c>
      <c r="EE96" s="468" t="str">
        <f ca="1">OFFSET($DM$153,INT((ROWS($1:88)-1)/2),MOD(ROWS($1:88)+1,2))</f>
        <v/>
      </c>
      <c r="EF96" s="7" t="str">
        <f ca="1">IF(EC96="","",IF(EC96=0,"",IF(EC96="AB","",RANK(EC96,$EC$9:$EC$104,1)+COUNTIF($EC$9:EC96,EC96)-1)))</f>
        <v/>
      </c>
      <c r="EG96" s="498" t="str">
        <f t="shared" ca="1" si="34"/>
        <v/>
      </c>
      <c r="EH96" s="7"/>
      <c r="EI96" s="7"/>
      <c r="EJ96" s="7"/>
      <c r="EK96" s="7"/>
      <c r="EL96" s="7"/>
      <c r="EM96" s="469" t="str">
        <f ca="1">OFFSET($DK$237,INT((ROWS($1:88)-1)/2),MOD(ROWS($1:88)+1,2))</f>
        <v/>
      </c>
      <c r="EN96" s="7" t="str">
        <f t="shared" ca="1" si="37"/>
        <v/>
      </c>
      <c r="EO96" s="468" t="str">
        <f ca="1">OFFSET($DM$237,INT((ROWS($1:88)-1)/2),MOD(ROWS($1:88)+1,2))</f>
        <v/>
      </c>
      <c r="EP96" s="7" t="str">
        <f ca="1">IF(EN96="","",IF(EN96=0,"",IF(EN96="AB","",RANK(EN96,$EN$9:$EN$128,1)+COUNTIF($EN$9:EN96,EN96)-1)))</f>
        <v/>
      </c>
      <c r="EQ96" s="7" t="str">
        <f t="shared" ca="1" si="38"/>
        <v/>
      </c>
      <c r="ER96" s="469" t="str">
        <f ca="1">OFFSET($DK$305,INT((ROWS($1:88)-1)/2),MOD(ROWS($1:88)+1,2))</f>
        <v/>
      </c>
      <c r="ES96" s="7" t="str">
        <f t="shared" ca="1" si="39"/>
        <v/>
      </c>
      <c r="ET96" s="468" t="str">
        <f ca="1">OFFSET($DM$305,INT((ROWS($1:88)-1)/2),MOD(ROWS($1:88)+1,2))</f>
        <v/>
      </c>
      <c r="EU96" s="7" t="str">
        <f ca="1">IF(ES96="","",IF(ES96=0,"",IF(ES96="AB","",RANK(ES96,$ES$9:$ES$180,1)+COUNTIF($ES$9:ES96,ES96)-1)))</f>
        <v/>
      </c>
      <c r="EV96" s="468" t="str">
        <f t="shared" ca="1" si="40"/>
        <v/>
      </c>
      <c r="EW96" s="469" t="str">
        <f ca="1">OFFSET($DK$373,INT((ROWS($1:88)-1)/2),MOD(ROWS($1:88)+1,2))</f>
        <v/>
      </c>
      <c r="EX96" s="7" t="str">
        <f t="shared" ca="1" si="41"/>
        <v/>
      </c>
      <c r="EY96" s="468" t="str">
        <f ca="1">OFFSET($DM$373,INT((ROWS($1:88)-1)/2),MOD(ROWS($1:88)+1,2))</f>
        <v/>
      </c>
      <c r="EZ96" s="7" t="str">
        <f ca="1">IF(EX96="","",IF(EX96=0,"",IF(EX96="AB","",RANK(EX96,$EX$9:$EX$128,1)+COUNTIF($EX$9:EX96,EX96)-1)))</f>
        <v/>
      </c>
      <c r="FA96" s="468" t="str">
        <f t="shared" ca="1" si="42"/>
        <v/>
      </c>
      <c r="FB96" s="469" t="str">
        <f ca="1">OFFSET($DK$433,INT((ROWS($1:88)-1)/2),MOD(ROWS($1:88)+1,2))</f>
        <v/>
      </c>
      <c r="FC96" s="7" t="str">
        <f t="shared" ca="1" si="44"/>
        <v/>
      </c>
      <c r="FD96" s="468" t="str">
        <f ca="1">OFFSET($DM$433,INT((ROWS($1:88)-1)/2),MOD(ROWS($1:88)+1,2))</f>
        <v/>
      </c>
      <c r="FE96" s="7" t="str">
        <f ca="1">IF(FC96="","",IF(FC96=0,"",IF(FC96="AB","",RANK(FC96,$FC$9:$FC$122,1)+COUNTIF($FC$9:FC96,FC96)-1)))</f>
        <v/>
      </c>
      <c r="FF96" s="7" t="str">
        <f t="shared" ca="1" si="45"/>
        <v/>
      </c>
      <c r="FG96" s="475"/>
    </row>
    <row r="97" spans="1:163" ht="15.75" customHeight="1" x14ac:dyDescent="0.4">
      <c r="A97" s="1639"/>
      <c r="B97" s="1830"/>
      <c r="C97" s="232" t="str">
        <f>IF(ISBLANK('JOURNÉE 2'!C98),"",'JOURNÉE 2'!C98)</f>
        <v/>
      </c>
      <c r="D97" s="98" t="str">
        <f>IF(ISBLANK('JOURNÉE 2'!D98),"",'JOURNÉE 2'!D98)</f>
        <v/>
      </c>
      <c r="E97" s="98" t="str">
        <f>IF(ISBLANK('JOURNÉE 2'!E98),"",'JOURNÉE 2'!E98)</f>
        <v/>
      </c>
      <c r="F97" s="87" t="str">
        <f>IF(ISBLANK('JOURNÉE 2'!F98),"",'JOURNÉE 2'!F98)</f>
        <v/>
      </c>
      <c r="G97" s="87" t="str">
        <f>IF(ISBLANK('JOURNÉE 2'!G98),"",'JOURNÉE 2'!G98)</f>
        <v/>
      </c>
      <c r="H97" s="470" t="str">
        <f>IF(ISBLANK('JOURNÉE 2'!I98),"",'JOURNÉE 2'!I98)</f>
        <v/>
      </c>
      <c r="I97" s="1823" t="str">
        <f>IF(ISBLANK('JOURNÉE 2'!K98),"",'JOURNÉE 2'!K98)</f>
        <v/>
      </c>
      <c r="J97" s="1815" t="str">
        <f>IF(OR(I97="",I97=0,I97=999),"",I97)</f>
        <v/>
      </c>
      <c r="K97" s="1815" t="str">
        <f>IF('JOURNÉE 1'!K98=0,"",'JOURNÉE 1'!K98)</f>
        <v/>
      </c>
      <c r="L97" s="1815" t="str">
        <f>IF(OR(K97="",K97=0,K97=999),"",K97)</f>
        <v/>
      </c>
      <c r="M97" s="87"/>
      <c r="N97" s="87"/>
      <c r="O97" s="87"/>
      <c r="P97" s="87"/>
      <c r="Q97" s="1846" t="str">
        <f>IF(I97="","",I97-$BE$5)</f>
        <v/>
      </c>
      <c r="R97" s="1466" t="str">
        <f>IF(I97="","",RANK(I97,($I$9:$K$260),1))</f>
        <v/>
      </c>
      <c r="S97" s="1466" t="str">
        <f>IF(R97&gt;20,"",IF(R97&lt;=190,40-((R97-1)*2),1))</f>
        <v/>
      </c>
      <c r="T97" s="1485" t="str">
        <f>IF(OR(I97=""),"",RANK(I97,($I$81:$I$103),1))</f>
        <v/>
      </c>
      <c r="U97" s="1485" t="str">
        <f>IF(OR(K97=""),"",RANK(K97,($K$81:$K$103),1))</f>
        <v/>
      </c>
      <c r="V97" s="1485" t="str">
        <f>IF(T97="","",IF(T97&gt;3,"",IF(T97=1,I97,IF(T97=2,I97,IF(T97=3,I97)))))</f>
        <v/>
      </c>
      <c r="W97" s="275" t="str">
        <f>IF(ISBLANK('JOURNÉE 2'!U98),"",'JOURNÉE 2'!U98)</f>
        <v/>
      </c>
      <c r="X97" s="83" t="str">
        <f t="shared" si="0"/>
        <v/>
      </c>
      <c r="Y97" s="140" t="str">
        <f>IF('JOURNÉE 1'!AB98=0,"",'JOURNÉE 1'!AB98)</f>
        <v/>
      </c>
      <c r="Z97" s="83" t="str">
        <f t="shared" si="1"/>
        <v/>
      </c>
      <c r="AA97" s="83" t="str">
        <f t="shared" si="56"/>
        <v/>
      </c>
      <c r="AB97" s="118" t="str">
        <f t="shared" si="57"/>
        <v/>
      </c>
      <c r="AC97" s="83" t="str">
        <f t="shared" si="3"/>
        <v/>
      </c>
      <c r="AD97" s="83" t="str">
        <f>IF('JOURNÉE 1'!AG98="","",'JOURNÉE 1'!AG98)</f>
        <v/>
      </c>
      <c r="AE97" s="455" t="str">
        <f t="shared" si="4"/>
        <v/>
      </c>
      <c r="AF97" s="471" t="str">
        <f t="shared" si="52"/>
        <v/>
      </c>
      <c r="AG97" s="471" t="str">
        <f t="shared" si="6"/>
        <v/>
      </c>
      <c r="AH97" s="471"/>
      <c r="AI97" s="471"/>
      <c r="AJ97" s="83"/>
      <c r="AK97" s="140"/>
      <c r="AL97" s="276" t="str">
        <f t="shared" si="7"/>
        <v/>
      </c>
      <c r="AM97" s="87" t="str">
        <f t="shared" si="8"/>
        <v/>
      </c>
      <c r="AN97" s="471" t="str">
        <f t="shared" si="53"/>
        <v/>
      </c>
      <c r="AO97" s="471" t="str">
        <f t="shared" si="10"/>
        <v/>
      </c>
      <c r="AP97" s="457" t="str">
        <f t="shared" si="11"/>
        <v/>
      </c>
      <c r="AQ97" s="284" t="str">
        <f>IF('JOURNÉE 1'!AP98="","",'JOURNÉE 1'!AP98)</f>
        <v/>
      </c>
      <c r="AR97" s="270" t="str">
        <f>IF('JOURNÉE 1'!AT98="","",'JOURNÉE 1'!AT98)</f>
        <v/>
      </c>
      <c r="AS97" s="284" t="str">
        <f t="shared" si="58"/>
        <v/>
      </c>
      <c r="AT97" s="270" t="str">
        <f t="shared" si="13"/>
        <v/>
      </c>
      <c r="AU97" s="270"/>
      <c r="AV97" s="286"/>
      <c r="AW97" s="270"/>
      <c r="AX97" s="270"/>
      <c r="AY97" s="270" t="str">
        <f t="shared" si="54"/>
        <v/>
      </c>
      <c r="AZ97" s="271" t="str">
        <f t="shared" si="15"/>
        <v/>
      </c>
      <c r="BA97" s="272" t="str">
        <f t="shared" si="16"/>
        <v/>
      </c>
      <c r="BB97" s="273" t="str">
        <f t="shared" si="59"/>
        <v/>
      </c>
      <c r="BC97" s="472" t="str">
        <f t="shared" si="18"/>
        <v/>
      </c>
      <c r="BD97" s="319"/>
      <c r="BE97" s="278" t="str">
        <f t="shared" si="19"/>
        <v/>
      </c>
      <c r="BF97" s="1639"/>
      <c r="BG97" s="1639"/>
      <c r="BH97" s="1823" t="str">
        <f>IF('JOURNÉE 1'!K98=0,"",'JOURNÉE 1'!K98)</f>
        <v/>
      </c>
      <c r="BI97" s="1815" t="str">
        <f>IF(ISBLANK('JOURNÉE 2'!K98),"",'JOURNÉE 2'!K98)</f>
        <v/>
      </c>
      <c r="BJ97" s="1817" t="str">
        <f>IF(BW97="","",BW97)</f>
        <v/>
      </c>
      <c r="BK97" s="483"/>
      <c r="BL97" s="11"/>
      <c r="BM97" s="1513" t="str">
        <f>IF(OR(C97="",C98=""),"",CONCATENATE(C97,C98))</f>
        <v/>
      </c>
      <c r="BN97" s="1606" t="str">
        <f>IF(OR('JOURNÉE 1'!C98="",'JOURNÉE 1'!C99=""),"",CONCATENATE('JOURNÉE 1'!C98,'JOURNÉE 1'!C99))</f>
        <v/>
      </c>
      <c r="BO97" s="1606" t="str">
        <f>IF(I97="","",I97)</f>
        <v/>
      </c>
      <c r="BP97" s="1855">
        <f>IF(ISNA(VLOOKUP(BM97,'JOURNÉE 1'!$BI$10:$BK$257,2,FALSE)),"",VLOOKUP(BM97,'JOURNÉE 1'!$BI$10:$BK$257,2,FALSE))</f>
        <v>0</v>
      </c>
      <c r="BQ97" s="1606" t="str">
        <f>IF(BO97="","",MIN(BO97:BP97))</f>
        <v/>
      </c>
      <c r="BR97" s="1851" t="str">
        <f>IF(BS97="","",MIN(BS97:BT97))</f>
        <v/>
      </c>
      <c r="BS97" s="1606" t="str">
        <f>IF('JOURNÉE 1'!L98=0,"",'JOURNÉE 1'!L98)</f>
        <v/>
      </c>
      <c r="BT97" s="1809" t="str">
        <f>IF(ISNA(VLOOKUP(BN97,'JOURNÉE 2'!$BE$10:$BF$257,2,FALSE)),"",VLOOKUP(BN97,'JOURNÉE 2'!$BE$10:$BF$257,2,FALSE))</f>
        <v/>
      </c>
      <c r="BU97" s="1606" t="str">
        <f>IF(BT97=BR97,"",BR97)</f>
        <v/>
      </c>
      <c r="BV97" s="1795" t="str">
        <f>IF(BP97=BQ97,"",BQ97)</f>
        <v/>
      </c>
      <c r="BW97" s="1797"/>
      <c r="BX97" s="474" t="str">
        <f t="shared" si="20"/>
        <v/>
      </c>
      <c r="BY97" s="475" t="str">
        <f>IF('JOURNÉE 1'!C98=0,"",'JOURNÉE 1'!C98)</f>
        <v/>
      </c>
      <c r="BZ97" s="7">
        <v>89</v>
      </c>
      <c r="CA97" s="1445" t="s">
        <v>107</v>
      </c>
      <c r="CB97" s="1446">
        <v>11.6</v>
      </c>
      <c r="CC97" s="1447" t="s">
        <v>2017</v>
      </c>
      <c r="CD97" s="17" t="s">
        <v>2023</v>
      </c>
      <c r="CE97" s="882" t="str">
        <f t="shared" si="55"/>
        <v>MAX2</v>
      </c>
      <c r="CF97" s="878" t="s">
        <v>109</v>
      </c>
      <c r="CG97" s="7"/>
      <c r="CH97" s="94"/>
      <c r="CI97" s="1301" t="str">
        <f>IF(ISNA(VLOOKUP(CA97,'JOURNÉE 1'!$C$10:$AC$257,27,FALSE)),"",VLOOKUP(CA97,'JOURNÉE 1'!$C$10:$AC$257,27,FALSE))</f>
        <v/>
      </c>
      <c r="CJ97" s="465" t="str">
        <f>IF(ISNA(VLOOKUP(CA97,'JOURNÉE 2'!$C$10:$V$259,20,FALSE)),"",VLOOKUP(CA97,'JOURNÉE 2'!$C$10:$V$259,20,FALSE))</f>
        <v/>
      </c>
      <c r="CK97" s="1263" t="str">
        <f t="shared" si="48"/>
        <v/>
      </c>
      <c r="CL97" s="1266" t="s">
        <v>2029</v>
      </c>
      <c r="CM97" s="476" t="s">
        <v>2029</v>
      </c>
      <c r="CN97" s="476" t="s">
        <v>2029</v>
      </c>
      <c r="CO97" s="476" t="s">
        <v>2029</v>
      </c>
      <c r="CP97" s="476"/>
      <c r="CQ97" s="476"/>
      <c r="CR97" s="476"/>
      <c r="CS97" s="476"/>
      <c r="CT97" s="476"/>
      <c r="CU97" s="477"/>
      <c r="CV97" s="476"/>
      <c r="CW97" s="1270"/>
      <c r="CX97" s="11"/>
      <c r="CY97" s="1551"/>
      <c r="CZ97" s="7" t="str">
        <f>IF('JOURNÉE 1'!C62="","",'JOURNÉE 1'!C62)</f>
        <v/>
      </c>
      <c r="DA97" s="7" t="str">
        <f t="shared" si="51"/>
        <v/>
      </c>
      <c r="DB97" s="7" t="str">
        <f>IF('JOURNÉE 1'!AC62=0,"",'JOURNÉE 1'!AC62)</f>
        <v/>
      </c>
      <c r="DC97" s="7" t="str">
        <f>IF('JOURNÉE 1'!AP62=0,"",'JOURNÉE 1'!AP62)</f>
        <v/>
      </c>
      <c r="DD97" s="17" t="str">
        <f>IF(ISNA(VLOOKUP(BY61,'JOURNÉE 2'!$C$46:$AJ$81,1,FALSE)),"",VLOOKUP(BY61,'JOURNÉE 2'!$C$46:$AJ$81,1,FALSE))</f>
        <v/>
      </c>
      <c r="DE97" s="7" t="str">
        <f t="array" ref="DE97">IFERROR(INDEX(DD$81:DD$116,SMALL(IF(FREQUENCY(IF(DD$81:DD$152&lt;&gt;"",MATCH(DD$81:DD$152,DD$81:DD$152,0),""),ROW(DD$81:DD$152)-81)&gt;1,ROW(DD$81:DD$152)-81,""),ROW(A17))),"")</f>
        <v/>
      </c>
      <c r="DF97" s="468" t="str">
        <f t="array" ref="DF97">IF(DE97="","",MIN(IF(CZ$81:CZ$152=$DE97,DB$81:DB$152,"")))</f>
        <v/>
      </c>
      <c r="DG97" s="468" t="str">
        <f t="array" ref="DG97">IF(DE97="","",MIN(IF(CZ$81:CZ$152=$DE97,DC$81:DC$152,"")))</f>
        <v/>
      </c>
      <c r="DH97" s="7" t="str">
        <f>IF(ISNA(VLOOKUP(DD97,'JOURNÉE 1'!$C$46:$AC$81,24,FALSE)),"",VLOOKUP(DD97,'JOURNÉE 1'!$C$46:$AC$81,24,FALSE))</f>
        <v/>
      </c>
      <c r="DI97" s="7" t="str">
        <f>IF(ISNA(VLOOKUP(DD97,'JOURNÉE 1'!$C$46:$AP$81,35,FALSE)),"",VLOOKUP(DD97,'JOURNÉE 1'!$C$46:$AP$81,35,FALSE))</f>
        <v/>
      </c>
      <c r="DJ97" s="7" t="str">
        <f t="shared" si="24"/>
        <v/>
      </c>
      <c r="DK97" s="7" t="str">
        <f t="shared" si="25"/>
        <v/>
      </c>
      <c r="DL97" s="468" t="str">
        <f t="shared" si="26"/>
        <v/>
      </c>
      <c r="DM97" s="468" t="str">
        <f t="shared" si="27"/>
        <v/>
      </c>
      <c r="DN97" s="7" t="str">
        <f t="shared" si="28"/>
        <v/>
      </c>
      <c r="DO97" s="7"/>
      <c r="DP97" s="7"/>
      <c r="DQ97" s="7"/>
      <c r="DR97" s="11"/>
      <c r="DS97" s="469" t="str">
        <f ca="1">OFFSET($DK$9,INT((ROWS($1:89)-1)/2),MOD(ROWS($1:89)+1,2))</f>
        <v/>
      </c>
      <c r="DT97" s="7" t="str">
        <f t="shared" ca="1" si="29"/>
        <v/>
      </c>
      <c r="DU97" s="468" t="str">
        <f ca="1">OFFSET($DM$9,INT((ROWS($1:89)-1)/2),MOD(ROWS($1:89)+1,2))</f>
        <v/>
      </c>
      <c r="DV97" s="7" t="str">
        <f ca="1">IF(DT97="","",IF(DT97=0,"",IF(DT97="AB","",RANK(DT97,$DT$9:$DT$151,1)+COUNTIF($DT$9:DT97,DT97)-1)))</f>
        <v/>
      </c>
      <c r="DW97" s="468" t="str">
        <f t="shared" ca="1" si="30"/>
        <v/>
      </c>
      <c r="DX97" s="469" t="str">
        <f ca="1">OFFSET($DK$81,INT((ROWS($1:89)-1)/2),MOD(ROWS($1:89)+1,2))</f>
        <v/>
      </c>
      <c r="DY97" s="7" t="str">
        <f t="shared" ca="1" si="31"/>
        <v/>
      </c>
      <c r="DZ97" s="468" t="str">
        <f ca="1">OFFSET($DM$81,INT((ROWS($1:89)-1)/2),MOD(ROWS($1:89)+1,2))</f>
        <v/>
      </c>
      <c r="EA97" s="7" t="str">
        <f ca="1">IF(DY97="","",IF(DY97=0,"",IF(DY97="AB","",RANK(DY97,$DY$9:$DY$151,1)+COUNTIF($DY$9:DY97,DY97)-1)))</f>
        <v/>
      </c>
      <c r="EB97" s="468" t="str">
        <f t="shared" ca="1" si="32"/>
        <v/>
      </c>
      <c r="EC97" s="469" t="str">
        <f ca="1">OFFSET($DK$153,INT((ROWS($1:89)-1)/2),MOD(ROWS($1:89)+1,2))</f>
        <v/>
      </c>
      <c r="ED97" s="7" t="str">
        <f t="shared" ca="1" si="33"/>
        <v/>
      </c>
      <c r="EE97" s="468" t="str">
        <f ca="1">OFFSET($DM$153,INT((ROWS($1:89)-1)/2),MOD(ROWS($1:89)+1,2))</f>
        <v/>
      </c>
      <c r="EF97" s="7" t="str">
        <f ca="1">IF(EC97="","",IF(EC97=0,"",IF(EC97="AB","",RANK(EC97,$EC$9:$EC$104,1)+COUNTIF($EC$9:EC97,EC97)-1)))</f>
        <v/>
      </c>
      <c r="EG97" s="498" t="str">
        <f t="shared" ca="1" si="34"/>
        <v/>
      </c>
      <c r="EH97" s="7"/>
      <c r="EI97" s="7"/>
      <c r="EJ97" s="7"/>
      <c r="EK97" s="7"/>
      <c r="EL97" s="7"/>
      <c r="EM97" s="469">
        <f ca="1">OFFSET($DK$237,INT((ROWS($1:89)-1)/2),MOD(ROWS($1:89)+1,2))</f>
        <v>77</v>
      </c>
      <c r="EN97" s="7">
        <f t="shared" ca="1" si="37"/>
        <v>77</v>
      </c>
      <c r="EO97" s="468">
        <f ca="1">OFFSET($DM$237,INT((ROWS($1:89)-1)/2),MOD(ROWS($1:89)+1,2))</f>
        <v>71.400000000000006</v>
      </c>
      <c r="EP97" s="7">
        <f ca="1">IF(EN97="","",IF(EN97=0,"",IF(EN97="AB","",RANK(EN97,$EN$9:$EN$128,1)+COUNTIF($EN$9:EN97,EN97)-1)))</f>
        <v>2</v>
      </c>
      <c r="EQ97" s="7" t="str">
        <f t="shared" ca="1" si="38"/>
        <v/>
      </c>
      <c r="ER97" s="469" t="str">
        <f ca="1">OFFSET($DK$305,INT((ROWS($1:89)-1)/2),MOD(ROWS($1:89)+1,2))</f>
        <v/>
      </c>
      <c r="ES97" s="7" t="str">
        <f t="shared" ca="1" si="39"/>
        <v/>
      </c>
      <c r="ET97" s="468" t="str">
        <f ca="1">OFFSET($DM$305,INT((ROWS($1:89)-1)/2),MOD(ROWS($1:89)+1,2))</f>
        <v/>
      </c>
      <c r="EU97" s="7" t="str">
        <f ca="1">IF(ES97="","",IF(ES97=0,"",IF(ES97="AB","",RANK(ES97,$ES$9:$ES$180,1)+COUNTIF($ES$9:ES97,ES97)-1)))</f>
        <v/>
      </c>
      <c r="EV97" s="468" t="str">
        <f t="shared" ca="1" si="40"/>
        <v/>
      </c>
      <c r="EW97" s="469" t="str">
        <f ca="1">OFFSET($DK$373,INT((ROWS($1:89)-1)/2),MOD(ROWS($1:89)+1,2))</f>
        <v/>
      </c>
      <c r="EX97" s="7" t="str">
        <f t="shared" ca="1" si="41"/>
        <v/>
      </c>
      <c r="EY97" s="468" t="str">
        <f ca="1">OFFSET($DM$373,INT((ROWS($1:89)-1)/2),MOD(ROWS($1:89)+1,2))</f>
        <v/>
      </c>
      <c r="EZ97" s="7" t="str">
        <f ca="1">IF(EX97="","",IF(EX97=0,"",IF(EX97="AB","",RANK(EX97,$EX$9:$EX$128,1)+COUNTIF($EX$9:EX97,EX97)-1)))</f>
        <v/>
      </c>
      <c r="FA97" s="468" t="str">
        <f t="shared" ca="1" si="42"/>
        <v/>
      </c>
      <c r="FB97" s="469" t="str">
        <f ca="1">OFFSET($DK$433,INT((ROWS($1:89)-1)/2),MOD(ROWS($1:89)+1,2))</f>
        <v/>
      </c>
      <c r="FC97" s="7" t="str">
        <f t="shared" ca="1" si="44"/>
        <v/>
      </c>
      <c r="FD97" s="468" t="str">
        <f ca="1">OFFSET($DM$433,INT((ROWS($1:89)-1)/2),MOD(ROWS($1:89)+1,2))</f>
        <v/>
      </c>
      <c r="FE97" s="7" t="str">
        <f ca="1">IF(FC97="","",IF(FC97=0,"",IF(FC97="AB","",RANK(FC97,$FC$9:$FC$122,1)+COUNTIF($FC$9:FC97,FC97)-1)))</f>
        <v/>
      </c>
      <c r="FF97" s="7" t="str">
        <f t="shared" ca="1" si="45"/>
        <v/>
      </c>
      <c r="FG97" s="475"/>
    </row>
    <row r="98" spans="1:163" ht="15.75" customHeight="1" x14ac:dyDescent="0.4">
      <c r="A98" s="1639"/>
      <c r="B98" s="1483"/>
      <c r="C98" s="232" t="str">
        <f>IF(ISBLANK('JOURNÉE 2'!C99),"",'JOURNÉE 2'!C99)</f>
        <v/>
      </c>
      <c r="D98" s="98" t="str">
        <f>IF(ISBLANK('JOURNÉE 2'!D99),"",'JOURNÉE 2'!D99)</f>
        <v/>
      </c>
      <c r="E98" s="98" t="str">
        <f>IF(ISBLANK('JOURNÉE 2'!E99),"",'JOURNÉE 2'!E99)</f>
        <v/>
      </c>
      <c r="F98" s="87" t="str">
        <f>IF(ISBLANK('JOURNÉE 2'!F99),"",'JOURNÉE 2'!F99)</f>
        <v/>
      </c>
      <c r="G98" s="87" t="str">
        <f>IF(ISBLANK('JOURNÉE 2'!G99),"",'JOURNÉE 2'!G99)</f>
        <v/>
      </c>
      <c r="H98" s="470" t="str">
        <f>IF(ISBLANK('JOURNÉE 2'!I99),"",'JOURNÉE 2'!I99)</f>
        <v/>
      </c>
      <c r="I98" s="1833"/>
      <c r="J98" s="1465"/>
      <c r="K98" s="1465"/>
      <c r="L98" s="1465"/>
      <c r="M98" s="87"/>
      <c r="N98" s="87"/>
      <c r="O98" s="87"/>
      <c r="P98" s="87"/>
      <c r="Q98" s="1847"/>
      <c r="R98" s="1465"/>
      <c r="S98" s="1465"/>
      <c r="T98" s="1465"/>
      <c r="U98" s="1465"/>
      <c r="V98" s="1465"/>
      <c r="W98" s="275" t="str">
        <f>IF(ISBLANK('JOURNÉE 2'!U99),"",'JOURNÉE 2'!U99)</f>
        <v/>
      </c>
      <c r="X98" s="83" t="str">
        <f t="shared" si="0"/>
        <v/>
      </c>
      <c r="Y98" s="140" t="str">
        <f>IF('JOURNÉE 1'!AB99=0,"",'JOURNÉE 1'!AB99)</f>
        <v/>
      </c>
      <c r="Z98" s="83" t="str">
        <f t="shared" si="1"/>
        <v/>
      </c>
      <c r="AA98" s="83" t="str">
        <f t="shared" si="56"/>
        <v/>
      </c>
      <c r="AB98" s="118" t="str">
        <f t="shared" si="57"/>
        <v/>
      </c>
      <c r="AC98" s="83" t="str">
        <f t="shared" si="3"/>
        <v/>
      </c>
      <c r="AD98" s="83" t="str">
        <f>IF('JOURNÉE 1'!AG99="","",'JOURNÉE 1'!AG99)</f>
        <v/>
      </c>
      <c r="AE98" s="455" t="str">
        <f t="shared" si="4"/>
        <v/>
      </c>
      <c r="AF98" s="471" t="str">
        <f t="shared" si="52"/>
        <v/>
      </c>
      <c r="AG98" s="471" t="str">
        <f t="shared" si="6"/>
        <v/>
      </c>
      <c r="AH98" s="471"/>
      <c r="AI98" s="471"/>
      <c r="AJ98" s="83"/>
      <c r="AK98" s="140"/>
      <c r="AL98" s="276" t="str">
        <f t="shared" si="7"/>
        <v/>
      </c>
      <c r="AM98" s="87" t="str">
        <f t="shared" si="8"/>
        <v/>
      </c>
      <c r="AN98" s="471" t="str">
        <f t="shared" si="53"/>
        <v/>
      </c>
      <c r="AO98" s="471" t="str">
        <f t="shared" si="10"/>
        <v/>
      </c>
      <c r="AP98" s="457" t="str">
        <f t="shared" si="11"/>
        <v/>
      </c>
      <c r="AQ98" s="284" t="str">
        <f>IF('JOURNÉE 1'!AP99="","",'JOURNÉE 1'!AP99)</f>
        <v/>
      </c>
      <c r="AR98" s="270" t="str">
        <f>IF('JOURNÉE 1'!AT99="","",'JOURNÉE 1'!AT99)</f>
        <v/>
      </c>
      <c r="AS98" s="284" t="str">
        <f t="shared" si="58"/>
        <v/>
      </c>
      <c r="AT98" s="270" t="str">
        <f t="shared" si="13"/>
        <v/>
      </c>
      <c r="AU98" s="270"/>
      <c r="AV98" s="286"/>
      <c r="AW98" s="270"/>
      <c r="AX98" s="270"/>
      <c r="AY98" s="270" t="str">
        <f t="shared" si="54"/>
        <v/>
      </c>
      <c r="AZ98" s="271" t="str">
        <f t="shared" si="15"/>
        <v/>
      </c>
      <c r="BA98" s="272" t="str">
        <f t="shared" si="16"/>
        <v/>
      </c>
      <c r="BB98" s="273" t="str">
        <f t="shared" si="59"/>
        <v/>
      </c>
      <c r="BC98" s="472" t="str">
        <f t="shared" si="18"/>
        <v/>
      </c>
      <c r="BD98" s="319"/>
      <c r="BE98" s="278" t="str">
        <f t="shared" si="19"/>
        <v/>
      </c>
      <c r="BF98" s="1639"/>
      <c r="BG98" s="1639"/>
      <c r="BH98" s="1833"/>
      <c r="BI98" s="1465"/>
      <c r="BJ98" s="1849"/>
      <c r="BK98" s="483"/>
      <c r="BL98" s="11"/>
      <c r="BM98" s="1723"/>
      <c r="BN98" s="1528"/>
      <c r="BO98" s="1528"/>
      <c r="BP98" s="1528"/>
      <c r="BQ98" s="1528"/>
      <c r="BR98" s="1852"/>
      <c r="BS98" s="1528"/>
      <c r="BT98" s="1514"/>
      <c r="BU98" s="1528"/>
      <c r="BV98" s="1796"/>
      <c r="BW98" s="1798"/>
      <c r="BX98" s="474" t="str">
        <f t="shared" si="20"/>
        <v/>
      </c>
      <c r="BY98" s="475" t="str">
        <f>IF('JOURNÉE 1'!C99=0,"",'JOURNÉE 1'!C99)</f>
        <v/>
      </c>
      <c r="BZ98" s="7">
        <v>90</v>
      </c>
      <c r="CA98" s="1445" t="s">
        <v>110</v>
      </c>
      <c r="CB98" s="1446">
        <v>36</v>
      </c>
      <c r="CC98" s="1447" t="s">
        <v>2018</v>
      </c>
      <c r="CD98" s="17" t="s">
        <v>2023</v>
      </c>
      <c r="CE98" s="882" t="str">
        <f t="shared" si="55"/>
        <v>MAX3</v>
      </c>
      <c r="CF98" s="878" t="s">
        <v>107</v>
      </c>
      <c r="CG98" s="7"/>
      <c r="CH98" s="94"/>
      <c r="CI98" s="1301" t="str">
        <f>IF(ISNA(VLOOKUP(CA98,'JOURNÉE 1'!$C$10:$AC$257,27,FALSE)),"",VLOOKUP(CA98,'JOURNÉE 1'!$C$10:$AC$257,27,FALSE))</f>
        <v/>
      </c>
      <c r="CJ98" s="465" t="str">
        <f>IF(ISNA(VLOOKUP(CA98,'JOURNÉE 2'!$C$10:$V$259,20,FALSE)),"",VLOOKUP(CA98,'JOURNÉE 2'!$C$10:$V$259,20,FALSE))</f>
        <v/>
      </c>
      <c r="CK98" s="1263" t="str">
        <f t="shared" si="48"/>
        <v/>
      </c>
      <c r="CL98" s="1266" t="s">
        <v>2029</v>
      </c>
      <c r="CM98" s="476" t="s">
        <v>2029</v>
      </c>
      <c r="CN98" s="476" t="s">
        <v>2029</v>
      </c>
      <c r="CO98" s="476" t="s">
        <v>2029</v>
      </c>
      <c r="CP98" s="476"/>
      <c r="CQ98" s="476"/>
      <c r="CR98" s="476"/>
      <c r="CS98" s="476"/>
      <c r="CT98" s="476"/>
      <c r="CU98" s="477"/>
      <c r="CV98" s="476"/>
      <c r="CW98" s="1270"/>
      <c r="CX98" s="11"/>
      <c r="CY98" s="1551"/>
      <c r="CZ98" s="7" t="str">
        <f>IF('JOURNÉE 1'!C63="","",'JOURNÉE 1'!C63)</f>
        <v/>
      </c>
      <c r="DA98" s="7" t="str">
        <f t="shared" si="51"/>
        <v/>
      </c>
      <c r="DB98" s="7" t="str">
        <f>IF('JOURNÉE 1'!AC63=0,"",'JOURNÉE 1'!AC63)</f>
        <v/>
      </c>
      <c r="DC98" s="7" t="str">
        <f>IF('JOURNÉE 1'!AP63=0,"",'JOURNÉE 1'!AP63)</f>
        <v/>
      </c>
      <c r="DD98" s="17" t="str">
        <f>IF(ISNA(VLOOKUP(BY62,'JOURNÉE 2'!$C$46:$AJ$81,1,FALSE)),"",VLOOKUP(BY62,'JOURNÉE 2'!$C$46:$AJ$81,1,FALSE))</f>
        <v/>
      </c>
      <c r="DE98" s="7" t="str">
        <f t="array" ref="DE98">IFERROR(INDEX(DD$81:DD$116,SMALL(IF(FREQUENCY(IF(DD$81:DD$152&lt;&gt;"",MATCH(DD$81:DD$152,DD$81:DD$152,0),""),ROW(DD$81:DD$152)-81)&gt;1,ROW(DD$81:DD$152)-81,""),ROW(A18))),"")</f>
        <v/>
      </c>
      <c r="DF98" s="468" t="str">
        <f t="array" ref="DF98">IF(DE98="","",MIN(IF(CZ$81:CZ$152=$DE98,DB$81:DB$152,"")))</f>
        <v/>
      </c>
      <c r="DG98" s="468" t="str">
        <f t="array" ref="DG98">IF(DE98="","",MIN(IF(CZ$81:CZ$152=$DE98,DC$81:DC$152,"")))</f>
        <v/>
      </c>
      <c r="DH98" s="7" t="str">
        <f>IF(ISNA(VLOOKUP(DD98,'JOURNÉE 1'!$C$46:$AC$81,24,FALSE)),"",VLOOKUP(DD98,'JOURNÉE 1'!$C$46:$AC$81,24,FALSE))</f>
        <v/>
      </c>
      <c r="DI98" s="7" t="str">
        <f>IF(ISNA(VLOOKUP(DD98,'JOURNÉE 1'!$C$46:$AP$81,35,FALSE)),"",VLOOKUP(DD98,'JOURNÉE 1'!$C$46:$AP$81,35,FALSE))</f>
        <v/>
      </c>
      <c r="DJ98" s="7" t="str">
        <f t="shared" si="24"/>
        <v/>
      </c>
      <c r="DK98" s="7" t="str">
        <f t="shared" si="25"/>
        <v/>
      </c>
      <c r="DL98" s="468" t="str">
        <f t="shared" si="26"/>
        <v/>
      </c>
      <c r="DM98" s="468" t="str">
        <f t="shared" si="27"/>
        <v/>
      </c>
      <c r="DN98" s="7" t="str">
        <f t="shared" si="28"/>
        <v/>
      </c>
      <c r="DO98" s="7"/>
      <c r="DP98" s="7"/>
      <c r="DQ98" s="7"/>
      <c r="DR98" s="11"/>
      <c r="DS98" s="469" t="str">
        <f ca="1">OFFSET($DK$9,INT((ROWS($1:90)-1)/2),MOD(ROWS($1:90)+1,2))</f>
        <v/>
      </c>
      <c r="DT98" s="7" t="str">
        <f t="shared" ca="1" si="29"/>
        <v/>
      </c>
      <c r="DU98" s="468" t="str">
        <f ca="1">OFFSET($DM$9,INT((ROWS($1:90)-1)/2),MOD(ROWS($1:90)+1,2))</f>
        <v/>
      </c>
      <c r="DV98" s="7" t="str">
        <f ca="1">IF(DT98="","",IF(DT98=0,"",IF(DT98="AB","",RANK(DT98,$DT$9:$DT$151,1)+COUNTIF($DT$9:DT98,DT98)-1)))</f>
        <v/>
      </c>
      <c r="DW98" s="468" t="str">
        <f t="shared" ca="1" si="30"/>
        <v/>
      </c>
      <c r="DX98" s="469" t="str">
        <f ca="1">OFFSET($DK$81,INT((ROWS($1:90)-1)/2),MOD(ROWS($1:90)+1,2))</f>
        <v/>
      </c>
      <c r="DY98" s="7" t="str">
        <f t="shared" ca="1" si="31"/>
        <v/>
      </c>
      <c r="DZ98" s="468" t="str">
        <f ca="1">OFFSET($DM$81,INT((ROWS($1:90)-1)/2),MOD(ROWS($1:90)+1,2))</f>
        <v/>
      </c>
      <c r="EA98" s="7" t="str">
        <f ca="1">IF(DY98="","",IF(DY98=0,"",IF(DY98="AB","",RANK(DY98,$DY$9:$DY$151,1)+COUNTIF($DY$9:DY98,DY98)-1)))</f>
        <v/>
      </c>
      <c r="EB98" s="468" t="str">
        <f t="shared" ca="1" si="32"/>
        <v/>
      </c>
      <c r="EC98" s="469" t="str">
        <f ca="1">OFFSET($DK$153,INT((ROWS($1:90)-1)/2),MOD(ROWS($1:90)+1,2))</f>
        <v/>
      </c>
      <c r="ED98" s="7" t="str">
        <f t="shared" ca="1" si="33"/>
        <v/>
      </c>
      <c r="EE98" s="468" t="str">
        <f ca="1">OFFSET($DM$153,INT((ROWS($1:90)-1)/2),MOD(ROWS($1:90)+1,2))</f>
        <v/>
      </c>
      <c r="EF98" s="7" t="str">
        <f ca="1">IF(EC98="","",IF(EC98=0,"",IF(EC98="AB","",RANK(EC98,$EC$9:$EC$104,1)+COUNTIF($EC$9:EC98,EC98)-1)))</f>
        <v/>
      </c>
      <c r="EG98" s="498" t="str">
        <f t="shared" ca="1" si="34"/>
        <v/>
      </c>
      <c r="EH98" s="7"/>
      <c r="EI98" s="7"/>
      <c r="EJ98" s="7"/>
      <c r="EK98" s="7"/>
      <c r="EL98" s="7"/>
      <c r="EM98" s="469" t="str">
        <f ca="1">OFFSET($DK$237,INT((ROWS($1:90)-1)/2),MOD(ROWS($1:90)+1,2))</f>
        <v/>
      </c>
      <c r="EN98" s="7" t="str">
        <f t="shared" ca="1" si="37"/>
        <v/>
      </c>
      <c r="EO98" s="468" t="str">
        <f ca="1">OFFSET($DM$237,INT((ROWS($1:90)-1)/2),MOD(ROWS($1:90)+1,2))</f>
        <v/>
      </c>
      <c r="EP98" s="7" t="str">
        <f ca="1">IF(EN98="","",IF(EN98=0,"",IF(EN98="AB","",RANK(EN98,$EN$9:$EN$128,1)+COUNTIF($EN$9:EN98,EN98)-1)))</f>
        <v/>
      </c>
      <c r="EQ98" s="7" t="str">
        <f t="shared" ca="1" si="38"/>
        <v/>
      </c>
      <c r="ER98" s="469" t="str">
        <f ca="1">OFFSET($DK$305,INT((ROWS($1:90)-1)/2),MOD(ROWS($1:90)+1,2))</f>
        <v/>
      </c>
      <c r="ES98" s="7" t="str">
        <f t="shared" ca="1" si="39"/>
        <v/>
      </c>
      <c r="ET98" s="468" t="str">
        <f ca="1">OFFSET($DM$305,INT((ROWS($1:90)-1)/2),MOD(ROWS($1:90)+1,2))</f>
        <v/>
      </c>
      <c r="EU98" s="7" t="str">
        <f ca="1">IF(ES98="","",IF(ES98=0,"",IF(ES98="AB","",RANK(ES98,$ES$9:$ES$180,1)+COUNTIF($ES$9:ES98,ES98)-1)))</f>
        <v/>
      </c>
      <c r="EV98" s="468" t="str">
        <f t="shared" ca="1" si="40"/>
        <v/>
      </c>
      <c r="EW98" s="469" t="str">
        <f ca="1">OFFSET($DK$373,INT((ROWS($1:90)-1)/2),MOD(ROWS($1:90)+1,2))</f>
        <v/>
      </c>
      <c r="EX98" s="7" t="str">
        <f t="shared" ca="1" si="41"/>
        <v/>
      </c>
      <c r="EY98" s="468" t="str">
        <f ca="1">OFFSET($DM$373,INT((ROWS($1:90)-1)/2),MOD(ROWS($1:90)+1,2))</f>
        <v/>
      </c>
      <c r="EZ98" s="7" t="str">
        <f ca="1">IF(EX98="","",IF(EX98=0,"",IF(EX98="AB","",RANK(EX98,$EX$9:$EX$128,1)+COUNTIF($EX$9:EX98,EX98)-1)))</f>
        <v/>
      </c>
      <c r="FA98" s="468" t="str">
        <f t="shared" ca="1" si="42"/>
        <v/>
      </c>
      <c r="FB98" s="469" t="str">
        <f ca="1">OFFSET($DK$433,INT((ROWS($1:90)-1)/2),MOD(ROWS($1:90)+1,2))</f>
        <v/>
      </c>
      <c r="FC98" s="7" t="str">
        <f t="shared" ca="1" si="44"/>
        <v/>
      </c>
      <c r="FD98" s="468" t="str">
        <f ca="1">OFFSET($DM$433,INT((ROWS($1:90)-1)/2),MOD(ROWS($1:90)+1,2))</f>
        <v/>
      </c>
      <c r="FE98" s="7" t="str">
        <f ca="1">IF(FC98="","",IF(FC98=0,"",IF(FC98="AB","",RANK(FC98,$FC$9:$FC$122,1)+COUNTIF($FC$9:FC98,FC98)-1)))</f>
        <v/>
      </c>
      <c r="FF98" s="7" t="str">
        <f t="shared" ca="1" si="45"/>
        <v/>
      </c>
      <c r="FG98" s="475"/>
    </row>
    <row r="99" spans="1:163" ht="15.75" customHeight="1" x14ac:dyDescent="0.4">
      <c r="A99" s="1639"/>
      <c r="B99" s="1831"/>
      <c r="C99" s="232" t="str">
        <f>IF(ISBLANK('JOURNÉE 2'!C100),"",'JOURNÉE 2'!C100)</f>
        <v/>
      </c>
      <c r="D99" s="98" t="str">
        <f>IF(ISBLANK('JOURNÉE 2'!D100),"",'JOURNÉE 2'!D100)</f>
        <v/>
      </c>
      <c r="E99" s="98" t="str">
        <f>IF(ISBLANK('JOURNÉE 2'!E100),"",'JOURNÉE 2'!E100)</f>
        <v/>
      </c>
      <c r="F99" s="87" t="str">
        <f>IF(ISBLANK('JOURNÉE 2'!F100),"",'JOURNÉE 2'!F100)</f>
        <v/>
      </c>
      <c r="G99" s="87" t="str">
        <f>IF(ISBLANK('JOURNÉE 2'!G100),"",'JOURNÉE 2'!G100)</f>
        <v/>
      </c>
      <c r="H99" s="470" t="str">
        <f>IF(ISBLANK('JOURNÉE 2'!I100),"",'JOURNÉE 2'!I100)</f>
        <v/>
      </c>
      <c r="I99" s="1834" t="str">
        <f>IF(ISBLANK('JOURNÉE 2'!K100),"",'JOURNÉE 2'!K100)</f>
        <v/>
      </c>
      <c r="J99" s="1466" t="str">
        <f>IF(OR(I99="",I99=0,I99=999),"",I99)</f>
        <v/>
      </c>
      <c r="K99" s="1466" t="str">
        <f>IF('JOURNÉE 1'!K100=0,"",'JOURNÉE 1'!K100)</f>
        <v/>
      </c>
      <c r="L99" s="1466" t="str">
        <f>IF(OR(K99="",K99=0,K99=999),"",K99)</f>
        <v/>
      </c>
      <c r="M99" s="87"/>
      <c r="N99" s="87"/>
      <c r="O99" s="87"/>
      <c r="P99" s="87"/>
      <c r="Q99" s="1846" t="str">
        <f>IF(I99="","",I99-$BE$5)</f>
        <v/>
      </c>
      <c r="R99" s="1466" t="str">
        <f>IF(I99="","",RANK(I99,($I$9:$K$260),1))</f>
        <v/>
      </c>
      <c r="S99" s="1466" t="str">
        <f>IF(R99&gt;20,"",IF(R99&lt;=190,40-((R99-1)*2),1))</f>
        <v/>
      </c>
      <c r="T99" s="1485" t="str">
        <f>IF(OR(I99=""),"",RANK(I99,($I$81:$I$103),1))</f>
        <v/>
      </c>
      <c r="U99" s="1485" t="str">
        <f>IF(OR(K99=""),"",RANK(K99,($K$81:$K$103),1))</f>
        <v/>
      </c>
      <c r="V99" s="1485" t="str">
        <f>IF(T99="","",IF(T99&gt;3,"",IF(T99=1,I99,IF(T99=2,I99,IF(T99=3,I99)))))</f>
        <v/>
      </c>
      <c r="W99" s="275" t="str">
        <f>IF(ISBLANK('JOURNÉE 2'!U100),"",'JOURNÉE 2'!U100)</f>
        <v/>
      </c>
      <c r="X99" s="83" t="str">
        <f t="shared" si="0"/>
        <v/>
      </c>
      <c r="Y99" s="140" t="str">
        <f>IF('JOURNÉE 1'!AB100=0,"",'JOURNÉE 1'!AB100)</f>
        <v/>
      </c>
      <c r="Z99" s="83" t="str">
        <f t="shared" si="1"/>
        <v/>
      </c>
      <c r="AA99" s="83" t="str">
        <f t="shared" si="56"/>
        <v/>
      </c>
      <c r="AB99" s="118" t="str">
        <f t="shared" si="57"/>
        <v/>
      </c>
      <c r="AC99" s="83" t="str">
        <f t="shared" si="3"/>
        <v/>
      </c>
      <c r="AD99" s="83" t="str">
        <f>IF('JOURNÉE 1'!AG100="","",'JOURNÉE 1'!AG100)</f>
        <v/>
      </c>
      <c r="AE99" s="455" t="str">
        <f t="shared" si="4"/>
        <v/>
      </c>
      <c r="AF99" s="471" t="str">
        <f t="shared" si="52"/>
        <v/>
      </c>
      <c r="AG99" s="471" t="str">
        <f t="shared" si="6"/>
        <v/>
      </c>
      <c r="AH99" s="471"/>
      <c r="AI99" s="471"/>
      <c r="AJ99" s="83"/>
      <c r="AK99" s="140"/>
      <c r="AL99" s="276" t="str">
        <f t="shared" si="7"/>
        <v/>
      </c>
      <c r="AM99" s="87" t="str">
        <f t="shared" si="8"/>
        <v/>
      </c>
      <c r="AN99" s="471" t="str">
        <f t="shared" si="53"/>
        <v/>
      </c>
      <c r="AO99" s="471" t="str">
        <f t="shared" si="10"/>
        <v/>
      </c>
      <c r="AP99" s="457" t="str">
        <f t="shared" si="11"/>
        <v/>
      </c>
      <c r="AQ99" s="284" t="str">
        <f>IF('JOURNÉE 1'!AP100="","",'JOURNÉE 1'!AP100)</f>
        <v/>
      </c>
      <c r="AR99" s="270" t="str">
        <f>IF('JOURNÉE 1'!AT100="","",'JOURNÉE 1'!AT100)</f>
        <v/>
      </c>
      <c r="AS99" s="284" t="str">
        <f t="shared" si="58"/>
        <v/>
      </c>
      <c r="AT99" s="270" t="str">
        <f t="shared" si="13"/>
        <v/>
      </c>
      <c r="AU99" s="270"/>
      <c r="AV99" s="286"/>
      <c r="AW99" s="270"/>
      <c r="AX99" s="270"/>
      <c r="AY99" s="270" t="str">
        <f t="shared" si="54"/>
        <v/>
      </c>
      <c r="AZ99" s="271" t="str">
        <f t="shared" si="15"/>
        <v/>
      </c>
      <c r="BA99" s="272" t="str">
        <f t="shared" si="16"/>
        <v/>
      </c>
      <c r="BB99" s="273" t="str">
        <f t="shared" si="59"/>
        <v/>
      </c>
      <c r="BC99" s="472" t="str">
        <f t="shared" si="18"/>
        <v/>
      </c>
      <c r="BD99" s="319"/>
      <c r="BE99" s="278" t="str">
        <f t="shared" si="19"/>
        <v/>
      </c>
      <c r="BF99" s="1639"/>
      <c r="BG99" s="1639"/>
      <c r="BH99" s="1823" t="str">
        <f>IF('JOURNÉE 1'!K100=0,"",'JOURNÉE 1'!K100)</f>
        <v/>
      </c>
      <c r="BI99" s="1815" t="str">
        <f>IF(ISBLANK('JOURNÉE 2'!K100),"",'JOURNÉE 2'!K100)</f>
        <v/>
      </c>
      <c r="BJ99" s="1817" t="str">
        <f>IF(BW99="","",BW99)</f>
        <v/>
      </c>
      <c r="BK99" s="277"/>
      <c r="BL99" s="11"/>
      <c r="BM99" s="1513" t="str">
        <f>IF(OR(C99="",C100=""),"",CONCATENATE(C99,C100))</f>
        <v/>
      </c>
      <c r="BN99" s="1606" t="str">
        <f>IF(OR('JOURNÉE 1'!C100="",'JOURNÉE 1'!C101=""),"",CONCATENATE('JOURNÉE 1'!C100,'JOURNÉE 1'!C101))</f>
        <v/>
      </c>
      <c r="BO99" s="1606" t="str">
        <f>IF(I99="","",I99)</f>
        <v/>
      </c>
      <c r="BP99" s="1855">
        <f>IF(ISNA(VLOOKUP(BM99,'JOURNÉE 1'!$BI$10:$BK$257,2,FALSE)),"",VLOOKUP(BM99,'JOURNÉE 1'!$BI$10:$BK$257,2,FALSE))</f>
        <v>0</v>
      </c>
      <c r="BQ99" s="1606" t="str">
        <f>IF(BO99="","",MIN(BO99:BP99))</f>
        <v/>
      </c>
      <c r="BR99" s="1851" t="str">
        <f>IF(BS99="","",MIN(BS99:BT99))</f>
        <v/>
      </c>
      <c r="BS99" s="1606" t="str">
        <f>IF('JOURNÉE 1'!L100=0,"",'JOURNÉE 1'!L100)</f>
        <v/>
      </c>
      <c r="BT99" s="1809" t="str">
        <f>IF(ISNA(VLOOKUP(BN99,'JOURNÉE 2'!$BE$10:$BF$257,2,FALSE)),"",VLOOKUP(BN99,'JOURNÉE 2'!$BE$10:$BF$257,2,FALSE))</f>
        <v/>
      </c>
      <c r="BU99" s="1606" t="str">
        <f>IF(BT99=BR99,"",BR99)</f>
        <v/>
      </c>
      <c r="BV99" s="1795" t="str">
        <f>IF(BP99=BQ99,"",BQ99)</f>
        <v/>
      </c>
      <c r="BW99" s="1797"/>
      <c r="BX99" s="474" t="str">
        <f t="shared" si="20"/>
        <v/>
      </c>
      <c r="BY99" s="475" t="str">
        <f>IF('JOURNÉE 1'!C100=0,"",'JOURNÉE 1'!C100)</f>
        <v/>
      </c>
      <c r="BZ99" s="7">
        <v>91</v>
      </c>
      <c r="CA99" s="1445" t="s">
        <v>564</v>
      </c>
      <c r="CB99" s="1446">
        <v>14.3</v>
      </c>
      <c r="CC99" s="1447" t="s">
        <v>565</v>
      </c>
      <c r="CD99" s="17" t="s">
        <v>322</v>
      </c>
      <c r="CE99" s="882" t="str">
        <f t="shared" si="55"/>
        <v>MAX2</v>
      </c>
      <c r="CF99" s="878" t="s">
        <v>110</v>
      </c>
      <c r="CG99" s="7"/>
      <c r="CH99" s="94"/>
      <c r="CI99" s="1301" t="str">
        <f>IF(ISNA(VLOOKUP(CA99,'JOURNÉE 1'!$C$10:$AC$257,27,FALSE)),"",VLOOKUP(CA99,'JOURNÉE 1'!$C$10:$AC$257,27,FALSE))</f>
        <v/>
      </c>
      <c r="CJ99" s="465" t="str">
        <f>IF(ISNA(VLOOKUP(CA99,'JOURNÉE 2'!$C$10:$V$259,20,FALSE)),"",VLOOKUP(CA99,'JOURNÉE 2'!$C$10:$V$259,20,FALSE))</f>
        <v/>
      </c>
      <c r="CK99" s="1263" t="str">
        <f t="shared" si="48"/>
        <v/>
      </c>
      <c r="CL99" s="1266" t="s">
        <v>2029</v>
      </c>
      <c r="CM99" s="476" t="s">
        <v>2029</v>
      </c>
      <c r="CN99" s="476">
        <v>95</v>
      </c>
      <c r="CO99" s="476" t="s">
        <v>2029</v>
      </c>
      <c r="CP99" s="476"/>
      <c r="CQ99" s="476"/>
      <c r="CR99" s="476"/>
      <c r="CS99" s="476"/>
      <c r="CT99" s="476"/>
      <c r="CU99" s="477"/>
      <c r="CV99" s="476"/>
      <c r="CW99" s="1270"/>
      <c r="CX99" s="11"/>
      <c r="CY99" s="1551"/>
      <c r="CZ99" s="7" t="str">
        <f>IF('JOURNÉE 1'!C64="","",'JOURNÉE 1'!C64)</f>
        <v/>
      </c>
      <c r="DA99" s="7" t="str">
        <f t="shared" si="51"/>
        <v/>
      </c>
      <c r="DB99" s="7" t="str">
        <f>IF('JOURNÉE 1'!AC64=0,"",'JOURNÉE 1'!AC64)</f>
        <v/>
      </c>
      <c r="DC99" s="7" t="str">
        <f>IF('JOURNÉE 1'!AP64=0,"",'JOURNÉE 1'!AP64)</f>
        <v/>
      </c>
      <c r="DD99" s="17" t="str">
        <f>IF(ISNA(VLOOKUP(BY63,'JOURNÉE 2'!$C$46:$AJ$81,1,FALSE)),"",VLOOKUP(BY63,'JOURNÉE 2'!$C$46:$AJ$81,1,FALSE))</f>
        <v/>
      </c>
      <c r="DE99" s="7" t="str">
        <f t="array" ref="DE99">IFERROR(INDEX(DD$81:DD$116,SMALL(IF(FREQUENCY(IF(DD$81:DD$152&lt;&gt;"",MATCH(DD$81:DD$152,DD$81:DD$152,0),""),ROW(DD$81:DD$152)-81)&gt;1,ROW(DD$81:DD$152)-81,""),ROW(A19))),"")</f>
        <v/>
      </c>
      <c r="DF99" s="468" t="str">
        <f t="array" ref="DF99">IF(DE99="","",MIN(IF(CZ$81:CZ$152=$DE99,DB$81:DB$152,"")))</f>
        <v/>
      </c>
      <c r="DG99" s="468" t="str">
        <f t="array" ref="DG99">IF(DE99="","",MIN(IF(CZ$81:CZ$152=$DE99,DC$81:DC$152,"")))</f>
        <v/>
      </c>
      <c r="DH99" s="7" t="str">
        <f>IF(ISNA(VLOOKUP(DD99,'JOURNÉE 1'!$C$46:$AC$81,24,FALSE)),"",VLOOKUP(DD99,'JOURNÉE 1'!$C$46:$AC$81,24,FALSE))</f>
        <v/>
      </c>
      <c r="DI99" s="7" t="str">
        <f>IF(ISNA(VLOOKUP(DD99,'JOURNÉE 1'!$C$46:$AP$81,35,FALSE)),"",VLOOKUP(DD99,'JOURNÉE 1'!$C$46:$AP$81,35,FALSE))</f>
        <v/>
      </c>
      <c r="DJ99" s="7" t="str">
        <f t="shared" si="24"/>
        <v/>
      </c>
      <c r="DK99" s="7" t="str">
        <f t="shared" si="25"/>
        <v/>
      </c>
      <c r="DL99" s="468" t="str">
        <f t="shared" si="26"/>
        <v/>
      </c>
      <c r="DM99" s="468" t="str">
        <f t="shared" si="27"/>
        <v/>
      </c>
      <c r="DN99" s="7" t="str">
        <f t="shared" si="28"/>
        <v/>
      </c>
      <c r="DO99" s="7"/>
      <c r="DP99" s="7"/>
      <c r="DQ99" s="7"/>
      <c r="DR99" s="11"/>
      <c r="DS99" s="469" t="str">
        <f ca="1">OFFSET($DK$9,INT((ROWS($1:91)-1)/2),MOD(ROWS($1:91)+1,2))</f>
        <v/>
      </c>
      <c r="DT99" s="7" t="str">
        <f t="shared" ca="1" si="29"/>
        <v/>
      </c>
      <c r="DU99" s="468" t="str">
        <f ca="1">OFFSET($DM$9,INT((ROWS($1:91)-1)/2),MOD(ROWS($1:91)+1,2))</f>
        <v/>
      </c>
      <c r="DV99" s="7" t="str">
        <f ca="1">IF(DT99="","",IF(DT99=0,"",IF(DT99="AB","",RANK(DT99,$DT$9:$DT$151,1)+COUNTIF($DT$9:DT99,DT99)-1)))</f>
        <v/>
      </c>
      <c r="DW99" s="468" t="str">
        <f t="shared" ca="1" si="30"/>
        <v/>
      </c>
      <c r="DX99" s="469" t="str">
        <f ca="1">OFFSET($DK$81,INT((ROWS($1:91)-1)/2),MOD(ROWS($1:91)+1,2))</f>
        <v/>
      </c>
      <c r="DY99" s="7" t="str">
        <f t="shared" ca="1" si="31"/>
        <v/>
      </c>
      <c r="DZ99" s="468" t="str">
        <f ca="1">OFFSET($DM$81,INT((ROWS($1:91)-1)/2),MOD(ROWS($1:91)+1,2))</f>
        <v/>
      </c>
      <c r="EA99" s="7" t="str">
        <f ca="1">IF(DY99="","",IF(DY99=0,"",IF(DY99="AB","",RANK(DY99,$DY$9:$DY$151,1)+COUNTIF($DY$9:DY99,DY99)-1)))</f>
        <v/>
      </c>
      <c r="EB99" s="468" t="str">
        <f t="shared" ca="1" si="32"/>
        <v/>
      </c>
      <c r="EC99" s="469" t="str">
        <f ca="1">OFFSET($DK$153,INT((ROWS($1:91)-1)/2),MOD(ROWS($1:91)+1,2))</f>
        <v/>
      </c>
      <c r="ED99" s="7" t="str">
        <f t="shared" ca="1" si="33"/>
        <v/>
      </c>
      <c r="EE99" s="468" t="str">
        <f ca="1">OFFSET($DM$153,INT((ROWS($1:91)-1)/2),MOD(ROWS($1:91)+1,2))</f>
        <v/>
      </c>
      <c r="EF99" s="7" t="str">
        <f ca="1">IF(EC99="","",IF(EC99=0,"",IF(EC99="AB","",RANK(EC99,$EC$9:$EC$104,1)+COUNTIF($EC$9:EC99,EC99)-1)))</f>
        <v/>
      </c>
      <c r="EG99" s="498" t="str">
        <f t="shared" ca="1" si="34"/>
        <v/>
      </c>
      <c r="EH99" s="7"/>
      <c r="EI99" s="7"/>
      <c r="EJ99" s="7"/>
      <c r="EK99" s="7"/>
      <c r="EL99" s="7"/>
      <c r="EM99" s="469">
        <f ca="1">OFFSET($DK$237,INT((ROWS($1:91)-1)/2),MOD(ROWS($1:91)+1,2))</f>
        <v>91</v>
      </c>
      <c r="EN99" s="7">
        <f t="shared" ca="1" si="37"/>
        <v>91</v>
      </c>
      <c r="EO99" s="468">
        <f ca="1">OFFSET($DM$237,INT((ROWS($1:91)-1)/2),MOD(ROWS($1:91)+1,2))</f>
        <v>61.2</v>
      </c>
      <c r="EP99" s="7">
        <f ca="1">IF(EN99="","",IF(EN99=0,"",IF(EN99="AB","",RANK(EN99,$EN$9:$EN$128,1)+COUNTIF($EN$9:EN99,EN99)-1)))</f>
        <v>6</v>
      </c>
      <c r="EQ99" s="7">
        <f t="shared" ca="1" si="38"/>
        <v>61.2</v>
      </c>
      <c r="ER99" s="469" t="str">
        <f ca="1">OFFSET($DK$305,INT((ROWS($1:91)-1)/2),MOD(ROWS($1:91)+1,2))</f>
        <v/>
      </c>
      <c r="ES99" s="7" t="str">
        <f t="shared" ca="1" si="39"/>
        <v/>
      </c>
      <c r="ET99" s="468" t="str">
        <f ca="1">OFFSET($DM$305,INT((ROWS($1:91)-1)/2),MOD(ROWS($1:91)+1,2))</f>
        <v/>
      </c>
      <c r="EU99" s="7" t="str">
        <f ca="1">IF(ES99="","",IF(ES99=0,"",IF(ES99="AB","",RANK(ES99,$ES$9:$ES$180,1)+COUNTIF($ES$9:ES99,ES99)-1)))</f>
        <v/>
      </c>
      <c r="EV99" s="468" t="str">
        <f t="shared" ca="1" si="40"/>
        <v/>
      </c>
      <c r="EW99" s="469" t="str">
        <f ca="1">OFFSET($DK$373,INT((ROWS($1:91)-1)/2),MOD(ROWS($1:91)+1,2))</f>
        <v/>
      </c>
      <c r="EX99" s="7" t="str">
        <f t="shared" ca="1" si="41"/>
        <v/>
      </c>
      <c r="EY99" s="468" t="str">
        <f ca="1">OFFSET($DM$373,INT((ROWS($1:91)-1)/2),MOD(ROWS($1:91)+1,2))</f>
        <v/>
      </c>
      <c r="EZ99" s="7" t="str">
        <f ca="1">IF(EX99="","",IF(EX99=0,"",IF(EX99="AB","",RANK(EX99,$EX$9:$EX$128,1)+COUNTIF($EX$9:EX99,EX99)-1)))</f>
        <v/>
      </c>
      <c r="FA99" s="468" t="str">
        <f t="shared" ca="1" si="42"/>
        <v/>
      </c>
      <c r="FB99" s="469" t="str">
        <f ca="1">OFFSET($DK$433,INT((ROWS($1:91)-1)/2),MOD(ROWS($1:91)+1,2))</f>
        <v/>
      </c>
      <c r="FC99" s="7" t="str">
        <f t="shared" ca="1" si="44"/>
        <v/>
      </c>
      <c r="FD99" s="468" t="str">
        <f ca="1">OFFSET($DM$433,INT((ROWS($1:91)-1)/2),MOD(ROWS($1:91)+1,2))</f>
        <v/>
      </c>
      <c r="FE99" s="7" t="str">
        <f ca="1">IF(FC99="","",IF(FC99=0,"",IF(FC99="AB","",RANK(FC99,$FC$9:$FC$122,1)+COUNTIF($FC$9:FC99,FC99)-1)))</f>
        <v/>
      </c>
      <c r="FF99" s="7" t="str">
        <f t="shared" ca="1" si="45"/>
        <v/>
      </c>
      <c r="FG99" s="475"/>
    </row>
    <row r="100" spans="1:163" ht="15.75" customHeight="1" x14ac:dyDescent="0.4">
      <c r="A100" s="1639"/>
      <c r="B100" s="1639"/>
      <c r="C100" s="232" t="str">
        <f>IF(ISBLANK('JOURNÉE 2'!C101),"",'JOURNÉE 2'!C101)</f>
        <v/>
      </c>
      <c r="D100" s="98" t="str">
        <f>IF(ISBLANK('JOURNÉE 2'!D101),"",'JOURNÉE 2'!D101)</f>
        <v/>
      </c>
      <c r="E100" s="98" t="str">
        <f>IF(ISBLANK('JOURNÉE 2'!E101),"",'JOURNÉE 2'!E101)</f>
        <v/>
      </c>
      <c r="F100" s="87" t="str">
        <f>IF(ISBLANK('JOURNÉE 2'!F101),"",'JOURNÉE 2'!F101)</f>
        <v/>
      </c>
      <c r="G100" s="87" t="str">
        <f>IF(ISBLANK('JOURNÉE 2'!G101),"",'JOURNÉE 2'!G101)</f>
        <v/>
      </c>
      <c r="H100" s="470" t="str">
        <f>IF(ISBLANK('JOURNÉE 2'!I101),"",'JOURNÉE 2'!I101)</f>
        <v/>
      </c>
      <c r="I100" s="1833"/>
      <c r="J100" s="1465"/>
      <c r="K100" s="1465"/>
      <c r="L100" s="1465"/>
      <c r="M100" s="141"/>
      <c r="N100" s="141"/>
      <c r="O100" s="141"/>
      <c r="P100" s="141"/>
      <c r="Q100" s="1847"/>
      <c r="R100" s="1465"/>
      <c r="S100" s="1465"/>
      <c r="T100" s="1465"/>
      <c r="U100" s="1465"/>
      <c r="V100" s="1465"/>
      <c r="W100" s="275" t="str">
        <f>IF(ISBLANK('JOURNÉE 2'!U101),"",'JOURNÉE 2'!U101)</f>
        <v/>
      </c>
      <c r="X100" s="83" t="str">
        <f t="shared" si="0"/>
        <v/>
      </c>
      <c r="Y100" s="140" t="str">
        <f>IF('JOURNÉE 1'!AB101=0,"",'JOURNÉE 1'!AB101)</f>
        <v/>
      </c>
      <c r="Z100" s="83" t="str">
        <f t="shared" si="1"/>
        <v/>
      </c>
      <c r="AA100" s="83" t="str">
        <f t="shared" si="56"/>
        <v/>
      </c>
      <c r="AB100" s="118" t="str">
        <f t="shared" si="57"/>
        <v/>
      </c>
      <c r="AC100" s="83" t="str">
        <f t="shared" si="3"/>
        <v/>
      </c>
      <c r="AD100" s="83" t="str">
        <f>IF('JOURNÉE 1'!AG101="","",'JOURNÉE 1'!AG101)</f>
        <v/>
      </c>
      <c r="AE100" s="455" t="str">
        <f t="shared" si="4"/>
        <v/>
      </c>
      <c r="AF100" s="471" t="str">
        <f t="shared" si="52"/>
        <v/>
      </c>
      <c r="AG100" s="471" t="str">
        <f t="shared" si="6"/>
        <v/>
      </c>
      <c r="AH100" s="471"/>
      <c r="AI100" s="471"/>
      <c r="AJ100" s="83"/>
      <c r="AK100" s="140"/>
      <c r="AL100" s="276" t="str">
        <f t="shared" si="7"/>
        <v/>
      </c>
      <c r="AM100" s="87" t="str">
        <f t="shared" si="8"/>
        <v/>
      </c>
      <c r="AN100" s="471" t="str">
        <f t="shared" si="53"/>
        <v/>
      </c>
      <c r="AO100" s="471" t="str">
        <f t="shared" si="10"/>
        <v/>
      </c>
      <c r="AP100" s="457" t="str">
        <f t="shared" si="11"/>
        <v/>
      </c>
      <c r="AQ100" s="284" t="str">
        <f>IF('JOURNÉE 1'!AP101="","",'JOURNÉE 1'!AP101)</f>
        <v/>
      </c>
      <c r="AR100" s="270" t="str">
        <f>IF('JOURNÉE 1'!AT101="","",'JOURNÉE 1'!AT101)</f>
        <v/>
      </c>
      <c r="AS100" s="284" t="str">
        <f t="shared" si="58"/>
        <v/>
      </c>
      <c r="AT100" s="270" t="str">
        <f t="shared" si="13"/>
        <v/>
      </c>
      <c r="AU100" s="288"/>
      <c r="AV100" s="289"/>
      <c r="AW100" s="288"/>
      <c r="AX100" s="288"/>
      <c r="AY100" s="270" t="str">
        <f t="shared" si="54"/>
        <v/>
      </c>
      <c r="AZ100" s="271" t="str">
        <f t="shared" si="15"/>
        <v/>
      </c>
      <c r="BA100" s="272" t="str">
        <f t="shared" si="16"/>
        <v/>
      </c>
      <c r="BB100" s="273" t="str">
        <f t="shared" si="59"/>
        <v/>
      </c>
      <c r="BC100" s="472" t="str">
        <f t="shared" si="18"/>
        <v/>
      </c>
      <c r="BD100" s="499"/>
      <c r="BE100" s="278" t="str">
        <f t="shared" si="19"/>
        <v/>
      </c>
      <c r="BF100" s="1639"/>
      <c r="BG100" s="1639"/>
      <c r="BH100" s="1833"/>
      <c r="BI100" s="1465"/>
      <c r="BJ100" s="1849"/>
      <c r="BK100" s="506"/>
      <c r="BL100" s="11"/>
      <c r="BM100" s="1723"/>
      <c r="BN100" s="1528"/>
      <c r="BO100" s="1528"/>
      <c r="BP100" s="1528"/>
      <c r="BQ100" s="1528"/>
      <c r="BR100" s="1852"/>
      <c r="BS100" s="1528"/>
      <c r="BT100" s="1514"/>
      <c r="BU100" s="1528"/>
      <c r="BV100" s="1796"/>
      <c r="BW100" s="1798"/>
      <c r="BX100" s="474" t="str">
        <f t="shared" si="20"/>
        <v/>
      </c>
      <c r="BY100" s="475" t="str">
        <f>IF('JOURNÉE 1'!C101=0,"",'JOURNÉE 1'!C101)</f>
        <v/>
      </c>
      <c r="BZ100" s="7">
        <v>92</v>
      </c>
      <c r="CA100" s="1445" t="s">
        <v>138</v>
      </c>
      <c r="CB100" s="1446">
        <v>-2.4</v>
      </c>
      <c r="CC100" s="1447" t="s">
        <v>566</v>
      </c>
      <c r="CD100" s="17" t="s">
        <v>322</v>
      </c>
      <c r="CE100" s="882" t="str">
        <f t="shared" si="55"/>
        <v>MAX1</v>
      </c>
      <c r="CF100" s="878" t="s">
        <v>564</v>
      </c>
      <c r="CG100" s="7"/>
      <c r="CH100" s="94"/>
      <c r="CI100" s="1301">
        <f>IF(ISNA(VLOOKUP(CA100,'JOURNÉE 1'!$C$10:$AC$257,27,FALSE)),"",VLOOKUP(CA100,'JOURNÉE 1'!$C$10:$AC$257,27,FALSE))</f>
        <v>71</v>
      </c>
      <c r="CJ100" s="465" t="str">
        <f>IF(ISNA(VLOOKUP(CA100,'JOURNÉE 2'!$C$10:$V$259,20,FALSE)),"",VLOOKUP(CA100,'JOURNÉE 2'!$C$10:$V$259,20,FALSE))</f>
        <v/>
      </c>
      <c r="CK100" s="1263">
        <f t="shared" si="48"/>
        <v>71</v>
      </c>
      <c r="CL100" s="1266" t="s">
        <v>2029</v>
      </c>
      <c r="CM100" s="476">
        <v>71</v>
      </c>
      <c r="CN100" s="476">
        <v>68</v>
      </c>
      <c r="CO100" s="476">
        <v>71</v>
      </c>
      <c r="CP100" s="476"/>
      <c r="CQ100" s="476"/>
      <c r="CR100" s="476"/>
      <c r="CS100" s="476"/>
      <c r="CT100" s="476"/>
      <c r="CU100" s="477"/>
      <c r="CV100" s="476"/>
      <c r="CW100" s="1270"/>
      <c r="CX100" s="11"/>
      <c r="CY100" s="1551"/>
      <c r="CZ100" s="7" t="str">
        <f>IF('JOURNÉE 1'!C65="","",'JOURNÉE 1'!C65)</f>
        <v/>
      </c>
      <c r="DA100" s="7" t="str">
        <f t="shared" si="51"/>
        <v/>
      </c>
      <c r="DB100" s="7" t="str">
        <f>IF('JOURNÉE 1'!AC65=0,"",'JOURNÉE 1'!AC65)</f>
        <v/>
      </c>
      <c r="DC100" s="7" t="str">
        <f>IF('JOURNÉE 1'!AP65=0,"",'JOURNÉE 1'!AP65)</f>
        <v/>
      </c>
      <c r="DD100" s="17" t="str">
        <f>IF(ISNA(VLOOKUP(BY64,'JOURNÉE 2'!$C$46:$AJ$81,1,FALSE)),"",VLOOKUP(BY64,'JOURNÉE 2'!$C$46:$AJ$81,1,FALSE))</f>
        <v/>
      </c>
      <c r="DE100" s="7" t="str">
        <f t="array" ref="DE100">IFERROR(INDEX(DD$81:DD$116,SMALL(IF(FREQUENCY(IF(DD$81:DD$152&lt;&gt;"",MATCH(DD$81:DD$152,DD$81:DD$152,0),""),ROW(DD$81:DD$152)-81)&gt;1,ROW(DD$81:DD$152)-81,""),ROW(A20))),"")</f>
        <v/>
      </c>
      <c r="DF100" s="468" t="str">
        <f t="array" ref="DF100">IF(DE100="","",MIN(IF(CZ$81:CZ$152=$DE100,DB$81:DB$152,"")))</f>
        <v/>
      </c>
      <c r="DG100" s="468" t="str">
        <f t="array" ref="DG100">IF(DE100="","",MIN(IF(CZ$81:CZ$152=$DE100,DC$81:DC$152,"")))</f>
        <v/>
      </c>
      <c r="DH100" s="7" t="str">
        <f>IF(ISNA(VLOOKUP(DD100,'JOURNÉE 1'!$C$46:$AC$81,24,FALSE)),"",VLOOKUP(DD100,'JOURNÉE 1'!$C$46:$AC$81,24,FALSE))</f>
        <v/>
      </c>
      <c r="DI100" s="7" t="str">
        <f>IF(ISNA(VLOOKUP(DD100,'JOURNÉE 1'!$C$46:$AP$81,35,FALSE)),"",VLOOKUP(DD100,'JOURNÉE 1'!$C$46:$AP$81,35,FALSE))</f>
        <v/>
      </c>
      <c r="DJ100" s="7" t="str">
        <f t="shared" si="24"/>
        <v/>
      </c>
      <c r="DK100" s="7" t="str">
        <f t="shared" si="25"/>
        <v/>
      </c>
      <c r="DL100" s="468" t="str">
        <f t="shared" si="26"/>
        <v/>
      </c>
      <c r="DM100" s="468" t="str">
        <f t="shared" si="27"/>
        <v/>
      </c>
      <c r="DN100" s="7" t="str">
        <f t="shared" si="28"/>
        <v/>
      </c>
      <c r="DO100" s="7"/>
      <c r="DP100" s="7"/>
      <c r="DQ100" s="7"/>
      <c r="DR100" s="11"/>
      <c r="DS100" s="469" t="str">
        <f ca="1">OFFSET($DK$9,INT((ROWS($1:92)-1)/2),MOD(ROWS($1:92)+1,2))</f>
        <v/>
      </c>
      <c r="DT100" s="7" t="str">
        <f t="shared" ca="1" si="29"/>
        <v/>
      </c>
      <c r="DU100" s="468" t="str">
        <f ca="1">OFFSET($DM$9,INT((ROWS($1:92)-1)/2),MOD(ROWS($1:92)+1,2))</f>
        <v/>
      </c>
      <c r="DV100" s="7" t="str">
        <f ca="1">IF(DT100="","",IF(DT100=0,"",IF(DT100="AB","",RANK(DT100,$DT$9:$DT$151,1)+COUNTIF($DT$9:DT100,DT100)-1)))</f>
        <v/>
      </c>
      <c r="DW100" s="468" t="str">
        <f t="shared" ca="1" si="30"/>
        <v/>
      </c>
      <c r="DX100" s="469" t="str">
        <f ca="1">OFFSET($DK$81,INT((ROWS($1:92)-1)/2),MOD(ROWS($1:92)+1,2))</f>
        <v/>
      </c>
      <c r="DY100" s="7" t="str">
        <f t="shared" ca="1" si="31"/>
        <v/>
      </c>
      <c r="DZ100" s="468" t="str">
        <f ca="1">OFFSET($DM$81,INT((ROWS($1:92)-1)/2),MOD(ROWS($1:92)+1,2))</f>
        <v/>
      </c>
      <c r="EA100" s="7" t="str">
        <f ca="1">IF(DY100="","",IF(DY100=0,"",IF(DY100="AB","",RANK(DY100,$DY$9:$DY$151,1)+COUNTIF($DY$9:DY100,DY100)-1)))</f>
        <v/>
      </c>
      <c r="EB100" s="468" t="str">
        <f t="shared" ca="1" si="32"/>
        <v/>
      </c>
      <c r="EC100" s="469" t="str">
        <f ca="1">OFFSET($DK$153,INT((ROWS($1:92)-1)/2),MOD(ROWS($1:92)+1,2))</f>
        <v/>
      </c>
      <c r="ED100" s="7" t="str">
        <f t="shared" ca="1" si="33"/>
        <v/>
      </c>
      <c r="EE100" s="468" t="str">
        <f ca="1">OFFSET($DM$153,INT((ROWS($1:92)-1)/2),MOD(ROWS($1:92)+1,2))</f>
        <v/>
      </c>
      <c r="EF100" s="7" t="str">
        <f ca="1">IF(EC100="","",IF(EC100=0,"",IF(EC100="AB","",RANK(EC100,$EC$9:$EC$104,1)+COUNTIF($EC$9:EC100,EC100)-1)))</f>
        <v/>
      </c>
      <c r="EG100" s="498" t="str">
        <f t="shared" ca="1" si="34"/>
        <v/>
      </c>
      <c r="EH100" s="7"/>
      <c r="EI100" s="7"/>
      <c r="EJ100" s="7"/>
      <c r="EK100" s="7"/>
      <c r="EL100" s="7"/>
      <c r="EM100" s="469" t="str">
        <f ca="1">OFFSET($DK$237,INT((ROWS($1:92)-1)/2),MOD(ROWS($1:92)+1,2))</f>
        <v/>
      </c>
      <c r="EN100" s="7" t="str">
        <f t="shared" ca="1" si="37"/>
        <v/>
      </c>
      <c r="EO100" s="468" t="str">
        <f ca="1">OFFSET($DM$237,INT((ROWS($1:92)-1)/2),MOD(ROWS($1:92)+1,2))</f>
        <v/>
      </c>
      <c r="EP100" s="7" t="str">
        <f ca="1">IF(EN100="","",IF(EN100=0,"",IF(EN100="AB","",RANK(EN100,$EN$9:$EN$128,1)+COUNTIF($EN$9:EN100,EN100)-1)))</f>
        <v/>
      </c>
      <c r="EQ100" s="7" t="str">
        <f t="shared" ca="1" si="38"/>
        <v/>
      </c>
      <c r="ER100" s="469" t="str">
        <f ca="1">OFFSET($DK$305,INT((ROWS($1:92)-1)/2),MOD(ROWS($1:92)+1,2))</f>
        <v/>
      </c>
      <c r="ES100" s="7" t="str">
        <f t="shared" ca="1" si="39"/>
        <v/>
      </c>
      <c r="ET100" s="468" t="str">
        <f ca="1">OFFSET($DM$305,INT((ROWS($1:92)-1)/2),MOD(ROWS($1:92)+1,2))</f>
        <v/>
      </c>
      <c r="EU100" s="7" t="str">
        <f ca="1">IF(ES100="","",IF(ES100=0,"",IF(ES100="AB","",RANK(ES100,$ES$9:$ES$180,1)+COUNTIF($ES$9:ES100,ES100)-1)))</f>
        <v/>
      </c>
      <c r="EV100" s="468" t="str">
        <f t="shared" ca="1" si="40"/>
        <v/>
      </c>
      <c r="EW100" s="469" t="str">
        <f ca="1">OFFSET($DK$373,INT((ROWS($1:92)-1)/2),MOD(ROWS($1:92)+1,2))</f>
        <v/>
      </c>
      <c r="EX100" s="7" t="str">
        <f t="shared" ca="1" si="41"/>
        <v/>
      </c>
      <c r="EY100" s="468" t="str">
        <f ca="1">OFFSET($DM$373,INT((ROWS($1:92)-1)/2),MOD(ROWS($1:92)+1,2))</f>
        <v/>
      </c>
      <c r="EZ100" s="7" t="str">
        <f ca="1">IF(EX100="","",IF(EX100=0,"",IF(EX100="AB","",RANK(EX100,$EX$9:$EX$128,1)+COUNTIF($EX$9:EX100,EX100)-1)))</f>
        <v/>
      </c>
      <c r="FA100" s="468" t="str">
        <f t="shared" ca="1" si="42"/>
        <v/>
      </c>
      <c r="FB100" s="469" t="str">
        <f ca="1">OFFSET($DK$433,INT((ROWS($1:92)-1)/2),MOD(ROWS($1:92)+1,2))</f>
        <v/>
      </c>
      <c r="FC100" s="7" t="str">
        <f t="shared" ca="1" si="44"/>
        <v/>
      </c>
      <c r="FD100" s="468" t="str">
        <f ca="1">OFFSET($DM$433,INT((ROWS($1:92)-1)/2),MOD(ROWS($1:92)+1,2))</f>
        <v/>
      </c>
      <c r="FE100" s="7" t="str">
        <f ca="1">IF(FC100="","",IF(FC100=0,"",IF(FC100="AB","",RANK(FC100,$FC$9:$FC$122,1)+COUNTIF($FC$9:FC100,FC100)-1)))</f>
        <v/>
      </c>
      <c r="FF100" s="7" t="str">
        <f t="shared" ca="1" si="45"/>
        <v/>
      </c>
      <c r="FG100" s="475"/>
    </row>
    <row r="101" spans="1:163" ht="15.75" customHeight="1" x14ac:dyDescent="0.4">
      <c r="A101" s="1639"/>
      <c r="B101" s="1639"/>
      <c r="C101" s="232" t="str">
        <f>IF(ISBLANK('JOURNÉE 2'!C102),"",'JOURNÉE 2'!C102)</f>
        <v/>
      </c>
      <c r="D101" s="98" t="str">
        <f>IF(ISBLANK('JOURNÉE 2'!D102),"",'JOURNÉE 2'!D102)</f>
        <v/>
      </c>
      <c r="E101" s="98" t="str">
        <f>IF(ISBLANK('JOURNÉE 2'!E102),"",'JOURNÉE 2'!E102)</f>
        <v/>
      </c>
      <c r="F101" s="87" t="str">
        <f>IF(ISBLANK('JOURNÉE 2'!F102),"",'JOURNÉE 2'!F102)</f>
        <v/>
      </c>
      <c r="G101" s="87" t="str">
        <f>IF(ISBLANK('JOURNÉE 2'!G102),"",'JOURNÉE 2'!G102)</f>
        <v/>
      </c>
      <c r="H101" s="470" t="str">
        <f>IF(ISBLANK('JOURNÉE 2'!I102),"",'JOURNÉE 2'!I102)</f>
        <v/>
      </c>
      <c r="I101" s="1823" t="str">
        <f>IF(ISBLANK('JOURNÉE 2'!K102),"",'JOURNÉE 2'!K102)</f>
        <v/>
      </c>
      <c r="J101" s="1815" t="str">
        <f>IF(OR(I101="",I101=0,I101=999),"",I101)</f>
        <v/>
      </c>
      <c r="K101" s="1815" t="str">
        <f>IF('JOURNÉE 1'!K102=0,"",'JOURNÉE 1'!K102)</f>
        <v/>
      </c>
      <c r="L101" s="1815" t="str">
        <f>IF(OR(K101="",K101=0,K101=999),"",K101)</f>
        <v/>
      </c>
      <c r="M101" s="141"/>
      <c r="N101" s="141"/>
      <c r="O101" s="141"/>
      <c r="P101" s="141"/>
      <c r="Q101" s="1846" t="str">
        <f>IF(I101="","",I101-$BE$5)</f>
        <v/>
      </c>
      <c r="R101" s="1466" t="str">
        <f>IF(I101="","",RANK(I101,($I$9:$K$260),1))</f>
        <v/>
      </c>
      <c r="S101" s="1466" t="str">
        <f>IF(R101&gt;20,"",IF(R101&lt;=190,40-((R101-1)*2),1))</f>
        <v/>
      </c>
      <c r="T101" s="1485" t="str">
        <f>IF(OR(I101=""),"",RANK(I101,($I$81:$I$103),1))</f>
        <v/>
      </c>
      <c r="U101" s="1485" t="str">
        <f>IF(OR(K101=""),"",RANK(K101,($K$81:$K$103),1))</f>
        <v/>
      </c>
      <c r="V101" s="1485" t="str">
        <f>IF(T101="","",IF(T101&gt;3,"",IF(T101=1,I101,IF(T101=2,I101,IF(T101=3,I101)))))</f>
        <v/>
      </c>
      <c r="W101" s="275" t="str">
        <f>IF(ISBLANK('JOURNÉE 2'!U102),"",'JOURNÉE 2'!U102)</f>
        <v/>
      </c>
      <c r="X101" s="83" t="str">
        <f t="shared" si="0"/>
        <v/>
      </c>
      <c r="Y101" s="140" t="str">
        <f>IF('JOURNÉE 1'!AB102=0,"",'JOURNÉE 1'!AB102)</f>
        <v/>
      </c>
      <c r="Z101" s="83" t="str">
        <f t="shared" si="1"/>
        <v/>
      </c>
      <c r="AA101" s="83" t="str">
        <f t="shared" si="56"/>
        <v/>
      </c>
      <c r="AB101" s="118" t="str">
        <f t="shared" si="57"/>
        <v/>
      </c>
      <c r="AC101" s="83" t="str">
        <f t="shared" si="3"/>
        <v/>
      </c>
      <c r="AD101" s="83" t="str">
        <f>IF('JOURNÉE 1'!AG102="","",'JOURNÉE 1'!AG102)</f>
        <v/>
      </c>
      <c r="AE101" s="455" t="str">
        <f t="shared" si="4"/>
        <v/>
      </c>
      <c r="AF101" s="471" t="str">
        <f t="shared" si="52"/>
        <v/>
      </c>
      <c r="AG101" s="471" t="str">
        <f t="shared" si="6"/>
        <v/>
      </c>
      <c r="AH101" s="471"/>
      <c r="AI101" s="471"/>
      <c r="AJ101" s="83"/>
      <c r="AK101" s="140"/>
      <c r="AL101" s="276" t="str">
        <f t="shared" si="7"/>
        <v/>
      </c>
      <c r="AM101" s="87" t="str">
        <f t="shared" si="8"/>
        <v/>
      </c>
      <c r="AN101" s="471" t="str">
        <f t="shared" si="53"/>
        <v/>
      </c>
      <c r="AO101" s="471" t="str">
        <f t="shared" si="10"/>
        <v/>
      </c>
      <c r="AP101" s="457" t="str">
        <f t="shared" si="11"/>
        <v/>
      </c>
      <c r="AQ101" s="284" t="str">
        <f>IF('JOURNÉE 1'!AP102="","",'JOURNÉE 1'!AP102)</f>
        <v/>
      </c>
      <c r="AR101" s="270" t="str">
        <f>IF('JOURNÉE 1'!AT102="","",'JOURNÉE 1'!AT102)</f>
        <v/>
      </c>
      <c r="AS101" s="284" t="str">
        <f t="shared" si="58"/>
        <v/>
      </c>
      <c r="AT101" s="270" t="str">
        <f t="shared" si="13"/>
        <v/>
      </c>
      <c r="AU101" s="288"/>
      <c r="AV101" s="289"/>
      <c r="AW101" s="288"/>
      <c r="AX101" s="288"/>
      <c r="AY101" s="270" t="str">
        <f t="shared" si="54"/>
        <v/>
      </c>
      <c r="AZ101" s="271" t="str">
        <f t="shared" si="15"/>
        <v/>
      </c>
      <c r="BA101" s="272" t="str">
        <f t="shared" si="16"/>
        <v/>
      </c>
      <c r="BB101" s="273" t="str">
        <f t="shared" si="59"/>
        <v/>
      </c>
      <c r="BC101" s="472" t="str">
        <f t="shared" si="18"/>
        <v/>
      </c>
      <c r="BD101" s="499"/>
      <c r="BE101" s="278" t="str">
        <f t="shared" si="19"/>
        <v/>
      </c>
      <c r="BF101" s="1639"/>
      <c r="BG101" s="1639"/>
      <c r="BH101" s="1823" t="str">
        <f>IF('JOURNÉE 1'!K102=0,"",'JOURNÉE 1'!K102)</f>
        <v/>
      </c>
      <c r="BI101" s="1815" t="str">
        <f>IF(ISBLANK('JOURNÉE 2'!K102),"",'JOURNÉE 2'!K102)</f>
        <v/>
      </c>
      <c r="BJ101" s="1817" t="str">
        <f>IF(BW101="","",BW101)</f>
        <v/>
      </c>
      <c r="BK101" s="506"/>
      <c r="BL101" s="11"/>
      <c r="BM101" s="1513" t="str">
        <f>IF(OR(C101="",C102=""),"",CONCATENATE(C101,C102))</f>
        <v/>
      </c>
      <c r="BN101" s="1606" t="str">
        <f>IF(OR('JOURNÉE 1'!C102="",'JOURNÉE 1'!C103=""),"",CONCATENATE('JOURNÉE 1'!C102,'JOURNÉE 1'!C103))</f>
        <v/>
      </c>
      <c r="BO101" s="1606" t="str">
        <f>IF(I101="","",I101)</f>
        <v/>
      </c>
      <c r="BP101" s="1855">
        <f>IF(ISNA(VLOOKUP(BM101,'JOURNÉE 1'!$BI$10:$BK$257,2,FALSE)),"",VLOOKUP(BM101,'JOURNÉE 1'!$BI$10:$BK$257,2,FALSE))</f>
        <v>0</v>
      </c>
      <c r="BQ101" s="1606" t="str">
        <f>IF(BO101="","",MIN(BO101:BP101))</f>
        <v/>
      </c>
      <c r="BR101" s="1851" t="str">
        <f>IF(BS101="","",MIN(BS101:BT101))</f>
        <v/>
      </c>
      <c r="BS101" s="1606" t="str">
        <f>IF('JOURNÉE 1'!L102=0,"",'JOURNÉE 1'!L102)</f>
        <v/>
      </c>
      <c r="BT101" s="1809" t="str">
        <f>IF(ISNA(VLOOKUP(BN101,'JOURNÉE 2'!$BE$10:$BF$257,2,FALSE)),"",VLOOKUP(BN101,'JOURNÉE 2'!$BE$10:$BF$257,2,FALSE))</f>
        <v/>
      </c>
      <c r="BU101" s="1606" t="str">
        <f>IF(BT101=BR101,"",BR101)</f>
        <v/>
      </c>
      <c r="BV101" s="1795" t="str">
        <f>IF(BP101=BQ101,"",BQ101)</f>
        <v/>
      </c>
      <c r="BW101" s="1797"/>
      <c r="BX101" s="474" t="str">
        <f t="shared" si="20"/>
        <v/>
      </c>
      <c r="BY101" s="475" t="str">
        <f>IF('JOURNÉE 1'!C102=0,"",'JOURNÉE 1'!C102)</f>
        <v/>
      </c>
      <c r="BZ101" s="7">
        <v>93</v>
      </c>
      <c r="CA101" s="1445" t="s">
        <v>567</v>
      </c>
      <c r="CB101" s="1446">
        <v>13</v>
      </c>
      <c r="CC101" s="1447" t="s">
        <v>568</v>
      </c>
      <c r="CD101" s="17" t="s">
        <v>322</v>
      </c>
      <c r="CE101" s="882" t="str">
        <f t="shared" si="55"/>
        <v>MAX2</v>
      </c>
      <c r="CF101" s="878" t="s">
        <v>138</v>
      </c>
      <c r="CG101" s="7"/>
      <c r="CH101" s="94"/>
      <c r="CI101" s="1301" t="str">
        <f>IF(ISNA(VLOOKUP(CA101,'JOURNÉE 1'!$C$10:$AC$257,27,FALSE)),"",VLOOKUP(CA101,'JOURNÉE 1'!$C$10:$AC$257,27,FALSE))</f>
        <v/>
      </c>
      <c r="CJ101" s="465" t="str">
        <f>IF(ISNA(VLOOKUP(CA101,'JOURNÉE 2'!$C$10:$V$259,20,FALSE)),"",VLOOKUP(CA101,'JOURNÉE 2'!$C$10:$V$259,20,FALSE))</f>
        <v/>
      </c>
      <c r="CK101" s="1263" t="str">
        <f t="shared" si="48"/>
        <v/>
      </c>
      <c r="CL101" s="1266" t="s">
        <v>2029</v>
      </c>
      <c r="CM101" s="476" t="s">
        <v>2029</v>
      </c>
      <c r="CN101" s="476" t="s">
        <v>2029</v>
      </c>
      <c r="CO101" s="476" t="s">
        <v>2029</v>
      </c>
      <c r="CP101" s="476"/>
      <c r="CQ101" s="476"/>
      <c r="CR101" s="476"/>
      <c r="CS101" s="476"/>
      <c r="CT101" s="476"/>
      <c r="CU101" s="477"/>
      <c r="CV101" s="476"/>
      <c r="CW101" s="1270"/>
      <c r="CX101" s="11"/>
      <c r="CY101" s="1551"/>
      <c r="CZ101" s="7" t="str">
        <f>IF('JOURNÉE 1'!C66="","",'JOURNÉE 1'!C66)</f>
        <v/>
      </c>
      <c r="DA101" s="7" t="str">
        <f t="shared" si="51"/>
        <v/>
      </c>
      <c r="DB101" s="7" t="str">
        <f>IF('JOURNÉE 1'!AC66=0,"",'JOURNÉE 1'!AC66)</f>
        <v/>
      </c>
      <c r="DC101" s="7" t="str">
        <f>IF('JOURNÉE 1'!AP66=0,"",'JOURNÉE 1'!AP66)</f>
        <v/>
      </c>
      <c r="DD101" s="17" t="str">
        <f>IF(ISNA(VLOOKUP(BY65,'JOURNÉE 2'!$C$46:$AJ$81,1,FALSE)),"",VLOOKUP(BY65,'JOURNÉE 2'!$C$46:$AJ$81,1,FALSE))</f>
        <v/>
      </c>
      <c r="DE101" s="7" t="str">
        <f t="array" ref="DE101">IFERROR(INDEX(DD$81:DD$116,SMALL(IF(FREQUENCY(IF(DD$81:DD$152&lt;&gt;"",MATCH(DD$81:DD$152,DD$81:DD$152,0),""),ROW(DD$81:DD$152)-81)&gt;1,ROW(DD$81:DD$152)-81,""),ROW(A21))),"")</f>
        <v/>
      </c>
      <c r="DF101" s="468" t="str">
        <f t="array" ref="DF101">IF(DE101="","",MIN(IF(CZ$81:CZ$152=$DE101,DB$81:DB$152,"")))</f>
        <v/>
      </c>
      <c r="DG101" s="468" t="str">
        <f t="array" ref="DG101">IF(DE101="","",MIN(IF(CZ$81:CZ$152=$DE101,DC$81:DC$152,"")))</f>
        <v/>
      </c>
      <c r="DH101" s="7" t="str">
        <f>IF(ISNA(VLOOKUP(DD101,'JOURNÉE 1'!$C$46:$AC$81,24,FALSE)),"",VLOOKUP(DD101,'JOURNÉE 1'!$C$46:$AC$81,24,FALSE))</f>
        <v/>
      </c>
      <c r="DI101" s="7" t="str">
        <f>IF(ISNA(VLOOKUP(DD101,'JOURNÉE 1'!$C$46:$AP$81,35,FALSE)),"",VLOOKUP(DD101,'JOURNÉE 1'!$C$46:$AP$81,35,FALSE))</f>
        <v/>
      </c>
      <c r="DJ101" s="7" t="str">
        <f t="shared" si="24"/>
        <v/>
      </c>
      <c r="DK101" s="7" t="str">
        <f t="shared" si="25"/>
        <v/>
      </c>
      <c r="DL101" s="468" t="str">
        <f t="shared" si="26"/>
        <v/>
      </c>
      <c r="DM101" s="468" t="str">
        <f t="shared" si="27"/>
        <v/>
      </c>
      <c r="DN101" s="7" t="str">
        <f t="shared" si="28"/>
        <v/>
      </c>
      <c r="DO101" s="7"/>
      <c r="DP101" s="7"/>
      <c r="DQ101" s="7"/>
      <c r="DR101" s="11"/>
      <c r="DS101" s="469" t="str">
        <f ca="1">OFFSET($DK$9,INT((ROWS($1:93)-1)/2),MOD(ROWS($1:93)+1,2))</f>
        <v/>
      </c>
      <c r="DT101" s="7" t="str">
        <f t="shared" ca="1" si="29"/>
        <v/>
      </c>
      <c r="DU101" s="468" t="str">
        <f ca="1">OFFSET($DM$9,INT((ROWS($1:93)-1)/2),MOD(ROWS($1:93)+1,2))</f>
        <v/>
      </c>
      <c r="DV101" s="7" t="str">
        <f ca="1">IF(DT101="","",IF(DT101=0,"",IF(DT101="AB","",RANK(DT101,$DT$9:$DT$151,1)+COUNTIF($DT$9:DT101,DT101)-1)))</f>
        <v/>
      </c>
      <c r="DW101" s="468" t="str">
        <f t="shared" ca="1" si="30"/>
        <v/>
      </c>
      <c r="DX101" s="469" t="str">
        <f ca="1">OFFSET($DK$81,INT((ROWS($1:93)-1)/2),MOD(ROWS($1:93)+1,2))</f>
        <v/>
      </c>
      <c r="DY101" s="7" t="str">
        <f t="shared" ca="1" si="31"/>
        <v/>
      </c>
      <c r="DZ101" s="468" t="str">
        <f ca="1">OFFSET($DM$81,INT((ROWS($1:93)-1)/2),MOD(ROWS($1:93)+1,2))</f>
        <v/>
      </c>
      <c r="EA101" s="7" t="str">
        <f ca="1">IF(DY101="","",IF(DY101=0,"",IF(DY101="AB","",RANK(DY101,$DY$9:$DY$151,1)+COUNTIF($DY$9:DY101,DY101)-1)))</f>
        <v/>
      </c>
      <c r="EB101" s="468" t="str">
        <f t="shared" ca="1" si="32"/>
        <v/>
      </c>
      <c r="EC101" s="469" t="str">
        <f ca="1">OFFSET($DK$153,INT((ROWS($1:93)-1)/2),MOD(ROWS($1:93)+1,2))</f>
        <v/>
      </c>
      <c r="ED101" s="7" t="str">
        <f t="shared" ca="1" si="33"/>
        <v/>
      </c>
      <c r="EE101" s="468" t="str">
        <f ca="1">OFFSET($DM$153,INT((ROWS($1:93)-1)/2),MOD(ROWS($1:93)+1,2))</f>
        <v/>
      </c>
      <c r="EF101" s="7" t="str">
        <f ca="1">IF(EC101="","",IF(EC101=0,"",IF(EC101="AB","",RANK(EC101,$EC$9:$EC$104,1)+COUNTIF($EC$9:EC101,EC101)-1)))</f>
        <v/>
      </c>
      <c r="EG101" s="498" t="str">
        <f t="shared" ca="1" si="34"/>
        <v/>
      </c>
      <c r="EH101" s="7"/>
      <c r="EI101" s="7"/>
      <c r="EJ101" s="7"/>
      <c r="EK101" s="7"/>
      <c r="EL101" s="7"/>
      <c r="EM101" s="469" t="str">
        <f ca="1">OFFSET($DK$237,INT((ROWS($1:93)-1)/2),MOD(ROWS($1:93)+1,2))</f>
        <v/>
      </c>
      <c r="EN101" s="7" t="str">
        <f t="shared" ca="1" si="37"/>
        <v/>
      </c>
      <c r="EO101" s="468" t="str">
        <f ca="1">OFFSET($DM$237,INT((ROWS($1:93)-1)/2),MOD(ROWS($1:93)+1,2))</f>
        <v/>
      </c>
      <c r="EP101" s="7" t="str">
        <f ca="1">IF(EN101="","",IF(EN101=0,"",IF(EN101="AB","",RANK(EN101,$EN$9:$EN$128,1)+COUNTIF($EN$9:EN101,EN101)-1)))</f>
        <v/>
      </c>
      <c r="EQ101" s="7" t="str">
        <f t="shared" ca="1" si="38"/>
        <v/>
      </c>
      <c r="ER101" s="469" t="str">
        <f ca="1">OFFSET($DK$305,INT((ROWS($1:93)-1)/2),MOD(ROWS($1:93)+1,2))</f>
        <v/>
      </c>
      <c r="ES101" s="7" t="str">
        <f t="shared" ca="1" si="39"/>
        <v/>
      </c>
      <c r="ET101" s="468" t="str">
        <f ca="1">OFFSET($DM$305,INT((ROWS($1:93)-1)/2),MOD(ROWS($1:93)+1,2))</f>
        <v/>
      </c>
      <c r="EU101" s="7" t="str">
        <f ca="1">IF(ES101="","",IF(ES101=0,"",IF(ES101="AB","",RANK(ES101,$ES$9:$ES$180,1)+COUNTIF($ES$9:ES101,ES101)-1)))</f>
        <v/>
      </c>
      <c r="EV101" s="468" t="str">
        <f t="shared" ca="1" si="40"/>
        <v/>
      </c>
      <c r="EW101" s="469" t="str">
        <f ca="1">OFFSET($DK$373,INT((ROWS($1:93)-1)/2),MOD(ROWS($1:93)+1,2))</f>
        <v/>
      </c>
      <c r="EX101" s="7" t="str">
        <f t="shared" ca="1" si="41"/>
        <v/>
      </c>
      <c r="EY101" s="468" t="str">
        <f ca="1">OFFSET($DM$373,INT((ROWS($1:93)-1)/2),MOD(ROWS($1:93)+1,2))</f>
        <v/>
      </c>
      <c r="EZ101" s="7" t="str">
        <f ca="1">IF(EX101="","",IF(EX101=0,"",IF(EX101="AB","",RANK(EX101,$EX$9:$EX$128,1)+COUNTIF($EX$9:EX101,EX101)-1)))</f>
        <v/>
      </c>
      <c r="FA101" s="468" t="str">
        <f t="shared" ca="1" si="42"/>
        <v/>
      </c>
      <c r="FB101" s="469" t="str">
        <f ca="1">OFFSET($DK$433,INT((ROWS($1:93)-1)/2),MOD(ROWS($1:93)+1,2))</f>
        <v/>
      </c>
      <c r="FC101" s="7" t="str">
        <f t="shared" ca="1" si="44"/>
        <v/>
      </c>
      <c r="FD101" s="468" t="str">
        <f ca="1">OFFSET($DM$433,INT((ROWS($1:93)-1)/2),MOD(ROWS($1:93)+1,2))</f>
        <v/>
      </c>
      <c r="FE101" s="7" t="str">
        <f ca="1">IF(FC101="","",IF(FC101=0,"",IF(FC101="AB","",RANK(FC101,$FC$9:$FC$122,1)+COUNTIF($FC$9:FC101,FC101)-1)))</f>
        <v/>
      </c>
      <c r="FF101" s="7" t="str">
        <f t="shared" ca="1" si="45"/>
        <v/>
      </c>
      <c r="FG101" s="475"/>
    </row>
    <row r="102" spans="1:163" ht="15.75" customHeight="1" x14ac:dyDescent="0.4">
      <c r="A102" s="1639"/>
      <c r="B102" s="1639"/>
      <c r="C102" s="232" t="str">
        <f>IF(ISBLANK('JOURNÉE 2'!C103),"",'JOURNÉE 2'!C103)</f>
        <v/>
      </c>
      <c r="D102" s="98" t="str">
        <f>IF(ISBLANK('JOURNÉE 2'!D103),"",'JOURNÉE 2'!D103)</f>
        <v/>
      </c>
      <c r="E102" s="98" t="str">
        <f>IF(ISBLANK('JOURNÉE 2'!E103),"",'JOURNÉE 2'!E103)</f>
        <v/>
      </c>
      <c r="F102" s="87" t="str">
        <f>IF(ISBLANK('JOURNÉE 2'!F103),"",'JOURNÉE 2'!F103)</f>
        <v/>
      </c>
      <c r="G102" s="87" t="str">
        <f>IF(ISBLANK('JOURNÉE 2'!G103),"",'JOURNÉE 2'!G103)</f>
        <v/>
      </c>
      <c r="H102" s="470" t="str">
        <f>IF(ISBLANK('JOURNÉE 2'!I103),"",'JOURNÉE 2'!I103)</f>
        <v/>
      </c>
      <c r="I102" s="1833"/>
      <c r="J102" s="1465"/>
      <c r="K102" s="1465"/>
      <c r="L102" s="1465"/>
      <c r="M102" s="141"/>
      <c r="N102" s="141"/>
      <c r="O102" s="141"/>
      <c r="P102" s="141"/>
      <c r="Q102" s="1847"/>
      <c r="R102" s="1465"/>
      <c r="S102" s="1465"/>
      <c r="T102" s="1465"/>
      <c r="U102" s="1465"/>
      <c r="V102" s="1465"/>
      <c r="W102" s="275" t="str">
        <f>IF(ISBLANK('JOURNÉE 2'!U103),"",'JOURNÉE 2'!U103)</f>
        <v/>
      </c>
      <c r="X102" s="83" t="str">
        <f t="shared" si="0"/>
        <v/>
      </c>
      <c r="Y102" s="140" t="str">
        <f>IF('JOURNÉE 1'!AB103=0,"",'JOURNÉE 1'!AB103)</f>
        <v/>
      </c>
      <c r="Z102" s="83" t="str">
        <f t="shared" si="1"/>
        <v/>
      </c>
      <c r="AA102" s="83" t="str">
        <f t="shared" si="56"/>
        <v/>
      </c>
      <c r="AB102" s="118" t="str">
        <f t="shared" si="57"/>
        <v/>
      </c>
      <c r="AC102" s="83" t="str">
        <f t="shared" si="3"/>
        <v/>
      </c>
      <c r="AD102" s="83" t="str">
        <f>IF('JOURNÉE 1'!AG103="","",'JOURNÉE 1'!AG103)</f>
        <v/>
      </c>
      <c r="AE102" s="455" t="str">
        <f t="shared" si="4"/>
        <v/>
      </c>
      <c r="AF102" s="471" t="str">
        <f t="shared" si="52"/>
        <v/>
      </c>
      <c r="AG102" s="471" t="str">
        <f t="shared" si="6"/>
        <v/>
      </c>
      <c r="AH102" s="471"/>
      <c r="AI102" s="471"/>
      <c r="AJ102" s="83"/>
      <c r="AK102" s="140"/>
      <c r="AL102" s="276" t="str">
        <f t="shared" si="7"/>
        <v/>
      </c>
      <c r="AM102" s="87" t="str">
        <f t="shared" si="8"/>
        <v/>
      </c>
      <c r="AN102" s="471" t="str">
        <f t="shared" si="53"/>
        <v/>
      </c>
      <c r="AO102" s="471" t="str">
        <f t="shared" si="10"/>
        <v/>
      </c>
      <c r="AP102" s="457" t="str">
        <f t="shared" si="11"/>
        <v/>
      </c>
      <c r="AQ102" s="284" t="str">
        <f>IF('JOURNÉE 1'!AP103="","",'JOURNÉE 1'!AP103)</f>
        <v/>
      </c>
      <c r="AR102" s="270" t="str">
        <f>IF('JOURNÉE 1'!AT103="","",'JOURNÉE 1'!AT103)</f>
        <v/>
      </c>
      <c r="AS102" s="284" t="str">
        <f t="shared" si="58"/>
        <v/>
      </c>
      <c r="AT102" s="270" t="str">
        <f t="shared" si="13"/>
        <v/>
      </c>
      <c r="AU102" s="288"/>
      <c r="AV102" s="289"/>
      <c r="AW102" s="288"/>
      <c r="AX102" s="288"/>
      <c r="AY102" s="270" t="str">
        <f t="shared" si="54"/>
        <v/>
      </c>
      <c r="AZ102" s="271" t="str">
        <f t="shared" si="15"/>
        <v/>
      </c>
      <c r="BA102" s="272" t="str">
        <f t="shared" si="16"/>
        <v/>
      </c>
      <c r="BB102" s="273" t="str">
        <f t="shared" si="59"/>
        <v/>
      </c>
      <c r="BC102" s="472" t="str">
        <f t="shared" si="18"/>
        <v/>
      </c>
      <c r="BD102" s="499"/>
      <c r="BE102" s="278" t="str">
        <f t="shared" si="19"/>
        <v/>
      </c>
      <c r="BF102" s="1639"/>
      <c r="BG102" s="1639"/>
      <c r="BH102" s="1833"/>
      <c r="BI102" s="1465"/>
      <c r="BJ102" s="1849"/>
      <c r="BK102" s="506"/>
      <c r="BL102" s="11"/>
      <c r="BM102" s="1723"/>
      <c r="BN102" s="1528"/>
      <c r="BO102" s="1528"/>
      <c r="BP102" s="1528"/>
      <c r="BQ102" s="1528"/>
      <c r="BR102" s="1852"/>
      <c r="BS102" s="1528"/>
      <c r="BT102" s="1514"/>
      <c r="BU102" s="1528"/>
      <c r="BV102" s="1796"/>
      <c r="BW102" s="1798"/>
      <c r="BX102" s="474" t="str">
        <f t="shared" si="20"/>
        <v/>
      </c>
      <c r="BY102" s="475" t="str">
        <f>IF('JOURNÉE 1'!C103=0,"",'JOURNÉE 1'!C103)</f>
        <v/>
      </c>
      <c r="BZ102" s="7">
        <v>94</v>
      </c>
      <c r="CA102" s="1445" t="s">
        <v>569</v>
      </c>
      <c r="CB102" s="1446">
        <v>15.2</v>
      </c>
      <c r="CC102" s="1447" t="s">
        <v>570</v>
      </c>
      <c r="CD102" s="17" t="s">
        <v>322</v>
      </c>
      <c r="CE102" s="882" t="str">
        <f t="shared" si="55"/>
        <v>MAX2</v>
      </c>
      <c r="CF102" s="878" t="s">
        <v>567</v>
      </c>
      <c r="CG102" s="7"/>
      <c r="CH102" s="94"/>
      <c r="CI102" s="1301" t="str">
        <f>IF(ISNA(VLOOKUP(CA102,'JOURNÉE 1'!$C$10:$AC$257,27,FALSE)),"",VLOOKUP(CA102,'JOURNÉE 1'!$C$10:$AC$257,27,FALSE))</f>
        <v/>
      </c>
      <c r="CJ102" s="465" t="str">
        <f>IF(ISNA(VLOOKUP(CA102,'JOURNÉE 2'!$C$10:$V$259,20,FALSE)),"",VLOOKUP(CA102,'JOURNÉE 2'!$C$10:$V$259,20,FALSE))</f>
        <v/>
      </c>
      <c r="CK102" s="1263" t="str">
        <f t="shared" si="48"/>
        <v/>
      </c>
      <c r="CL102" s="1266" t="s">
        <v>2029</v>
      </c>
      <c r="CM102" s="476">
        <v>93</v>
      </c>
      <c r="CN102" s="476">
        <v>88</v>
      </c>
      <c r="CO102" s="476" t="s">
        <v>2029</v>
      </c>
      <c r="CP102" s="476"/>
      <c r="CQ102" s="476"/>
      <c r="CR102" s="476"/>
      <c r="CS102" s="476"/>
      <c r="CT102" s="476"/>
      <c r="CU102" s="477"/>
      <c r="CV102" s="476"/>
      <c r="CW102" s="1270"/>
      <c r="CX102" s="11"/>
      <c r="CY102" s="1551"/>
      <c r="CZ102" s="7" t="str">
        <f>IF('JOURNÉE 1'!C67="","",'JOURNÉE 1'!C67)</f>
        <v/>
      </c>
      <c r="DA102" s="7" t="str">
        <f t="shared" si="51"/>
        <v/>
      </c>
      <c r="DB102" s="7" t="str">
        <f>IF('JOURNÉE 1'!AC67=0,"",'JOURNÉE 1'!AC67)</f>
        <v/>
      </c>
      <c r="DC102" s="7" t="str">
        <f>IF('JOURNÉE 1'!AP67=0,"",'JOURNÉE 1'!AP67)</f>
        <v/>
      </c>
      <c r="DD102" s="17" t="str">
        <f>IF(ISNA(VLOOKUP(BY66,'JOURNÉE 2'!$C$46:$AJ$81,1,FALSE)),"",VLOOKUP(BY66,'JOURNÉE 2'!$C$46:$AJ$81,1,FALSE))</f>
        <v/>
      </c>
      <c r="DE102" s="7" t="str">
        <f t="array" ref="DE102">IFERROR(INDEX(DD$81:DD$116,SMALL(IF(FREQUENCY(IF(DD$81:DD$152&lt;&gt;"",MATCH(DD$81:DD$152,DD$81:DD$152,0),""),ROW(DD$81:DD$152)-81)&gt;1,ROW(DD$81:DD$152)-81,""),ROW(A22))),"")</f>
        <v/>
      </c>
      <c r="DF102" s="468" t="str">
        <f t="array" ref="DF102">IF(DE102="","",MIN(IF(CZ$81:CZ$152=$DE102,DB$81:DB$152,"")))</f>
        <v/>
      </c>
      <c r="DG102" s="468" t="str">
        <f t="array" ref="DG102">IF(DE102="","",MIN(IF(CZ$81:CZ$152=$DE102,DC$81:DC$152,"")))</f>
        <v/>
      </c>
      <c r="DH102" s="7" t="str">
        <f>IF(ISNA(VLOOKUP(DD102,'JOURNÉE 1'!$C$46:$AC$81,24,FALSE)),"",VLOOKUP(DD102,'JOURNÉE 1'!$C$46:$AC$81,24,FALSE))</f>
        <v/>
      </c>
      <c r="DI102" s="7" t="str">
        <f>IF(ISNA(VLOOKUP(DD102,'JOURNÉE 1'!$C$46:$AP$81,35,FALSE)),"",VLOOKUP(DD102,'JOURNÉE 1'!$C$46:$AP$81,35,FALSE))</f>
        <v/>
      </c>
      <c r="DJ102" s="7" t="str">
        <f t="shared" si="24"/>
        <v/>
      </c>
      <c r="DK102" s="7" t="str">
        <f t="shared" si="25"/>
        <v/>
      </c>
      <c r="DL102" s="468" t="str">
        <f t="shared" si="26"/>
        <v/>
      </c>
      <c r="DM102" s="468" t="str">
        <f t="shared" si="27"/>
        <v/>
      </c>
      <c r="DN102" s="7" t="str">
        <f t="shared" si="28"/>
        <v/>
      </c>
      <c r="DO102" s="7"/>
      <c r="DP102" s="7"/>
      <c r="DQ102" s="7"/>
      <c r="DR102" s="11"/>
      <c r="DS102" s="469" t="str">
        <f ca="1">OFFSET($DK$9,INT((ROWS($1:94)-1)/2),MOD(ROWS($1:94)+1,2))</f>
        <v/>
      </c>
      <c r="DT102" s="7" t="str">
        <f t="shared" ca="1" si="29"/>
        <v/>
      </c>
      <c r="DU102" s="468" t="str">
        <f ca="1">OFFSET($DM$9,INT((ROWS($1:94)-1)/2),MOD(ROWS($1:94)+1,2))</f>
        <v/>
      </c>
      <c r="DV102" s="7" t="str">
        <f ca="1">IF(DT102="","",IF(DT102=0,"",IF(DT102="AB","",RANK(DT102,$DT$9:$DT$151,1)+COUNTIF($DT$9:DT102,DT102)-1)))</f>
        <v/>
      </c>
      <c r="DW102" s="468" t="str">
        <f t="shared" ca="1" si="30"/>
        <v/>
      </c>
      <c r="DX102" s="469" t="str">
        <f ca="1">OFFSET($DK$81,INT((ROWS($1:94)-1)/2),MOD(ROWS($1:94)+1,2))</f>
        <v/>
      </c>
      <c r="DY102" s="7" t="str">
        <f t="shared" ca="1" si="31"/>
        <v/>
      </c>
      <c r="DZ102" s="468" t="str">
        <f ca="1">OFFSET($DM$81,INT((ROWS($1:94)-1)/2),MOD(ROWS($1:94)+1,2))</f>
        <v/>
      </c>
      <c r="EA102" s="7" t="str">
        <f ca="1">IF(DY102="","",IF(DY102=0,"",IF(DY102="AB","",RANK(DY102,$DY$9:$DY$151,1)+COUNTIF($DY$9:DY102,DY102)-1)))</f>
        <v/>
      </c>
      <c r="EB102" s="468" t="str">
        <f t="shared" ca="1" si="32"/>
        <v/>
      </c>
      <c r="EC102" s="469" t="str">
        <f ca="1">OFFSET($DK$153,INT((ROWS($1:94)-1)/2),MOD(ROWS($1:94)+1,2))</f>
        <v/>
      </c>
      <c r="ED102" s="7" t="str">
        <f t="shared" ca="1" si="33"/>
        <v/>
      </c>
      <c r="EE102" s="468" t="str">
        <f ca="1">OFFSET($DM$153,INT((ROWS($1:94)-1)/2),MOD(ROWS($1:94)+1,2))</f>
        <v/>
      </c>
      <c r="EF102" s="7" t="str">
        <f ca="1">IF(EC102="","",IF(EC102=0,"",IF(EC102="AB","",RANK(EC102,$EC$9:$EC$104,1)+COUNTIF($EC$9:EC102,EC102)-1)))</f>
        <v/>
      </c>
      <c r="EG102" s="498" t="str">
        <f t="shared" ca="1" si="34"/>
        <v/>
      </c>
      <c r="EH102" s="7"/>
      <c r="EI102" s="7"/>
      <c r="EJ102" s="7"/>
      <c r="EK102" s="7"/>
      <c r="EL102" s="7"/>
      <c r="EM102" s="469" t="str">
        <f ca="1">OFFSET($DK$237,INT((ROWS($1:94)-1)/2),MOD(ROWS($1:94)+1,2))</f>
        <v/>
      </c>
      <c r="EN102" s="7" t="str">
        <f t="shared" ca="1" si="37"/>
        <v/>
      </c>
      <c r="EO102" s="468" t="str">
        <f ca="1">OFFSET($DM$237,INT((ROWS($1:94)-1)/2),MOD(ROWS($1:94)+1,2))</f>
        <v/>
      </c>
      <c r="EP102" s="7" t="str">
        <f ca="1">IF(EN102="","",IF(EN102=0,"",IF(EN102="AB","",RANK(EN102,$EN$9:$EN$128,1)+COUNTIF($EN$9:EN102,EN102)-1)))</f>
        <v/>
      </c>
      <c r="EQ102" s="7" t="str">
        <f t="shared" ca="1" si="38"/>
        <v/>
      </c>
      <c r="ER102" s="469" t="str">
        <f ca="1">OFFSET($DK$305,INT((ROWS($1:94)-1)/2),MOD(ROWS($1:94)+1,2))</f>
        <v/>
      </c>
      <c r="ES102" s="7" t="str">
        <f t="shared" ca="1" si="39"/>
        <v/>
      </c>
      <c r="ET102" s="468" t="str">
        <f ca="1">OFFSET($DM$305,INT((ROWS($1:94)-1)/2),MOD(ROWS($1:94)+1,2))</f>
        <v/>
      </c>
      <c r="EU102" s="7" t="str">
        <f ca="1">IF(ES102="","",IF(ES102=0,"",IF(ES102="AB","",RANK(ES102,$ES$9:$ES$180,1)+COUNTIF($ES$9:ES102,ES102)-1)))</f>
        <v/>
      </c>
      <c r="EV102" s="468" t="str">
        <f t="shared" ca="1" si="40"/>
        <v/>
      </c>
      <c r="EW102" s="469" t="str">
        <f ca="1">OFFSET($DK$373,INT((ROWS($1:94)-1)/2),MOD(ROWS($1:94)+1,2))</f>
        <v/>
      </c>
      <c r="EX102" s="7" t="str">
        <f t="shared" ca="1" si="41"/>
        <v/>
      </c>
      <c r="EY102" s="468" t="str">
        <f ca="1">OFFSET($DM$373,INT((ROWS($1:94)-1)/2),MOD(ROWS($1:94)+1,2))</f>
        <v/>
      </c>
      <c r="EZ102" s="7" t="str">
        <f ca="1">IF(EX102="","",IF(EX102=0,"",IF(EX102="AB","",RANK(EX102,$EX$9:$EX$128,1)+COUNTIF($EX$9:EX102,EX102)-1)))</f>
        <v/>
      </c>
      <c r="FA102" s="468" t="str">
        <f t="shared" ca="1" si="42"/>
        <v/>
      </c>
      <c r="FB102" s="469" t="str">
        <f ca="1">OFFSET($DK$433,INT((ROWS($1:94)-1)/2),MOD(ROWS($1:94)+1,2))</f>
        <v/>
      </c>
      <c r="FC102" s="7" t="str">
        <f t="shared" ca="1" si="44"/>
        <v/>
      </c>
      <c r="FD102" s="468" t="str">
        <f ca="1">OFFSET($DM$433,INT((ROWS($1:94)-1)/2),MOD(ROWS($1:94)+1,2))</f>
        <v/>
      </c>
      <c r="FE102" s="7" t="str">
        <f ca="1">IF(FC102="","",IF(FC102=0,"",IF(FC102="AB","",RANK(FC102,$FC$9:$FC$122,1)+COUNTIF($FC$9:FC102,FC102)-1)))</f>
        <v/>
      </c>
      <c r="FF102" s="7" t="str">
        <f t="shared" ca="1" si="45"/>
        <v/>
      </c>
      <c r="FG102" s="475"/>
    </row>
    <row r="103" spans="1:163" ht="15.75" customHeight="1" x14ac:dyDescent="0.4">
      <c r="A103" s="1639"/>
      <c r="B103" s="1639"/>
      <c r="C103" s="232" t="str">
        <f>IF(ISBLANK('JOURNÉE 2'!C104),"",'JOURNÉE 2'!C104)</f>
        <v/>
      </c>
      <c r="D103" s="98" t="str">
        <f>IF(ISBLANK('JOURNÉE 2'!D104),"",'JOURNÉE 2'!D104)</f>
        <v/>
      </c>
      <c r="E103" s="98" t="str">
        <f>IF(ISBLANK('JOURNÉE 2'!E104),"",'JOURNÉE 2'!E104)</f>
        <v/>
      </c>
      <c r="F103" s="87" t="str">
        <f>IF(ISBLANK('JOURNÉE 2'!F104),"",'JOURNÉE 2'!F104)</f>
        <v/>
      </c>
      <c r="G103" s="87" t="str">
        <f>IF(ISBLANK('JOURNÉE 2'!G104),"",'JOURNÉE 2'!G104)</f>
        <v/>
      </c>
      <c r="H103" s="470" t="str">
        <f>IF(ISBLANK('JOURNÉE 2'!I104),"",'JOURNÉE 2'!I104)</f>
        <v/>
      </c>
      <c r="I103" s="1834" t="str">
        <f>IF(ISBLANK('JOURNÉE 2'!K104),"",'JOURNÉE 2'!K104)</f>
        <v/>
      </c>
      <c r="J103" s="1466" t="str">
        <f>IF(OR(I103="",I103=0,I103=999),"",I103)</f>
        <v/>
      </c>
      <c r="K103" s="1466" t="str">
        <f>IF('JOURNÉE 1'!K104=0,"",'JOURNÉE 1'!K104)</f>
        <v/>
      </c>
      <c r="L103" s="1466" t="str">
        <f>IF(OR(K103="",K103=0,K103=999),"",K103)</f>
        <v/>
      </c>
      <c r="M103" s="141"/>
      <c r="N103" s="141"/>
      <c r="O103" s="141"/>
      <c r="P103" s="141"/>
      <c r="Q103" s="1846" t="str">
        <f>IF(I103="","",I103-$BE$5)</f>
        <v/>
      </c>
      <c r="R103" s="1466" t="str">
        <f>IF(I103="","",RANK(I103,($I$9:$K$260),1))</f>
        <v/>
      </c>
      <c r="S103" s="1466" t="str">
        <f>IF(R103&gt;20,"",IF(R103&lt;=190,40-((R103-1)*2),1))</f>
        <v/>
      </c>
      <c r="T103" s="1466" t="str">
        <f>IF(OR(I103=""),"",RANK(I103,($I$81:$I$103),1))</f>
        <v/>
      </c>
      <c r="U103" s="1466" t="str">
        <f>IF(OR(K103=""),"",RANK(K103,($K$81:$K$103),1))</f>
        <v/>
      </c>
      <c r="V103" s="1848" t="str">
        <f>IF(T103="","",IF(T103&gt;3,"",IF(T103=1,I103,IF(T103=2,I103,IF(T103=3,I103)))))</f>
        <v/>
      </c>
      <c r="W103" s="275" t="str">
        <f>IF(ISBLANK('JOURNÉE 2'!U104),"",'JOURNÉE 2'!U104)</f>
        <v/>
      </c>
      <c r="X103" s="83" t="str">
        <f t="shared" si="0"/>
        <v/>
      </c>
      <c r="Y103" s="140" t="str">
        <f>IF('JOURNÉE 1'!AB104=0,"",'JOURNÉE 1'!AB104)</f>
        <v/>
      </c>
      <c r="Z103" s="83" t="str">
        <f t="shared" si="1"/>
        <v/>
      </c>
      <c r="AA103" s="83" t="str">
        <f t="shared" si="56"/>
        <v/>
      </c>
      <c r="AB103" s="118" t="str">
        <f t="shared" si="57"/>
        <v/>
      </c>
      <c r="AC103" s="83" t="str">
        <f t="shared" si="3"/>
        <v/>
      </c>
      <c r="AD103" s="83" t="str">
        <f>IF('JOURNÉE 1'!AG104="","",'JOURNÉE 1'!AG104)</f>
        <v/>
      </c>
      <c r="AE103" s="455" t="str">
        <f t="shared" si="4"/>
        <v/>
      </c>
      <c r="AF103" s="471" t="str">
        <f t="shared" si="52"/>
        <v/>
      </c>
      <c r="AG103" s="471" t="str">
        <f t="shared" si="6"/>
        <v/>
      </c>
      <c r="AH103" s="471"/>
      <c r="AI103" s="471"/>
      <c r="AJ103" s="83"/>
      <c r="AK103" s="140"/>
      <c r="AL103" s="276" t="str">
        <f t="shared" si="7"/>
        <v/>
      </c>
      <c r="AM103" s="87" t="str">
        <f t="shared" si="8"/>
        <v/>
      </c>
      <c r="AN103" s="471" t="str">
        <f t="shared" si="53"/>
        <v/>
      </c>
      <c r="AO103" s="471" t="str">
        <f t="shared" si="10"/>
        <v/>
      </c>
      <c r="AP103" s="457" t="str">
        <f t="shared" si="11"/>
        <v/>
      </c>
      <c r="AQ103" s="284" t="str">
        <f>IF('JOURNÉE 1'!AP104="","",'JOURNÉE 1'!AP104)</f>
        <v/>
      </c>
      <c r="AR103" s="270" t="str">
        <f>IF('JOURNÉE 1'!AT104="","",'JOURNÉE 1'!AT104)</f>
        <v/>
      </c>
      <c r="AS103" s="284" t="str">
        <f t="shared" si="58"/>
        <v/>
      </c>
      <c r="AT103" s="270" t="str">
        <f t="shared" si="13"/>
        <v/>
      </c>
      <c r="AU103" s="288"/>
      <c r="AV103" s="289"/>
      <c r="AW103" s="288"/>
      <c r="AX103" s="288"/>
      <c r="AY103" s="270" t="str">
        <f t="shared" si="54"/>
        <v/>
      </c>
      <c r="AZ103" s="271" t="str">
        <f t="shared" si="15"/>
        <v/>
      </c>
      <c r="BA103" s="272" t="str">
        <f t="shared" si="16"/>
        <v/>
      </c>
      <c r="BB103" s="273" t="str">
        <f t="shared" si="59"/>
        <v/>
      </c>
      <c r="BC103" s="472" t="str">
        <f t="shared" si="18"/>
        <v/>
      </c>
      <c r="BD103" s="499"/>
      <c r="BE103" s="278" t="str">
        <f t="shared" si="19"/>
        <v/>
      </c>
      <c r="BF103" s="1639"/>
      <c r="BG103" s="1639"/>
      <c r="BH103" s="1823" t="str">
        <f>IF('JOURNÉE 1'!K104=0,"",'JOURNÉE 1'!K104)</f>
        <v/>
      </c>
      <c r="BI103" s="1815" t="str">
        <f>IF(ISBLANK('JOURNÉE 2'!K104),"",'JOURNÉE 2'!K104)</f>
        <v/>
      </c>
      <c r="BJ103" s="1817" t="str">
        <f>IF(BW103="","",BW103)</f>
        <v/>
      </c>
      <c r="BK103" s="506"/>
      <c r="BL103" s="507"/>
      <c r="BM103" s="1513" t="str">
        <f>IF(OR(C103="",C104=""),"",CONCATENATE(C103,C104))</f>
        <v/>
      </c>
      <c r="BN103" s="1606" t="str">
        <f>IF(OR('JOURNÉE 1'!C104="",'JOURNÉE 1'!C105=""),"",CONCATENATE('JOURNÉE 1'!C104,'JOURNÉE 1'!C105))</f>
        <v/>
      </c>
      <c r="BO103" s="1606" t="str">
        <f>IF(I103="","",I103)</f>
        <v/>
      </c>
      <c r="BP103" s="1855">
        <f>IF(ISNA(VLOOKUP(BM103,'JOURNÉE 1'!$BI$10:$BK$257,2,FALSE)),"",VLOOKUP(BM103,'JOURNÉE 1'!$BI$10:$BK$257,2,FALSE))</f>
        <v>0</v>
      </c>
      <c r="BQ103" s="1606" t="str">
        <f>IF(BO103="","",MIN(BO103:BP103))</f>
        <v/>
      </c>
      <c r="BR103" s="1851" t="str">
        <f>IF(BS103="","",MIN(BS103:BT103))</f>
        <v/>
      </c>
      <c r="BS103" s="1606" t="str">
        <f>IF('JOURNÉE 1'!L104=0,"",'JOURNÉE 1'!L104)</f>
        <v/>
      </c>
      <c r="BT103" s="1809" t="str">
        <f>IF(ISNA(VLOOKUP(BN103,'JOURNÉE 2'!$BE$10:$BF$257,2,FALSE)),"",VLOOKUP(BN103,'JOURNÉE 2'!$BE$10:$BF$257,2,FALSE))</f>
        <v/>
      </c>
      <c r="BU103" s="1606" t="str">
        <f>IF(BT103=BR103,"",BR103)</f>
        <v/>
      </c>
      <c r="BV103" s="1795" t="str">
        <f>IF(BP103=BQ103,"",BQ103)</f>
        <v/>
      </c>
      <c r="BW103" s="1797"/>
      <c r="BX103" s="474" t="str">
        <f t="shared" si="20"/>
        <v/>
      </c>
      <c r="BY103" s="475" t="str">
        <f>IF('JOURNÉE 1'!C104=0,"",'JOURNÉE 1'!C104)</f>
        <v/>
      </c>
      <c r="BZ103" s="7">
        <v>95</v>
      </c>
      <c r="CA103" s="1445" t="s">
        <v>571</v>
      </c>
      <c r="CB103" s="1446">
        <v>13.1</v>
      </c>
      <c r="CC103" s="1447" t="s">
        <v>572</v>
      </c>
      <c r="CD103" s="17" t="s">
        <v>322</v>
      </c>
      <c r="CE103" s="882" t="str">
        <f t="shared" si="55"/>
        <v>MAX2</v>
      </c>
      <c r="CF103" s="878" t="s">
        <v>569</v>
      </c>
      <c r="CG103" s="7"/>
      <c r="CH103" s="94"/>
      <c r="CI103" s="1301" t="str">
        <f>IF(ISNA(VLOOKUP(CA103,'JOURNÉE 1'!$C$10:$AC$257,27,FALSE)),"",VLOOKUP(CA103,'JOURNÉE 1'!$C$10:$AC$257,27,FALSE))</f>
        <v/>
      </c>
      <c r="CJ103" s="465" t="str">
        <f>IF(ISNA(VLOOKUP(CA103,'JOURNÉE 2'!$C$10:$V$259,20,FALSE)),"",VLOOKUP(CA103,'JOURNÉE 2'!$C$10:$V$259,20,FALSE))</f>
        <v/>
      </c>
      <c r="CK103" s="1263" t="str">
        <f t="shared" si="48"/>
        <v/>
      </c>
      <c r="CL103" s="1266" t="s">
        <v>2029</v>
      </c>
      <c r="CM103" s="476">
        <v>94</v>
      </c>
      <c r="CN103" s="476">
        <v>89</v>
      </c>
      <c r="CO103" s="476" t="s">
        <v>2029</v>
      </c>
      <c r="CP103" s="476"/>
      <c r="CQ103" s="476"/>
      <c r="CR103" s="476"/>
      <c r="CS103" s="476"/>
      <c r="CT103" s="476"/>
      <c r="CU103" s="477"/>
      <c r="CV103" s="476"/>
      <c r="CW103" s="1270"/>
      <c r="CX103" s="11"/>
      <c r="CY103" s="1551"/>
      <c r="CZ103" s="7" t="str">
        <f>IF('JOURNÉE 1'!C68="","",'JOURNÉE 1'!C68)</f>
        <v/>
      </c>
      <c r="DA103" s="7" t="str">
        <f t="shared" si="51"/>
        <v/>
      </c>
      <c r="DB103" s="7" t="str">
        <f>IF('JOURNÉE 1'!AC68=0,"",'JOURNÉE 1'!AC68)</f>
        <v/>
      </c>
      <c r="DC103" s="7" t="str">
        <f>IF('JOURNÉE 1'!AP68=0,"",'JOURNÉE 1'!AP68)</f>
        <v/>
      </c>
      <c r="DD103" s="17" t="str">
        <f>IF(ISNA(VLOOKUP(BY67,'JOURNÉE 2'!$C$46:$AJ$81,1,FALSE)),"",VLOOKUP(BY67,'JOURNÉE 2'!$C$46:$AJ$81,1,FALSE))</f>
        <v/>
      </c>
      <c r="DE103" s="7" t="str">
        <f t="array" ref="DE103">IFERROR(INDEX(DD$81:DD$116,SMALL(IF(FREQUENCY(IF(DD$81:DD$152&lt;&gt;"",MATCH(DD$81:DD$152,DD$81:DD$152,0),""),ROW(DD$81:DD$152)-81)&gt;1,ROW(DD$81:DD$152)-81,""),ROW(A23))),"")</f>
        <v/>
      </c>
      <c r="DF103" s="468" t="str">
        <f t="array" ref="DF103">IF(DE103="","",MIN(IF(CZ$81:CZ$152=$DE103,DB$81:DB$152,"")))</f>
        <v/>
      </c>
      <c r="DG103" s="468" t="str">
        <f t="array" ref="DG103">IF(DE103="","",MIN(IF(CZ$81:CZ$152=$DE103,DC$81:DC$152,"")))</f>
        <v/>
      </c>
      <c r="DH103" s="7" t="str">
        <f>IF(ISNA(VLOOKUP(DD103,'JOURNÉE 1'!$C$46:$AC$81,24,FALSE)),"",VLOOKUP(DD103,'JOURNÉE 1'!$C$46:$AC$81,24,FALSE))</f>
        <v/>
      </c>
      <c r="DI103" s="7" t="str">
        <f>IF(ISNA(VLOOKUP(DD103,'JOURNÉE 1'!$C$46:$AP$81,35,FALSE)),"",VLOOKUP(DD103,'JOURNÉE 1'!$C$46:$AP$81,35,FALSE))</f>
        <v/>
      </c>
      <c r="DJ103" s="7" t="str">
        <f t="shared" si="24"/>
        <v/>
      </c>
      <c r="DK103" s="7" t="str">
        <f t="shared" si="25"/>
        <v/>
      </c>
      <c r="DL103" s="468" t="str">
        <f t="shared" si="26"/>
        <v/>
      </c>
      <c r="DM103" s="468" t="str">
        <f t="shared" si="27"/>
        <v/>
      </c>
      <c r="DN103" s="7" t="str">
        <f t="shared" si="28"/>
        <v/>
      </c>
      <c r="DO103" s="7"/>
      <c r="DP103" s="7"/>
      <c r="DQ103" s="7"/>
      <c r="DR103" s="11"/>
      <c r="DS103" s="469" t="str">
        <f ca="1">OFFSET($DK$9,INT((ROWS($1:95)-1)/2),MOD(ROWS($1:95)+1,2))</f>
        <v/>
      </c>
      <c r="DT103" s="7" t="str">
        <f t="shared" ca="1" si="29"/>
        <v/>
      </c>
      <c r="DU103" s="468" t="str">
        <f ca="1">OFFSET($DM$9,INT((ROWS($1:95)-1)/2),MOD(ROWS($1:95)+1,2))</f>
        <v/>
      </c>
      <c r="DV103" s="7" t="str">
        <f ca="1">IF(DT103="","",IF(DT103=0,"",IF(DT103="AB","",RANK(DT103,$DT$9:$DT$151,1)+COUNTIF($DT$9:DT103,DT103)-1)))</f>
        <v/>
      </c>
      <c r="DW103" s="468" t="str">
        <f t="shared" ca="1" si="30"/>
        <v/>
      </c>
      <c r="DX103" s="469" t="str">
        <f ca="1">OFFSET($DK$81,INT((ROWS($1:95)-1)/2),MOD(ROWS($1:95)+1,2))</f>
        <v/>
      </c>
      <c r="DY103" s="7" t="str">
        <f t="shared" ca="1" si="31"/>
        <v/>
      </c>
      <c r="DZ103" s="468" t="str">
        <f ca="1">OFFSET($DM$81,INT((ROWS($1:95)-1)/2),MOD(ROWS($1:95)+1,2))</f>
        <v/>
      </c>
      <c r="EA103" s="7" t="str">
        <f ca="1">IF(DY103="","",IF(DY103=0,"",IF(DY103="AB","",RANK(DY103,$DY$9:$DY$151,1)+COUNTIF($DY$9:DY103,DY103)-1)))</f>
        <v/>
      </c>
      <c r="EB103" s="468" t="str">
        <f t="shared" ca="1" si="32"/>
        <v/>
      </c>
      <c r="EC103" s="469" t="str">
        <f ca="1">OFFSET($DK$153,INT((ROWS($1:95)-1)/2),MOD(ROWS($1:95)+1,2))</f>
        <v/>
      </c>
      <c r="ED103" s="7" t="str">
        <f t="shared" ca="1" si="33"/>
        <v/>
      </c>
      <c r="EE103" s="468" t="str">
        <f ca="1">OFFSET($DM$153,INT((ROWS($1:95)-1)/2),MOD(ROWS($1:95)+1,2))</f>
        <v/>
      </c>
      <c r="EF103" s="7" t="str">
        <f ca="1">IF(EC103="","",IF(EC103=0,"",IF(EC103="AB","",RANK(EC103,$EC$9:$EC$104,1)+COUNTIF($EC$9:EC103,EC103)-1)))</f>
        <v/>
      </c>
      <c r="EG103" s="498" t="str">
        <f t="shared" ca="1" si="34"/>
        <v/>
      </c>
      <c r="EH103" s="7"/>
      <c r="EI103" s="7"/>
      <c r="EJ103" s="7"/>
      <c r="EK103" s="7"/>
      <c r="EL103" s="7"/>
      <c r="EM103" s="469" t="str">
        <f ca="1">OFFSET($DK$237,INT((ROWS($1:95)-1)/2),MOD(ROWS($1:95)+1,2))</f>
        <v/>
      </c>
      <c r="EN103" s="7" t="str">
        <f t="shared" ca="1" si="37"/>
        <v/>
      </c>
      <c r="EO103" s="468" t="str">
        <f ca="1">OFFSET($DM$237,INT((ROWS($1:95)-1)/2),MOD(ROWS($1:95)+1,2))</f>
        <v/>
      </c>
      <c r="EP103" s="7" t="str">
        <f ca="1">IF(EN103="","",IF(EN103=0,"",IF(EN103="AB","",RANK(EN103,$EN$9:$EN$128,1)+COUNTIF($EN$9:EN103,EN103)-1)))</f>
        <v/>
      </c>
      <c r="EQ103" s="7" t="str">
        <f t="shared" ca="1" si="38"/>
        <v/>
      </c>
      <c r="ER103" s="469" t="str">
        <f ca="1">OFFSET($DK$305,INT((ROWS($1:95)-1)/2),MOD(ROWS($1:95)+1,2))</f>
        <v/>
      </c>
      <c r="ES103" s="7" t="str">
        <f t="shared" ca="1" si="39"/>
        <v/>
      </c>
      <c r="ET103" s="468" t="str">
        <f ca="1">OFFSET($DM$305,INT((ROWS($1:95)-1)/2),MOD(ROWS($1:95)+1,2))</f>
        <v/>
      </c>
      <c r="EU103" s="7" t="str">
        <f ca="1">IF(ES103="","",IF(ES103=0,"",IF(ES103="AB","",RANK(ES103,$ES$9:$ES$180,1)+COUNTIF($ES$9:ES103,ES103)-1)))</f>
        <v/>
      </c>
      <c r="EV103" s="468" t="str">
        <f t="shared" ca="1" si="40"/>
        <v/>
      </c>
      <c r="EW103" s="469" t="str">
        <f ca="1">OFFSET($DK$373,INT((ROWS($1:95)-1)/2),MOD(ROWS($1:95)+1,2))</f>
        <v/>
      </c>
      <c r="EX103" s="7" t="str">
        <f t="shared" ca="1" si="41"/>
        <v/>
      </c>
      <c r="EY103" s="468" t="str">
        <f ca="1">OFFSET($DM$373,INT((ROWS($1:95)-1)/2),MOD(ROWS($1:95)+1,2))</f>
        <v/>
      </c>
      <c r="EZ103" s="7" t="str">
        <f ca="1">IF(EX103="","",IF(EX103=0,"",IF(EX103="AB","",RANK(EX103,$EX$9:$EX$128,1)+COUNTIF($EX$9:EX103,EX103)-1)))</f>
        <v/>
      </c>
      <c r="FA103" s="468" t="str">
        <f t="shared" ca="1" si="42"/>
        <v/>
      </c>
      <c r="FB103" s="469" t="str">
        <f ca="1">OFFSET($DK$433,INT((ROWS($1:95)-1)/2),MOD(ROWS($1:95)+1,2))</f>
        <v/>
      </c>
      <c r="FC103" s="7" t="str">
        <f t="shared" ca="1" si="44"/>
        <v/>
      </c>
      <c r="FD103" s="468" t="str">
        <f ca="1">OFFSET($DM$433,INT((ROWS($1:95)-1)/2),MOD(ROWS($1:95)+1,2))</f>
        <v/>
      </c>
      <c r="FE103" s="7" t="str">
        <f ca="1">IF(FC103="","",IF(FC103=0,"",IF(FC103="AB","",RANK(FC103,$FC$9:$FC$122,1)+COUNTIF($FC$9:FC103,FC103)-1)))</f>
        <v/>
      </c>
      <c r="FF103" s="7" t="str">
        <f t="shared" ca="1" si="45"/>
        <v/>
      </c>
      <c r="FG103" s="475"/>
    </row>
    <row r="104" spans="1:163" ht="15.75" customHeight="1" thickBot="1" x14ac:dyDescent="0.45">
      <c r="A104" s="1640"/>
      <c r="B104" s="1640"/>
      <c r="C104" s="189" t="str">
        <f>IF(ISBLANK('JOURNÉE 2'!C105),"",'JOURNÉE 2'!C105)</f>
        <v/>
      </c>
      <c r="D104" s="215" t="str">
        <f>IF(ISBLANK('JOURNÉE 2'!D105),"",'JOURNÉE 2'!D105)</f>
        <v/>
      </c>
      <c r="E104" s="215" t="str">
        <f>IF(ISBLANK('JOURNÉE 2'!E105),"",'JOURNÉE 2'!E105)</f>
        <v/>
      </c>
      <c r="F104" s="99" t="str">
        <f>IF(ISBLANK('JOURNÉE 2'!F105),"",'JOURNÉE 2'!F105)</f>
        <v/>
      </c>
      <c r="G104" s="99" t="str">
        <f>IF(ISBLANK('JOURNÉE 2'!G105),"",'JOURNÉE 2'!G105)</f>
        <v/>
      </c>
      <c r="H104" s="186" t="str">
        <f>IF(ISBLANK('JOURNÉE 2'!I105),"",'JOURNÉE 2'!I105)</f>
        <v/>
      </c>
      <c r="I104" s="1833"/>
      <c r="J104" s="1465"/>
      <c r="K104" s="1465"/>
      <c r="L104" s="1465"/>
      <c r="M104" s="99"/>
      <c r="N104" s="99"/>
      <c r="O104" s="99"/>
      <c r="P104" s="99"/>
      <c r="Q104" s="1826"/>
      <c r="R104" s="1816"/>
      <c r="S104" s="1816"/>
      <c r="T104" s="1816"/>
      <c r="U104" s="1816"/>
      <c r="V104" s="1818"/>
      <c r="W104" s="508" t="str">
        <f>IF(ISBLANK('JOURNÉE 2'!U105),"",'JOURNÉE 2'!U105)</f>
        <v/>
      </c>
      <c r="X104" s="101" t="str">
        <f t="shared" si="0"/>
        <v/>
      </c>
      <c r="Y104" s="209" t="str">
        <f>IF('JOURNÉE 1'!AB105=0,"",'JOURNÉE 1'!AB105)</f>
        <v/>
      </c>
      <c r="Z104" s="101" t="str">
        <f t="shared" si="1"/>
        <v/>
      </c>
      <c r="AA104" s="101" t="str">
        <f t="shared" si="56"/>
        <v/>
      </c>
      <c r="AB104" s="101" t="str">
        <f t="shared" si="57"/>
        <v/>
      </c>
      <c r="AC104" s="101" t="str">
        <f t="shared" si="3"/>
        <v/>
      </c>
      <c r="AD104" s="101" t="str">
        <f>IF('JOURNÉE 1'!AG105="","",'JOURNÉE 1'!AG105)</f>
        <v/>
      </c>
      <c r="AE104" s="487" t="str">
        <f t="shared" si="4"/>
        <v/>
      </c>
      <c r="AF104" s="509" t="str">
        <f t="shared" si="52"/>
        <v/>
      </c>
      <c r="AG104" s="509" t="str">
        <f t="shared" si="6"/>
        <v/>
      </c>
      <c r="AH104" s="509"/>
      <c r="AI104" s="509"/>
      <c r="AJ104" s="101"/>
      <c r="AK104" s="209"/>
      <c r="AL104" s="276" t="str">
        <f t="shared" si="7"/>
        <v/>
      </c>
      <c r="AM104" s="99" t="str">
        <f t="shared" si="8"/>
        <v/>
      </c>
      <c r="AN104" s="509" t="str">
        <f t="shared" si="53"/>
        <v/>
      </c>
      <c r="AO104" s="509" t="str">
        <f t="shared" si="10"/>
        <v/>
      </c>
      <c r="AP104" s="457" t="str">
        <f t="shared" si="11"/>
        <v/>
      </c>
      <c r="AQ104" s="283" t="str">
        <f>IF('JOURNÉE 1'!AP105="","",'JOURNÉE 1'!AP105)</f>
        <v/>
      </c>
      <c r="AR104" s="283" t="str">
        <f>IF('JOURNÉE 1'!AT105="","",'JOURNÉE 1'!AT105)</f>
        <v/>
      </c>
      <c r="AS104" s="311" t="str">
        <f t="shared" si="58"/>
        <v/>
      </c>
      <c r="AT104" s="283" t="str">
        <f t="shared" si="13"/>
        <v/>
      </c>
      <c r="AU104" s="283"/>
      <c r="AV104" s="330"/>
      <c r="AW104" s="283"/>
      <c r="AX104" s="283"/>
      <c r="AY104" s="283" t="str">
        <f t="shared" si="54"/>
        <v/>
      </c>
      <c r="AZ104" s="488" t="str">
        <f t="shared" si="15"/>
        <v/>
      </c>
      <c r="BA104" s="489" t="str">
        <f t="shared" si="16"/>
        <v/>
      </c>
      <c r="BB104" s="481" t="str">
        <f t="shared" si="59"/>
        <v/>
      </c>
      <c r="BC104" s="490" t="str">
        <f t="shared" si="18"/>
        <v/>
      </c>
      <c r="BD104" s="481"/>
      <c r="BE104" s="278" t="str">
        <f t="shared" si="19"/>
        <v/>
      </c>
      <c r="BF104" s="1640"/>
      <c r="BG104" s="1640"/>
      <c r="BH104" s="1824"/>
      <c r="BI104" s="1816"/>
      <c r="BJ104" s="1818"/>
      <c r="BK104" s="214"/>
      <c r="BL104" s="510"/>
      <c r="BM104" s="1824"/>
      <c r="BN104" s="1816"/>
      <c r="BO104" s="1816"/>
      <c r="BP104" s="1816"/>
      <c r="BQ104" s="1816"/>
      <c r="BR104" s="1826"/>
      <c r="BS104" s="1528"/>
      <c r="BT104" s="1514"/>
      <c r="BU104" s="1816"/>
      <c r="BV104" s="1867"/>
      <c r="BW104" s="1799"/>
      <c r="BX104" s="491" t="str">
        <f t="shared" si="20"/>
        <v/>
      </c>
      <c r="BY104" s="475" t="str">
        <f>IF('JOURNÉE 1'!C105=0,"",'JOURNÉE 1'!C105)</f>
        <v/>
      </c>
      <c r="BZ104" s="7">
        <v>96</v>
      </c>
      <c r="CA104" s="1445" t="s">
        <v>263</v>
      </c>
      <c r="CB104" s="1446">
        <v>-5.0999999999999996</v>
      </c>
      <c r="CC104" s="1447" t="s">
        <v>573</v>
      </c>
      <c r="CD104" s="17" t="s">
        <v>322</v>
      </c>
      <c r="CE104" s="882" t="str">
        <f t="shared" si="55"/>
        <v>MAX1</v>
      </c>
      <c r="CF104" s="878" t="s">
        <v>571</v>
      </c>
      <c r="CG104" s="7"/>
      <c r="CH104" s="94"/>
      <c r="CI104" s="1301" t="str">
        <f>IF(ISNA(VLOOKUP(CA104,'JOURNÉE 1'!$C$10:$AC$257,27,FALSE)),"",VLOOKUP(CA104,'JOURNÉE 1'!$C$10:$AC$257,27,FALSE))</f>
        <v/>
      </c>
      <c r="CJ104" s="465" t="str">
        <f>IF(ISNA(VLOOKUP(CA104,'JOURNÉE 2'!$C$10:$V$259,20,FALSE)),"",VLOOKUP(CA104,'JOURNÉE 2'!$C$10:$V$259,20,FALSE))</f>
        <v/>
      </c>
      <c r="CK104" s="1263" t="str">
        <f t="shared" si="48"/>
        <v/>
      </c>
      <c r="CL104" s="1266">
        <v>62</v>
      </c>
      <c r="CM104" s="476" t="s">
        <v>2029</v>
      </c>
      <c r="CN104" s="476">
        <v>73</v>
      </c>
      <c r="CO104" s="476" t="s">
        <v>2029</v>
      </c>
      <c r="CP104" s="476"/>
      <c r="CQ104" s="476"/>
      <c r="CR104" s="476"/>
      <c r="CS104" s="476"/>
      <c r="CT104" s="476"/>
      <c r="CU104" s="477"/>
      <c r="CV104" s="476"/>
      <c r="CW104" s="1270"/>
      <c r="CX104" s="11"/>
      <c r="CY104" s="1551"/>
      <c r="CZ104" s="7" t="str">
        <f>IF('JOURNÉE 1'!C69="","",'JOURNÉE 1'!C69)</f>
        <v/>
      </c>
      <c r="DA104" s="7" t="str">
        <f t="shared" si="51"/>
        <v/>
      </c>
      <c r="DB104" s="7" t="str">
        <f>IF('JOURNÉE 1'!AC69=0,"",'JOURNÉE 1'!AC69)</f>
        <v/>
      </c>
      <c r="DC104" s="7" t="str">
        <f>IF('JOURNÉE 1'!AP69=0,"",'JOURNÉE 1'!AP69)</f>
        <v/>
      </c>
      <c r="DD104" s="17" t="str">
        <f>IF(ISNA(VLOOKUP(BY68,'JOURNÉE 2'!$C$46:$AJ$81,1,FALSE)),"",VLOOKUP(BY68,'JOURNÉE 2'!$C$46:$AJ$81,1,FALSE))</f>
        <v/>
      </c>
      <c r="DE104" s="7" t="str">
        <f t="array" ref="DE104">IFERROR(INDEX(DD$81:DD$116,SMALL(IF(FREQUENCY(IF(DD$81:DD$152&lt;&gt;"",MATCH(DD$81:DD$152,DD$81:DD$152,0),""),ROW(DD$81:DD$152)-81)&gt;1,ROW(DD$81:DD$152)-81,""),ROW(A24))),"")</f>
        <v/>
      </c>
      <c r="DF104" s="468" t="str">
        <f t="array" ref="DF104">IF(DE104="","",MIN(IF(CZ$81:CZ$152=$DE104,DB$81:DB$152,"")))</f>
        <v/>
      </c>
      <c r="DG104" s="468" t="str">
        <f t="array" ref="DG104">IF(DE104="","",MIN(IF(CZ$81:CZ$152=$DE104,DC$81:DC$152,"")))</f>
        <v/>
      </c>
      <c r="DH104" s="7" t="str">
        <f>IF(ISNA(VLOOKUP(DD104,'JOURNÉE 1'!$C$46:$AC$81,24,FALSE)),"",VLOOKUP(DD104,'JOURNÉE 1'!$C$46:$AC$81,24,FALSE))</f>
        <v/>
      </c>
      <c r="DI104" s="7" t="str">
        <f>IF(ISNA(VLOOKUP(DD104,'JOURNÉE 1'!$C$46:$AP$81,35,FALSE)),"",VLOOKUP(DD104,'JOURNÉE 1'!$C$46:$AP$81,35,FALSE))</f>
        <v/>
      </c>
      <c r="DJ104" s="7" t="str">
        <f t="shared" si="24"/>
        <v/>
      </c>
      <c r="DK104" s="7" t="str">
        <f t="shared" si="25"/>
        <v/>
      </c>
      <c r="DL104" s="468" t="str">
        <f t="shared" si="26"/>
        <v/>
      </c>
      <c r="DM104" s="468" t="str">
        <f t="shared" si="27"/>
        <v/>
      </c>
      <c r="DN104" s="7" t="str">
        <f t="shared" si="28"/>
        <v/>
      </c>
      <c r="DO104" s="7"/>
      <c r="DP104" s="7"/>
      <c r="DQ104" s="7"/>
      <c r="DR104" s="11"/>
      <c r="DS104" s="469" t="str">
        <f ca="1">OFFSET($DK$9,INT((ROWS($1:96)-1)/2),MOD(ROWS($1:96)+1,2))</f>
        <v/>
      </c>
      <c r="DT104" s="7" t="str">
        <f t="shared" ca="1" si="29"/>
        <v/>
      </c>
      <c r="DU104" s="468" t="str">
        <f ca="1">OFFSET($DM$9,INT((ROWS($1:96)-1)/2),MOD(ROWS($1:96)+1,2))</f>
        <v/>
      </c>
      <c r="DV104" s="7" t="str">
        <f ca="1">IF(DT104="","",IF(DT104=0,"",IF(DT104="AB","",RANK(DT104,$DT$9:$DT$151,1)+COUNTIF($DT$9:DT104,DT104)-1)))</f>
        <v/>
      </c>
      <c r="DW104" s="468" t="str">
        <f t="shared" ca="1" si="30"/>
        <v/>
      </c>
      <c r="DX104" s="469" t="str">
        <f ca="1">OFFSET($DK$81,INT((ROWS($1:96)-1)/2),MOD(ROWS($1:96)+1,2))</f>
        <v/>
      </c>
      <c r="DY104" s="7" t="str">
        <f t="shared" ca="1" si="31"/>
        <v/>
      </c>
      <c r="DZ104" s="468" t="str">
        <f ca="1">OFFSET($DM$81,INT((ROWS($1:96)-1)/2),MOD(ROWS($1:96)+1,2))</f>
        <v/>
      </c>
      <c r="EA104" s="7" t="str">
        <f ca="1">IF(DY104="","",IF(DY104=0,"",IF(DY104="AB","",RANK(DY104,$DY$9:$DY$151,1)+COUNTIF($DY$9:DY104,DY104)-1)))</f>
        <v/>
      </c>
      <c r="EB104" s="468" t="str">
        <f t="shared" ca="1" si="32"/>
        <v/>
      </c>
      <c r="EC104" s="511" t="str">
        <f ca="1">OFFSET($DK$153,INT((ROWS($1:96)-1)/2),MOD(ROWS($1:96)+1,2))</f>
        <v/>
      </c>
      <c r="ED104" s="7" t="str">
        <f t="shared" ca="1" si="33"/>
        <v/>
      </c>
      <c r="EE104" s="468" t="str">
        <f ca="1">OFFSET($DM$153,INT((ROWS($1:96)-1)/2),MOD(ROWS($1:96)+1,2))</f>
        <v/>
      </c>
      <c r="EF104" s="7" t="str">
        <f ca="1">IF(EC104="","",IF(EC104=0,"",IF(EC104="AB","",RANK(EC104,$EC$9:$EC$104,1)+COUNTIF($EC$9:EC104,EC104)-1)))</f>
        <v/>
      </c>
      <c r="EG104" s="512" t="str">
        <f t="shared" ca="1" si="34"/>
        <v/>
      </c>
      <c r="EH104" s="7"/>
      <c r="EI104" s="7"/>
      <c r="EJ104" s="7"/>
      <c r="EK104" s="7"/>
      <c r="EL104" s="7"/>
      <c r="EM104" s="469" t="str">
        <f ca="1">OFFSET($DK$237,INT((ROWS($1:96)-1)/2),MOD(ROWS($1:96)+1,2))</f>
        <v/>
      </c>
      <c r="EN104" s="7" t="str">
        <f t="shared" ca="1" si="37"/>
        <v/>
      </c>
      <c r="EO104" s="468" t="str">
        <f ca="1">OFFSET($DM$237,INT((ROWS($1:96)-1)/2),MOD(ROWS($1:96)+1,2))</f>
        <v/>
      </c>
      <c r="EP104" s="7" t="str">
        <f ca="1">IF(EN104="","",IF(EN104=0,"",IF(EN104="AB","",RANK(EN104,$EN$9:$EN$128,1)+COUNTIF($EN$9:EN104,EN104)-1)))</f>
        <v/>
      </c>
      <c r="EQ104" s="7" t="str">
        <f t="shared" ca="1" si="38"/>
        <v/>
      </c>
      <c r="ER104" s="469" t="str">
        <f ca="1">OFFSET($DK$305,INT((ROWS($1:96)-1)/2),MOD(ROWS($1:96)+1,2))</f>
        <v/>
      </c>
      <c r="ES104" s="7" t="str">
        <f t="shared" ca="1" si="39"/>
        <v/>
      </c>
      <c r="ET104" s="468" t="str">
        <f ca="1">OFFSET($DM$305,INT((ROWS($1:96)-1)/2),MOD(ROWS($1:96)+1,2))</f>
        <v/>
      </c>
      <c r="EU104" s="7" t="str">
        <f ca="1">IF(ES104="","",IF(ES104=0,"",IF(ES104="AB","",RANK(ES104,$ES$9:$ES$180,1)+COUNTIF($ES$9:ES104,ES104)-1)))</f>
        <v/>
      </c>
      <c r="EV104" s="468" t="str">
        <f t="shared" ca="1" si="40"/>
        <v/>
      </c>
      <c r="EW104" s="469" t="str">
        <f ca="1">OFFSET($DK$373,INT((ROWS($1:96)-1)/2),MOD(ROWS($1:96)+1,2))</f>
        <v/>
      </c>
      <c r="EX104" s="7" t="str">
        <f t="shared" ca="1" si="41"/>
        <v/>
      </c>
      <c r="EY104" s="468" t="str">
        <f ca="1">OFFSET($DM$373,INT((ROWS($1:96)-1)/2),MOD(ROWS($1:96)+1,2))</f>
        <v/>
      </c>
      <c r="EZ104" s="7" t="str">
        <f ca="1">IF(EX104="","",IF(EX104=0,"",IF(EX104="AB","",RANK(EX104,$EX$9:$EX$128,1)+COUNTIF($EX$9:EX104,EX104)-1)))</f>
        <v/>
      </c>
      <c r="FA104" s="468" t="str">
        <f t="shared" ca="1" si="42"/>
        <v/>
      </c>
      <c r="FB104" s="469" t="str">
        <f ca="1">OFFSET($DK$433,INT((ROWS($1:96)-1)/2),MOD(ROWS($1:96)+1,2))</f>
        <v/>
      </c>
      <c r="FC104" s="7" t="str">
        <f t="shared" ca="1" si="44"/>
        <v/>
      </c>
      <c r="FD104" s="468" t="str">
        <f ca="1">OFFSET($DM$433,INT((ROWS($1:96)-1)/2),MOD(ROWS($1:96)+1,2))</f>
        <v/>
      </c>
      <c r="FE104" s="7" t="str">
        <f ca="1">IF(FC104="","",IF(FC104=0,"",IF(FC104="AB","",RANK(FC104,$FC$9:$FC$122,1)+COUNTIF($FC$9:FC104,FC104)-1)))</f>
        <v/>
      </c>
      <c r="FF104" s="7" t="str">
        <f t="shared" ca="1" si="45"/>
        <v/>
      </c>
      <c r="FG104" s="475"/>
    </row>
    <row r="105" spans="1:163" ht="15.75" customHeight="1" x14ac:dyDescent="0.4">
      <c r="A105" s="1940" t="s">
        <v>140</v>
      </c>
      <c r="B105" s="1939"/>
      <c r="C105" s="353" t="str">
        <f>IF(ISBLANK('JOURNÉE 2'!C106),"",'JOURNÉE 2'!C106)</f>
        <v>44240.22.0105</v>
      </c>
      <c r="D105" s="326" t="str">
        <f>IF(ISBLANK('JOURNÉE 2'!D106),"",'JOURNÉE 2'!D106)</f>
        <v>GUIBERT</v>
      </c>
      <c r="E105" s="326" t="str">
        <f>IF(ISBLANK('JOURNÉE 2'!E106),"",'JOURNÉE 2'!E106)</f>
        <v>Françoise</v>
      </c>
      <c r="F105" s="88" t="str">
        <f>IF(ISBLANK('JOURNÉE 2'!F106),"",'JOURNÉE 2'!F106)</f>
        <v>S3F</v>
      </c>
      <c r="G105" s="88">
        <f>IF(ISBLANK('JOURNÉE 2'!G106),"",'JOURNÉE 2'!G106)</f>
        <v>12.8</v>
      </c>
      <c r="H105" s="349" t="str">
        <f>IF(ISBLANK('JOURNÉE 2'!I106),"",'JOURNÉE 2'!I106)</f>
        <v>MAX2</v>
      </c>
      <c r="I105" s="1823">
        <f>IF(ISBLANK('JOURNÉE 2'!K106),"",'JOURNÉE 2'!K106)</f>
        <v>75</v>
      </c>
      <c r="J105" s="1815">
        <f>IF(OR(I105="",I105=0,I105=999),"",I105)</f>
        <v>75</v>
      </c>
      <c r="K105" s="1815">
        <f>IF('JOURNÉE 1'!K106=0,"",'JOURNÉE 1'!K106)</f>
        <v>74</v>
      </c>
      <c r="L105" s="1815">
        <f>IF(OR(K105="",K105=0,K105=999),"",K105)</f>
        <v>74</v>
      </c>
      <c r="M105" s="88">
        <f>IF(COUNTIF($J$105:$J$122,"&gt;1")&lt;1,"",SMALL($J$105:$J$122,1))</f>
        <v>75</v>
      </c>
      <c r="N105" s="109">
        <f>IF(COUNTIF($M$105:$M$110,"&gt;1")&lt;1,"",SMALL($M$105:$M$110,1))</f>
        <v>63</v>
      </c>
      <c r="O105" s="88">
        <f>IF(N105="","",RANK(N105,($N$9:$N$260),1))</f>
        <v>6</v>
      </c>
      <c r="P105" s="177">
        <f>IF(O105&gt;20,"",IF(O105&lt;=190,40-((O105-1)*2),1))</f>
        <v>30</v>
      </c>
      <c r="Q105" s="1873">
        <f>IF(I105="","",I105-$BE$5)</f>
        <v>3</v>
      </c>
      <c r="R105" s="1856">
        <f>IF(I105="","",RANK(I105,($I$9:$K$260),1))</f>
        <v>49</v>
      </c>
      <c r="S105" s="1856" t="str">
        <f>IF(R105&gt;20,"",IF(R105&lt;=190,40-((R105-1)*2),1))</f>
        <v/>
      </c>
      <c r="T105" s="1485">
        <f>IF(OR(I105=""),"",RANK(I105,($I$105:$I$121),1))</f>
        <v>1</v>
      </c>
      <c r="U105" s="1485">
        <f>IF(OR(K105=""),"",RANK(K105,($K$105:$K$121),1))</f>
        <v>2</v>
      </c>
      <c r="V105" s="1485">
        <f>IF(T105="","",IF(T105&gt;3,"",IF(T105=1,I105,IF(T105=2,I105,IF(T105=3,I105)))))</f>
        <v>75</v>
      </c>
      <c r="W105" s="495">
        <f>IF(ISBLANK('JOURNÉE 2'!U106),"",'JOURNÉE 2'!U106)</f>
        <v>77</v>
      </c>
      <c r="X105" s="118">
        <f t="shared" si="0"/>
        <v>77</v>
      </c>
      <c r="Y105" s="158">
        <f>IF('JOURNÉE 1'!AB106=0,"",'JOURNÉE 1'!AB106)</f>
        <v>86</v>
      </c>
      <c r="Z105" s="118">
        <f t="shared" si="1"/>
        <v>86</v>
      </c>
      <c r="AA105" s="118">
        <f t="shared" si="56"/>
        <v>12</v>
      </c>
      <c r="AB105" s="118">
        <f t="shared" ref="AB105:AB122" si="60">IF(W105="","",RANK(W105,($W$105:$W$122),1))</f>
        <v>1</v>
      </c>
      <c r="AC105" s="118">
        <f t="shared" si="3"/>
        <v>77</v>
      </c>
      <c r="AD105" s="118">
        <f>IF('JOURNÉE 1'!AG106="","",'JOURNÉE 1'!AG106)</f>
        <v>86</v>
      </c>
      <c r="AE105" s="455">
        <f t="shared" si="4"/>
        <v>5</v>
      </c>
      <c r="AF105" s="482">
        <f t="shared" si="52"/>
        <v>12</v>
      </c>
      <c r="AG105" s="482">
        <f t="shared" si="6"/>
        <v>9</v>
      </c>
      <c r="AH105" s="482"/>
      <c r="AI105" s="118">
        <f ca="1">IF(DP201="","",DP201)</f>
        <v>71</v>
      </c>
      <c r="AJ105" s="266">
        <f ca="1">IF(AI105="","",RANK(AI105,($AI$9:$AI$260),1))</f>
        <v>7</v>
      </c>
      <c r="AK105" s="196">
        <f ca="1">IF(AJ105="","",IF(21-AJ105&lt;0,0,21-AJ105))</f>
        <v>14</v>
      </c>
      <c r="AL105" s="276">
        <f t="shared" si="7"/>
        <v>64.2</v>
      </c>
      <c r="AM105" s="118" t="str">
        <f t="shared" si="8"/>
        <v/>
      </c>
      <c r="AN105" s="482" t="str">
        <f t="shared" si="53"/>
        <v/>
      </c>
      <c r="AO105" s="482" t="str">
        <f t="shared" si="10"/>
        <v/>
      </c>
      <c r="AP105" s="457">
        <f t="shared" si="11"/>
        <v>64.2</v>
      </c>
      <c r="AQ105" s="284">
        <f>IF('JOURNÉE 1'!AP106="","",'JOURNÉE 1'!AP106)</f>
        <v>70.5</v>
      </c>
      <c r="AR105" s="284" t="str">
        <f>IF('JOURNÉE 1'!AT106="","",'JOURNÉE 1'!AT106)</f>
        <v/>
      </c>
      <c r="AS105" s="284" t="str">
        <f t="shared" ref="AS105:AS241" si="61">IF((AG105=""),AL105,"")</f>
        <v/>
      </c>
      <c r="AT105" s="284" t="str">
        <f t="shared" si="13"/>
        <v/>
      </c>
      <c r="AU105" s="284">
        <f>IF(COUNTIF($BA$105:$BA$122,"&gt;1")&lt;1,"",SMALL($BA$105:$BA$122,1))</f>
        <v>90</v>
      </c>
      <c r="AV105" s="285">
        <f>IF(COUNTIF($AU$105:$AU$112,"&gt;1")&lt;1,"",SMALL($AU$105:$AU$112,1))</f>
        <v>90</v>
      </c>
      <c r="AW105" s="284">
        <f>IF(AV105="","",RANK(AV105,($AV$9:$AV$260),1))</f>
        <v>20</v>
      </c>
      <c r="AX105" s="284">
        <f>IF(AW105&gt;20,"",IF(AW105&lt;=190,20-((AW105-1)*1),1))</f>
        <v>1</v>
      </c>
      <c r="AY105" s="284">
        <f t="shared" si="54"/>
        <v>5</v>
      </c>
      <c r="AZ105" s="327">
        <f t="shared" si="15"/>
        <v>16</v>
      </c>
      <c r="BA105" s="328" t="str">
        <f t="shared" si="16"/>
        <v/>
      </c>
      <c r="BB105" s="273" t="str">
        <f t="shared" ref="BB105:BB122" si="62">IF(OR(ISBLANK(AS105),AS105=""),"",RANK(AS105,($AS$105:$AS$122),1))</f>
        <v/>
      </c>
      <c r="BC105" s="458" t="str">
        <f t="shared" si="18"/>
        <v/>
      </c>
      <c r="BD105" s="273">
        <f>IF(COUNTIF($BC$105:$BC$122,"&gt;1")&lt;1,"",SMALL($BC$105:$BC$122,1))</f>
        <v>90</v>
      </c>
      <c r="BE105" s="278">
        <f t="shared" si="19"/>
        <v>11.24</v>
      </c>
      <c r="BF105" s="1819">
        <f ca="1">IF(SUM(P108+AK109+AX109)&lt;&gt;0,SUM(P108+AK109+AX109),0)</f>
        <v>45</v>
      </c>
      <c r="BG105" s="1874">
        <f ca="1">IF(BF105=0,"0",RANK(BF105,$BF$9:$BF$260,0))</f>
        <v>7</v>
      </c>
      <c r="BH105" s="1857">
        <f>IF('JOURNÉE 1'!K106=0,"",'JOURNÉE 1'!K106)</f>
        <v>74</v>
      </c>
      <c r="BI105" s="1856">
        <f>IF(ISBLANK('JOURNÉE 2'!K106),"",'JOURNÉE 2'!K106)</f>
        <v>75</v>
      </c>
      <c r="BJ105" s="1858">
        <f>IF(BW105="","",BW105)</f>
        <v>63</v>
      </c>
      <c r="BK105" s="503"/>
      <c r="BL105" s="11"/>
      <c r="BM105" s="1513" t="str">
        <f>IF(OR(C105="",C106=""),"",CONCATENATE(C105,C106))</f>
        <v>44240.22.010544240.25.0001</v>
      </c>
      <c r="BN105" s="1606" t="str">
        <f>IF(OR('JOURNÉE 1'!C106="",'JOURNÉE 1'!C107=""),"",CONCATENATE('JOURNÉE 1'!C106,'JOURNÉE 1'!C107))</f>
        <v>44240.07.014744240.24.0011</v>
      </c>
      <c r="BO105" s="1606">
        <f>IF(I105="","",I105)</f>
        <v>75</v>
      </c>
      <c r="BP105" s="1855" t="str">
        <f>IF(ISNA(VLOOKUP(BM105,'JOURNÉE 1'!$BI$10:$BK$257,2,FALSE)),"",VLOOKUP(BM105,'JOURNÉE 1'!$BI$10:$BK$257,2,FALSE))</f>
        <v/>
      </c>
      <c r="BQ105" s="1606">
        <f>IF(BO105="","",MIN(BO105:BP105))</f>
        <v>75</v>
      </c>
      <c r="BR105" s="1851">
        <f>IF(BS105="","",MIN(BS105:BT105))</f>
        <v>74</v>
      </c>
      <c r="BS105" s="1606">
        <f>IF('JOURNÉE 1'!L106=0,"",'JOURNÉE 1'!L106)</f>
        <v>74</v>
      </c>
      <c r="BT105" s="1809" t="str">
        <f>IF(ISNA(VLOOKUP(BN105,'JOURNÉE 2'!$BE$10:$BF$257,2,FALSE)),"",VLOOKUP(BN105,'JOURNÉE 2'!$BE$10:$BF$257,2,FALSE))</f>
        <v/>
      </c>
      <c r="BU105" s="1606">
        <f>IF(BT105=BR105,"",BR105)</f>
        <v>74</v>
      </c>
      <c r="BV105" s="1795">
        <f>IF(BP105=BQ105,"",BQ105)</f>
        <v>75</v>
      </c>
      <c r="BW105" s="1800">
        <f>IF(COUNTIF($BU$105:$BV$121,"&gt;1")&lt;1,"",SMALL($BU$105:$BV$121,1+COUNTIF($BU$105:$BV$121,0)))</f>
        <v>63</v>
      </c>
      <c r="BX105" s="474" t="str">
        <f t="shared" si="20"/>
        <v>44240.22.0105</v>
      </c>
      <c r="BY105" s="475" t="str">
        <f>IF('JOURNÉE 1'!C106=0,"",'JOURNÉE 1'!C106)</f>
        <v>44240.07.0147</v>
      </c>
      <c r="BZ105" s="7">
        <v>97</v>
      </c>
      <c r="CA105" s="1445" t="s">
        <v>266</v>
      </c>
      <c r="CB105" s="1446">
        <v>10</v>
      </c>
      <c r="CC105" s="1447" t="s">
        <v>574</v>
      </c>
      <c r="CD105" s="17" t="s">
        <v>322</v>
      </c>
      <c r="CE105" s="882" t="str">
        <f t="shared" si="55"/>
        <v>MAX2</v>
      </c>
      <c r="CF105" s="878" t="s">
        <v>263</v>
      </c>
      <c r="CG105" s="7"/>
      <c r="CH105" s="94"/>
      <c r="CI105" s="1301" t="str">
        <f>IF(ISNA(VLOOKUP(CA105,'JOURNÉE 1'!$C$10:$AC$257,27,FALSE)),"",VLOOKUP(CA105,'JOURNÉE 1'!$C$10:$AC$257,27,FALSE))</f>
        <v/>
      </c>
      <c r="CJ105" s="465" t="str">
        <f>IF(ISNA(VLOOKUP(CA105,'JOURNÉE 2'!$C$10:$V$259,20,FALSE)),"",VLOOKUP(CA105,'JOURNÉE 2'!$C$10:$V$259,20,FALSE))</f>
        <v/>
      </c>
      <c r="CK105" s="1263" t="str">
        <f t="shared" si="48"/>
        <v/>
      </c>
      <c r="CL105" s="1266">
        <v>80</v>
      </c>
      <c r="CM105" s="476" t="s">
        <v>2029</v>
      </c>
      <c r="CN105" s="476">
        <v>86</v>
      </c>
      <c r="CO105" s="476" t="s">
        <v>2029</v>
      </c>
      <c r="CP105" s="476"/>
      <c r="CQ105" s="476"/>
      <c r="CR105" s="476"/>
      <c r="CS105" s="476"/>
      <c r="CT105" s="476"/>
      <c r="CU105" s="477"/>
      <c r="CV105" s="476"/>
      <c r="CW105" s="1270"/>
      <c r="CX105" s="11"/>
      <c r="CY105" s="1551"/>
      <c r="CZ105" s="7" t="str">
        <f>IF('JOURNÉE 1'!C70="","",'JOURNÉE 1'!C70)</f>
        <v/>
      </c>
      <c r="DA105" s="7" t="str">
        <f t="shared" si="51"/>
        <v/>
      </c>
      <c r="DB105" s="7" t="str">
        <f>IF('JOURNÉE 1'!AC70=0,"",'JOURNÉE 1'!AC70)</f>
        <v/>
      </c>
      <c r="DC105" s="7" t="str">
        <f>IF('JOURNÉE 1'!AP70=0,"",'JOURNÉE 1'!AP70)</f>
        <v/>
      </c>
      <c r="DD105" s="17" t="str">
        <f>IF(ISNA(VLOOKUP(BY69,'JOURNÉE 2'!$C$46:$AJ$81,1,FALSE)),"",VLOOKUP(BY69,'JOURNÉE 2'!$C$46:$AJ$81,1,FALSE))</f>
        <v/>
      </c>
      <c r="DE105" s="7" t="str">
        <f t="array" ref="DE105">IFERROR(INDEX(DD$81:DD$116,SMALL(IF(FREQUENCY(IF(DD$81:DD$152&lt;&gt;"",MATCH(DD$81:DD$152,DD$81:DD$152,0),""),ROW(DD$81:DD$152)-81)&gt;1,ROW(DD$81:DD$152)-81,""),ROW(A25))),"")</f>
        <v/>
      </c>
      <c r="DF105" s="468" t="str">
        <f t="array" ref="DF105">IF(DE105="","",MIN(IF(CZ$81:CZ$152=$DE105,DB$81:DB$152,"")))</f>
        <v/>
      </c>
      <c r="DG105" s="468" t="str">
        <f t="array" ref="DG105">IF(DE105="","",MIN(IF(CZ$81:CZ$152=$DE105,DC$81:DC$152,"")))</f>
        <v/>
      </c>
      <c r="DH105" s="7" t="str">
        <f>IF(ISNA(VLOOKUP(DD105,'JOURNÉE 1'!$C$46:$AC$81,24,FALSE)),"",VLOOKUP(DD105,'JOURNÉE 1'!$C$46:$AC$81,24,FALSE))</f>
        <v/>
      </c>
      <c r="DI105" s="7" t="str">
        <f>IF(ISNA(VLOOKUP(DD105,'JOURNÉE 1'!$C$46:$AP$81,35,FALSE)),"",VLOOKUP(DD105,'JOURNÉE 1'!$C$46:$AP$81,35,FALSE))</f>
        <v/>
      </c>
      <c r="DJ105" s="7" t="str">
        <f t="shared" si="24"/>
        <v/>
      </c>
      <c r="DK105" s="7" t="str">
        <f t="shared" si="25"/>
        <v/>
      </c>
      <c r="DL105" s="468" t="str">
        <f t="shared" si="26"/>
        <v/>
      </c>
      <c r="DM105" s="468" t="str">
        <f t="shared" si="27"/>
        <v/>
      </c>
      <c r="DN105" s="7" t="str">
        <f t="shared" si="28"/>
        <v/>
      </c>
      <c r="DO105" s="7"/>
      <c r="DP105" s="7"/>
      <c r="DQ105" s="7"/>
      <c r="DR105" s="11"/>
      <c r="DS105" s="469" t="str">
        <f ca="1">OFFSET($DK$9,INT((ROWS($1:97)-1)/2),MOD(ROWS($1:97)+1,2))</f>
        <v/>
      </c>
      <c r="DT105" s="7" t="str">
        <f t="shared" ca="1" si="29"/>
        <v/>
      </c>
      <c r="DU105" s="468" t="str">
        <f ca="1">OFFSET($DM$9,INT((ROWS($1:97)-1)/2),MOD(ROWS($1:97)+1,2))</f>
        <v/>
      </c>
      <c r="DV105" s="7" t="str">
        <f ca="1">IF(DT105="","",IF(DT105=0,"",IF(DT105="AB","",RANK(DT105,$DT$9:$DT$151,1)+COUNTIF($DT$9:DT105,DT105)-1)))</f>
        <v/>
      </c>
      <c r="DW105" s="468" t="str">
        <f t="shared" ca="1" si="30"/>
        <v/>
      </c>
      <c r="DX105" s="469" t="str">
        <f ca="1">OFFSET($DK$81,INT((ROWS($1:97)-1)/2),MOD(ROWS($1:97)+1,2))</f>
        <v/>
      </c>
      <c r="DY105" s="7" t="str">
        <f t="shared" ca="1" si="31"/>
        <v/>
      </c>
      <c r="DZ105" s="468" t="str">
        <f ca="1">OFFSET($DM$81,INT((ROWS($1:97)-1)/2),MOD(ROWS($1:97)+1,2))</f>
        <v/>
      </c>
      <c r="EA105" s="7" t="str">
        <f ca="1">IF(DY105="","",IF(DY105=0,"",IF(DY105="AB","",RANK(DY105,$DY$9:$DY$151,1)+COUNTIF($DY$9:DY105,DY105)-1)))</f>
        <v/>
      </c>
      <c r="EB105" s="468" t="str">
        <f t="shared" ca="1" si="32"/>
        <v/>
      </c>
      <c r="EC105" s="463"/>
      <c r="ED105" s="219"/>
      <c r="EE105" s="219"/>
      <c r="EF105" s="219"/>
      <c r="EG105" s="219"/>
      <c r="EH105" s="7"/>
      <c r="EI105" s="7"/>
      <c r="EJ105" s="7"/>
      <c r="EK105" s="7"/>
      <c r="EL105" s="7"/>
      <c r="EM105" s="469" t="str">
        <f ca="1">OFFSET($DK$237,INT((ROWS($1:97)-1)/2),MOD(ROWS($1:97)+1,2))</f>
        <v/>
      </c>
      <c r="EN105" s="7" t="str">
        <f t="shared" ca="1" si="37"/>
        <v/>
      </c>
      <c r="EO105" s="468" t="str">
        <f ca="1">OFFSET($DM$237,INT((ROWS($1:97)-1)/2),MOD(ROWS($1:97)+1,2))</f>
        <v/>
      </c>
      <c r="EP105" s="7" t="str">
        <f ca="1">IF(EN105="","",IF(EN105=0,"",IF(EN105="AB","",RANK(EN105,$EN$9:$EN$128,1)+COUNTIF($EN$9:EN105,EN105)-1)))</f>
        <v/>
      </c>
      <c r="EQ105" s="7" t="str">
        <f t="shared" ca="1" si="38"/>
        <v/>
      </c>
      <c r="ER105" s="469" t="str">
        <f ca="1">OFFSET($DK$305,INT((ROWS($1:97)-1)/2),MOD(ROWS($1:97)+1,2))</f>
        <v/>
      </c>
      <c r="ES105" s="7" t="str">
        <f t="shared" ca="1" si="39"/>
        <v/>
      </c>
      <c r="ET105" s="468" t="str">
        <f ca="1">OFFSET($DM$305,INT((ROWS($1:97)-1)/2),MOD(ROWS($1:97)+1,2))</f>
        <v/>
      </c>
      <c r="EU105" s="7" t="str">
        <f ca="1">IF(ES105="","",IF(ES105=0,"",IF(ES105="AB","",RANK(ES105,$ES$9:$ES$180,1)+COUNTIF($ES$9:ES105,ES105)-1)))</f>
        <v/>
      </c>
      <c r="EV105" s="468" t="str">
        <f t="shared" ca="1" si="40"/>
        <v/>
      </c>
      <c r="EW105" s="469" t="str">
        <f ca="1">OFFSET($DK$373,INT((ROWS($1:97)-1)/2),MOD(ROWS($1:97)+1,2))</f>
        <v/>
      </c>
      <c r="EX105" s="7" t="str">
        <f t="shared" ca="1" si="41"/>
        <v/>
      </c>
      <c r="EY105" s="468" t="str">
        <f ca="1">OFFSET($DM$373,INT((ROWS($1:97)-1)/2),MOD(ROWS($1:97)+1,2))</f>
        <v/>
      </c>
      <c r="EZ105" s="7" t="str">
        <f ca="1">IF(EX105="","",IF(EX105=0,"",IF(EX105="AB","",RANK(EX105,$EX$9:$EX$128,1)+COUNTIF($EX$9:EX105,EX105)-1)))</f>
        <v/>
      </c>
      <c r="FA105" s="468" t="str">
        <f t="shared" ca="1" si="42"/>
        <v/>
      </c>
      <c r="FB105" s="469" t="str">
        <f ca="1">OFFSET($DK$433,INT((ROWS($1:97)-1)/2),MOD(ROWS($1:97)+1,2))</f>
        <v/>
      </c>
      <c r="FC105" s="7" t="str">
        <f t="shared" ca="1" si="44"/>
        <v/>
      </c>
      <c r="FD105" s="468" t="str">
        <f ca="1">OFFSET($DM$433,INT((ROWS($1:97)-1)/2),MOD(ROWS($1:97)+1,2))</f>
        <v/>
      </c>
      <c r="FE105" s="7" t="str">
        <f ca="1">IF(FC105="","",IF(FC105=0,"",IF(FC105="AB","",RANK(FC105,$FC$9:$FC$122,1)+COUNTIF($FC$9:FC105,FC105)-1)))</f>
        <v/>
      </c>
      <c r="FF105" s="7" t="str">
        <f t="shared" ca="1" si="45"/>
        <v/>
      </c>
      <c r="FG105" s="475"/>
    </row>
    <row r="106" spans="1:163" ht="15.75" customHeight="1" x14ac:dyDescent="0.4">
      <c r="A106" s="1639"/>
      <c r="B106" s="1483"/>
      <c r="C106" s="232" t="str">
        <f>IF(ISBLANK('JOURNÉE 2'!C107),"",'JOURNÉE 2'!C107)</f>
        <v>44240.25.0001</v>
      </c>
      <c r="D106" s="98" t="str">
        <f>IF(ISBLANK('JOURNÉE 2'!D107),"",'JOURNÉE 2'!D107)</f>
        <v>GUIBERT</v>
      </c>
      <c r="E106" s="98" t="str">
        <f>IF(ISBLANK('JOURNÉE 2'!E107),"",'JOURNÉE 2'!E107)</f>
        <v>Chritian</v>
      </c>
      <c r="F106" s="87" t="str">
        <f>IF(ISBLANK('JOURNÉE 2'!F107),"",'JOURNÉE 2'!F107)</f>
        <v>S2H</v>
      </c>
      <c r="G106" s="87">
        <f>IF(ISBLANK('JOURNÉE 2'!G107),"",'JOURNÉE 2'!G107)</f>
        <v>36</v>
      </c>
      <c r="H106" s="470" t="str">
        <f>IF(ISBLANK('JOURNÉE 2'!I107),"",'JOURNÉE 2'!I107)</f>
        <v>MAX3</v>
      </c>
      <c r="I106" s="1833"/>
      <c r="J106" s="1465"/>
      <c r="K106" s="1465"/>
      <c r="L106" s="1465"/>
      <c r="M106" s="87" t="str">
        <f>IF(COUNTIF($J$105:$J$122,"&gt;1")&lt;2,"",SMALL($J$105:$J$122,2))</f>
        <v/>
      </c>
      <c r="N106" s="87">
        <f>IF(COUNTIF($M$105:$M$110,"&gt;1")&lt;2,"",SMALL($M$105:$M$110,2))</f>
        <v>74</v>
      </c>
      <c r="O106" s="87">
        <f>IF(N106="","",RANK(N106,($N$9:$N$260),1))</f>
        <v>23</v>
      </c>
      <c r="P106" s="91" t="str">
        <f>IF(O106&gt;20,"",IF(O106&lt;=190,40-((O106-1)*2),1))</f>
        <v/>
      </c>
      <c r="Q106" s="1847"/>
      <c r="R106" s="1465"/>
      <c r="S106" s="1465"/>
      <c r="T106" s="1465"/>
      <c r="U106" s="1465"/>
      <c r="V106" s="1465"/>
      <c r="W106" s="275">
        <f>IF(ISBLANK('JOURNÉE 2'!U107),"",'JOURNÉE 2'!U107)</f>
        <v>126</v>
      </c>
      <c r="X106" s="83">
        <f t="shared" si="0"/>
        <v>126</v>
      </c>
      <c r="Y106" s="140">
        <f>IF('JOURNÉE 1'!AB107=0,"",'JOURNÉE 1'!AB107)</f>
        <v>83</v>
      </c>
      <c r="Z106" s="83">
        <f t="shared" si="1"/>
        <v>83</v>
      </c>
      <c r="AA106" s="83">
        <f t="shared" si="56"/>
        <v>29</v>
      </c>
      <c r="AB106" s="118">
        <f t="shared" si="60"/>
        <v>2</v>
      </c>
      <c r="AC106" s="83">
        <f t="shared" si="3"/>
        <v>126</v>
      </c>
      <c r="AD106" s="83">
        <f>IF('JOURNÉE 1'!AG107="","",'JOURNÉE 1'!AG107)</f>
        <v>83</v>
      </c>
      <c r="AE106" s="455">
        <f t="shared" si="4"/>
        <v>54</v>
      </c>
      <c r="AF106" s="471">
        <f t="shared" si="52"/>
        <v>29</v>
      </c>
      <c r="AG106" s="471" t="str">
        <f t="shared" si="6"/>
        <v/>
      </c>
      <c r="AH106" s="471"/>
      <c r="AI106" s="83">
        <f ca="1">IF(DP202="","",DP202)</f>
        <v>77</v>
      </c>
      <c r="AJ106" s="83">
        <f ca="1">IF(AI106="","",RANK(AI106,($AI$9:$AI$260),1))</f>
        <v>23</v>
      </c>
      <c r="AK106" s="287">
        <f ca="1">IF(AJ106="","",IF(21-AJ106&lt;0,0,21-AJ106))</f>
        <v>0</v>
      </c>
      <c r="AL106" s="276">
        <f t="shared" si="7"/>
        <v>90</v>
      </c>
      <c r="AM106" s="83">
        <f t="shared" si="8"/>
        <v>90</v>
      </c>
      <c r="AN106" s="471">
        <f t="shared" si="53"/>
        <v>15</v>
      </c>
      <c r="AO106" s="471">
        <f t="shared" si="10"/>
        <v>6</v>
      </c>
      <c r="AP106" s="457">
        <f t="shared" si="11"/>
        <v>90</v>
      </c>
      <c r="AQ106" s="270">
        <f>IF('JOURNÉE 1'!AP107="","",'JOURNÉE 1'!AP107)</f>
        <v>47</v>
      </c>
      <c r="AR106" s="270" t="str">
        <f>IF('JOURNÉE 1'!AT107="","",'JOURNÉE 1'!AT107)</f>
        <v/>
      </c>
      <c r="AS106" s="270">
        <f t="shared" si="61"/>
        <v>90</v>
      </c>
      <c r="AT106" s="270" t="str">
        <f t="shared" si="13"/>
        <v/>
      </c>
      <c r="AU106" s="270" t="str">
        <f>IF(COUNTIF($BA$105:$BA$122,"&gt;1")&lt;2,"",SMALL($BA$105:$BA$122,2))</f>
        <v/>
      </c>
      <c r="AV106" s="286" t="str">
        <f>IF(COUNTIF($AU$105:$AU$112,"&gt;1")&lt;2,"",SMALL($AU$105:$AU$112,2))</f>
        <v/>
      </c>
      <c r="AW106" s="270" t="str">
        <f>IF(AV106="","",RANK(AV106,($AV$9:$AV$260),1))</f>
        <v/>
      </c>
      <c r="AX106" s="284" t="str">
        <f>IF(AW106&gt;20,"",IF(AW106&lt;=190,20-((AW106-1)*1),1))</f>
        <v/>
      </c>
      <c r="AY106" s="270">
        <f t="shared" si="54"/>
        <v>35</v>
      </c>
      <c r="AZ106" s="271" t="str">
        <f t="shared" si="15"/>
        <v/>
      </c>
      <c r="BA106" s="272">
        <f t="shared" si="16"/>
        <v>90</v>
      </c>
      <c r="BB106" s="273">
        <f t="shared" si="62"/>
        <v>1</v>
      </c>
      <c r="BC106" s="472">
        <f t="shared" si="18"/>
        <v>90</v>
      </c>
      <c r="BD106" s="273" t="str">
        <f>IF(COUNTIF($BC$105:$BC$122,"&gt;1")&lt;2,"",SMALL($BC$105:$BC$122,2))</f>
        <v/>
      </c>
      <c r="BE106" s="278">
        <f t="shared" si="19"/>
        <v>36</v>
      </c>
      <c r="BF106" s="1639"/>
      <c r="BG106" s="1639"/>
      <c r="BH106" s="1833"/>
      <c r="BI106" s="1465"/>
      <c r="BJ106" s="1849"/>
      <c r="BK106" s="483"/>
      <c r="BL106" s="11"/>
      <c r="BM106" s="1723"/>
      <c r="BN106" s="1528"/>
      <c r="BO106" s="1528"/>
      <c r="BP106" s="1528"/>
      <c r="BQ106" s="1528"/>
      <c r="BR106" s="1852"/>
      <c r="BS106" s="1528"/>
      <c r="BT106" s="1514"/>
      <c r="BU106" s="1528"/>
      <c r="BV106" s="1796"/>
      <c r="BW106" s="1798"/>
      <c r="BX106" s="474" t="str">
        <f t="shared" si="20"/>
        <v>44240.25.0001</v>
      </c>
      <c r="BY106" s="475" t="str">
        <f>IF('JOURNÉE 1'!C107=0,"",'JOURNÉE 1'!C107)</f>
        <v>44240.24.0011</v>
      </c>
      <c r="BZ106" s="7">
        <v>98</v>
      </c>
      <c r="CA106" s="1445" t="s">
        <v>139</v>
      </c>
      <c r="CB106" s="1446">
        <v>16.899999999999999</v>
      </c>
      <c r="CC106" s="1447" t="s">
        <v>575</v>
      </c>
      <c r="CD106" s="17" t="s">
        <v>322</v>
      </c>
      <c r="CE106" s="882" t="str">
        <f t="shared" si="55"/>
        <v>MAX2</v>
      </c>
      <c r="CF106" s="878" t="s">
        <v>266</v>
      </c>
      <c r="CG106" s="7"/>
      <c r="CH106" s="94"/>
      <c r="CI106" s="1301" t="str">
        <f>IF(ISNA(VLOOKUP(CA106,'JOURNÉE 1'!$C$10:$AC$257,27,FALSE)),"",VLOOKUP(CA106,'JOURNÉE 1'!$C$10:$AC$257,27,FALSE))</f>
        <v/>
      </c>
      <c r="CJ106" s="465" t="str">
        <f>IF(ISNA(VLOOKUP(CA106,'JOURNÉE 2'!$C$10:$V$259,20,FALSE)),"",VLOOKUP(CA106,'JOURNÉE 2'!$C$10:$V$259,20,FALSE))</f>
        <v/>
      </c>
      <c r="CK106" s="1263" t="str">
        <f t="shared" si="48"/>
        <v/>
      </c>
      <c r="CL106" s="1266" t="s">
        <v>2029</v>
      </c>
      <c r="CM106" s="476">
        <v>100</v>
      </c>
      <c r="CN106" s="476">
        <v>99</v>
      </c>
      <c r="CO106" s="476" t="s">
        <v>2029</v>
      </c>
      <c r="CP106" s="476"/>
      <c r="CQ106" s="476"/>
      <c r="CR106" s="476"/>
      <c r="CS106" s="476"/>
      <c r="CT106" s="476"/>
      <c r="CU106" s="477"/>
      <c r="CV106" s="476"/>
      <c r="CW106" s="1270"/>
      <c r="CX106" s="11"/>
      <c r="CY106" s="1551"/>
      <c r="CZ106" s="7" t="str">
        <f>IF('JOURNÉE 1'!C71="","",'JOURNÉE 1'!C71)</f>
        <v/>
      </c>
      <c r="DA106" s="7" t="str">
        <f t="shared" si="51"/>
        <v/>
      </c>
      <c r="DB106" s="7" t="str">
        <f>IF('JOURNÉE 1'!AC71=0,"",'JOURNÉE 1'!AC71)</f>
        <v/>
      </c>
      <c r="DC106" s="7" t="str">
        <f>IF('JOURNÉE 1'!AP71=0,"",'JOURNÉE 1'!AP71)</f>
        <v/>
      </c>
      <c r="DD106" s="17" t="str">
        <f>IF(ISNA(VLOOKUP(BY70,'JOURNÉE 2'!$C$46:$AJ$81,1,FALSE)),"",VLOOKUP(BY70,'JOURNÉE 2'!$C$46:$AJ$81,1,FALSE))</f>
        <v/>
      </c>
      <c r="DE106" s="7" t="str">
        <f t="array" ref="DE106">IFERROR(INDEX(DD$81:DD$116,SMALL(IF(FREQUENCY(IF(DD$81:DD$152&lt;&gt;"",MATCH(DD$81:DD$152,DD$81:DD$152,0),""),ROW(DD$81:DD$152)-81)&gt;1,ROW(DD$81:DD$152)-81,""),ROW(A26))),"")</f>
        <v/>
      </c>
      <c r="DF106" s="468" t="str">
        <f t="array" ref="DF106">IF(DE106="","",MIN(IF(CZ$81:CZ$152=$DE106,DB$81:DB$152,"")))</f>
        <v/>
      </c>
      <c r="DG106" s="468" t="str">
        <f t="array" ref="DG106">IF(DE106="","",MIN(IF(CZ$81:CZ$152=$DE106,DC$81:DC$152,"")))</f>
        <v/>
      </c>
      <c r="DH106" s="7" t="str">
        <f>IF(ISNA(VLOOKUP(DD106,'JOURNÉE 1'!$C$46:$AC$81,24,FALSE)),"",VLOOKUP(DD106,'JOURNÉE 1'!$C$46:$AC$81,24,FALSE))</f>
        <v/>
      </c>
      <c r="DI106" s="7" t="str">
        <f>IF(ISNA(VLOOKUP(DD106,'JOURNÉE 1'!$C$46:$AP$81,35,FALSE)),"",VLOOKUP(DD106,'JOURNÉE 1'!$C$46:$AP$81,35,FALSE))</f>
        <v/>
      </c>
      <c r="DJ106" s="7" t="str">
        <f t="shared" si="24"/>
        <v/>
      </c>
      <c r="DK106" s="7" t="str">
        <f t="shared" si="25"/>
        <v/>
      </c>
      <c r="DL106" s="468" t="str">
        <f t="shared" si="26"/>
        <v/>
      </c>
      <c r="DM106" s="468" t="str">
        <f t="shared" si="27"/>
        <v/>
      </c>
      <c r="DN106" s="7" t="str">
        <f t="shared" si="28"/>
        <v/>
      </c>
      <c r="DO106" s="7"/>
      <c r="DP106" s="7"/>
      <c r="DQ106" s="7"/>
      <c r="DR106" s="11"/>
      <c r="DS106" s="469" t="str">
        <f ca="1">OFFSET($DK$9,INT((ROWS($1:98)-1)/2),MOD(ROWS($1:98)+1,2))</f>
        <v/>
      </c>
      <c r="DT106" s="7" t="str">
        <f t="shared" ca="1" si="29"/>
        <v/>
      </c>
      <c r="DU106" s="468" t="str">
        <f ca="1">OFFSET($DM$9,INT((ROWS($1:98)-1)/2),MOD(ROWS($1:98)+1,2))</f>
        <v/>
      </c>
      <c r="DV106" s="7" t="str">
        <f ca="1">IF(DT106="","",IF(DT106=0,"",IF(DT106="AB","",RANK(DT106,$DT$9:$DT$151,1)+COUNTIF($DT$9:DT106,DT106)-1)))</f>
        <v/>
      </c>
      <c r="DW106" s="468" t="str">
        <f t="shared" ca="1" si="30"/>
        <v/>
      </c>
      <c r="DX106" s="469" t="str">
        <f ca="1">OFFSET($DK$81,INT((ROWS($1:98)-1)/2),MOD(ROWS($1:98)+1,2))</f>
        <v/>
      </c>
      <c r="DY106" s="7" t="str">
        <f t="shared" ca="1" si="31"/>
        <v/>
      </c>
      <c r="DZ106" s="468" t="str">
        <f ca="1">OFFSET($DM$81,INT((ROWS($1:98)-1)/2),MOD(ROWS($1:98)+1,2))</f>
        <v/>
      </c>
      <c r="EA106" s="7" t="str">
        <f ca="1">IF(DY106="","",IF(DY106=0,"",IF(DY106="AB","",RANK(DY106,$DY$9:$DY$151,1)+COUNTIF($DY$9:DY106,DY106)-1)))</f>
        <v/>
      </c>
      <c r="EB106" s="468" t="str">
        <f t="shared" ca="1" si="32"/>
        <v/>
      </c>
      <c r="EC106" s="475"/>
      <c r="ED106" s="7"/>
      <c r="EE106" s="7"/>
      <c r="EF106" s="7"/>
      <c r="EG106" s="7"/>
      <c r="EH106" s="7"/>
      <c r="EI106" s="7"/>
      <c r="EJ106" s="7"/>
      <c r="EK106" s="7"/>
      <c r="EL106" s="7"/>
      <c r="EM106" s="469" t="str">
        <f ca="1">OFFSET($DK$237,INT((ROWS($1:98)-1)/2),MOD(ROWS($1:98)+1,2))</f>
        <v/>
      </c>
      <c r="EN106" s="7" t="str">
        <f t="shared" ca="1" si="37"/>
        <v/>
      </c>
      <c r="EO106" s="468" t="str">
        <f ca="1">OFFSET($DM$237,INT((ROWS($1:98)-1)/2),MOD(ROWS($1:98)+1,2))</f>
        <v/>
      </c>
      <c r="EP106" s="7" t="str">
        <f ca="1">IF(EN106="","",IF(EN106=0,"",IF(EN106="AB","",RANK(EN106,$EN$9:$EN$128,1)+COUNTIF($EN$9:EN106,EN106)-1)))</f>
        <v/>
      </c>
      <c r="EQ106" s="7" t="str">
        <f t="shared" ca="1" si="38"/>
        <v/>
      </c>
      <c r="ER106" s="469" t="str">
        <f ca="1">OFFSET($DK$305,INT((ROWS($1:98)-1)/2),MOD(ROWS($1:98)+1,2))</f>
        <v/>
      </c>
      <c r="ES106" s="7" t="str">
        <f t="shared" ca="1" si="39"/>
        <v/>
      </c>
      <c r="ET106" s="468" t="str">
        <f ca="1">OFFSET($DM$305,INT((ROWS($1:98)-1)/2),MOD(ROWS($1:98)+1,2))</f>
        <v/>
      </c>
      <c r="EU106" s="7" t="str">
        <f ca="1">IF(ES106="","",IF(ES106=0,"",IF(ES106="AB","",RANK(ES106,$ES$9:$ES$180,1)+COUNTIF($ES$9:ES106,ES106)-1)))</f>
        <v/>
      </c>
      <c r="EV106" s="468" t="str">
        <f t="shared" ca="1" si="40"/>
        <v/>
      </c>
      <c r="EW106" s="469" t="str">
        <f ca="1">OFFSET($DK$373,INT((ROWS($1:98)-1)/2),MOD(ROWS($1:98)+1,2))</f>
        <v/>
      </c>
      <c r="EX106" s="7" t="str">
        <f t="shared" ca="1" si="41"/>
        <v/>
      </c>
      <c r="EY106" s="468" t="str">
        <f ca="1">OFFSET($DM$373,INT((ROWS($1:98)-1)/2),MOD(ROWS($1:98)+1,2))</f>
        <v/>
      </c>
      <c r="EZ106" s="7" t="str">
        <f ca="1">IF(EX106="","",IF(EX106=0,"",IF(EX106="AB","",RANK(EX106,$EX$9:$EX$128,1)+COUNTIF($EX$9:EX106,EX106)-1)))</f>
        <v/>
      </c>
      <c r="FA106" s="468" t="str">
        <f t="shared" ca="1" si="42"/>
        <v/>
      </c>
      <c r="FB106" s="469" t="str">
        <f ca="1">OFFSET($DK$433,INT((ROWS($1:98)-1)/2),MOD(ROWS($1:98)+1,2))</f>
        <v/>
      </c>
      <c r="FC106" s="7" t="str">
        <f t="shared" ca="1" si="44"/>
        <v/>
      </c>
      <c r="FD106" s="468" t="str">
        <f ca="1">OFFSET($DM$433,INT((ROWS($1:98)-1)/2),MOD(ROWS($1:98)+1,2))</f>
        <v/>
      </c>
      <c r="FE106" s="7" t="str">
        <f ca="1">IF(FC106="","",IF(FC106=0,"",IF(FC106="AB","",RANK(FC106,$FC$9:$FC$122,1)+COUNTIF($FC$9:FC106,FC106)-1)))</f>
        <v/>
      </c>
      <c r="FF106" s="7" t="str">
        <f t="shared" ca="1" si="45"/>
        <v/>
      </c>
      <c r="FG106" s="475"/>
    </row>
    <row r="107" spans="1:163" ht="15.75" customHeight="1" thickBot="1" x14ac:dyDescent="0.45">
      <c r="A107" s="1639"/>
      <c r="B107" s="1831"/>
      <c r="C107" s="232" t="str">
        <f>IF(ISBLANK('JOURNÉE 2'!C108),"",'JOURNÉE 2'!C108)</f>
        <v/>
      </c>
      <c r="D107" s="98" t="str">
        <f>IF(ISBLANK('JOURNÉE 2'!D108),"",'JOURNÉE 2'!D108)</f>
        <v/>
      </c>
      <c r="E107" s="98" t="str">
        <f>IF(ISBLANK('JOURNÉE 2'!E108),"",'JOURNÉE 2'!E108)</f>
        <v/>
      </c>
      <c r="F107" s="87" t="str">
        <f>IF(ISBLANK('JOURNÉE 2'!F108),"",'JOURNÉE 2'!F108)</f>
        <v/>
      </c>
      <c r="G107" s="87" t="str">
        <f>IF(ISBLANK('JOURNÉE 2'!G108),"",'JOURNÉE 2'!G108)</f>
        <v/>
      </c>
      <c r="H107" s="470" t="str">
        <f>IF(ISBLANK('JOURNÉE 2'!I108),"",'JOURNÉE 2'!I108)</f>
        <v/>
      </c>
      <c r="I107" s="1834" t="str">
        <f>IF(ISBLANK('JOURNÉE 2'!K108),"",'JOURNÉE 2'!K108)</f>
        <v/>
      </c>
      <c r="J107" s="1466" t="str">
        <f>IF(OR(I107="",I107=0,I107=999),"",I107)</f>
        <v/>
      </c>
      <c r="K107" s="1466">
        <f>IF('JOURNÉE 1'!K108=0,"",'JOURNÉE 1'!K108)</f>
        <v>74</v>
      </c>
      <c r="L107" s="1466">
        <f>IF(OR(K107="",K107=0,K107=999),"",K107)</f>
        <v>74</v>
      </c>
      <c r="M107" s="478" t="str">
        <f>IF(COUNTIF($J$105:$J$122,"&gt;1")&lt;3,"",SMALL($J$105:$J$122,3))</f>
        <v/>
      </c>
      <c r="N107" s="99">
        <f>IF(COUNTIF($M$105:$M$110,"&gt;1")&lt;3,"",SMALL($M$105:$M$110,3))</f>
        <v>74</v>
      </c>
      <c r="O107" s="99">
        <f>IF(N107="","",RANK(N107,($N$9:$N$260),1))</f>
        <v>23</v>
      </c>
      <c r="P107" s="111" t="str">
        <f>IF(O107&gt;20,"",IF(O107&lt;=190,40-((O107-1)*2),1))</f>
        <v/>
      </c>
      <c r="Q107" s="1825" t="str">
        <f>IF(I107="","",I107-$BE$5)</f>
        <v/>
      </c>
      <c r="R107" s="1466" t="str">
        <f>IF(I107="","",RANK(I107,($I$9:$K$260),1))</f>
        <v/>
      </c>
      <c r="S107" s="1466" t="str">
        <f>IF(R107&gt;20,"",IF(R107&lt;=190,40-((R107-1)*2),1))</f>
        <v/>
      </c>
      <c r="T107" s="1485" t="str">
        <f>IF(OR(I107=""),"",RANK(I107,($I$105:$I$121),1))</f>
        <v/>
      </c>
      <c r="U107" s="1485">
        <f>IF(OR(K107=""),"",RANK(K107,($K$105:$K$121),1))</f>
        <v>2</v>
      </c>
      <c r="V107" s="1485" t="str">
        <f>IF(T107="","",IF(T107&gt;3,"",IF(T107=1,I107,IF(T107=2,I107,IF(T107=3,I107)))))</f>
        <v/>
      </c>
      <c r="W107" s="279" t="str">
        <f>IF(ISBLANK('JOURNÉE 2'!U108),"",'JOURNÉE 2'!U108)</f>
        <v/>
      </c>
      <c r="X107" s="83" t="str">
        <f t="shared" si="0"/>
        <v/>
      </c>
      <c r="Y107" s="140" t="str">
        <f>IF('JOURNÉE 1'!AB108=0,"",'JOURNÉE 1'!AB108)</f>
        <v/>
      </c>
      <c r="Z107" s="83" t="str">
        <f t="shared" si="1"/>
        <v/>
      </c>
      <c r="AA107" s="83" t="str">
        <f t="shared" si="56"/>
        <v/>
      </c>
      <c r="AB107" s="118" t="str">
        <f t="shared" si="60"/>
        <v/>
      </c>
      <c r="AC107" s="83" t="str">
        <f t="shared" si="3"/>
        <v/>
      </c>
      <c r="AD107" s="83" t="str">
        <f>IF('JOURNÉE 1'!AG108="","",'JOURNÉE 1'!AG108)</f>
        <v/>
      </c>
      <c r="AE107" s="455" t="str">
        <f t="shared" si="4"/>
        <v/>
      </c>
      <c r="AF107" s="85" t="str">
        <f t="shared" si="52"/>
        <v/>
      </c>
      <c r="AG107" s="85" t="str">
        <f t="shared" si="6"/>
        <v/>
      </c>
      <c r="AH107" s="85"/>
      <c r="AI107" s="83">
        <f ca="1">IF(DP203="","",DP203)</f>
        <v>80</v>
      </c>
      <c r="AJ107" s="83">
        <f ca="1">IF(AI107="","",RANK(AI107,($AI$9:$AI$260),1))</f>
        <v>29</v>
      </c>
      <c r="AK107" s="287">
        <f ca="1">IF(AJ107="","",IF(21-AJ107&lt;0,0,21-AJ107))</f>
        <v>0</v>
      </c>
      <c r="AL107" s="276" t="str">
        <f t="shared" si="7"/>
        <v/>
      </c>
      <c r="AM107" s="87" t="str">
        <f t="shared" si="8"/>
        <v/>
      </c>
      <c r="AN107" s="471" t="str">
        <f t="shared" si="53"/>
        <v/>
      </c>
      <c r="AO107" s="471" t="str">
        <f t="shared" si="10"/>
        <v/>
      </c>
      <c r="AP107" s="457" t="str">
        <f t="shared" si="11"/>
        <v/>
      </c>
      <c r="AQ107" s="270" t="str">
        <f>IF('JOURNÉE 1'!AP108="","",'JOURNÉE 1'!AP108)</f>
        <v/>
      </c>
      <c r="AR107" s="270" t="str">
        <f>IF('JOURNÉE 1'!AT108="","",'JOURNÉE 1'!AT108)</f>
        <v/>
      </c>
      <c r="AS107" s="270" t="str">
        <f t="shared" si="61"/>
        <v/>
      </c>
      <c r="AT107" s="270" t="str">
        <f t="shared" si="13"/>
        <v/>
      </c>
      <c r="AU107" s="288" t="str">
        <f>IF(COUNTIF($BA$105:$BA$122,"&gt;1")&lt;3,"",SMALL($BA$105:$BA$122,3))</f>
        <v/>
      </c>
      <c r="AV107" s="270" t="str">
        <f>IF(COUNTIF($AU$105:$AU$112,"&gt;1")&lt;3,"",SMALL($AU$105:$AU$112,3))</f>
        <v/>
      </c>
      <c r="AW107" s="270" t="str">
        <f>IF(AV107="","",RANK(AV107,($AV$9:$AV$260),1))</f>
        <v/>
      </c>
      <c r="AX107" s="284" t="str">
        <f>IF(AW107&gt;20,"",IF(AW107&lt;=190,20-((AW107-1)*1),1))</f>
        <v/>
      </c>
      <c r="AY107" s="270" t="str">
        <f t="shared" si="54"/>
        <v/>
      </c>
      <c r="AZ107" s="271" t="str">
        <f t="shared" si="15"/>
        <v/>
      </c>
      <c r="BA107" s="272" t="str">
        <f t="shared" si="16"/>
        <v/>
      </c>
      <c r="BB107" s="273" t="str">
        <f t="shared" si="62"/>
        <v/>
      </c>
      <c r="BC107" s="472" t="str">
        <f t="shared" si="18"/>
        <v/>
      </c>
      <c r="BD107" s="499" t="str">
        <f>IF(COUNTIF($BC$105:$BC$122,"&gt;1")&lt;3,"",SMALL($BC$105:$BC$122,3))</f>
        <v/>
      </c>
      <c r="BE107" s="278" t="str">
        <f t="shared" si="19"/>
        <v/>
      </c>
      <c r="BF107" s="1639"/>
      <c r="BG107" s="1639"/>
      <c r="BH107" s="1823">
        <f>IF('JOURNÉE 1'!K108=0,"",'JOURNÉE 1'!K108)</f>
        <v>74</v>
      </c>
      <c r="BI107" s="1815" t="str">
        <f>IF(ISBLANK('JOURNÉE 2'!K108),"",'JOURNÉE 2'!K108)</f>
        <v/>
      </c>
      <c r="BJ107" s="1817">
        <f>IF(BW107="","",BW107)</f>
        <v>74</v>
      </c>
      <c r="BK107" s="479"/>
      <c r="BL107" s="11"/>
      <c r="BM107" s="1513" t="str">
        <f>IF(OR(C107="",C108=""),"",CONCATENATE(C107,C108))</f>
        <v/>
      </c>
      <c r="BN107" s="1606" t="str">
        <f>IF(OR('JOURNÉE 1'!C108="",'JOURNÉE 1'!C109=""),"",CONCATENATE('JOURNÉE 1'!C108,'JOURNÉE 1'!C109))</f>
        <v>44240.07.003544240.09.0010</v>
      </c>
      <c r="BO107" s="1606" t="str">
        <f>IF(I107="","",I107)</f>
        <v/>
      </c>
      <c r="BP107" s="1855">
        <f>IF(ISNA(VLOOKUP(BM107,'JOURNÉE 1'!$BI$10:$BK$257,2,FALSE)),"",VLOOKUP(BM107,'JOURNÉE 1'!$BI$10:$BK$257,2,FALSE))</f>
        <v>0</v>
      </c>
      <c r="BQ107" s="1606" t="str">
        <f>IF(BO107="","",MIN(BO107:BP107))</f>
        <v/>
      </c>
      <c r="BR107" s="1851">
        <f>IF(BS107="","",MIN(BS107:BT107))</f>
        <v>74</v>
      </c>
      <c r="BS107" s="1606">
        <f>IF('JOURNÉE 1'!L108=0,"",'JOURNÉE 1'!L108)</f>
        <v>74</v>
      </c>
      <c r="BT107" s="1809" t="str">
        <f>IF(ISNA(VLOOKUP(BN107,'JOURNÉE 2'!$BE$10:$BF$257,2,FALSE)),"",VLOOKUP(BN107,'JOURNÉE 2'!$BE$10:$BF$257,2,FALSE))</f>
        <v/>
      </c>
      <c r="BU107" s="1606">
        <f>IF(BT107=BR107,"",BR107)</f>
        <v>74</v>
      </c>
      <c r="BV107" s="1795" t="str">
        <f>IF(BP107=BQ107,"",BQ107)</f>
        <v/>
      </c>
      <c r="BW107" s="1797">
        <f>IF(COUNTIF($BU$105:$BV$121,"&gt;1")&lt;2,"",SMALL($BU$105:$BV$121,2+COUNTIF($BU$105:$BV$121,0)))</f>
        <v>74</v>
      </c>
      <c r="BX107" s="474" t="str">
        <f t="shared" si="20"/>
        <v/>
      </c>
      <c r="BY107" s="475" t="str">
        <f>IF('JOURNÉE 1'!C108=0,"",'JOURNÉE 1'!C108)</f>
        <v>44240.07.0035</v>
      </c>
      <c r="BZ107" s="7">
        <v>99</v>
      </c>
      <c r="CA107" s="1445" t="s">
        <v>576</v>
      </c>
      <c r="CB107" s="1446">
        <v>10.3</v>
      </c>
      <c r="CC107" s="1447" t="s">
        <v>577</v>
      </c>
      <c r="CD107" s="17" t="s">
        <v>434</v>
      </c>
      <c r="CE107" s="882" t="str">
        <f t="shared" si="55"/>
        <v>MAX2</v>
      </c>
      <c r="CF107" s="878" t="s">
        <v>139</v>
      </c>
      <c r="CG107" s="7"/>
      <c r="CH107" s="94"/>
      <c r="CI107" s="1301" t="str">
        <f>IF(ISNA(VLOOKUP(CA107,'JOURNÉE 1'!$C$10:$AC$257,27,FALSE)),"",VLOOKUP(CA107,'JOURNÉE 1'!$C$10:$AC$257,27,FALSE))</f>
        <v/>
      </c>
      <c r="CJ107" s="465" t="str">
        <f>IF(ISNA(VLOOKUP(CA107,'JOURNÉE 2'!$C$10:$V$259,20,FALSE)),"",VLOOKUP(CA107,'JOURNÉE 2'!$C$10:$V$259,20,FALSE))</f>
        <v/>
      </c>
      <c r="CK107" s="1263" t="str">
        <f t="shared" si="48"/>
        <v/>
      </c>
      <c r="CL107" s="1266" t="s">
        <v>2029</v>
      </c>
      <c r="CM107" s="476" t="s">
        <v>2029</v>
      </c>
      <c r="CN107" s="476" t="s">
        <v>2029</v>
      </c>
      <c r="CO107" s="476" t="s">
        <v>2029</v>
      </c>
      <c r="CP107" s="476"/>
      <c r="CQ107" s="476"/>
      <c r="CR107" s="476"/>
      <c r="CS107" s="476"/>
      <c r="CT107" s="476"/>
      <c r="CU107" s="477"/>
      <c r="CV107" s="476"/>
      <c r="CW107" s="1270"/>
      <c r="CX107" s="11"/>
      <c r="CY107" s="1551"/>
      <c r="CZ107" s="7" t="str">
        <f>IF('JOURNÉE 1'!C72="","",'JOURNÉE 1'!C72)</f>
        <v/>
      </c>
      <c r="DA107" s="7" t="str">
        <f t="shared" si="51"/>
        <v/>
      </c>
      <c r="DB107" s="7" t="str">
        <f>IF('JOURNÉE 1'!AC72=0,"",'JOURNÉE 1'!AC72)</f>
        <v/>
      </c>
      <c r="DC107" s="7" t="str">
        <f>IF('JOURNÉE 1'!AP72=0,"",'JOURNÉE 1'!AP72)</f>
        <v/>
      </c>
      <c r="DD107" s="17" t="str">
        <f>IF(ISNA(VLOOKUP(BY71,'JOURNÉE 2'!$C$46:$AJ$81,1,FALSE)),"",VLOOKUP(BY71,'JOURNÉE 2'!$C$46:$AJ$81,1,FALSE))</f>
        <v/>
      </c>
      <c r="DE107" s="7" t="str">
        <f t="array" ref="DE107">IFERROR(INDEX(DD$81:DD$116,SMALL(IF(FREQUENCY(IF(DD$81:DD$152&lt;&gt;"",MATCH(DD$81:DD$152,DD$81:DD$152,0),""),ROW(DD$81:DD$152)-81)&gt;1,ROW(DD$81:DD$152)-81,""),ROW(A27))),"")</f>
        <v/>
      </c>
      <c r="DF107" s="468" t="str">
        <f t="array" ref="DF107">IF(DE107="","",MIN(IF(CZ$81:CZ$152=$DE107,DB$81:DB$152,"")))</f>
        <v/>
      </c>
      <c r="DG107" s="468" t="str">
        <f t="array" ref="DG107">IF(DE107="","",MIN(IF(CZ$81:CZ$152=$DE107,DC$81:DC$152,"")))</f>
        <v/>
      </c>
      <c r="DH107" s="7" t="str">
        <f>IF(ISNA(VLOOKUP(DD107,'JOURNÉE 1'!$C$46:$AC$81,24,FALSE)),"",VLOOKUP(DD107,'JOURNÉE 1'!$C$46:$AC$81,24,FALSE))</f>
        <v/>
      </c>
      <c r="DI107" s="7" t="str">
        <f>IF(ISNA(VLOOKUP(DD107,'JOURNÉE 1'!$C$46:$AP$81,35,FALSE)),"",VLOOKUP(DD107,'JOURNÉE 1'!$C$46:$AP$81,35,FALSE))</f>
        <v/>
      </c>
      <c r="DJ107" s="7" t="str">
        <f t="shared" si="24"/>
        <v/>
      </c>
      <c r="DK107" s="7" t="str">
        <f t="shared" si="25"/>
        <v/>
      </c>
      <c r="DL107" s="468" t="str">
        <f t="shared" si="26"/>
        <v/>
      </c>
      <c r="DM107" s="468" t="str">
        <f t="shared" si="27"/>
        <v/>
      </c>
      <c r="DN107" s="7" t="str">
        <f t="shared" si="28"/>
        <v/>
      </c>
      <c r="DO107" s="7"/>
      <c r="DP107" s="7"/>
      <c r="DQ107" s="7"/>
      <c r="DR107" s="11"/>
      <c r="DS107" s="469" t="str">
        <f ca="1">OFFSET($DK$9,INT((ROWS($1:99)-1)/2),MOD(ROWS($1:99)+1,2))</f>
        <v/>
      </c>
      <c r="DT107" s="7" t="str">
        <f t="shared" ca="1" si="29"/>
        <v/>
      </c>
      <c r="DU107" s="468" t="str">
        <f ca="1">OFFSET($DM$9,INT((ROWS($1:99)-1)/2),MOD(ROWS($1:99)+1,2))</f>
        <v/>
      </c>
      <c r="DV107" s="7" t="str">
        <f ca="1">IF(DT107="","",IF(DT107=0,"",IF(DT107="AB","",RANK(DT107,$DT$9:$DT$151,1)+COUNTIF($DT$9:DT107,DT107)-1)))</f>
        <v/>
      </c>
      <c r="DW107" s="468" t="str">
        <f t="shared" ca="1" si="30"/>
        <v/>
      </c>
      <c r="DX107" s="469" t="str">
        <f ca="1">OFFSET($DK$81,INT((ROWS($1:99)-1)/2),MOD(ROWS($1:99)+1,2))</f>
        <v/>
      </c>
      <c r="DY107" s="7" t="str">
        <f t="shared" ca="1" si="31"/>
        <v/>
      </c>
      <c r="DZ107" s="468" t="str">
        <f ca="1">OFFSET($DM$81,INT((ROWS($1:99)-1)/2),MOD(ROWS($1:99)+1,2))</f>
        <v/>
      </c>
      <c r="EA107" s="7" t="str">
        <f ca="1">IF(DY107="","",IF(DY107=0,"",IF(DY107="AB","",RANK(DY107,$DY$9:$DY$151,1)+COUNTIF($DY$9:DY107,DY107)-1)))</f>
        <v/>
      </c>
      <c r="EB107" s="468" t="str">
        <f t="shared" ca="1" si="32"/>
        <v/>
      </c>
      <c r="EC107" s="475"/>
      <c r="ED107" s="7"/>
      <c r="EE107" s="7"/>
      <c r="EF107" s="7"/>
      <c r="EG107" s="7"/>
      <c r="EH107" s="7"/>
      <c r="EI107" s="7"/>
      <c r="EJ107" s="7"/>
      <c r="EK107" s="7"/>
      <c r="EL107" s="7"/>
      <c r="EM107" s="469" t="str">
        <f ca="1">OFFSET($DK$237,INT((ROWS($1:99)-1)/2),MOD(ROWS($1:99)+1,2))</f>
        <v/>
      </c>
      <c r="EN107" s="7" t="str">
        <f t="shared" ca="1" si="37"/>
        <v/>
      </c>
      <c r="EO107" s="468" t="str">
        <f ca="1">OFFSET($DM$237,INT((ROWS($1:99)-1)/2),MOD(ROWS($1:99)+1,2))</f>
        <v/>
      </c>
      <c r="EP107" s="7" t="str">
        <f ca="1">IF(EN107="","",IF(EN107=0,"",IF(EN107="AB","",RANK(EN107,$EN$9:$EN$128,1)+COUNTIF($EN$9:EN107,EN107)-1)))</f>
        <v/>
      </c>
      <c r="EQ107" s="7" t="str">
        <f t="shared" ca="1" si="38"/>
        <v/>
      </c>
      <c r="ER107" s="469" t="str">
        <f ca="1">OFFSET($DK$305,INT((ROWS($1:99)-1)/2),MOD(ROWS($1:99)+1,2))</f>
        <v/>
      </c>
      <c r="ES107" s="7" t="str">
        <f t="shared" ca="1" si="39"/>
        <v/>
      </c>
      <c r="ET107" s="468" t="str">
        <f ca="1">OFFSET($DM$305,INT((ROWS($1:99)-1)/2),MOD(ROWS($1:99)+1,2))</f>
        <v/>
      </c>
      <c r="EU107" s="7" t="str">
        <f ca="1">IF(ES107="","",IF(ES107=0,"",IF(ES107="AB","",RANK(ES107,$ES$9:$ES$180,1)+COUNTIF($ES$9:ES107,ES107)-1)))</f>
        <v/>
      </c>
      <c r="EV107" s="468" t="str">
        <f t="shared" ca="1" si="40"/>
        <v/>
      </c>
      <c r="EW107" s="469" t="str">
        <f ca="1">OFFSET($DK$373,INT((ROWS($1:99)-1)/2),MOD(ROWS($1:99)+1,2))</f>
        <v/>
      </c>
      <c r="EX107" s="7" t="str">
        <f t="shared" ca="1" si="41"/>
        <v/>
      </c>
      <c r="EY107" s="468" t="str">
        <f ca="1">OFFSET($DM$373,INT((ROWS($1:99)-1)/2),MOD(ROWS($1:99)+1,2))</f>
        <v/>
      </c>
      <c r="EZ107" s="7" t="str">
        <f ca="1">IF(EX107="","",IF(EX107=0,"",IF(EX107="AB","",RANK(EX107,$EX$9:$EX$128,1)+COUNTIF($EX$9:EX107,EX107)-1)))</f>
        <v/>
      </c>
      <c r="FA107" s="468" t="str">
        <f t="shared" ca="1" si="42"/>
        <v/>
      </c>
      <c r="FB107" s="469" t="str">
        <f ca="1">OFFSET($DK$433,INT((ROWS($1:99)-1)/2),MOD(ROWS($1:99)+1,2))</f>
        <v/>
      </c>
      <c r="FC107" s="7" t="str">
        <f t="shared" ca="1" si="44"/>
        <v/>
      </c>
      <c r="FD107" s="468" t="str">
        <f ca="1">OFFSET($DM$433,INT((ROWS($1:99)-1)/2),MOD(ROWS($1:99)+1,2))</f>
        <v/>
      </c>
      <c r="FE107" s="7" t="str">
        <f ca="1">IF(FC107="","",IF(FC107=0,"",IF(FC107="AB","",RANK(FC107,$FC$9:$FC$122,1)+COUNTIF($FC$9:FC107,FC107)-1)))</f>
        <v/>
      </c>
      <c r="FF107" s="7" t="str">
        <f t="shared" ca="1" si="45"/>
        <v/>
      </c>
      <c r="FG107" s="475"/>
    </row>
    <row r="108" spans="1:163" ht="15.75" customHeight="1" thickTop="1" thickBot="1" x14ac:dyDescent="0.45">
      <c r="A108" s="1639"/>
      <c r="B108" s="1483"/>
      <c r="C108" s="232" t="str">
        <f>IF(ISBLANK('JOURNÉE 2'!C109),"",'JOURNÉE 2'!C109)</f>
        <v/>
      </c>
      <c r="D108" s="98" t="str">
        <f>IF(ISBLANK('JOURNÉE 2'!D109),"",'JOURNÉE 2'!D109)</f>
        <v/>
      </c>
      <c r="E108" s="98" t="str">
        <f>IF(ISBLANK('JOURNÉE 2'!E109),"",'JOURNÉE 2'!E109)</f>
        <v/>
      </c>
      <c r="F108" s="87" t="str">
        <f>IF(ISBLANK('JOURNÉE 2'!F109),"",'JOURNÉE 2'!F109)</f>
        <v/>
      </c>
      <c r="G108" s="87" t="str">
        <f>IF(ISBLANK('JOURNÉE 2'!G109),"",'JOURNÉE 2'!G109)</f>
        <v/>
      </c>
      <c r="H108" s="470" t="str">
        <f>IF(ISBLANK('JOURNÉE 2'!I109),"",'JOURNÉE 2'!I109)</f>
        <v/>
      </c>
      <c r="I108" s="1833"/>
      <c r="J108" s="1465"/>
      <c r="K108" s="1465"/>
      <c r="L108" s="1465"/>
      <c r="M108" s="88">
        <f>IF('JOURNÉE 1'!P106=0,"",'JOURNÉE 1'!P106)</f>
        <v>63</v>
      </c>
      <c r="N108" s="88"/>
      <c r="O108" s="88" t="s">
        <v>72</v>
      </c>
      <c r="P108" s="88">
        <f>IF(SUM(P105:P107)&lt;&gt;0,SUM(P105:P107),0)</f>
        <v>30</v>
      </c>
      <c r="Q108" s="1847"/>
      <c r="R108" s="1465"/>
      <c r="S108" s="1465"/>
      <c r="T108" s="1465"/>
      <c r="U108" s="1465"/>
      <c r="V108" s="1465"/>
      <c r="W108" s="279" t="str">
        <f>IF(ISBLANK('JOURNÉE 2'!U109),"",'JOURNÉE 2'!U109)</f>
        <v/>
      </c>
      <c r="X108" s="83" t="str">
        <f t="shared" si="0"/>
        <v/>
      </c>
      <c r="Y108" s="140" t="str">
        <f>IF('JOURNÉE 1'!AB109=0,"",'JOURNÉE 1'!AB109)</f>
        <v/>
      </c>
      <c r="Z108" s="83" t="str">
        <f t="shared" si="1"/>
        <v/>
      </c>
      <c r="AA108" s="83" t="str">
        <f t="shared" si="56"/>
        <v/>
      </c>
      <c r="AB108" s="118" t="str">
        <f t="shared" si="60"/>
        <v/>
      </c>
      <c r="AC108" s="83" t="str">
        <f t="shared" si="3"/>
        <v/>
      </c>
      <c r="AD108" s="83" t="str">
        <f>IF('JOURNÉE 1'!AG109="","",'JOURNÉE 1'!AG109)</f>
        <v/>
      </c>
      <c r="AE108" s="455" t="str">
        <f t="shared" si="4"/>
        <v/>
      </c>
      <c r="AF108" s="85" t="str">
        <f t="shared" si="52"/>
        <v/>
      </c>
      <c r="AG108" s="85" t="str">
        <f t="shared" si="6"/>
        <v/>
      </c>
      <c r="AH108" s="85"/>
      <c r="AI108" s="101">
        <f ca="1">IF(DP204="","",DP204)</f>
        <v>83</v>
      </c>
      <c r="AJ108" s="101">
        <f ca="1">IF(AI108="","",RANK(AI108,($AI$9:$AI$260),1))</f>
        <v>31</v>
      </c>
      <c r="AK108" s="207">
        <f ca="1">IF(AJ108="","",IF(21-AJ108&lt;0,0,21-AJ108))</f>
        <v>0</v>
      </c>
      <c r="AL108" s="276" t="str">
        <f t="shared" si="7"/>
        <v/>
      </c>
      <c r="AM108" s="87" t="str">
        <f t="shared" si="8"/>
        <v/>
      </c>
      <c r="AN108" s="471" t="str">
        <f t="shared" si="53"/>
        <v/>
      </c>
      <c r="AO108" s="471" t="str">
        <f t="shared" si="10"/>
        <v/>
      </c>
      <c r="AP108" s="457" t="str">
        <f t="shared" si="11"/>
        <v/>
      </c>
      <c r="AQ108" s="270" t="str">
        <f>IF('JOURNÉE 1'!AP109="","",'JOURNÉE 1'!AP109)</f>
        <v/>
      </c>
      <c r="AR108" s="270" t="str">
        <f>IF('JOURNÉE 1'!AT109="","",'JOURNÉE 1'!AT109)</f>
        <v/>
      </c>
      <c r="AS108" s="270" t="str">
        <f t="shared" si="61"/>
        <v/>
      </c>
      <c r="AT108" s="270" t="str">
        <f t="shared" si="13"/>
        <v/>
      </c>
      <c r="AU108" s="316" t="str">
        <f>IF(COUNTIF($BA$105:$BA$122,"&gt;1")&lt;4,"",SMALL($BA$105:$BA$122,4))</f>
        <v/>
      </c>
      <c r="AV108" s="317" t="str">
        <f>IF(COUNTIF($AU$105:$AU$112,"&gt;1")&lt;4,"",SMALL($AU$105:$AU$112,4))</f>
        <v/>
      </c>
      <c r="AW108" s="311" t="str">
        <f>IF(AV108="","",RANK(AV108,($AV$9:$AV$260),1))</f>
        <v/>
      </c>
      <c r="AX108" s="311" t="str">
        <f>IF(AW108&gt;20,"",IF(AW108&lt;=190,20-((AW108-1)*1),1))</f>
        <v/>
      </c>
      <c r="AY108" s="270" t="str">
        <f t="shared" si="54"/>
        <v/>
      </c>
      <c r="AZ108" s="271" t="str">
        <f t="shared" si="15"/>
        <v/>
      </c>
      <c r="BA108" s="272" t="str">
        <f t="shared" si="16"/>
        <v/>
      </c>
      <c r="BB108" s="273" t="str">
        <f t="shared" si="62"/>
        <v/>
      </c>
      <c r="BC108" s="472" t="str">
        <f t="shared" si="18"/>
        <v/>
      </c>
      <c r="BD108" s="481" t="str">
        <f>IF(COUNTIF($BC$105:$BC$122,"&gt;1")&lt;4,"",SMALL($BC$105:$BC$122,4))</f>
        <v/>
      </c>
      <c r="BE108" s="278" t="str">
        <f t="shared" si="19"/>
        <v/>
      </c>
      <c r="BF108" s="1639"/>
      <c r="BG108" s="1639"/>
      <c r="BH108" s="1833"/>
      <c r="BI108" s="1465"/>
      <c r="BJ108" s="1849"/>
      <c r="BK108" s="277"/>
      <c r="BL108" s="11"/>
      <c r="BM108" s="1723"/>
      <c r="BN108" s="1528"/>
      <c r="BO108" s="1528"/>
      <c r="BP108" s="1528"/>
      <c r="BQ108" s="1528"/>
      <c r="BR108" s="1852"/>
      <c r="BS108" s="1528"/>
      <c r="BT108" s="1514"/>
      <c r="BU108" s="1528"/>
      <c r="BV108" s="1796"/>
      <c r="BW108" s="1798"/>
      <c r="BX108" s="474" t="str">
        <f t="shared" si="20"/>
        <v/>
      </c>
      <c r="BY108" s="475" t="str">
        <f>IF('JOURNÉE 1'!C109=0,"",'JOURNÉE 1'!C109)</f>
        <v>44240.09.0010</v>
      </c>
      <c r="BZ108" s="7">
        <v>100</v>
      </c>
      <c r="CA108" s="1445" t="s">
        <v>578</v>
      </c>
      <c r="CB108" s="1446">
        <v>9.3000000000000007</v>
      </c>
      <c r="CC108" s="1447" t="s">
        <v>579</v>
      </c>
      <c r="CD108" s="17" t="s">
        <v>434</v>
      </c>
      <c r="CE108" s="882" t="str">
        <f t="shared" si="55"/>
        <v>MAX1</v>
      </c>
      <c r="CF108" s="878" t="s">
        <v>576</v>
      </c>
      <c r="CG108" s="7"/>
      <c r="CH108" s="94"/>
      <c r="CI108" s="1301" t="str">
        <f>IF(ISNA(VLOOKUP(CA108,'JOURNÉE 1'!$C$10:$AC$257,27,FALSE)),"",VLOOKUP(CA108,'JOURNÉE 1'!$C$10:$AC$257,27,FALSE))</f>
        <v/>
      </c>
      <c r="CJ108" s="465" t="str">
        <f>IF(ISNA(VLOOKUP(CA108,'JOURNÉE 2'!$C$10:$V$259,20,FALSE)),"",VLOOKUP(CA108,'JOURNÉE 2'!$C$10:$V$259,20,FALSE))</f>
        <v/>
      </c>
      <c r="CK108" s="1263" t="str">
        <f t="shared" si="48"/>
        <v/>
      </c>
      <c r="CL108" s="1266" t="s">
        <v>2029</v>
      </c>
      <c r="CM108" s="476" t="s">
        <v>2029</v>
      </c>
      <c r="CN108" s="476" t="s">
        <v>2029</v>
      </c>
      <c r="CO108" s="476" t="s">
        <v>2029</v>
      </c>
      <c r="CP108" s="476"/>
      <c r="CQ108" s="476"/>
      <c r="CR108" s="476"/>
      <c r="CS108" s="476"/>
      <c r="CT108" s="476"/>
      <c r="CU108" s="477"/>
      <c r="CV108" s="476"/>
      <c r="CW108" s="1270"/>
      <c r="CX108" s="11"/>
      <c r="CY108" s="1551"/>
      <c r="CZ108" s="7" t="str">
        <f>IF('JOURNÉE 1'!C73="","",'JOURNÉE 1'!C73)</f>
        <v/>
      </c>
      <c r="DA108" s="7" t="str">
        <f t="shared" si="51"/>
        <v/>
      </c>
      <c r="DB108" s="7" t="str">
        <f>IF('JOURNÉE 1'!AC73=0,"",'JOURNÉE 1'!AC73)</f>
        <v/>
      </c>
      <c r="DC108" s="7" t="str">
        <f>IF('JOURNÉE 1'!AP73=0,"",'JOURNÉE 1'!AP73)</f>
        <v/>
      </c>
      <c r="DD108" s="17" t="str">
        <f>IF(ISNA(VLOOKUP(BY72,'JOURNÉE 2'!$C$46:$AJ$81,1,FALSE)),"",VLOOKUP(BY72,'JOURNÉE 2'!$C$46:$AJ$81,1,FALSE))</f>
        <v/>
      </c>
      <c r="DE108" s="7" t="str">
        <f t="array" ref="DE108">IFERROR(INDEX(DD$81:DD$116,SMALL(IF(FREQUENCY(IF(DD$81:DD$152&lt;&gt;"",MATCH(DD$81:DD$152,DD$81:DD$152,0),""),ROW(DD$81:DD$152)-81)&gt;1,ROW(DD$81:DD$152)-81,""),ROW(A28))),"")</f>
        <v/>
      </c>
      <c r="DF108" s="468" t="str">
        <f t="array" ref="DF108">IF(DE108="","",MIN(IF(CZ$81:CZ$152=$DE108,DB$81:DB$152,"")))</f>
        <v/>
      </c>
      <c r="DG108" s="468" t="str">
        <f t="array" ref="DG108">IF(DE108="","",MIN(IF(CZ$81:CZ$152=$DE108,DC$81:DC$152,"")))</f>
        <v/>
      </c>
      <c r="DH108" s="7" t="str">
        <f>IF(ISNA(VLOOKUP(DD108,'JOURNÉE 1'!$C$46:$AC$81,24,FALSE)),"",VLOOKUP(DD108,'JOURNÉE 1'!$C$46:$AC$81,24,FALSE))</f>
        <v/>
      </c>
      <c r="DI108" s="7" t="str">
        <f>IF(ISNA(VLOOKUP(DD108,'JOURNÉE 1'!$C$46:$AP$81,35,FALSE)),"",VLOOKUP(DD108,'JOURNÉE 1'!$C$46:$AP$81,35,FALSE))</f>
        <v/>
      </c>
      <c r="DJ108" s="7" t="str">
        <f t="shared" si="24"/>
        <v/>
      </c>
      <c r="DK108" s="7" t="str">
        <f t="shared" si="25"/>
        <v/>
      </c>
      <c r="DL108" s="468" t="str">
        <f t="shared" si="26"/>
        <v/>
      </c>
      <c r="DM108" s="468" t="str">
        <f t="shared" si="27"/>
        <v/>
      </c>
      <c r="DN108" s="7" t="str">
        <f t="shared" si="28"/>
        <v/>
      </c>
      <c r="DO108" s="7"/>
      <c r="DP108" s="7"/>
      <c r="DQ108" s="7"/>
      <c r="DR108" s="11"/>
      <c r="DS108" s="469" t="str">
        <f ca="1">OFFSET($DK$9,INT((ROWS($1:100)-1)/2),MOD(ROWS($1:100)+1,2))</f>
        <v/>
      </c>
      <c r="DT108" s="7" t="str">
        <f t="shared" ca="1" si="29"/>
        <v/>
      </c>
      <c r="DU108" s="468" t="str">
        <f ca="1">OFFSET($DM$9,INT((ROWS($1:100)-1)/2),MOD(ROWS($1:100)+1,2))</f>
        <v/>
      </c>
      <c r="DV108" s="7" t="str">
        <f ca="1">IF(DT108="","",IF(DT108=0,"",IF(DT108="AB","",RANK(DT108,$DT$9:$DT$151,1)+COUNTIF($DT$9:DT108,DT108)-1)))</f>
        <v/>
      </c>
      <c r="DW108" s="468" t="str">
        <f t="shared" ca="1" si="30"/>
        <v/>
      </c>
      <c r="DX108" s="469" t="str">
        <f ca="1">OFFSET($DK$81,INT((ROWS($1:100)-1)/2),MOD(ROWS($1:100)+1,2))</f>
        <v/>
      </c>
      <c r="DY108" s="7" t="str">
        <f t="shared" ca="1" si="31"/>
        <v/>
      </c>
      <c r="DZ108" s="468" t="str">
        <f ca="1">OFFSET($DM$81,INT((ROWS($1:100)-1)/2),MOD(ROWS($1:100)+1,2))</f>
        <v/>
      </c>
      <c r="EA108" s="7" t="str">
        <f ca="1">IF(DY108="","",IF(DY108=0,"",IF(DY108="AB","",RANK(DY108,$DY$9:$DY$151,1)+COUNTIF($DY$9:DY108,DY108)-1)))</f>
        <v/>
      </c>
      <c r="EB108" s="468" t="str">
        <f t="shared" ca="1" si="32"/>
        <v/>
      </c>
      <c r="EC108" s="475"/>
      <c r="ED108" s="7"/>
      <c r="EE108" s="7"/>
      <c r="EF108" s="7"/>
      <c r="EG108" s="7"/>
      <c r="EH108" s="7"/>
      <c r="EI108" s="7"/>
      <c r="EJ108" s="7"/>
      <c r="EK108" s="7"/>
      <c r="EL108" s="7"/>
      <c r="EM108" s="469" t="str">
        <f ca="1">OFFSET($DK$237,INT((ROWS($1:100)-1)/2),MOD(ROWS($1:100)+1,2))</f>
        <v/>
      </c>
      <c r="EN108" s="7" t="str">
        <f t="shared" ca="1" si="37"/>
        <v/>
      </c>
      <c r="EO108" s="468" t="str">
        <f ca="1">OFFSET($DM$237,INT((ROWS($1:100)-1)/2),MOD(ROWS($1:100)+1,2))</f>
        <v/>
      </c>
      <c r="EP108" s="7" t="str">
        <f ca="1">IF(EN108="","",IF(EN108=0,"",IF(EN108="AB","",RANK(EN108,$EN$9:$EN$128,1)+COUNTIF($EN$9:EN108,EN108)-1)))</f>
        <v/>
      </c>
      <c r="EQ108" s="7" t="str">
        <f t="shared" ca="1" si="38"/>
        <v/>
      </c>
      <c r="ER108" s="469" t="str">
        <f ca="1">OFFSET($DK$305,INT((ROWS($1:100)-1)/2),MOD(ROWS($1:100)+1,2))</f>
        <v/>
      </c>
      <c r="ES108" s="7" t="str">
        <f t="shared" ca="1" si="39"/>
        <v/>
      </c>
      <c r="ET108" s="468" t="str">
        <f ca="1">OFFSET($DM$305,INT((ROWS($1:100)-1)/2),MOD(ROWS($1:100)+1,2))</f>
        <v/>
      </c>
      <c r="EU108" s="7" t="str">
        <f ca="1">IF(ES108="","",IF(ES108=0,"",IF(ES108="AB","",RANK(ES108,$ES$9:$ES$180,1)+COUNTIF($ES$9:ES108,ES108)-1)))</f>
        <v/>
      </c>
      <c r="EV108" s="468" t="str">
        <f t="shared" ca="1" si="40"/>
        <v/>
      </c>
      <c r="EW108" s="469" t="str">
        <f ca="1">OFFSET($DK$373,INT((ROWS($1:100)-1)/2),MOD(ROWS($1:100)+1,2))</f>
        <v/>
      </c>
      <c r="EX108" s="7" t="str">
        <f t="shared" ca="1" si="41"/>
        <v/>
      </c>
      <c r="EY108" s="468" t="str">
        <f ca="1">OFFSET($DM$373,INT((ROWS($1:100)-1)/2),MOD(ROWS($1:100)+1,2))</f>
        <v/>
      </c>
      <c r="EZ108" s="7" t="str">
        <f ca="1">IF(EX108="","",IF(EX108=0,"",IF(EX108="AB","",RANK(EX108,$EX$9:$EX$128,1)+COUNTIF($EX$9:EX108,EX108)-1)))</f>
        <v/>
      </c>
      <c r="FA108" s="468" t="str">
        <f t="shared" ca="1" si="42"/>
        <v/>
      </c>
      <c r="FB108" s="469" t="str">
        <f ca="1">OFFSET($DK$433,INT((ROWS($1:100)-1)/2),MOD(ROWS($1:100)+1,2))</f>
        <v/>
      </c>
      <c r="FC108" s="7" t="str">
        <f t="shared" ca="1" si="44"/>
        <v/>
      </c>
      <c r="FD108" s="468" t="str">
        <f ca="1">OFFSET($DM$433,INT((ROWS($1:100)-1)/2),MOD(ROWS($1:100)+1,2))</f>
        <v/>
      </c>
      <c r="FE108" s="7" t="str">
        <f ca="1">IF(FC108="","",IF(FC108=0,"",IF(FC108="AB","",RANK(FC108,$FC$9:$FC$122,1)+COUNTIF($FC$9:FC108,FC108)-1)))</f>
        <v/>
      </c>
      <c r="FF108" s="7" t="str">
        <f t="shared" ca="1" si="45"/>
        <v/>
      </c>
      <c r="FG108" s="475"/>
    </row>
    <row r="109" spans="1:163" ht="15.75" customHeight="1" x14ac:dyDescent="0.4">
      <c r="A109" s="1639"/>
      <c r="B109" s="1830"/>
      <c r="C109" s="232" t="str">
        <f>IF(ISBLANK('JOURNÉE 2'!C110),"",'JOURNÉE 2'!C110)</f>
        <v/>
      </c>
      <c r="D109" s="98" t="str">
        <f>IF(ISBLANK('JOURNÉE 2'!D110),"",'JOURNÉE 2'!D110)</f>
        <v/>
      </c>
      <c r="E109" s="98" t="str">
        <f>IF(ISBLANK('JOURNÉE 2'!E110),"",'JOURNÉE 2'!E110)</f>
        <v/>
      </c>
      <c r="F109" s="87" t="str">
        <f>IF(ISBLANK('JOURNÉE 2'!F110),"",'JOURNÉE 2'!F110)</f>
        <v/>
      </c>
      <c r="G109" s="87" t="str">
        <f>IF(ISBLANK('JOURNÉE 2'!G110),"",'JOURNÉE 2'!G110)</f>
        <v/>
      </c>
      <c r="H109" s="470" t="str">
        <f>IF(ISBLANK('JOURNÉE 2'!I110),"",'JOURNÉE 2'!I110)</f>
        <v/>
      </c>
      <c r="I109" s="1823" t="str">
        <f>IF(ISBLANK('JOURNÉE 2'!K110),"",'JOURNÉE 2'!K110)</f>
        <v/>
      </c>
      <c r="J109" s="1815" t="str">
        <f>IF(OR(I109="",I109=0,I109=999),"",I109)</f>
        <v/>
      </c>
      <c r="K109" s="1815">
        <f>IF('JOURNÉE 1'!K110=0,"",'JOURNÉE 1'!K110)</f>
        <v>63</v>
      </c>
      <c r="L109" s="1815">
        <f>IF(OR(K109="",K109=0,K109=999),"",K109)</f>
        <v>63</v>
      </c>
      <c r="M109" s="87">
        <f>IF('JOURNÉE 1'!P107=0,"",'JOURNÉE 1'!P107)</f>
        <v>74</v>
      </c>
      <c r="N109" s="87"/>
      <c r="O109" s="87"/>
      <c r="P109" s="87"/>
      <c r="Q109" s="1846" t="str">
        <f>IF(I109="","",I109-$BE$5)</f>
        <v/>
      </c>
      <c r="R109" s="1815" t="str">
        <f>IF(I109="","",RANK(I109,($I$9:$K$260),1))</f>
        <v/>
      </c>
      <c r="S109" s="1815" t="str">
        <f>IF(R109&gt;20,"",IF(R109&lt;=190,40-((R109-1)*2),1))</f>
        <v/>
      </c>
      <c r="T109" s="1485" t="str">
        <f>IF(OR(I109=""),"",RANK(I109,($I$105:$I$121),1))</f>
        <v/>
      </c>
      <c r="U109" s="1485">
        <f>IF(OR(K109=""),"",RANK(K109,($K$105:$K$121),1))</f>
        <v>1</v>
      </c>
      <c r="V109" s="1485" t="str">
        <f>IF(T109="","",IF(T109&gt;3,"",IF(T109=1,I109,IF(T109=2,I109,IF(T109=3,I109)))))</f>
        <v/>
      </c>
      <c r="W109" s="275" t="str">
        <f>IF(ISBLANK('JOURNÉE 2'!U110),"",'JOURNÉE 2'!U110)</f>
        <v/>
      </c>
      <c r="X109" s="83" t="str">
        <f t="shared" si="0"/>
        <v/>
      </c>
      <c r="Y109" s="140">
        <f>IF('JOURNÉE 1'!AB110=0,"",'JOURNÉE 1'!AB110)</f>
        <v>71</v>
      </c>
      <c r="Z109" s="83">
        <f t="shared" si="1"/>
        <v>71</v>
      </c>
      <c r="AA109" s="83" t="str">
        <f t="shared" si="56"/>
        <v/>
      </c>
      <c r="AB109" s="118" t="str">
        <f t="shared" si="60"/>
        <v/>
      </c>
      <c r="AC109" s="83" t="str">
        <f t="shared" si="3"/>
        <v/>
      </c>
      <c r="AD109" s="83">
        <f>IF('JOURNÉE 1'!AG110="","",'JOURNÉE 1'!AG110)</f>
        <v>71</v>
      </c>
      <c r="AE109" s="455" t="str">
        <f t="shared" si="4"/>
        <v/>
      </c>
      <c r="AF109" s="471" t="str">
        <f t="shared" si="52"/>
        <v/>
      </c>
      <c r="AG109" s="471" t="str">
        <f t="shared" si="6"/>
        <v/>
      </c>
      <c r="AH109" s="471"/>
      <c r="AI109" s="482"/>
      <c r="AJ109" s="118"/>
      <c r="AK109" s="158">
        <f ca="1">IF(SUM(AK105:AK108)&lt;&gt;0,SUM(AK105:AK108),0)</f>
        <v>14</v>
      </c>
      <c r="AL109" s="276" t="str">
        <f t="shared" si="7"/>
        <v/>
      </c>
      <c r="AM109" s="83" t="str">
        <f t="shared" si="8"/>
        <v/>
      </c>
      <c r="AN109" s="471" t="str">
        <f t="shared" si="53"/>
        <v/>
      </c>
      <c r="AO109" s="471" t="str">
        <f t="shared" si="10"/>
        <v/>
      </c>
      <c r="AP109" s="457" t="str">
        <f t="shared" si="11"/>
        <v/>
      </c>
      <c r="AQ109" s="270">
        <f>IF('JOURNÉE 1'!AP110="","",'JOURNÉE 1'!AP110)</f>
        <v>68.400000000000006</v>
      </c>
      <c r="AR109" s="270" t="str">
        <f>IF('JOURNÉE 1'!AT110="","",'JOURNÉE 1'!AT110)</f>
        <v/>
      </c>
      <c r="AS109" s="270" t="str">
        <f t="shared" si="61"/>
        <v/>
      </c>
      <c r="AT109" s="270" t="str">
        <f t="shared" si="13"/>
        <v/>
      </c>
      <c r="AU109" s="270" t="str">
        <f>IF('JOURNÉE 1'!AU106=0,"",'JOURNÉE 1'!AU106)</f>
        <v/>
      </c>
      <c r="AV109" s="286"/>
      <c r="AW109" s="313" t="s">
        <v>72</v>
      </c>
      <c r="AX109" s="284">
        <f>IF(SUM(AX105:AX108)&lt;&gt;0,SUM(AX105:AX108),0)</f>
        <v>1</v>
      </c>
      <c r="AY109" s="270" t="str">
        <f t="shared" si="54"/>
        <v/>
      </c>
      <c r="AZ109" s="271" t="str">
        <f t="shared" si="15"/>
        <v/>
      </c>
      <c r="BA109" s="272" t="str">
        <f t="shared" si="16"/>
        <v/>
      </c>
      <c r="BB109" s="273" t="str">
        <f t="shared" si="62"/>
        <v/>
      </c>
      <c r="BC109" s="472" t="str">
        <f t="shared" si="18"/>
        <v/>
      </c>
      <c r="BD109" s="273"/>
      <c r="BE109" s="278" t="str">
        <f t="shared" si="19"/>
        <v/>
      </c>
      <c r="BF109" s="1639"/>
      <c r="BG109" s="1639"/>
      <c r="BH109" s="1823">
        <f>IF('JOURNÉE 1'!K110=0,"",'JOURNÉE 1'!K110)</f>
        <v>63</v>
      </c>
      <c r="BI109" s="1815" t="str">
        <f>IF(ISBLANK('JOURNÉE 2'!K110),"",'JOURNÉE 2'!K110)</f>
        <v/>
      </c>
      <c r="BJ109" s="1817">
        <f>IF(BW109="","",BW109)</f>
        <v>74</v>
      </c>
      <c r="BK109" s="483"/>
      <c r="BL109" s="11"/>
      <c r="BM109" s="1513" t="str">
        <f>IF(OR(C109="",C110=""),"",CONCATENATE(C109,C110))</f>
        <v/>
      </c>
      <c r="BN109" s="1606" t="str">
        <f>IF(OR('JOURNÉE 1'!C110="",'JOURNÉE 1'!C111=""),"",CONCATENATE('JOURNÉE 1'!C110,'JOURNÉE 1'!C111))</f>
        <v>44240.15.002844240.21.0011</v>
      </c>
      <c r="BO109" s="1606" t="str">
        <f>IF(I109="","",I109)</f>
        <v/>
      </c>
      <c r="BP109" s="1855">
        <f>IF(ISNA(VLOOKUP(BM109,'JOURNÉE 1'!$BI$10:$BK$257,2,FALSE)),"",VLOOKUP(BM109,'JOURNÉE 1'!$BI$10:$BK$257,2,FALSE))</f>
        <v>0</v>
      </c>
      <c r="BQ109" s="1606" t="str">
        <f>IF(BO109="","",MIN(BO109:BP109))</f>
        <v/>
      </c>
      <c r="BR109" s="1851">
        <f>IF(BS109="","",MIN(BS109:BT109))</f>
        <v>63</v>
      </c>
      <c r="BS109" s="1606">
        <f>IF('JOURNÉE 1'!L110=0,"",'JOURNÉE 1'!L110)</f>
        <v>63</v>
      </c>
      <c r="BT109" s="1809" t="str">
        <f>IF(ISNA(VLOOKUP(BN109,'JOURNÉE 2'!$BE$10:$BF$257,2,FALSE)),"",VLOOKUP(BN109,'JOURNÉE 2'!$BE$10:$BF$257,2,FALSE))</f>
        <v/>
      </c>
      <c r="BU109" s="1606">
        <f>IF(BT109=BR109,"",BR109)</f>
        <v>63</v>
      </c>
      <c r="BV109" s="1795" t="str">
        <f>IF(BP109=BQ109,"",BQ109)</f>
        <v/>
      </c>
      <c r="BW109" s="1797">
        <f>IF(COUNTIF($BU$105:$BV$121,"&gt;1")&lt;3,"",SMALL($BU$105:$BV$121,3+COUNTIF($BU$105:$BV$121,0)))</f>
        <v>74</v>
      </c>
      <c r="BX109" s="474" t="str">
        <f t="shared" si="20"/>
        <v/>
      </c>
      <c r="BY109" s="475" t="str">
        <f>IF('JOURNÉE 1'!C110=0,"",'JOURNÉE 1'!C110)</f>
        <v>44240.15.0028</v>
      </c>
      <c r="BZ109" s="7">
        <v>101</v>
      </c>
      <c r="CA109" s="1445" t="s">
        <v>98</v>
      </c>
      <c r="CB109" s="1446">
        <v>17.5</v>
      </c>
      <c r="CC109" s="1447" t="s">
        <v>580</v>
      </c>
      <c r="CD109" s="17" t="s">
        <v>434</v>
      </c>
      <c r="CE109" s="882" t="str">
        <f t="shared" si="55"/>
        <v>MAX2</v>
      </c>
      <c r="CF109" s="878" t="s">
        <v>578</v>
      </c>
      <c r="CG109" s="7"/>
      <c r="CH109" s="94"/>
      <c r="CI109" s="1301">
        <f>IF(ISNA(VLOOKUP(CA109,'JOURNÉE 1'!$C$10:$AC$257,27,FALSE)),"",VLOOKUP(CA109,'JOURNÉE 1'!$C$10:$AC$257,27,FALSE))</f>
        <v>74</v>
      </c>
      <c r="CJ109" s="465" t="str">
        <f>IF(ISNA(VLOOKUP(CA109,'JOURNÉE 2'!$C$10:$V$259,20,FALSE)),"",VLOOKUP(CA109,'JOURNÉE 2'!$C$10:$V$259,20,FALSE))</f>
        <v/>
      </c>
      <c r="CK109" s="1263">
        <f t="shared" si="48"/>
        <v>74</v>
      </c>
      <c r="CL109" s="1266">
        <v>78</v>
      </c>
      <c r="CM109" s="476">
        <v>99</v>
      </c>
      <c r="CN109" s="476">
        <v>88</v>
      </c>
      <c r="CO109" s="476">
        <v>74</v>
      </c>
      <c r="CP109" s="476"/>
      <c r="CQ109" s="476"/>
      <c r="CR109" s="476"/>
      <c r="CS109" s="476"/>
      <c r="CT109" s="476"/>
      <c r="CU109" s="477"/>
      <c r="CV109" s="476"/>
      <c r="CW109" s="1270"/>
      <c r="CX109" s="11"/>
      <c r="CY109" s="1551"/>
      <c r="CZ109" s="7" t="str">
        <f>IF('JOURNÉE 1'!C74="","",'JOURNÉE 1'!C74)</f>
        <v/>
      </c>
      <c r="DA109" s="7" t="str">
        <f t="shared" si="51"/>
        <v/>
      </c>
      <c r="DB109" s="7" t="str">
        <f>IF('JOURNÉE 1'!AC74=0,"",'JOURNÉE 1'!AC74)</f>
        <v/>
      </c>
      <c r="DC109" s="7" t="str">
        <f>IF('JOURNÉE 1'!AP74=0,"",'JOURNÉE 1'!AP74)</f>
        <v/>
      </c>
      <c r="DD109" s="17" t="str">
        <f>IF(ISNA(VLOOKUP(BY73,'JOURNÉE 2'!$C$46:$AJ$81,1,FALSE)),"",VLOOKUP(BY73,'JOURNÉE 2'!$C$46:$AJ$81,1,FALSE))</f>
        <v/>
      </c>
      <c r="DE109" s="7" t="str">
        <f t="array" ref="DE109">IFERROR(INDEX(DD$81:DD$116,SMALL(IF(FREQUENCY(IF(DD$81:DD$152&lt;&gt;"",MATCH(DD$81:DD$152,DD$81:DD$152,0),""),ROW(DD$81:DD$152)-81)&gt;1,ROW(DD$81:DD$152)-81,""),ROW(A29))),"")</f>
        <v/>
      </c>
      <c r="DF109" s="468" t="str">
        <f t="array" ref="DF109">IF(DE109="","",MIN(IF(CZ$81:CZ$152=$DE109,DB$81:DB$152,"")))</f>
        <v/>
      </c>
      <c r="DG109" s="468" t="str">
        <f t="array" ref="DG109">IF(DE109="","",MIN(IF(CZ$81:CZ$152=$DE109,DC$81:DC$152,"")))</f>
        <v/>
      </c>
      <c r="DH109" s="7" t="str">
        <f>IF(ISNA(VLOOKUP(DD109,'JOURNÉE 1'!$C$46:$AC$81,24,FALSE)),"",VLOOKUP(DD109,'JOURNÉE 1'!$C$46:$AC$81,24,FALSE))</f>
        <v/>
      </c>
      <c r="DI109" s="7" t="str">
        <f>IF(ISNA(VLOOKUP(DD109,'JOURNÉE 1'!$C$46:$AP$81,35,FALSE)),"",VLOOKUP(DD109,'JOURNÉE 1'!$C$46:$AP$81,35,FALSE))</f>
        <v/>
      </c>
      <c r="DJ109" s="7" t="str">
        <f t="shared" si="24"/>
        <v/>
      </c>
      <c r="DK109" s="7" t="str">
        <f t="shared" si="25"/>
        <v/>
      </c>
      <c r="DL109" s="468" t="str">
        <f t="shared" si="26"/>
        <v/>
      </c>
      <c r="DM109" s="468" t="str">
        <f t="shared" si="27"/>
        <v/>
      </c>
      <c r="DN109" s="7" t="str">
        <f t="shared" si="28"/>
        <v/>
      </c>
      <c r="DO109" s="7"/>
      <c r="DP109" s="7"/>
      <c r="DQ109" s="7"/>
      <c r="DR109" s="11"/>
      <c r="DS109" s="469" t="str">
        <f ca="1">OFFSET($DK$9,INT((ROWS($1:101)-1)/2),MOD(ROWS($1:101)+1,2))</f>
        <v/>
      </c>
      <c r="DT109" s="7" t="str">
        <f t="shared" ca="1" si="29"/>
        <v/>
      </c>
      <c r="DU109" s="468" t="str">
        <f ca="1">OFFSET($DM$9,INT((ROWS($1:101)-1)/2),MOD(ROWS($1:101)+1,2))</f>
        <v/>
      </c>
      <c r="DV109" s="7" t="str">
        <f ca="1">IF(DT109="","",IF(DT109=0,"",IF(DT109="AB","",RANK(DT109,$DT$9:$DT$151,1)+COUNTIF($DT$9:DT109,DT109)-1)))</f>
        <v/>
      </c>
      <c r="DW109" s="468" t="str">
        <f t="shared" ca="1" si="30"/>
        <v/>
      </c>
      <c r="DX109" s="469" t="str">
        <f ca="1">OFFSET($DK$81,INT((ROWS($1:101)-1)/2),MOD(ROWS($1:101)+1,2))</f>
        <v/>
      </c>
      <c r="DY109" s="7" t="str">
        <f t="shared" ca="1" si="31"/>
        <v/>
      </c>
      <c r="DZ109" s="468" t="str">
        <f ca="1">OFFSET($DM$81,INT((ROWS($1:101)-1)/2),MOD(ROWS($1:101)+1,2))</f>
        <v/>
      </c>
      <c r="EA109" s="7" t="str">
        <f ca="1">IF(DY109="","",IF(DY109=0,"",IF(DY109="AB","",RANK(DY109,$DY$9:$DY$151,1)+COUNTIF($DY$9:DY109,DY109)-1)))</f>
        <v/>
      </c>
      <c r="EB109" s="468" t="str">
        <f t="shared" ca="1" si="32"/>
        <v/>
      </c>
      <c r="EC109" s="475"/>
      <c r="ED109" s="7"/>
      <c r="EE109" s="7"/>
      <c r="EF109" s="7"/>
      <c r="EG109" s="7"/>
      <c r="EH109" s="7"/>
      <c r="EI109" s="7"/>
      <c r="EJ109" s="7"/>
      <c r="EK109" s="7"/>
      <c r="EL109" s="7"/>
      <c r="EM109" s="469" t="str">
        <f ca="1">OFFSET($DK$237,INT((ROWS($1:101)-1)/2),MOD(ROWS($1:101)+1,2))</f>
        <v/>
      </c>
      <c r="EN109" s="7" t="str">
        <f t="shared" ca="1" si="37"/>
        <v/>
      </c>
      <c r="EO109" s="468" t="str">
        <f ca="1">OFFSET($DM$237,INT((ROWS($1:101)-1)/2),MOD(ROWS($1:101)+1,2))</f>
        <v/>
      </c>
      <c r="EP109" s="7" t="str">
        <f ca="1">IF(EN109="","",IF(EN109=0,"",IF(EN109="AB","",RANK(EN109,$EN$9:$EN$128,1)+COUNTIF($EN$9:EN109,EN109)-1)))</f>
        <v/>
      </c>
      <c r="EQ109" s="7" t="str">
        <f t="shared" ca="1" si="38"/>
        <v/>
      </c>
      <c r="ER109" s="469" t="str">
        <f ca="1">OFFSET($DK$305,INT((ROWS($1:101)-1)/2),MOD(ROWS($1:101)+1,2))</f>
        <v/>
      </c>
      <c r="ES109" s="7" t="str">
        <f t="shared" ca="1" si="39"/>
        <v/>
      </c>
      <c r="ET109" s="468" t="str">
        <f ca="1">OFFSET($DM$305,INT((ROWS($1:101)-1)/2),MOD(ROWS($1:101)+1,2))</f>
        <v/>
      </c>
      <c r="EU109" s="7" t="str">
        <f ca="1">IF(ES109="","",IF(ES109=0,"",IF(ES109="AB","",RANK(ES109,$ES$9:$ES$180,1)+COUNTIF($ES$9:ES109,ES109)-1)))</f>
        <v/>
      </c>
      <c r="EV109" s="468" t="str">
        <f t="shared" ca="1" si="40"/>
        <v/>
      </c>
      <c r="EW109" s="469" t="str">
        <f ca="1">OFFSET($DK$373,INT((ROWS($1:101)-1)/2),MOD(ROWS($1:101)+1,2))</f>
        <v/>
      </c>
      <c r="EX109" s="7" t="str">
        <f t="shared" ca="1" si="41"/>
        <v/>
      </c>
      <c r="EY109" s="468" t="str">
        <f ca="1">OFFSET($DM$373,INT((ROWS($1:101)-1)/2),MOD(ROWS($1:101)+1,2))</f>
        <v/>
      </c>
      <c r="EZ109" s="7" t="str">
        <f ca="1">IF(EX109="","",IF(EX109=0,"",IF(EX109="AB","",RANK(EX109,$EX$9:$EX$128,1)+COUNTIF($EX$9:EX109,EX109)-1)))</f>
        <v/>
      </c>
      <c r="FA109" s="468" t="str">
        <f t="shared" ca="1" si="42"/>
        <v/>
      </c>
      <c r="FB109" s="469" t="str">
        <f ca="1">OFFSET($DK$433,INT((ROWS($1:101)-1)/2),MOD(ROWS($1:101)+1,2))</f>
        <v/>
      </c>
      <c r="FC109" s="7" t="str">
        <f t="shared" ca="1" si="44"/>
        <v/>
      </c>
      <c r="FD109" s="468" t="str">
        <f ca="1">OFFSET($DM$433,INT((ROWS($1:101)-1)/2),MOD(ROWS($1:101)+1,2))</f>
        <v/>
      </c>
      <c r="FE109" s="7" t="str">
        <f ca="1">IF(FC109="","",IF(FC109=0,"",IF(FC109="AB","",RANK(FC109,$FC$9:$FC$122,1)+COUNTIF($FC$9:FC109,FC109)-1)))</f>
        <v/>
      </c>
      <c r="FF109" s="7" t="str">
        <f t="shared" ca="1" si="45"/>
        <v/>
      </c>
      <c r="FG109" s="475"/>
    </row>
    <row r="110" spans="1:163" ht="15.75" customHeight="1" thickBot="1" x14ac:dyDescent="0.45">
      <c r="A110" s="1639"/>
      <c r="B110" s="1483"/>
      <c r="C110" s="232" t="str">
        <f>IF(ISBLANK('JOURNÉE 2'!C111),"",'JOURNÉE 2'!C111)</f>
        <v/>
      </c>
      <c r="D110" s="98" t="str">
        <f>IF(ISBLANK('JOURNÉE 2'!D111),"",'JOURNÉE 2'!D111)</f>
        <v/>
      </c>
      <c r="E110" s="98" t="str">
        <f>IF(ISBLANK('JOURNÉE 2'!E111),"",'JOURNÉE 2'!E111)</f>
        <v/>
      </c>
      <c r="F110" s="87" t="str">
        <f>IF(ISBLANK('JOURNÉE 2'!F111),"",'JOURNÉE 2'!F111)</f>
        <v/>
      </c>
      <c r="G110" s="87" t="str">
        <f>IF(ISBLANK('JOURNÉE 2'!G111),"",'JOURNÉE 2'!G111)</f>
        <v/>
      </c>
      <c r="H110" s="470" t="str">
        <f>IF(ISBLANK('JOURNÉE 2'!I111),"",'JOURNÉE 2'!I111)</f>
        <v/>
      </c>
      <c r="I110" s="1833"/>
      <c r="J110" s="1465"/>
      <c r="K110" s="1465"/>
      <c r="L110" s="1465"/>
      <c r="M110" s="99">
        <f>IF('JOURNÉE 1'!P108=0,"",'JOURNÉE 1'!P108)</f>
        <v>74</v>
      </c>
      <c r="N110" s="87"/>
      <c r="O110" s="87"/>
      <c r="P110" s="87"/>
      <c r="Q110" s="1847"/>
      <c r="R110" s="1465"/>
      <c r="S110" s="1465"/>
      <c r="T110" s="1465"/>
      <c r="U110" s="1465"/>
      <c r="V110" s="1465"/>
      <c r="W110" s="275" t="str">
        <f>IF(ISBLANK('JOURNÉE 2'!U111),"",'JOURNÉE 2'!U111)</f>
        <v/>
      </c>
      <c r="X110" s="83" t="str">
        <f t="shared" si="0"/>
        <v/>
      </c>
      <c r="Y110" s="140">
        <f>IF('JOURNÉE 1'!AB111=0,"",'JOURNÉE 1'!AB111)</f>
        <v>80</v>
      </c>
      <c r="Z110" s="83">
        <f t="shared" si="1"/>
        <v>80</v>
      </c>
      <c r="AA110" s="83" t="str">
        <f t="shared" si="56"/>
        <v/>
      </c>
      <c r="AB110" s="118" t="str">
        <f t="shared" si="60"/>
        <v/>
      </c>
      <c r="AC110" s="83" t="str">
        <f t="shared" si="3"/>
        <v/>
      </c>
      <c r="AD110" s="83">
        <f>IF('JOURNÉE 1'!AG111="","",'JOURNÉE 1'!AG111)</f>
        <v>80</v>
      </c>
      <c r="AE110" s="455" t="str">
        <f t="shared" si="4"/>
        <v/>
      </c>
      <c r="AF110" s="471" t="str">
        <f t="shared" si="52"/>
        <v/>
      </c>
      <c r="AG110" s="471" t="str">
        <f t="shared" si="6"/>
        <v/>
      </c>
      <c r="AH110" s="471"/>
      <c r="AI110" s="471"/>
      <c r="AJ110" s="83"/>
      <c r="AK110" s="140"/>
      <c r="AL110" s="276" t="str">
        <f t="shared" si="7"/>
        <v/>
      </c>
      <c r="AM110" s="83" t="str">
        <f t="shared" si="8"/>
        <v/>
      </c>
      <c r="AN110" s="471" t="str">
        <f t="shared" si="53"/>
        <v/>
      </c>
      <c r="AO110" s="471" t="str">
        <f t="shared" si="10"/>
        <v/>
      </c>
      <c r="AP110" s="457" t="str">
        <f t="shared" si="11"/>
        <v/>
      </c>
      <c r="AQ110" s="270">
        <f>IF('JOURNÉE 1'!AP111="","",'JOURNÉE 1'!AP111)</f>
        <v>67</v>
      </c>
      <c r="AR110" s="270" t="str">
        <f>IF('JOURNÉE 1'!AT111="","",'JOURNÉE 1'!AT111)</f>
        <v/>
      </c>
      <c r="AS110" s="270" t="str">
        <f t="shared" si="61"/>
        <v/>
      </c>
      <c r="AT110" s="270" t="str">
        <f t="shared" si="13"/>
        <v/>
      </c>
      <c r="AU110" s="270" t="str">
        <f>IF('JOURNÉE 1'!AU107=0,"",'JOURNÉE 1'!AU107)</f>
        <v/>
      </c>
      <c r="AV110" s="286"/>
      <c r="AW110" s="270"/>
      <c r="AX110" s="270"/>
      <c r="AY110" s="270" t="str">
        <f t="shared" si="54"/>
        <v/>
      </c>
      <c r="AZ110" s="271" t="str">
        <f t="shared" si="15"/>
        <v/>
      </c>
      <c r="BA110" s="272" t="str">
        <f t="shared" si="16"/>
        <v/>
      </c>
      <c r="BB110" s="273" t="str">
        <f t="shared" si="62"/>
        <v/>
      </c>
      <c r="BC110" s="472" t="str">
        <f t="shared" si="18"/>
        <v/>
      </c>
      <c r="BD110" s="319"/>
      <c r="BE110" s="278" t="str">
        <f t="shared" si="19"/>
        <v/>
      </c>
      <c r="BF110" s="1639"/>
      <c r="BG110" s="1639"/>
      <c r="BH110" s="1833"/>
      <c r="BI110" s="1465"/>
      <c r="BJ110" s="1849"/>
      <c r="BK110" s="483"/>
      <c r="BL110" s="11"/>
      <c r="BM110" s="1723"/>
      <c r="BN110" s="1528"/>
      <c r="BO110" s="1528"/>
      <c r="BP110" s="1528"/>
      <c r="BQ110" s="1528"/>
      <c r="BR110" s="1852"/>
      <c r="BS110" s="1528"/>
      <c r="BT110" s="1514"/>
      <c r="BU110" s="1528"/>
      <c r="BV110" s="1796"/>
      <c r="BW110" s="1799"/>
      <c r="BX110" s="474" t="str">
        <f t="shared" si="20"/>
        <v/>
      </c>
      <c r="BY110" s="475" t="str">
        <f>IF('JOURNÉE 1'!C111=0,"",'JOURNÉE 1'!C111)</f>
        <v>44240.21.0011</v>
      </c>
      <c r="BZ110" s="7">
        <v>102</v>
      </c>
      <c r="CA110" s="1445" t="s">
        <v>581</v>
      </c>
      <c r="CB110" s="1446">
        <v>36</v>
      </c>
      <c r="CC110" s="1447" t="s">
        <v>1993</v>
      </c>
      <c r="CD110" s="17" t="s">
        <v>434</v>
      </c>
      <c r="CE110" s="882" t="str">
        <f t="shared" si="55"/>
        <v>MAX3</v>
      </c>
      <c r="CF110" s="878" t="s">
        <v>98</v>
      </c>
      <c r="CG110" s="7"/>
      <c r="CH110" s="94"/>
      <c r="CI110" s="1301" t="str">
        <f>IF(ISNA(VLOOKUP(CA110,'JOURNÉE 1'!$C$10:$AC$257,27,FALSE)),"",VLOOKUP(CA110,'JOURNÉE 1'!$C$10:$AC$257,27,FALSE))</f>
        <v/>
      </c>
      <c r="CJ110" s="465" t="str">
        <f>IF(ISNA(VLOOKUP(CA110,'JOURNÉE 2'!$C$10:$V$259,20,FALSE)),"",VLOOKUP(CA110,'JOURNÉE 2'!$C$10:$V$259,20,FALSE))</f>
        <v/>
      </c>
      <c r="CK110" s="1263" t="str">
        <f t="shared" si="48"/>
        <v/>
      </c>
      <c r="CL110" s="1266" t="s">
        <v>2029</v>
      </c>
      <c r="CM110" s="476" t="s">
        <v>2029</v>
      </c>
      <c r="CN110" s="476" t="s">
        <v>2029</v>
      </c>
      <c r="CO110" s="476" t="s">
        <v>2029</v>
      </c>
      <c r="CP110" s="476"/>
      <c r="CQ110" s="476"/>
      <c r="CR110" s="476"/>
      <c r="CS110" s="476"/>
      <c r="CT110" s="476"/>
      <c r="CU110" s="477"/>
      <c r="CV110" s="476"/>
      <c r="CW110" s="1270"/>
      <c r="CX110" s="11"/>
      <c r="CY110" s="1551"/>
      <c r="CZ110" s="7" t="str">
        <f>IF('JOURNÉE 1'!C75="","",'JOURNÉE 1'!C75)</f>
        <v/>
      </c>
      <c r="DA110" s="7" t="str">
        <f t="shared" si="51"/>
        <v/>
      </c>
      <c r="DB110" s="7" t="str">
        <f>IF('JOURNÉE 1'!AC75=0,"",'JOURNÉE 1'!AC75)</f>
        <v/>
      </c>
      <c r="DC110" s="7" t="str">
        <f>IF('JOURNÉE 1'!AP75=0,"",'JOURNÉE 1'!AP75)</f>
        <v/>
      </c>
      <c r="DD110" s="17" t="str">
        <f>IF(ISNA(VLOOKUP(BY74,'JOURNÉE 2'!$C$46:$AJ$81,1,FALSE)),"",VLOOKUP(BY74,'JOURNÉE 2'!$C$46:$AJ$81,1,FALSE))</f>
        <v/>
      </c>
      <c r="DE110" s="7" t="str">
        <f t="array" ref="DE110">IFERROR(INDEX(DD$81:DD$116,SMALL(IF(FREQUENCY(IF(DD$81:DD$152&lt;&gt;"",MATCH(DD$81:DD$152,DD$81:DD$152,0),""),ROW(DD$81:DD$152)-81)&gt;1,ROW(DD$81:DD$152)-81,""),ROW(A30))),"")</f>
        <v/>
      </c>
      <c r="DF110" s="468" t="str">
        <f t="array" ref="DF110">IF(DE110="","",MIN(IF(CZ$81:CZ$152=$DE110,DB$81:DB$152,"")))</f>
        <v/>
      </c>
      <c r="DG110" s="468" t="str">
        <f t="array" ref="DG110">IF(DE110="","",MIN(IF(CZ$81:CZ$152=$DE110,DC$81:DC$152,"")))</f>
        <v/>
      </c>
      <c r="DH110" s="7" t="str">
        <f>IF(ISNA(VLOOKUP(DD110,'JOURNÉE 1'!$C$46:$AC$81,24,FALSE)),"",VLOOKUP(DD110,'JOURNÉE 1'!$C$46:$AC$81,24,FALSE))</f>
        <v/>
      </c>
      <c r="DI110" s="7" t="str">
        <f>IF(ISNA(VLOOKUP(DD110,'JOURNÉE 1'!$C$46:$AP$81,35,FALSE)),"",VLOOKUP(DD110,'JOURNÉE 1'!$C$46:$AP$81,35,FALSE))</f>
        <v/>
      </c>
      <c r="DJ110" s="7" t="str">
        <f t="shared" si="24"/>
        <v/>
      </c>
      <c r="DK110" s="7" t="str">
        <f t="shared" si="25"/>
        <v/>
      </c>
      <c r="DL110" s="468" t="str">
        <f t="shared" si="26"/>
        <v/>
      </c>
      <c r="DM110" s="468" t="str">
        <f t="shared" si="27"/>
        <v/>
      </c>
      <c r="DN110" s="7" t="str">
        <f t="shared" si="28"/>
        <v/>
      </c>
      <c r="DO110" s="7"/>
      <c r="DP110" s="7"/>
      <c r="DQ110" s="7"/>
      <c r="DR110" s="11"/>
      <c r="DS110" s="469" t="str">
        <f ca="1">OFFSET($DK$9,INT((ROWS($1:102)-1)/2),MOD(ROWS($1:102)+1,2))</f>
        <v/>
      </c>
      <c r="DT110" s="7" t="str">
        <f t="shared" ca="1" si="29"/>
        <v/>
      </c>
      <c r="DU110" s="468" t="str">
        <f ca="1">OFFSET($DM$9,INT((ROWS($1:102)-1)/2),MOD(ROWS($1:102)+1,2))</f>
        <v/>
      </c>
      <c r="DV110" s="7" t="str">
        <f ca="1">IF(DT110="","",IF(DT110=0,"",IF(DT110="AB","",RANK(DT110,$DT$9:$DT$151,1)+COUNTIF($DT$9:DT110,DT110)-1)))</f>
        <v/>
      </c>
      <c r="DW110" s="468" t="str">
        <f t="shared" ca="1" si="30"/>
        <v/>
      </c>
      <c r="DX110" s="469" t="str">
        <f ca="1">OFFSET($DK$81,INT((ROWS($1:102)-1)/2),MOD(ROWS($1:102)+1,2))</f>
        <v/>
      </c>
      <c r="DY110" s="7" t="str">
        <f t="shared" ca="1" si="31"/>
        <v/>
      </c>
      <c r="DZ110" s="468" t="str">
        <f ca="1">OFFSET($DM$81,INT((ROWS($1:102)-1)/2),MOD(ROWS($1:102)+1,2))</f>
        <v/>
      </c>
      <c r="EA110" s="7" t="str">
        <f ca="1">IF(DY110="","",IF(DY110=0,"",IF(DY110="AB","",RANK(DY110,$DY$9:$DY$151,1)+COUNTIF($DY$9:DY110,DY110)-1)))</f>
        <v/>
      </c>
      <c r="EB110" s="468" t="str">
        <f t="shared" ca="1" si="32"/>
        <v/>
      </c>
      <c r="EC110" s="475"/>
      <c r="ED110" s="7"/>
      <c r="EE110" s="7"/>
      <c r="EF110" s="7"/>
      <c r="EG110" s="7"/>
      <c r="EH110" s="7"/>
      <c r="EI110" s="7"/>
      <c r="EJ110" s="7"/>
      <c r="EK110" s="7"/>
      <c r="EL110" s="7"/>
      <c r="EM110" s="469" t="str">
        <f ca="1">OFFSET($DK$237,INT((ROWS($1:102)-1)/2),MOD(ROWS($1:102)+1,2))</f>
        <v/>
      </c>
      <c r="EN110" s="7" t="str">
        <f t="shared" ca="1" si="37"/>
        <v/>
      </c>
      <c r="EO110" s="468" t="str">
        <f ca="1">OFFSET($DM$237,INT((ROWS($1:102)-1)/2),MOD(ROWS($1:102)+1,2))</f>
        <v/>
      </c>
      <c r="EP110" s="7" t="str">
        <f ca="1">IF(EN110="","",IF(EN110=0,"",IF(EN110="AB","",RANK(EN110,$EN$9:$EN$128,1)+COUNTIF($EN$9:EN110,EN110)-1)))</f>
        <v/>
      </c>
      <c r="EQ110" s="7" t="str">
        <f t="shared" ca="1" si="38"/>
        <v/>
      </c>
      <c r="ER110" s="469" t="str">
        <f ca="1">OFFSET($DK$305,INT((ROWS($1:102)-1)/2),MOD(ROWS($1:102)+1,2))</f>
        <v/>
      </c>
      <c r="ES110" s="7" t="str">
        <f t="shared" ca="1" si="39"/>
        <v/>
      </c>
      <c r="ET110" s="468" t="str">
        <f ca="1">OFFSET($DM$305,INT((ROWS($1:102)-1)/2),MOD(ROWS($1:102)+1,2))</f>
        <v/>
      </c>
      <c r="EU110" s="7" t="str">
        <f ca="1">IF(ES110="","",IF(ES110=0,"",IF(ES110="AB","",RANK(ES110,$ES$9:$ES$180,1)+COUNTIF($ES$9:ES110,ES110)-1)))</f>
        <v/>
      </c>
      <c r="EV110" s="468" t="str">
        <f t="shared" ca="1" si="40"/>
        <v/>
      </c>
      <c r="EW110" s="469" t="str">
        <f ca="1">OFFSET($DK$373,INT((ROWS($1:102)-1)/2),MOD(ROWS($1:102)+1,2))</f>
        <v/>
      </c>
      <c r="EX110" s="7" t="str">
        <f t="shared" ca="1" si="41"/>
        <v/>
      </c>
      <c r="EY110" s="468" t="str">
        <f ca="1">OFFSET($DM$373,INT((ROWS($1:102)-1)/2),MOD(ROWS($1:102)+1,2))</f>
        <v/>
      </c>
      <c r="EZ110" s="7" t="str">
        <f ca="1">IF(EX110="","",IF(EX110=0,"",IF(EX110="AB","",RANK(EX110,$EX$9:$EX$128,1)+COUNTIF($EX$9:EX110,EX110)-1)))</f>
        <v/>
      </c>
      <c r="FA110" s="468" t="str">
        <f t="shared" ca="1" si="42"/>
        <v/>
      </c>
      <c r="FB110" s="469" t="str">
        <f ca="1">OFFSET($DK$433,INT((ROWS($1:102)-1)/2),MOD(ROWS($1:102)+1,2))</f>
        <v/>
      </c>
      <c r="FC110" s="7" t="str">
        <f t="shared" ca="1" si="44"/>
        <v/>
      </c>
      <c r="FD110" s="468" t="str">
        <f ca="1">OFFSET($DM$433,INT((ROWS($1:102)-1)/2),MOD(ROWS($1:102)+1,2))</f>
        <v/>
      </c>
      <c r="FE110" s="7" t="str">
        <f ca="1">IF(FC110="","",IF(FC110=0,"",IF(FC110="AB","",RANK(FC110,$FC$9:$FC$122,1)+COUNTIF($FC$9:FC110,FC110)-1)))</f>
        <v/>
      </c>
      <c r="FF110" s="7" t="str">
        <f t="shared" ca="1" si="45"/>
        <v/>
      </c>
      <c r="FG110" s="475"/>
    </row>
    <row r="111" spans="1:163" ht="15.75" customHeight="1" x14ac:dyDescent="0.4">
      <c r="A111" s="1639"/>
      <c r="B111" s="1831"/>
      <c r="C111" s="232" t="str">
        <f>IF(ISBLANK('JOURNÉE 2'!C112),"",'JOURNÉE 2'!C112)</f>
        <v/>
      </c>
      <c r="D111" s="98" t="str">
        <f>IF(ISBLANK('JOURNÉE 2'!D112),"",'JOURNÉE 2'!D112)</f>
        <v/>
      </c>
      <c r="E111" s="98" t="str">
        <f>IF(ISBLANK('JOURNÉE 2'!E112),"",'JOURNÉE 2'!E112)</f>
        <v/>
      </c>
      <c r="F111" s="87" t="str">
        <f>IF(ISBLANK('JOURNÉE 2'!F112),"",'JOURNÉE 2'!F112)</f>
        <v/>
      </c>
      <c r="G111" s="87" t="str">
        <f>IF(ISBLANK('JOURNÉE 2'!G112),"",'JOURNÉE 2'!G112)</f>
        <v/>
      </c>
      <c r="H111" s="470" t="str">
        <f>IF(ISBLANK('JOURNÉE 2'!I112),"",'JOURNÉE 2'!I112)</f>
        <v/>
      </c>
      <c r="I111" s="1834" t="str">
        <f>IF(ISBLANK('JOURNÉE 2'!K112),"",'JOURNÉE 2'!K112)</f>
        <v/>
      </c>
      <c r="J111" s="1466" t="str">
        <f>IF(OR(I111="",I111=0,I111=999),"",I111)</f>
        <v/>
      </c>
      <c r="K111" s="1466" t="str">
        <f>IF('JOURNÉE 1'!K112=0,"",'JOURNÉE 1'!K112)</f>
        <v/>
      </c>
      <c r="L111" s="1466" t="str">
        <f>IF(OR(K111="",K111=0,K111=999),"",K111)</f>
        <v/>
      </c>
      <c r="M111" s="88"/>
      <c r="N111" s="87"/>
      <c r="O111" s="87"/>
      <c r="P111" s="87"/>
      <c r="Q111" s="1825" t="str">
        <f>IF(I111="","",I111-$BE$5)</f>
        <v/>
      </c>
      <c r="R111" s="1466" t="str">
        <f>IF(I111="","",RANK(I111,($I$9:$K$260),1))</f>
        <v/>
      </c>
      <c r="S111" s="1466" t="str">
        <f>IF(R111&gt;20,"",IF(R111&lt;=190,40-((R111-1)*2),1))</f>
        <v/>
      </c>
      <c r="T111" s="1485" t="str">
        <f>IF(OR(I111=""),"",RANK(I111,($I$105:$I$121),1))</f>
        <v/>
      </c>
      <c r="U111" s="1485" t="str">
        <f>IF(OR(K111=""),"",RANK(K111,($K$105:$K$121),1))</f>
        <v/>
      </c>
      <c r="V111" s="1485" t="str">
        <f>IF(T111="","",IF(T111&gt;3,"",IF(T111=1,I111,IF(T111=2,I111,IF(T111=3,I111)))))</f>
        <v/>
      </c>
      <c r="W111" s="279" t="str">
        <f>IF(ISBLANK('JOURNÉE 2'!U112),"",'JOURNÉE 2'!U112)</f>
        <v/>
      </c>
      <c r="X111" s="83" t="str">
        <f t="shared" si="0"/>
        <v/>
      </c>
      <c r="Y111" s="140" t="str">
        <f>IF('JOURNÉE 1'!AB112=0,"",'JOURNÉE 1'!AB112)</f>
        <v/>
      </c>
      <c r="Z111" s="83" t="str">
        <f t="shared" si="1"/>
        <v/>
      </c>
      <c r="AA111" s="83" t="str">
        <f t="shared" si="56"/>
        <v/>
      </c>
      <c r="AB111" s="118" t="str">
        <f t="shared" si="60"/>
        <v/>
      </c>
      <c r="AC111" s="83" t="str">
        <f t="shared" si="3"/>
        <v/>
      </c>
      <c r="AD111" s="83" t="str">
        <f>IF('JOURNÉE 1'!AG112="","",'JOURNÉE 1'!AG112)</f>
        <v/>
      </c>
      <c r="AE111" s="455" t="str">
        <f t="shared" si="4"/>
        <v/>
      </c>
      <c r="AF111" s="85" t="str">
        <f t="shared" si="52"/>
        <v/>
      </c>
      <c r="AG111" s="85" t="str">
        <f t="shared" si="6"/>
        <v/>
      </c>
      <c r="AH111" s="85"/>
      <c r="AI111" s="85"/>
      <c r="AJ111" s="87"/>
      <c r="AK111" s="136"/>
      <c r="AL111" s="276" t="str">
        <f t="shared" si="7"/>
        <v/>
      </c>
      <c r="AM111" s="87" t="str">
        <f t="shared" si="8"/>
        <v/>
      </c>
      <c r="AN111" s="471" t="str">
        <f t="shared" si="53"/>
        <v/>
      </c>
      <c r="AO111" s="471" t="str">
        <f t="shared" si="10"/>
        <v/>
      </c>
      <c r="AP111" s="457" t="str">
        <f t="shared" si="11"/>
        <v/>
      </c>
      <c r="AQ111" s="270" t="str">
        <f>IF('JOURNÉE 1'!AP112="","",'JOURNÉE 1'!AP112)</f>
        <v/>
      </c>
      <c r="AR111" s="270" t="str">
        <f>IF('JOURNÉE 1'!AT112="","",'JOURNÉE 1'!AT112)</f>
        <v/>
      </c>
      <c r="AS111" s="270" t="str">
        <f t="shared" si="61"/>
        <v/>
      </c>
      <c r="AT111" s="270" t="str">
        <f t="shared" si="13"/>
        <v/>
      </c>
      <c r="AU111" s="270" t="str">
        <f>IF('JOURNÉE 1'!AU108=0,"",'JOURNÉE 1'!AU108)</f>
        <v/>
      </c>
      <c r="AV111" s="286"/>
      <c r="AW111" s="270"/>
      <c r="AX111" s="270"/>
      <c r="AY111" s="270" t="str">
        <f t="shared" si="54"/>
        <v/>
      </c>
      <c r="AZ111" s="271" t="str">
        <f t="shared" si="15"/>
        <v/>
      </c>
      <c r="BA111" s="272" t="str">
        <f t="shared" si="16"/>
        <v/>
      </c>
      <c r="BB111" s="273" t="str">
        <f t="shared" si="62"/>
        <v/>
      </c>
      <c r="BC111" s="472" t="str">
        <f t="shared" si="18"/>
        <v/>
      </c>
      <c r="BD111" s="319"/>
      <c r="BE111" s="278" t="str">
        <f t="shared" si="19"/>
        <v/>
      </c>
      <c r="BF111" s="1639"/>
      <c r="BG111" s="1639"/>
      <c r="BH111" s="1823" t="str">
        <f>IF('JOURNÉE 1'!K112=0,"",'JOURNÉE 1'!K112)</f>
        <v/>
      </c>
      <c r="BI111" s="1815" t="str">
        <f>IF(ISBLANK('JOURNÉE 2'!K112),"",'JOURNÉE 2'!K112)</f>
        <v/>
      </c>
      <c r="BJ111" s="1817" t="str">
        <f>IF(BW111="","",BW111)</f>
        <v/>
      </c>
      <c r="BK111" s="277"/>
      <c r="BL111" s="11"/>
      <c r="BM111" s="1513" t="str">
        <f>IF(OR(C111="",C112=""),"",CONCATENATE(C111,C112))</f>
        <v/>
      </c>
      <c r="BN111" s="1606" t="str">
        <f>IF(OR('JOURNÉE 1'!C112="",'JOURNÉE 1'!C113=""),"",CONCATENATE('JOURNÉE 1'!C112,'JOURNÉE 1'!C113))</f>
        <v/>
      </c>
      <c r="BO111" s="1606" t="str">
        <f>IF(I111="","",I111)</f>
        <v/>
      </c>
      <c r="BP111" s="1855">
        <f>IF(ISNA(VLOOKUP(BM111,'JOURNÉE 1'!$BI$10:$BK$257,2,FALSE)),"",VLOOKUP(BM111,'JOURNÉE 1'!$BI$10:$BK$257,2,FALSE))</f>
        <v>0</v>
      </c>
      <c r="BQ111" s="1606" t="str">
        <f>IF(BO111="","",MIN(BO111:BP111))</f>
        <v/>
      </c>
      <c r="BR111" s="1851" t="str">
        <f>IF(BS111="","",MIN(BS111:BT111))</f>
        <v/>
      </c>
      <c r="BS111" s="1606" t="str">
        <f>IF('JOURNÉE 1'!L112=0,"",'JOURNÉE 1'!L112)</f>
        <v/>
      </c>
      <c r="BT111" s="1809" t="str">
        <f>IF(ISNA(VLOOKUP(BN111,'JOURNÉE 2'!$BE$10:$BF$257,2,FALSE)),"",VLOOKUP(BN111,'JOURNÉE 2'!$BE$10:$BF$257,2,FALSE))</f>
        <v/>
      </c>
      <c r="BU111" s="1606" t="str">
        <f>IF(BT111=BR111,"",BR111)</f>
        <v/>
      </c>
      <c r="BV111" s="1795" t="str">
        <f>IF(BP111=BQ111,"",BQ111)</f>
        <v/>
      </c>
      <c r="BW111" s="1800"/>
      <c r="BX111" s="474" t="str">
        <f t="shared" si="20"/>
        <v/>
      </c>
      <c r="BY111" s="475" t="str">
        <f>IF('JOURNÉE 1'!C112=0,"",'JOURNÉE 1'!C112)</f>
        <v/>
      </c>
      <c r="BZ111" s="7">
        <v>103</v>
      </c>
      <c r="CA111" s="1445" t="s">
        <v>242</v>
      </c>
      <c r="CB111" s="1446">
        <v>-2.5</v>
      </c>
      <c r="CC111" s="1447" t="s">
        <v>582</v>
      </c>
      <c r="CD111" s="17" t="s">
        <v>434</v>
      </c>
      <c r="CE111" s="882" t="str">
        <f t="shared" si="55"/>
        <v>MAX1</v>
      </c>
      <c r="CF111" s="878" t="s">
        <v>581</v>
      </c>
      <c r="CG111" s="7"/>
      <c r="CH111" s="94"/>
      <c r="CI111" s="1301" t="str">
        <f>IF(ISNA(VLOOKUP(CA111,'JOURNÉE 1'!$C$10:$AC$257,27,FALSE)),"",VLOOKUP(CA111,'JOURNÉE 1'!$C$10:$AC$257,27,FALSE))</f>
        <v/>
      </c>
      <c r="CJ111" s="465" t="str">
        <f>IF(ISNA(VLOOKUP(CA111,'JOURNÉE 2'!$C$10:$V$259,20,FALSE)),"",VLOOKUP(CA111,'JOURNÉE 2'!$C$10:$V$259,20,FALSE))</f>
        <v/>
      </c>
      <c r="CK111" s="1263" t="str">
        <f t="shared" si="48"/>
        <v/>
      </c>
      <c r="CL111" s="1266">
        <v>0</v>
      </c>
      <c r="CM111" s="476" t="s">
        <v>2029</v>
      </c>
      <c r="CN111" s="476" t="s">
        <v>2029</v>
      </c>
      <c r="CO111" s="476" t="s">
        <v>2029</v>
      </c>
      <c r="CP111" s="476"/>
      <c r="CQ111" s="476"/>
      <c r="CR111" s="476"/>
      <c r="CS111" s="476"/>
      <c r="CT111" s="476"/>
      <c r="CU111" s="477"/>
      <c r="CV111" s="476"/>
      <c r="CW111" s="1270"/>
      <c r="CX111" s="11"/>
      <c r="CY111" s="1551"/>
      <c r="CZ111" s="7" t="str">
        <f>IF('JOURNÉE 1'!C76="","",'JOURNÉE 1'!C76)</f>
        <v/>
      </c>
      <c r="DA111" s="7" t="str">
        <f t="shared" si="51"/>
        <v/>
      </c>
      <c r="DB111" s="7" t="str">
        <f>IF('JOURNÉE 1'!AC76=0,"",'JOURNÉE 1'!AC76)</f>
        <v/>
      </c>
      <c r="DC111" s="7" t="str">
        <f>IF('JOURNÉE 1'!AP76=0,"",'JOURNÉE 1'!AP76)</f>
        <v/>
      </c>
      <c r="DD111" s="17" t="str">
        <f>IF(ISNA(VLOOKUP(BY75,'JOURNÉE 2'!$C$46:$AJ$81,1,FALSE)),"",VLOOKUP(BY75,'JOURNÉE 2'!$C$46:$AJ$81,1,FALSE))</f>
        <v/>
      </c>
      <c r="DE111" s="7" t="str">
        <f t="array" ref="DE111">IFERROR(INDEX(DD$81:DD$116,SMALL(IF(FREQUENCY(IF(DD$81:DD$152&lt;&gt;"",MATCH(DD$81:DD$152,DD$81:DD$152,0),""),ROW(DD$81:DD$152)-81)&gt;1,ROW(DD$81:DD$152)-81,""),ROW(A31))),"")</f>
        <v/>
      </c>
      <c r="DF111" s="468" t="str">
        <f t="array" ref="DF111">IF(DE111="","",MIN(IF(CZ$81:CZ$152=$DE111,DB$81:DB$152,"")))</f>
        <v/>
      </c>
      <c r="DG111" s="468" t="str">
        <f t="array" ref="DG111">IF(DE111="","",MIN(IF(CZ$81:CZ$152=$DE111,DC$81:DC$152,"")))</f>
        <v/>
      </c>
      <c r="DH111" s="7" t="str">
        <f>IF(ISNA(VLOOKUP(DD111,'JOURNÉE 1'!$C$46:$AC$81,24,FALSE)),"",VLOOKUP(DD111,'JOURNÉE 1'!$C$46:$AC$81,24,FALSE))</f>
        <v/>
      </c>
      <c r="DI111" s="7" t="str">
        <f>IF(ISNA(VLOOKUP(DD111,'JOURNÉE 1'!$C$46:$AP$81,35,FALSE)),"",VLOOKUP(DD111,'JOURNÉE 1'!$C$46:$AP$81,35,FALSE))</f>
        <v/>
      </c>
      <c r="DJ111" s="7" t="str">
        <f t="shared" si="24"/>
        <v/>
      </c>
      <c r="DK111" s="7" t="str">
        <f t="shared" si="25"/>
        <v/>
      </c>
      <c r="DL111" s="468" t="str">
        <f t="shared" si="26"/>
        <v/>
      </c>
      <c r="DM111" s="468" t="str">
        <f t="shared" si="27"/>
        <v/>
      </c>
      <c r="DN111" s="7" t="str">
        <f t="shared" si="28"/>
        <v/>
      </c>
      <c r="DO111" s="7"/>
      <c r="DP111" s="7"/>
      <c r="DQ111" s="7"/>
      <c r="DR111" s="11"/>
      <c r="DS111" s="469" t="str">
        <f ca="1">OFFSET($DK$9,INT((ROWS($1:103)-1)/2),MOD(ROWS($1:103)+1,2))</f>
        <v/>
      </c>
      <c r="DT111" s="7" t="str">
        <f t="shared" ca="1" si="29"/>
        <v/>
      </c>
      <c r="DU111" s="468" t="str">
        <f ca="1">OFFSET($DM$9,INT((ROWS($1:103)-1)/2),MOD(ROWS($1:103)+1,2))</f>
        <v/>
      </c>
      <c r="DV111" s="7" t="str">
        <f ca="1">IF(DT111="","",IF(DT111=0,"",IF(DT111="AB","",RANK(DT111,$DT$9:$DT$151,1)+COUNTIF($DT$9:DT111,DT111)-1)))</f>
        <v/>
      </c>
      <c r="DW111" s="468" t="str">
        <f t="shared" ca="1" si="30"/>
        <v/>
      </c>
      <c r="DX111" s="469" t="str">
        <f ca="1">OFFSET($DK$81,INT((ROWS($1:103)-1)/2),MOD(ROWS($1:103)+1,2))</f>
        <v/>
      </c>
      <c r="DY111" s="7" t="str">
        <f t="shared" ca="1" si="31"/>
        <v/>
      </c>
      <c r="DZ111" s="468" t="str">
        <f ca="1">OFFSET($DM$81,INT((ROWS($1:103)-1)/2),MOD(ROWS($1:103)+1,2))</f>
        <v/>
      </c>
      <c r="EA111" s="7" t="str">
        <f ca="1">IF(DY111="","",IF(DY111=0,"",IF(DY111="AB","",RANK(DY111,$DY$9:$DY$151,1)+COUNTIF($DY$9:DY111,DY111)-1)))</f>
        <v/>
      </c>
      <c r="EB111" s="468" t="str">
        <f t="shared" ca="1" si="32"/>
        <v/>
      </c>
      <c r="EC111" s="475"/>
      <c r="ED111" s="7"/>
      <c r="EE111" s="7"/>
      <c r="EF111" s="7"/>
      <c r="EG111" s="7"/>
      <c r="EH111" s="7"/>
      <c r="EI111" s="7"/>
      <c r="EJ111" s="7"/>
      <c r="EK111" s="7"/>
      <c r="EL111" s="7"/>
      <c r="EM111" s="469" t="str">
        <f ca="1">OFFSET($DK$237,INT((ROWS($1:103)-1)/2),MOD(ROWS($1:103)+1,2))</f>
        <v/>
      </c>
      <c r="EN111" s="7" t="str">
        <f t="shared" ca="1" si="37"/>
        <v/>
      </c>
      <c r="EO111" s="468" t="str">
        <f ca="1">OFFSET($DM$237,INT((ROWS($1:103)-1)/2),MOD(ROWS($1:103)+1,2))</f>
        <v/>
      </c>
      <c r="EP111" s="7" t="str">
        <f ca="1">IF(EN111="","",IF(EN111=0,"",IF(EN111="AB","",RANK(EN111,$EN$9:$EN$128,1)+COUNTIF($EN$9:EN111,EN111)-1)))</f>
        <v/>
      </c>
      <c r="EQ111" s="7" t="str">
        <f t="shared" ca="1" si="38"/>
        <v/>
      </c>
      <c r="ER111" s="469" t="str">
        <f ca="1">OFFSET($DK$305,INT((ROWS($1:103)-1)/2),MOD(ROWS($1:103)+1,2))</f>
        <v/>
      </c>
      <c r="ES111" s="7" t="str">
        <f t="shared" ca="1" si="39"/>
        <v/>
      </c>
      <c r="ET111" s="468" t="str">
        <f ca="1">OFFSET($DM$305,INT((ROWS($1:103)-1)/2),MOD(ROWS($1:103)+1,2))</f>
        <v/>
      </c>
      <c r="EU111" s="7" t="str">
        <f ca="1">IF(ES111="","",IF(ES111=0,"",IF(ES111="AB","",RANK(ES111,$ES$9:$ES$180,1)+COUNTIF($ES$9:ES111,ES111)-1)))</f>
        <v/>
      </c>
      <c r="EV111" s="468" t="str">
        <f t="shared" ca="1" si="40"/>
        <v/>
      </c>
      <c r="EW111" s="469" t="str">
        <f ca="1">OFFSET($DK$373,INT((ROWS($1:103)-1)/2),MOD(ROWS($1:103)+1,2))</f>
        <v/>
      </c>
      <c r="EX111" s="7" t="str">
        <f t="shared" ca="1" si="41"/>
        <v/>
      </c>
      <c r="EY111" s="468" t="str">
        <f ca="1">OFFSET($DM$373,INT((ROWS($1:103)-1)/2),MOD(ROWS($1:103)+1,2))</f>
        <v/>
      </c>
      <c r="EZ111" s="7" t="str">
        <f ca="1">IF(EX111="","",IF(EX111=0,"",IF(EX111="AB","",RANK(EX111,$EX$9:$EX$128,1)+COUNTIF($EX$9:EX111,EX111)-1)))</f>
        <v/>
      </c>
      <c r="FA111" s="468" t="str">
        <f t="shared" ca="1" si="42"/>
        <v/>
      </c>
      <c r="FB111" s="469" t="str">
        <f ca="1">OFFSET($DK$433,INT((ROWS($1:103)-1)/2),MOD(ROWS($1:103)+1,2))</f>
        <v/>
      </c>
      <c r="FC111" s="7" t="str">
        <f t="shared" ca="1" si="44"/>
        <v/>
      </c>
      <c r="FD111" s="468" t="str">
        <f ca="1">OFFSET($DM$433,INT((ROWS($1:103)-1)/2),MOD(ROWS($1:103)+1,2))</f>
        <v/>
      </c>
      <c r="FE111" s="7" t="str">
        <f ca="1">IF(FC111="","",IF(FC111=0,"",IF(FC111="AB","",RANK(FC111,$FC$9:$FC$122,1)+COUNTIF($FC$9:FC111,FC111)-1)))</f>
        <v/>
      </c>
      <c r="FF111" s="7" t="str">
        <f t="shared" ca="1" si="45"/>
        <v/>
      </c>
      <c r="FG111" s="475"/>
    </row>
    <row r="112" spans="1:163" ht="15.75" customHeight="1" thickBot="1" x14ac:dyDescent="0.45">
      <c r="A112" s="1639"/>
      <c r="B112" s="1483"/>
      <c r="C112" s="232" t="str">
        <f>IF(ISBLANK('JOURNÉE 2'!C113),"",'JOURNÉE 2'!C113)</f>
        <v/>
      </c>
      <c r="D112" s="98" t="str">
        <f>IF(ISBLANK('JOURNÉE 2'!D113),"",'JOURNÉE 2'!D113)</f>
        <v/>
      </c>
      <c r="E112" s="98" t="str">
        <f>IF(ISBLANK('JOURNÉE 2'!E113),"",'JOURNÉE 2'!E113)</f>
        <v/>
      </c>
      <c r="F112" s="87" t="str">
        <f>IF(ISBLANK('JOURNÉE 2'!F113),"",'JOURNÉE 2'!F113)</f>
        <v/>
      </c>
      <c r="G112" s="87" t="str">
        <f>IF(ISBLANK('JOURNÉE 2'!G113),"",'JOURNÉE 2'!G113)</f>
        <v/>
      </c>
      <c r="H112" s="470" t="str">
        <f>IF(ISBLANK('JOURNÉE 2'!I113),"",'JOURNÉE 2'!I113)</f>
        <v/>
      </c>
      <c r="I112" s="1833"/>
      <c r="J112" s="1465"/>
      <c r="K112" s="1465"/>
      <c r="L112" s="1465"/>
      <c r="M112" s="87"/>
      <c r="N112" s="87"/>
      <c r="O112" s="87"/>
      <c r="P112" s="87"/>
      <c r="Q112" s="1847"/>
      <c r="R112" s="1465"/>
      <c r="S112" s="1465"/>
      <c r="T112" s="1465"/>
      <c r="U112" s="1465"/>
      <c r="V112" s="1465"/>
      <c r="W112" s="279" t="str">
        <f>IF(ISBLANK('JOURNÉE 2'!U113),"",'JOURNÉE 2'!U113)</f>
        <v/>
      </c>
      <c r="X112" s="83" t="str">
        <f t="shared" si="0"/>
        <v/>
      </c>
      <c r="Y112" s="140" t="str">
        <f>IF('JOURNÉE 1'!AB113=0,"",'JOURNÉE 1'!AB113)</f>
        <v/>
      </c>
      <c r="Z112" s="83" t="str">
        <f t="shared" si="1"/>
        <v/>
      </c>
      <c r="AA112" s="83" t="str">
        <f t="shared" si="56"/>
        <v/>
      </c>
      <c r="AB112" s="118" t="str">
        <f t="shared" si="60"/>
        <v/>
      </c>
      <c r="AC112" s="83" t="str">
        <f t="shared" si="3"/>
        <v/>
      </c>
      <c r="AD112" s="83" t="str">
        <f>IF('JOURNÉE 1'!AG113="","",'JOURNÉE 1'!AG113)</f>
        <v/>
      </c>
      <c r="AE112" s="455" t="str">
        <f t="shared" si="4"/>
        <v/>
      </c>
      <c r="AF112" s="85" t="str">
        <f t="shared" si="52"/>
        <v/>
      </c>
      <c r="AG112" s="85" t="str">
        <f t="shared" si="6"/>
        <v/>
      </c>
      <c r="AH112" s="85"/>
      <c r="AI112" s="85"/>
      <c r="AJ112" s="87"/>
      <c r="AK112" s="136"/>
      <c r="AL112" s="276" t="str">
        <f t="shared" si="7"/>
        <v/>
      </c>
      <c r="AM112" s="87" t="str">
        <f t="shared" si="8"/>
        <v/>
      </c>
      <c r="AN112" s="471" t="str">
        <f t="shared" si="53"/>
        <v/>
      </c>
      <c r="AO112" s="471" t="str">
        <f t="shared" si="10"/>
        <v/>
      </c>
      <c r="AP112" s="457" t="str">
        <f t="shared" si="11"/>
        <v/>
      </c>
      <c r="AQ112" s="270" t="str">
        <f>IF('JOURNÉE 1'!AP113="","",'JOURNÉE 1'!AP113)</f>
        <v/>
      </c>
      <c r="AR112" s="270" t="str">
        <f>IF('JOURNÉE 1'!AT113="","",'JOURNÉE 1'!AT113)</f>
        <v/>
      </c>
      <c r="AS112" s="270" t="str">
        <f t="shared" si="61"/>
        <v/>
      </c>
      <c r="AT112" s="270" t="str">
        <f t="shared" si="13"/>
        <v/>
      </c>
      <c r="AU112" s="283" t="str">
        <f>IF('JOURNÉE 1'!AU109=0,"",'JOURNÉE 1'!AU109)</f>
        <v/>
      </c>
      <c r="AV112" s="286"/>
      <c r="AW112" s="270"/>
      <c r="AX112" s="270"/>
      <c r="AY112" s="270" t="str">
        <f t="shared" si="54"/>
        <v/>
      </c>
      <c r="AZ112" s="271" t="str">
        <f t="shared" si="15"/>
        <v/>
      </c>
      <c r="BA112" s="272" t="str">
        <f t="shared" si="16"/>
        <v/>
      </c>
      <c r="BB112" s="273" t="str">
        <f t="shared" si="62"/>
        <v/>
      </c>
      <c r="BC112" s="472" t="str">
        <f t="shared" si="18"/>
        <v/>
      </c>
      <c r="BD112" s="319"/>
      <c r="BE112" s="278" t="str">
        <f t="shared" si="19"/>
        <v/>
      </c>
      <c r="BF112" s="1639"/>
      <c r="BG112" s="1639"/>
      <c r="BH112" s="1833"/>
      <c r="BI112" s="1465"/>
      <c r="BJ112" s="1849"/>
      <c r="BK112" s="277"/>
      <c r="BL112" s="11"/>
      <c r="BM112" s="1723"/>
      <c r="BN112" s="1528"/>
      <c r="BO112" s="1528"/>
      <c r="BP112" s="1528"/>
      <c r="BQ112" s="1528"/>
      <c r="BR112" s="1852"/>
      <c r="BS112" s="1528"/>
      <c r="BT112" s="1514"/>
      <c r="BU112" s="1528"/>
      <c r="BV112" s="1796"/>
      <c r="BW112" s="1798"/>
      <c r="BX112" s="474" t="str">
        <f t="shared" si="20"/>
        <v/>
      </c>
      <c r="BY112" s="475" t="str">
        <f>IF('JOURNÉE 1'!C113=0,"",'JOURNÉE 1'!C113)</f>
        <v/>
      </c>
      <c r="BZ112" s="7">
        <v>104</v>
      </c>
      <c r="CA112" s="1445" t="s">
        <v>1578</v>
      </c>
      <c r="CB112" s="1446">
        <v>36</v>
      </c>
      <c r="CC112" s="1447" t="s">
        <v>1580</v>
      </c>
      <c r="CD112" s="17" t="s">
        <v>434</v>
      </c>
      <c r="CE112" s="882" t="str">
        <f t="shared" si="55"/>
        <v>MAX3</v>
      </c>
      <c r="CF112" s="878" t="s">
        <v>242</v>
      </c>
      <c r="CG112" s="7"/>
      <c r="CH112" s="94"/>
      <c r="CI112" s="1301" t="str">
        <f>IF(ISNA(VLOOKUP(CA112,'JOURNÉE 1'!$C$10:$AC$257,27,FALSE)),"",VLOOKUP(CA112,'JOURNÉE 1'!$C$10:$AC$257,27,FALSE))</f>
        <v/>
      </c>
      <c r="CJ112" s="465" t="str">
        <f>IF(ISNA(VLOOKUP(CA112,'JOURNÉE 2'!$C$10:$V$259,20,FALSE)),"",VLOOKUP(CA112,'JOURNÉE 2'!$C$10:$V$259,20,FALSE))</f>
        <v/>
      </c>
      <c r="CK112" s="1263" t="str">
        <f t="shared" si="48"/>
        <v/>
      </c>
      <c r="CL112" s="1266" t="s">
        <v>2029</v>
      </c>
      <c r="CM112" s="476" t="s">
        <v>2029</v>
      </c>
      <c r="CN112" s="476" t="s">
        <v>2029</v>
      </c>
      <c r="CO112" s="476" t="s">
        <v>2029</v>
      </c>
      <c r="CP112" s="476"/>
      <c r="CQ112" s="476"/>
      <c r="CR112" s="476"/>
      <c r="CS112" s="476"/>
      <c r="CT112" s="476"/>
      <c r="CU112" s="477"/>
      <c r="CV112" s="476"/>
      <c r="CW112" s="1270"/>
      <c r="CX112" s="11"/>
      <c r="CY112" s="1551"/>
      <c r="CZ112" s="7" t="str">
        <f>IF('JOURNÉE 1'!C77="","",'JOURNÉE 1'!C77)</f>
        <v/>
      </c>
      <c r="DA112" s="7" t="str">
        <f t="shared" si="51"/>
        <v/>
      </c>
      <c r="DB112" s="7" t="str">
        <f>IF('JOURNÉE 1'!AC77=0,"",'JOURNÉE 1'!AC77)</f>
        <v/>
      </c>
      <c r="DC112" s="7" t="str">
        <f>IF('JOURNÉE 1'!AP77=0,"",'JOURNÉE 1'!AP77)</f>
        <v/>
      </c>
      <c r="DD112" s="17" t="str">
        <f>IF(ISNA(VLOOKUP(BY76,'JOURNÉE 2'!$C$46:$AJ$81,1,FALSE)),"",VLOOKUP(BY76,'JOURNÉE 2'!$C$46:$AJ$81,1,FALSE))</f>
        <v/>
      </c>
      <c r="DE112" s="7" t="str">
        <f t="array" ref="DE112">IFERROR(INDEX(DD$81:DD$116,SMALL(IF(FREQUENCY(IF(DD$81:DD$152&lt;&gt;"",MATCH(DD$81:DD$152,DD$81:DD$152,0),""),ROW(DD$81:DD$152)-81)&gt;1,ROW(DD$81:DD$152)-81,""),ROW(A32))),"")</f>
        <v/>
      </c>
      <c r="DF112" s="468" t="str">
        <f t="array" ref="DF112">IF(DE112="","",MIN(IF(CZ$81:CZ$152=$DE112,DB$81:DB$152,"")))</f>
        <v/>
      </c>
      <c r="DG112" s="468" t="str">
        <f t="array" ref="DG112">IF(DE112="","",MIN(IF(CZ$81:CZ$152=$DE112,DC$81:DC$152,"")))</f>
        <v/>
      </c>
      <c r="DH112" s="7" t="str">
        <f>IF(ISNA(VLOOKUP(DD112,'JOURNÉE 1'!$C$46:$AC$81,24,FALSE)),"",VLOOKUP(DD112,'JOURNÉE 1'!$C$46:$AC$81,24,FALSE))</f>
        <v/>
      </c>
      <c r="DI112" s="7" t="str">
        <f>IF(ISNA(VLOOKUP(DD112,'JOURNÉE 1'!$C$46:$AP$81,35,FALSE)),"",VLOOKUP(DD112,'JOURNÉE 1'!$C$46:$AP$81,35,FALSE))</f>
        <v/>
      </c>
      <c r="DJ112" s="7" t="str">
        <f t="shared" si="24"/>
        <v/>
      </c>
      <c r="DK112" s="7" t="str">
        <f t="shared" si="25"/>
        <v/>
      </c>
      <c r="DL112" s="468" t="str">
        <f t="shared" si="26"/>
        <v/>
      </c>
      <c r="DM112" s="468" t="str">
        <f t="shared" si="27"/>
        <v/>
      </c>
      <c r="DN112" s="7" t="str">
        <f t="shared" si="28"/>
        <v/>
      </c>
      <c r="DO112" s="7"/>
      <c r="DP112" s="7"/>
      <c r="DQ112" s="7"/>
      <c r="DR112" s="11"/>
      <c r="DS112" s="469" t="str">
        <f ca="1">OFFSET($DK$9,INT((ROWS($1:104)-1)/2),MOD(ROWS($1:104)+1,2))</f>
        <v/>
      </c>
      <c r="DT112" s="7" t="str">
        <f t="shared" ca="1" si="29"/>
        <v/>
      </c>
      <c r="DU112" s="468" t="str">
        <f ca="1">OFFSET($DM$9,INT((ROWS($1:104)-1)/2),MOD(ROWS($1:104)+1,2))</f>
        <v/>
      </c>
      <c r="DV112" s="7" t="str">
        <f ca="1">IF(DT112="","",IF(DT112=0,"",IF(DT112="AB","",RANK(DT112,$DT$9:$DT$151,1)+COUNTIF($DT$9:DT112,DT112)-1)))</f>
        <v/>
      </c>
      <c r="DW112" s="468" t="str">
        <f t="shared" ca="1" si="30"/>
        <v/>
      </c>
      <c r="DX112" s="469" t="str">
        <f ca="1">OFFSET($DK$81,INT((ROWS($1:104)-1)/2),MOD(ROWS($1:104)+1,2))</f>
        <v/>
      </c>
      <c r="DY112" s="7" t="str">
        <f t="shared" ca="1" si="31"/>
        <v/>
      </c>
      <c r="DZ112" s="468" t="str">
        <f ca="1">OFFSET($DM$81,INT((ROWS($1:104)-1)/2),MOD(ROWS($1:104)+1,2))</f>
        <v/>
      </c>
      <c r="EA112" s="7" t="str">
        <f ca="1">IF(DY112="","",IF(DY112=0,"",IF(DY112="AB","",RANK(DY112,$DY$9:$DY$151,1)+COUNTIF($DY$9:DY112,DY112)-1)))</f>
        <v/>
      </c>
      <c r="EB112" s="468" t="str">
        <f t="shared" ca="1" si="32"/>
        <v/>
      </c>
      <c r="EC112" s="475"/>
      <c r="ED112" s="7"/>
      <c r="EE112" s="7"/>
      <c r="EF112" s="7"/>
      <c r="EG112" s="7"/>
      <c r="EH112" s="7"/>
      <c r="EI112" s="7"/>
      <c r="EJ112" s="7"/>
      <c r="EK112" s="7"/>
      <c r="EL112" s="7"/>
      <c r="EM112" s="953" t="str">
        <f ca="1">OFFSET($DK$237,INT((ROWS($1:104)-1)/2),MOD(ROWS($1:104)+1,2))</f>
        <v/>
      </c>
      <c r="EN112" s="7" t="str">
        <f t="shared" ca="1" si="37"/>
        <v/>
      </c>
      <c r="EO112" s="468" t="str">
        <f ca="1">OFFSET($DM$237,INT((ROWS($1:104)-1)/2),MOD(ROWS($1:104)+1,2))</f>
        <v/>
      </c>
      <c r="EP112" s="7" t="str">
        <f ca="1">IF(EN112="","",IF(EN112=0,"",IF(EN112="AB","",RANK(EN112,$EN$9:$EN$128,1)+COUNTIF($EN$9:EN112,EN112)-1)))</f>
        <v/>
      </c>
      <c r="EQ112" s="94" t="str">
        <f t="shared" ca="1" si="38"/>
        <v/>
      </c>
      <c r="ER112" s="469" t="str">
        <f ca="1">OFFSET($DK$305,INT((ROWS($1:104)-1)/2),MOD(ROWS($1:104)+1,2))</f>
        <v/>
      </c>
      <c r="ES112" s="7" t="str">
        <f t="shared" ca="1" si="39"/>
        <v/>
      </c>
      <c r="ET112" s="468" t="str">
        <f ca="1">OFFSET($DM$305,INT((ROWS($1:104)-1)/2),MOD(ROWS($1:104)+1,2))</f>
        <v/>
      </c>
      <c r="EU112" s="7" t="str">
        <f ca="1">IF(ES112="","",IF(ES112=0,"",IF(ES112="AB","",RANK(ES112,$ES$9:$ES$180,1)+COUNTIF($ES$9:ES112,ES112)-1)))</f>
        <v/>
      </c>
      <c r="EV112" s="468" t="str">
        <f t="shared" ca="1" si="40"/>
        <v/>
      </c>
      <c r="EW112" s="469" t="str">
        <f ca="1">OFFSET($DK$373,INT((ROWS($1:104)-1)/2),MOD(ROWS($1:104)+1,2))</f>
        <v/>
      </c>
      <c r="EX112" s="7" t="str">
        <f t="shared" ca="1" si="41"/>
        <v/>
      </c>
      <c r="EY112" s="468" t="str">
        <f ca="1">OFFSET($DM$373,INT((ROWS($1:104)-1)/2),MOD(ROWS($1:104)+1,2))</f>
        <v/>
      </c>
      <c r="EZ112" s="7" t="str">
        <f ca="1">IF(EX112="","",IF(EX112=0,"",IF(EX112="AB","",RANK(EX112,$EX$9:$EX$128,1)+COUNTIF($EX$9:EX112,EX112)-1)))</f>
        <v/>
      </c>
      <c r="FA112" s="468" t="str">
        <f t="shared" ca="1" si="42"/>
        <v/>
      </c>
      <c r="FB112" s="469" t="str">
        <f ca="1">OFFSET($DK$433,INT((ROWS($1:104)-1)/2),MOD(ROWS($1:104)+1,2))</f>
        <v/>
      </c>
      <c r="FC112" s="7" t="str">
        <f t="shared" ca="1" si="44"/>
        <v/>
      </c>
      <c r="FD112" s="468" t="str">
        <f ca="1">OFFSET($DM$433,INT((ROWS($1:104)-1)/2),MOD(ROWS($1:104)+1,2))</f>
        <v/>
      </c>
      <c r="FE112" s="7" t="str">
        <f ca="1">IF(FC112="","",IF(FC112=0,"",IF(FC112="AB","",RANK(FC112,$FC$9:$FC$122,1)+COUNTIF($FC$9:FC112,FC112)-1)))</f>
        <v/>
      </c>
      <c r="FF112" s="7" t="str">
        <f t="shared" ca="1" si="45"/>
        <v/>
      </c>
      <c r="FG112" s="475"/>
    </row>
    <row r="113" spans="1:167" ht="15.75" customHeight="1" x14ac:dyDescent="0.4">
      <c r="A113" s="1639"/>
      <c r="B113" s="1830"/>
      <c r="C113" s="232" t="str">
        <f>IF(ISBLANK('JOURNÉE 2'!C114),"",'JOURNÉE 2'!C114)</f>
        <v/>
      </c>
      <c r="D113" s="98" t="str">
        <f>IF(ISBLANK('JOURNÉE 2'!D114),"",'JOURNÉE 2'!D114)</f>
        <v/>
      </c>
      <c r="E113" s="98" t="str">
        <f>IF(ISBLANK('JOURNÉE 2'!E114),"",'JOURNÉE 2'!E114)</f>
        <v/>
      </c>
      <c r="F113" s="87" t="str">
        <f>IF(ISBLANK('JOURNÉE 2'!F114),"",'JOURNÉE 2'!F114)</f>
        <v/>
      </c>
      <c r="G113" s="87" t="str">
        <f>IF(ISBLANK('JOURNÉE 2'!G114),"",'JOURNÉE 2'!G114)</f>
        <v/>
      </c>
      <c r="H113" s="470" t="str">
        <f>IF(ISBLANK('JOURNÉE 2'!I114),"",'JOURNÉE 2'!I114)</f>
        <v/>
      </c>
      <c r="I113" s="1823" t="str">
        <f>IF(ISBLANK('JOURNÉE 2'!K114),"",'JOURNÉE 2'!K114)</f>
        <v/>
      </c>
      <c r="J113" s="1815" t="str">
        <f>IF(OR(I113="",I113=0,I113=999),"",I113)</f>
        <v/>
      </c>
      <c r="K113" s="1815" t="str">
        <f>IF('JOURNÉE 1'!K114=0,"",'JOURNÉE 1'!K114)</f>
        <v/>
      </c>
      <c r="L113" s="1815" t="str">
        <f>IF(OR(K113="",K113=0,K113=999),"",K113)</f>
        <v/>
      </c>
      <c r="M113" s="87"/>
      <c r="N113" s="87"/>
      <c r="O113" s="87"/>
      <c r="P113" s="87"/>
      <c r="Q113" s="1846" t="str">
        <f>IF(I113="","",I113-$BE$5)</f>
        <v/>
      </c>
      <c r="R113" s="1815" t="str">
        <f>IF(I113="","",RANK(I113,($I$9:$K$260),1))</f>
        <v/>
      </c>
      <c r="S113" s="1815" t="str">
        <f>IF(R113&gt;20,"",IF(R113&lt;=190,40-((R113-1)*2),1))</f>
        <v/>
      </c>
      <c r="T113" s="1485" t="str">
        <f>IF(OR(I113=""),"",RANK(I113,($I$105:$I$121),1))</f>
        <v/>
      </c>
      <c r="U113" s="1485" t="str">
        <f>IF(OR(K113=""),"",RANK(K113,($K$105:$K$121),1))</f>
        <v/>
      </c>
      <c r="V113" s="1485" t="str">
        <f>IF(T113="","",IF(T113&gt;3,"",IF(T113=1,I113,IF(T113=2,I113,IF(T113=3,I113)))))</f>
        <v/>
      </c>
      <c r="W113" s="275" t="str">
        <f>IF(ISBLANK('JOURNÉE 2'!U114),"",'JOURNÉE 2'!U114)</f>
        <v/>
      </c>
      <c r="X113" s="83" t="str">
        <f t="shared" si="0"/>
        <v/>
      </c>
      <c r="Y113" s="140" t="str">
        <f>IF('JOURNÉE 1'!AB114=0,"",'JOURNÉE 1'!AB114)</f>
        <v/>
      </c>
      <c r="Z113" s="83" t="str">
        <f t="shared" si="1"/>
        <v/>
      </c>
      <c r="AA113" s="83" t="str">
        <f t="shared" si="56"/>
        <v/>
      </c>
      <c r="AB113" s="118" t="str">
        <f t="shared" si="60"/>
        <v/>
      </c>
      <c r="AC113" s="83" t="str">
        <f t="shared" si="3"/>
        <v/>
      </c>
      <c r="AD113" s="83" t="str">
        <f>IF('JOURNÉE 1'!AG114="","",'JOURNÉE 1'!AG114)</f>
        <v/>
      </c>
      <c r="AE113" s="455" t="str">
        <f t="shared" si="4"/>
        <v/>
      </c>
      <c r="AF113" s="471" t="str">
        <f t="shared" si="52"/>
        <v/>
      </c>
      <c r="AG113" s="471" t="str">
        <f t="shared" si="6"/>
        <v/>
      </c>
      <c r="AH113" s="471"/>
      <c r="AI113" s="471"/>
      <c r="AJ113" s="83"/>
      <c r="AK113" s="140"/>
      <c r="AL113" s="276" t="str">
        <f t="shared" si="7"/>
        <v/>
      </c>
      <c r="AM113" s="83" t="str">
        <f t="shared" si="8"/>
        <v/>
      </c>
      <c r="AN113" s="471" t="str">
        <f t="shared" si="53"/>
        <v/>
      </c>
      <c r="AO113" s="471" t="str">
        <f t="shared" si="10"/>
        <v/>
      </c>
      <c r="AP113" s="457" t="str">
        <f t="shared" si="11"/>
        <v/>
      </c>
      <c r="AQ113" s="270" t="str">
        <f>IF('JOURNÉE 1'!AP114="","",'JOURNÉE 1'!AP114)</f>
        <v/>
      </c>
      <c r="AR113" s="270" t="str">
        <f>IF('JOURNÉE 1'!AT114="","",'JOURNÉE 1'!AT114)</f>
        <v/>
      </c>
      <c r="AS113" s="270" t="str">
        <f t="shared" si="61"/>
        <v/>
      </c>
      <c r="AT113" s="270" t="str">
        <f t="shared" si="13"/>
        <v/>
      </c>
      <c r="AU113" s="284"/>
      <c r="AV113" s="286"/>
      <c r="AW113" s="270"/>
      <c r="AX113" s="270"/>
      <c r="AY113" s="270" t="str">
        <f t="shared" si="54"/>
        <v/>
      </c>
      <c r="AZ113" s="271" t="str">
        <f t="shared" si="15"/>
        <v/>
      </c>
      <c r="BA113" s="272" t="str">
        <f t="shared" si="16"/>
        <v/>
      </c>
      <c r="BB113" s="273" t="str">
        <f t="shared" si="62"/>
        <v/>
      </c>
      <c r="BC113" s="472" t="str">
        <f t="shared" si="18"/>
        <v/>
      </c>
      <c r="BD113" s="319"/>
      <c r="BE113" s="278" t="str">
        <f t="shared" si="19"/>
        <v/>
      </c>
      <c r="BF113" s="1639"/>
      <c r="BG113" s="1639"/>
      <c r="BH113" s="1823" t="str">
        <f>IF('JOURNÉE 1'!K114=0,"",'JOURNÉE 1'!K114)</f>
        <v/>
      </c>
      <c r="BI113" s="1815" t="str">
        <f>IF(ISBLANK('JOURNÉE 2'!K114),"",'JOURNÉE 2'!K114)</f>
        <v/>
      </c>
      <c r="BJ113" s="1817" t="str">
        <f>IF(BW113="","",BW113)</f>
        <v/>
      </c>
      <c r="BK113" s="483"/>
      <c r="BL113" s="11"/>
      <c r="BM113" s="1513" t="str">
        <f>IF(OR(C113="",C114=""),"",CONCATENATE(C113,C114))</f>
        <v/>
      </c>
      <c r="BN113" s="1606" t="str">
        <f>IF(OR('JOURNÉE 1'!C114="",'JOURNÉE 1'!C115=""),"",CONCATENATE('JOURNÉE 1'!C114,'JOURNÉE 1'!C115))</f>
        <v/>
      </c>
      <c r="BO113" s="1606" t="str">
        <f>IF(I113="","",I113)</f>
        <v/>
      </c>
      <c r="BP113" s="1855">
        <f>IF(ISNA(VLOOKUP(BM113,'JOURNÉE 1'!$BI$10:$BK$257,2,FALSE)),"",VLOOKUP(BM113,'JOURNÉE 1'!$BI$10:$BK$257,2,FALSE))</f>
        <v>0</v>
      </c>
      <c r="BQ113" s="1606" t="str">
        <f>IF(BO113="","",MIN(BO113:BP113))</f>
        <v/>
      </c>
      <c r="BR113" s="1851" t="str">
        <f>IF(BS113="","",MIN(BS113:BT113))</f>
        <v/>
      </c>
      <c r="BS113" s="1606" t="str">
        <f>IF('JOURNÉE 1'!L114=0,"",'JOURNÉE 1'!L114)</f>
        <v/>
      </c>
      <c r="BT113" s="1809" t="str">
        <f>IF(ISNA(VLOOKUP(BN113,'JOURNÉE 2'!$BE$10:$BF$257,2,FALSE)),"",VLOOKUP(BN113,'JOURNÉE 2'!$BE$10:$BF$257,2,FALSE))</f>
        <v/>
      </c>
      <c r="BU113" s="1606" t="str">
        <f>IF(BT113=BR113,"",BR113)</f>
        <v/>
      </c>
      <c r="BV113" s="1795" t="str">
        <f>IF(BP113=BQ113,"",BQ113)</f>
        <v/>
      </c>
      <c r="BW113" s="1797"/>
      <c r="BX113" s="474" t="str">
        <f t="shared" si="20"/>
        <v/>
      </c>
      <c r="BY113" s="475" t="str">
        <f>IF('JOURNÉE 1'!C114=0,"",'JOURNÉE 1'!C114)</f>
        <v/>
      </c>
      <c r="BZ113" s="7">
        <v>105</v>
      </c>
      <c r="CA113" s="1445" t="s">
        <v>65</v>
      </c>
      <c r="CB113" s="1446">
        <v>13.8</v>
      </c>
      <c r="CC113" s="1447" t="s">
        <v>583</v>
      </c>
      <c r="CD113" s="17" t="s">
        <v>434</v>
      </c>
      <c r="CE113" s="882" t="str">
        <f t="shared" si="55"/>
        <v>MAX2</v>
      </c>
      <c r="CF113" s="878" t="s">
        <v>65</v>
      </c>
      <c r="CG113" s="7"/>
      <c r="CH113" s="94"/>
      <c r="CI113" s="1301" t="str">
        <f>IF(ISNA(VLOOKUP(CA113,'JOURNÉE 1'!$C$10:$AC$257,27,FALSE)),"",VLOOKUP(CA113,'JOURNÉE 1'!$C$10:$AC$257,27,FALSE))</f>
        <v/>
      </c>
      <c r="CJ113" s="465" t="str">
        <f>IF(ISNA(VLOOKUP(CA113,'JOURNÉE 2'!$C$10:$V$259,20,FALSE)),"",VLOOKUP(CA113,'JOURNÉE 2'!$C$10:$V$259,20,FALSE))</f>
        <v/>
      </c>
      <c r="CK113" s="1263" t="str">
        <f t="shared" si="48"/>
        <v/>
      </c>
      <c r="CL113" s="1266">
        <v>74</v>
      </c>
      <c r="CM113" s="476" t="s">
        <v>2029</v>
      </c>
      <c r="CN113" s="476">
        <v>80</v>
      </c>
      <c r="CO113" s="476" t="s">
        <v>2029</v>
      </c>
      <c r="CP113" s="476"/>
      <c r="CQ113" s="476"/>
      <c r="CR113" s="476"/>
      <c r="CS113" s="476"/>
      <c r="CT113" s="476"/>
      <c r="CU113" s="477"/>
      <c r="CV113" s="476"/>
      <c r="CW113" s="1270"/>
      <c r="CX113" s="11"/>
      <c r="CY113" s="1551"/>
      <c r="CZ113" s="7" t="str">
        <f>IF('JOURNÉE 1'!C78="","",'JOURNÉE 1'!C78)</f>
        <v/>
      </c>
      <c r="DA113" s="7" t="str">
        <f t="shared" si="51"/>
        <v/>
      </c>
      <c r="DB113" s="7" t="str">
        <f>IF('JOURNÉE 1'!AC78=0,"",'JOURNÉE 1'!AC78)</f>
        <v/>
      </c>
      <c r="DC113" s="7" t="str">
        <f>IF('JOURNÉE 1'!AP78=0,"",'JOURNÉE 1'!AP78)</f>
        <v/>
      </c>
      <c r="DD113" s="17" t="str">
        <f>IF(ISNA(VLOOKUP(BY77,'JOURNÉE 2'!$C$46:$AJ$81,1,FALSE)),"",VLOOKUP(BY77,'JOURNÉE 2'!$C$46:$AJ$81,1,FALSE))</f>
        <v/>
      </c>
      <c r="DE113" s="7" t="str">
        <f t="array" ref="DE113">IFERROR(INDEX(DD$81:DD$116,SMALL(IF(FREQUENCY(IF(DD$81:DD$152&lt;&gt;"",MATCH(DD$81:DD$152,DD$81:DD$152,0),""),ROW(DD$81:DD$152)-81)&gt;1,ROW(DD$81:DD$152)-81,""),ROW(A33))),"")</f>
        <v/>
      </c>
      <c r="DF113" s="468" t="str">
        <f t="array" ref="DF113">IF(DE113="","",MIN(IF(CZ$81:CZ$152=$DE113,DB$81:DB$152,"")))</f>
        <v/>
      </c>
      <c r="DG113" s="468" t="str">
        <f t="array" ref="DG113">IF(DE113="","",MIN(IF(CZ$81:CZ$152=$DE113,DC$81:DC$152,"")))</f>
        <v/>
      </c>
      <c r="DH113" s="7" t="str">
        <f>IF(ISNA(VLOOKUP(DD113,'JOURNÉE 1'!$C$46:$AC$81,24,FALSE)),"",VLOOKUP(DD113,'JOURNÉE 1'!$C$46:$AC$81,24,FALSE))</f>
        <v/>
      </c>
      <c r="DI113" s="7" t="str">
        <f>IF(ISNA(VLOOKUP(DD113,'JOURNÉE 1'!$C$46:$AP$81,35,FALSE)),"",VLOOKUP(DD113,'JOURNÉE 1'!$C$46:$AP$81,35,FALSE))</f>
        <v/>
      </c>
      <c r="DJ113" s="7" t="str">
        <f t="shared" si="24"/>
        <v/>
      </c>
      <c r="DK113" s="7" t="str">
        <f t="shared" si="25"/>
        <v/>
      </c>
      <c r="DL113" s="468" t="str">
        <f t="shared" si="26"/>
        <v/>
      </c>
      <c r="DM113" s="468" t="str">
        <f t="shared" si="27"/>
        <v/>
      </c>
      <c r="DN113" s="7" t="str">
        <f t="shared" si="28"/>
        <v/>
      </c>
      <c r="DO113" s="7"/>
      <c r="DP113" s="7"/>
      <c r="DQ113" s="7"/>
      <c r="DR113" s="11"/>
      <c r="DS113" s="469" t="str">
        <f ca="1">OFFSET($DK$9,INT((ROWS($1:105)-1)/2),MOD(ROWS($1:105)+1,2))</f>
        <v/>
      </c>
      <c r="DT113" s="7" t="str">
        <f t="shared" ca="1" si="29"/>
        <v/>
      </c>
      <c r="DU113" s="468" t="str">
        <f ca="1">OFFSET($DM$9,INT((ROWS($1:105)-1)/2),MOD(ROWS($1:105)+1,2))</f>
        <v/>
      </c>
      <c r="DV113" s="7" t="str">
        <f ca="1">IF(DT113="","",IF(DT113=0,"",IF(DT113="AB","",RANK(DT113,$DT$9:$DT$151,1)+COUNTIF($DT$9:DT113,DT113)-1)))</f>
        <v/>
      </c>
      <c r="DW113" s="468" t="str">
        <f t="shared" ca="1" si="30"/>
        <v/>
      </c>
      <c r="DX113" s="469" t="str">
        <f ca="1">OFFSET($DK$81,INT((ROWS($1:105)-1)/2),MOD(ROWS($1:105)+1,2))</f>
        <v/>
      </c>
      <c r="DY113" s="7" t="str">
        <f t="shared" ca="1" si="31"/>
        <v/>
      </c>
      <c r="DZ113" s="468" t="str">
        <f ca="1">OFFSET($DM$81,INT((ROWS($1:105)-1)/2),MOD(ROWS($1:105)+1,2))</f>
        <v/>
      </c>
      <c r="EA113" s="7" t="str">
        <f ca="1">IF(DY113="","",IF(DY113=0,"",IF(DY113="AB","",RANK(DY113,$DY$9:$DY$151,1)+COUNTIF($DY$9:DY113,DY113)-1)))</f>
        <v/>
      </c>
      <c r="EB113" s="468" t="str">
        <f t="shared" ca="1" si="32"/>
        <v/>
      </c>
      <c r="EC113" s="475"/>
      <c r="ED113" s="7"/>
      <c r="EE113" s="7"/>
      <c r="EF113" s="7"/>
      <c r="EG113" s="7"/>
      <c r="EH113" s="7"/>
      <c r="EI113" s="7"/>
      <c r="EJ113" s="7"/>
      <c r="EK113" s="7"/>
      <c r="EL113" s="7"/>
      <c r="EM113" s="954" t="str">
        <f ca="1">OFFSET($DK$237,INT((ROWS($1:105)-1)/2),MOD(ROWS($1:105)+1,2))</f>
        <v/>
      </c>
      <c r="EN113" s="7" t="str">
        <f t="shared" ca="1" si="37"/>
        <v/>
      </c>
      <c r="EO113" s="468" t="str">
        <f ca="1">OFFSET($DM$237,INT((ROWS($1:105)-1)/2),MOD(ROWS($1:105)+1,2))</f>
        <v/>
      </c>
      <c r="EP113" s="7" t="str">
        <f ca="1">IF(EN113="","",IF(EN113=0,"",IF(EN113="AB","",RANK(EN113,$EN$9:$EN$128,1)+COUNTIF($EN$9:EN113,EN113)-1)))</f>
        <v/>
      </c>
      <c r="EQ113" s="94" t="str">
        <f t="shared" ca="1" si="38"/>
        <v/>
      </c>
      <c r="ER113" s="469" t="str">
        <f ca="1">OFFSET($DK$305,INT((ROWS($1:105)-1)/2),MOD(ROWS($1:105)+1,2))</f>
        <v/>
      </c>
      <c r="ES113" s="7" t="str">
        <f t="shared" ca="1" si="39"/>
        <v/>
      </c>
      <c r="ET113" s="468" t="str">
        <f ca="1">OFFSET($DM$305,INT((ROWS($1:105)-1)/2),MOD(ROWS($1:105)+1,2))</f>
        <v/>
      </c>
      <c r="EU113" s="7" t="str">
        <f ca="1">IF(ES113="","",IF(ES113=0,"",IF(ES113="AB","",RANK(ES113,$ES$9:$ES$180,1)+COUNTIF($ES$9:ES113,ES113)-1)))</f>
        <v/>
      </c>
      <c r="EV113" s="468" t="str">
        <f t="shared" ca="1" si="40"/>
        <v/>
      </c>
      <c r="EW113" s="469" t="str">
        <f ca="1">OFFSET($DK$373,INT((ROWS($1:105)-1)/2),MOD(ROWS($1:105)+1,2))</f>
        <v/>
      </c>
      <c r="EX113" s="7" t="str">
        <f t="shared" ca="1" si="41"/>
        <v/>
      </c>
      <c r="EY113" s="468" t="str">
        <f ca="1">OFFSET($DM$373,INT((ROWS($1:105)-1)/2),MOD(ROWS($1:105)+1,2))</f>
        <v/>
      </c>
      <c r="EZ113" s="7" t="str">
        <f ca="1">IF(EX113="","",IF(EX113=0,"",IF(EX113="AB","",RANK(EX113,$EX$9:$EX$128,1)+COUNTIF($EX$9:EX113,EX113)-1)))</f>
        <v/>
      </c>
      <c r="FA113" s="468" t="str">
        <f t="shared" ca="1" si="42"/>
        <v/>
      </c>
      <c r="FB113" s="469" t="str">
        <f ca="1">OFFSET($DK$433,INT((ROWS($1:105)-1)/2),MOD(ROWS($1:105)+1,2))</f>
        <v/>
      </c>
      <c r="FC113" s="7" t="str">
        <f t="shared" ca="1" si="44"/>
        <v/>
      </c>
      <c r="FD113" s="468" t="str">
        <f ca="1">OFFSET($DM$433,INT((ROWS($1:105)-1)/2),MOD(ROWS($1:105)+1,2))</f>
        <v/>
      </c>
      <c r="FE113" s="7" t="str">
        <f ca="1">IF(FC113="","",IF(FC113=0,"",IF(FC113="AB","",RANK(FC113,$FC$9:$FC$122,1)+COUNTIF($FC$9:FC113,FC113)-1)))</f>
        <v/>
      </c>
      <c r="FF113" s="7" t="str">
        <f t="shared" ca="1" si="45"/>
        <v/>
      </c>
      <c r="FG113" s="475"/>
    </row>
    <row r="114" spans="1:167" ht="15.75" customHeight="1" x14ac:dyDescent="0.4">
      <c r="A114" s="1639"/>
      <c r="B114" s="1483"/>
      <c r="C114" s="232" t="str">
        <f>IF(ISBLANK('JOURNÉE 2'!C115),"",'JOURNÉE 2'!C115)</f>
        <v/>
      </c>
      <c r="D114" s="98" t="str">
        <f>IF(ISBLANK('JOURNÉE 2'!D115),"",'JOURNÉE 2'!D115)</f>
        <v/>
      </c>
      <c r="E114" s="98" t="str">
        <f>IF(ISBLANK('JOURNÉE 2'!E115),"",'JOURNÉE 2'!E115)</f>
        <v/>
      </c>
      <c r="F114" s="87" t="str">
        <f>IF(ISBLANK('JOURNÉE 2'!F115),"",'JOURNÉE 2'!F115)</f>
        <v/>
      </c>
      <c r="G114" s="87" t="str">
        <f>IF(ISBLANK('JOURNÉE 2'!G115),"",'JOURNÉE 2'!G115)</f>
        <v/>
      </c>
      <c r="H114" s="470" t="str">
        <f>IF(ISBLANK('JOURNÉE 2'!I115),"",'JOURNÉE 2'!I115)</f>
        <v/>
      </c>
      <c r="I114" s="1833"/>
      <c r="J114" s="1465"/>
      <c r="K114" s="1465"/>
      <c r="L114" s="1465"/>
      <c r="M114" s="87"/>
      <c r="N114" s="87"/>
      <c r="O114" s="87"/>
      <c r="P114" s="87"/>
      <c r="Q114" s="1847"/>
      <c r="R114" s="1465"/>
      <c r="S114" s="1465"/>
      <c r="T114" s="1465"/>
      <c r="U114" s="1465"/>
      <c r="V114" s="1465"/>
      <c r="W114" s="275" t="str">
        <f>IF(ISBLANK('JOURNÉE 2'!U115),"",'JOURNÉE 2'!U115)</f>
        <v/>
      </c>
      <c r="X114" s="83" t="str">
        <f t="shared" si="0"/>
        <v/>
      </c>
      <c r="Y114" s="140" t="str">
        <f>IF('JOURNÉE 1'!AB115=0,"",'JOURNÉE 1'!AB115)</f>
        <v/>
      </c>
      <c r="Z114" s="83" t="str">
        <f t="shared" si="1"/>
        <v/>
      </c>
      <c r="AA114" s="83" t="str">
        <f t="shared" si="56"/>
        <v/>
      </c>
      <c r="AB114" s="118" t="str">
        <f t="shared" si="60"/>
        <v/>
      </c>
      <c r="AC114" s="83" t="str">
        <f t="shared" si="3"/>
        <v/>
      </c>
      <c r="AD114" s="83" t="str">
        <f>IF('JOURNÉE 1'!AG115="","",'JOURNÉE 1'!AG115)</f>
        <v/>
      </c>
      <c r="AE114" s="455" t="str">
        <f t="shared" si="4"/>
        <v/>
      </c>
      <c r="AF114" s="471" t="str">
        <f t="shared" si="52"/>
        <v/>
      </c>
      <c r="AG114" s="471" t="str">
        <f t="shared" si="6"/>
        <v/>
      </c>
      <c r="AH114" s="471"/>
      <c r="AI114" s="471"/>
      <c r="AJ114" s="83"/>
      <c r="AK114" s="140"/>
      <c r="AL114" s="276" t="str">
        <f t="shared" si="7"/>
        <v/>
      </c>
      <c r="AM114" s="83" t="str">
        <f t="shared" si="8"/>
        <v/>
      </c>
      <c r="AN114" s="471" t="str">
        <f t="shared" si="53"/>
        <v/>
      </c>
      <c r="AO114" s="471" t="str">
        <f t="shared" si="10"/>
        <v/>
      </c>
      <c r="AP114" s="457" t="str">
        <f t="shared" si="11"/>
        <v/>
      </c>
      <c r="AQ114" s="270" t="str">
        <f>IF('JOURNÉE 1'!AP115="","",'JOURNÉE 1'!AP115)</f>
        <v/>
      </c>
      <c r="AR114" s="270" t="str">
        <f>IF('JOURNÉE 1'!AT115="","",'JOURNÉE 1'!AT115)</f>
        <v/>
      </c>
      <c r="AS114" s="270" t="str">
        <f t="shared" si="61"/>
        <v/>
      </c>
      <c r="AT114" s="270" t="str">
        <f t="shared" si="13"/>
        <v/>
      </c>
      <c r="AU114" s="270"/>
      <c r="AV114" s="286"/>
      <c r="AW114" s="270"/>
      <c r="AX114" s="270"/>
      <c r="AY114" s="270" t="str">
        <f t="shared" si="54"/>
        <v/>
      </c>
      <c r="AZ114" s="271" t="str">
        <f t="shared" si="15"/>
        <v/>
      </c>
      <c r="BA114" s="272" t="str">
        <f t="shared" si="16"/>
        <v/>
      </c>
      <c r="BB114" s="273" t="str">
        <f t="shared" si="62"/>
        <v/>
      </c>
      <c r="BC114" s="472" t="str">
        <f t="shared" si="18"/>
        <v/>
      </c>
      <c r="BD114" s="319"/>
      <c r="BE114" s="278" t="str">
        <f t="shared" si="19"/>
        <v/>
      </c>
      <c r="BF114" s="1639"/>
      <c r="BG114" s="1639"/>
      <c r="BH114" s="1833"/>
      <c r="BI114" s="1465"/>
      <c r="BJ114" s="1849"/>
      <c r="BK114" s="483"/>
      <c r="BL114" s="11"/>
      <c r="BM114" s="1723"/>
      <c r="BN114" s="1528"/>
      <c r="BO114" s="1528"/>
      <c r="BP114" s="1528"/>
      <c r="BQ114" s="1528"/>
      <c r="BR114" s="1852"/>
      <c r="BS114" s="1528"/>
      <c r="BT114" s="1514"/>
      <c r="BU114" s="1528"/>
      <c r="BV114" s="1796"/>
      <c r="BW114" s="1798"/>
      <c r="BX114" s="474" t="str">
        <f t="shared" si="20"/>
        <v/>
      </c>
      <c r="BY114" s="475" t="str">
        <f>IF('JOURNÉE 1'!C115=0,"",'JOURNÉE 1'!C115)</f>
        <v/>
      </c>
      <c r="BZ114" s="7">
        <v>106</v>
      </c>
      <c r="CA114" s="1445" t="s">
        <v>584</v>
      </c>
      <c r="CB114" s="1446">
        <v>20.2</v>
      </c>
      <c r="CC114" s="1447" t="s">
        <v>585</v>
      </c>
      <c r="CD114" s="17" t="s">
        <v>434</v>
      </c>
      <c r="CE114" s="882" t="str">
        <f t="shared" si="55"/>
        <v>MAX2</v>
      </c>
      <c r="CF114" s="878" t="s">
        <v>584</v>
      </c>
      <c r="CG114" s="7"/>
      <c r="CH114" s="94"/>
      <c r="CI114" s="1301" t="str">
        <f>IF(ISNA(VLOOKUP(CA114,'JOURNÉE 1'!$C$10:$AC$257,27,FALSE)),"",VLOOKUP(CA114,'JOURNÉE 1'!$C$10:$AC$257,27,FALSE))</f>
        <v/>
      </c>
      <c r="CJ114" s="465" t="str">
        <f>IF(ISNA(VLOOKUP(CA114,'JOURNÉE 2'!$C$10:$V$259,20,FALSE)),"",VLOOKUP(CA114,'JOURNÉE 2'!$C$10:$V$259,20,FALSE))</f>
        <v/>
      </c>
      <c r="CK114" s="1263" t="str">
        <f t="shared" si="48"/>
        <v/>
      </c>
      <c r="CL114" s="1266" t="s">
        <v>2029</v>
      </c>
      <c r="CM114" s="476" t="s">
        <v>2029</v>
      </c>
      <c r="CN114" s="476" t="s">
        <v>2029</v>
      </c>
      <c r="CO114" s="476" t="s">
        <v>2029</v>
      </c>
      <c r="CP114" s="476"/>
      <c r="CQ114" s="476"/>
      <c r="CR114" s="476"/>
      <c r="CS114" s="476"/>
      <c r="CT114" s="476"/>
      <c r="CU114" s="477"/>
      <c r="CV114" s="476"/>
      <c r="CW114" s="1270"/>
      <c r="CX114" s="11"/>
      <c r="CY114" s="1551"/>
      <c r="CZ114" s="7" t="str">
        <f>IF('JOURNÉE 1'!C79="","",'JOURNÉE 1'!C79)</f>
        <v/>
      </c>
      <c r="DA114" s="7" t="str">
        <f t="shared" si="51"/>
        <v/>
      </c>
      <c r="DB114" s="7" t="str">
        <f>IF('JOURNÉE 1'!AC79=0,"",'JOURNÉE 1'!AC79)</f>
        <v/>
      </c>
      <c r="DC114" s="7" t="str">
        <f>IF('JOURNÉE 1'!AP79=0,"",'JOURNÉE 1'!AP79)</f>
        <v/>
      </c>
      <c r="DD114" s="17" t="str">
        <f>IF(ISNA(VLOOKUP(BY78,'JOURNÉE 2'!$C$46:$AJ$81,1,FALSE)),"",VLOOKUP(BY78,'JOURNÉE 2'!$C$46:$AJ$81,1,FALSE))</f>
        <v/>
      </c>
      <c r="DE114" s="7" t="str">
        <f t="array" ref="DE114">IFERROR(INDEX(DD$81:DD$116,SMALL(IF(FREQUENCY(IF(DD$81:DD$152&lt;&gt;"",MATCH(DD$81:DD$152,DD$81:DD$152,0),""),ROW(DD$81:DD$152)-81)&gt;1,ROW(DD$81:DD$152)-81,""),ROW(A34))),"")</f>
        <v/>
      </c>
      <c r="DF114" s="468" t="str">
        <f t="array" ref="DF114">IF(DE114="","",MIN(IF(CZ$81:CZ$152=$DE114,DB$81:DB$152,"")))</f>
        <v/>
      </c>
      <c r="DG114" s="468" t="str">
        <f t="array" ref="DG114">IF(DE114="","",MIN(IF(CZ$81:CZ$152=$DE114,DC$81:DC$152,"")))</f>
        <v/>
      </c>
      <c r="DH114" s="7" t="str">
        <f>IF(ISNA(VLOOKUP(DD114,'JOURNÉE 1'!$C$46:$AC$81,24,FALSE)),"",VLOOKUP(DD114,'JOURNÉE 1'!$C$46:$AC$81,24,FALSE))</f>
        <v/>
      </c>
      <c r="DI114" s="7" t="str">
        <f>IF(ISNA(VLOOKUP(DD114,'JOURNÉE 1'!$C$46:$AP$81,35,FALSE)),"",VLOOKUP(DD114,'JOURNÉE 1'!$C$46:$AP$81,35,FALSE))</f>
        <v/>
      </c>
      <c r="DJ114" s="7" t="str">
        <f t="shared" si="24"/>
        <v/>
      </c>
      <c r="DK114" s="7" t="str">
        <f t="shared" si="25"/>
        <v/>
      </c>
      <c r="DL114" s="468" t="str">
        <f t="shared" si="26"/>
        <v/>
      </c>
      <c r="DM114" s="468" t="str">
        <f t="shared" si="27"/>
        <v/>
      </c>
      <c r="DN114" s="7" t="str">
        <f t="shared" si="28"/>
        <v/>
      </c>
      <c r="DO114" s="7"/>
      <c r="DP114" s="7"/>
      <c r="DQ114" s="7"/>
      <c r="DR114" s="11"/>
      <c r="DS114" s="469" t="str">
        <f ca="1">OFFSET($DK$9,INT((ROWS($1:106)-1)/2),MOD(ROWS($1:106)+1,2))</f>
        <v/>
      </c>
      <c r="DT114" s="7" t="str">
        <f t="shared" ca="1" si="29"/>
        <v/>
      </c>
      <c r="DU114" s="468" t="str">
        <f ca="1">OFFSET($DM$9,INT((ROWS($1:106)-1)/2),MOD(ROWS($1:106)+1,2))</f>
        <v/>
      </c>
      <c r="DV114" s="7" t="str">
        <f ca="1">IF(DT114="","",IF(DT114=0,"",IF(DT114="AB","",RANK(DT114,$DT$9:$DT$151,1)+COUNTIF($DT$9:DT114,DT114)-1)))</f>
        <v/>
      </c>
      <c r="DW114" s="468" t="str">
        <f t="shared" ca="1" si="30"/>
        <v/>
      </c>
      <c r="DX114" s="469" t="str">
        <f ca="1">OFFSET($DK$81,INT((ROWS($1:106)-1)/2),MOD(ROWS($1:106)+1,2))</f>
        <v/>
      </c>
      <c r="DY114" s="7" t="str">
        <f t="shared" ca="1" si="31"/>
        <v/>
      </c>
      <c r="DZ114" s="468" t="str">
        <f ca="1">OFFSET($DM$81,INT((ROWS($1:106)-1)/2),MOD(ROWS($1:106)+1,2))</f>
        <v/>
      </c>
      <c r="EA114" s="7" t="str">
        <f ca="1">IF(DY114="","",IF(DY114=0,"",IF(DY114="AB","",RANK(DY114,$DY$9:$DY$151,1)+COUNTIF($DY$9:DY114,DY114)-1)))</f>
        <v/>
      </c>
      <c r="EB114" s="468" t="str">
        <f t="shared" ca="1" si="32"/>
        <v/>
      </c>
      <c r="EC114" s="475"/>
      <c r="ED114" s="7"/>
      <c r="EE114" s="7"/>
      <c r="EF114" s="7"/>
      <c r="EG114" s="7"/>
      <c r="EH114" s="7"/>
      <c r="EI114" s="7"/>
      <c r="EJ114" s="7"/>
      <c r="EK114" s="7"/>
      <c r="EL114" s="7"/>
      <c r="EM114" s="469" t="str">
        <f ca="1">OFFSET($DK$237,INT((ROWS($1:106)-1)/2),MOD(ROWS($1:106)+1,2))</f>
        <v/>
      </c>
      <c r="EN114" s="7" t="str">
        <f t="shared" ref="EN114:EN128" ca="1" si="63">IF(EM114="","",IF(EM114=0,"",EM114))</f>
        <v/>
      </c>
      <c r="EO114" s="468" t="str">
        <f ca="1">OFFSET($DM$237,INT((ROWS($1:106)-1)/2),MOD(ROWS($1:106)+1,2))</f>
        <v/>
      </c>
      <c r="EP114" s="7" t="str">
        <f ca="1">IF(EN114="","",IF(EN114=0,"",IF(EN114="AB","",RANK(EN114,$EN$9:$EN$128,1)+COUNTIF($EN$9:EN114,EN114)-1)))</f>
        <v/>
      </c>
      <c r="EQ114" s="94" t="str">
        <f t="shared" ref="EQ114:EQ128" ca="1" si="64">IF(EP114="","",IF(EP114&gt;4,EO114,""))</f>
        <v/>
      </c>
      <c r="ER114" s="469" t="str">
        <f ca="1">OFFSET($DK$305,INT((ROWS($1:106)-1)/2),MOD(ROWS($1:106)+1,2))</f>
        <v/>
      </c>
      <c r="ES114" s="7" t="str">
        <f t="shared" ca="1" si="39"/>
        <v/>
      </c>
      <c r="ET114" s="468" t="str">
        <f ca="1">OFFSET($DM$305,INT((ROWS($1:106)-1)/2),MOD(ROWS($1:106)+1,2))</f>
        <v/>
      </c>
      <c r="EU114" s="7" t="str">
        <f ca="1">IF(ES114="","",IF(ES114=0,"",IF(ES114="AB","",RANK(ES114,$ES$9:$ES$180,1)+COUNTIF($ES$9:ES114,ES114)-1)))</f>
        <v/>
      </c>
      <c r="EV114" s="468" t="str">
        <f t="shared" ca="1" si="40"/>
        <v/>
      </c>
      <c r="EW114" s="469" t="str">
        <f ca="1">OFFSET($DK$373,INT((ROWS($1:106)-1)/2),MOD(ROWS($1:106)+1,2))</f>
        <v/>
      </c>
      <c r="EX114" s="7" t="str">
        <f t="shared" ca="1" si="41"/>
        <v/>
      </c>
      <c r="EY114" s="468" t="str">
        <f ca="1">OFFSET($DM$373,INT((ROWS($1:106)-1)/2),MOD(ROWS($1:106)+1,2))</f>
        <v/>
      </c>
      <c r="EZ114" s="7" t="str">
        <f ca="1">IF(EX114="","",IF(EX114=0,"",IF(EX114="AB","",RANK(EX114,$EX$9:$EX$128,1)+COUNTIF($EX$9:EX114,EX114)-1)))</f>
        <v/>
      </c>
      <c r="FA114" s="468" t="str">
        <f t="shared" ca="1" si="42"/>
        <v/>
      </c>
      <c r="FB114" s="469" t="str">
        <f ca="1">OFFSET($DK$433,INT((ROWS($1:106)-1)/2),MOD(ROWS($1:106)+1,2))</f>
        <v/>
      </c>
      <c r="FC114" s="7" t="str">
        <f t="shared" ca="1" si="44"/>
        <v/>
      </c>
      <c r="FD114" s="468" t="str">
        <f ca="1">OFFSET($DM$433,INT((ROWS($1:106)-1)/2),MOD(ROWS($1:106)+1,2))</f>
        <v/>
      </c>
      <c r="FE114" s="7" t="str">
        <f ca="1">IF(FC114="","",IF(FC114=0,"",IF(FC114="AB","",RANK(FC114,$FC$9:$FC$122,1)+COUNTIF($FC$9:FC114,FC114)-1)))</f>
        <v/>
      </c>
      <c r="FF114" s="7" t="str">
        <f t="shared" ca="1" si="45"/>
        <v/>
      </c>
      <c r="FG114" s="475"/>
    </row>
    <row r="115" spans="1:167" ht="15.75" customHeight="1" x14ac:dyDescent="0.4">
      <c r="A115" s="1639"/>
      <c r="B115" s="1831"/>
      <c r="C115" s="232" t="str">
        <f>IF(ISBLANK('JOURNÉE 2'!C116),"",'JOURNÉE 2'!C116)</f>
        <v/>
      </c>
      <c r="D115" s="98" t="str">
        <f>IF(ISBLANK('JOURNÉE 2'!D116),"",'JOURNÉE 2'!D116)</f>
        <v/>
      </c>
      <c r="E115" s="98" t="str">
        <f>IF(ISBLANK('JOURNÉE 2'!E116),"",'JOURNÉE 2'!E116)</f>
        <v/>
      </c>
      <c r="F115" s="87" t="str">
        <f>IF(ISBLANK('JOURNÉE 2'!F116),"",'JOURNÉE 2'!F116)</f>
        <v/>
      </c>
      <c r="G115" s="87" t="str">
        <f>IF(ISBLANK('JOURNÉE 2'!G116),"",'JOURNÉE 2'!G116)</f>
        <v/>
      </c>
      <c r="H115" s="470" t="str">
        <f>IF(ISBLANK('JOURNÉE 2'!I116),"",'JOURNÉE 2'!I116)</f>
        <v/>
      </c>
      <c r="I115" s="1834" t="str">
        <f>IF(ISBLANK('JOURNÉE 2'!K116),"",'JOURNÉE 2'!K116)</f>
        <v/>
      </c>
      <c r="J115" s="1466" t="str">
        <f>IF(OR(I115="",I115=0,I115=999),"",I115)</f>
        <v/>
      </c>
      <c r="K115" s="1466" t="str">
        <f>IF('JOURNÉE 1'!K116=0,"",'JOURNÉE 1'!K116)</f>
        <v/>
      </c>
      <c r="L115" s="1466" t="str">
        <f>IF(OR(K115="",K115=0,K115=999),"",K115)</f>
        <v/>
      </c>
      <c r="M115" s="87"/>
      <c r="N115" s="87"/>
      <c r="O115" s="87"/>
      <c r="P115" s="87"/>
      <c r="Q115" s="1825" t="str">
        <f>IF(I115="","",I115-$BE$5)</f>
        <v/>
      </c>
      <c r="R115" s="1466" t="str">
        <f>IF(I115="","",RANK(I115,($I$9:$K$260),1))</f>
        <v/>
      </c>
      <c r="S115" s="1466" t="str">
        <f>IF(R115&gt;20,"",IF(R115&lt;=190,40-((R115-1)*2),1))</f>
        <v/>
      </c>
      <c r="T115" s="1485" t="str">
        <f>IF(OR(I115=""),"",RANK(I115,($I$105:$I$121),1))</f>
        <v/>
      </c>
      <c r="U115" s="1485" t="str">
        <f>IF(OR(K115=""),"",RANK(K115,($K$105:$K$121),1))</f>
        <v/>
      </c>
      <c r="V115" s="1485" t="str">
        <f>IF(T115="","",IF(T115&gt;3,"",IF(T115=1,I115,IF(T115=2,I115,IF(T115=3,I115)))))</f>
        <v/>
      </c>
      <c r="W115" s="279" t="str">
        <f>IF(ISBLANK('JOURNÉE 2'!U116),"",'JOURNÉE 2'!U116)</f>
        <v/>
      </c>
      <c r="X115" s="83" t="str">
        <f t="shared" si="0"/>
        <v/>
      </c>
      <c r="Y115" s="140" t="str">
        <f>IF('JOURNÉE 1'!AB116=0,"",'JOURNÉE 1'!AB116)</f>
        <v/>
      </c>
      <c r="Z115" s="83" t="str">
        <f t="shared" si="1"/>
        <v/>
      </c>
      <c r="AA115" s="83" t="str">
        <f t="shared" si="56"/>
        <v/>
      </c>
      <c r="AB115" s="118" t="str">
        <f t="shared" si="60"/>
        <v/>
      </c>
      <c r="AC115" s="83" t="str">
        <f t="shared" si="3"/>
        <v/>
      </c>
      <c r="AD115" s="83" t="str">
        <f>IF('JOURNÉE 1'!AG116="","",'JOURNÉE 1'!AG116)</f>
        <v/>
      </c>
      <c r="AE115" s="455" t="str">
        <f t="shared" si="4"/>
        <v/>
      </c>
      <c r="AF115" s="85" t="str">
        <f t="shared" si="52"/>
        <v/>
      </c>
      <c r="AG115" s="85" t="str">
        <f t="shared" si="6"/>
        <v/>
      </c>
      <c r="AH115" s="85"/>
      <c r="AI115" s="85"/>
      <c r="AJ115" s="87"/>
      <c r="AK115" s="136"/>
      <c r="AL115" s="276" t="str">
        <f t="shared" si="7"/>
        <v/>
      </c>
      <c r="AM115" s="87" t="str">
        <f t="shared" si="8"/>
        <v/>
      </c>
      <c r="AN115" s="471" t="str">
        <f t="shared" si="53"/>
        <v/>
      </c>
      <c r="AO115" s="471" t="str">
        <f t="shared" si="10"/>
        <v/>
      </c>
      <c r="AP115" s="457" t="str">
        <f t="shared" si="11"/>
        <v/>
      </c>
      <c r="AQ115" s="270" t="str">
        <f>IF('JOURNÉE 1'!AP116="","",'JOURNÉE 1'!AP116)</f>
        <v/>
      </c>
      <c r="AR115" s="270" t="str">
        <f>IF('JOURNÉE 1'!AT116="","",'JOURNÉE 1'!AT116)</f>
        <v/>
      </c>
      <c r="AS115" s="270" t="str">
        <f t="shared" si="61"/>
        <v/>
      </c>
      <c r="AT115" s="270" t="str">
        <f t="shared" si="13"/>
        <v/>
      </c>
      <c r="AU115" s="270"/>
      <c r="AV115" s="286"/>
      <c r="AW115" s="270"/>
      <c r="AX115" s="270"/>
      <c r="AY115" s="270" t="str">
        <f t="shared" si="54"/>
        <v/>
      </c>
      <c r="AZ115" s="271" t="str">
        <f t="shared" si="15"/>
        <v/>
      </c>
      <c r="BA115" s="272" t="str">
        <f t="shared" si="16"/>
        <v/>
      </c>
      <c r="BB115" s="273" t="str">
        <f t="shared" si="62"/>
        <v/>
      </c>
      <c r="BC115" s="472" t="str">
        <f t="shared" si="18"/>
        <v/>
      </c>
      <c r="BD115" s="319"/>
      <c r="BE115" s="278" t="str">
        <f t="shared" si="19"/>
        <v/>
      </c>
      <c r="BF115" s="1639"/>
      <c r="BG115" s="1639"/>
      <c r="BH115" s="1823" t="str">
        <f>IF('JOURNÉE 1'!K116=0,"",'JOURNÉE 1'!K116)</f>
        <v/>
      </c>
      <c r="BI115" s="1815" t="str">
        <f>IF(ISBLANK('JOURNÉE 2'!K116),"",'JOURNÉE 2'!K116)</f>
        <v/>
      </c>
      <c r="BJ115" s="1817" t="str">
        <f>IF(BW115="","",BW115)</f>
        <v/>
      </c>
      <c r="BK115" s="277"/>
      <c r="BL115" s="11"/>
      <c r="BM115" s="1513" t="str">
        <f>IF(OR(C115="",C116=""),"",CONCATENATE(C115,C116))</f>
        <v/>
      </c>
      <c r="BN115" s="1606" t="str">
        <f>IF(OR('JOURNÉE 1'!C116="",'JOURNÉE 1'!C117=""),"",CONCATENATE('JOURNÉE 1'!C116,'JOURNÉE 1'!C117))</f>
        <v/>
      </c>
      <c r="BO115" s="1606" t="str">
        <f>IF(I115="","",I115)</f>
        <v/>
      </c>
      <c r="BP115" s="1855">
        <f>IF(ISNA(VLOOKUP(BM115,'JOURNÉE 1'!$BI$10:$BK$257,2,FALSE)),"",VLOOKUP(BM115,'JOURNÉE 1'!$BI$10:$BK$257,2,FALSE))</f>
        <v>0</v>
      </c>
      <c r="BQ115" s="1606" t="str">
        <f>IF(BO115="","",MIN(BO115:BP115))</f>
        <v/>
      </c>
      <c r="BR115" s="1851" t="str">
        <f>IF(BS115="","",MIN(BS115:BT115))</f>
        <v/>
      </c>
      <c r="BS115" s="1606" t="str">
        <f>IF('JOURNÉE 1'!L116=0,"",'JOURNÉE 1'!L116)</f>
        <v/>
      </c>
      <c r="BT115" s="1809" t="str">
        <f>IF(ISNA(VLOOKUP(BN115,'JOURNÉE 2'!$BE$10:$BF$257,2,FALSE)),"",VLOOKUP(BN115,'JOURNÉE 2'!$BE$10:$BF$257,2,FALSE))</f>
        <v/>
      </c>
      <c r="BU115" s="1606" t="str">
        <f>IF(BT115=BR115,"",BR115)</f>
        <v/>
      </c>
      <c r="BV115" s="1795" t="str">
        <f>IF(BP115=BQ115,"",BQ115)</f>
        <v/>
      </c>
      <c r="BW115" s="1797"/>
      <c r="BX115" s="474" t="str">
        <f t="shared" si="20"/>
        <v/>
      </c>
      <c r="BY115" s="475" t="str">
        <f>IF('JOURNÉE 1'!C116=0,"",'JOURNÉE 1'!C116)</f>
        <v/>
      </c>
      <c r="BZ115" s="7">
        <v>107</v>
      </c>
      <c r="CA115" s="1445" t="s">
        <v>586</v>
      </c>
      <c r="CB115" s="1446">
        <v>31.7</v>
      </c>
      <c r="CC115" s="1447" t="s">
        <v>587</v>
      </c>
      <c r="CD115" s="17" t="s">
        <v>434</v>
      </c>
      <c r="CE115" s="882" t="str">
        <f t="shared" si="55"/>
        <v>MAX3</v>
      </c>
      <c r="CF115" s="878" t="s">
        <v>586</v>
      </c>
      <c r="CG115" s="7"/>
      <c r="CH115" s="94"/>
      <c r="CI115" s="1301" t="str">
        <f>IF(ISNA(VLOOKUP(CA115,'JOURNÉE 1'!$C$10:$AC$257,27,FALSE)),"",VLOOKUP(CA115,'JOURNÉE 1'!$C$10:$AC$257,27,FALSE))</f>
        <v/>
      </c>
      <c r="CJ115" s="465" t="str">
        <f>IF(ISNA(VLOOKUP(CA115,'JOURNÉE 2'!$C$10:$V$259,20,FALSE)),"",VLOOKUP(CA115,'JOURNÉE 2'!$C$10:$V$259,20,FALSE))</f>
        <v/>
      </c>
      <c r="CK115" s="1263" t="str">
        <f t="shared" si="48"/>
        <v/>
      </c>
      <c r="CL115" s="1266" t="s">
        <v>2029</v>
      </c>
      <c r="CM115" s="476" t="s">
        <v>2029</v>
      </c>
      <c r="CN115" s="476" t="s">
        <v>2029</v>
      </c>
      <c r="CO115" s="476" t="s">
        <v>2029</v>
      </c>
      <c r="CP115" s="476"/>
      <c r="CQ115" s="476"/>
      <c r="CR115" s="476"/>
      <c r="CS115" s="476"/>
      <c r="CT115" s="476"/>
      <c r="CU115" s="477"/>
      <c r="CV115" s="476"/>
      <c r="CW115" s="1270"/>
      <c r="CX115" s="11"/>
      <c r="CY115" s="1551"/>
      <c r="CZ115" s="7" t="str">
        <f>IF('JOURNÉE 1'!C80="","",'JOURNÉE 1'!C80)</f>
        <v/>
      </c>
      <c r="DA115" s="7" t="str">
        <f t="shared" si="51"/>
        <v/>
      </c>
      <c r="DB115" s="7" t="str">
        <f>IF('JOURNÉE 1'!AC80=0,"",'JOURNÉE 1'!AC80)</f>
        <v/>
      </c>
      <c r="DC115" s="7" t="str">
        <f>IF('JOURNÉE 1'!AP80=0,"",'JOURNÉE 1'!AP80)</f>
        <v/>
      </c>
      <c r="DD115" s="17" t="str">
        <f>IF(ISNA(VLOOKUP(BY79,'JOURNÉE 2'!$C$46:$AJ$81,1,FALSE)),"",VLOOKUP(BY79,'JOURNÉE 2'!$C$46:$AJ$81,1,FALSE))</f>
        <v/>
      </c>
      <c r="DE115" s="7" t="str">
        <f t="array" ref="DE115">IFERROR(INDEX(DD$81:DD$116,SMALL(IF(FREQUENCY(IF(DD$81:DD$152&lt;&gt;"",MATCH(DD$81:DD$152,DD$81:DD$152,0),""),ROW(DD$81:DD$152)-81)&gt;1,ROW(DD$81:DD$152)-81,""),ROW(A35))),"")</f>
        <v/>
      </c>
      <c r="DF115" s="468" t="str">
        <f t="array" ref="DF115">IF(DE115="","",MIN(IF(CZ$81:CZ$152=$DE115,DB$81:DB$152,"")))</f>
        <v/>
      </c>
      <c r="DG115" s="468" t="str">
        <f t="array" ref="DG115">IF(DE115="","",MIN(IF(CZ$81:CZ$152=$DE115,DC$81:DC$152,"")))</f>
        <v/>
      </c>
      <c r="DH115" s="7" t="str">
        <f>IF(ISNA(VLOOKUP(DD115,'JOURNÉE 1'!$C$46:$AC$81,24,FALSE)),"",VLOOKUP(DD115,'JOURNÉE 1'!$C$46:$AC$81,24,FALSE))</f>
        <v/>
      </c>
      <c r="DI115" s="7" t="str">
        <f>IF(ISNA(VLOOKUP(DD115,'JOURNÉE 1'!$C$46:$AP$81,35,FALSE)),"",VLOOKUP(DD115,'JOURNÉE 1'!$C$46:$AP$81,35,FALSE))</f>
        <v/>
      </c>
      <c r="DJ115" s="7" t="str">
        <f t="shared" si="24"/>
        <v/>
      </c>
      <c r="DK115" s="7" t="str">
        <f t="shared" si="25"/>
        <v/>
      </c>
      <c r="DL115" s="468" t="str">
        <f t="shared" si="26"/>
        <v/>
      </c>
      <c r="DM115" s="468" t="str">
        <f t="shared" si="27"/>
        <v/>
      </c>
      <c r="DN115" s="7" t="str">
        <f t="shared" si="28"/>
        <v/>
      </c>
      <c r="DO115" s="7"/>
      <c r="DP115" s="7"/>
      <c r="DQ115" s="7"/>
      <c r="DR115" s="11"/>
      <c r="DS115" s="469" t="str">
        <f ca="1">OFFSET($DK$9,INT((ROWS($1:107)-1)/2),MOD(ROWS($1:107)+1,2))</f>
        <v/>
      </c>
      <c r="DT115" s="7" t="str">
        <f t="shared" ca="1" si="29"/>
        <v/>
      </c>
      <c r="DU115" s="468" t="str">
        <f ca="1">OFFSET($DM$9,INT((ROWS($1:107)-1)/2),MOD(ROWS($1:107)+1,2))</f>
        <v/>
      </c>
      <c r="DV115" s="7" t="str">
        <f ca="1">IF(DT115="","",IF(DT115=0,"",IF(DT115="AB","",RANK(DT115,$DT$9:$DT$151,1)+COUNTIF($DT$9:DT115,DT115)-1)))</f>
        <v/>
      </c>
      <c r="DW115" s="468" t="str">
        <f t="shared" ca="1" si="30"/>
        <v/>
      </c>
      <c r="DX115" s="469" t="str">
        <f ca="1">OFFSET($DK$81,INT((ROWS($1:107)-1)/2),MOD(ROWS($1:107)+1,2))</f>
        <v/>
      </c>
      <c r="DY115" s="7" t="str">
        <f t="shared" ca="1" si="31"/>
        <v/>
      </c>
      <c r="DZ115" s="468" t="str">
        <f ca="1">OFFSET($DM$81,INT((ROWS($1:107)-1)/2),MOD(ROWS($1:107)+1,2))</f>
        <v/>
      </c>
      <c r="EA115" s="7" t="str">
        <f ca="1">IF(DY115="","",IF(DY115=0,"",IF(DY115="AB","",RANK(DY115,$DY$9:$DY$151,1)+COUNTIF($DY$9:DY115,DY115)-1)))</f>
        <v/>
      </c>
      <c r="EB115" s="468" t="str">
        <f t="shared" ca="1" si="32"/>
        <v/>
      </c>
      <c r="EC115" s="475"/>
      <c r="ED115" s="7"/>
      <c r="EE115" s="7"/>
      <c r="EF115" s="7"/>
      <c r="EG115" s="7"/>
      <c r="EH115" s="7"/>
      <c r="EI115" s="7"/>
      <c r="EJ115" s="7"/>
      <c r="EK115" s="7"/>
      <c r="EL115" s="7"/>
      <c r="EM115" s="469" t="str">
        <f ca="1">OFFSET($DK$237,INT((ROWS($1:107)-1)/2),MOD(ROWS($1:107)+1,2))</f>
        <v/>
      </c>
      <c r="EN115" s="7" t="str">
        <f t="shared" ca="1" si="63"/>
        <v/>
      </c>
      <c r="EO115" s="468" t="str">
        <f ca="1">OFFSET($DM$237,INT((ROWS($1:107)-1)/2),MOD(ROWS($1:107)+1,2))</f>
        <v/>
      </c>
      <c r="EP115" s="7" t="str">
        <f ca="1">IF(EN115="","",IF(EN115=0,"",IF(EN115="AB","",RANK(EN115,$EN$9:$EN$128,1)+COUNTIF($EN$9:EN115,EN115)-1)))</f>
        <v/>
      </c>
      <c r="EQ115" s="94" t="str">
        <f t="shared" ca="1" si="64"/>
        <v/>
      </c>
      <c r="ER115" s="469" t="str">
        <f ca="1">OFFSET($DK$305,INT((ROWS($1:107)-1)/2),MOD(ROWS($1:107)+1,2))</f>
        <v/>
      </c>
      <c r="ES115" s="7" t="str">
        <f t="shared" ca="1" si="39"/>
        <v/>
      </c>
      <c r="ET115" s="468" t="str">
        <f ca="1">OFFSET($DM$305,INT((ROWS($1:107)-1)/2),MOD(ROWS($1:107)+1,2))</f>
        <v/>
      </c>
      <c r="EU115" s="7" t="str">
        <f ca="1">IF(ES115="","",IF(ES115=0,"",IF(ES115="AB","",RANK(ES115,$ES$9:$ES$180,1)+COUNTIF($ES$9:ES115,ES115)-1)))</f>
        <v/>
      </c>
      <c r="EV115" s="468" t="str">
        <f t="shared" ca="1" si="40"/>
        <v/>
      </c>
      <c r="EW115" s="469" t="str">
        <f ca="1">OFFSET($DK$373,INT((ROWS($1:107)-1)/2),MOD(ROWS($1:107)+1,2))</f>
        <v/>
      </c>
      <c r="EX115" s="7" t="str">
        <f t="shared" ca="1" si="41"/>
        <v/>
      </c>
      <c r="EY115" s="468" t="str">
        <f ca="1">OFFSET($DM$373,INT((ROWS($1:107)-1)/2),MOD(ROWS($1:107)+1,2))</f>
        <v/>
      </c>
      <c r="EZ115" s="7" t="str">
        <f ca="1">IF(EX115="","",IF(EX115=0,"",IF(EX115="AB","",RANK(EX115,$EX$9:$EX$128,1)+COUNTIF($EX$9:EX115,EX115)-1)))</f>
        <v/>
      </c>
      <c r="FA115" s="468" t="str">
        <f t="shared" ca="1" si="42"/>
        <v/>
      </c>
      <c r="FB115" s="469" t="str">
        <f ca="1">OFFSET($DK$433,INT((ROWS($1:107)-1)/2),MOD(ROWS($1:107)+1,2))</f>
        <v/>
      </c>
      <c r="FC115" s="7" t="str">
        <f t="shared" ca="1" si="44"/>
        <v/>
      </c>
      <c r="FD115" s="468" t="str">
        <f ca="1">OFFSET($DM$433,INT((ROWS($1:107)-1)/2),MOD(ROWS($1:107)+1,2))</f>
        <v/>
      </c>
      <c r="FE115" s="7" t="str">
        <f ca="1">IF(FC115="","",IF(FC115=0,"",IF(FC115="AB","",RANK(FC115,$FC$9:$FC$122,1)+COUNTIF($FC$9:FC115,FC115)-1)))</f>
        <v/>
      </c>
      <c r="FF115" s="7" t="str">
        <f t="shared" ca="1" si="45"/>
        <v/>
      </c>
      <c r="FG115" s="475"/>
    </row>
    <row r="116" spans="1:167" ht="15.75" customHeight="1" thickBot="1" x14ac:dyDescent="0.45">
      <c r="A116" s="1639"/>
      <c r="B116" s="1483"/>
      <c r="C116" s="232" t="str">
        <f>IF(ISBLANK('JOURNÉE 2'!C117),"",'JOURNÉE 2'!C117)</f>
        <v/>
      </c>
      <c r="D116" s="98" t="str">
        <f>IF(ISBLANK('JOURNÉE 2'!D117),"",'JOURNÉE 2'!D117)</f>
        <v/>
      </c>
      <c r="E116" s="98" t="str">
        <f>IF(ISBLANK('JOURNÉE 2'!E117),"",'JOURNÉE 2'!E117)</f>
        <v/>
      </c>
      <c r="F116" s="87" t="str">
        <f>IF(ISBLANK('JOURNÉE 2'!F117),"",'JOURNÉE 2'!F117)</f>
        <v/>
      </c>
      <c r="G116" s="87" t="str">
        <f>IF(ISBLANK('JOURNÉE 2'!G117),"",'JOURNÉE 2'!G117)</f>
        <v/>
      </c>
      <c r="H116" s="470" t="str">
        <f>IF(ISBLANK('JOURNÉE 2'!I117),"",'JOURNÉE 2'!I117)</f>
        <v/>
      </c>
      <c r="I116" s="1833"/>
      <c r="J116" s="1465"/>
      <c r="K116" s="1465"/>
      <c r="L116" s="1465"/>
      <c r="M116" s="87"/>
      <c r="N116" s="87"/>
      <c r="O116" s="87"/>
      <c r="P116" s="87"/>
      <c r="Q116" s="1847"/>
      <c r="R116" s="1465"/>
      <c r="S116" s="1465"/>
      <c r="T116" s="1465"/>
      <c r="U116" s="1465"/>
      <c r="V116" s="1465"/>
      <c r="W116" s="279" t="str">
        <f>IF(ISBLANK('JOURNÉE 2'!U117),"",'JOURNÉE 2'!U117)</f>
        <v/>
      </c>
      <c r="X116" s="83" t="str">
        <f t="shared" si="0"/>
        <v/>
      </c>
      <c r="Y116" s="140" t="str">
        <f>IF('JOURNÉE 1'!AB117=0,"",'JOURNÉE 1'!AB117)</f>
        <v/>
      </c>
      <c r="Z116" s="83" t="str">
        <f t="shared" si="1"/>
        <v/>
      </c>
      <c r="AA116" s="83" t="str">
        <f t="shared" si="56"/>
        <v/>
      </c>
      <c r="AB116" s="118" t="str">
        <f t="shared" si="60"/>
        <v/>
      </c>
      <c r="AC116" s="83" t="str">
        <f t="shared" si="3"/>
        <v/>
      </c>
      <c r="AD116" s="83" t="str">
        <f>IF('JOURNÉE 1'!AG117="","",'JOURNÉE 1'!AG117)</f>
        <v/>
      </c>
      <c r="AE116" s="455" t="str">
        <f t="shared" si="4"/>
        <v/>
      </c>
      <c r="AF116" s="85" t="str">
        <f t="shared" si="52"/>
        <v/>
      </c>
      <c r="AG116" s="85" t="str">
        <f t="shared" si="6"/>
        <v/>
      </c>
      <c r="AH116" s="85"/>
      <c r="AI116" s="85"/>
      <c r="AJ116" s="87"/>
      <c r="AK116" s="136"/>
      <c r="AL116" s="276" t="str">
        <f t="shared" si="7"/>
        <v/>
      </c>
      <c r="AM116" s="87" t="str">
        <f t="shared" si="8"/>
        <v/>
      </c>
      <c r="AN116" s="471" t="str">
        <f t="shared" si="53"/>
        <v/>
      </c>
      <c r="AO116" s="471" t="str">
        <f t="shared" si="10"/>
        <v/>
      </c>
      <c r="AP116" s="457" t="str">
        <f t="shared" si="11"/>
        <v/>
      </c>
      <c r="AQ116" s="270" t="str">
        <f>IF('JOURNÉE 1'!AP117="","",'JOURNÉE 1'!AP117)</f>
        <v/>
      </c>
      <c r="AR116" s="270" t="str">
        <f>IF('JOURNÉE 1'!AT117="","",'JOURNÉE 1'!AT117)</f>
        <v/>
      </c>
      <c r="AS116" s="270" t="str">
        <f t="shared" si="61"/>
        <v/>
      </c>
      <c r="AT116" s="270" t="str">
        <f t="shared" si="13"/>
        <v/>
      </c>
      <c r="AU116" s="270"/>
      <c r="AV116" s="286"/>
      <c r="AW116" s="270"/>
      <c r="AX116" s="270"/>
      <c r="AY116" s="270" t="str">
        <f t="shared" si="54"/>
        <v/>
      </c>
      <c r="AZ116" s="271" t="str">
        <f t="shared" si="15"/>
        <v/>
      </c>
      <c r="BA116" s="272" t="str">
        <f t="shared" si="16"/>
        <v/>
      </c>
      <c r="BB116" s="273" t="str">
        <f t="shared" si="62"/>
        <v/>
      </c>
      <c r="BC116" s="472" t="str">
        <f t="shared" si="18"/>
        <v/>
      </c>
      <c r="BD116" s="319"/>
      <c r="BE116" s="278" t="str">
        <f t="shared" si="19"/>
        <v/>
      </c>
      <c r="BF116" s="1639"/>
      <c r="BG116" s="1639"/>
      <c r="BH116" s="1833"/>
      <c r="BI116" s="1465"/>
      <c r="BJ116" s="1849"/>
      <c r="BK116" s="277"/>
      <c r="BL116" s="11"/>
      <c r="BM116" s="1723"/>
      <c r="BN116" s="1528"/>
      <c r="BO116" s="1528"/>
      <c r="BP116" s="1528"/>
      <c r="BQ116" s="1528"/>
      <c r="BR116" s="1852"/>
      <c r="BS116" s="1528"/>
      <c r="BT116" s="1514"/>
      <c r="BU116" s="1528"/>
      <c r="BV116" s="1796"/>
      <c r="BW116" s="1798"/>
      <c r="BX116" s="474" t="str">
        <f t="shared" si="20"/>
        <v/>
      </c>
      <c r="BY116" s="475" t="str">
        <f>IF('JOURNÉE 1'!C117=0,"",'JOURNÉE 1'!C117)</f>
        <v/>
      </c>
      <c r="BZ116" s="7">
        <v>108</v>
      </c>
      <c r="CA116" s="1445" t="s">
        <v>1881</v>
      </c>
      <c r="CB116" s="1446">
        <v>36</v>
      </c>
      <c r="CC116" s="1447" t="s">
        <v>1899</v>
      </c>
      <c r="CD116" s="17" t="s">
        <v>434</v>
      </c>
      <c r="CE116" s="882" t="str">
        <f t="shared" si="55"/>
        <v>MAX3</v>
      </c>
      <c r="CF116" s="878" t="s">
        <v>588</v>
      </c>
      <c r="CG116" s="7"/>
      <c r="CH116" s="94"/>
      <c r="CI116" s="1301" t="str">
        <f>IF(ISNA(VLOOKUP(CA116,'JOURNÉE 1'!$C$10:$AC$257,27,FALSE)),"",VLOOKUP(CA116,'JOURNÉE 1'!$C$10:$AC$257,27,FALSE))</f>
        <v/>
      </c>
      <c r="CJ116" s="465" t="str">
        <f>IF(ISNA(VLOOKUP(CA116,'JOURNÉE 2'!$C$10:$V$259,20,FALSE)),"",VLOOKUP(CA116,'JOURNÉE 2'!$C$10:$V$259,20,FALSE))</f>
        <v/>
      </c>
      <c r="CK116" s="1263" t="str">
        <f t="shared" si="48"/>
        <v/>
      </c>
      <c r="CL116" s="1266" t="s">
        <v>2029</v>
      </c>
      <c r="CM116" s="476" t="s">
        <v>2029</v>
      </c>
      <c r="CN116" s="476" t="s">
        <v>2029</v>
      </c>
      <c r="CO116" s="476" t="s">
        <v>2029</v>
      </c>
      <c r="CP116" s="476"/>
      <c r="CQ116" s="476"/>
      <c r="CR116" s="476"/>
      <c r="CS116" s="476"/>
      <c r="CT116" s="476"/>
      <c r="CU116" s="477"/>
      <c r="CV116" s="476"/>
      <c r="CW116" s="1270"/>
      <c r="CX116" s="11"/>
      <c r="CY116" s="1793"/>
      <c r="CZ116" s="492" t="str">
        <f>IF('JOURNÉE 1'!C81="","",'JOURNÉE 1'!C81)</f>
        <v/>
      </c>
      <c r="DA116" s="492" t="str">
        <f t="shared" si="51"/>
        <v/>
      </c>
      <c r="DB116" s="492" t="str">
        <f>IF('JOURNÉE 1'!AC81=0,"",'JOURNÉE 1'!AC81)</f>
        <v/>
      </c>
      <c r="DC116" s="492" t="str">
        <f>IF('JOURNÉE 1'!AP81=0,"",'JOURNÉE 1'!AP81)</f>
        <v/>
      </c>
      <c r="DD116" s="1020" t="str">
        <f>IF(ISNA(VLOOKUP(BY80,'JOURNÉE 2'!$C$46:$AJ$81,1,FALSE)),"",VLOOKUP(BY80,'JOURNÉE 2'!$C$46:$AJ$81,1,FALSE))</f>
        <v/>
      </c>
      <c r="DE116" s="492" t="str">
        <f t="array" ref="DE116">IFERROR(INDEX(DD$81:DD$116,SMALL(IF(FREQUENCY(IF(DD$81:DD$152&lt;&gt;"",MATCH(DD$81:DD$152,DD$81:DD$152,0),""),ROW(DD$81:DD$152)-81)&gt;1,ROW(DD$81:DD$152)-81,""),ROW(A36))),"")</f>
        <v/>
      </c>
      <c r="DF116" s="493" t="str">
        <f t="array" ref="DF116">IF(DE116="","",MIN(IF(CZ$81:CZ$152=$DE116,DB$81:DB$152,"")))</f>
        <v/>
      </c>
      <c r="DG116" s="493" t="str">
        <f t="array" ref="DG116">IF(DE116="","",MIN(IF(CZ$81:CZ$152=$DE116,DC$81:DC$152,"")))</f>
        <v/>
      </c>
      <c r="DH116" s="492" t="str">
        <f>IF(ISNA(VLOOKUP(DD116,'JOURNÉE 1'!$C$46:$AC$81,24,FALSE)),"",VLOOKUP(DD116,'JOURNÉE 1'!$C$46:$AC$81,24,FALSE))</f>
        <v/>
      </c>
      <c r="DI116" s="492" t="str">
        <f>IF(ISNA(VLOOKUP(DD116,'JOURNÉE 1'!$C$46:$AP$81,35,FALSE)),"",VLOOKUP(DD116,'JOURNÉE 1'!$C$46:$AP$81,35,FALSE))</f>
        <v/>
      </c>
      <c r="DJ116" s="492" t="str">
        <f t="shared" si="24"/>
        <v/>
      </c>
      <c r="DK116" s="492" t="str">
        <f t="shared" si="25"/>
        <v/>
      </c>
      <c r="DL116" s="493" t="str">
        <f t="shared" si="26"/>
        <v/>
      </c>
      <c r="DM116" s="493" t="str">
        <f t="shared" si="27"/>
        <v/>
      </c>
      <c r="DN116" s="492" t="str">
        <f t="shared" si="28"/>
        <v/>
      </c>
      <c r="DO116" s="492"/>
      <c r="DP116" s="492"/>
      <c r="DQ116" s="492"/>
      <c r="DR116" s="494"/>
      <c r="DS116" s="469" t="str">
        <f ca="1">OFFSET($DK$9,INT((ROWS($1:108)-1)/2),MOD(ROWS($1:108)+1,2))</f>
        <v/>
      </c>
      <c r="DT116" s="7" t="str">
        <f t="shared" ca="1" si="29"/>
        <v/>
      </c>
      <c r="DU116" s="468" t="str">
        <f ca="1">OFFSET($DM$9,INT((ROWS($1:108)-1)/2),MOD(ROWS($1:108)+1,2))</f>
        <v/>
      </c>
      <c r="DV116" s="7" t="str">
        <f ca="1">IF(DT116="","",IF(DT116=0,"",IF(DT116="AB","",RANK(DT116,$DT$9:$DT$151,1)+COUNTIF($DT$9:DT116,DT116)-1)))</f>
        <v/>
      </c>
      <c r="DW116" s="468" t="str">
        <f t="shared" ca="1" si="30"/>
        <v/>
      </c>
      <c r="DX116" s="469" t="str">
        <f ca="1">OFFSET($DK$81,INT((ROWS($1:108)-1)/2),MOD(ROWS($1:108)+1,2))</f>
        <v/>
      </c>
      <c r="DY116" s="7" t="str">
        <f t="shared" ca="1" si="31"/>
        <v/>
      </c>
      <c r="DZ116" s="468" t="str">
        <f ca="1">OFFSET($DM$81,INT((ROWS($1:108)-1)/2),MOD(ROWS($1:108)+1,2))</f>
        <v/>
      </c>
      <c r="EA116" s="7" t="str">
        <f ca="1">IF(DY116="","",IF(DY116=0,"",IF(DY116="AB","",RANK(DY116,$DY$9:$DY$151,1)+COUNTIF($DY$9:DY116,DY116)-1)))</f>
        <v/>
      </c>
      <c r="EB116" s="468" t="str">
        <f t="shared" ca="1" si="32"/>
        <v/>
      </c>
      <c r="EC116" s="475"/>
      <c r="ED116" s="7"/>
      <c r="EE116" s="7"/>
      <c r="EF116" s="7"/>
      <c r="EG116" s="7"/>
      <c r="EH116" s="7"/>
      <c r="EI116" s="7"/>
      <c r="EJ116" s="7"/>
      <c r="EK116" s="7"/>
      <c r="EL116" s="7"/>
      <c r="EM116" s="469" t="str">
        <f ca="1">OFFSET($DK$237,INT((ROWS($1:108)-1)/2),MOD(ROWS($1:108)+1,2))</f>
        <v/>
      </c>
      <c r="EN116" s="7" t="str">
        <f t="shared" ca="1" si="63"/>
        <v/>
      </c>
      <c r="EO116" s="468" t="str">
        <f ca="1">OFFSET($DM$237,INT((ROWS($1:108)-1)/2),MOD(ROWS($1:108)+1,2))</f>
        <v/>
      </c>
      <c r="EP116" s="7" t="str">
        <f ca="1">IF(EN116="","",IF(EN116=0,"",IF(EN116="AB","",RANK(EN116,$EN$9:$EN$128,1)+COUNTIF($EN$9:EN116,EN116)-1)))</f>
        <v/>
      </c>
      <c r="EQ116" s="94" t="str">
        <f t="shared" ca="1" si="64"/>
        <v/>
      </c>
      <c r="ER116" s="469" t="str">
        <f ca="1">OFFSET($DK$305,INT((ROWS($1:108)-1)/2),MOD(ROWS($1:108)+1,2))</f>
        <v/>
      </c>
      <c r="ES116" s="7" t="str">
        <f t="shared" ca="1" si="39"/>
        <v/>
      </c>
      <c r="ET116" s="468" t="str">
        <f ca="1">OFFSET($DM$305,INT((ROWS($1:108)-1)/2),MOD(ROWS($1:108)+1,2))</f>
        <v/>
      </c>
      <c r="EU116" s="7" t="str">
        <f ca="1">IF(ES116="","",IF(ES116=0,"",IF(ES116="AB","",RANK(ES116,$ES$9:$ES$180,1)+COUNTIF($ES$9:ES116,ES116)-1)))</f>
        <v/>
      </c>
      <c r="EV116" s="468" t="str">
        <f t="shared" ca="1" si="40"/>
        <v/>
      </c>
      <c r="EW116" s="469" t="str">
        <f ca="1">OFFSET($DK$373,INT((ROWS($1:108)-1)/2),MOD(ROWS($1:108)+1,2))</f>
        <v/>
      </c>
      <c r="EX116" s="7" t="str">
        <f t="shared" ca="1" si="41"/>
        <v/>
      </c>
      <c r="EY116" s="468" t="str">
        <f ca="1">OFFSET($DM$373,INT((ROWS($1:108)-1)/2),MOD(ROWS($1:108)+1,2))</f>
        <v/>
      </c>
      <c r="EZ116" s="7" t="str">
        <f ca="1">IF(EX116="","",IF(EX116=0,"",IF(EX116="AB","",RANK(EX116,$EX$9:$EX$128,1)+COUNTIF($EX$9:EX116,EX116)-1)))</f>
        <v/>
      </c>
      <c r="FA116" s="468" t="str">
        <f t="shared" ca="1" si="42"/>
        <v/>
      </c>
      <c r="FB116" s="469" t="str">
        <f ca="1">OFFSET($DK$433,INT((ROWS($1:108)-1)/2),MOD(ROWS($1:108)+1,2))</f>
        <v/>
      </c>
      <c r="FC116" s="7" t="str">
        <f t="shared" ca="1" si="44"/>
        <v/>
      </c>
      <c r="FD116" s="468" t="str">
        <f ca="1">OFFSET($DM$433,INT((ROWS($1:108)-1)/2),MOD(ROWS($1:108)+1,2))</f>
        <v/>
      </c>
      <c r="FE116" s="7" t="str">
        <f ca="1">IF(FC116="","",IF(FC116=0,"",IF(FC116="AB","",RANK(FC116,$FC$9:$FC$122,1)+COUNTIF($FC$9:FC116,FC116)-1)))</f>
        <v/>
      </c>
      <c r="FF116" s="7" t="str">
        <f t="shared" ca="1" si="45"/>
        <v/>
      </c>
      <c r="FG116" s="475"/>
    </row>
    <row r="117" spans="1:167" ht="15.75" customHeight="1" thickTop="1" x14ac:dyDescent="0.4">
      <c r="A117" s="1639"/>
      <c r="B117" s="1830"/>
      <c r="C117" s="232" t="str">
        <f>IF(ISBLANK('JOURNÉE 2'!C118),"",'JOURNÉE 2'!C118)</f>
        <v/>
      </c>
      <c r="D117" s="98" t="str">
        <f>IF(ISBLANK('JOURNÉE 2'!D118),"",'JOURNÉE 2'!D118)</f>
        <v/>
      </c>
      <c r="E117" s="98" t="str">
        <f>IF(ISBLANK('JOURNÉE 2'!E118),"",'JOURNÉE 2'!E118)</f>
        <v/>
      </c>
      <c r="F117" s="87" t="str">
        <f>IF(ISBLANK('JOURNÉE 2'!F118),"",'JOURNÉE 2'!F118)</f>
        <v/>
      </c>
      <c r="G117" s="87" t="str">
        <f>IF(ISBLANK('JOURNÉE 2'!G118),"",'JOURNÉE 2'!G118)</f>
        <v/>
      </c>
      <c r="H117" s="470" t="str">
        <f>IF(ISBLANK('JOURNÉE 2'!I118),"",'JOURNÉE 2'!I118)</f>
        <v/>
      </c>
      <c r="I117" s="1823" t="str">
        <f>IF(ISBLANK('JOURNÉE 2'!K118),"",'JOURNÉE 2'!K118)</f>
        <v/>
      </c>
      <c r="J117" s="1815" t="str">
        <f>IF(OR(I117="",I117=0,I117=999),"",I117)</f>
        <v/>
      </c>
      <c r="K117" s="1815" t="str">
        <f>IF('JOURNÉE 1'!K118=0,"",'JOURNÉE 1'!K118)</f>
        <v/>
      </c>
      <c r="L117" s="1815" t="str">
        <f>IF(OR(K117="",K117=0,K117=999),"",K117)</f>
        <v/>
      </c>
      <c r="M117" s="87"/>
      <c r="N117" s="87"/>
      <c r="O117" s="87"/>
      <c r="P117" s="87"/>
      <c r="Q117" s="1846" t="str">
        <f>IF(I117="","",I117-$BE$5)</f>
        <v/>
      </c>
      <c r="R117" s="1815" t="str">
        <f>IF(I117="","",RANK(I117,($I$9:$K$260),1))</f>
        <v/>
      </c>
      <c r="S117" s="1815" t="str">
        <f>IF(R117&gt;20,"",IF(R117&lt;=190,40-((R117-1)*2),1))</f>
        <v/>
      </c>
      <c r="T117" s="1485" t="str">
        <f>IF(OR(I117=""),"",RANK(I117,($I$105:$I$121),1))</f>
        <v/>
      </c>
      <c r="U117" s="1485" t="str">
        <f>IF(OR(K117=""),"",RANK(K117,($K$105:$K$121),1))</f>
        <v/>
      </c>
      <c r="V117" s="1485" t="str">
        <f>IF(T117="","",IF(T117&gt;3,"",IF(T117=1,I117,IF(T117=2,I117,IF(T117=3,I117)))))</f>
        <v/>
      </c>
      <c r="W117" s="275" t="str">
        <f>IF(ISBLANK('JOURNÉE 2'!U118),"",'JOURNÉE 2'!U118)</f>
        <v/>
      </c>
      <c r="X117" s="83" t="str">
        <f t="shared" si="0"/>
        <v/>
      </c>
      <c r="Y117" s="140" t="str">
        <f>IF('JOURNÉE 1'!AB118=0,"",'JOURNÉE 1'!AB118)</f>
        <v/>
      </c>
      <c r="Z117" s="83" t="str">
        <f t="shared" si="1"/>
        <v/>
      </c>
      <c r="AA117" s="83" t="str">
        <f t="shared" si="56"/>
        <v/>
      </c>
      <c r="AB117" s="118" t="str">
        <f t="shared" si="60"/>
        <v/>
      </c>
      <c r="AC117" s="83" t="str">
        <f t="shared" si="3"/>
        <v/>
      </c>
      <c r="AD117" s="83" t="str">
        <f>IF('JOURNÉE 1'!AG118="","",'JOURNÉE 1'!AG118)</f>
        <v/>
      </c>
      <c r="AE117" s="455" t="str">
        <f t="shared" si="4"/>
        <v/>
      </c>
      <c r="AF117" s="471" t="str">
        <f t="shared" si="52"/>
        <v/>
      </c>
      <c r="AG117" s="471" t="str">
        <f t="shared" si="6"/>
        <v/>
      </c>
      <c r="AH117" s="471"/>
      <c r="AI117" s="471"/>
      <c r="AJ117" s="83"/>
      <c r="AK117" s="140"/>
      <c r="AL117" s="276" t="str">
        <f t="shared" si="7"/>
        <v/>
      </c>
      <c r="AM117" s="83" t="str">
        <f t="shared" si="8"/>
        <v/>
      </c>
      <c r="AN117" s="471" t="str">
        <f t="shared" si="53"/>
        <v/>
      </c>
      <c r="AO117" s="471" t="str">
        <f t="shared" si="10"/>
        <v/>
      </c>
      <c r="AP117" s="457" t="str">
        <f t="shared" si="11"/>
        <v/>
      </c>
      <c r="AQ117" s="270" t="str">
        <f>IF('JOURNÉE 1'!AP118="","",'JOURNÉE 1'!AP118)</f>
        <v/>
      </c>
      <c r="AR117" s="270" t="str">
        <f>IF('JOURNÉE 1'!AT118="","",'JOURNÉE 1'!AT118)</f>
        <v/>
      </c>
      <c r="AS117" s="270" t="str">
        <f t="shared" si="61"/>
        <v/>
      </c>
      <c r="AT117" s="270" t="str">
        <f t="shared" si="13"/>
        <v/>
      </c>
      <c r="AU117" s="270"/>
      <c r="AV117" s="286"/>
      <c r="AW117" s="270"/>
      <c r="AX117" s="270"/>
      <c r="AY117" s="270" t="str">
        <f t="shared" si="54"/>
        <v/>
      </c>
      <c r="AZ117" s="271" t="str">
        <f t="shared" si="15"/>
        <v/>
      </c>
      <c r="BA117" s="272" t="str">
        <f t="shared" si="16"/>
        <v/>
      </c>
      <c r="BB117" s="273" t="str">
        <f t="shared" si="62"/>
        <v/>
      </c>
      <c r="BC117" s="472" t="str">
        <f t="shared" si="18"/>
        <v/>
      </c>
      <c r="BD117" s="319"/>
      <c r="BE117" s="278" t="str">
        <f t="shared" si="19"/>
        <v/>
      </c>
      <c r="BF117" s="1639"/>
      <c r="BG117" s="1639"/>
      <c r="BH117" s="1823" t="str">
        <f>IF('JOURNÉE 1'!K118=0,"",'JOURNÉE 1'!K118)</f>
        <v/>
      </c>
      <c r="BI117" s="1815" t="str">
        <f>IF(ISBLANK('JOURNÉE 2'!K118),"",'JOURNÉE 2'!K118)</f>
        <v/>
      </c>
      <c r="BJ117" s="1817" t="str">
        <f>IF(BW117="","",BW117)</f>
        <v/>
      </c>
      <c r="BK117" s="483"/>
      <c r="BL117" s="11"/>
      <c r="BM117" s="1513" t="str">
        <f>IF(OR(C117="",C118=""),"",CONCATENATE(C117,C118))</f>
        <v/>
      </c>
      <c r="BN117" s="1606" t="str">
        <f>IF(OR('JOURNÉE 1'!C118="",'JOURNÉE 1'!C119=""),"",CONCATENATE('JOURNÉE 1'!C118,'JOURNÉE 1'!C119))</f>
        <v/>
      </c>
      <c r="BO117" s="1606" t="str">
        <f>IF(I117="","",I117)</f>
        <v/>
      </c>
      <c r="BP117" s="1855">
        <f>IF(ISNA(VLOOKUP(BM117,'JOURNÉE 1'!$BI$10:$BK$257,2,FALSE)),"",VLOOKUP(BM117,'JOURNÉE 1'!$BI$10:$BK$257,2,FALSE))</f>
        <v>0</v>
      </c>
      <c r="BQ117" s="1606" t="str">
        <f>IF(BO117="","",MIN(BO117:BP117))</f>
        <v/>
      </c>
      <c r="BR117" s="1851" t="str">
        <f>IF(BS117="","",MIN(BS117:BT117))</f>
        <v/>
      </c>
      <c r="BS117" s="1606" t="str">
        <f>IF('JOURNÉE 1'!L118=0,"",'JOURNÉE 1'!L118)</f>
        <v/>
      </c>
      <c r="BT117" s="1809" t="str">
        <f>IF(ISNA(VLOOKUP(BN117,'JOURNÉE 2'!$BE$10:$BF$257,2,FALSE)),"",VLOOKUP(BN117,'JOURNÉE 2'!$BE$10:$BF$257,2,FALSE))</f>
        <v/>
      </c>
      <c r="BU117" s="1606" t="str">
        <f>IF(BT117=BR117,"",BR117)</f>
        <v/>
      </c>
      <c r="BV117" s="1795" t="str">
        <f>IF(BP117=BQ117,"",BQ117)</f>
        <v/>
      </c>
      <c r="BW117" s="1797"/>
      <c r="BX117" s="474" t="str">
        <f t="shared" si="20"/>
        <v/>
      </c>
      <c r="BY117" s="475" t="str">
        <f>IF('JOURNÉE 1'!C118=0,"",'JOURNÉE 1'!C118)</f>
        <v/>
      </c>
      <c r="BZ117" s="7">
        <v>109</v>
      </c>
      <c r="CA117" s="1445" t="s">
        <v>1583</v>
      </c>
      <c r="CB117" s="1446">
        <v>36</v>
      </c>
      <c r="CC117" s="1447" t="s">
        <v>1587</v>
      </c>
      <c r="CD117" s="17" t="s">
        <v>434</v>
      </c>
      <c r="CE117" s="882" t="str">
        <f t="shared" si="55"/>
        <v>MAX3</v>
      </c>
      <c r="CF117" s="878" t="s">
        <v>589</v>
      </c>
      <c r="CG117" s="7"/>
      <c r="CH117" s="94"/>
      <c r="CI117" s="1301" t="str">
        <f>IF(ISNA(VLOOKUP(CA117,'JOURNÉE 1'!$C$10:$AC$257,27,FALSE)),"",VLOOKUP(CA117,'JOURNÉE 1'!$C$10:$AC$257,27,FALSE))</f>
        <v/>
      </c>
      <c r="CJ117" s="465" t="str">
        <f>IF(ISNA(VLOOKUP(CA117,'JOURNÉE 2'!$C$10:$V$259,20,FALSE)),"",VLOOKUP(CA117,'JOURNÉE 2'!$C$10:$V$259,20,FALSE))</f>
        <v/>
      </c>
      <c r="CK117" s="1263" t="str">
        <f t="shared" si="48"/>
        <v/>
      </c>
      <c r="CL117" s="1266" t="s">
        <v>2029</v>
      </c>
      <c r="CM117" s="476" t="s">
        <v>2029</v>
      </c>
      <c r="CN117" s="476" t="s">
        <v>2029</v>
      </c>
      <c r="CO117" s="476" t="s">
        <v>2029</v>
      </c>
      <c r="CP117" s="476"/>
      <c r="CQ117" s="476"/>
      <c r="CR117" s="476"/>
      <c r="CS117" s="476"/>
      <c r="CT117" s="476"/>
      <c r="CU117" s="477"/>
      <c r="CV117" s="476"/>
      <c r="CW117" s="1270"/>
      <c r="CX117" s="11"/>
      <c r="CY117" s="1794" t="s">
        <v>591</v>
      </c>
      <c r="CZ117" s="7" t="str">
        <f>IF('JOURNÉE 2'!C46="","",'JOURNÉE 2'!C46)</f>
        <v>53360.06.0011</v>
      </c>
      <c r="DA117" s="7" t="str">
        <f t="shared" si="51"/>
        <v>53360.06.0011-J2</v>
      </c>
      <c r="DB117" s="7">
        <f>IF('JOURNÉE 2'!V46="","",'JOURNÉE 2'!V46)</f>
        <v>68</v>
      </c>
      <c r="DC117" s="7">
        <f>IF('JOURNÉE 2'!AJ46=0,"",'JOURNÉE 2'!AJ46)</f>
        <v>73.599999999999994</v>
      </c>
      <c r="DD117" s="17" t="str">
        <f>IF(ISNA(VLOOKUP(BX45,'JOURNÉE 1'!$C$46:$AP$81,1,FALSE)),"",VLOOKUP(BX45,'JOURNÉE 1'!$C$46:$AP$81,1,FALSE))</f>
        <v/>
      </c>
      <c r="DE117" s="7" t="str">
        <f t="array" ref="DE117">IFERROR(INDEX(DD$81:DD$116,SMALL(IF(FREQUENCY(IF(DD$81:DD$152&lt;&gt;"",MATCH(DD$81:DD$152,DD$81:DD$152,0),""),ROW(DD$81:DD$152)-81)&gt;1,ROW(DD$81:DD$152)-81,""),ROW(A37))),"")</f>
        <v/>
      </c>
      <c r="DF117" s="468" t="str">
        <f t="array" ref="DF117">IF(DE117="","",MIN(IF(CZ$81:CZ$152=$DE117,DB$81:DB$152,"")))</f>
        <v/>
      </c>
      <c r="DG117" s="468" t="str">
        <f t="array" ref="DG117">IF(DE117="","",MIN(IF(CZ$81:CZ$152=$DE117,DC$81:DC$152,"")))</f>
        <v/>
      </c>
      <c r="DH117" s="7" t="str">
        <f>IF(ISNA(VLOOKUP(DD117,'JOURNÉE 2'!$C$46:$V$81,16,FALSE)),"",VLOOKUP(DD117,'JOURNÉE 2'!$C$46:$V$81,16,FALSE))</f>
        <v/>
      </c>
      <c r="DI117" s="7" t="str">
        <f>IF(ISNA(VLOOKUP(DD117,'JOURNÉE 2'!$C$46:$AJ$81,26,FALSE)),"",VLOOKUP(DD117,'JOURNÉE 2'!$C$46:$AJ$81,26,FALSE))</f>
        <v/>
      </c>
      <c r="DJ117" s="7" t="str">
        <f t="shared" si="24"/>
        <v>53360.06.0011</v>
      </c>
      <c r="DK117" s="7">
        <f t="shared" si="25"/>
        <v>68</v>
      </c>
      <c r="DL117" s="468" t="str">
        <f t="shared" si="26"/>
        <v/>
      </c>
      <c r="DM117" s="468">
        <f t="shared" si="27"/>
        <v>73.599999999999994</v>
      </c>
      <c r="DN117" s="7" t="str">
        <f t="shared" si="28"/>
        <v/>
      </c>
      <c r="DO117" s="7"/>
      <c r="DP117" s="7"/>
      <c r="DQ117" s="7"/>
      <c r="DR117" s="11"/>
      <c r="DS117" s="469" t="str">
        <f ca="1">OFFSET($DK$9,INT((ROWS($1:109)-1)/2),MOD(ROWS($1:109)+1,2))</f>
        <v/>
      </c>
      <c r="DT117" s="7" t="str">
        <f t="shared" ca="1" si="29"/>
        <v/>
      </c>
      <c r="DU117" s="468" t="str">
        <f ca="1">OFFSET($DM$9,INT((ROWS($1:109)-1)/2),MOD(ROWS($1:109)+1,2))</f>
        <v/>
      </c>
      <c r="DV117" s="7" t="str">
        <f ca="1">IF(DT117="","",IF(DT117=0,"",IF(DT117="AB","",RANK(DT117,$DT$9:$DT$151,1)+COUNTIF($DT$9:DT117,DT117)-1)))</f>
        <v/>
      </c>
      <c r="DW117" s="468" t="str">
        <f t="shared" ca="1" si="30"/>
        <v/>
      </c>
      <c r="DX117" s="469" t="str">
        <f ca="1">OFFSET($DK$81,INT((ROWS($1:109)-1)/2),MOD(ROWS($1:109)+1,2))</f>
        <v/>
      </c>
      <c r="DY117" s="7" t="str">
        <f t="shared" ca="1" si="31"/>
        <v/>
      </c>
      <c r="DZ117" s="468" t="str">
        <f ca="1">OFFSET($DM$81,INT((ROWS($1:109)-1)/2),MOD(ROWS($1:109)+1,2))</f>
        <v/>
      </c>
      <c r="EA117" s="7" t="str">
        <f ca="1">IF(DY117="","",IF(DY117=0,"",IF(DY117="AB","",RANK(DY117,$DY$9:$DY$151,1)+COUNTIF($DY$9:DY117,DY117)-1)))</f>
        <v/>
      </c>
      <c r="EB117" s="468" t="str">
        <f t="shared" ca="1" si="32"/>
        <v/>
      </c>
      <c r="EC117" s="475"/>
      <c r="ED117" s="7"/>
      <c r="EE117" s="7"/>
      <c r="EF117" s="7"/>
      <c r="EG117" s="7"/>
      <c r="EH117" s="7"/>
      <c r="EI117" s="7"/>
      <c r="EJ117" s="7"/>
      <c r="EK117" s="7"/>
      <c r="EL117" s="7"/>
      <c r="EM117" s="469" t="str">
        <f ca="1">OFFSET($DK$237,INT((ROWS($1:109)-1)/2),MOD(ROWS($1:109)+1,2))</f>
        <v/>
      </c>
      <c r="EN117" s="7" t="str">
        <f t="shared" ca="1" si="63"/>
        <v/>
      </c>
      <c r="EO117" s="468" t="str">
        <f ca="1">OFFSET($DM$237,INT((ROWS($1:109)-1)/2),MOD(ROWS($1:109)+1,2))</f>
        <v/>
      </c>
      <c r="EP117" s="7" t="str">
        <f ca="1">IF(EN117="","",IF(EN117=0,"",IF(EN117="AB","",RANK(EN117,$EN$9:$EN$128,1)+COUNTIF($EN$9:EN117,EN117)-1)))</f>
        <v/>
      </c>
      <c r="EQ117" s="94" t="str">
        <f t="shared" ca="1" si="64"/>
        <v/>
      </c>
      <c r="ER117" s="469" t="str">
        <f ca="1">OFFSET($DK$305,INT((ROWS($1:109)-1)/2),MOD(ROWS($1:109)+1,2))</f>
        <v/>
      </c>
      <c r="ES117" s="7" t="str">
        <f t="shared" ca="1" si="39"/>
        <v/>
      </c>
      <c r="ET117" s="468" t="str">
        <f ca="1">OFFSET($DM$305,INT((ROWS($1:109)-1)/2),MOD(ROWS($1:109)+1,2))</f>
        <v/>
      </c>
      <c r="EU117" s="7" t="str">
        <f ca="1">IF(ES117="","",IF(ES117=0,"",IF(ES117="AB","",RANK(ES117,$ES$9:$ES$180,1)+COUNTIF($ES$9:ES117,ES117)-1)))</f>
        <v/>
      </c>
      <c r="EV117" s="468" t="str">
        <f t="shared" ca="1" si="40"/>
        <v/>
      </c>
      <c r="EW117" s="469" t="str">
        <f ca="1">OFFSET($DK$373,INT((ROWS($1:109)-1)/2),MOD(ROWS($1:109)+1,2))</f>
        <v/>
      </c>
      <c r="EX117" s="7" t="str">
        <f t="shared" ca="1" si="41"/>
        <v/>
      </c>
      <c r="EY117" s="468" t="str">
        <f ca="1">OFFSET($DM$373,INT((ROWS($1:109)-1)/2),MOD(ROWS($1:109)+1,2))</f>
        <v/>
      </c>
      <c r="EZ117" s="7" t="str">
        <f ca="1">IF(EX117="","",IF(EX117=0,"",IF(EX117="AB","",RANK(EX117,$EX$9:$EX$128,1)+COUNTIF($EX$9:EX117,EX117)-1)))</f>
        <v/>
      </c>
      <c r="FA117" s="468" t="str">
        <f t="shared" ca="1" si="42"/>
        <v/>
      </c>
      <c r="FB117" s="469" t="str">
        <f ca="1">OFFSET($DK$433,INT((ROWS($1:109)-1)/2),MOD(ROWS($1:109)+1,2))</f>
        <v/>
      </c>
      <c r="FC117" s="7" t="str">
        <f t="shared" ca="1" si="44"/>
        <v/>
      </c>
      <c r="FD117" s="468" t="str">
        <f ca="1">OFFSET($DM$433,INT((ROWS($1:109)-1)/2),MOD(ROWS($1:109)+1,2))</f>
        <v/>
      </c>
      <c r="FE117" s="7" t="str">
        <f ca="1">IF(FC117="","",IF(FC117=0,"",IF(FC117="AB","",RANK(FC117,$FC$9:$FC$122,1)+COUNTIF($FC$9:FC117,FC117)-1)))</f>
        <v/>
      </c>
      <c r="FF117" s="7" t="str">
        <f t="shared" ca="1" si="45"/>
        <v/>
      </c>
      <c r="FG117" s="475"/>
    </row>
    <row r="118" spans="1:167" ht="15.75" customHeight="1" x14ac:dyDescent="0.4">
      <c r="A118" s="1639"/>
      <c r="B118" s="1483"/>
      <c r="C118" s="232" t="str">
        <f>IF(ISBLANK('JOURNÉE 2'!C119),"",'JOURNÉE 2'!C119)</f>
        <v/>
      </c>
      <c r="D118" s="98" t="str">
        <f>IF(ISBLANK('JOURNÉE 2'!D119),"",'JOURNÉE 2'!D119)</f>
        <v/>
      </c>
      <c r="E118" s="98" t="str">
        <f>IF(ISBLANK('JOURNÉE 2'!E119),"",'JOURNÉE 2'!E119)</f>
        <v/>
      </c>
      <c r="F118" s="87" t="str">
        <f>IF(ISBLANK('JOURNÉE 2'!F119),"",'JOURNÉE 2'!F119)</f>
        <v/>
      </c>
      <c r="G118" s="87" t="str">
        <f>IF(ISBLANK('JOURNÉE 2'!G119),"",'JOURNÉE 2'!G119)</f>
        <v/>
      </c>
      <c r="H118" s="470" t="str">
        <f>IF(ISBLANK('JOURNÉE 2'!I119),"",'JOURNÉE 2'!I119)</f>
        <v/>
      </c>
      <c r="I118" s="1833"/>
      <c r="J118" s="1465"/>
      <c r="K118" s="1465"/>
      <c r="L118" s="1465"/>
      <c r="M118" s="87"/>
      <c r="N118" s="87"/>
      <c r="O118" s="87"/>
      <c r="P118" s="87"/>
      <c r="Q118" s="1847"/>
      <c r="R118" s="1465"/>
      <c r="S118" s="1465"/>
      <c r="T118" s="1465"/>
      <c r="U118" s="1465"/>
      <c r="V118" s="1465"/>
      <c r="W118" s="275" t="str">
        <f>IF(ISBLANK('JOURNÉE 2'!U119),"",'JOURNÉE 2'!U119)</f>
        <v/>
      </c>
      <c r="X118" s="83" t="str">
        <f t="shared" si="0"/>
        <v/>
      </c>
      <c r="Y118" s="140" t="str">
        <f>IF('JOURNÉE 1'!AB119=0,"",'JOURNÉE 1'!AB119)</f>
        <v/>
      </c>
      <c r="Z118" s="83" t="str">
        <f t="shared" si="1"/>
        <v/>
      </c>
      <c r="AA118" s="83" t="str">
        <f t="shared" si="56"/>
        <v/>
      </c>
      <c r="AB118" s="118" t="str">
        <f t="shared" si="60"/>
        <v/>
      </c>
      <c r="AC118" s="83" t="str">
        <f t="shared" si="3"/>
        <v/>
      </c>
      <c r="AD118" s="83" t="str">
        <f>IF('JOURNÉE 1'!AG119="","",'JOURNÉE 1'!AG119)</f>
        <v/>
      </c>
      <c r="AE118" s="455" t="str">
        <f t="shared" si="4"/>
        <v/>
      </c>
      <c r="AF118" s="471" t="str">
        <f t="shared" si="52"/>
        <v/>
      </c>
      <c r="AG118" s="471" t="str">
        <f t="shared" si="6"/>
        <v/>
      </c>
      <c r="AH118" s="471"/>
      <c r="AI118" s="471"/>
      <c r="AJ118" s="83"/>
      <c r="AK118" s="140"/>
      <c r="AL118" s="276" t="str">
        <f t="shared" si="7"/>
        <v/>
      </c>
      <c r="AM118" s="83" t="str">
        <f t="shared" si="8"/>
        <v/>
      </c>
      <c r="AN118" s="471" t="str">
        <f t="shared" si="53"/>
        <v/>
      </c>
      <c r="AO118" s="471" t="str">
        <f t="shared" si="10"/>
        <v/>
      </c>
      <c r="AP118" s="457" t="str">
        <f t="shared" si="11"/>
        <v/>
      </c>
      <c r="AQ118" s="270" t="str">
        <f>IF('JOURNÉE 1'!AP119="","",'JOURNÉE 1'!AP119)</f>
        <v/>
      </c>
      <c r="AR118" s="270" t="str">
        <f>IF('JOURNÉE 1'!AT119="","",'JOURNÉE 1'!AT119)</f>
        <v/>
      </c>
      <c r="AS118" s="270" t="str">
        <f t="shared" si="61"/>
        <v/>
      </c>
      <c r="AT118" s="270" t="str">
        <f t="shared" si="13"/>
        <v/>
      </c>
      <c r="AU118" s="270"/>
      <c r="AV118" s="286"/>
      <c r="AW118" s="270"/>
      <c r="AX118" s="270"/>
      <c r="AY118" s="270" t="str">
        <f t="shared" si="54"/>
        <v/>
      </c>
      <c r="AZ118" s="271" t="str">
        <f t="shared" si="15"/>
        <v/>
      </c>
      <c r="BA118" s="272" t="str">
        <f t="shared" si="16"/>
        <v/>
      </c>
      <c r="BB118" s="273" t="str">
        <f t="shared" si="62"/>
        <v/>
      </c>
      <c r="BC118" s="472" t="str">
        <f t="shared" si="18"/>
        <v/>
      </c>
      <c r="BD118" s="319"/>
      <c r="BE118" s="278" t="str">
        <f t="shared" si="19"/>
        <v/>
      </c>
      <c r="BF118" s="1639"/>
      <c r="BG118" s="1639"/>
      <c r="BH118" s="1833"/>
      <c r="BI118" s="1465"/>
      <c r="BJ118" s="1849"/>
      <c r="BK118" s="483"/>
      <c r="BL118" s="11"/>
      <c r="BM118" s="1723"/>
      <c r="BN118" s="1528"/>
      <c r="BO118" s="1528"/>
      <c r="BP118" s="1528"/>
      <c r="BQ118" s="1528"/>
      <c r="BR118" s="1852"/>
      <c r="BS118" s="1528"/>
      <c r="BT118" s="1514"/>
      <c r="BU118" s="1528"/>
      <c r="BV118" s="1796"/>
      <c r="BW118" s="1798"/>
      <c r="BX118" s="474" t="str">
        <f t="shared" si="20"/>
        <v/>
      </c>
      <c r="BY118" s="475" t="str">
        <f>IF('JOURNÉE 1'!C119=0,"",'JOURNÉE 1'!C119)</f>
        <v/>
      </c>
      <c r="BZ118" s="7">
        <v>110</v>
      </c>
      <c r="CA118" s="1445" t="s">
        <v>589</v>
      </c>
      <c r="CB118" s="1446">
        <v>3.3</v>
      </c>
      <c r="CC118" s="1447" t="s">
        <v>590</v>
      </c>
      <c r="CD118" s="17" t="s">
        <v>434</v>
      </c>
      <c r="CE118" s="882" t="str">
        <f t="shared" si="55"/>
        <v>MAX1</v>
      </c>
      <c r="CF118" s="878" t="s">
        <v>592</v>
      </c>
      <c r="CG118" s="7"/>
      <c r="CH118" s="94"/>
      <c r="CI118" s="1301" t="str">
        <f>IF(ISNA(VLOOKUP(CA118,'JOURNÉE 1'!$C$10:$AC$257,27,FALSE)),"",VLOOKUP(CA118,'JOURNÉE 1'!$C$10:$AC$257,27,FALSE))</f>
        <v/>
      </c>
      <c r="CJ118" s="465" t="str">
        <f>IF(ISNA(VLOOKUP(CA118,'JOURNÉE 2'!$C$10:$V$259,20,FALSE)),"",VLOOKUP(CA118,'JOURNÉE 2'!$C$10:$V$259,20,FALSE))</f>
        <v/>
      </c>
      <c r="CK118" s="1263" t="str">
        <f t="shared" si="48"/>
        <v/>
      </c>
      <c r="CL118" s="1266" t="s">
        <v>2029</v>
      </c>
      <c r="CM118" s="476" t="s">
        <v>2029</v>
      </c>
      <c r="CN118" s="476" t="s">
        <v>2029</v>
      </c>
      <c r="CO118" s="476" t="s">
        <v>2029</v>
      </c>
      <c r="CP118" s="476"/>
      <c r="CQ118" s="476"/>
      <c r="CR118" s="476"/>
      <c r="CS118" s="476"/>
      <c r="CT118" s="476"/>
      <c r="CU118" s="477"/>
      <c r="CV118" s="476"/>
      <c r="CW118" s="1270"/>
      <c r="CX118" s="11"/>
      <c r="CY118" s="1551"/>
      <c r="CZ118" s="7" t="str">
        <f>IF('JOURNÉE 2'!C47="","",'JOURNÉE 2'!C47)</f>
        <v>53360.16.0047</v>
      </c>
      <c r="DA118" s="7" t="str">
        <f t="shared" si="51"/>
        <v>53360.16.0047-J2</v>
      </c>
      <c r="DB118" s="7">
        <f>IF('JOURNÉE 2'!V47="","",'JOURNÉE 2'!V47)</f>
        <v>74</v>
      </c>
      <c r="DC118" s="7">
        <f>IF('JOURNÉE 2'!AJ47=0,"",'JOURNÉE 2'!AJ47)</f>
        <v>70.2</v>
      </c>
      <c r="DD118" s="17" t="str">
        <f>IF(ISNA(VLOOKUP(BX46,'JOURNÉE 1'!$C$46:$AP$81,1,FALSE)),"",VLOOKUP(BX46,'JOURNÉE 1'!$C$46:$AP$81,1,FALSE))</f>
        <v/>
      </c>
      <c r="DE118" s="7" t="str">
        <f t="array" ref="DE118">IFERROR(INDEX(DD$81:DD$116,SMALL(IF(FREQUENCY(IF(DD$81:DD$152&lt;&gt;"",MATCH(DD$81:DD$152,DD$81:DD$152,0),""),ROW(DD$81:DD$152)-81)&gt;1,ROW(DD$81:DD$152)-81,""),ROW(A38))),"")</f>
        <v/>
      </c>
      <c r="DF118" s="468" t="str">
        <f t="array" ref="DF118">IF(DE118="","",MIN(IF(CZ$81:CZ$152=$DE118,DB$81:DB$152,"")))</f>
        <v/>
      </c>
      <c r="DG118" s="468" t="str">
        <f t="array" ref="DG118">IF(DE118="","",MIN(IF(CZ$81:CZ$152=$DE118,DC$81:DC$152,"")))</f>
        <v/>
      </c>
      <c r="DH118" s="7" t="str">
        <f>IF(ISNA(VLOOKUP(DD118,'JOURNÉE 2'!$C$46:$V$81,16,FALSE)),"",VLOOKUP(DD118,'JOURNÉE 2'!$C$46:$V$81,16,FALSE))</f>
        <v/>
      </c>
      <c r="DI118" s="7" t="str">
        <f>IF(ISNA(VLOOKUP(DD118,'JOURNÉE 2'!$C$46:$AJ$81,26,FALSE)),"",VLOOKUP(DD118,'JOURNÉE 2'!$C$46:$AJ$81,26,FALSE))</f>
        <v/>
      </c>
      <c r="DJ118" s="7" t="str">
        <f t="shared" si="24"/>
        <v>53360.16.0047</v>
      </c>
      <c r="DK118" s="7">
        <f t="shared" si="25"/>
        <v>74</v>
      </c>
      <c r="DL118" s="468" t="str">
        <f t="shared" si="26"/>
        <v/>
      </c>
      <c r="DM118" s="468">
        <f t="shared" si="27"/>
        <v>70.2</v>
      </c>
      <c r="DN118" s="7" t="str">
        <f t="shared" si="28"/>
        <v/>
      </c>
      <c r="DO118" s="7"/>
      <c r="DP118" s="7"/>
      <c r="DQ118" s="7"/>
      <c r="DR118" s="11"/>
      <c r="DS118" s="469" t="str">
        <f ca="1">OFFSET($DK$9,INT((ROWS($1:110)-1)/2),MOD(ROWS($1:110)+1,2))</f>
        <v/>
      </c>
      <c r="DT118" s="7" t="str">
        <f t="shared" ca="1" si="29"/>
        <v/>
      </c>
      <c r="DU118" s="468" t="str">
        <f ca="1">OFFSET($DM$9,INT((ROWS($1:110)-1)/2),MOD(ROWS($1:110)+1,2))</f>
        <v/>
      </c>
      <c r="DV118" s="7" t="str">
        <f ca="1">IF(DT118="","",IF(DT118=0,"",IF(DT118="AB","",RANK(DT118,$DT$9:$DT$151,1)+COUNTIF($DT$9:DT118,DT118)-1)))</f>
        <v/>
      </c>
      <c r="DW118" s="468" t="str">
        <f t="shared" ca="1" si="30"/>
        <v/>
      </c>
      <c r="DX118" s="469" t="str">
        <f ca="1">OFFSET($DK$81,INT((ROWS($1:110)-1)/2),MOD(ROWS($1:110)+1,2))</f>
        <v/>
      </c>
      <c r="DY118" s="7" t="str">
        <f t="shared" ca="1" si="31"/>
        <v/>
      </c>
      <c r="DZ118" s="468" t="str">
        <f ca="1">OFFSET($DM$81,INT((ROWS($1:110)-1)/2),MOD(ROWS($1:110)+1,2))</f>
        <v/>
      </c>
      <c r="EA118" s="7" t="str">
        <f ca="1">IF(DY118="","",IF(DY118=0,"",IF(DY118="AB","",RANK(DY118,$DY$9:$DY$151,1)+COUNTIF($DY$9:DY118,DY118)-1)))</f>
        <v/>
      </c>
      <c r="EB118" s="468" t="str">
        <f t="shared" ca="1" si="32"/>
        <v/>
      </c>
      <c r="EC118" s="475"/>
      <c r="ED118" s="7"/>
      <c r="EE118" s="7"/>
      <c r="EF118" s="7"/>
      <c r="EG118" s="7"/>
      <c r="EH118" s="7"/>
      <c r="EI118" s="7"/>
      <c r="EJ118" s="7"/>
      <c r="EK118" s="7"/>
      <c r="EL118" s="7"/>
      <c r="EM118" s="469" t="str">
        <f ca="1">OFFSET($DK$237,INT((ROWS($1:110)-1)/2),MOD(ROWS($1:110)+1,2))</f>
        <v/>
      </c>
      <c r="EN118" s="7" t="str">
        <f t="shared" ca="1" si="63"/>
        <v/>
      </c>
      <c r="EO118" s="468" t="str">
        <f ca="1">OFFSET($DM$237,INT((ROWS($1:110)-1)/2),MOD(ROWS($1:110)+1,2))</f>
        <v/>
      </c>
      <c r="EP118" s="7" t="str">
        <f ca="1">IF(EN118="","",IF(EN118=0,"",IF(EN118="AB","",RANK(EN118,$EN$9:$EN$128,1)+COUNTIF($EN$9:EN118,EN118)-1)))</f>
        <v/>
      </c>
      <c r="EQ118" s="94" t="str">
        <f t="shared" ca="1" si="64"/>
        <v/>
      </c>
      <c r="ER118" s="469" t="str">
        <f ca="1">OFFSET($DK$305,INT((ROWS($1:110)-1)/2),MOD(ROWS($1:110)+1,2))</f>
        <v/>
      </c>
      <c r="ES118" s="7" t="str">
        <f t="shared" ca="1" si="39"/>
        <v/>
      </c>
      <c r="ET118" s="468" t="str">
        <f ca="1">OFFSET($DM$305,INT((ROWS($1:110)-1)/2),MOD(ROWS($1:110)+1,2))</f>
        <v/>
      </c>
      <c r="EU118" s="7" t="str">
        <f ca="1">IF(ES118="","",IF(ES118=0,"",IF(ES118="AB","",RANK(ES118,$ES$9:$ES$180,1)+COUNTIF($ES$9:ES118,ES118)-1)))</f>
        <v/>
      </c>
      <c r="EV118" s="468" t="str">
        <f t="shared" ca="1" si="40"/>
        <v/>
      </c>
      <c r="EW118" s="469" t="str">
        <f ca="1">OFFSET($DK$373,INT((ROWS($1:110)-1)/2),MOD(ROWS($1:110)+1,2))</f>
        <v/>
      </c>
      <c r="EX118" s="7" t="str">
        <f t="shared" ca="1" si="41"/>
        <v/>
      </c>
      <c r="EY118" s="468" t="str">
        <f ca="1">OFFSET($DM$373,INT((ROWS($1:110)-1)/2),MOD(ROWS($1:110)+1,2))</f>
        <v/>
      </c>
      <c r="EZ118" s="7" t="str">
        <f ca="1">IF(EX118="","",IF(EX118=0,"",IF(EX118="AB","",RANK(EX118,$EX$9:$EX$128,1)+COUNTIF($EX$9:EX118,EX118)-1)))</f>
        <v/>
      </c>
      <c r="FA118" s="468" t="str">
        <f t="shared" ca="1" si="42"/>
        <v/>
      </c>
      <c r="FB118" s="469" t="str">
        <f ca="1">OFFSET($DK$433,INT((ROWS($1:110)-1)/2),MOD(ROWS($1:110)+1,2))</f>
        <v/>
      </c>
      <c r="FC118" s="7" t="str">
        <f t="shared" ca="1" si="44"/>
        <v/>
      </c>
      <c r="FD118" s="468" t="str">
        <f ca="1">OFFSET($DM$433,INT((ROWS($1:110)-1)/2),MOD(ROWS($1:110)+1,2))</f>
        <v/>
      </c>
      <c r="FE118" s="7" t="str">
        <f ca="1">IF(FC118="","",IF(FC118=0,"",IF(FC118="AB","",RANK(FC118,$FC$9:$FC$122,1)+COUNTIF($FC$9:FC118,FC118)-1)))</f>
        <v/>
      </c>
      <c r="FF118" s="7" t="str">
        <f t="shared" ca="1" si="45"/>
        <v/>
      </c>
      <c r="FG118" s="475"/>
    </row>
    <row r="119" spans="1:167" ht="15.75" customHeight="1" x14ac:dyDescent="0.4">
      <c r="A119" s="1639"/>
      <c r="B119" s="1831"/>
      <c r="C119" s="232" t="str">
        <f>IF(ISBLANK('JOURNÉE 2'!C120),"",'JOURNÉE 2'!C120)</f>
        <v/>
      </c>
      <c r="D119" s="98" t="str">
        <f>IF(ISBLANK('JOURNÉE 2'!D120),"",'JOURNÉE 2'!D120)</f>
        <v/>
      </c>
      <c r="E119" s="98" t="str">
        <f>IF(ISBLANK('JOURNÉE 2'!E120),"",'JOURNÉE 2'!E120)</f>
        <v/>
      </c>
      <c r="F119" s="87" t="str">
        <f>IF(ISBLANK('JOURNÉE 2'!F120),"",'JOURNÉE 2'!F120)</f>
        <v/>
      </c>
      <c r="G119" s="87" t="str">
        <f>IF(ISBLANK('JOURNÉE 2'!G120),"",'JOURNÉE 2'!G120)</f>
        <v/>
      </c>
      <c r="H119" s="470" t="str">
        <f>IF(ISBLANK('JOURNÉE 2'!I120),"",'JOURNÉE 2'!I120)</f>
        <v/>
      </c>
      <c r="I119" s="1834" t="str">
        <f>IF(ISBLANK('JOURNÉE 2'!K120),"",'JOURNÉE 2'!K120)</f>
        <v/>
      </c>
      <c r="J119" s="1466" t="str">
        <f>IF(OR(I119="",I119=0,I119=999),"",I119)</f>
        <v/>
      </c>
      <c r="K119" s="1466" t="str">
        <f>IF('JOURNÉE 1'!K120=0,"",'JOURNÉE 1'!K120)</f>
        <v/>
      </c>
      <c r="L119" s="1466" t="str">
        <f>IF(OR(K119="",K119=0,K119=999),"",K119)</f>
        <v/>
      </c>
      <c r="M119" s="88"/>
      <c r="N119" s="87"/>
      <c r="O119" s="87"/>
      <c r="P119" s="87"/>
      <c r="Q119" s="1825" t="str">
        <f>IF(I119="","",I119-$BE$5)</f>
        <v/>
      </c>
      <c r="R119" s="1466" t="str">
        <f>IF(I119="","",RANK(I119,($I$9:$K$260),1))</f>
        <v/>
      </c>
      <c r="S119" s="1466" t="str">
        <f>IF(R119&gt;20,"",IF(R119&lt;=190,40-((R119-1)*2),1))</f>
        <v/>
      </c>
      <c r="T119" s="1485" t="str">
        <f>IF(OR(I119=""),"",RANK(I119,($I$105:$I$121),1))</f>
        <v/>
      </c>
      <c r="U119" s="1485" t="str">
        <f>IF(OR(K119=""),"",RANK(K119,($K$105:$K$121),1))</f>
        <v/>
      </c>
      <c r="V119" s="1485" t="str">
        <f>IF(T119="","",IF(T119&gt;3,"",IF(T119=1,I119,IF(T119=2,I119,IF(T119=3,I119)))))</f>
        <v/>
      </c>
      <c r="W119" s="279" t="str">
        <f>IF(ISBLANK('JOURNÉE 2'!U120),"",'JOURNÉE 2'!U120)</f>
        <v/>
      </c>
      <c r="X119" s="83" t="str">
        <f t="shared" si="0"/>
        <v/>
      </c>
      <c r="Y119" s="140" t="str">
        <f>IF('JOURNÉE 1'!AB120=0,"",'JOURNÉE 1'!AB120)</f>
        <v/>
      </c>
      <c r="Z119" s="83" t="str">
        <f t="shared" si="1"/>
        <v/>
      </c>
      <c r="AA119" s="83" t="str">
        <f t="shared" si="56"/>
        <v/>
      </c>
      <c r="AB119" s="118" t="str">
        <f t="shared" si="60"/>
        <v/>
      </c>
      <c r="AC119" s="83" t="str">
        <f t="shared" si="3"/>
        <v/>
      </c>
      <c r="AD119" s="83" t="str">
        <f>IF('JOURNÉE 1'!AG120="","",'JOURNÉE 1'!AG120)</f>
        <v/>
      </c>
      <c r="AE119" s="455" t="str">
        <f t="shared" si="4"/>
        <v/>
      </c>
      <c r="AF119" s="85" t="str">
        <f t="shared" si="52"/>
        <v/>
      </c>
      <c r="AG119" s="85" t="str">
        <f t="shared" si="6"/>
        <v/>
      </c>
      <c r="AH119" s="85"/>
      <c r="AI119" s="85"/>
      <c r="AJ119" s="87"/>
      <c r="AK119" s="136"/>
      <c r="AL119" s="276" t="str">
        <f t="shared" si="7"/>
        <v/>
      </c>
      <c r="AM119" s="87" t="str">
        <f t="shared" si="8"/>
        <v/>
      </c>
      <c r="AN119" s="471" t="str">
        <f t="shared" si="53"/>
        <v/>
      </c>
      <c r="AO119" s="471" t="str">
        <f t="shared" si="10"/>
        <v/>
      </c>
      <c r="AP119" s="457" t="str">
        <f t="shared" si="11"/>
        <v/>
      </c>
      <c r="AQ119" s="270" t="str">
        <f>IF('JOURNÉE 1'!AP120="","",'JOURNÉE 1'!AP120)</f>
        <v/>
      </c>
      <c r="AR119" s="270" t="str">
        <f>IF('JOURNÉE 1'!AT120="","",'JOURNÉE 1'!AT120)</f>
        <v/>
      </c>
      <c r="AS119" s="270" t="str">
        <f t="shared" si="61"/>
        <v/>
      </c>
      <c r="AT119" s="270" t="str">
        <f t="shared" si="13"/>
        <v/>
      </c>
      <c r="AU119" s="284"/>
      <c r="AV119" s="286"/>
      <c r="AW119" s="270"/>
      <c r="AX119" s="270"/>
      <c r="AY119" s="270" t="str">
        <f t="shared" si="54"/>
        <v/>
      </c>
      <c r="AZ119" s="271" t="str">
        <f t="shared" si="15"/>
        <v/>
      </c>
      <c r="BA119" s="272" t="str">
        <f t="shared" si="16"/>
        <v/>
      </c>
      <c r="BB119" s="273" t="str">
        <f t="shared" si="62"/>
        <v/>
      </c>
      <c r="BC119" s="472" t="str">
        <f t="shared" si="18"/>
        <v/>
      </c>
      <c r="BD119" s="319"/>
      <c r="BE119" s="278" t="str">
        <f t="shared" si="19"/>
        <v/>
      </c>
      <c r="BF119" s="1639"/>
      <c r="BG119" s="1639"/>
      <c r="BH119" s="1823" t="str">
        <f>IF('JOURNÉE 1'!K120=0,"",'JOURNÉE 1'!K120)</f>
        <v/>
      </c>
      <c r="BI119" s="1815" t="str">
        <f>IF(ISBLANK('JOURNÉE 2'!K120),"",'JOURNÉE 2'!K120)</f>
        <v/>
      </c>
      <c r="BJ119" s="1817" t="str">
        <f>IF(BW119="","",BW119)</f>
        <v/>
      </c>
      <c r="BK119" s="277"/>
      <c r="BL119" s="11"/>
      <c r="BM119" s="1513" t="str">
        <f>IF(OR(C119="",C120=""),"",CONCATENATE(C119,C120))</f>
        <v/>
      </c>
      <c r="BN119" s="1606" t="str">
        <f>IF(OR('JOURNÉE 1'!C120="",'JOURNÉE 1'!C121=""),"",CONCATENATE('JOURNÉE 1'!C120,'JOURNÉE 1'!C121))</f>
        <v/>
      </c>
      <c r="BO119" s="1606" t="str">
        <f>IF(I119="","",I119)</f>
        <v/>
      </c>
      <c r="BP119" s="1855">
        <f>IF(ISNA(VLOOKUP(BM119,'JOURNÉE 1'!$BI$10:$BK$257,2,FALSE)),"",VLOOKUP(BM119,'JOURNÉE 1'!$BI$10:$BK$257,2,FALSE))</f>
        <v>0</v>
      </c>
      <c r="BQ119" s="1606" t="str">
        <f>IF(BO119="","",MIN(BO119:BP119))</f>
        <v/>
      </c>
      <c r="BR119" s="1851" t="str">
        <f>IF(BS119="","",MIN(BS119:BT119))</f>
        <v/>
      </c>
      <c r="BS119" s="1606" t="str">
        <f>IF('JOURNÉE 1'!L120=0,"",'JOURNÉE 1'!L120)</f>
        <v/>
      </c>
      <c r="BT119" s="1809" t="str">
        <f>IF(ISNA(VLOOKUP(BN119,'JOURNÉE 2'!$BE$10:$BF$257,2,FALSE)),"",VLOOKUP(BN119,'JOURNÉE 2'!$BE$10:$BF$257,2,FALSE))</f>
        <v/>
      </c>
      <c r="BU119" s="1606" t="str">
        <f>IF(BT119=BR119,"",BR119)</f>
        <v/>
      </c>
      <c r="BV119" s="1795" t="str">
        <f>IF(BP119=BQ119,"",BQ119)</f>
        <v/>
      </c>
      <c r="BW119" s="1797"/>
      <c r="BX119" s="474" t="str">
        <f t="shared" si="20"/>
        <v/>
      </c>
      <c r="BY119" s="475" t="str">
        <f>IF('JOURNÉE 1'!C120=0,"",'JOURNÉE 1'!C120)</f>
        <v/>
      </c>
      <c r="BZ119" s="7">
        <v>111</v>
      </c>
      <c r="CA119" s="1445" t="s">
        <v>592</v>
      </c>
      <c r="CB119" s="1446">
        <v>13.4</v>
      </c>
      <c r="CC119" s="1447" t="s">
        <v>593</v>
      </c>
      <c r="CD119" s="17" t="s">
        <v>434</v>
      </c>
      <c r="CE119" s="882" t="str">
        <f t="shared" si="55"/>
        <v>MAX2</v>
      </c>
      <c r="CF119" s="878" t="s">
        <v>594</v>
      </c>
      <c r="CG119" s="7"/>
      <c r="CH119" s="94"/>
      <c r="CI119" s="1301" t="str">
        <f>IF(ISNA(VLOOKUP(CA119,'JOURNÉE 1'!$C$10:$AC$257,27,FALSE)),"",VLOOKUP(CA119,'JOURNÉE 1'!$C$10:$AC$257,27,FALSE))</f>
        <v/>
      </c>
      <c r="CJ119" s="465" t="str">
        <f>IF(ISNA(VLOOKUP(CA119,'JOURNÉE 2'!$C$10:$V$259,20,FALSE)),"",VLOOKUP(CA119,'JOURNÉE 2'!$C$10:$V$259,20,FALSE))</f>
        <v/>
      </c>
      <c r="CK119" s="1263" t="str">
        <f t="shared" si="48"/>
        <v/>
      </c>
      <c r="CL119" s="1266" t="s">
        <v>2029</v>
      </c>
      <c r="CM119" s="476" t="s">
        <v>2029</v>
      </c>
      <c r="CN119" s="476" t="s">
        <v>2029</v>
      </c>
      <c r="CO119" s="476" t="s">
        <v>2029</v>
      </c>
      <c r="CP119" s="476"/>
      <c r="CQ119" s="476"/>
      <c r="CR119" s="476"/>
      <c r="CS119" s="476"/>
      <c r="CT119" s="476"/>
      <c r="CU119" s="477"/>
      <c r="CV119" s="476"/>
      <c r="CW119" s="1270"/>
      <c r="CX119" s="11"/>
      <c r="CY119" s="1551"/>
      <c r="CZ119" s="7" t="str">
        <f>IF('JOURNÉE 2'!C48="","",'JOURNÉE 2'!C48)</f>
        <v>53360.95.046</v>
      </c>
      <c r="DA119" s="7" t="str">
        <f t="shared" si="51"/>
        <v>53360.95.046-J2</v>
      </c>
      <c r="DB119" s="7">
        <f>IF('JOURNÉE 2'!V48="","",'JOURNÉE 2'!V48)</f>
        <v>66</v>
      </c>
      <c r="DC119" s="7">
        <f>IF('JOURNÉE 2'!AJ48=0,"",'JOURNÉE 2'!AJ48)</f>
        <v>72.3</v>
      </c>
      <c r="DD119" s="17" t="str">
        <f>IF(ISNA(VLOOKUP(BX47,'JOURNÉE 1'!$C$46:$AP$81,1,FALSE)),"",VLOOKUP(BX47,'JOURNÉE 1'!$C$46:$AP$81,1,FALSE))</f>
        <v/>
      </c>
      <c r="DE119" s="7" t="str">
        <f t="array" ref="DE119">IFERROR(INDEX(DD$81:DD$116,SMALL(IF(FREQUENCY(IF(DD$81:DD$152&lt;&gt;"",MATCH(DD$81:DD$152,DD$81:DD$152,0),""),ROW(DD$81:DD$152)-81)&gt;1,ROW(DD$81:DD$152)-81,""),ROW(A39))),"")</f>
        <v/>
      </c>
      <c r="DF119" s="468" t="str">
        <f t="array" ref="DF119">IF(DE119="","",MIN(IF(CZ$81:CZ$152=$DE119,DB$81:DB$152,"")))</f>
        <v/>
      </c>
      <c r="DG119" s="468" t="str">
        <f t="array" ref="DG119">IF(DE119="","",MIN(IF(CZ$81:CZ$152=$DE119,DC$81:DC$152,"")))</f>
        <v/>
      </c>
      <c r="DH119" s="7" t="str">
        <f>IF(ISNA(VLOOKUP(DD119,'JOURNÉE 2'!$C$46:$V$81,16,FALSE)),"",VLOOKUP(DD119,'JOURNÉE 2'!$C$46:$V$81,16,FALSE))</f>
        <v/>
      </c>
      <c r="DI119" s="7" t="str">
        <f>IF(ISNA(VLOOKUP(DD119,'JOURNÉE 2'!$C$46:$AJ$81,26,FALSE)),"",VLOOKUP(DD119,'JOURNÉE 2'!$C$46:$AJ$81,26,FALSE))</f>
        <v/>
      </c>
      <c r="DJ119" s="7" t="str">
        <f t="shared" si="24"/>
        <v>53360.95.046</v>
      </c>
      <c r="DK119" s="7">
        <f t="shared" si="25"/>
        <v>66</v>
      </c>
      <c r="DL119" s="468" t="str">
        <f t="shared" si="26"/>
        <v/>
      </c>
      <c r="DM119" s="468">
        <f t="shared" si="27"/>
        <v>72.3</v>
      </c>
      <c r="DN119" s="7" t="str">
        <f t="shared" si="28"/>
        <v/>
      </c>
      <c r="DO119" s="7"/>
      <c r="DP119" s="7"/>
      <c r="DQ119" s="7"/>
      <c r="DR119" s="11"/>
      <c r="DS119" s="469" t="str">
        <f ca="1">OFFSET($DK$9,INT((ROWS($1:111)-1)/2),MOD(ROWS($1:111)+1,2))</f>
        <v/>
      </c>
      <c r="DT119" s="7" t="str">
        <f t="shared" ca="1" si="29"/>
        <v/>
      </c>
      <c r="DU119" s="468" t="str">
        <f ca="1">OFFSET($DM$9,INT((ROWS($1:111)-1)/2),MOD(ROWS($1:111)+1,2))</f>
        <v/>
      </c>
      <c r="DV119" s="7" t="str">
        <f ca="1">IF(DT119="","",IF(DT119=0,"",IF(DT119="AB","",RANK(DT119,$DT$9:$DT$151,1)+COUNTIF($DT$9:DT119,DT119)-1)))</f>
        <v/>
      </c>
      <c r="DW119" s="468" t="str">
        <f t="shared" ca="1" si="30"/>
        <v/>
      </c>
      <c r="DX119" s="469" t="str">
        <f ca="1">OFFSET($DK$81,INT((ROWS($1:111)-1)/2),MOD(ROWS($1:111)+1,2))</f>
        <v/>
      </c>
      <c r="DY119" s="7" t="str">
        <f t="shared" ca="1" si="31"/>
        <v/>
      </c>
      <c r="DZ119" s="468" t="str">
        <f ca="1">OFFSET($DM$81,INT((ROWS($1:111)-1)/2),MOD(ROWS($1:111)+1,2))</f>
        <v/>
      </c>
      <c r="EA119" s="7" t="str">
        <f ca="1">IF(DY119="","",IF(DY119=0,"",IF(DY119="AB","",RANK(DY119,$DY$9:$DY$151,1)+COUNTIF($DY$9:DY119,DY119)-1)))</f>
        <v/>
      </c>
      <c r="EB119" s="468" t="str">
        <f t="shared" ca="1" si="32"/>
        <v/>
      </c>
      <c r="EC119" s="475"/>
      <c r="ED119" s="7"/>
      <c r="EE119" s="7"/>
      <c r="EF119" s="7"/>
      <c r="EG119" s="7"/>
      <c r="EH119" s="7"/>
      <c r="EI119" s="7"/>
      <c r="EJ119" s="7"/>
      <c r="EK119" s="7"/>
      <c r="EL119" s="7"/>
      <c r="EM119" s="469" t="str">
        <f ca="1">OFFSET($DK$237,INT((ROWS($1:111)-1)/2),MOD(ROWS($1:111)+1,2))</f>
        <v/>
      </c>
      <c r="EN119" s="7" t="str">
        <f t="shared" ca="1" si="63"/>
        <v/>
      </c>
      <c r="EO119" s="468" t="str">
        <f ca="1">OFFSET($DM$237,INT((ROWS($1:111)-1)/2),MOD(ROWS($1:111)+1,2))</f>
        <v/>
      </c>
      <c r="EP119" s="7" t="str">
        <f ca="1">IF(EN119="","",IF(EN119=0,"",IF(EN119="AB","",RANK(EN119,$EN$9:$EN$128,1)+COUNTIF($EN$9:EN119,EN119)-1)))</f>
        <v/>
      </c>
      <c r="EQ119" s="94" t="str">
        <f t="shared" ca="1" si="64"/>
        <v/>
      </c>
      <c r="ER119" s="469" t="str">
        <f ca="1">OFFSET($DK$305,INT((ROWS($1:111)-1)/2),MOD(ROWS($1:111)+1,2))</f>
        <v/>
      </c>
      <c r="ES119" s="7" t="str">
        <f t="shared" ca="1" si="39"/>
        <v/>
      </c>
      <c r="ET119" s="468" t="str">
        <f ca="1">OFFSET($DM$305,INT((ROWS($1:111)-1)/2),MOD(ROWS($1:111)+1,2))</f>
        <v/>
      </c>
      <c r="EU119" s="7" t="str">
        <f ca="1">IF(ES119="","",IF(ES119=0,"",IF(ES119="AB","",RANK(ES119,$ES$9:$ES$180,1)+COUNTIF($ES$9:ES119,ES119)-1)))</f>
        <v/>
      </c>
      <c r="EV119" s="468" t="str">
        <f t="shared" ca="1" si="40"/>
        <v/>
      </c>
      <c r="EW119" s="469" t="str">
        <f ca="1">OFFSET($DK$373,INT((ROWS($1:111)-1)/2),MOD(ROWS($1:111)+1,2))</f>
        <v/>
      </c>
      <c r="EX119" s="7" t="str">
        <f t="shared" ca="1" si="41"/>
        <v/>
      </c>
      <c r="EY119" s="468" t="str">
        <f ca="1">OFFSET($DM$373,INT((ROWS($1:111)-1)/2),MOD(ROWS($1:111)+1,2))</f>
        <v/>
      </c>
      <c r="EZ119" s="7" t="str">
        <f ca="1">IF(EX119="","",IF(EX119=0,"",IF(EX119="AB","",RANK(EX119,$EX$9:$EX$128,1)+COUNTIF($EX$9:EX119,EX119)-1)))</f>
        <v/>
      </c>
      <c r="FA119" s="468" t="str">
        <f t="shared" ca="1" si="42"/>
        <v/>
      </c>
      <c r="FB119" s="469" t="str">
        <f ca="1">OFFSET($DK$433,INT((ROWS($1:111)-1)/2),MOD(ROWS($1:111)+1,2))</f>
        <v/>
      </c>
      <c r="FC119" s="7" t="str">
        <f t="shared" ca="1" si="44"/>
        <v/>
      </c>
      <c r="FD119" s="468" t="str">
        <f ca="1">OFFSET($DM$433,INT((ROWS($1:111)-1)/2),MOD(ROWS($1:111)+1,2))</f>
        <v/>
      </c>
      <c r="FE119" s="7" t="str">
        <f ca="1">IF(FC119="","",IF(FC119=0,"",IF(FC119="AB","",RANK(FC119,$FC$9:$FC$122,1)+COUNTIF($FC$9:FC119,FC119)-1)))</f>
        <v/>
      </c>
      <c r="FF119" s="7" t="str">
        <f t="shared" ca="1" si="45"/>
        <v/>
      </c>
      <c r="FG119" s="475"/>
    </row>
    <row r="120" spans="1:167" ht="15.75" customHeight="1" x14ac:dyDescent="0.4">
      <c r="A120" s="1639"/>
      <c r="B120" s="1483"/>
      <c r="C120" s="232" t="str">
        <f>IF(ISBLANK('JOURNÉE 2'!C121),"",'JOURNÉE 2'!C121)</f>
        <v/>
      </c>
      <c r="D120" s="98" t="str">
        <f>IF(ISBLANK('JOURNÉE 2'!D121),"",'JOURNÉE 2'!D121)</f>
        <v/>
      </c>
      <c r="E120" s="98" t="str">
        <f>IF(ISBLANK('JOURNÉE 2'!E121),"",'JOURNÉE 2'!E121)</f>
        <v/>
      </c>
      <c r="F120" s="87" t="str">
        <f>IF(ISBLANK('JOURNÉE 2'!F121),"",'JOURNÉE 2'!F121)</f>
        <v/>
      </c>
      <c r="G120" s="87" t="str">
        <f>IF(ISBLANK('JOURNÉE 2'!G121),"",'JOURNÉE 2'!G121)</f>
        <v/>
      </c>
      <c r="H120" s="470" t="str">
        <f>IF(ISBLANK('JOURNÉE 2'!I121),"",'JOURNÉE 2'!I121)</f>
        <v/>
      </c>
      <c r="I120" s="1833"/>
      <c r="J120" s="1465"/>
      <c r="K120" s="1465"/>
      <c r="L120" s="1465"/>
      <c r="M120" s="87"/>
      <c r="N120" s="87"/>
      <c r="O120" s="87"/>
      <c r="P120" s="87"/>
      <c r="Q120" s="1847"/>
      <c r="R120" s="1465"/>
      <c r="S120" s="1465"/>
      <c r="T120" s="1465"/>
      <c r="U120" s="1465"/>
      <c r="V120" s="1465"/>
      <c r="W120" s="279" t="str">
        <f>IF(ISBLANK('JOURNÉE 2'!U121),"",'JOURNÉE 2'!U121)</f>
        <v/>
      </c>
      <c r="X120" s="83" t="str">
        <f t="shared" si="0"/>
        <v/>
      </c>
      <c r="Y120" s="140" t="str">
        <f>IF('JOURNÉE 1'!AB121=0,"",'JOURNÉE 1'!AB121)</f>
        <v/>
      </c>
      <c r="Z120" s="83" t="str">
        <f t="shared" si="1"/>
        <v/>
      </c>
      <c r="AA120" s="83" t="str">
        <f t="shared" si="56"/>
        <v/>
      </c>
      <c r="AB120" s="118" t="str">
        <f t="shared" si="60"/>
        <v/>
      </c>
      <c r="AC120" s="83" t="str">
        <f t="shared" si="3"/>
        <v/>
      </c>
      <c r="AD120" s="83" t="str">
        <f>IF('JOURNÉE 1'!AG121="","",'JOURNÉE 1'!AG121)</f>
        <v/>
      </c>
      <c r="AE120" s="455" t="str">
        <f t="shared" si="4"/>
        <v/>
      </c>
      <c r="AF120" s="85" t="str">
        <f t="shared" si="52"/>
        <v/>
      </c>
      <c r="AG120" s="85" t="str">
        <f t="shared" si="6"/>
        <v/>
      </c>
      <c r="AH120" s="85"/>
      <c r="AI120" s="85"/>
      <c r="AJ120" s="87"/>
      <c r="AK120" s="136"/>
      <c r="AL120" s="276" t="str">
        <f t="shared" si="7"/>
        <v/>
      </c>
      <c r="AM120" s="87" t="str">
        <f t="shared" si="8"/>
        <v/>
      </c>
      <c r="AN120" s="471" t="str">
        <f t="shared" si="53"/>
        <v/>
      </c>
      <c r="AO120" s="471" t="str">
        <f t="shared" si="10"/>
        <v/>
      </c>
      <c r="AP120" s="457" t="str">
        <f t="shared" si="11"/>
        <v/>
      </c>
      <c r="AQ120" s="270" t="str">
        <f>IF('JOURNÉE 1'!AP121="","",'JOURNÉE 1'!AP121)</f>
        <v/>
      </c>
      <c r="AR120" s="270" t="str">
        <f>IF('JOURNÉE 1'!AT121="","",'JOURNÉE 1'!AT121)</f>
        <v/>
      </c>
      <c r="AS120" s="270" t="str">
        <f t="shared" si="61"/>
        <v/>
      </c>
      <c r="AT120" s="270" t="str">
        <f t="shared" si="13"/>
        <v/>
      </c>
      <c r="AU120" s="270"/>
      <c r="AV120" s="286"/>
      <c r="AW120" s="270"/>
      <c r="AX120" s="270"/>
      <c r="AY120" s="270" t="str">
        <f t="shared" si="54"/>
        <v/>
      </c>
      <c r="AZ120" s="271" t="str">
        <f t="shared" si="15"/>
        <v/>
      </c>
      <c r="BA120" s="272" t="str">
        <f t="shared" si="16"/>
        <v/>
      </c>
      <c r="BB120" s="273" t="str">
        <f t="shared" si="62"/>
        <v/>
      </c>
      <c r="BC120" s="472" t="str">
        <f t="shared" si="18"/>
        <v/>
      </c>
      <c r="BD120" s="319"/>
      <c r="BE120" s="278" t="str">
        <f t="shared" si="19"/>
        <v/>
      </c>
      <c r="BF120" s="1639"/>
      <c r="BG120" s="1639"/>
      <c r="BH120" s="1833"/>
      <c r="BI120" s="1465"/>
      <c r="BJ120" s="1849"/>
      <c r="BK120" s="277"/>
      <c r="BL120" s="11"/>
      <c r="BM120" s="1723"/>
      <c r="BN120" s="1528"/>
      <c r="BO120" s="1528"/>
      <c r="BP120" s="1528"/>
      <c r="BQ120" s="1528"/>
      <c r="BR120" s="1852"/>
      <c r="BS120" s="1528"/>
      <c r="BT120" s="1514"/>
      <c r="BU120" s="1528"/>
      <c r="BV120" s="1796"/>
      <c r="BW120" s="1798"/>
      <c r="BX120" s="474" t="str">
        <f t="shared" si="20"/>
        <v/>
      </c>
      <c r="BY120" s="475" t="str">
        <f>IF('JOURNÉE 1'!C121=0,"",'JOURNÉE 1'!C121)</f>
        <v/>
      </c>
      <c r="BZ120" s="7">
        <v>112</v>
      </c>
      <c r="CA120" s="1445" t="s">
        <v>594</v>
      </c>
      <c r="CB120" s="1446">
        <v>8.1999999999999993</v>
      </c>
      <c r="CC120" s="1447" t="s">
        <v>595</v>
      </c>
      <c r="CD120" s="17" t="s">
        <v>434</v>
      </c>
      <c r="CE120" s="882" t="str">
        <f t="shared" si="55"/>
        <v>MAX1</v>
      </c>
      <c r="CF120" s="878" t="s">
        <v>67</v>
      </c>
      <c r="CG120" s="7"/>
      <c r="CH120" s="94"/>
      <c r="CI120" s="1301" t="str">
        <f>IF(ISNA(VLOOKUP(CA120,'JOURNÉE 1'!$C$10:$AC$257,27,FALSE)),"",VLOOKUP(CA120,'JOURNÉE 1'!$C$10:$AC$257,27,FALSE))</f>
        <v/>
      </c>
      <c r="CJ120" s="465" t="str">
        <f>IF(ISNA(VLOOKUP(CA120,'JOURNÉE 2'!$C$10:$V$259,20,FALSE)),"",VLOOKUP(CA120,'JOURNÉE 2'!$C$10:$V$259,20,FALSE))</f>
        <v/>
      </c>
      <c r="CK120" s="1263" t="str">
        <f t="shared" si="48"/>
        <v/>
      </c>
      <c r="CL120" s="1266">
        <v>93</v>
      </c>
      <c r="CM120" s="476" t="s">
        <v>2029</v>
      </c>
      <c r="CN120" s="476" t="s">
        <v>2029</v>
      </c>
      <c r="CO120" s="476" t="s">
        <v>2029</v>
      </c>
      <c r="CP120" s="476"/>
      <c r="CQ120" s="476"/>
      <c r="CR120" s="476"/>
      <c r="CS120" s="476"/>
      <c r="CT120" s="476"/>
      <c r="CU120" s="477"/>
      <c r="CV120" s="476"/>
      <c r="CW120" s="1270"/>
      <c r="CX120" s="11"/>
      <c r="CY120" s="1551"/>
      <c r="CZ120" s="7" t="str">
        <f>IF('JOURNÉE 2'!C49="","",'JOURNÉE 2'!C49)</f>
        <v>53360.97.048</v>
      </c>
      <c r="DA120" s="7" t="str">
        <f t="shared" si="51"/>
        <v>53360.97.048-J2</v>
      </c>
      <c r="DB120" s="7">
        <f>IF('JOURNÉE 2'!V49="","",'JOURNÉE 2'!V49)</f>
        <v>77</v>
      </c>
      <c r="DC120" s="7">
        <f>IF('JOURNÉE 2'!AJ49=0,"",'JOURNÉE 2'!AJ49)</f>
        <v>71.8</v>
      </c>
      <c r="DD120" s="17" t="str">
        <f>IF(ISNA(VLOOKUP(BX48,'JOURNÉE 1'!$C$46:$AP$81,1,FALSE)),"",VLOOKUP(BX48,'JOURNÉE 1'!$C$46:$AP$81,1,FALSE))</f>
        <v/>
      </c>
      <c r="DE120" s="7" t="str">
        <f t="array" ref="DE120">IFERROR(INDEX(DD$81:DD$116,SMALL(IF(FREQUENCY(IF(DD$81:DD$152&lt;&gt;"",MATCH(DD$81:DD$152,DD$81:DD$152,0),""),ROW(DD$81:DD$152)-81)&gt;1,ROW(DD$81:DD$152)-81,""),ROW(A40))),"")</f>
        <v/>
      </c>
      <c r="DF120" s="468" t="str">
        <f t="array" ref="DF120">IF(DE120="","",MIN(IF(CZ$81:CZ$152=$DE120,DB$81:DB$152,"")))</f>
        <v/>
      </c>
      <c r="DG120" s="468" t="str">
        <f t="array" ref="DG120">IF(DE120="","",MIN(IF(CZ$81:CZ$152=$DE120,DC$81:DC$152,"")))</f>
        <v/>
      </c>
      <c r="DH120" s="7" t="str">
        <f>IF(ISNA(VLOOKUP(DD120,'JOURNÉE 2'!$C$46:$V$81,16,FALSE)),"",VLOOKUP(DD120,'JOURNÉE 2'!$C$46:$V$81,16,FALSE))</f>
        <v/>
      </c>
      <c r="DI120" s="7" t="str">
        <f>IF(ISNA(VLOOKUP(DD120,'JOURNÉE 2'!$C$46:$AJ$81,26,FALSE)),"",VLOOKUP(DD120,'JOURNÉE 2'!$C$46:$AJ$81,26,FALSE))</f>
        <v/>
      </c>
      <c r="DJ120" s="7" t="str">
        <f t="shared" si="24"/>
        <v>53360.97.048</v>
      </c>
      <c r="DK120" s="7">
        <f t="shared" si="25"/>
        <v>77</v>
      </c>
      <c r="DL120" s="468" t="str">
        <f t="shared" si="26"/>
        <v/>
      </c>
      <c r="DM120" s="468">
        <f t="shared" si="27"/>
        <v>71.8</v>
      </c>
      <c r="DN120" s="7" t="str">
        <f t="shared" si="28"/>
        <v/>
      </c>
      <c r="DO120" s="7"/>
      <c r="DP120" s="7"/>
      <c r="DQ120" s="7"/>
      <c r="DR120" s="11"/>
      <c r="DS120" s="469" t="str">
        <f ca="1">OFFSET($DK$9,INT((ROWS($1:112)-1)/2),MOD(ROWS($1:112)+1,2))</f>
        <v/>
      </c>
      <c r="DT120" s="7" t="str">
        <f t="shared" ca="1" si="29"/>
        <v/>
      </c>
      <c r="DU120" s="468" t="str">
        <f ca="1">OFFSET($DM$9,INT((ROWS($1:112)-1)/2),MOD(ROWS($1:112)+1,2))</f>
        <v/>
      </c>
      <c r="DV120" s="7" t="str">
        <f ca="1">IF(DT120="","",IF(DT120=0,"",IF(DT120="AB","",RANK(DT120,$DT$9:$DT$151,1)+COUNTIF($DT$9:DT120,DT120)-1)))</f>
        <v/>
      </c>
      <c r="DW120" s="468" t="str">
        <f t="shared" ca="1" si="30"/>
        <v/>
      </c>
      <c r="DX120" s="469" t="str">
        <f ca="1">OFFSET($DK$81,INT((ROWS($1:112)-1)/2),MOD(ROWS($1:112)+1,2))</f>
        <v/>
      </c>
      <c r="DY120" s="7" t="str">
        <f t="shared" ca="1" si="31"/>
        <v/>
      </c>
      <c r="DZ120" s="468" t="str">
        <f ca="1">OFFSET($DM$81,INT((ROWS($1:112)-1)/2),MOD(ROWS($1:112)+1,2))</f>
        <v/>
      </c>
      <c r="EA120" s="7" t="str">
        <f ca="1">IF(DY120="","",IF(DY120=0,"",IF(DY120="AB","",RANK(DY120,$DY$9:$DY$151,1)+COUNTIF($DY$9:DY120,DY120)-1)))</f>
        <v/>
      </c>
      <c r="EB120" s="468" t="str">
        <f t="shared" ca="1" si="32"/>
        <v/>
      </c>
      <c r="EC120" s="475"/>
      <c r="ED120" s="7"/>
      <c r="EE120" s="7"/>
      <c r="EF120" s="7"/>
      <c r="EG120" s="7"/>
      <c r="EH120" s="7"/>
      <c r="EI120" s="7"/>
      <c r="EJ120" s="7"/>
      <c r="EK120" s="7"/>
      <c r="EL120" s="7"/>
      <c r="EM120" s="469" t="str">
        <f ca="1">OFFSET($DK$237,INT((ROWS($1:112)-1)/2),MOD(ROWS($1:112)+1,2))</f>
        <v/>
      </c>
      <c r="EN120" s="7" t="str">
        <f t="shared" ca="1" si="63"/>
        <v/>
      </c>
      <c r="EO120" s="468" t="str">
        <f ca="1">OFFSET($DM$237,INT((ROWS($1:112)-1)/2),MOD(ROWS($1:112)+1,2))</f>
        <v/>
      </c>
      <c r="EP120" s="7" t="str">
        <f ca="1">IF(EN120="","",IF(EN120=0,"",IF(EN120="AB","",RANK(EN120,$EN$9:$EN$128,1)+COUNTIF($EN$9:EN120,EN120)-1)))</f>
        <v/>
      </c>
      <c r="EQ120" s="94" t="str">
        <f t="shared" ca="1" si="64"/>
        <v/>
      </c>
      <c r="ER120" s="469" t="str">
        <f ca="1">OFFSET($DK$305,INT((ROWS($1:112)-1)/2),MOD(ROWS($1:112)+1,2))</f>
        <v/>
      </c>
      <c r="ES120" s="7" t="str">
        <f t="shared" ca="1" si="39"/>
        <v/>
      </c>
      <c r="ET120" s="468" t="str">
        <f ca="1">OFFSET($DM$305,INT((ROWS($1:112)-1)/2),MOD(ROWS($1:112)+1,2))</f>
        <v/>
      </c>
      <c r="EU120" s="7" t="str">
        <f ca="1">IF(ES120="","",IF(ES120=0,"",IF(ES120="AB","",RANK(ES120,$ES$9:$ES$180,1)+COUNTIF($ES$9:ES120,ES120)-1)))</f>
        <v/>
      </c>
      <c r="EV120" s="468" t="str">
        <f t="shared" ca="1" si="40"/>
        <v/>
      </c>
      <c r="EW120" s="469" t="str">
        <f ca="1">OFFSET($DK$373,INT((ROWS($1:112)-1)/2),MOD(ROWS($1:112)+1,2))</f>
        <v/>
      </c>
      <c r="EX120" s="7" t="str">
        <f t="shared" ca="1" si="41"/>
        <v/>
      </c>
      <c r="EY120" s="468" t="str">
        <f ca="1">OFFSET($DM$373,INT((ROWS($1:112)-1)/2),MOD(ROWS($1:112)+1,2))</f>
        <v/>
      </c>
      <c r="EZ120" s="7" t="str">
        <f ca="1">IF(EX120="","",IF(EX120=0,"",IF(EX120="AB","",RANK(EX120,$EX$9:$EX$128,1)+COUNTIF($EX$9:EX120,EX120)-1)))</f>
        <v/>
      </c>
      <c r="FA120" s="468" t="str">
        <f t="shared" ca="1" si="42"/>
        <v/>
      </c>
      <c r="FB120" s="469" t="str">
        <f ca="1">OFFSET($DK$433,INT((ROWS($1:112)-1)/2),MOD(ROWS($1:112)+1,2))</f>
        <v/>
      </c>
      <c r="FC120" s="7" t="str">
        <f t="shared" ca="1" si="44"/>
        <v/>
      </c>
      <c r="FD120" s="468" t="str">
        <f ca="1">OFFSET($DM$433,INT((ROWS($1:112)-1)/2),MOD(ROWS($1:112)+1,2))</f>
        <v/>
      </c>
      <c r="FE120" s="7" t="str">
        <f ca="1">IF(FC120="","",IF(FC120=0,"",IF(FC120="AB","",RANK(FC120,$FC$9:$FC$122,1)+COUNTIF($FC$9:FC120,FC120)-1)))</f>
        <v/>
      </c>
      <c r="FF120" s="7" t="str">
        <f t="shared" ca="1" si="45"/>
        <v/>
      </c>
      <c r="FG120" s="475"/>
    </row>
    <row r="121" spans="1:167" ht="15.75" customHeight="1" x14ac:dyDescent="0.4">
      <c r="A121" s="1639"/>
      <c r="B121" s="1830"/>
      <c r="C121" s="232" t="str">
        <f>IF(ISBLANK('JOURNÉE 2'!C122),"",'JOURNÉE 2'!C122)</f>
        <v/>
      </c>
      <c r="D121" s="98" t="str">
        <f>IF(ISBLANK('JOURNÉE 2'!D122),"",'JOURNÉE 2'!D122)</f>
        <v/>
      </c>
      <c r="E121" s="98" t="str">
        <f>IF(ISBLANK('JOURNÉE 2'!E122),"",'JOURNÉE 2'!E122)</f>
        <v/>
      </c>
      <c r="F121" s="87" t="str">
        <f>IF(ISBLANK('JOURNÉE 2'!F122),"",'JOURNÉE 2'!F122)</f>
        <v/>
      </c>
      <c r="G121" s="87" t="str">
        <f>IF(ISBLANK('JOURNÉE 2'!G122),"",'JOURNÉE 2'!G122)</f>
        <v/>
      </c>
      <c r="H121" s="470" t="str">
        <f>IF(ISBLANK('JOURNÉE 2'!I122),"",'JOURNÉE 2'!I122)</f>
        <v/>
      </c>
      <c r="I121" s="1823" t="str">
        <f>IF(ISBLANK('JOURNÉE 2'!K122),"",'JOURNÉE 2'!K122)</f>
        <v/>
      </c>
      <c r="J121" s="1815" t="str">
        <f>IF(OR(I121="",I121=0,I121=999),"",I121)</f>
        <v/>
      </c>
      <c r="K121" s="1815" t="str">
        <f>IF('JOURNÉE 1'!K122=0,"",'JOURNÉE 1'!K122)</f>
        <v/>
      </c>
      <c r="L121" s="1815" t="str">
        <f>IF(OR(K121="",K121=0,K121=999),"",K121)</f>
        <v/>
      </c>
      <c r="M121" s="87"/>
      <c r="N121" s="87"/>
      <c r="O121" s="87"/>
      <c r="P121" s="87"/>
      <c r="Q121" s="1846" t="str">
        <f>IF(I121="","",I121-$BE$5)</f>
        <v/>
      </c>
      <c r="R121" s="1815" t="str">
        <f>IF(I121="","",RANK(I121,($I$9:$K$260),1))</f>
        <v/>
      </c>
      <c r="S121" s="1815" t="str">
        <f>IF(R121&gt;20,"",IF(R121&lt;=190,40-((R121-1)*2),1))</f>
        <v/>
      </c>
      <c r="T121" s="1834" t="str">
        <f>IF(OR(I121=""),"",RANK(I121,($I$105:$I$121),1))</f>
        <v/>
      </c>
      <c r="U121" s="1466" t="str">
        <f>IF(OR(K121=""),"",RANK(K121,($K$105:$K$121),1))</f>
        <v/>
      </c>
      <c r="V121" s="1466" t="str">
        <f>IF(T121="","",IF(T121&gt;3,"",IF(T121=1,I121,IF(T121=2,I121,IF(T121=3,I121)))))</f>
        <v/>
      </c>
      <c r="W121" s="275" t="str">
        <f>IF(ISBLANK('JOURNÉE 2'!U122),"",'JOURNÉE 2'!U122)</f>
        <v/>
      </c>
      <c r="X121" s="83" t="str">
        <f t="shared" si="0"/>
        <v/>
      </c>
      <c r="Y121" s="140" t="str">
        <f>IF('JOURNÉE 1'!AB122=0,"",'JOURNÉE 1'!AB122)</f>
        <v/>
      </c>
      <c r="Z121" s="83" t="str">
        <f t="shared" si="1"/>
        <v/>
      </c>
      <c r="AA121" s="83" t="str">
        <f t="shared" si="56"/>
        <v/>
      </c>
      <c r="AB121" s="118" t="str">
        <f t="shared" si="60"/>
        <v/>
      </c>
      <c r="AC121" s="83" t="str">
        <f t="shared" si="3"/>
        <v/>
      </c>
      <c r="AD121" s="83" t="str">
        <f>IF('JOURNÉE 1'!AG122="","",'JOURNÉE 1'!AG122)</f>
        <v/>
      </c>
      <c r="AE121" s="455" t="str">
        <f t="shared" si="4"/>
        <v/>
      </c>
      <c r="AF121" s="471" t="str">
        <f t="shared" si="52"/>
        <v/>
      </c>
      <c r="AG121" s="471" t="str">
        <f t="shared" si="6"/>
        <v/>
      </c>
      <c r="AH121" s="471"/>
      <c r="AI121" s="471"/>
      <c r="AJ121" s="83"/>
      <c r="AK121" s="140"/>
      <c r="AL121" s="276" t="str">
        <f t="shared" si="7"/>
        <v/>
      </c>
      <c r="AM121" s="83" t="str">
        <f t="shared" si="8"/>
        <v/>
      </c>
      <c r="AN121" s="471" t="str">
        <f t="shared" si="53"/>
        <v/>
      </c>
      <c r="AO121" s="471" t="str">
        <f t="shared" si="10"/>
        <v/>
      </c>
      <c r="AP121" s="457" t="str">
        <f t="shared" si="11"/>
        <v/>
      </c>
      <c r="AQ121" s="270" t="str">
        <f>IF('JOURNÉE 1'!AP122="","",'JOURNÉE 1'!AP122)</f>
        <v/>
      </c>
      <c r="AR121" s="270" t="str">
        <f>IF('JOURNÉE 1'!AT122="","",'JOURNÉE 1'!AT122)</f>
        <v/>
      </c>
      <c r="AS121" s="270" t="str">
        <f t="shared" si="61"/>
        <v/>
      </c>
      <c r="AT121" s="270" t="str">
        <f t="shared" si="13"/>
        <v/>
      </c>
      <c r="AU121" s="270"/>
      <c r="AV121" s="286"/>
      <c r="AW121" s="270"/>
      <c r="AX121" s="270"/>
      <c r="AY121" s="270" t="str">
        <f t="shared" si="54"/>
        <v/>
      </c>
      <c r="AZ121" s="271" t="str">
        <f t="shared" si="15"/>
        <v/>
      </c>
      <c r="BA121" s="272" t="str">
        <f t="shared" si="16"/>
        <v/>
      </c>
      <c r="BB121" s="319" t="str">
        <f t="shared" si="62"/>
        <v/>
      </c>
      <c r="BC121" s="472" t="str">
        <f t="shared" si="18"/>
        <v/>
      </c>
      <c r="BD121" s="319"/>
      <c r="BE121" s="278" t="str">
        <f t="shared" si="19"/>
        <v/>
      </c>
      <c r="BF121" s="1639"/>
      <c r="BG121" s="1639"/>
      <c r="BH121" s="1823" t="str">
        <f>IF('JOURNÉE 1'!K122=0,"",'JOURNÉE 1'!K122)</f>
        <v/>
      </c>
      <c r="BI121" s="1815" t="str">
        <f>IF(ISBLANK('JOURNÉE 2'!K122),"",'JOURNÉE 2'!K122)</f>
        <v/>
      </c>
      <c r="BJ121" s="1817" t="str">
        <f>IF(BW121="","",BW121)</f>
        <v/>
      </c>
      <c r="BK121" s="483"/>
      <c r="BL121" s="11"/>
      <c r="BM121" s="1513" t="str">
        <f>IF(OR(C121="",C122=""),"",CONCATENATE(C121,C122))</f>
        <v/>
      </c>
      <c r="BN121" s="1606" t="str">
        <f>IF(OR('JOURNÉE 1'!C122="",'JOURNÉE 1'!C123=""),"",CONCATENATE('JOURNÉE 1'!C122,'JOURNÉE 1'!C123))</f>
        <v/>
      </c>
      <c r="BO121" s="1606" t="str">
        <f>IF(I121="","",I121)</f>
        <v/>
      </c>
      <c r="BP121" s="1855">
        <f>IF(ISNA(VLOOKUP(BM121,'JOURNÉE 1'!$BI$10:$BK$257,2,FALSE)),"",VLOOKUP(BM121,'JOURNÉE 1'!$BI$10:$BK$257,2,FALSE))</f>
        <v>0</v>
      </c>
      <c r="BQ121" s="1606" t="str">
        <f>IF(BO121="","",MIN(BO121:BP121))</f>
        <v/>
      </c>
      <c r="BR121" s="1851" t="str">
        <f>IF(BS121="","",MIN(BS121:BT121))</f>
        <v/>
      </c>
      <c r="BS121" s="1606" t="str">
        <f>IF('JOURNÉE 1'!L122=0,"",'JOURNÉE 1'!L122)</f>
        <v/>
      </c>
      <c r="BT121" s="1809" t="str">
        <f>IF(ISNA(VLOOKUP(BN121,'JOURNÉE 2'!$BE$10:$BF$257,2,FALSE)),"",VLOOKUP(BN121,'JOURNÉE 2'!$BE$10:$BF$257,2,FALSE))</f>
        <v/>
      </c>
      <c r="BU121" s="1606" t="str">
        <f>IF(BT121=BR121,"",BR121)</f>
        <v/>
      </c>
      <c r="BV121" s="1795" t="str">
        <f>IF(BP121=BQ121,"",BQ121)</f>
        <v/>
      </c>
      <c r="BW121" s="1797"/>
      <c r="BX121" s="474" t="str">
        <f t="shared" si="20"/>
        <v/>
      </c>
      <c r="BY121" s="475" t="str">
        <f>IF('JOURNÉE 1'!C122=0,"",'JOURNÉE 1'!C122)</f>
        <v/>
      </c>
      <c r="BZ121" s="7">
        <v>113</v>
      </c>
      <c r="CA121" s="1445" t="s">
        <v>67</v>
      </c>
      <c r="CB121" s="1446">
        <v>1.6</v>
      </c>
      <c r="CC121" s="1447" t="s">
        <v>1994</v>
      </c>
      <c r="CD121" s="17" t="s">
        <v>434</v>
      </c>
      <c r="CE121" s="882" t="str">
        <f t="shared" si="55"/>
        <v>MAX1</v>
      </c>
      <c r="CF121" s="878" t="s">
        <v>596</v>
      </c>
      <c r="CG121" s="7"/>
      <c r="CH121" s="94"/>
      <c r="CI121" s="1301" t="str">
        <f>IF(ISNA(VLOOKUP(CA121,'JOURNÉE 1'!$C$10:$AC$257,27,FALSE)),"",VLOOKUP(CA121,'JOURNÉE 1'!$C$10:$AC$257,27,FALSE))</f>
        <v/>
      </c>
      <c r="CJ121" s="465" t="str">
        <f>IF(ISNA(VLOOKUP(CA121,'JOURNÉE 2'!$C$10:$V$259,20,FALSE)),"",VLOOKUP(CA121,'JOURNÉE 2'!$C$10:$V$259,20,FALSE))</f>
        <v/>
      </c>
      <c r="CK121" s="1263" t="str">
        <f t="shared" si="48"/>
        <v/>
      </c>
      <c r="CL121" s="1266" t="s">
        <v>2029</v>
      </c>
      <c r="CM121" s="476">
        <v>76</v>
      </c>
      <c r="CN121" s="476">
        <v>74</v>
      </c>
      <c r="CO121" s="476" t="s">
        <v>2029</v>
      </c>
      <c r="CP121" s="476"/>
      <c r="CQ121" s="476"/>
      <c r="CR121" s="476"/>
      <c r="CS121" s="476"/>
      <c r="CT121" s="476"/>
      <c r="CU121" s="477"/>
      <c r="CV121" s="476"/>
      <c r="CW121" s="1270"/>
      <c r="CX121" s="11"/>
      <c r="CY121" s="1551"/>
      <c r="CZ121" s="7" t="str">
        <f>IF('JOURNÉE 2'!C50="","",'JOURNÉE 2'!C50)</f>
        <v/>
      </c>
      <c r="DA121" s="7" t="str">
        <f t="shared" si="51"/>
        <v/>
      </c>
      <c r="DB121" s="7" t="str">
        <f>IF('JOURNÉE 2'!V50="","",'JOURNÉE 2'!V50)</f>
        <v/>
      </c>
      <c r="DC121" s="7" t="str">
        <f>IF('JOURNÉE 2'!AJ50=0,"",'JOURNÉE 2'!AJ50)</f>
        <v/>
      </c>
      <c r="DD121" s="17" t="str">
        <f>IF(ISNA(VLOOKUP(BX49,'JOURNÉE 1'!$C$46:$AP$81,1,FALSE)),"",VLOOKUP(BX49,'JOURNÉE 1'!$C$46:$AP$81,1,FALSE))</f>
        <v/>
      </c>
      <c r="DE121" s="7" t="str">
        <f t="array" ref="DE121">IFERROR(INDEX(DD$81:DD$116,SMALL(IF(FREQUENCY(IF(DD$81:DD$152&lt;&gt;"",MATCH(DD$81:DD$152,DD$81:DD$152,0),""),ROW(DD$81:DD$152)-81)&gt;1,ROW(DD$81:DD$152)-81,""),ROW(A41))),"")</f>
        <v/>
      </c>
      <c r="DF121" s="468" t="str">
        <f t="array" ref="DF121">IF(DE121="","",MIN(IF(CZ$81:CZ$152=$DE121,DB$81:DB$152,"")))</f>
        <v/>
      </c>
      <c r="DG121" s="468" t="str">
        <f t="array" ref="DG121">IF(DE121="","",MIN(IF(CZ$81:CZ$152=$DE121,DC$81:DC$152,"")))</f>
        <v/>
      </c>
      <c r="DH121" s="7" t="str">
        <f>IF(ISNA(VLOOKUP(DD121,'JOURNÉE 2'!$C$46:$V$81,16,FALSE)),"",VLOOKUP(DD121,'JOURNÉE 2'!$C$46:$V$81,16,FALSE))</f>
        <v/>
      </c>
      <c r="DI121" s="7" t="str">
        <f>IF(ISNA(VLOOKUP(DD121,'JOURNÉE 2'!$C$46:$AJ$81,26,FALSE)),"",VLOOKUP(DD121,'JOURNÉE 2'!$C$46:$AJ$81,26,FALSE))</f>
        <v/>
      </c>
      <c r="DJ121" s="7" t="str">
        <f t="shared" si="24"/>
        <v/>
      </c>
      <c r="DK121" s="7" t="str">
        <f t="shared" si="25"/>
        <v/>
      </c>
      <c r="DL121" s="468" t="str">
        <f t="shared" si="26"/>
        <v/>
      </c>
      <c r="DM121" s="468" t="str">
        <f t="shared" si="27"/>
        <v/>
      </c>
      <c r="DN121" s="7" t="str">
        <f t="shared" si="28"/>
        <v/>
      </c>
      <c r="DO121" s="7"/>
      <c r="DP121" s="7"/>
      <c r="DQ121" s="7"/>
      <c r="DR121" s="11"/>
      <c r="DS121" s="469" t="str">
        <f ca="1">OFFSET($DK$9,INT((ROWS($1:113)-1)/2),MOD(ROWS($1:113)+1,2))</f>
        <v/>
      </c>
      <c r="DT121" s="7" t="str">
        <f t="shared" ca="1" si="29"/>
        <v/>
      </c>
      <c r="DU121" s="468" t="str">
        <f ca="1">OFFSET($DM$9,INT((ROWS($1:113)-1)/2),MOD(ROWS($1:113)+1,2))</f>
        <v/>
      </c>
      <c r="DV121" s="7" t="str">
        <f ca="1">IF(DT121="","",IF(DT121=0,"",IF(DT121="AB","",RANK(DT121,$DT$9:$DT$151,1)+COUNTIF($DT$9:DT121,DT121)-1)))</f>
        <v/>
      </c>
      <c r="DW121" s="468" t="str">
        <f t="shared" ca="1" si="30"/>
        <v/>
      </c>
      <c r="DX121" s="469" t="str">
        <f ca="1">OFFSET($DK$81,INT((ROWS($1:113)-1)/2),MOD(ROWS($1:113)+1,2))</f>
        <v/>
      </c>
      <c r="DY121" s="7" t="str">
        <f t="shared" ca="1" si="31"/>
        <v/>
      </c>
      <c r="DZ121" s="468" t="str">
        <f ca="1">OFFSET($DM$81,INT((ROWS($1:113)-1)/2),MOD(ROWS($1:113)+1,2))</f>
        <v/>
      </c>
      <c r="EA121" s="7" t="str">
        <f ca="1">IF(DY121="","",IF(DY121=0,"",IF(DY121="AB","",RANK(DY121,$DY$9:$DY$151,1)+COUNTIF($DY$9:DY121,DY121)-1)))</f>
        <v/>
      </c>
      <c r="EB121" s="468" t="str">
        <f t="shared" ca="1" si="32"/>
        <v/>
      </c>
      <c r="EC121" s="475"/>
      <c r="ED121" s="7"/>
      <c r="EE121" s="7"/>
      <c r="EF121" s="7"/>
      <c r="EG121" s="7"/>
      <c r="EH121" s="7"/>
      <c r="EI121" s="7"/>
      <c r="EJ121" s="7"/>
      <c r="EK121" s="7"/>
      <c r="EL121" s="7"/>
      <c r="EM121" s="469" t="str">
        <f ca="1">OFFSET($DK$237,INT((ROWS($1:113)-1)/2),MOD(ROWS($1:113)+1,2))</f>
        <v/>
      </c>
      <c r="EN121" s="7" t="str">
        <f t="shared" ca="1" si="63"/>
        <v/>
      </c>
      <c r="EO121" s="468" t="str">
        <f ca="1">OFFSET($DM$237,INT((ROWS($1:113)-1)/2),MOD(ROWS($1:113)+1,2))</f>
        <v/>
      </c>
      <c r="EP121" s="7" t="str">
        <f ca="1">IF(EN121="","",IF(EN121=0,"",IF(EN121="AB","",RANK(EN121,$EN$9:$EN$128,1)+COUNTIF($EN$9:EN121,EN121)-1)))</f>
        <v/>
      </c>
      <c r="EQ121" s="94" t="str">
        <f t="shared" ca="1" si="64"/>
        <v/>
      </c>
      <c r="ER121" s="469" t="str">
        <f ca="1">OFFSET($DK$305,INT((ROWS($1:113)-1)/2),MOD(ROWS($1:113)+1,2))</f>
        <v/>
      </c>
      <c r="ES121" s="7" t="str">
        <f t="shared" ca="1" si="39"/>
        <v/>
      </c>
      <c r="ET121" s="468" t="str">
        <f ca="1">OFFSET($DM$305,INT((ROWS($1:113)-1)/2),MOD(ROWS($1:113)+1,2))</f>
        <v/>
      </c>
      <c r="EU121" s="7" t="str">
        <f ca="1">IF(ES121="","",IF(ES121=0,"",IF(ES121="AB","",RANK(ES121,$ES$9:$ES$180,1)+COUNTIF($ES$9:ES121,ES121)-1)))</f>
        <v/>
      </c>
      <c r="EV121" s="468" t="str">
        <f t="shared" ca="1" si="40"/>
        <v/>
      </c>
      <c r="EW121" s="469" t="str">
        <f ca="1">OFFSET($DK$373,INT((ROWS($1:113)-1)/2),MOD(ROWS($1:113)+1,2))</f>
        <v/>
      </c>
      <c r="EX121" s="7" t="str">
        <f t="shared" ca="1" si="41"/>
        <v/>
      </c>
      <c r="EY121" s="468" t="str">
        <f ca="1">OFFSET($DM$373,INT((ROWS($1:113)-1)/2),MOD(ROWS($1:113)+1,2))</f>
        <v/>
      </c>
      <c r="EZ121" s="7" t="str">
        <f ca="1">IF(EX121="","",IF(EX121=0,"",IF(EX121="AB","",RANK(EX121,$EX$9:$EX$128,1)+COUNTIF($EX$9:EX121,EX121)-1)))</f>
        <v/>
      </c>
      <c r="FA121" s="468" t="str">
        <f t="shared" ca="1" si="42"/>
        <v/>
      </c>
      <c r="FB121" s="469"/>
      <c r="FC121" s="7"/>
      <c r="FD121" s="468"/>
      <c r="FE121" s="7"/>
      <c r="FF121" s="7"/>
      <c r="FG121" s="475"/>
    </row>
    <row r="122" spans="1:167" ht="15.75" customHeight="1" thickBot="1" x14ac:dyDescent="0.45">
      <c r="A122" s="1640"/>
      <c r="B122" s="1640"/>
      <c r="C122" s="189" t="str">
        <f>IF(ISBLANK('JOURNÉE 2'!C123),"",'JOURNÉE 2'!C123)</f>
        <v/>
      </c>
      <c r="D122" s="215" t="str">
        <f>IF(ISBLANK('JOURNÉE 2'!D123),"",'JOURNÉE 2'!D123)</f>
        <v/>
      </c>
      <c r="E122" s="215" t="str">
        <f>IF(ISBLANK('JOURNÉE 2'!E123),"",'JOURNÉE 2'!E123)</f>
        <v/>
      </c>
      <c r="F122" s="99" t="str">
        <f>IF(ISBLANK('JOURNÉE 2'!F123),"",'JOURNÉE 2'!F123)</f>
        <v/>
      </c>
      <c r="G122" s="99" t="str">
        <f>IF(ISBLANK('JOURNÉE 2'!G123),"",'JOURNÉE 2'!G123)</f>
        <v/>
      </c>
      <c r="H122" s="186" t="str">
        <f>IF(ISBLANK('JOURNÉE 2'!I123),"",'JOURNÉE 2'!I123)</f>
        <v/>
      </c>
      <c r="I122" s="1833"/>
      <c r="J122" s="1465"/>
      <c r="K122" s="1465"/>
      <c r="L122" s="1465"/>
      <c r="M122" s="99"/>
      <c r="N122" s="99"/>
      <c r="O122" s="99"/>
      <c r="P122" s="99"/>
      <c r="Q122" s="1826"/>
      <c r="R122" s="1816"/>
      <c r="S122" s="1816"/>
      <c r="T122" s="1824"/>
      <c r="U122" s="1816"/>
      <c r="V122" s="1816"/>
      <c r="W122" s="508" t="str">
        <f>IF(ISBLANK('JOURNÉE 2'!U123),"",'JOURNÉE 2'!U123)</f>
        <v/>
      </c>
      <c r="X122" s="101" t="str">
        <f t="shared" si="0"/>
        <v/>
      </c>
      <c r="Y122" s="209" t="str">
        <f>IF('JOURNÉE 1'!AB123=0,"",'JOURNÉE 1'!AB123)</f>
        <v/>
      </c>
      <c r="Z122" s="101" t="str">
        <f t="shared" si="1"/>
        <v/>
      </c>
      <c r="AA122" s="101" t="str">
        <f t="shared" si="56"/>
        <v/>
      </c>
      <c r="AB122" s="101" t="str">
        <f t="shared" si="60"/>
        <v/>
      </c>
      <c r="AC122" s="101" t="str">
        <f t="shared" si="3"/>
        <v/>
      </c>
      <c r="AD122" s="101" t="str">
        <f>IF('JOURNÉE 1'!AG123="","",'JOURNÉE 1'!AG123)</f>
        <v/>
      </c>
      <c r="AE122" s="487" t="str">
        <f t="shared" si="4"/>
        <v/>
      </c>
      <c r="AF122" s="101" t="str">
        <f t="shared" si="52"/>
        <v/>
      </c>
      <c r="AG122" s="509" t="str">
        <f t="shared" si="6"/>
        <v/>
      </c>
      <c r="AH122" s="509"/>
      <c r="AI122" s="509"/>
      <c r="AJ122" s="101"/>
      <c r="AK122" s="209"/>
      <c r="AL122" s="276" t="str">
        <f t="shared" si="7"/>
        <v/>
      </c>
      <c r="AM122" s="101" t="str">
        <f t="shared" si="8"/>
        <v/>
      </c>
      <c r="AN122" s="101" t="str">
        <f t="shared" si="53"/>
        <v/>
      </c>
      <c r="AO122" s="101" t="str">
        <f t="shared" si="10"/>
        <v/>
      </c>
      <c r="AP122" s="457" t="str">
        <f t="shared" si="11"/>
        <v/>
      </c>
      <c r="AQ122" s="283" t="str">
        <f>IF('JOURNÉE 1'!AP123="","",'JOURNÉE 1'!AP123)</f>
        <v/>
      </c>
      <c r="AR122" s="283" t="str">
        <f>IF('JOURNÉE 1'!AT123="","",'JOURNÉE 1'!AT123)</f>
        <v/>
      </c>
      <c r="AS122" s="283" t="str">
        <f t="shared" si="61"/>
        <v/>
      </c>
      <c r="AT122" s="283" t="str">
        <f t="shared" si="13"/>
        <v/>
      </c>
      <c r="AU122" s="283"/>
      <c r="AV122" s="330"/>
      <c r="AW122" s="283"/>
      <c r="AX122" s="283"/>
      <c r="AY122" s="283" t="str">
        <f t="shared" si="54"/>
        <v/>
      </c>
      <c r="AZ122" s="488" t="str">
        <f t="shared" si="15"/>
        <v/>
      </c>
      <c r="BA122" s="489" t="str">
        <f t="shared" si="16"/>
        <v/>
      </c>
      <c r="BB122" s="513" t="str">
        <f t="shared" si="62"/>
        <v/>
      </c>
      <c r="BC122" s="481" t="str">
        <f t="shared" si="18"/>
        <v/>
      </c>
      <c r="BD122" s="481"/>
      <c r="BE122" s="278" t="str">
        <f t="shared" si="19"/>
        <v/>
      </c>
      <c r="BF122" s="1640"/>
      <c r="BG122" s="1640"/>
      <c r="BH122" s="1824"/>
      <c r="BI122" s="1816"/>
      <c r="BJ122" s="1818"/>
      <c r="BK122" s="514"/>
      <c r="BL122" s="11"/>
      <c r="BM122" s="1824"/>
      <c r="BN122" s="1816"/>
      <c r="BO122" s="1816"/>
      <c r="BP122" s="1816"/>
      <c r="BQ122" s="1816"/>
      <c r="BR122" s="1826"/>
      <c r="BS122" s="1528"/>
      <c r="BT122" s="1514"/>
      <c r="BU122" s="1816"/>
      <c r="BV122" s="1867"/>
      <c r="BW122" s="1799"/>
      <c r="BX122" s="491" t="str">
        <f t="shared" si="20"/>
        <v/>
      </c>
      <c r="BY122" s="475" t="str">
        <f>IF('JOURNÉE 1'!C123=0,"",'JOURNÉE 1'!C123)</f>
        <v/>
      </c>
      <c r="BZ122" s="7">
        <v>114</v>
      </c>
      <c r="CA122" s="1445" t="s">
        <v>1591</v>
      </c>
      <c r="CB122" s="1446">
        <v>36</v>
      </c>
      <c r="CC122" s="1447" t="s">
        <v>1594</v>
      </c>
      <c r="CD122" s="17" t="s">
        <v>434</v>
      </c>
      <c r="CE122" s="882" t="str">
        <f t="shared" si="55"/>
        <v>MAX3</v>
      </c>
      <c r="CF122" s="878" t="s">
        <v>597</v>
      </c>
      <c r="CG122" s="7"/>
      <c r="CH122" s="94"/>
      <c r="CI122" s="1301" t="str">
        <f>IF(ISNA(VLOOKUP(CA122,'JOURNÉE 1'!$C$10:$AC$257,27,FALSE)),"",VLOOKUP(CA122,'JOURNÉE 1'!$C$10:$AC$257,27,FALSE))</f>
        <v/>
      </c>
      <c r="CJ122" s="465" t="str">
        <f>IF(ISNA(VLOOKUP(CA122,'JOURNÉE 2'!$C$10:$V$259,20,FALSE)),"",VLOOKUP(CA122,'JOURNÉE 2'!$C$10:$V$259,20,FALSE))</f>
        <v/>
      </c>
      <c r="CK122" s="1263" t="str">
        <f t="shared" si="48"/>
        <v/>
      </c>
      <c r="CL122" s="1266">
        <v>0</v>
      </c>
      <c r="CM122" s="476" t="s">
        <v>2029</v>
      </c>
      <c r="CN122" s="476" t="s">
        <v>2029</v>
      </c>
      <c r="CO122" s="476" t="s">
        <v>2029</v>
      </c>
      <c r="CP122" s="476"/>
      <c r="CQ122" s="476"/>
      <c r="CR122" s="476"/>
      <c r="CS122" s="476"/>
      <c r="CT122" s="476"/>
      <c r="CU122" s="477"/>
      <c r="CV122" s="476"/>
      <c r="CW122" s="1270"/>
      <c r="CX122" s="11"/>
      <c r="CY122" s="1551"/>
      <c r="CZ122" s="7" t="str">
        <f>IF('JOURNÉE 2'!C51="","",'JOURNÉE 2'!C51)</f>
        <v/>
      </c>
      <c r="DA122" s="7" t="str">
        <f t="shared" si="51"/>
        <v/>
      </c>
      <c r="DB122" s="7" t="str">
        <f>IF('JOURNÉE 2'!V51="","",'JOURNÉE 2'!V51)</f>
        <v/>
      </c>
      <c r="DC122" s="7" t="str">
        <f>IF('JOURNÉE 2'!AJ51=0,"",'JOURNÉE 2'!AJ51)</f>
        <v/>
      </c>
      <c r="DD122" s="17" t="str">
        <f>IF(ISNA(VLOOKUP(BX50,'JOURNÉE 1'!$C$46:$AP$81,1,FALSE)),"",VLOOKUP(BX50,'JOURNÉE 1'!$C$46:$AP$81,1,FALSE))</f>
        <v/>
      </c>
      <c r="DE122" s="7" t="str">
        <f t="array" ref="DE122">IFERROR(INDEX(DD$81:DD$116,SMALL(IF(FREQUENCY(IF(DD$81:DD$152&lt;&gt;"",MATCH(DD$81:DD$152,DD$81:DD$152,0),""),ROW(DD$81:DD$152)-81)&gt;1,ROW(DD$81:DD$152)-81,""),ROW(A42))),"")</f>
        <v/>
      </c>
      <c r="DF122" s="468" t="str">
        <f t="array" ref="DF122">IF(DE122="","",MIN(IF(CZ$81:CZ$152=$DE122,DB$81:DB$152,"")))</f>
        <v/>
      </c>
      <c r="DG122" s="468" t="str">
        <f t="array" ref="DG122">IF(DE122="","",MIN(IF(CZ$81:CZ$152=$DE122,DC$81:DC$152,"")))</f>
        <v/>
      </c>
      <c r="DH122" s="7" t="str">
        <f>IF(ISNA(VLOOKUP(DD122,'JOURNÉE 2'!$C$46:$V$81,16,FALSE)),"",VLOOKUP(DD122,'JOURNÉE 2'!$C$46:$V$81,16,FALSE))</f>
        <v/>
      </c>
      <c r="DI122" s="7" t="str">
        <f>IF(ISNA(VLOOKUP(DD122,'JOURNÉE 2'!$C$46:$AJ$81,26,FALSE)),"",VLOOKUP(DD122,'JOURNÉE 2'!$C$46:$AJ$81,26,FALSE))</f>
        <v/>
      </c>
      <c r="DJ122" s="7" t="str">
        <f t="shared" si="24"/>
        <v/>
      </c>
      <c r="DK122" s="7" t="str">
        <f t="shared" si="25"/>
        <v/>
      </c>
      <c r="DL122" s="468" t="str">
        <f t="shared" si="26"/>
        <v/>
      </c>
      <c r="DM122" s="468" t="str">
        <f t="shared" si="27"/>
        <v/>
      </c>
      <c r="DN122" s="7" t="str">
        <f t="shared" si="28"/>
        <v/>
      </c>
      <c r="DO122" s="7"/>
      <c r="DP122" s="7"/>
      <c r="DQ122" s="7"/>
      <c r="DR122" s="11"/>
      <c r="DS122" s="469" t="str">
        <f ca="1">OFFSET($DK$9,INT((ROWS($1:114)-1)/2),MOD(ROWS($1:114)+1,2))</f>
        <v/>
      </c>
      <c r="DT122" s="7" t="str">
        <f t="shared" ca="1" si="29"/>
        <v/>
      </c>
      <c r="DU122" s="468" t="str">
        <f ca="1">OFFSET($DM$9,INT((ROWS($1:114)-1)/2),MOD(ROWS($1:114)+1,2))</f>
        <v/>
      </c>
      <c r="DV122" s="7" t="str">
        <f ca="1">IF(DT122="","",IF(DT122=0,"",IF(DT122="AB","",RANK(DT122,$DT$9:$DT$151,1)+COUNTIF($DT$9:DT122,DT122)-1)))</f>
        <v/>
      </c>
      <c r="DW122" s="468" t="str">
        <f t="shared" ca="1" si="30"/>
        <v/>
      </c>
      <c r="DX122" s="469" t="str">
        <f ca="1">OFFSET($DK$81,INT((ROWS($1:114)-1)/2),MOD(ROWS($1:114)+1,2))</f>
        <v/>
      </c>
      <c r="DY122" s="7" t="str">
        <f t="shared" ca="1" si="31"/>
        <v/>
      </c>
      <c r="DZ122" s="468" t="str">
        <f ca="1">OFFSET($DM$81,INT((ROWS($1:114)-1)/2),MOD(ROWS($1:114)+1,2))</f>
        <v/>
      </c>
      <c r="EA122" s="7" t="str">
        <f ca="1">IF(DY122="","",IF(DY122=0,"",IF(DY122="AB","",RANK(DY122,$DY$9:$DY$151,1)+COUNTIF($DY$9:DY122,DY122)-1)))</f>
        <v/>
      </c>
      <c r="EB122" s="468" t="str">
        <f t="shared" ca="1" si="32"/>
        <v/>
      </c>
      <c r="EC122" s="475"/>
      <c r="ED122" s="7"/>
      <c r="EE122" s="7"/>
      <c r="EF122" s="7"/>
      <c r="EG122" s="7"/>
      <c r="EH122" s="7"/>
      <c r="EI122" s="7"/>
      <c r="EJ122" s="7"/>
      <c r="EK122" s="7"/>
      <c r="EL122" s="7"/>
      <c r="EM122" s="469" t="str">
        <f ca="1">OFFSET($DK$237,INT((ROWS($1:114)-1)/2),MOD(ROWS($1:114)+1,2))</f>
        <v/>
      </c>
      <c r="EN122" s="7" t="str">
        <f t="shared" ca="1" si="63"/>
        <v/>
      </c>
      <c r="EO122" s="468" t="str">
        <f ca="1">OFFSET($DM$237,INT((ROWS($1:114)-1)/2),MOD(ROWS($1:114)+1,2))</f>
        <v/>
      </c>
      <c r="EP122" s="7" t="str">
        <f ca="1">IF(EN122="","",IF(EN122=0,"",IF(EN122="AB","",RANK(EN122,$EN$9:$EN$128,1)+COUNTIF($EN$9:EN122,EN122)-1)))</f>
        <v/>
      </c>
      <c r="EQ122" s="94" t="str">
        <f t="shared" ca="1" si="64"/>
        <v/>
      </c>
      <c r="ER122" s="469" t="str">
        <f ca="1">OFFSET($DK$305,INT((ROWS($1:114)-1)/2),MOD(ROWS($1:114)+1,2))</f>
        <v/>
      </c>
      <c r="ES122" s="7" t="str">
        <f t="shared" ca="1" si="39"/>
        <v/>
      </c>
      <c r="ET122" s="468" t="str">
        <f ca="1">OFFSET($DM$305,INT((ROWS($1:114)-1)/2),MOD(ROWS($1:114)+1,2))</f>
        <v/>
      </c>
      <c r="EU122" s="7" t="str">
        <f ca="1">IF(ES122="","",IF(ES122=0,"",IF(ES122="AB","",RANK(ES122,$ES$9:$ES$180,1)+COUNTIF($ES$9:ES122,ES122)-1)))</f>
        <v/>
      </c>
      <c r="EV122" s="468" t="str">
        <f t="shared" ca="1" si="40"/>
        <v/>
      </c>
      <c r="EW122" s="469" t="str">
        <f ca="1">OFFSET($DK$373,INT((ROWS($1:114)-1)/2),MOD(ROWS($1:114)+1,2))</f>
        <v/>
      </c>
      <c r="EX122" s="7" t="str">
        <f t="shared" ca="1" si="41"/>
        <v/>
      </c>
      <c r="EY122" s="468" t="str">
        <f ca="1">OFFSET($DM$373,INT((ROWS($1:114)-1)/2),MOD(ROWS($1:114)+1,2))</f>
        <v/>
      </c>
      <c r="EZ122" s="7" t="str">
        <f ca="1">IF(EX122="","",IF(EX122=0,"",IF(EX122="AB","",RANK(EX122,$EX$9:$EX$128,1)+COUNTIF($EX$9:EX122,EX122)-1)))</f>
        <v/>
      </c>
      <c r="FA122" s="468" t="str">
        <f t="shared" ca="1" si="42"/>
        <v/>
      </c>
      <c r="FB122" s="511"/>
      <c r="FC122" s="252"/>
      <c r="FD122" s="468"/>
      <c r="FE122" s="7"/>
      <c r="FF122" s="252"/>
      <c r="FG122" s="475"/>
      <c r="FH122" s="936"/>
      <c r="FI122" s="936"/>
      <c r="FJ122" s="936"/>
      <c r="FK122" s="937"/>
    </row>
    <row r="123" spans="1:167" ht="15.75" customHeight="1" x14ac:dyDescent="0.4">
      <c r="A123" s="1940" t="s">
        <v>154</v>
      </c>
      <c r="B123" s="1941"/>
      <c r="C123" s="353" t="str">
        <f>IF(ISBLANK('JOURNÉE 2'!C124),"",'JOURNÉE 2'!C124)</f>
        <v>44310.22.0092</v>
      </c>
      <c r="D123" s="326" t="str">
        <f>IF(ISBLANK('JOURNÉE 2'!D124),"",'JOURNÉE 2'!D124)</f>
        <v>GRAPOTTE</v>
      </c>
      <c r="E123" s="326" t="str">
        <f>IF(ISBLANK('JOURNÉE 2'!E124),"",'JOURNÉE 2'!E124)</f>
        <v>Marielle</v>
      </c>
      <c r="F123" s="88" t="str">
        <f>IF(ISBLANK('JOURNÉE 2'!F124),"",'JOURNÉE 2'!F124)</f>
        <v>S2F</v>
      </c>
      <c r="G123" s="88">
        <f>IF(ISBLANK('JOURNÉE 2'!G124),"",'JOURNÉE 2'!G124)</f>
        <v>14.1</v>
      </c>
      <c r="H123" s="349" t="str">
        <f>IF(ISBLANK('JOURNÉE 2'!I124),"",'JOURNÉE 2'!I124)</f>
        <v>MAX2</v>
      </c>
      <c r="I123" s="1834">
        <f>IF(ISBLANK('JOURNÉE 2'!K124),"",'JOURNÉE 2'!K124)</f>
        <v>73</v>
      </c>
      <c r="J123" s="1466">
        <f>IF(OR(I123="",I123=0,I123=999),"",I123)</f>
        <v>73</v>
      </c>
      <c r="K123" s="1466">
        <f>IF('JOURNÉE 1'!K124=0,"",'JOURNÉE 1'!K124)</f>
        <v>72</v>
      </c>
      <c r="L123" s="1466">
        <f>IF(OR(K123="",K123=0,K123=999),"",K123)</f>
        <v>72</v>
      </c>
      <c r="M123" s="88">
        <f>IF(COUNTIF($J$123:$J$148,"&gt;1")&lt;1,"",SMALL($J$123:$J$148,1))</f>
        <v>68</v>
      </c>
      <c r="N123" s="109">
        <f>IF(COUNTIF($M$123:$M$128,"&gt;1")&lt;1,"",SMALL($M$123:$M$128,1))</f>
        <v>68</v>
      </c>
      <c r="O123" s="88">
        <f>IF(N123="","",RANK(N123,($N$9:$N$260),1))</f>
        <v>16</v>
      </c>
      <c r="P123" s="177">
        <f>IF(O123&gt;20,"",IF(O123&lt;=190,40-((O123-1)*2),1))</f>
        <v>10</v>
      </c>
      <c r="Q123" s="1850">
        <f>IF(I123="","",I123-$BE$5)</f>
        <v>1</v>
      </c>
      <c r="R123" s="1485">
        <f>IF(I123="","",RANK(I123,($I$9:$K$260),1))</f>
        <v>44</v>
      </c>
      <c r="S123" s="1485" t="str">
        <f>IF(R123&gt;20,"",IF(R123&lt;=190,40-((R123-1)*2),1))</f>
        <v/>
      </c>
      <c r="T123" s="1485">
        <f>IF(OR(I123=""),"",RANK(I123,($I$123:$I$147),1))</f>
        <v>2</v>
      </c>
      <c r="U123" s="1485">
        <f>IF(OR(K123=""),"",RANK(K123,($K$123:$K$147),1))</f>
        <v>1</v>
      </c>
      <c r="V123" s="1485">
        <f>IF(T123="","",IF(T123&gt;3,"",IF(T123=1,I123,IF(T123=2,I123,IF(T123=3,I123)))))</f>
        <v>73</v>
      </c>
      <c r="W123" s="329">
        <f>IF(ISBLANK('JOURNÉE 2'!U124),"",'JOURNÉE 2'!U124)</f>
        <v>87</v>
      </c>
      <c r="X123" s="118">
        <f t="shared" si="0"/>
        <v>87</v>
      </c>
      <c r="Y123" s="158">
        <f>IF('JOURNÉE 1'!AB124=0,"",'JOURNÉE 1'!AB124)</f>
        <v>75</v>
      </c>
      <c r="Z123" s="118">
        <f t="shared" si="1"/>
        <v>75</v>
      </c>
      <c r="AA123" s="118">
        <f t="shared" si="56"/>
        <v>23</v>
      </c>
      <c r="AB123" s="118">
        <f t="shared" ref="AB123:AB148" si="65">IF(W123="","",RANK(W123,($W$123:$W$148),1))</f>
        <v>3</v>
      </c>
      <c r="AC123" s="118">
        <f t="shared" si="3"/>
        <v>87</v>
      </c>
      <c r="AD123" s="118">
        <f>IF('JOURNÉE 1'!AG124="","",'JOURNÉE 1'!AG124)</f>
        <v>75</v>
      </c>
      <c r="AE123" s="455">
        <f t="shared" si="4"/>
        <v>15</v>
      </c>
      <c r="AF123" s="282">
        <f t="shared" si="52"/>
        <v>23</v>
      </c>
      <c r="AG123" s="282" t="str">
        <f t="shared" si="6"/>
        <v/>
      </c>
      <c r="AH123" s="282"/>
      <c r="AI123" s="88">
        <f ca="1">IF(DP237="","",DP237)</f>
        <v>75</v>
      </c>
      <c r="AJ123" s="109">
        <f ca="1">IF(AI123="","",RANK(AI123,($AI$9:$AI$260),1))</f>
        <v>20</v>
      </c>
      <c r="AK123" s="179">
        <f ca="1">IF(AJ123="","",IF(21-AJ123&lt;0,0,21-AJ123))</f>
        <v>1</v>
      </c>
      <c r="AL123" s="276">
        <f t="shared" si="7"/>
        <v>72.900000000000006</v>
      </c>
      <c r="AM123" s="88">
        <f t="shared" si="8"/>
        <v>72.900000000000006</v>
      </c>
      <c r="AN123" s="482">
        <f t="shared" si="53"/>
        <v>11</v>
      </c>
      <c r="AO123" s="482">
        <f t="shared" si="10"/>
        <v>10</v>
      </c>
      <c r="AP123" s="457">
        <f t="shared" si="11"/>
        <v>72.900000000000006</v>
      </c>
      <c r="AQ123" s="284">
        <f>IF('JOURNÉE 1'!AP124="","",'JOURNÉE 1'!AP124)</f>
        <v>62.8</v>
      </c>
      <c r="AR123" s="284" t="str">
        <f>IF('JOURNÉE 1'!AT124="","",'JOURNÉE 1'!AT124)</f>
        <v/>
      </c>
      <c r="AS123" s="284">
        <f t="shared" si="61"/>
        <v>72.900000000000006</v>
      </c>
      <c r="AT123" s="284" t="str">
        <f t="shared" si="13"/>
        <v/>
      </c>
      <c r="AU123" s="284">
        <f>IF(COUNTIF($BA$123:$BA$148,"&gt;1")&lt;1,"",SMALL($BA$123:$BA$148,1))</f>
        <v>61.2</v>
      </c>
      <c r="AV123" s="285">
        <f>IF(COUNTIF($AU$123:$AU$130,"&gt;1")&lt;1,"",SMALL($AU$123:$AU$130,1))</f>
        <v>61.2</v>
      </c>
      <c r="AW123" s="284">
        <f>IF(AV123="","",RANK(AV123,($AV$9:$AV$260),1))</f>
        <v>4</v>
      </c>
      <c r="AX123" s="261">
        <f>IF(AW123&gt;20,"",IF(AW123&lt;=190,20-((AW123-1)*1),1))</f>
        <v>17</v>
      </c>
      <c r="AY123" s="284">
        <f t="shared" si="54"/>
        <v>28</v>
      </c>
      <c r="AZ123" s="327" t="str">
        <f t="shared" si="15"/>
        <v/>
      </c>
      <c r="BA123" s="328">
        <f t="shared" si="16"/>
        <v>72.900000000000006</v>
      </c>
      <c r="BB123" s="273">
        <f t="shared" ref="BB123:BB148" si="66">IF(OR(ISBLANK(AS123),AS123=""),"",RANK(AS123,($AS$123:$AS$148),1))</f>
        <v>2</v>
      </c>
      <c r="BC123" s="458">
        <f t="shared" si="18"/>
        <v>72.900000000000006</v>
      </c>
      <c r="BD123" s="273">
        <f>IF(COUNTIF($BC$123:$BC$148,"&gt;1")&lt;1,"",SMALL($BC$123:$BC$148,1))</f>
        <v>61.2</v>
      </c>
      <c r="BE123" s="278">
        <f t="shared" si="19"/>
        <v>14.19</v>
      </c>
      <c r="BF123" s="1819">
        <f ca="1">IF(SUM(P126+AK127+AX127)&lt;&gt;0,SUM(P126+AK127+AX127),0)</f>
        <v>37</v>
      </c>
      <c r="BG123" s="1874">
        <f ca="1">IF(BF123=0,"0",RANK(BF123,$BF$9:$BF$260,0))</f>
        <v>8</v>
      </c>
      <c r="BH123" s="1857">
        <f>IF('JOURNÉE 1'!K124=0,"",'JOURNÉE 1'!K124)</f>
        <v>72</v>
      </c>
      <c r="BI123" s="1856">
        <f>IF(ISBLANK('JOURNÉE 2'!K124),"",'JOURNÉE 2'!K124)</f>
        <v>73</v>
      </c>
      <c r="BJ123" s="1858">
        <f>IF(BW123="","",BW123)</f>
        <v>68</v>
      </c>
      <c r="BK123" s="503"/>
      <c r="BL123" s="11"/>
      <c r="BM123" s="1513" t="str">
        <f>IF(OR(C123="",C124=""),"",CONCATENATE(C123,C124))</f>
        <v>44310.22.009244400.14.0128</v>
      </c>
      <c r="BN123" s="1606" t="str">
        <f>IF(OR('JOURNÉE 1'!C124="",'JOURNÉE 1'!C125=""),"",CONCATENATE('JOURNÉE 1'!C124,'JOURNÉE 1'!C125))</f>
        <v>44310.06.008644310.23.0051</v>
      </c>
      <c r="BO123" s="1606">
        <f>IF(I123="","",I123)</f>
        <v>73</v>
      </c>
      <c r="BP123" s="1855" t="str">
        <f>IF(ISNA(VLOOKUP(BM123,'JOURNÉE 1'!$BI$10:$BK$257,2,FALSE)),"",VLOOKUP(BM123,'JOURNÉE 1'!$BI$10:$BK$257,2,FALSE))</f>
        <v/>
      </c>
      <c r="BQ123" s="1606">
        <f>IF(BO123="","",MIN(BO123:BP123))</f>
        <v>73</v>
      </c>
      <c r="BR123" s="1851">
        <f>IF(BS123="","",MIN(BS123:BT123))</f>
        <v>72</v>
      </c>
      <c r="BS123" s="1606">
        <f>IF('JOURNÉE 1'!L124=0,"",'JOURNÉE 1'!L124)</f>
        <v>72</v>
      </c>
      <c r="BT123" s="1809" t="str">
        <f>IF(ISNA(VLOOKUP(BN123,'JOURNÉE 2'!$BE$10:$BF$257,2,FALSE)),"",VLOOKUP(BN123,'JOURNÉE 2'!$BE$10:$BF$257,2,FALSE))</f>
        <v/>
      </c>
      <c r="BU123" s="1606">
        <f>IF(BT123=BR123,"",BR123)</f>
        <v>72</v>
      </c>
      <c r="BV123" s="1795">
        <f>IF(BP123=BQ123,"",BQ123)</f>
        <v>73</v>
      </c>
      <c r="BW123" s="1800">
        <f>IF(COUNTIF($BU$123:$BV$147,"&gt;1")&lt;1,"",SMALL($BU$123:$BV$147,1+COUNTIF($BU$123:$BV$147,0)))</f>
        <v>68</v>
      </c>
      <c r="BX123" s="474" t="str">
        <f t="shared" si="20"/>
        <v>44310.22.0092</v>
      </c>
      <c r="BY123" s="475" t="str">
        <f>IF('JOURNÉE 1'!C124=0,"",'JOURNÉE 1'!C124)</f>
        <v>44310.06.0086</v>
      </c>
      <c r="BZ123" s="7">
        <v>115</v>
      </c>
      <c r="CA123" s="1445" t="s">
        <v>1969</v>
      </c>
      <c r="CB123" s="1446">
        <v>36</v>
      </c>
      <c r="CC123" s="1447" t="s">
        <v>1995</v>
      </c>
      <c r="CD123" s="17" t="s">
        <v>434</v>
      </c>
      <c r="CE123" s="882" t="str">
        <f t="shared" si="55"/>
        <v>MAX3</v>
      </c>
      <c r="CF123" s="878" t="s">
        <v>69</v>
      </c>
      <c r="CG123" s="7"/>
      <c r="CH123" s="94"/>
      <c r="CI123" s="1301" t="str">
        <f>IF(ISNA(VLOOKUP(CA123,'JOURNÉE 1'!$C$10:$AC$257,27,FALSE)),"",VLOOKUP(CA123,'JOURNÉE 1'!$C$10:$AC$257,27,FALSE))</f>
        <v/>
      </c>
      <c r="CJ123" s="465" t="str">
        <f>IF(ISNA(VLOOKUP(CA123,'JOURNÉE 2'!$C$10:$V$259,20,FALSE)),"",VLOOKUP(CA123,'JOURNÉE 2'!$C$10:$V$259,20,FALSE))</f>
        <v/>
      </c>
      <c r="CK123" s="1263" t="str">
        <f t="shared" si="48"/>
        <v/>
      </c>
      <c r="CL123" s="1266" t="s">
        <v>2029</v>
      </c>
      <c r="CM123" s="476" t="s">
        <v>2029</v>
      </c>
      <c r="CN123" s="476" t="s">
        <v>2029</v>
      </c>
      <c r="CO123" s="476" t="s">
        <v>2029</v>
      </c>
      <c r="CP123" s="476"/>
      <c r="CQ123" s="476"/>
      <c r="CR123" s="476"/>
      <c r="CS123" s="476"/>
      <c r="CT123" s="476"/>
      <c r="CU123" s="477"/>
      <c r="CV123" s="476"/>
      <c r="CW123" s="1270"/>
      <c r="CX123" s="11"/>
      <c r="CY123" s="1551"/>
      <c r="CZ123" s="7" t="str">
        <f>IF('JOURNÉE 2'!C52="","",'JOURNÉE 2'!C52)</f>
        <v/>
      </c>
      <c r="DA123" s="7" t="str">
        <f t="shared" si="51"/>
        <v/>
      </c>
      <c r="DB123" s="7" t="str">
        <f>IF('JOURNÉE 2'!V52="","",'JOURNÉE 2'!V52)</f>
        <v/>
      </c>
      <c r="DC123" s="7" t="str">
        <f>IF('JOURNÉE 2'!AJ52=0,"",'JOURNÉE 2'!AJ52)</f>
        <v/>
      </c>
      <c r="DD123" s="17" t="str">
        <f>IF(ISNA(VLOOKUP(BX51,'JOURNÉE 1'!$C$46:$AP$81,1,FALSE)),"",VLOOKUP(BX51,'JOURNÉE 1'!$C$46:$AP$81,1,FALSE))</f>
        <v/>
      </c>
      <c r="DE123" s="7" t="str">
        <f t="array" ref="DE123">IFERROR(INDEX(DD$81:DD$116,SMALL(IF(FREQUENCY(IF(DD$81:DD$152&lt;&gt;"",MATCH(DD$81:DD$152,DD$81:DD$152,0),""),ROW(DD$81:DD$152)-81)&gt;1,ROW(DD$81:DD$152)-81,""),ROW(A43))),"")</f>
        <v/>
      </c>
      <c r="DF123" s="468" t="str">
        <f t="array" ref="DF123">IF(DE123="","",MIN(IF(CZ$81:CZ$152=$DE123,DB$81:DB$152,"")))</f>
        <v/>
      </c>
      <c r="DG123" s="468" t="str">
        <f t="array" ref="DG123">IF(DE123="","",MIN(IF(CZ$81:CZ$152=$DE123,DC$81:DC$152,"")))</f>
        <v/>
      </c>
      <c r="DH123" s="7" t="str">
        <f>IF(ISNA(VLOOKUP(DD123,'JOURNÉE 2'!$C$46:$V$81,16,FALSE)),"",VLOOKUP(DD123,'JOURNÉE 2'!$C$46:$V$81,16,FALSE))</f>
        <v/>
      </c>
      <c r="DI123" s="7" t="str">
        <f>IF(ISNA(VLOOKUP(DD123,'JOURNÉE 2'!$C$46:$AJ$81,26,FALSE)),"",VLOOKUP(DD123,'JOURNÉE 2'!$C$46:$AJ$81,26,FALSE))</f>
        <v/>
      </c>
      <c r="DJ123" s="7" t="str">
        <f t="shared" si="24"/>
        <v/>
      </c>
      <c r="DK123" s="7" t="str">
        <f t="shared" si="25"/>
        <v/>
      </c>
      <c r="DL123" s="468" t="str">
        <f t="shared" si="26"/>
        <v/>
      </c>
      <c r="DM123" s="468" t="str">
        <f t="shared" si="27"/>
        <v/>
      </c>
      <c r="DN123" s="7" t="str">
        <f t="shared" si="28"/>
        <v/>
      </c>
      <c r="DO123" s="7"/>
      <c r="DP123" s="7"/>
      <c r="DQ123" s="7"/>
      <c r="DR123" s="11"/>
      <c r="DS123" s="469" t="str">
        <f ca="1">OFFSET($DK$9,INT((ROWS($1:115)-1)/2),MOD(ROWS($1:115)+1,2))</f>
        <v/>
      </c>
      <c r="DT123" s="7" t="str">
        <f t="shared" ca="1" si="29"/>
        <v/>
      </c>
      <c r="DU123" s="468" t="str">
        <f ca="1">OFFSET($DM$9,INT((ROWS($1:115)-1)/2),MOD(ROWS($1:115)+1,2))</f>
        <v/>
      </c>
      <c r="DV123" s="7" t="str">
        <f ca="1">IF(DT123="","",IF(DT123=0,"",IF(DT123="AB","",RANK(DT123,$DT$9:$DT$151,1)+COUNTIF($DT$9:DT123,DT123)-1)))</f>
        <v/>
      </c>
      <c r="DW123" s="468" t="str">
        <f t="shared" ca="1" si="30"/>
        <v/>
      </c>
      <c r="DX123" s="469" t="str">
        <f ca="1">OFFSET($DK$81,INT((ROWS($1:115)-1)/2),MOD(ROWS($1:115)+1,2))</f>
        <v/>
      </c>
      <c r="DY123" s="7" t="str">
        <f t="shared" ca="1" si="31"/>
        <v/>
      </c>
      <c r="DZ123" s="468" t="str">
        <f ca="1">OFFSET($DM$81,INT((ROWS($1:115)-1)/2),MOD(ROWS($1:115)+1,2))</f>
        <v/>
      </c>
      <c r="EA123" s="7" t="str">
        <f ca="1">IF(DY123="","",IF(DY123=0,"",IF(DY123="AB","",RANK(DY123,$DY$9:$DY$151,1)+COUNTIF($DY$9:DY123,DY123)-1)))</f>
        <v/>
      </c>
      <c r="EB123" s="468" t="str">
        <f t="shared" ca="1" si="32"/>
        <v/>
      </c>
      <c r="EC123" s="475"/>
      <c r="ED123" s="7"/>
      <c r="EE123" s="7"/>
      <c r="EF123" s="7"/>
      <c r="EG123" s="7"/>
      <c r="EH123" s="7"/>
      <c r="EI123" s="7"/>
      <c r="EJ123" s="7"/>
      <c r="EK123" s="7"/>
      <c r="EL123" s="7"/>
      <c r="EM123" s="469" t="str">
        <f ca="1">OFFSET($DK$237,INT((ROWS($1:115)-1)/2),MOD(ROWS($1:115)+1,2))</f>
        <v/>
      </c>
      <c r="EN123" s="7" t="str">
        <f t="shared" ca="1" si="63"/>
        <v/>
      </c>
      <c r="EO123" s="468" t="str">
        <f ca="1">OFFSET($DM$237,INT((ROWS($1:115)-1)/2),MOD(ROWS($1:115)+1,2))</f>
        <v/>
      </c>
      <c r="EP123" s="7" t="str">
        <f ca="1">IF(EN123="","",IF(EN123=0,"",IF(EN123="AB","",RANK(EN123,$EN$9:$EN$128,1)+COUNTIF($EN$9:EN123,EN123)-1)))</f>
        <v/>
      </c>
      <c r="EQ123" s="94" t="str">
        <f t="shared" ca="1" si="64"/>
        <v/>
      </c>
      <c r="ER123" s="469" t="str">
        <f ca="1">OFFSET($DK$305,INT((ROWS($1:115)-1)/2),MOD(ROWS($1:115)+1,2))</f>
        <v/>
      </c>
      <c r="ES123" s="7" t="str">
        <f t="shared" ca="1" si="39"/>
        <v/>
      </c>
      <c r="ET123" s="468" t="str">
        <f ca="1">OFFSET($DM$305,INT((ROWS($1:115)-1)/2),MOD(ROWS($1:115)+1,2))</f>
        <v/>
      </c>
      <c r="EU123" s="7" t="str">
        <f ca="1">IF(ES123="","",IF(ES123=0,"",IF(ES123="AB","",RANK(ES123,$ES$9:$ES$180,1)+COUNTIF($ES$9:ES123,ES123)-1)))</f>
        <v/>
      </c>
      <c r="EV123" s="468" t="str">
        <f t="shared" ca="1" si="40"/>
        <v/>
      </c>
      <c r="EW123" s="469" t="str">
        <f ca="1">OFFSET($DK$373,INT((ROWS($1:115)-1)/2),MOD(ROWS($1:115)+1,2))</f>
        <v/>
      </c>
      <c r="EX123" s="7" t="str">
        <f t="shared" ca="1" si="41"/>
        <v/>
      </c>
      <c r="EY123" s="468" t="str">
        <f ca="1">OFFSET($DM$373,INT((ROWS($1:115)-1)/2),MOD(ROWS($1:115)+1,2))</f>
        <v/>
      </c>
      <c r="EZ123" s="7" t="str">
        <f ca="1">IF(EX123="","",IF(EX123=0,"",IF(EX123="AB","",RANK(EX123,$EX$9:$EX$128,1)+COUNTIF($EX$9:EX123,EX123)-1)))</f>
        <v/>
      </c>
      <c r="FA123" s="468" t="str">
        <f t="shared" ca="1" si="42"/>
        <v/>
      </c>
      <c r="FB123" s="463"/>
      <c r="FC123" s="219"/>
      <c r="FD123" s="219"/>
      <c r="FE123" s="219"/>
      <c r="FF123" s="219"/>
      <c r="FG123" s="7"/>
    </row>
    <row r="124" spans="1:167" ht="15.75" customHeight="1" x14ac:dyDescent="0.4">
      <c r="A124" s="1639"/>
      <c r="B124" s="1483"/>
      <c r="C124" s="232" t="str">
        <f>IF(ISBLANK('JOURNÉE 2'!C125),"",'JOURNÉE 2'!C125)</f>
        <v>44400.14.0128</v>
      </c>
      <c r="D124" s="98" t="str">
        <f>IF(ISBLANK('JOURNÉE 2'!D125),"",'JOURNÉE 2'!D125)</f>
        <v>BAILLY</v>
      </c>
      <c r="E124" s="98" t="str">
        <f>IF(ISBLANK('JOURNÉE 2'!E125),"",'JOURNÉE 2'!E125)</f>
        <v>Michelle</v>
      </c>
      <c r="F124" s="87" t="str">
        <f>IF(ISBLANK('JOURNÉE 2'!F125),"",'JOURNÉE 2'!F125)</f>
        <v>S3F</v>
      </c>
      <c r="G124" s="87">
        <f>IF(ISBLANK('JOURNÉE 2'!G125),"",'JOURNÉE 2'!G125)</f>
        <v>9.9</v>
      </c>
      <c r="H124" s="470" t="str">
        <f>IF(ISBLANK('JOURNÉE 2'!I125),"",'JOURNÉE 2'!I125)</f>
        <v>MAX2</v>
      </c>
      <c r="I124" s="1833"/>
      <c r="J124" s="1465"/>
      <c r="K124" s="1465"/>
      <c r="L124" s="1465"/>
      <c r="M124" s="87">
        <f>IF(COUNTIF($J$123:$J$148,"&gt;1")&lt;2,"",SMALL($J$123:$J$148,2))</f>
        <v>73</v>
      </c>
      <c r="N124" s="87">
        <f>IF(COUNTIF($M$123:$M$128,"&gt;1")&lt;2,"",SMALL($M$123:$M$128,2))</f>
        <v>72</v>
      </c>
      <c r="O124" s="87">
        <f>IF(N124="","",RANK(N124,($N$9:$N$260),1))</f>
        <v>20</v>
      </c>
      <c r="P124" s="91">
        <f>IF(O124&gt;20,"",IF(O124&lt;=190,40-((O124-1)*2),1))</f>
        <v>2</v>
      </c>
      <c r="Q124" s="1847"/>
      <c r="R124" s="1465"/>
      <c r="S124" s="1465"/>
      <c r="T124" s="1465"/>
      <c r="U124" s="1465"/>
      <c r="V124" s="1465"/>
      <c r="W124" s="279">
        <f>IF(ISBLANK('JOURNÉE 2'!U125),"",'JOURNÉE 2'!U125)</f>
        <v>79</v>
      </c>
      <c r="X124" s="83">
        <f t="shared" si="0"/>
        <v>79</v>
      </c>
      <c r="Y124" s="140">
        <f>IF('JOURNÉE 1'!AB125=0,"",'JOURNÉE 1'!AB125)</f>
        <v>90</v>
      </c>
      <c r="Z124" s="83">
        <f t="shared" si="1"/>
        <v>90</v>
      </c>
      <c r="AA124" s="83">
        <f t="shared" si="56"/>
        <v>17</v>
      </c>
      <c r="AB124" s="118">
        <f t="shared" si="65"/>
        <v>2</v>
      </c>
      <c r="AC124" s="83">
        <f t="shared" si="3"/>
        <v>79</v>
      </c>
      <c r="AD124" s="83">
        <f>IF('JOURNÉE 1'!AG125="","",'JOURNÉE 1'!AG125)</f>
        <v>90</v>
      </c>
      <c r="AE124" s="455">
        <f t="shared" si="4"/>
        <v>7</v>
      </c>
      <c r="AF124" s="85">
        <f t="shared" si="52"/>
        <v>17</v>
      </c>
      <c r="AG124" s="85">
        <f t="shared" si="6"/>
        <v>4</v>
      </c>
      <c r="AH124" s="85"/>
      <c r="AI124" s="87">
        <f ca="1">IF(DP238="","",DP238)</f>
        <v>77</v>
      </c>
      <c r="AJ124" s="87">
        <f ca="1">IF(AI124="","",RANK(AI124,($AI$9:$AI$260),1))</f>
        <v>23</v>
      </c>
      <c r="AK124" s="470">
        <f ca="1">IF(AJ124="","",IF(21-AJ124&lt;0,0,21-AJ124))</f>
        <v>0</v>
      </c>
      <c r="AL124" s="276">
        <f t="shared" si="7"/>
        <v>69.099999999999994</v>
      </c>
      <c r="AM124" s="87" t="str">
        <f t="shared" si="8"/>
        <v/>
      </c>
      <c r="AN124" s="471" t="str">
        <f t="shared" si="53"/>
        <v/>
      </c>
      <c r="AO124" s="471" t="str">
        <f t="shared" si="10"/>
        <v/>
      </c>
      <c r="AP124" s="457">
        <f t="shared" si="11"/>
        <v>69.099999999999994</v>
      </c>
      <c r="AQ124" s="270">
        <f>IF('JOURNÉE 1'!AP125="","",'JOURNÉE 1'!AP125)</f>
        <v>72.7</v>
      </c>
      <c r="AR124" s="270" t="str">
        <f>IF('JOURNÉE 1'!AT125="","",'JOURNÉE 1'!AT125)</f>
        <v/>
      </c>
      <c r="AS124" s="270" t="str">
        <f t="shared" si="61"/>
        <v/>
      </c>
      <c r="AT124" s="270" t="str">
        <f t="shared" si="13"/>
        <v/>
      </c>
      <c r="AU124" s="270">
        <f>IF(COUNTIF($BA$123:$BA$148,"&gt;1")&lt;2,"",SMALL($BA$123:$BA$148,2))</f>
        <v>72.900000000000006</v>
      </c>
      <c r="AV124" s="286">
        <f>IF(COUNTIF($AU$123:$AU$130,"&gt;1")&lt;2,"",SMALL($AU$123:$AU$130,2))</f>
        <v>72.900000000000006</v>
      </c>
      <c r="AW124" s="270">
        <f>IF(AV124="","",RANK(AV124,($AV$9:$AV$260),1))</f>
        <v>14</v>
      </c>
      <c r="AX124" s="284">
        <f>IF(AW124&gt;20,"",IF(AW124&lt;=190,20-((AW124-1)*1),1))</f>
        <v>7</v>
      </c>
      <c r="AY124" s="270">
        <f t="shared" si="54"/>
        <v>18</v>
      </c>
      <c r="AZ124" s="271">
        <f t="shared" si="15"/>
        <v>3</v>
      </c>
      <c r="BA124" s="272" t="str">
        <f t="shared" si="16"/>
        <v/>
      </c>
      <c r="BB124" s="273" t="str">
        <f t="shared" si="66"/>
        <v/>
      </c>
      <c r="BC124" s="472" t="str">
        <f t="shared" si="18"/>
        <v/>
      </c>
      <c r="BD124" s="273">
        <f>IF(COUNTIF($BC$123:$BC$148,"&gt;1")&lt;2,"",SMALL($BC$123:$BC$148,2))</f>
        <v>72.900000000000006</v>
      </c>
      <c r="BE124" s="278">
        <f t="shared" si="19"/>
        <v>9.32</v>
      </c>
      <c r="BF124" s="1639"/>
      <c r="BG124" s="1639"/>
      <c r="BH124" s="1833"/>
      <c r="BI124" s="1465"/>
      <c r="BJ124" s="1849"/>
      <c r="BK124" s="483"/>
      <c r="BL124" s="11"/>
      <c r="BM124" s="1723"/>
      <c r="BN124" s="1528"/>
      <c r="BO124" s="1528"/>
      <c r="BP124" s="1528"/>
      <c r="BQ124" s="1528"/>
      <c r="BR124" s="1852"/>
      <c r="BS124" s="1528"/>
      <c r="BT124" s="1514"/>
      <c r="BU124" s="1528"/>
      <c r="BV124" s="1796"/>
      <c r="BW124" s="1798"/>
      <c r="BX124" s="474" t="str">
        <f t="shared" si="20"/>
        <v>44400.14.0128</v>
      </c>
      <c r="BY124" s="475" t="str">
        <f>IF('JOURNÉE 1'!C125=0,"",'JOURNÉE 1'!C125)</f>
        <v>44310.23.0051</v>
      </c>
      <c r="BZ124" s="7">
        <v>116</v>
      </c>
      <c r="CA124" s="1445" t="s">
        <v>69</v>
      </c>
      <c r="CB124" s="1446">
        <v>7.7</v>
      </c>
      <c r="CC124" s="1447" t="s">
        <v>598</v>
      </c>
      <c r="CD124" s="17" t="s">
        <v>434</v>
      </c>
      <c r="CE124" s="882" t="str">
        <f t="shared" si="55"/>
        <v>MAX1</v>
      </c>
      <c r="CF124" s="878" t="s">
        <v>87</v>
      </c>
      <c r="CG124" s="7"/>
      <c r="CH124" s="94"/>
      <c r="CI124" s="1301" t="str">
        <f>IF(ISNA(VLOOKUP(CA124,'JOURNÉE 1'!$C$10:$AC$257,27,FALSE)),"",VLOOKUP(CA124,'JOURNÉE 1'!$C$10:$AC$257,27,FALSE))</f>
        <v/>
      </c>
      <c r="CJ124" s="465" t="str">
        <f>IF(ISNA(VLOOKUP(CA124,'JOURNÉE 2'!$C$10:$V$259,20,FALSE)),"",VLOOKUP(CA124,'JOURNÉE 2'!$C$10:$V$259,20,FALSE))</f>
        <v/>
      </c>
      <c r="CK124" s="1263" t="str">
        <f t="shared" si="48"/>
        <v/>
      </c>
      <c r="CL124" s="1266">
        <v>80</v>
      </c>
      <c r="CM124" s="476" t="s">
        <v>2029</v>
      </c>
      <c r="CN124" s="476" t="s">
        <v>2029</v>
      </c>
      <c r="CO124" s="476" t="s">
        <v>2029</v>
      </c>
      <c r="CP124" s="476"/>
      <c r="CQ124" s="476"/>
      <c r="CR124" s="476"/>
      <c r="CS124" s="476"/>
      <c r="CT124" s="476"/>
      <c r="CU124" s="477"/>
      <c r="CV124" s="476"/>
      <c r="CW124" s="1270"/>
      <c r="CX124" s="11"/>
      <c r="CY124" s="1551"/>
      <c r="CZ124" s="7" t="str">
        <f>IF('JOURNÉE 2'!C53="","",'JOURNÉE 2'!C53)</f>
        <v/>
      </c>
      <c r="DA124" s="7" t="str">
        <f t="shared" si="51"/>
        <v/>
      </c>
      <c r="DB124" s="7" t="str">
        <f>IF('JOURNÉE 2'!V53="","",'JOURNÉE 2'!V53)</f>
        <v/>
      </c>
      <c r="DC124" s="7" t="str">
        <f>IF('JOURNÉE 2'!AJ53=0,"",'JOURNÉE 2'!AJ53)</f>
        <v/>
      </c>
      <c r="DD124" s="17" t="str">
        <f>IF(ISNA(VLOOKUP(BX52,'JOURNÉE 1'!$C$46:$AP$81,1,FALSE)),"",VLOOKUP(BX52,'JOURNÉE 1'!$C$46:$AP$81,1,FALSE))</f>
        <v/>
      </c>
      <c r="DE124" s="7" t="str">
        <f t="array" ref="DE124">IFERROR(INDEX(DD$81:DD$116,SMALL(IF(FREQUENCY(IF(DD$81:DD$152&lt;&gt;"",MATCH(DD$81:DD$152,DD$81:DD$152,0),""),ROW(DD$81:DD$152)-81)&gt;1,ROW(DD$81:DD$152)-81,""),ROW(A44))),"")</f>
        <v/>
      </c>
      <c r="DF124" s="468" t="str">
        <f t="array" ref="DF124">IF(DE124="","",MIN(IF(CZ$81:CZ$152=$DE124,DB$81:DB$152,"")))</f>
        <v/>
      </c>
      <c r="DG124" s="468" t="str">
        <f t="array" ref="DG124">IF(DE124="","",MIN(IF(CZ$81:CZ$152=$DE124,DC$81:DC$152,"")))</f>
        <v/>
      </c>
      <c r="DH124" s="7" t="str">
        <f>IF(ISNA(VLOOKUP(DD124,'JOURNÉE 2'!$C$46:$V$81,16,FALSE)),"",VLOOKUP(DD124,'JOURNÉE 2'!$C$46:$V$81,16,FALSE))</f>
        <v/>
      </c>
      <c r="DI124" s="7" t="str">
        <f>IF(ISNA(VLOOKUP(DD124,'JOURNÉE 2'!$C$46:$AJ$81,26,FALSE)),"",VLOOKUP(DD124,'JOURNÉE 2'!$C$46:$AJ$81,26,FALSE))</f>
        <v/>
      </c>
      <c r="DJ124" s="7" t="str">
        <f t="shared" si="24"/>
        <v/>
      </c>
      <c r="DK124" s="7" t="str">
        <f t="shared" si="25"/>
        <v/>
      </c>
      <c r="DL124" s="468" t="str">
        <f t="shared" si="26"/>
        <v/>
      </c>
      <c r="DM124" s="468" t="str">
        <f t="shared" si="27"/>
        <v/>
      </c>
      <c r="DN124" s="7" t="str">
        <f t="shared" si="28"/>
        <v/>
      </c>
      <c r="DO124" s="7"/>
      <c r="DP124" s="7"/>
      <c r="DQ124" s="7"/>
      <c r="DR124" s="11"/>
      <c r="DS124" s="469" t="str">
        <f ca="1">OFFSET($DK$9,INT((ROWS($1:116)-1)/2),MOD(ROWS($1:116)+1,2))</f>
        <v/>
      </c>
      <c r="DT124" s="7" t="str">
        <f t="shared" ca="1" si="29"/>
        <v/>
      </c>
      <c r="DU124" s="468" t="str">
        <f ca="1">OFFSET($DM$9,INT((ROWS($1:116)-1)/2),MOD(ROWS($1:116)+1,2))</f>
        <v/>
      </c>
      <c r="DV124" s="7" t="str">
        <f ca="1">IF(DT124="","",IF(DT124=0,"",IF(DT124="AB","",RANK(DT124,$DT$9:$DT$151,1)+COUNTIF($DT$9:DT124,DT124)-1)))</f>
        <v/>
      </c>
      <c r="DW124" s="468" t="str">
        <f t="shared" ca="1" si="30"/>
        <v/>
      </c>
      <c r="DX124" s="469" t="str">
        <f ca="1">OFFSET($DK$81,INT((ROWS($1:116)-1)/2),MOD(ROWS($1:116)+1,2))</f>
        <v/>
      </c>
      <c r="DY124" s="7" t="str">
        <f t="shared" ca="1" si="31"/>
        <v/>
      </c>
      <c r="DZ124" s="468" t="str">
        <f ca="1">OFFSET($DM$81,INT((ROWS($1:116)-1)/2),MOD(ROWS($1:116)+1,2))</f>
        <v/>
      </c>
      <c r="EA124" s="7" t="str">
        <f ca="1">IF(DY124="","",IF(DY124=0,"",IF(DY124="AB","",RANK(DY124,$DY$9:$DY$151,1)+COUNTIF($DY$9:DY124,DY124)-1)))</f>
        <v/>
      </c>
      <c r="EB124" s="468" t="str">
        <f t="shared" ca="1" si="32"/>
        <v/>
      </c>
      <c r="EC124" s="475"/>
      <c r="ED124" s="7"/>
      <c r="EE124" s="7"/>
      <c r="EF124" s="7"/>
      <c r="EG124" s="7"/>
      <c r="EH124" s="7"/>
      <c r="EI124" s="7"/>
      <c r="EJ124" s="7"/>
      <c r="EK124" s="7"/>
      <c r="EL124" s="7"/>
      <c r="EM124" s="469" t="str">
        <f ca="1">OFFSET($DK$237,INT((ROWS($1:116)-1)/2),MOD(ROWS($1:116)+1,2))</f>
        <v/>
      </c>
      <c r="EN124" s="7" t="str">
        <f t="shared" ca="1" si="63"/>
        <v/>
      </c>
      <c r="EO124" s="468" t="str">
        <f ca="1">OFFSET($DM$237,INT((ROWS($1:116)-1)/2),MOD(ROWS($1:116)+1,2))</f>
        <v/>
      </c>
      <c r="EP124" s="7" t="str">
        <f ca="1">IF(EN124="","",IF(EN124=0,"",IF(EN124="AB","",RANK(EN124,$EN$9:$EN$128,1)+COUNTIF($EN$9:EN124,EN124)-1)))</f>
        <v/>
      </c>
      <c r="EQ124" s="94" t="str">
        <f t="shared" ca="1" si="64"/>
        <v/>
      </c>
      <c r="ER124" s="469" t="str">
        <f ca="1">OFFSET($DK$305,INT((ROWS($1:116)-1)/2),MOD(ROWS($1:116)+1,2))</f>
        <v/>
      </c>
      <c r="ES124" s="7" t="str">
        <f t="shared" ca="1" si="39"/>
        <v/>
      </c>
      <c r="ET124" s="468" t="str">
        <f ca="1">OFFSET($DM$305,INT((ROWS($1:116)-1)/2),MOD(ROWS($1:116)+1,2))</f>
        <v/>
      </c>
      <c r="EU124" s="7" t="str">
        <f ca="1">IF(ES124="","",IF(ES124=0,"",IF(ES124="AB","",RANK(ES124,$ES$9:$ES$180,1)+COUNTIF($ES$9:ES124,ES124)-1)))</f>
        <v/>
      </c>
      <c r="EV124" s="468" t="str">
        <f t="shared" ca="1" si="40"/>
        <v/>
      </c>
      <c r="EW124" s="469" t="str">
        <f ca="1">OFFSET($DK$373,INT((ROWS($1:116)-1)/2),MOD(ROWS($1:116)+1,2))</f>
        <v/>
      </c>
      <c r="EX124" s="7" t="str">
        <f t="shared" ca="1" si="41"/>
        <v/>
      </c>
      <c r="EY124" s="468" t="str">
        <f ca="1">OFFSET($DM$373,INT((ROWS($1:116)-1)/2),MOD(ROWS($1:116)+1,2))</f>
        <v/>
      </c>
      <c r="EZ124" s="7" t="str">
        <f ca="1">IF(EX124="","",IF(EX124=0,"",IF(EX124="AB","",RANK(EX124,$EX$9:$EX$128,1)+COUNTIF($EX$9:EX124,EX124)-1)))</f>
        <v/>
      </c>
      <c r="FA124" s="468" t="str">
        <f t="shared" ca="1" si="42"/>
        <v/>
      </c>
      <c r="FB124" s="475"/>
      <c r="FC124" s="7"/>
      <c r="FD124" s="7"/>
      <c r="FE124" s="7"/>
      <c r="FF124" s="7"/>
      <c r="FG124" s="7"/>
    </row>
    <row r="125" spans="1:167" ht="15.75" customHeight="1" thickBot="1" x14ac:dyDescent="0.45">
      <c r="A125" s="1639"/>
      <c r="B125" s="1830"/>
      <c r="C125" s="232" t="str">
        <f>IF(ISBLANK('JOURNÉE 2'!C126),"",'JOURNÉE 2'!C126)</f>
        <v>44310.22.0091</v>
      </c>
      <c r="D125" s="98" t="str">
        <f>IF(ISBLANK('JOURNÉE 2'!D126),"",'JOURNÉE 2'!D126)</f>
        <v>GRAPOTTE</v>
      </c>
      <c r="E125" s="98" t="str">
        <f>IF(ISBLANK('JOURNÉE 2'!E126),"",'JOURNÉE 2'!E126)</f>
        <v>Pierre</v>
      </c>
      <c r="F125" s="87" t="str">
        <f>IF(ISBLANK('JOURNÉE 2'!F126),"",'JOURNÉE 2'!F126)</f>
        <v>S3H</v>
      </c>
      <c r="G125" s="87">
        <f>IF(ISBLANK('JOURNÉE 2'!G126),"",'JOURNÉE 2'!G126)</f>
        <v>5.6</v>
      </c>
      <c r="H125" s="470" t="str">
        <f>IF(ISBLANK('JOURNÉE 2'!I126),"",'JOURNÉE 2'!I126)</f>
        <v>MAX1</v>
      </c>
      <c r="I125" s="1823">
        <f>IF(ISBLANK('JOURNÉE 2'!K126),"",'JOURNÉE 2'!K126)</f>
        <v>68</v>
      </c>
      <c r="J125" s="1815">
        <f>IF(OR(I125="",I125=0,I125=999),"",I125)</f>
        <v>68</v>
      </c>
      <c r="K125" s="1815" t="str">
        <f>IF('JOURNÉE 1'!K126=0,"",'JOURNÉE 1'!K126)</f>
        <v/>
      </c>
      <c r="L125" s="1815" t="str">
        <f>IF(OR(K125="",K125=0,K125=999),"",K125)</f>
        <v/>
      </c>
      <c r="M125" s="478" t="str">
        <f>IF(COUNTIF($J$123:$J$148,"&gt;1")&lt;3,"",SMALL($J$123:$J$148,3))</f>
        <v/>
      </c>
      <c r="N125" s="99">
        <f>IF(COUNTIF($M$123:$M$128,"&gt;1")&lt;3,"",SMALL($M$123:$M$128,3))</f>
        <v>73</v>
      </c>
      <c r="O125" s="99">
        <f>IF(N125="","",RANK(N125,($N$9:$N$260),1))</f>
        <v>22</v>
      </c>
      <c r="P125" s="111" t="str">
        <f>IF(O125&gt;20,"",IF(O125&lt;=190,40-((O125-1)*2),1))</f>
        <v/>
      </c>
      <c r="Q125" s="1846">
        <f>IF(I125="","",I125-$BE$5)</f>
        <v>-4</v>
      </c>
      <c r="R125" s="1815">
        <f>IF(I125="","",RANK(I125,($I$9:$K$260),1))</f>
        <v>25</v>
      </c>
      <c r="S125" s="1815" t="str">
        <f>IF(R125&gt;20,"",IF(R125&lt;=190,40-((R125-1)*2),1))</f>
        <v/>
      </c>
      <c r="T125" s="1485">
        <f>IF(OR(I125=""),"",RANK(I125,($I$123:$I$147),1))</f>
        <v>1</v>
      </c>
      <c r="U125" s="1485" t="str">
        <f>IF(OR(K125=""),"",RANK(K125,($K$123:$K$147),1))</f>
        <v/>
      </c>
      <c r="V125" s="1485">
        <f>IF(T125="","",IF(T125&gt;3,"",IF(T125=1,I125,IF(T125=2,I125,IF(T125=3,I125)))))</f>
        <v>68</v>
      </c>
      <c r="W125" s="275">
        <f>IF(ISBLANK('JOURNÉE 2'!U126),"",'JOURNÉE 2'!U126)</f>
        <v>77</v>
      </c>
      <c r="X125" s="83">
        <f t="shared" si="0"/>
        <v>77</v>
      </c>
      <c r="Y125" s="140" t="str">
        <f>IF('JOURNÉE 1'!AB126=0,"",'JOURNÉE 1'!AB126)</f>
        <v/>
      </c>
      <c r="Z125" s="83" t="str">
        <f t="shared" si="1"/>
        <v/>
      </c>
      <c r="AA125" s="83">
        <f t="shared" si="56"/>
        <v>12</v>
      </c>
      <c r="AB125" s="118">
        <f t="shared" si="65"/>
        <v>1</v>
      </c>
      <c r="AC125" s="83">
        <f t="shared" si="3"/>
        <v>77</v>
      </c>
      <c r="AD125" s="83" t="str">
        <f>IF('JOURNÉE 1'!AG126="","",'JOURNÉE 1'!AG126)</f>
        <v/>
      </c>
      <c r="AE125" s="455">
        <f t="shared" si="4"/>
        <v>5</v>
      </c>
      <c r="AF125" s="471">
        <f t="shared" si="52"/>
        <v>12</v>
      </c>
      <c r="AG125" s="471">
        <f t="shared" si="6"/>
        <v>9</v>
      </c>
      <c r="AH125" s="471"/>
      <c r="AI125" s="87">
        <f ca="1">IF(DP239="","",DP239)</f>
        <v>79</v>
      </c>
      <c r="AJ125" s="87">
        <f ca="1">IF(AI125="","",RANK(AI125,($AI$9:$AI$260),1))</f>
        <v>28</v>
      </c>
      <c r="AK125" s="470">
        <f ca="1">IF(AJ125="","",IF(21-AJ125&lt;0,0,21-AJ125))</f>
        <v>0</v>
      </c>
      <c r="AL125" s="276">
        <f t="shared" si="7"/>
        <v>71.400000000000006</v>
      </c>
      <c r="AM125" s="83" t="str">
        <f t="shared" si="8"/>
        <v/>
      </c>
      <c r="AN125" s="471" t="str">
        <f t="shared" si="53"/>
        <v/>
      </c>
      <c r="AO125" s="471" t="str">
        <f t="shared" si="10"/>
        <v/>
      </c>
      <c r="AP125" s="457">
        <f t="shared" si="11"/>
        <v>71.400000000000006</v>
      </c>
      <c r="AQ125" s="270" t="str">
        <f>IF('JOURNÉE 1'!AP126="","",'JOURNÉE 1'!AP126)</f>
        <v/>
      </c>
      <c r="AR125" s="270" t="str">
        <f>IF('JOURNÉE 1'!AT126="","",'JOURNÉE 1'!AT126)</f>
        <v/>
      </c>
      <c r="AS125" s="270" t="str">
        <f t="shared" si="61"/>
        <v/>
      </c>
      <c r="AT125" s="270" t="str">
        <f t="shared" si="13"/>
        <v/>
      </c>
      <c r="AU125" s="288" t="str">
        <f>IF(COUNTIF($BA$123:$BA$148,"&gt;1")&lt;3,"",SMALL($BA$123:$BA$148,3))</f>
        <v/>
      </c>
      <c r="AV125" s="289" t="str">
        <f>IF(COUNTIF($AU$123:$AU$130,"&gt;1")&lt;4,"",SMALL($AU$123:$AU$130,4))</f>
        <v/>
      </c>
      <c r="AW125" s="288" t="str">
        <f>IF(AV125="","",RANK(AV125,($AV$9:$AV$260),1))</f>
        <v/>
      </c>
      <c r="AX125" s="284" t="str">
        <f>IF(AW125&gt;20,"",IF(AW125&lt;=190,20-((AW125-1)*1),1))</f>
        <v/>
      </c>
      <c r="AY125" s="270">
        <f t="shared" si="54"/>
        <v>23</v>
      </c>
      <c r="AZ125" s="271" t="str">
        <f t="shared" si="15"/>
        <v/>
      </c>
      <c r="BA125" s="272" t="str">
        <f t="shared" si="16"/>
        <v/>
      </c>
      <c r="BB125" s="273" t="str">
        <f t="shared" si="66"/>
        <v/>
      </c>
      <c r="BC125" s="472" t="str">
        <f t="shared" si="18"/>
        <v/>
      </c>
      <c r="BD125" s="504" t="str">
        <f>IF(COUNTIF($BC$123:$BC$148,"&gt;1")&lt;3,"",SMALL($BC$123:$BC$148,3))</f>
        <v/>
      </c>
      <c r="BE125" s="278">
        <f t="shared" si="19"/>
        <v>5.4799999999999995</v>
      </c>
      <c r="BF125" s="1639"/>
      <c r="BG125" s="1639"/>
      <c r="BH125" s="1823" t="str">
        <f>IF('JOURNÉE 1'!K126=0,"",'JOURNÉE 1'!K126)</f>
        <v/>
      </c>
      <c r="BI125" s="1815">
        <f>IF(ISBLANK('JOURNÉE 2'!K126),"",'JOURNÉE 2'!K126)</f>
        <v>68</v>
      </c>
      <c r="BJ125" s="1817">
        <f>IF(BW125="","",BW125)</f>
        <v>72</v>
      </c>
      <c r="BK125" s="277"/>
      <c r="BL125" s="11"/>
      <c r="BM125" s="1513" t="str">
        <f>IF(OR(C125="",C126=""),"",CONCATENATE(C125,C126))</f>
        <v>44310.22.009144310.24.0144</v>
      </c>
      <c r="BN125" s="1606" t="str">
        <f>IF(OR('JOURNÉE 1'!C126="",'JOURNÉE 1'!C127=""),"",CONCATENATE('JOURNÉE 1'!C126,'JOURNÉE 1'!C127))</f>
        <v/>
      </c>
      <c r="BO125" s="1606">
        <f>IF(I125="","",I125)</f>
        <v>68</v>
      </c>
      <c r="BP125" s="1855" t="str">
        <f>IF(ISNA(VLOOKUP(BM125,'JOURNÉE 1'!$BI$10:$BK$257,2,FALSE)),"",VLOOKUP(BM125,'JOURNÉE 1'!$BI$10:$BK$257,2,FALSE))</f>
        <v/>
      </c>
      <c r="BQ125" s="1606">
        <f>IF(BO125="","",MIN(BO125:BP125))</f>
        <v>68</v>
      </c>
      <c r="BR125" s="1851" t="str">
        <f>IF(BS125="","",MIN(BS125:BT125))</f>
        <v/>
      </c>
      <c r="BS125" s="1606" t="str">
        <f>IF('JOURNÉE 1'!L126=0,"",'JOURNÉE 1'!L126)</f>
        <v/>
      </c>
      <c r="BT125" s="1809" t="str">
        <f>IF(ISNA(VLOOKUP(BN125,'JOURNÉE 2'!$BE$10:$BF$257,2,FALSE)),"",VLOOKUP(BN125,'JOURNÉE 2'!$BE$10:$BF$257,2,FALSE))</f>
        <v/>
      </c>
      <c r="BU125" s="1606" t="str">
        <f>IF(BT125=BR125,"",BR125)</f>
        <v/>
      </c>
      <c r="BV125" s="1795">
        <f>IF(BP125=BQ125,"",BQ125)</f>
        <v>68</v>
      </c>
      <c r="BW125" s="1797">
        <f>IF(COUNTIF($BU$123:$BV$147,"&gt;1")&lt;2,"",SMALL($BU$123:$BV$147,2+COUNTIF($BU$123:$BV$147,0)))</f>
        <v>72</v>
      </c>
      <c r="BX125" s="474" t="str">
        <f t="shared" si="20"/>
        <v>44310.22.0091</v>
      </c>
      <c r="BY125" s="475" t="str">
        <f>IF('JOURNÉE 1'!C126=0,"",'JOURNÉE 1'!C126)</f>
        <v/>
      </c>
      <c r="BZ125" s="7">
        <v>117</v>
      </c>
      <c r="CA125" s="1445" t="s">
        <v>1596</v>
      </c>
      <c r="CB125" s="1446">
        <v>36</v>
      </c>
      <c r="CC125" s="1447" t="s">
        <v>1599</v>
      </c>
      <c r="CD125" s="17" t="s">
        <v>434</v>
      </c>
      <c r="CE125" s="882" t="str">
        <f t="shared" si="55"/>
        <v>MAX3</v>
      </c>
      <c r="CF125" s="878" t="s">
        <v>75</v>
      </c>
      <c r="CG125" s="7"/>
      <c r="CH125" s="94"/>
      <c r="CI125" s="1301" t="str">
        <f>IF(ISNA(VLOOKUP(CA125,'JOURNÉE 1'!$C$10:$AC$257,27,FALSE)),"",VLOOKUP(CA125,'JOURNÉE 1'!$C$10:$AC$257,27,FALSE))</f>
        <v/>
      </c>
      <c r="CJ125" s="465" t="str">
        <f>IF(ISNA(VLOOKUP(CA125,'JOURNÉE 2'!$C$10:$V$259,20,FALSE)),"",VLOOKUP(CA125,'JOURNÉE 2'!$C$10:$V$259,20,FALSE))</f>
        <v/>
      </c>
      <c r="CK125" s="1263" t="str">
        <f t="shared" si="48"/>
        <v/>
      </c>
      <c r="CL125" s="1266" t="s">
        <v>2029</v>
      </c>
      <c r="CM125" s="476" t="s">
        <v>2029</v>
      </c>
      <c r="CN125" s="476" t="s">
        <v>2029</v>
      </c>
      <c r="CO125" s="476" t="s">
        <v>2029</v>
      </c>
      <c r="CP125" s="476"/>
      <c r="CQ125" s="476"/>
      <c r="CR125" s="476"/>
      <c r="CS125" s="476"/>
      <c r="CT125" s="476"/>
      <c r="CU125" s="477"/>
      <c r="CV125" s="476"/>
      <c r="CW125" s="1270"/>
      <c r="CX125" s="11"/>
      <c r="CY125" s="1551"/>
      <c r="CZ125" s="7" t="str">
        <f>IF('JOURNÉE 2'!C54="","",'JOURNÉE 2'!C54)</f>
        <v/>
      </c>
      <c r="DA125" s="7" t="str">
        <f t="shared" si="51"/>
        <v/>
      </c>
      <c r="DB125" s="7" t="str">
        <f>IF('JOURNÉE 2'!V54="","",'JOURNÉE 2'!V54)</f>
        <v/>
      </c>
      <c r="DC125" s="7" t="str">
        <f>IF('JOURNÉE 2'!AJ54=0,"",'JOURNÉE 2'!AJ54)</f>
        <v/>
      </c>
      <c r="DD125" s="17" t="str">
        <f>IF(ISNA(VLOOKUP(BX53,'JOURNÉE 1'!$C$46:$AP$81,1,FALSE)),"",VLOOKUP(BX53,'JOURNÉE 1'!$C$46:$AP$81,1,FALSE))</f>
        <v/>
      </c>
      <c r="DE125" s="7" t="str">
        <f t="array" ref="DE125">IFERROR(INDEX(DD$81:DD$116,SMALL(IF(FREQUENCY(IF(DD$81:DD$152&lt;&gt;"",MATCH(DD$81:DD$152,DD$81:DD$152,0),""),ROW(DD$81:DD$152)-81)&gt;1,ROW(DD$81:DD$152)-81,""),ROW(A45))),"")</f>
        <v/>
      </c>
      <c r="DF125" s="468" t="str">
        <f t="array" ref="DF125">IF(DE125="","",MIN(IF(CZ$81:CZ$152=$DE125,DB$81:DB$152,"")))</f>
        <v/>
      </c>
      <c r="DG125" s="468" t="str">
        <f t="array" ref="DG125">IF(DE125="","",MIN(IF(CZ$81:CZ$152=$DE125,DC$81:DC$152,"")))</f>
        <v/>
      </c>
      <c r="DH125" s="7" t="str">
        <f>IF(ISNA(VLOOKUP(DD125,'JOURNÉE 2'!$C$46:$V$81,16,FALSE)),"",VLOOKUP(DD125,'JOURNÉE 2'!$C$46:$V$81,16,FALSE))</f>
        <v/>
      </c>
      <c r="DI125" s="7" t="str">
        <f>IF(ISNA(VLOOKUP(DD125,'JOURNÉE 2'!$C$46:$AJ$81,26,FALSE)),"",VLOOKUP(DD125,'JOURNÉE 2'!$C$46:$AJ$81,26,FALSE))</f>
        <v/>
      </c>
      <c r="DJ125" s="7" t="str">
        <f t="shared" si="24"/>
        <v/>
      </c>
      <c r="DK125" s="7" t="str">
        <f t="shared" si="25"/>
        <v/>
      </c>
      <c r="DL125" s="468" t="str">
        <f t="shared" si="26"/>
        <v/>
      </c>
      <c r="DM125" s="468" t="str">
        <f t="shared" si="27"/>
        <v/>
      </c>
      <c r="DN125" s="7" t="str">
        <f t="shared" si="28"/>
        <v/>
      </c>
      <c r="DO125" s="7"/>
      <c r="DP125" s="7"/>
      <c r="DQ125" s="7"/>
      <c r="DR125" s="11"/>
      <c r="DS125" s="469" t="str">
        <f ca="1">OFFSET($DK$9,INT((ROWS($1:117)-1)/2),MOD(ROWS($1:117)+1,2))</f>
        <v/>
      </c>
      <c r="DT125" s="7" t="str">
        <f t="shared" ca="1" si="29"/>
        <v/>
      </c>
      <c r="DU125" s="468" t="str">
        <f ca="1">OFFSET($DM$9,INT((ROWS($1:117)-1)/2),MOD(ROWS($1:117)+1,2))</f>
        <v/>
      </c>
      <c r="DV125" s="7" t="str">
        <f ca="1">IF(DT125="","",IF(DT125=0,"",IF(DT125="AB","",RANK(DT125,$DT$9:$DT$151,1)+COUNTIF($DT$9:DT125,DT125)-1)))</f>
        <v/>
      </c>
      <c r="DW125" s="468" t="str">
        <f t="shared" ca="1" si="30"/>
        <v/>
      </c>
      <c r="DX125" s="469" t="str">
        <f ca="1">OFFSET($DK$81,INT((ROWS($1:117)-1)/2),MOD(ROWS($1:117)+1,2))</f>
        <v/>
      </c>
      <c r="DY125" s="7" t="str">
        <f t="shared" ca="1" si="31"/>
        <v/>
      </c>
      <c r="DZ125" s="468" t="str">
        <f ca="1">OFFSET($DM$81,INT((ROWS($1:117)-1)/2),MOD(ROWS($1:117)+1,2))</f>
        <v/>
      </c>
      <c r="EA125" s="7" t="str">
        <f ca="1">IF(DY125="","",IF(DY125=0,"",IF(DY125="AB","",RANK(DY125,$DY$9:$DY$151,1)+COUNTIF($DY$9:DY125,DY125)-1)))</f>
        <v/>
      </c>
      <c r="EB125" s="468" t="str">
        <f t="shared" ca="1" si="32"/>
        <v/>
      </c>
      <c r="EC125" s="475"/>
      <c r="ED125" s="7"/>
      <c r="EE125" s="7"/>
      <c r="EF125" s="7"/>
      <c r="EG125" s="7"/>
      <c r="EH125" s="7"/>
      <c r="EI125" s="7"/>
      <c r="EJ125" s="7"/>
      <c r="EK125" s="7"/>
      <c r="EL125" s="7"/>
      <c r="EM125" s="469" t="str">
        <f ca="1">OFFSET($DK$237,INT((ROWS($1:117)-1)/2),MOD(ROWS($1:117)+1,2))</f>
        <v/>
      </c>
      <c r="EN125" s="7" t="str">
        <f t="shared" ca="1" si="63"/>
        <v/>
      </c>
      <c r="EO125" s="468" t="str">
        <f ca="1">OFFSET($DM$237,INT((ROWS($1:117)-1)/2),MOD(ROWS($1:117)+1,2))</f>
        <v/>
      </c>
      <c r="EP125" s="7" t="str">
        <f ca="1">IF(EN125="","",IF(EN125=0,"",IF(EN125="AB","",RANK(EN125,$EN$9:$EN$128,1)+COUNTIF($EN$9:EN125,EN125)-1)))</f>
        <v/>
      </c>
      <c r="EQ125" s="94" t="str">
        <f t="shared" ca="1" si="64"/>
        <v/>
      </c>
      <c r="ER125" s="469" t="str">
        <f ca="1">OFFSET($DK$305,INT((ROWS($1:117)-1)/2),MOD(ROWS($1:117)+1,2))</f>
        <v/>
      </c>
      <c r="ES125" s="7" t="str">
        <f t="shared" ca="1" si="39"/>
        <v/>
      </c>
      <c r="ET125" s="468" t="str">
        <f ca="1">OFFSET($DM$305,INT((ROWS($1:117)-1)/2),MOD(ROWS($1:117)+1,2))</f>
        <v/>
      </c>
      <c r="EU125" s="7" t="str">
        <f ca="1">IF(ES125="","",IF(ES125=0,"",IF(ES125="AB","",RANK(ES125,$ES$9:$ES$180,1)+COUNTIF($ES$9:ES125,ES125)-1)))</f>
        <v/>
      </c>
      <c r="EV125" s="468" t="str">
        <f t="shared" ca="1" si="40"/>
        <v/>
      </c>
      <c r="EW125" s="469" t="str">
        <f ca="1">OFFSET($DK$373,INT((ROWS($1:117)-1)/2),MOD(ROWS($1:117)+1,2))</f>
        <v/>
      </c>
      <c r="EX125" s="7" t="str">
        <f t="shared" ca="1" si="41"/>
        <v/>
      </c>
      <c r="EY125" s="468" t="str">
        <f ca="1">OFFSET($DM$373,INT((ROWS($1:117)-1)/2),MOD(ROWS($1:117)+1,2))</f>
        <v/>
      </c>
      <c r="EZ125" s="7" t="str">
        <f ca="1">IF(EX125="","",IF(EX125=0,"",IF(EX125="AB","",RANK(EX125,$EX$9:$EX$128,1)+COUNTIF($EX$9:EX125,EX125)-1)))</f>
        <v/>
      </c>
      <c r="FA125" s="468" t="str">
        <f t="shared" ca="1" si="42"/>
        <v/>
      </c>
      <c r="FB125" s="475"/>
      <c r="FC125" s="7"/>
      <c r="FD125" s="7"/>
      <c r="FE125" s="7"/>
      <c r="FF125" s="7"/>
      <c r="FG125" s="7"/>
    </row>
    <row r="126" spans="1:167" ht="15.75" customHeight="1" thickTop="1" thickBot="1" x14ac:dyDescent="0.45">
      <c r="A126" s="1639"/>
      <c r="B126" s="1483"/>
      <c r="C126" s="232" t="str">
        <f>IF(ISBLANK('JOURNÉE 2'!C127),"",'JOURNÉE 2'!C127)</f>
        <v>44310.24.0144</v>
      </c>
      <c r="D126" s="98" t="str">
        <f>IF(ISBLANK('JOURNÉE 2'!D127),"",'JOURNÉE 2'!D127)</f>
        <v>IAEGI</v>
      </c>
      <c r="E126" s="98" t="str">
        <f>IF(ISBLANK('JOURNÉE 2'!E127),"",'JOURNÉE 2'!E127)</f>
        <v>Chantal</v>
      </c>
      <c r="F126" s="87" t="str">
        <f>IF(ISBLANK('JOURNÉE 2'!F127),"",'JOURNÉE 2'!F127)</f>
        <v>S2F</v>
      </c>
      <c r="G126" s="87">
        <f>IF(ISBLANK('JOURNÉE 2'!G127),"",'JOURNÉE 2'!G127)</f>
        <v>29.8</v>
      </c>
      <c r="H126" s="470" t="str">
        <f>IF(ISBLANK('JOURNÉE 2'!I127),"",'JOURNÉE 2'!I127)</f>
        <v>MAX3</v>
      </c>
      <c r="I126" s="1833"/>
      <c r="J126" s="1465"/>
      <c r="K126" s="1465"/>
      <c r="L126" s="1465"/>
      <c r="M126" s="88">
        <f>IF('JOURNÉE 1'!P124=0,"",'JOURNÉE 1'!P124)</f>
        <v>72</v>
      </c>
      <c r="N126" s="88"/>
      <c r="O126" s="88" t="s">
        <v>72</v>
      </c>
      <c r="P126" s="88">
        <f>IF(SUM(P123:P125)&lt;&gt;0,SUM(P123:P125),0)</f>
        <v>12</v>
      </c>
      <c r="Q126" s="1847"/>
      <c r="R126" s="1465"/>
      <c r="S126" s="1465"/>
      <c r="T126" s="1465"/>
      <c r="U126" s="1465"/>
      <c r="V126" s="1465"/>
      <c r="W126" s="275">
        <f>IF(ISBLANK('JOURNÉE 2'!U127),"",'JOURNÉE 2'!U127)</f>
        <v>91</v>
      </c>
      <c r="X126" s="83">
        <f t="shared" si="0"/>
        <v>91</v>
      </c>
      <c r="Y126" s="140" t="str">
        <f>IF('JOURNÉE 1'!AB127=0,"",'JOURNÉE 1'!AB127)</f>
        <v/>
      </c>
      <c r="Z126" s="83" t="str">
        <f t="shared" si="1"/>
        <v/>
      </c>
      <c r="AA126" s="83">
        <f t="shared" si="56"/>
        <v>26</v>
      </c>
      <c r="AB126" s="118">
        <f t="shared" si="65"/>
        <v>4</v>
      </c>
      <c r="AC126" s="83">
        <f t="shared" si="3"/>
        <v>91</v>
      </c>
      <c r="AD126" s="83" t="str">
        <f>IF('JOURNÉE 1'!AG127="","",'JOURNÉE 1'!AG127)</f>
        <v/>
      </c>
      <c r="AE126" s="455">
        <f t="shared" si="4"/>
        <v>19</v>
      </c>
      <c r="AF126" s="471">
        <f t="shared" si="52"/>
        <v>26</v>
      </c>
      <c r="AG126" s="471" t="str">
        <f t="shared" si="6"/>
        <v/>
      </c>
      <c r="AH126" s="471"/>
      <c r="AI126" s="99">
        <f ca="1">IF(DP240="","",DP240)</f>
        <v>87</v>
      </c>
      <c r="AJ126" s="99">
        <f ca="1">IF(AI126="","",RANK(AI126,($AI$9:$AI$260),1))</f>
        <v>32</v>
      </c>
      <c r="AK126" s="186">
        <f ca="1">IF(AJ126="","",IF(21-AJ126&lt;0,0,21-AJ126))</f>
        <v>0</v>
      </c>
      <c r="AL126" s="276">
        <f t="shared" si="7"/>
        <v>61.2</v>
      </c>
      <c r="AM126" s="83">
        <f t="shared" si="8"/>
        <v>61.2</v>
      </c>
      <c r="AN126" s="471">
        <f t="shared" si="53"/>
        <v>2</v>
      </c>
      <c r="AO126" s="471">
        <f t="shared" si="10"/>
        <v>19</v>
      </c>
      <c r="AP126" s="457">
        <f t="shared" si="11"/>
        <v>61.2</v>
      </c>
      <c r="AQ126" s="270" t="str">
        <f>IF('JOURNÉE 1'!AP127="","",'JOURNÉE 1'!AP127)</f>
        <v/>
      </c>
      <c r="AR126" s="270" t="str">
        <f>IF('JOURNÉE 1'!AT127="","",'JOURNÉE 1'!AT127)</f>
        <v/>
      </c>
      <c r="AS126" s="270">
        <f t="shared" si="61"/>
        <v>61.2</v>
      </c>
      <c r="AT126" s="270" t="str">
        <f t="shared" si="13"/>
        <v/>
      </c>
      <c r="AU126" s="316" t="str">
        <f>IF(COUNTIF($BA$123:$BA$148,"&gt;1")&lt;4,"",SMALL($BA$123:$BA$148,4))</f>
        <v/>
      </c>
      <c r="AV126" s="283" t="str">
        <f>IF(COUNTIF($AU$123:$AU$130,"&gt;1")&lt;3,"",SMALL($AU$123:$AU$130,3))</f>
        <v/>
      </c>
      <c r="AW126" s="283" t="str">
        <f>IF(AV126="","",RANK(AV126,($AV$9:$AV$260),1))</f>
        <v/>
      </c>
      <c r="AX126" s="311" t="str">
        <f>IF(AW126&gt;20,"",IF(AW126&lt;=190,20-((AW126-1)*1),1))</f>
        <v/>
      </c>
      <c r="AY126" s="270">
        <f t="shared" si="54"/>
        <v>3</v>
      </c>
      <c r="AZ126" s="271">
        <f t="shared" si="15"/>
        <v>18</v>
      </c>
      <c r="BA126" s="272">
        <f t="shared" si="16"/>
        <v>61.2</v>
      </c>
      <c r="BB126" s="273">
        <f t="shared" si="66"/>
        <v>1</v>
      </c>
      <c r="BC126" s="472">
        <f t="shared" si="18"/>
        <v>61.2</v>
      </c>
      <c r="BD126" s="481" t="str">
        <f>IF(COUNTIF($BC$123:$BC$148,"&gt;1")&lt;4,"",SMALL($BC$123:$BC$148,4))</f>
        <v/>
      </c>
      <c r="BE126" s="278">
        <f t="shared" si="19"/>
        <v>25.48</v>
      </c>
      <c r="BF126" s="1639"/>
      <c r="BG126" s="1639"/>
      <c r="BH126" s="1833"/>
      <c r="BI126" s="1465"/>
      <c r="BJ126" s="1849"/>
      <c r="BK126" s="277"/>
      <c r="BL126" s="11"/>
      <c r="BM126" s="1723"/>
      <c r="BN126" s="1528"/>
      <c r="BO126" s="1528"/>
      <c r="BP126" s="1528"/>
      <c r="BQ126" s="1528"/>
      <c r="BR126" s="1852"/>
      <c r="BS126" s="1528"/>
      <c r="BT126" s="1514"/>
      <c r="BU126" s="1528"/>
      <c r="BV126" s="1796"/>
      <c r="BW126" s="1798"/>
      <c r="BX126" s="474" t="str">
        <f t="shared" si="20"/>
        <v>44310.24.0144</v>
      </c>
      <c r="BY126" s="475" t="str">
        <f>IF('JOURNÉE 1'!C127=0,"",'JOURNÉE 1'!C127)</f>
        <v/>
      </c>
      <c r="BZ126" s="7">
        <v>118</v>
      </c>
      <c r="CA126" s="1445" t="s">
        <v>87</v>
      </c>
      <c r="CB126" s="1446">
        <v>2.9</v>
      </c>
      <c r="CC126" s="1447" t="s">
        <v>599</v>
      </c>
      <c r="CD126" s="17" t="s">
        <v>434</v>
      </c>
      <c r="CE126" s="882" t="str">
        <f t="shared" si="55"/>
        <v>MAX1</v>
      </c>
      <c r="CF126" s="878" t="s">
        <v>601</v>
      </c>
      <c r="CG126" s="7"/>
      <c r="CH126" s="94"/>
      <c r="CI126" s="1301" t="str">
        <f>IF(ISNA(VLOOKUP(CA126,'JOURNÉE 1'!$C$10:$AC$257,27,FALSE)),"",VLOOKUP(CA126,'JOURNÉE 1'!$C$10:$AC$257,27,FALSE))</f>
        <v/>
      </c>
      <c r="CJ126" s="465" t="str">
        <f>IF(ISNA(VLOOKUP(CA126,'JOURNÉE 2'!$C$10:$V$259,20,FALSE)),"",VLOOKUP(CA126,'JOURNÉE 2'!$C$10:$V$259,20,FALSE))</f>
        <v/>
      </c>
      <c r="CK126" s="1263" t="str">
        <f t="shared" si="48"/>
        <v/>
      </c>
      <c r="CL126" s="1266">
        <v>69</v>
      </c>
      <c r="CM126" s="476" t="s">
        <v>2029</v>
      </c>
      <c r="CN126" s="476">
        <v>70</v>
      </c>
      <c r="CO126" s="476" t="s">
        <v>2029</v>
      </c>
      <c r="CP126" s="476"/>
      <c r="CQ126" s="476"/>
      <c r="CR126" s="476"/>
      <c r="CS126" s="476"/>
      <c r="CT126" s="476"/>
      <c r="CU126" s="477"/>
      <c r="CV126" s="476"/>
      <c r="CW126" s="1270"/>
      <c r="CX126" s="11"/>
      <c r="CY126" s="1551"/>
      <c r="CZ126" s="7" t="str">
        <f>IF('JOURNÉE 2'!C55="","",'JOURNÉE 2'!C55)</f>
        <v/>
      </c>
      <c r="DA126" s="7" t="str">
        <f t="shared" si="51"/>
        <v/>
      </c>
      <c r="DB126" s="7" t="str">
        <f>IF('JOURNÉE 2'!V55="","",'JOURNÉE 2'!V55)</f>
        <v/>
      </c>
      <c r="DC126" s="7" t="str">
        <f>IF('JOURNÉE 2'!AJ55=0,"",'JOURNÉE 2'!AJ55)</f>
        <v/>
      </c>
      <c r="DD126" s="17" t="str">
        <f>IF(ISNA(VLOOKUP(BX54,'JOURNÉE 1'!$C$46:$AP$81,1,FALSE)),"",VLOOKUP(BX54,'JOURNÉE 1'!$C$46:$AP$81,1,FALSE))</f>
        <v/>
      </c>
      <c r="DE126" s="7" t="str">
        <f t="array" ref="DE126">IFERROR(INDEX(DD$81:DD$116,SMALL(IF(FREQUENCY(IF(DD$81:DD$152&lt;&gt;"",MATCH(DD$81:DD$152,DD$81:DD$152,0),""),ROW(DD$81:DD$152)-81)&gt;1,ROW(DD$81:DD$152)-81,""),ROW(A46))),"")</f>
        <v/>
      </c>
      <c r="DF126" s="468" t="str">
        <f t="array" ref="DF126">IF(DE126="","",MIN(IF(CZ$81:CZ$152=$DE126,DB$81:DB$152,"")))</f>
        <v/>
      </c>
      <c r="DG126" s="468" t="str">
        <f t="array" ref="DG126">IF(DE126="","",MIN(IF(CZ$81:CZ$152=$DE126,DC$81:DC$152,"")))</f>
        <v/>
      </c>
      <c r="DH126" s="7" t="str">
        <f>IF(ISNA(VLOOKUP(DD126,'JOURNÉE 2'!$C$46:$V$81,16,FALSE)),"",VLOOKUP(DD126,'JOURNÉE 2'!$C$46:$V$81,16,FALSE))</f>
        <v/>
      </c>
      <c r="DI126" s="7" t="str">
        <f>IF(ISNA(VLOOKUP(DD126,'JOURNÉE 2'!$C$46:$AJ$81,26,FALSE)),"",VLOOKUP(DD126,'JOURNÉE 2'!$C$46:$AJ$81,26,FALSE))</f>
        <v/>
      </c>
      <c r="DJ126" s="7" t="str">
        <f t="shared" si="24"/>
        <v/>
      </c>
      <c r="DK126" s="7" t="str">
        <f t="shared" si="25"/>
        <v/>
      </c>
      <c r="DL126" s="468" t="str">
        <f t="shared" si="26"/>
        <v/>
      </c>
      <c r="DM126" s="468" t="str">
        <f t="shared" si="27"/>
        <v/>
      </c>
      <c r="DN126" s="7" t="str">
        <f t="shared" si="28"/>
        <v/>
      </c>
      <c r="DO126" s="7"/>
      <c r="DP126" s="7"/>
      <c r="DQ126" s="7"/>
      <c r="DR126" s="11"/>
      <c r="DS126" s="469" t="str">
        <f ca="1">OFFSET($DK$9,INT((ROWS($1:118)-1)/2),MOD(ROWS($1:118)+1,2))</f>
        <v/>
      </c>
      <c r="DT126" s="7" t="str">
        <f t="shared" ca="1" si="29"/>
        <v/>
      </c>
      <c r="DU126" s="468" t="str">
        <f ca="1">OFFSET($DM$9,INT((ROWS($1:118)-1)/2),MOD(ROWS($1:118)+1,2))</f>
        <v/>
      </c>
      <c r="DV126" s="7" t="str">
        <f ca="1">IF(DT126="","",IF(DT126=0,"",IF(DT126="AB","",RANK(DT126,$DT$9:$DT$151,1)+COUNTIF($DT$9:DT126,DT126)-1)))</f>
        <v/>
      </c>
      <c r="DW126" s="468" t="str">
        <f t="shared" ca="1" si="30"/>
        <v/>
      </c>
      <c r="DX126" s="469" t="str">
        <f ca="1">OFFSET($DK$81,INT((ROWS($1:118)-1)/2),MOD(ROWS($1:118)+1,2))</f>
        <v/>
      </c>
      <c r="DY126" s="7" t="str">
        <f t="shared" ca="1" si="31"/>
        <v/>
      </c>
      <c r="DZ126" s="468" t="str">
        <f ca="1">OFFSET($DM$81,INT((ROWS($1:118)-1)/2),MOD(ROWS($1:118)+1,2))</f>
        <v/>
      </c>
      <c r="EA126" s="7" t="str">
        <f ca="1">IF(DY126="","",IF(DY126=0,"",IF(DY126="AB","",RANK(DY126,$DY$9:$DY$151,1)+COUNTIF($DY$9:DY126,DY126)-1)))</f>
        <v/>
      </c>
      <c r="EB126" s="468" t="str">
        <f t="shared" ca="1" si="32"/>
        <v/>
      </c>
      <c r="EC126" s="475"/>
      <c r="ED126" s="7"/>
      <c r="EE126" s="7"/>
      <c r="EF126" s="7"/>
      <c r="EG126" s="7"/>
      <c r="EH126" s="7"/>
      <c r="EI126" s="7"/>
      <c r="EJ126" s="7"/>
      <c r="EK126" s="7"/>
      <c r="EL126" s="7"/>
      <c r="EM126" s="469" t="str">
        <f ca="1">OFFSET($DK$237,INT((ROWS($1:118)-1)/2),MOD(ROWS($1:118)+1,2))</f>
        <v/>
      </c>
      <c r="EN126" s="7" t="str">
        <f t="shared" ca="1" si="63"/>
        <v/>
      </c>
      <c r="EO126" s="468" t="str">
        <f ca="1">OFFSET($DM$237,INT((ROWS($1:118)-1)/2),MOD(ROWS($1:118)+1,2))</f>
        <v/>
      </c>
      <c r="EP126" s="7" t="str">
        <f ca="1">IF(EN126="","",IF(EN126=0,"",IF(EN126="AB","",RANK(EN126,$EN$9:$EN$128,1)+COUNTIF($EN$9:EN126,EN126)-1)))</f>
        <v/>
      </c>
      <c r="EQ126" s="94" t="str">
        <f t="shared" ca="1" si="64"/>
        <v/>
      </c>
      <c r="ER126" s="469" t="str">
        <f ca="1">OFFSET($DK$305,INT((ROWS($1:118)-1)/2),MOD(ROWS($1:118)+1,2))</f>
        <v/>
      </c>
      <c r="ES126" s="7" t="str">
        <f t="shared" ca="1" si="39"/>
        <v/>
      </c>
      <c r="ET126" s="468" t="str">
        <f ca="1">OFFSET($DM$305,INT((ROWS($1:118)-1)/2),MOD(ROWS($1:118)+1,2))</f>
        <v/>
      </c>
      <c r="EU126" s="7" t="str">
        <f ca="1">IF(ES126="","",IF(ES126=0,"",IF(ES126="AB","",RANK(ES126,$ES$9:$ES$180,1)+COUNTIF($ES$9:ES126,ES126)-1)))</f>
        <v/>
      </c>
      <c r="EV126" s="468" t="str">
        <f t="shared" ca="1" si="40"/>
        <v/>
      </c>
      <c r="EW126" s="469" t="str">
        <f ca="1">OFFSET($DK$373,INT((ROWS($1:118)-1)/2),MOD(ROWS($1:118)+1,2))</f>
        <v/>
      </c>
      <c r="EX126" s="7" t="str">
        <f t="shared" ca="1" si="41"/>
        <v/>
      </c>
      <c r="EY126" s="468" t="str">
        <f ca="1">OFFSET($DM$373,INT((ROWS($1:118)-1)/2),MOD(ROWS($1:118)+1,2))</f>
        <v/>
      </c>
      <c r="EZ126" s="7" t="str">
        <f ca="1">IF(EX126="","",IF(EX126=0,"",IF(EX126="AB","",RANK(EX126,$EX$9:$EX$128,1)+COUNTIF($EX$9:EX126,EX126)-1)))</f>
        <v/>
      </c>
      <c r="FA126" s="468" t="str">
        <f t="shared" ca="1" si="42"/>
        <v/>
      </c>
      <c r="FB126" s="475"/>
      <c r="FC126" s="7"/>
      <c r="FD126" s="7"/>
      <c r="FE126" s="7"/>
      <c r="FF126" s="7"/>
      <c r="FG126" s="7"/>
    </row>
    <row r="127" spans="1:167" ht="15.75" customHeight="1" x14ac:dyDescent="0.4">
      <c r="A127" s="1639"/>
      <c r="B127" s="1831"/>
      <c r="C127" s="232" t="str">
        <f>IF(ISBLANK('JOURNÉE 2'!C128),"",'JOURNÉE 2'!C128)</f>
        <v/>
      </c>
      <c r="D127" s="98" t="str">
        <f>IF(ISBLANK('JOURNÉE 2'!D128),"",'JOURNÉE 2'!D128)</f>
        <v/>
      </c>
      <c r="E127" s="98" t="str">
        <f>IF(ISBLANK('JOURNÉE 2'!E128),"",'JOURNÉE 2'!E128)</f>
        <v/>
      </c>
      <c r="F127" s="87" t="str">
        <f>IF(ISBLANK('JOURNÉE 2'!F128),"",'JOURNÉE 2'!F128)</f>
        <v/>
      </c>
      <c r="G127" s="87" t="str">
        <f>IF(ISBLANK('JOURNÉE 2'!G128),"",'JOURNÉE 2'!G128)</f>
        <v/>
      </c>
      <c r="H127" s="470" t="str">
        <f>IF(ISBLANK('JOURNÉE 2'!I128),"",'JOURNÉE 2'!I128)</f>
        <v/>
      </c>
      <c r="I127" s="1834" t="str">
        <f>IF(ISBLANK('JOURNÉE 2'!K128),"",'JOURNÉE 2'!K128)</f>
        <v/>
      </c>
      <c r="J127" s="1466" t="str">
        <f>IF(OR(I127="",I127=0,I127=999),"",I127)</f>
        <v/>
      </c>
      <c r="K127" s="1466" t="str">
        <f>IF('JOURNÉE 1'!K128=0,"",'JOURNÉE 1'!K128)</f>
        <v/>
      </c>
      <c r="L127" s="1466" t="str">
        <f>IF(OR(K127="",K127=0,K127=999),"",K127)</f>
        <v/>
      </c>
      <c r="M127" s="87" t="str">
        <f>IF('JOURNÉE 1'!P125=0,"",'JOURNÉE 1'!P125)</f>
        <v/>
      </c>
      <c r="N127" s="87"/>
      <c r="O127" s="87"/>
      <c r="P127" s="87"/>
      <c r="Q127" s="1825" t="str">
        <f>IF(I127="","",I127-$BE$5)</f>
        <v/>
      </c>
      <c r="R127" s="1466" t="str">
        <f>IF(I127="","",RANK(I127,($I$9:$K$260),1))</f>
        <v/>
      </c>
      <c r="S127" s="1466" t="str">
        <f>IF(R127&gt;20,"",IF(R127&lt;=190,40-((R127-1)*2),1))</f>
        <v/>
      </c>
      <c r="T127" s="1485" t="str">
        <f>IF(OR(I127=""),"",RANK(I127,($I$123:$I$147),1))</f>
        <v/>
      </c>
      <c r="U127" s="1485" t="str">
        <f>IF(OR(K127=""),"",RANK(K127,($K$123:$K$147),1))</f>
        <v/>
      </c>
      <c r="V127" s="1485" t="str">
        <f>IF(T127="","",IF(T127&gt;3,"",IF(T127=1,I127,IF(T127=2,I127,IF(T127=3,I127)))))</f>
        <v/>
      </c>
      <c r="W127" s="279" t="str">
        <f>IF(ISBLANK('JOURNÉE 2'!U128),"",'JOURNÉE 2'!U128)</f>
        <v/>
      </c>
      <c r="X127" s="83" t="str">
        <f t="shared" si="0"/>
        <v/>
      </c>
      <c r="Y127" s="140" t="str">
        <f>IF('JOURNÉE 1'!AB128=0,"",'JOURNÉE 1'!AB128)</f>
        <v/>
      </c>
      <c r="Z127" s="83" t="str">
        <f t="shared" si="1"/>
        <v/>
      </c>
      <c r="AA127" s="83" t="str">
        <f t="shared" si="56"/>
        <v/>
      </c>
      <c r="AB127" s="118" t="str">
        <f t="shared" si="65"/>
        <v/>
      </c>
      <c r="AC127" s="83" t="str">
        <f t="shared" si="3"/>
        <v/>
      </c>
      <c r="AD127" s="83" t="str">
        <f>IF('JOURNÉE 1'!AG128="","",'JOURNÉE 1'!AG128)</f>
        <v/>
      </c>
      <c r="AE127" s="455" t="str">
        <f t="shared" si="4"/>
        <v/>
      </c>
      <c r="AF127" s="85" t="str">
        <f t="shared" si="52"/>
        <v/>
      </c>
      <c r="AG127" s="85" t="str">
        <f t="shared" si="6"/>
        <v/>
      </c>
      <c r="AH127" s="85"/>
      <c r="AI127" s="282"/>
      <c r="AJ127" s="88"/>
      <c r="AK127" s="149">
        <f ca="1">IF(SUM(AK123:AK126)&lt;&gt;0,SUM(AK123:AK126),0)</f>
        <v>1</v>
      </c>
      <c r="AL127" s="276" t="str">
        <f t="shared" si="7"/>
        <v/>
      </c>
      <c r="AM127" s="87" t="str">
        <f t="shared" si="8"/>
        <v/>
      </c>
      <c r="AN127" s="471" t="str">
        <f t="shared" si="53"/>
        <v/>
      </c>
      <c r="AO127" s="471" t="str">
        <f t="shared" si="10"/>
        <v/>
      </c>
      <c r="AP127" s="457" t="str">
        <f t="shared" si="11"/>
        <v/>
      </c>
      <c r="AQ127" s="270" t="str">
        <f>IF('JOURNÉE 1'!AP128="","",'JOURNÉE 1'!AP128)</f>
        <v/>
      </c>
      <c r="AR127" s="270" t="str">
        <f>IF('JOURNÉE 1'!AT128="","",'JOURNÉE 1'!AT128)</f>
        <v/>
      </c>
      <c r="AS127" s="270" t="str">
        <f t="shared" si="61"/>
        <v/>
      </c>
      <c r="AT127" s="270" t="str">
        <f t="shared" si="13"/>
        <v/>
      </c>
      <c r="AU127" s="284" t="str">
        <f>IF('JOURNÉE 1'!AU124=0,"",'JOURNÉE 1'!AU124)</f>
        <v/>
      </c>
      <c r="AV127" s="286"/>
      <c r="AW127" s="313" t="s">
        <v>72</v>
      </c>
      <c r="AX127" s="284">
        <f>IF(SUM(AX123:AX126)&lt;&gt;0,SUM(AX123:AX126),0)</f>
        <v>24</v>
      </c>
      <c r="AY127" s="270" t="str">
        <f t="shared" si="54"/>
        <v/>
      </c>
      <c r="AZ127" s="271" t="str">
        <f t="shared" si="15"/>
        <v/>
      </c>
      <c r="BA127" s="272" t="str">
        <f t="shared" si="16"/>
        <v/>
      </c>
      <c r="BB127" s="273" t="str">
        <f t="shared" si="66"/>
        <v/>
      </c>
      <c r="BC127" s="472" t="str">
        <f t="shared" si="18"/>
        <v/>
      </c>
      <c r="BD127" s="273"/>
      <c r="BE127" s="278" t="str">
        <f t="shared" si="19"/>
        <v/>
      </c>
      <c r="BF127" s="1639"/>
      <c r="BG127" s="1639"/>
      <c r="BH127" s="1823" t="str">
        <f>IF('JOURNÉE 1'!K128=0,"",'JOURNÉE 1'!K128)</f>
        <v/>
      </c>
      <c r="BI127" s="1815" t="str">
        <f>IF(ISBLANK('JOURNÉE 2'!K128),"",'JOURNÉE 2'!K128)</f>
        <v/>
      </c>
      <c r="BJ127" s="1817">
        <f>IF(BW127="","",BW127)</f>
        <v>73</v>
      </c>
      <c r="BK127" s="483"/>
      <c r="BL127" s="11"/>
      <c r="BM127" s="1513" t="str">
        <f>IF(OR(C127="",C128=""),"",CONCATENATE(C127,C128))</f>
        <v/>
      </c>
      <c r="BN127" s="1606" t="str">
        <f>IF(OR('JOURNÉE 1'!C128="",'JOURNÉE 1'!C129=""),"",CONCATENATE('JOURNÉE 1'!C128,'JOURNÉE 1'!C129))</f>
        <v/>
      </c>
      <c r="BO127" s="1606" t="str">
        <f>IF(I127="","",I127)</f>
        <v/>
      </c>
      <c r="BP127" s="1855">
        <f>IF(ISNA(VLOOKUP(BM127,'JOURNÉE 1'!$BI$10:$BK$257,2,FALSE)),"",VLOOKUP(BM127,'JOURNÉE 1'!$BI$10:$BK$257,2,FALSE))</f>
        <v>0</v>
      </c>
      <c r="BQ127" s="1606" t="str">
        <f>IF(BO127="","",MIN(BO127:BP127))</f>
        <v/>
      </c>
      <c r="BR127" s="1851" t="str">
        <f>IF(BS127="","",MIN(BS127:BT127))</f>
        <v/>
      </c>
      <c r="BS127" s="1606" t="str">
        <f>IF('JOURNÉE 1'!L128=0,"",'JOURNÉE 1'!L128)</f>
        <v/>
      </c>
      <c r="BT127" s="1809" t="str">
        <f>IF(ISNA(VLOOKUP(BN127,'JOURNÉE 2'!$BE$10:$BF$257,2,FALSE)),"",VLOOKUP(BN127,'JOURNÉE 2'!$BE$10:$BF$257,2,FALSE))</f>
        <v/>
      </c>
      <c r="BU127" s="1606" t="str">
        <f>IF(BT127=BR127,"",BR127)</f>
        <v/>
      </c>
      <c r="BV127" s="1795" t="str">
        <f>IF(BP127=BQ127,"",BQ127)</f>
        <v/>
      </c>
      <c r="BW127" s="1797">
        <f>IF(COUNTIF($BU$123:$BV$147,"&gt;1")&lt;3,"",SMALL($BU$123:$BV$147,3+COUNTIF($BU$123:$BV$147,0)))</f>
        <v>73</v>
      </c>
      <c r="BX127" s="474" t="str">
        <f t="shared" si="20"/>
        <v/>
      </c>
      <c r="BY127" s="475" t="str">
        <f>IF('JOURNÉE 1'!C128=0,"",'JOURNÉE 1'!C128)</f>
        <v/>
      </c>
      <c r="BZ127" s="7">
        <v>119</v>
      </c>
      <c r="CA127" s="1445" t="s">
        <v>1973</v>
      </c>
      <c r="CB127" s="1446">
        <v>36</v>
      </c>
      <c r="CC127" s="1447" t="s">
        <v>1996</v>
      </c>
      <c r="CD127" s="17" t="s">
        <v>434</v>
      </c>
      <c r="CE127" s="882" t="str">
        <f t="shared" si="55"/>
        <v>MAX3</v>
      </c>
      <c r="CF127" s="878" t="s">
        <v>73</v>
      </c>
      <c r="CG127" s="7"/>
      <c r="CH127" s="94"/>
      <c r="CI127" s="1301" t="str">
        <f>IF(ISNA(VLOOKUP(CA127,'JOURNÉE 1'!$C$10:$AC$257,27,FALSE)),"",VLOOKUP(CA127,'JOURNÉE 1'!$C$10:$AC$257,27,FALSE))</f>
        <v/>
      </c>
      <c r="CJ127" s="465" t="str">
        <f>IF(ISNA(VLOOKUP(CA127,'JOURNÉE 2'!$C$10:$V$259,20,FALSE)),"",VLOOKUP(CA127,'JOURNÉE 2'!$C$10:$V$259,20,FALSE))</f>
        <v/>
      </c>
      <c r="CK127" s="1263" t="str">
        <f t="shared" si="48"/>
        <v/>
      </c>
      <c r="CL127" s="1266" t="s">
        <v>2029</v>
      </c>
      <c r="CM127" s="476" t="s">
        <v>2029</v>
      </c>
      <c r="CN127" s="476" t="s">
        <v>2029</v>
      </c>
      <c r="CO127" s="476" t="s">
        <v>2029</v>
      </c>
      <c r="CP127" s="476"/>
      <c r="CQ127" s="476"/>
      <c r="CR127" s="476"/>
      <c r="CS127" s="476"/>
      <c r="CT127" s="476"/>
      <c r="CU127" s="477"/>
      <c r="CV127" s="476"/>
      <c r="CW127" s="1270"/>
      <c r="CX127" s="11"/>
      <c r="CY127" s="1551"/>
      <c r="CZ127" s="7" t="str">
        <f>IF('JOURNÉE 2'!C56="","",'JOURNÉE 2'!C56)</f>
        <v/>
      </c>
      <c r="DA127" s="7" t="str">
        <f t="shared" si="51"/>
        <v/>
      </c>
      <c r="DB127" s="7" t="str">
        <f>IF('JOURNÉE 2'!V56="","",'JOURNÉE 2'!V56)</f>
        <v/>
      </c>
      <c r="DC127" s="7" t="str">
        <f>IF('JOURNÉE 2'!AJ56=0,"",'JOURNÉE 2'!AJ56)</f>
        <v/>
      </c>
      <c r="DD127" s="17" t="str">
        <f>IF(ISNA(VLOOKUP(BX55,'JOURNÉE 1'!$C$46:$AP$81,1,FALSE)),"",VLOOKUP(BX55,'JOURNÉE 1'!$C$46:$AP$81,1,FALSE))</f>
        <v/>
      </c>
      <c r="DE127" s="7" t="str">
        <f t="array" ref="DE127">IFERROR(INDEX(DD$81:DD$116,SMALL(IF(FREQUENCY(IF(DD$81:DD$152&lt;&gt;"",MATCH(DD$81:DD$152,DD$81:DD$152,0),""),ROW(DD$81:DD$152)-81)&gt;1,ROW(DD$81:DD$152)-81,""),ROW(A47))),"")</f>
        <v/>
      </c>
      <c r="DF127" s="468" t="str">
        <f t="array" ref="DF127">IF(DE127="","",MIN(IF(CZ$81:CZ$152=$DE127,DB$81:DB$152,"")))</f>
        <v/>
      </c>
      <c r="DG127" s="468" t="str">
        <f t="array" ref="DG127">IF(DE127="","",MIN(IF(CZ$81:CZ$152=$DE127,DC$81:DC$152,"")))</f>
        <v/>
      </c>
      <c r="DH127" s="7" t="str">
        <f>IF(ISNA(VLOOKUP(DD127,'JOURNÉE 2'!$C$46:$V$81,16,FALSE)),"",VLOOKUP(DD127,'JOURNÉE 2'!$C$46:$V$81,16,FALSE))</f>
        <v/>
      </c>
      <c r="DI127" s="7" t="str">
        <f>IF(ISNA(VLOOKUP(DD127,'JOURNÉE 2'!$C$46:$AJ$81,26,FALSE)),"",VLOOKUP(DD127,'JOURNÉE 2'!$C$46:$AJ$81,26,FALSE))</f>
        <v/>
      </c>
      <c r="DJ127" s="7" t="str">
        <f t="shared" si="24"/>
        <v/>
      </c>
      <c r="DK127" s="7" t="str">
        <f t="shared" si="25"/>
        <v/>
      </c>
      <c r="DL127" s="468" t="str">
        <f t="shared" si="26"/>
        <v/>
      </c>
      <c r="DM127" s="468" t="str">
        <f t="shared" si="27"/>
        <v/>
      </c>
      <c r="DN127" s="7" t="str">
        <f t="shared" si="28"/>
        <v/>
      </c>
      <c r="DO127" s="7"/>
      <c r="DP127" s="7"/>
      <c r="DQ127" s="7"/>
      <c r="DR127" s="11"/>
      <c r="DS127" s="469" t="str">
        <f ca="1">OFFSET($DK$9,INT((ROWS($1:119)-1)/2),MOD(ROWS($1:119)+1,2))</f>
        <v/>
      </c>
      <c r="DT127" s="7" t="str">
        <f t="shared" ca="1" si="29"/>
        <v/>
      </c>
      <c r="DU127" s="468" t="str">
        <f ca="1">OFFSET($DM$9,INT((ROWS($1:119)-1)/2),MOD(ROWS($1:119)+1,2))</f>
        <v/>
      </c>
      <c r="DV127" s="7" t="str">
        <f ca="1">IF(DT127="","",IF(DT127=0,"",IF(DT127="AB","",RANK(DT127,$DT$9:$DT$151,1)+COUNTIF($DT$9:DT127,DT127)-1)))</f>
        <v/>
      </c>
      <c r="DW127" s="468" t="str">
        <f t="shared" ca="1" si="30"/>
        <v/>
      </c>
      <c r="DX127" s="469" t="str">
        <f ca="1">OFFSET($DK$81,INT((ROWS($1:119)-1)/2),MOD(ROWS($1:119)+1,2))</f>
        <v/>
      </c>
      <c r="DY127" s="7" t="str">
        <f t="shared" ca="1" si="31"/>
        <v/>
      </c>
      <c r="DZ127" s="468" t="str">
        <f ca="1">OFFSET($DM$81,INT((ROWS($1:119)-1)/2),MOD(ROWS($1:119)+1,2))</f>
        <v/>
      </c>
      <c r="EA127" s="7" t="str">
        <f ca="1">IF(DY127="","",IF(DY127=0,"",IF(DY127="AB","",RANK(DY127,$DY$9:$DY$151,1)+COUNTIF($DY$9:DY127,DY127)-1)))</f>
        <v/>
      </c>
      <c r="EB127" s="468" t="str">
        <f t="shared" ca="1" si="32"/>
        <v/>
      </c>
      <c r="EC127" s="475"/>
      <c r="ED127" s="7"/>
      <c r="EE127" s="7"/>
      <c r="EF127" s="7"/>
      <c r="EG127" s="7"/>
      <c r="EH127" s="7"/>
      <c r="EI127" s="7"/>
      <c r="EJ127" s="7"/>
      <c r="EK127" s="7"/>
      <c r="EL127" s="7"/>
      <c r="EM127" s="469" t="str">
        <f ca="1">OFFSET($DK$237,INT((ROWS($1:119)-1)/2),MOD(ROWS($1:119)+1,2))</f>
        <v/>
      </c>
      <c r="EN127" s="7" t="str">
        <f t="shared" ca="1" si="63"/>
        <v/>
      </c>
      <c r="EO127" s="468" t="str">
        <f ca="1">OFFSET($DM$237,INT((ROWS($1:119)-1)/2),MOD(ROWS($1:119)+1,2))</f>
        <v/>
      </c>
      <c r="EP127" s="7" t="str">
        <f ca="1">IF(EN127="","",IF(EN127=0,"",IF(EN127="AB","",RANK(EN127,$EN$9:$EN$128,1)+COUNTIF($EN$9:EN127,EN127)-1)))</f>
        <v/>
      </c>
      <c r="EQ127" s="94" t="str">
        <f t="shared" ca="1" si="64"/>
        <v/>
      </c>
      <c r="ER127" s="469" t="str">
        <f ca="1">OFFSET($DK$305,INT((ROWS($1:119)-1)/2),MOD(ROWS($1:119)+1,2))</f>
        <v/>
      </c>
      <c r="ES127" s="7" t="str">
        <f t="shared" ca="1" si="39"/>
        <v/>
      </c>
      <c r="ET127" s="468" t="str">
        <f ca="1">OFFSET($DM$305,INT((ROWS($1:119)-1)/2),MOD(ROWS($1:119)+1,2))</f>
        <v/>
      </c>
      <c r="EU127" s="7" t="str">
        <f ca="1">IF(ES127="","",IF(ES127=0,"",IF(ES127="AB","",RANK(ES127,$ES$9:$ES$180,1)+COUNTIF($ES$9:ES127,ES127)-1)))</f>
        <v/>
      </c>
      <c r="EV127" s="468" t="str">
        <f t="shared" ca="1" si="40"/>
        <v/>
      </c>
      <c r="EW127" s="469" t="str">
        <f ca="1">OFFSET($DK$373,INT((ROWS($1:119)-1)/2),MOD(ROWS($1:119)+1,2))</f>
        <v/>
      </c>
      <c r="EX127" s="7" t="str">
        <f t="shared" ca="1" si="41"/>
        <v/>
      </c>
      <c r="EY127" s="468" t="str">
        <f ca="1">OFFSET($DM$373,INT((ROWS($1:119)-1)/2),MOD(ROWS($1:119)+1,2))</f>
        <v/>
      </c>
      <c r="EZ127" s="7" t="str">
        <f ca="1">IF(EX127="","",IF(EX127=0,"",IF(EX127="AB","",RANK(EX127,$EX$9:$EX$128,1)+COUNTIF($EX$9:EX127,EX127)-1)))</f>
        <v/>
      </c>
      <c r="FA127" s="468" t="str">
        <f t="shared" ca="1" si="42"/>
        <v/>
      </c>
      <c r="FB127" s="475"/>
      <c r="FC127" s="7"/>
      <c r="FD127" s="7"/>
      <c r="FE127" s="7"/>
      <c r="FF127" s="7"/>
      <c r="FG127" s="7"/>
    </row>
    <row r="128" spans="1:167" ht="15.75" customHeight="1" thickBot="1" x14ac:dyDescent="0.45">
      <c r="A128" s="1639"/>
      <c r="B128" s="1483"/>
      <c r="C128" s="232" t="str">
        <f>IF(ISBLANK('JOURNÉE 2'!C129),"",'JOURNÉE 2'!C129)</f>
        <v/>
      </c>
      <c r="D128" s="98" t="str">
        <f>IF(ISBLANK('JOURNÉE 2'!D129),"",'JOURNÉE 2'!D129)</f>
        <v/>
      </c>
      <c r="E128" s="98" t="str">
        <f>IF(ISBLANK('JOURNÉE 2'!E129),"",'JOURNÉE 2'!E129)</f>
        <v/>
      </c>
      <c r="F128" s="87" t="str">
        <f>IF(ISBLANK('JOURNÉE 2'!F129),"",'JOURNÉE 2'!F129)</f>
        <v/>
      </c>
      <c r="G128" s="87" t="str">
        <f>IF(ISBLANK('JOURNÉE 2'!G129),"",'JOURNÉE 2'!G129)</f>
        <v/>
      </c>
      <c r="H128" s="470" t="str">
        <f>IF(ISBLANK('JOURNÉE 2'!I129),"",'JOURNÉE 2'!I129)</f>
        <v/>
      </c>
      <c r="I128" s="1833"/>
      <c r="J128" s="1465"/>
      <c r="K128" s="1465"/>
      <c r="L128" s="1465"/>
      <c r="M128" s="99" t="str">
        <f>IF('JOURNÉE 1'!P126=0,"",'JOURNÉE 1'!P126)</f>
        <v/>
      </c>
      <c r="N128" s="87"/>
      <c r="O128" s="87"/>
      <c r="P128" s="87"/>
      <c r="Q128" s="1847"/>
      <c r="R128" s="1465"/>
      <c r="S128" s="1465"/>
      <c r="T128" s="1465"/>
      <c r="U128" s="1465"/>
      <c r="V128" s="1465"/>
      <c r="W128" s="279" t="str">
        <f>IF(ISBLANK('JOURNÉE 2'!U129),"",'JOURNÉE 2'!U129)</f>
        <v/>
      </c>
      <c r="X128" s="83" t="str">
        <f t="shared" si="0"/>
        <v/>
      </c>
      <c r="Y128" s="140" t="str">
        <f>IF('JOURNÉE 1'!AB129=0,"",'JOURNÉE 1'!AB129)</f>
        <v/>
      </c>
      <c r="Z128" s="83" t="str">
        <f t="shared" si="1"/>
        <v/>
      </c>
      <c r="AA128" s="83" t="str">
        <f t="shared" si="56"/>
        <v/>
      </c>
      <c r="AB128" s="118" t="str">
        <f t="shared" si="65"/>
        <v/>
      </c>
      <c r="AC128" s="83" t="str">
        <f t="shared" si="3"/>
        <v/>
      </c>
      <c r="AD128" s="83" t="str">
        <f>IF('JOURNÉE 1'!AG129="","",'JOURNÉE 1'!AG129)</f>
        <v/>
      </c>
      <c r="AE128" s="455" t="str">
        <f t="shared" si="4"/>
        <v/>
      </c>
      <c r="AF128" s="85" t="str">
        <f t="shared" si="52"/>
        <v/>
      </c>
      <c r="AG128" s="85" t="str">
        <f t="shared" si="6"/>
        <v/>
      </c>
      <c r="AH128" s="85"/>
      <c r="AI128" s="85"/>
      <c r="AJ128" s="87"/>
      <c r="AK128" s="136"/>
      <c r="AL128" s="276" t="str">
        <f t="shared" si="7"/>
        <v/>
      </c>
      <c r="AM128" s="87" t="str">
        <f t="shared" si="8"/>
        <v/>
      </c>
      <c r="AN128" s="471" t="str">
        <f t="shared" si="53"/>
        <v/>
      </c>
      <c r="AO128" s="471" t="str">
        <f t="shared" si="10"/>
        <v/>
      </c>
      <c r="AP128" s="457" t="str">
        <f t="shared" si="11"/>
        <v/>
      </c>
      <c r="AQ128" s="270" t="str">
        <f>IF('JOURNÉE 1'!AP129="","",'JOURNÉE 1'!AP129)</f>
        <v/>
      </c>
      <c r="AR128" s="270" t="str">
        <f>IF('JOURNÉE 1'!AT129="","",'JOURNÉE 1'!AT129)</f>
        <v/>
      </c>
      <c r="AS128" s="270" t="str">
        <f t="shared" si="61"/>
        <v/>
      </c>
      <c r="AT128" s="270" t="str">
        <f t="shared" si="13"/>
        <v/>
      </c>
      <c r="AU128" s="284" t="str">
        <f>IF('JOURNÉE 1'!AU125=0,"",'JOURNÉE 1'!AU125)</f>
        <v/>
      </c>
      <c r="AV128" s="286"/>
      <c r="AW128" s="270"/>
      <c r="AX128" s="270"/>
      <c r="AY128" s="270" t="str">
        <f t="shared" si="54"/>
        <v/>
      </c>
      <c r="AZ128" s="271" t="str">
        <f t="shared" si="15"/>
        <v/>
      </c>
      <c r="BA128" s="272" t="str">
        <f t="shared" si="16"/>
        <v/>
      </c>
      <c r="BB128" s="273" t="str">
        <f t="shared" si="66"/>
        <v/>
      </c>
      <c r="BC128" s="472" t="str">
        <f t="shared" si="18"/>
        <v/>
      </c>
      <c r="BD128" s="319"/>
      <c r="BE128" s="278" t="str">
        <f t="shared" si="19"/>
        <v/>
      </c>
      <c r="BF128" s="1639"/>
      <c r="BG128" s="1639"/>
      <c r="BH128" s="1833"/>
      <c r="BI128" s="1465"/>
      <c r="BJ128" s="1849"/>
      <c r="BK128" s="483"/>
      <c r="BL128" s="11"/>
      <c r="BM128" s="1723"/>
      <c r="BN128" s="1528"/>
      <c r="BO128" s="1528"/>
      <c r="BP128" s="1528"/>
      <c r="BQ128" s="1528"/>
      <c r="BR128" s="1852"/>
      <c r="BS128" s="1528"/>
      <c r="BT128" s="1514"/>
      <c r="BU128" s="1528"/>
      <c r="BV128" s="1796"/>
      <c r="BW128" s="1799"/>
      <c r="BX128" s="474" t="str">
        <f t="shared" si="20"/>
        <v/>
      </c>
      <c r="BY128" s="475" t="str">
        <f>IF('JOURNÉE 1'!C129=0,"",'JOURNÉE 1'!C129)</f>
        <v/>
      </c>
      <c r="BZ128" s="7">
        <v>120</v>
      </c>
      <c r="CA128" s="1445" t="s">
        <v>75</v>
      </c>
      <c r="CB128" s="1446">
        <v>-5.8</v>
      </c>
      <c r="CC128" s="1447" t="s">
        <v>600</v>
      </c>
      <c r="CD128" s="17" t="s">
        <v>434</v>
      </c>
      <c r="CE128" s="882" t="str">
        <f t="shared" si="55"/>
        <v>MAX1</v>
      </c>
      <c r="CF128" s="878" t="s">
        <v>604</v>
      </c>
      <c r="CG128" s="7"/>
      <c r="CH128" s="94"/>
      <c r="CI128" s="1301" t="str">
        <f>IF(ISNA(VLOOKUP(CA128,'JOURNÉE 1'!$C$10:$AC$257,27,FALSE)),"",VLOOKUP(CA128,'JOURNÉE 1'!$C$10:$AC$257,27,FALSE))</f>
        <v/>
      </c>
      <c r="CJ128" s="465" t="str">
        <f>IF(ISNA(VLOOKUP(CA128,'JOURNÉE 2'!$C$10:$V$259,20,FALSE)),"",VLOOKUP(CA128,'JOURNÉE 2'!$C$10:$V$259,20,FALSE))</f>
        <v/>
      </c>
      <c r="CK128" s="1263" t="str">
        <f t="shared" si="48"/>
        <v/>
      </c>
      <c r="CL128" s="1266">
        <v>62</v>
      </c>
      <c r="CM128" s="476">
        <v>61</v>
      </c>
      <c r="CN128" s="476">
        <v>67</v>
      </c>
      <c r="CO128" s="476" t="s">
        <v>2029</v>
      </c>
      <c r="CP128" s="476"/>
      <c r="CQ128" s="476"/>
      <c r="CR128" s="476"/>
      <c r="CS128" s="476"/>
      <c r="CT128" s="476"/>
      <c r="CU128" s="477"/>
      <c r="CV128" s="476"/>
      <c r="CW128" s="1270"/>
      <c r="CX128" s="11"/>
      <c r="CY128" s="1551"/>
      <c r="CZ128" s="7" t="str">
        <f>IF('JOURNÉE 2'!C57="","",'JOURNÉE 2'!C57)</f>
        <v/>
      </c>
      <c r="DA128" s="7" t="str">
        <f t="shared" si="51"/>
        <v/>
      </c>
      <c r="DB128" s="7" t="str">
        <f>IF('JOURNÉE 2'!V57="","",'JOURNÉE 2'!V57)</f>
        <v/>
      </c>
      <c r="DC128" s="7" t="str">
        <f>IF('JOURNÉE 2'!AJ57=0,"",'JOURNÉE 2'!AJ57)</f>
        <v/>
      </c>
      <c r="DD128" s="17" t="str">
        <f>IF(ISNA(VLOOKUP(BX56,'JOURNÉE 1'!$C$46:$AP$81,1,FALSE)),"",VLOOKUP(BX56,'JOURNÉE 1'!$C$46:$AP$81,1,FALSE))</f>
        <v/>
      </c>
      <c r="DE128" s="7" t="str">
        <f t="array" ref="DE128">IFERROR(INDEX(DD$81:DD$116,SMALL(IF(FREQUENCY(IF(DD$81:DD$152&lt;&gt;"",MATCH(DD$81:DD$152,DD$81:DD$152,0),""),ROW(DD$81:DD$152)-81)&gt;1,ROW(DD$81:DD$152)-81,""),ROW(A48))),"")</f>
        <v/>
      </c>
      <c r="DF128" s="468" t="str">
        <f t="array" ref="DF128">IF(DE128="","",MIN(IF(CZ$81:CZ$152=$DE128,DB$81:DB$152,"")))</f>
        <v/>
      </c>
      <c r="DG128" s="468" t="str">
        <f t="array" ref="DG128">IF(DE128="","",MIN(IF(CZ$81:CZ$152=$DE128,DC$81:DC$152,"")))</f>
        <v/>
      </c>
      <c r="DH128" s="7" t="str">
        <f>IF(ISNA(VLOOKUP(DD128,'JOURNÉE 2'!$C$46:$V$81,16,FALSE)),"",VLOOKUP(DD128,'JOURNÉE 2'!$C$46:$V$81,16,FALSE))</f>
        <v/>
      </c>
      <c r="DI128" s="7" t="str">
        <f>IF(ISNA(VLOOKUP(DD128,'JOURNÉE 2'!$C$46:$AJ$81,26,FALSE)),"",VLOOKUP(DD128,'JOURNÉE 2'!$C$46:$AJ$81,26,FALSE))</f>
        <v/>
      </c>
      <c r="DJ128" s="7" t="str">
        <f t="shared" si="24"/>
        <v/>
      </c>
      <c r="DK128" s="7" t="str">
        <f t="shared" si="25"/>
        <v/>
      </c>
      <c r="DL128" s="468" t="str">
        <f t="shared" si="26"/>
        <v/>
      </c>
      <c r="DM128" s="468" t="str">
        <f t="shared" si="27"/>
        <v/>
      </c>
      <c r="DN128" s="7" t="str">
        <f t="shared" si="28"/>
        <v/>
      </c>
      <c r="DO128" s="7"/>
      <c r="DP128" s="7"/>
      <c r="DQ128" s="7"/>
      <c r="DR128" s="11"/>
      <c r="DS128" s="469" t="str">
        <f ca="1">OFFSET($DK$9,INT((ROWS($1:120)-1)/2),MOD(ROWS($1:120)+1,2))</f>
        <v/>
      </c>
      <c r="DT128" s="7" t="str">
        <f t="shared" ca="1" si="29"/>
        <v/>
      </c>
      <c r="DU128" s="468" t="str">
        <f ca="1">OFFSET($DM$9,INT((ROWS($1:120)-1)/2),MOD(ROWS($1:120)+1,2))</f>
        <v/>
      </c>
      <c r="DV128" s="7" t="str">
        <f ca="1">IF(DT128="","",IF(DT128=0,"",IF(DT128="AB","",RANK(DT128,$DT$9:$DT$151,1)+COUNTIF($DT$9:DT128,DT128)-1)))</f>
        <v/>
      </c>
      <c r="DW128" s="468" t="str">
        <f t="shared" ca="1" si="30"/>
        <v/>
      </c>
      <c r="DX128" s="469" t="str">
        <f ca="1">OFFSET($DK$81,INT((ROWS($1:120)-1)/2),MOD(ROWS($1:120)+1,2))</f>
        <v/>
      </c>
      <c r="DY128" s="7" t="str">
        <f t="shared" ca="1" si="31"/>
        <v/>
      </c>
      <c r="DZ128" s="468" t="str">
        <f ca="1">OFFSET($DM$81,INT((ROWS($1:120)-1)/2),MOD(ROWS($1:120)+1,2))</f>
        <v/>
      </c>
      <c r="EA128" s="7" t="str">
        <f ca="1">IF(DY128="","",IF(DY128=0,"",IF(DY128="AB","",RANK(DY128,$DY$9:$DY$151,1)+COUNTIF($DY$9:DY128,DY128)-1)))</f>
        <v/>
      </c>
      <c r="EB128" s="468" t="str">
        <f t="shared" ca="1" si="32"/>
        <v/>
      </c>
      <c r="EC128" s="475"/>
      <c r="ED128" s="7"/>
      <c r="EE128" s="7"/>
      <c r="EF128" s="7"/>
      <c r="EG128" s="7"/>
      <c r="EH128" s="7"/>
      <c r="EI128" s="7"/>
      <c r="EJ128" s="7"/>
      <c r="EK128" s="7"/>
      <c r="EL128" s="7"/>
      <c r="EM128" s="955" t="str">
        <f ca="1">OFFSET($DK$237,INT((ROWS($1:120)-1)/2),MOD(ROWS($1:120)+1,2))</f>
        <v/>
      </c>
      <c r="EN128" s="951" t="str">
        <f t="shared" ca="1" si="63"/>
        <v/>
      </c>
      <c r="EO128" s="952" t="str">
        <f ca="1">OFFSET($DM$237,INT((ROWS($1:120)-1)/2),MOD(ROWS($1:120)+1,2))</f>
        <v/>
      </c>
      <c r="EP128" s="951" t="str">
        <f ca="1">IF(EN128="","",IF(EN128=0,"",IF(EN128="AB","",RANK(EN128,$EN$9:$EN$128,1)+COUNTIF($EN$9:EN128,EN128)-1)))</f>
        <v/>
      </c>
      <c r="EQ128" s="132" t="str">
        <f t="shared" ca="1" si="64"/>
        <v/>
      </c>
      <c r="ER128" s="469" t="str">
        <f ca="1">OFFSET($DK$305,INT((ROWS($1:120)-1)/2),MOD(ROWS($1:120)+1,2))</f>
        <v/>
      </c>
      <c r="ES128" s="7" t="str">
        <f t="shared" ca="1" si="39"/>
        <v/>
      </c>
      <c r="ET128" s="468" t="str">
        <f ca="1">OFFSET($DM$305,INT((ROWS($1:120)-1)/2),MOD(ROWS($1:120)+1,2))</f>
        <v/>
      </c>
      <c r="EU128" s="7" t="str">
        <f ca="1">IF(ES128="","",IF(ES128=0,"",IF(ES128="AB","",RANK(ES128,$ES$9:$ES$180,1)+COUNTIF($ES$9:ES128,ES128)-1)))</f>
        <v/>
      </c>
      <c r="EV128" s="468" t="str">
        <f t="shared" ca="1" si="40"/>
        <v/>
      </c>
      <c r="EW128" s="511" t="str">
        <f ca="1">OFFSET($DK$373,INT((ROWS($1:120)-1)/2),MOD(ROWS($1:120)+1,2))</f>
        <v/>
      </c>
      <c r="EX128" s="7" t="str">
        <f t="shared" ca="1" si="41"/>
        <v/>
      </c>
      <c r="EY128" s="468" t="str">
        <f ca="1">OFFSET($DM$373,INT((ROWS($1:120)-1)/2),MOD(ROWS($1:120)+1,2))</f>
        <v/>
      </c>
      <c r="EZ128" s="7" t="str">
        <f ca="1">IF(EX128="","",IF(EX128=0,"",IF(EX128="AB","",RANK(EX128,$EX$9:$EX$128,1)+COUNTIF($EX$9:EX128,EX128)-1)))</f>
        <v/>
      </c>
      <c r="FA128" s="502" t="str">
        <f t="shared" ca="1" si="42"/>
        <v/>
      </c>
      <c r="FB128" s="475"/>
      <c r="FC128" s="7"/>
      <c r="FD128" s="7"/>
      <c r="FE128" s="7"/>
      <c r="FF128" s="7"/>
      <c r="FG128" s="7"/>
    </row>
    <row r="129" spans="1:163" ht="15.75" customHeight="1" x14ac:dyDescent="0.4">
      <c r="A129" s="1639"/>
      <c r="B129" s="1830"/>
      <c r="C129" s="232" t="str">
        <f>IF(ISBLANK('JOURNÉE 2'!C130),"",'JOURNÉE 2'!C130)</f>
        <v/>
      </c>
      <c r="D129" s="98" t="str">
        <f>IF(ISBLANK('JOURNÉE 2'!D130),"",'JOURNÉE 2'!D130)</f>
        <v/>
      </c>
      <c r="E129" s="98" t="str">
        <f>IF(ISBLANK('JOURNÉE 2'!E130),"",'JOURNÉE 2'!E130)</f>
        <v/>
      </c>
      <c r="F129" s="87" t="str">
        <f>IF(ISBLANK('JOURNÉE 2'!F130),"",'JOURNÉE 2'!F130)</f>
        <v/>
      </c>
      <c r="G129" s="87" t="str">
        <f>IF(ISBLANK('JOURNÉE 2'!G130),"",'JOURNÉE 2'!G130)</f>
        <v/>
      </c>
      <c r="H129" s="470" t="str">
        <f>IF(ISBLANK('JOURNÉE 2'!I130),"",'JOURNÉE 2'!I130)</f>
        <v/>
      </c>
      <c r="I129" s="1823" t="str">
        <f>IF(ISBLANK('JOURNÉE 2'!K130),"",'JOURNÉE 2'!K130)</f>
        <v/>
      </c>
      <c r="J129" s="1815" t="str">
        <f>IF(OR(I129="",I129=0,I129=999),"",I129)</f>
        <v/>
      </c>
      <c r="K129" s="1815" t="str">
        <f>IF('JOURNÉE 1'!K130=0,"",'JOURNÉE 1'!K130)</f>
        <v/>
      </c>
      <c r="L129" s="1815" t="str">
        <f>IF(OR(K129="",K129=0,K129=999),"",K129)</f>
        <v/>
      </c>
      <c r="M129" s="88"/>
      <c r="N129" s="87"/>
      <c r="O129" s="87"/>
      <c r="P129" s="87"/>
      <c r="Q129" s="1846" t="str">
        <f>IF(I129="","",I129-$BE$5)</f>
        <v/>
      </c>
      <c r="R129" s="1815" t="str">
        <f>IF(I129="","",RANK(I129,($I$9:$K$260),1))</f>
        <v/>
      </c>
      <c r="S129" s="1815" t="str">
        <f>IF(R129&gt;20,"",IF(R129&lt;=190,40-((R129-1)*2),1))</f>
        <v/>
      </c>
      <c r="T129" s="1485" t="str">
        <f>IF(OR(I129=""),"",RANK(I129,($I$123:$I$147),1))</f>
        <v/>
      </c>
      <c r="U129" s="1485" t="str">
        <f>IF(OR(K129=""),"",RANK(K129,($K$123:$K$147),1))</f>
        <v/>
      </c>
      <c r="V129" s="1485" t="str">
        <f>IF(T129="","",IF(T129&gt;3,"",IF(T129=1,I129,IF(T129=2,I129,IF(T129=3,I129)))))</f>
        <v/>
      </c>
      <c r="W129" s="275" t="str">
        <f>IF(ISBLANK('JOURNÉE 2'!U130),"",'JOURNÉE 2'!U130)</f>
        <v/>
      </c>
      <c r="X129" s="83" t="str">
        <f t="shared" si="0"/>
        <v/>
      </c>
      <c r="Y129" s="140" t="str">
        <f>IF('JOURNÉE 1'!AB130=0,"",'JOURNÉE 1'!AB130)</f>
        <v/>
      </c>
      <c r="Z129" s="83" t="str">
        <f t="shared" si="1"/>
        <v/>
      </c>
      <c r="AA129" s="83" t="str">
        <f t="shared" si="56"/>
        <v/>
      </c>
      <c r="AB129" s="118" t="str">
        <f t="shared" si="65"/>
        <v/>
      </c>
      <c r="AC129" s="83" t="str">
        <f t="shared" si="3"/>
        <v/>
      </c>
      <c r="AD129" s="83" t="str">
        <f>IF('JOURNÉE 1'!AG130="","",'JOURNÉE 1'!AG130)</f>
        <v/>
      </c>
      <c r="AE129" s="455" t="str">
        <f t="shared" si="4"/>
        <v/>
      </c>
      <c r="AF129" s="471" t="str">
        <f t="shared" si="52"/>
        <v/>
      </c>
      <c r="AG129" s="471" t="str">
        <f t="shared" si="6"/>
        <v/>
      </c>
      <c r="AH129" s="471"/>
      <c r="AI129" s="471"/>
      <c r="AJ129" s="83"/>
      <c r="AK129" s="140"/>
      <c r="AL129" s="276" t="str">
        <f t="shared" si="7"/>
        <v/>
      </c>
      <c r="AM129" s="83" t="str">
        <f t="shared" si="8"/>
        <v/>
      </c>
      <c r="AN129" s="471" t="str">
        <f t="shared" si="53"/>
        <v/>
      </c>
      <c r="AO129" s="471" t="str">
        <f t="shared" si="10"/>
        <v/>
      </c>
      <c r="AP129" s="457" t="str">
        <f t="shared" si="11"/>
        <v/>
      </c>
      <c r="AQ129" s="270" t="str">
        <f>IF('JOURNÉE 1'!AP130="","",'JOURNÉE 1'!AP130)</f>
        <v/>
      </c>
      <c r="AR129" s="270" t="str">
        <f>IF('JOURNÉE 1'!AT130="","",'JOURNÉE 1'!AT130)</f>
        <v/>
      </c>
      <c r="AS129" s="270" t="str">
        <f t="shared" si="61"/>
        <v/>
      </c>
      <c r="AT129" s="270" t="str">
        <f t="shared" si="13"/>
        <v/>
      </c>
      <c r="AU129" s="284" t="str">
        <f>IF('JOURNÉE 1'!AU126=0,"",'JOURNÉE 1'!AU126)</f>
        <v/>
      </c>
      <c r="AV129" s="286"/>
      <c r="AW129" s="270"/>
      <c r="AX129" s="270"/>
      <c r="AY129" s="270" t="str">
        <f t="shared" si="54"/>
        <v/>
      </c>
      <c r="AZ129" s="271" t="str">
        <f t="shared" si="15"/>
        <v/>
      </c>
      <c r="BA129" s="272" t="str">
        <f t="shared" si="16"/>
        <v/>
      </c>
      <c r="BB129" s="273" t="str">
        <f t="shared" si="66"/>
        <v/>
      </c>
      <c r="BC129" s="472" t="str">
        <f t="shared" si="18"/>
        <v/>
      </c>
      <c r="BD129" s="319"/>
      <c r="BE129" s="278" t="str">
        <f t="shared" si="19"/>
        <v/>
      </c>
      <c r="BF129" s="1639"/>
      <c r="BG129" s="1639"/>
      <c r="BH129" s="1823" t="str">
        <f>IF('JOURNÉE 1'!K130=0,"",'JOURNÉE 1'!K130)</f>
        <v/>
      </c>
      <c r="BI129" s="1815" t="str">
        <f>IF(ISBLANK('JOURNÉE 2'!K130),"",'JOURNÉE 2'!K130)</f>
        <v/>
      </c>
      <c r="BJ129" s="1817" t="str">
        <f>IF(BW129="","",BW129)</f>
        <v/>
      </c>
      <c r="BK129" s="479"/>
      <c r="BL129" s="11"/>
      <c r="BM129" s="1513" t="str">
        <f>IF(OR(C129="",C130=""),"",CONCATENATE(C129,C130))</f>
        <v/>
      </c>
      <c r="BN129" s="1606" t="str">
        <f>IF(OR('JOURNÉE 1'!C130="",'JOURNÉE 1'!C131=""),"",CONCATENATE('JOURNÉE 1'!C130,'JOURNÉE 1'!C131))</f>
        <v/>
      </c>
      <c r="BO129" s="1606" t="str">
        <f>IF(I129="","",I129)</f>
        <v/>
      </c>
      <c r="BP129" s="1855">
        <f>IF(ISNA(VLOOKUP(BM129,'JOURNÉE 1'!$BI$10:$BK$257,2,FALSE)),"",VLOOKUP(BM129,'JOURNÉE 1'!$BI$10:$BK$257,2,FALSE))</f>
        <v>0</v>
      </c>
      <c r="BQ129" s="1606" t="str">
        <f>IF(BO129="","",MIN(BO129:BP129))</f>
        <v/>
      </c>
      <c r="BR129" s="1851" t="str">
        <f>IF(BS129="","",MIN(BS129:BT129))</f>
        <v/>
      </c>
      <c r="BS129" s="1606" t="str">
        <f>IF('JOURNÉE 1'!L130=0,"",'JOURNÉE 1'!L130)</f>
        <v/>
      </c>
      <c r="BT129" s="1809" t="str">
        <f>IF(ISNA(VLOOKUP(BN129,'JOURNÉE 2'!$BE$10:$BF$257,2,FALSE)),"",VLOOKUP(BN129,'JOURNÉE 2'!$BE$10:$BF$257,2,FALSE))</f>
        <v/>
      </c>
      <c r="BU129" s="1606" t="str">
        <f>IF(BT129=BR129,"",BR129)</f>
        <v/>
      </c>
      <c r="BV129" s="1795" t="str">
        <f>IF(BP129=BQ129,"",BQ129)</f>
        <v/>
      </c>
      <c r="BW129" s="1800"/>
      <c r="BX129" s="474" t="str">
        <f t="shared" si="20"/>
        <v/>
      </c>
      <c r="BY129" s="475" t="str">
        <f>IF('JOURNÉE 1'!C130=0,"",'JOURNÉE 1'!C130)</f>
        <v/>
      </c>
      <c r="BZ129" s="7">
        <v>121</v>
      </c>
      <c r="CA129" s="1445" t="s">
        <v>601</v>
      </c>
      <c r="CB129" s="1446">
        <v>36</v>
      </c>
      <c r="CC129" s="1447" t="s">
        <v>602</v>
      </c>
      <c r="CD129" s="17" t="s">
        <v>434</v>
      </c>
      <c r="CE129" s="882" t="str">
        <f t="shared" si="55"/>
        <v>MAX3</v>
      </c>
      <c r="CF129" s="878" t="s">
        <v>606</v>
      </c>
      <c r="CG129" s="7"/>
      <c r="CH129" s="94"/>
      <c r="CI129" s="1301" t="str">
        <f>IF(ISNA(VLOOKUP(CA129,'JOURNÉE 1'!$C$10:$AC$257,27,FALSE)),"",VLOOKUP(CA129,'JOURNÉE 1'!$C$10:$AC$257,27,FALSE))</f>
        <v/>
      </c>
      <c r="CJ129" s="465" t="str">
        <f>IF(ISNA(VLOOKUP(CA129,'JOURNÉE 2'!$C$10:$V$259,20,FALSE)),"",VLOOKUP(CA129,'JOURNÉE 2'!$C$10:$V$259,20,FALSE))</f>
        <v/>
      </c>
      <c r="CK129" s="1263" t="str">
        <f t="shared" si="48"/>
        <v/>
      </c>
      <c r="CL129" s="1266" t="s">
        <v>2029</v>
      </c>
      <c r="CM129" s="476" t="s">
        <v>2029</v>
      </c>
      <c r="CN129" s="476" t="s">
        <v>2029</v>
      </c>
      <c r="CO129" s="476" t="s">
        <v>2029</v>
      </c>
      <c r="CP129" s="476"/>
      <c r="CQ129" s="476"/>
      <c r="CR129" s="476"/>
      <c r="CS129" s="476"/>
      <c r="CT129" s="476"/>
      <c r="CU129" s="477"/>
      <c r="CV129" s="476"/>
      <c r="CW129" s="1270"/>
      <c r="CX129" s="11"/>
      <c r="CY129" s="1551"/>
      <c r="CZ129" s="7" t="str">
        <f>IF('JOURNÉE 2'!C58="","",'JOURNÉE 2'!C58)</f>
        <v/>
      </c>
      <c r="DA129" s="7" t="str">
        <f t="shared" si="51"/>
        <v/>
      </c>
      <c r="DB129" s="7" t="str">
        <f>IF('JOURNÉE 2'!V58="","",'JOURNÉE 2'!V58)</f>
        <v/>
      </c>
      <c r="DC129" s="7" t="str">
        <f>IF('JOURNÉE 2'!AJ58=0,"",'JOURNÉE 2'!AJ58)</f>
        <v/>
      </c>
      <c r="DD129" s="17" t="str">
        <f>IF(ISNA(VLOOKUP(BX57,'JOURNÉE 1'!$C$46:$AP$81,1,FALSE)),"",VLOOKUP(BX57,'JOURNÉE 1'!$C$46:$AP$81,1,FALSE))</f>
        <v/>
      </c>
      <c r="DE129" s="7" t="str">
        <f t="array" ref="DE129">IFERROR(INDEX(DD$81:DD$116,SMALL(IF(FREQUENCY(IF(DD$81:DD$152&lt;&gt;"",MATCH(DD$81:DD$152,DD$81:DD$152,0),""),ROW(DD$81:DD$152)-81)&gt;1,ROW(DD$81:DD$152)-81,""),ROW(A49))),"")</f>
        <v/>
      </c>
      <c r="DF129" s="468" t="str">
        <f t="array" ref="DF129">IF(DE129="","",MIN(IF(CZ$81:CZ$152=$DE129,DB$81:DB$152,"")))</f>
        <v/>
      </c>
      <c r="DG129" s="468" t="str">
        <f t="array" ref="DG129">IF(DE129="","",MIN(IF(CZ$81:CZ$152=$DE129,DC$81:DC$152,"")))</f>
        <v/>
      </c>
      <c r="DH129" s="7" t="str">
        <f>IF(ISNA(VLOOKUP(DD129,'JOURNÉE 2'!$C$46:$V$81,16,FALSE)),"",VLOOKUP(DD129,'JOURNÉE 2'!$C$46:$V$81,16,FALSE))</f>
        <v/>
      </c>
      <c r="DI129" s="7" t="str">
        <f>IF(ISNA(VLOOKUP(DD129,'JOURNÉE 2'!$C$46:$AJ$81,26,FALSE)),"",VLOOKUP(DD129,'JOURNÉE 2'!$C$46:$AJ$81,26,FALSE))</f>
        <v/>
      </c>
      <c r="DJ129" s="7" t="str">
        <f t="shared" si="24"/>
        <v/>
      </c>
      <c r="DK129" s="7" t="str">
        <f t="shared" si="25"/>
        <v/>
      </c>
      <c r="DL129" s="468" t="str">
        <f t="shared" si="26"/>
        <v/>
      </c>
      <c r="DM129" s="468" t="str">
        <f t="shared" si="27"/>
        <v/>
      </c>
      <c r="DN129" s="7" t="str">
        <f t="shared" si="28"/>
        <v/>
      </c>
      <c r="DO129" s="7"/>
      <c r="DP129" s="7"/>
      <c r="DQ129" s="7"/>
      <c r="DR129" s="11"/>
      <c r="DS129" s="469" t="str">
        <f ca="1">OFFSET($DK$9,INT((ROWS($1:121)-1)/2),MOD(ROWS($1:121)+1,2))</f>
        <v/>
      </c>
      <c r="DT129" s="7" t="str">
        <f t="shared" ca="1" si="29"/>
        <v/>
      </c>
      <c r="DU129" s="468" t="str">
        <f ca="1">OFFSET($DM$9,INT((ROWS($1:121)-1)/2),MOD(ROWS($1:121)+1,2))</f>
        <v/>
      </c>
      <c r="DV129" s="7" t="str">
        <f ca="1">IF(DT129="","",IF(DT129=0,"",IF(DT129="AB","",RANK(DT129,$DT$9:$DT$151,1)+COUNTIF($DT$9:DT129,DT129)-1)))</f>
        <v/>
      </c>
      <c r="DW129" s="468" t="str">
        <f t="shared" ca="1" si="30"/>
        <v/>
      </c>
      <c r="DX129" s="469" t="str">
        <f ca="1">OFFSET($DK$81,INT((ROWS($1:121)-1)/2),MOD(ROWS($1:121)+1,2))</f>
        <v/>
      </c>
      <c r="DY129" s="7" t="str">
        <f t="shared" ca="1" si="31"/>
        <v/>
      </c>
      <c r="DZ129" s="468" t="str">
        <f ca="1">OFFSET($DM$81,INT((ROWS($1:121)-1)/2),MOD(ROWS($1:121)+1,2))</f>
        <v/>
      </c>
      <c r="EA129" s="7" t="str">
        <f ca="1">IF(DY129="","",IF(DY129=0,"",IF(DY129="AB","",RANK(DY129,$DY$9:$DY$151,1)+COUNTIF($DY$9:DY129,DY129)-1)))</f>
        <v/>
      </c>
      <c r="EB129" s="468" t="str">
        <f t="shared" ca="1" si="32"/>
        <v/>
      </c>
      <c r="EC129" s="475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468" t="str">
        <f ca="1">OFFSET($DM$237,INT((ROWS($1:121)-1)/2),MOD(ROWS($1:121)+1,2))</f>
        <v/>
      </c>
      <c r="EP129" s="7"/>
      <c r="EQ129" s="7"/>
      <c r="ER129" s="469" t="str">
        <f ca="1">OFFSET($DK$305,INT((ROWS($1:121)-1)/2),MOD(ROWS($1:121)+1,2))</f>
        <v/>
      </c>
      <c r="ES129" s="7" t="str">
        <f t="shared" ca="1" si="39"/>
        <v/>
      </c>
      <c r="ET129" s="468" t="str">
        <f ca="1">OFFSET($DM$305,INT((ROWS($1:121)-1)/2),MOD(ROWS($1:121)+1,2))</f>
        <v/>
      </c>
      <c r="EU129" s="7" t="str">
        <f ca="1">IF(ES129="","",IF(ES129=0,"",IF(ES129="AB","",RANK(ES129,$ES$9:$ES$180,1)+COUNTIF($ES$9:ES129,ES129)-1)))</f>
        <v/>
      </c>
      <c r="EV129" s="468" t="str">
        <f t="shared" ca="1" si="40"/>
        <v/>
      </c>
      <c r="EW129" s="219"/>
      <c r="EX129" s="219"/>
      <c r="EY129" s="219"/>
      <c r="EZ129" s="219"/>
      <c r="FA129" s="219"/>
      <c r="FB129" s="7"/>
      <c r="FC129" s="7"/>
      <c r="FD129" s="7"/>
      <c r="FE129" s="7"/>
      <c r="FF129" s="7"/>
      <c r="FG129" s="7"/>
    </row>
    <row r="130" spans="1:163" ht="15.75" customHeight="1" thickBot="1" x14ac:dyDescent="0.45">
      <c r="A130" s="1639"/>
      <c r="B130" s="1483"/>
      <c r="C130" s="232" t="str">
        <f>IF(ISBLANK('JOURNÉE 2'!C131),"",'JOURNÉE 2'!C131)</f>
        <v/>
      </c>
      <c r="D130" s="98" t="str">
        <f>IF(ISBLANK('JOURNÉE 2'!D131),"",'JOURNÉE 2'!D131)</f>
        <v/>
      </c>
      <c r="E130" s="98" t="str">
        <f>IF(ISBLANK('JOURNÉE 2'!E131),"",'JOURNÉE 2'!E131)</f>
        <v/>
      </c>
      <c r="F130" s="87" t="str">
        <f>IF(ISBLANK('JOURNÉE 2'!F131),"",'JOURNÉE 2'!F131)</f>
        <v/>
      </c>
      <c r="G130" s="87" t="str">
        <f>IF(ISBLANK('JOURNÉE 2'!G131),"",'JOURNÉE 2'!G131)</f>
        <v/>
      </c>
      <c r="H130" s="470" t="str">
        <f>IF(ISBLANK('JOURNÉE 2'!I131),"",'JOURNÉE 2'!I131)</f>
        <v/>
      </c>
      <c r="I130" s="1833"/>
      <c r="J130" s="1465"/>
      <c r="K130" s="1465"/>
      <c r="L130" s="1465"/>
      <c r="M130" s="87"/>
      <c r="N130" s="87"/>
      <c r="O130" s="87"/>
      <c r="P130" s="87"/>
      <c r="Q130" s="1847"/>
      <c r="R130" s="1465"/>
      <c r="S130" s="1465"/>
      <c r="T130" s="1465"/>
      <c r="U130" s="1465"/>
      <c r="V130" s="1465"/>
      <c r="W130" s="275" t="str">
        <f>IF(ISBLANK('JOURNÉE 2'!U131),"",'JOURNÉE 2'!U131)</f>
        <v/>
      </c>
      <c r="X130" s="83" t="str">
        <f t="shared" si="0"/>
        <v/>
      </c>
      <c r="Y130" s="140" t="str">
        <f>IF('JOURNÉE 1'!AB131=0,"",'JOURNÉE 1'!AB131)</f>
        <v/>
      </c>
      <c r="Z130" s="83" t="str">
        <f t="shared" si="1"/>
        <v/>
      </c>
      <c r="AA130" s="83" t="str">
        <f t="shared" si="56"/>
        <v/>
      </c>
      <c r="AB130" s="118" t="str">
        <f t="shared" si="65"/>
        <v/>
      </c>
      <c r="AC130" s="83" t="str">
        <f t="shared" si="3"/>
        <v/>
      </c>
      <c r="AD130" s="83" t="str">
        <f>IF('JOURNÉE 1'!AG131="","",'JOURNÉE 1'!AG131)</f>
        <v/>
      </c>
      <c r="AE130" s="455" t="str">
        <f t="shared" si="4"/>
        <v/>
      </c>
      <c r="AF130" s="471" t="str">
        <f t="shared" si="52"/>
        <v/>
      </c>
      <c r="AG130" s="471" t="str">
        <f t="shared" si="6"/>
        <v/>
      </c>
      <c r="AH130" s="471"/>
      <c r="AI130" s="471"/>
      <c r="AJ130" s="83"/>
      <c r="AK130" s="140"/>
      <c r="AL130" s="276" t="str">
        <f t="shared" si="7"/>
        <v/>
      </c>
      <c r="AM130" s="83" t="str">
        <f t="shared" si="8"/>
        <v/>
      </c>
      <c r="AN130" s="471" t="str">
        <f t="shared" si="53"/>
        <v/>
      </c>
      <c r="AO130" s="471" t="str">
        <f t="shared" si="10"/>
        <v/>
      </c>
      <c r="AP130" s="457" t="str">
        <f t="shared" si="11"/>
        <v/>
      </c>
      <c r="AQ130" s="270" t="str">
        <f>IF('JOURNÉE 1'!AP131="","",'JOURNÉE 1'!AP131)</f>
        <v/>
      </c>
      <c r="AR130" s="270" t="str">
        <f>IF('JOURNÉE 1'!AT131="","",'JOURNÉE 1'!AT131)</f>
        <v/>
      </c>
      <c r="AS130" s="270" t="str">
        <f t="shared" si="61"/>
        <v/>
      </c>
      <c r="AT130" s="270" t="str">
        <f t="shared" si="13"/>
        <v/>
      </c>
      <c r="AU130" s="283" t="str">
        <f>IF('JOURNÉE 1'!AU127=0,"",'JOURNÉE 1'!AU127)</f>
        <v/>
      </c>
      <c r="AV130" s="286"/>
      <c r="AW130" s="270"/>
      <c r="AX130" s="270"/>
      <c r="AY130" s="270" t="str">
        <f t="shared" si="54"/>
        <v/>
      </c>
      <c r="AZ130" s="271" t="str">
        <f t="shared" si="15"/>
        <v/>
      </c>
      <c r="BA130" s="272" t="str">
        <f t="shared" si="16"/>
        <v/>
      </c>
      <c r="BB130" s="273" t="str">
        <f t="shared" si="66"/>
        <v/>
      </c>
      <c r="BC130" s="472" t="str">
        <f t="shared" si="18"/>
        <v/>
      </c>
      <c r="BD130" s="319"/>
      <c r="BE130" s="278" t="str">
        <f t="shared" si="19"/>
        <v/>
      </c>
      <c r="BF130" s="1639"/>
      <c r="BG130" s="1639"/>
      <c r="BH130" s="1833"/>
      <c r="BI130" s="1465"/>
      <c r="BJ130" s="1849"/>
      <c r="BK130" s="277"/>
      <c r="BL130" s="11"/>
      <c r="BM130" s="1723"/>
      <c r="BN130" s="1528"/>
      <c r="BO130" s="1528"/>
      <c r="BP130" s="1528"/>
      <c r="BQ130" s="1528"/>
      <c r="BR130" s="1852"/>
      <c r="BS130" s="1528"/>
      <c r="BT130" s="1514"/>
      <c r="BU130" s="1528"/>
      <c r="BV130" s="1796"/>
      <c r="BW130" s="1798"/>
      <c r="BX130" s="474" t="str">
        <f t="shared" si="20"/>
        <v/>
      </c>
      <c r="BY130" s="475" t="str">
        <f>IF('JOURNÉE 1'!C131=0,"",'JOURNÉE 1'!C131)</f>
        <v/>
      </c>
      <c r="BZ130" s="7">
        <v>122</v>
      </c>
      <c r="CA130" s="1445" t="s">
        <v>73</v>
      </c>
      <c r="CB130" s="1446">
        <v>-6.4</v>
      </c>
      <c r="CC130" s="1447" t="s">
        <v>603</v>
      </c>
      <c r="CD130" s="17" t="s">
        <v>434</v>
      </c>
      <c r="CE130" s="882" t="str">
        <f t="shared" si="55"/>
        <v>MAX1</v>
      </c>
      <c r="CF130" s="878" t="s">
        <v>77</v>
      </c>
      <c r="CG130" s="7"/>
      <c r="CH130" s="94"/>
      <c r="CI130" s="1301" t="str">
        <f>IF(ISNA(VLOOKUP(CA130,'JOURNÉE 1'!$C$10:$AC$257,27,FALSE)),"",VLOOKUP(CA130,'JOURNÉE 1'!$C$10:$AC$257,27,FALSE))</f>
        <v/>
      </c>
      <c r="CJ130" s="465" t="str">
        <f>IF(ISNA(VLOOKUP(CA130,'JOURNÉE 2'!$C$10:$V$259,20,FALSE)),"",VLOOKUP(CA130,'JOURNÉE 2'!$C$10:$V$259,20,FALSE))</f>
        <v/>
      </c>
      <c r="CK130" s="1263" t="str">
        <f t="shared" si="48"/>
        <v/>
      </c>
      <c r="CL130" s="1266">
        <v>60</v>
      </c>
      <c r="CM130" s="476" t="s">
        <v>2029</v>
      </c>
      <c r="CN130" s="476">
        <v>64</v>
      </c>
      <c r="CO130" s="476" t="s">
        <v>2029</v>
      </c>
      <c r="CP130" s="476"/>
      <c r="CQ130" s="476"/>
      <c r="CR130" s="476"/>
      <c r="CS130" s="476"/>
      <c r="CT130" s="476"/>
      <c r="CU130" s="477"/>
      <c r="CV130" s="476"/>
      <c r="CW130" s="1270"/>
      <c r="CX130" s="11"/>
      <c r="CY130" s="1551"/>
      <c r="CZ130" s="7" t="str">
        <f>IF('JOURNÉE 2'!C59="","",'JOURNÉE 2'!C59)</f>
        <v/>
      </c>
      <c r="DA130" s="7" t="str">
        <f t="shared" si="51"/>
        <v/>
      </c>
      <c r="DB130" s="7" t="str">
        <f>IF('JOURNÉE 2'!V59="","",'JOURNÉE 2'!V59)</f>
        <v/>
      </c>
      <c r="DC130" s="7" t="str">
        <f>IF('JOURNÉE 2'!AJ59=0,"",'JOURNÉE 2'!AJ59)</f>
        <v/>
      </c>
      <c r="DD130" s="17" t="str">
        <f>IF(ISNA(VLOOKUP(BX58,'JOURNÉE 1'!$C$46:$AP$81,1,FALSE)),"",VLOOKUP(BX58,'JOURNÉE 1'!$C$46:$AP$81,1,FALSE))</f>
        <v/>
      </c>
      <c r="DE130" s="7" t="str">
        <f t="array" ref="DE130">IFERROR(INDEX(DD$81:DD$116,SMALL(IF(FREQUENCY(IF(DD$81:DD$152&lt;&gt;"",MATCH(DD$81:DD$152,DD$81:DD$152,0),""),ROW(DD$81:DD$152)-81)&gt;1,ROW(DD$81:DD$152)-81,""),ROW(A50))),"")</f>
        <v/>
      </c>
      <c r="DF130" s="468" t="str">
        <f t="array" ref="DF130">IF(DE130="","",MIN(IF(CZ$81:CZ$152=$DE130,DB$81:DB$152,"")))</f>
        <v/>
      </c>
      <c r="DG130" s="468" t="str">
        <f t="array" ref="DG130">IF(DE130="","",MIN(IF(CZ$81:CZ$152=$DE130,DC$81:DC$152,"")))</f>
        <v/>
      </c>
      <c r="DH130" s="7" t="str">
        <f>IF(ISNA(VLOOKUP(DD130,'JOURNÉE 2'!$C$46:$V$81,16,FALSE)),"",VLOOKUP(DD130,'JOURNÉE 2'!$C$46:$V$81,16,FALSE))</f>
        <v/>
      </c>
      <c r="DI130" s="7" t="str">
        <f>IF(ISNA(VLOOKUP(DD130,'JOURNÉE 2'!$C$46:$AJ$81,26,FALSE)),"",VLOOKUP(DD130,'JOURNÉE 2'!$C$46:$AJ$81,26,FALSE))</f>
        <v/>
      </c>
      <c r="DJ130" s="7" t="str">
        <f t="shared" si="24"/>
        <v/>
      </c>
      <c r="DK130" s="7" t="str">
        <f t="shared" si="25"/>
        <v/>
      </c>
      <c r="DL130" s="468" t="str">
        <f t="shared" si="26"/>
        <v/>
      </c>
      <c r="DM130" s="468" t="str">
        <f t="shared" si="27"/>
        <v/>
      </c>
      <c r="DN130" s="7" t="str">
        <f t="shared" si="28"/>
        <v/>
      </c>
      <c r="DO130" s="7"/>
      <c r="DP130" s="7"/>
      <c r="DQ130" s="7"/>
      <c r="DR130" s="11"/>
      <c r="DS130" s="469" t="str">
        <f ca="1">OFFSET($DK$9,INT((ROWS($1:122)-1)/2),MOD(ROWS($1:122)+1,2))</f>
        <v/>
      </c>
      <c r="DT130" s="7" t="str">
        <f t="shared" ca="1" si="29"/>
        <v/>
      </c>
      <c r="DU130" s="468" t="str">
        <f ca="1">OFFSET($DM$9,INT((ROWS($1:122)-1)/2),MOD(ROWS($1:122)+1,2))</f>
        <v/>
      </c>
      <c r="DV130" s="7" t="str">
        <f ca="1">IF(DT130="","",IF(DT130=0,"",IF(DT130="AB","",RANK(DT130,$DT$9:$DT$151,1)+COUNTIF($DT$9:DT130,DT130)-1)))</f>
        <v/>
      </c>
      <c r="DW130" s="468" t="str">
        <f t="shared" ca="1" si="30"/>
        <v/>
      </c>
      <c r="DX130" s="469" t="str">
        <f ca="1">OFFSET($DK$81,INT((ROWS($1:122)-1)/2),MOD(ROWS($1:122)+1,2))</f>
        <v/>
      </c>
      <c r="DY130" s="7" t="str">
        <f t="shared" ca="1" si="31"/>
        <v/>
      </c>
      <c r="DZ130" s="468" t="str">
        <f ca="1">OFFSET($DM$81,INT((ROWS($1:122)-1)/2),MOD(ROWS($1:122)+1,2))</f>
        <v/>
      </c>
      <c r="EA130" s="7" t="str">
        <f ca="1">IF(DY130="","",IF(DY130=0,"",IF(DY130="AB","",RANK(DY130,$DY$9:$DY$151,1)+COUNTIF($DY$9:DY130,DY130)-1)))</f>
        <v/>
      </c>
      <c r="EB130" s="468" t="str">
        <f t="shared" ca="1" si="32"/>
        <v/>
      </c>
      <c r="EC130" s="475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469" t="str">
        <f ca="1">OFFSET($DK$305,INT((ROWS($1:122)-1)/2),MOD(ROWS($1:122)+1,2))</f>
        <v/>
      </c>
      <c r="ES130" s="7" t="str">
        <f t="shared" ca="1" si="39"/>
        <v/>
      </c>
      <c r="ET130" s="468" t="str">
        <f ca="1">OFFSET($DM$305,INT((ROWS($1:122)-1)/2),MOD(ROWS($1:122)+1,2))</f>
        <v/>
      </c>
      <c r="EU130" s="7" t="str">
        <f ca="1">IF(ES130="","",IF(ES130=0,"",IF(ES130="AB","",RANK(ES130,$ES$9:$ES$180,1)+COUNTIF($ES$9:ES130,ES130)-1)))</f>
        <v/>
      </c>
      <c r="EV130" s="468" t="str">
        <f t="shared" ca="1" si="40"/>
        <v/>
      </c>
      <c r="EW130" s="469"/>
      <c r="EX130" s="7"/>
      <c r="EY130" s="7"/>
      <c r="EZ130" s="7"/>
      <c r="FA130" s="7"/>
      <c r="FB130" s="7"/>
      <c r="FC130" s="7"/>
      <c r="FD130" s="7"/>
      <c r="FE130" s="7"/>
      <c r="FF130" s="7"/>
      <c r="FG130" s="7"/>
    </row>
    <row r="131" spans="1:163" ht="15.75" customHeight="1" x14ac:dyDescent="0.4">
      <c r="A131" s="1639"/>
      <c r="B131" s="1831"/>
      <c r="C131" s="232" t="str">
        <f>IF(ISBLANK('JOURNÉE 2'!C132),"",'JOURNÉE 2'!C132)</f>
        <v/>
      </c>
      <c r="D131" s="98" t="str">
        <f>IF(ISBLANK('JOURNÉE 2'!D132),"",'JOURNÉE 2'!D132)</f>
        <v/>
      </c>
      <c r="E131" s="98" t="str">
        <f>IF(ISBLANK('JOURNÉE 2'!E132),"",'JOURNÉE 2'!E132)</f>
        <v/>
      </c>
      <c r="F131" s="87" t="str">
        <f>IF(ISBLANK('JOURNÉE 2'!F132),"",'JOURNÉE 2'!F132)</f>
        <v/>
      </c>
      <c r="G131" s="87" t="str">
        <f>IF(ISBLANK('JOURNÉE 2'!G132),"",'JOURNÉE 2'!G132)</f>
        <v/>
      </c>
      <c r="H131" s="470" t="str">
        <f>IF(ISBLANK('JOURNÉE 2'!I132),"",'JOURNÉE 2'!I132)</f>
        <v/>
      </c>
      <c r="I131" s="1834" t="str">
        <f>IF(ISBLANK('JOURNÉE 2'!K132),"",'JOURNÉE 2'!K132)</f>
        <v/>
      </c>
      <c r="J131" s="1466" t="str">
        <f>IF(OR(I131="",I131=0,I131=999),"",I131)</f>
        <v/>
      </c>
      <c r="K131" s="1466" t="str">
        <f>IF('JOURNÉE 1'!K132=0,"",'JOURNÉE 1'!K132)</f>
        <v/>
      </c>
      <c r="L131" s="1466" t="str">
        <f>IF(OR(K131="",K131=0,K131=999),"",K131)</f>
        <v/>
      </c>
      <c r="M131" s="87"/>
      <c r="N131" s="87"/>
      <c r="O131" s="87"/>
      <c r="P131" s="87"/>
      <c r="Q131" s="1825" t="str">
        <f>IF(I131="","",I131-$BE$5)</f>
        <v/>
      </c>
      <c r="R131" s="1466" t="str">
        <f>IF(I131="","",RANK(I131,($I$9:$K$260),1))</f>
        <v/>
      </c>
      <c r="S131" s="1466" t="str">
        <f>IF(R131&gt;20,"",IF(R131&lt;=190,40-((R131-1)*2),1))</f>
        <v/>
      </c>
      <c r="T131" s="1485" t="str">
        <f>IF(OR(I131=""),"",RANK(I131,($I$123:$I$147),1))</f>
        <v/>
      </c>
      <c r="U131" s="1485" t="str">
        <f>IF(OR(K131=""),"",RANK(K131,($K$123:$K$147),1))</f>
        <v/>
      </c>
      <c r="V131" s="1485" t="str">
        <f>IF(T131="","",IF(T131&gt;3,"",IF(T131=1,I131,IF(T131=2,I131,IF(T131=3,I131)))))</f>
        <v/>
      </c>
      <c r="W131" s="279" t="str">
        <f>IF(ISBLANK('JOURNÉE 2'!U132),"",'JOURNÉE 2'!U132)</f>
        <v/>
      </c>
      <c r="X131" s="83" t="str">
        <f t="shared" si="0"/>
        <v/>
      </c>
      <c r="Y131" s="140" t="str">
        <f>IF('JOURNÉE 1'!AB132=0,"",'JOURNÉE 1'!AB132)</f>
        <v/>
      </c>
      <c r="Z131" s="83" t="str">
        <f t="shared" si="1"/>
        <v/>
      </c>
      <c r="AA131" s="83" t="str">
        <f t="shared" si="56"/>
        <v/>
      </c>
      <c r="AB131" s="118" t="str">
        <f t="shared" si="65"/>
        <v/>
      </c>
      <c r="AC131" s="83" t="str">
        <f t="shared" si="3"/>
        <v/>
      </c>
      <c r="AD131" s="83" t="str">
        <f>IF('JOURNÉE 1'!AG132="","",'JOURNÉE 1'!AG132)</f>
        <v/>
      </c>
      <c r="AE131" s="455" t="str">
        <f t="shared" si="4"/>
        <v/>
      </c>
      <c r="AF131" s="85" t="str">
        <f t="shared" si="52"/>
        <v/>
      </c>
      <c r="AG131" s="85" t="str">
        <f t="shared" si="6"/>
        <v/>
      </c>
      <c r="AH131" s="85"/>
      <c r="AI131" s="85"/>
      <c r="AJ131" s="87"/>
      <c r="AK131" s="136"/>
      <c r="AL131" s="276" t="str">
        <f t="shared" si="7"/>
        <v/>
      </c>
      <c r="AM131" s="87" t="str">
        <f t="shared" si="8"/>
        <v/>
      </c>
      <c r="AN131" s="471" t="str">
        <f t="shared" si="53"/>
        <v/>
      </c>
      <c r="AO131" s="471" t="str">
        <f t="shared" si="10"/>
        <v/>
      </c>
      <c r="AP131" s="457" t="str">
        <f t="shared" si="11"/>
        <v/>
      </c>
      <c r="AQ131" s="270" t="str">
        <f>IF('JOURNÉE 1'!AP132="","",'JOURNÉE 1'!AP132)</f>
        <v/>
      </c>
      <c r="AR131" s="270" t="str">
        <f>IF('JOURNÉE 1'!AT132="","",'JOURNÉE 1'!AT132)</f>
        <v/>
      </c>
      <c r="AS131" s="270" t="str">
        <f t="shared" si="61"/>
        <v/>
      </c>
      <c r="AT131" s="270" t="str">
        <f t="shared" si="13"/>
        <v/>
      </c>
      <c r="AU131" s="284"/>
      <c r="AV131" s="286"/>
      <c r="AW131" s="270"/>
      <c r="AX131" s="270"/>
      <c r="AY131" s="270" t="str">
        <f t="shared" si="54"/>
        <v/>
      </c>
      <c r="AZ131" s="271" t="str">
        <f t="shared" si="15"/>
        <v/>
      </c>
      <c r="BA131" s="272" t="str">
        <f t="shared" si="16"/>
        <v/>
      </c>
      <c r="BB131" s="273" t="str">
        <f t="shared" si="66"/>
        <v/>
      </c>
      <c r="BC131" s="472" t="str">
        <f t="shared" si="18"/>
        <v/>
      </c>
      <c r="BD131" s="319"/>
      <c r="BE131" s="278" t="str">
        <f t="shared" si="19"/>
        <v/>
      </c>
      <c r="BF131" s="1639"/>
      <c r="BG131" s="1639"/>
      <c r="BH131" s="1823" t="str">
        <f>IF('JOURNÉE 1'!K132=0,"",'JOURNÉE 1'!K132)</f>
        <v/>
      </c>
      <c r="BI131" s="1815" t="str">
        <f>IF(ISBLANK('JOURNÉE 2'!K132),"",'JOURNÉE 2'!K132)</f>
        <v/>
      </c>
      <c r="BJ131" s="1817" t="str">
        <f>IF(BW131="","",BW131)</f>
        <v/>
      </c>
      <c r="BK131" s="483"/>
      <c r="BL131" s="11"/>
      <c r="BM131" s="1513" t="str">
        <f>IF(OR(C131="",C132=""),"",CONCATENATE(C131,C132))</f>
        <v/>
      </c>
      <c r="BN131" s="1606" t="str">
        <f>IF(OR('JOURNÉE 1'!C132="",'JOURNÉE 1'!C133=""),"",CONCATENATE('JOURNÉE 1'!C132,'JOURNÉE 1'!C133))</f>
        <v/>
      </c>
      <c r="BO131" s="1606" t="str">
        <f>IF(I131="","",I131)</f>
        <v/>
      </c>
      <c r="BP131" s="1855">
        <f>IF(ISNA(VLOOKUP(BM131,'JOURNÉE 1'!$BI$10:$BK$257,2,FALSE)),"",VLOOKUP(BM131,'JOURNÉE 1'!$BI$10:$BK$257,2,FALSE))</f>
        <v>0</v>
      </c>
      <c r="BQ131" s="1606" t="str">
        <f>IF(BO131="","",MIN(BO131:BP131))</f>
        <v/>
      </c>
      <c r="BR131" s="1851" t="str">
        <f>IF(BS131="","",MIN(BS131:BT131))</f>
        <v/>
      </c>
      <c r="BS131" s="1606" t="str">
        <f>IF('JOURNÉE 1'!L132=0,"",'JOURNÉE 1'!L132)</f>
        <v/>
      </c>
      <c r="BT131" s="1809" t="str">
        <f>IF(ISNA(VLOOKUP(BN131,'JOURNÉE 2'!$BE$10:$BF$257,2,FALSE)),"",VLOOKUP(BN131,'JOURNÉE 2'!$BE$10:$BF$257,2,FALSE))</f>
        <v/>
      </c>
      <c r="BU131" s="1606" t="str">
        <f>IF(BT131=BR131,"",BR131)</f>
        <v/>
      </c>
      <c r="BV131" s="1795" t="str">
        <f>IF(BP131=BQ131,"",BQ131)</f>
        <v/>
      </c>
      <c r="BW131" s="1797"/>
      <c r="BX131" s="474" t="str">
        <f t="shared" si="20"/>
        <v/>
      </c>
      <c r="BY131" s="475" t="str">
        <f>IF('JOURNÉE 1'!C132=0,"",'JOURNÉE 1'!C132)</f>
        <v/>
      </c>
      <c r="BZ131" s="7">
        <v>123</v>
      </c>
      <c r="CA131" s="1445" t="s">
        <v>604</v>
      </c>
      <c r="CB131" s="1446">
        <v>1.8</v>
      </c>
      <c r="CC131" s="1447" t="s">
        <v>605</v>
      </c>
      <c r="CD131" s="17" t="s">
        <v>434</v>
      </c>
      <c r="CE131" s="882" t="str">
        <f t="shared" si="55"/>
        <v>MAX1</v>
      </c>
      <c r="CF131" s="878" t="s">
        <v>95</v>
      </c>
      <c r="CG131" s="7"/>
      <c r="CH131" s="94"/>
      <c r="CI131" s="1301" t="str">
        <f>IF(ISNA(VLOOKUP(CA131,'JOURNÉE 1'!$C$10:$AC$257,27,FALSE)),"",VLOOKUP(CA131,'JOURNÉE 1'!$C$10:$AC$257,27,FALSE))</f>
        <v/>
      </c>
      <c r="CJ131" s="465" t="str">
        <f>IF(ISNA(VLOOKUP(CA131,'JOURNÉE 2'!$C$10:$V$259,20,FALSE)),"",VLOOKUP(CA131,'JOURNÉE 2'!$C$10:$V$259,20,FALSE))</f>
        <v/>
      </c>
      <c r="CK131" s="1263" t="str">
        <f t="shared" si="48"/>
        <v/>
      </c>
      <c r="CL131" s="1266" t="s">
        <v>2029</v>
      </c>
      <c r="CM131" s="476">
        <v>73</v>
      </c>
      <c r="CN131" s="476" t="s">
        <v>2029</v>
      </c>
      <c r="CO131" s="476" t="s">
        <v>2029</v>
      </c>
      <c r="CP131" s="476"/>
      <c r="CQ131" s="476"/>
      <c r="CR131" s="476"/>
      <c r="CS131" s="476"/>
      <c r="CT131" s="476"/>
      <c r="CU131" s="477"/>
      <c r="CV131" s="476"/>
      <c r="CW131" s="1270"/>
      <c r="CX131" s="11"/>
      <c r="CY131" s="1551"/>
      <c r="CZ131" s="7" t="str">
        <f>IF('JOURNÉE 2'!C60="","",'JOURNÉE 2'!C60)</f>
        <v/>
      </c>
      <c r="DA131" s="7" t="str">
        <f t="shared" si="51"/>
        <v/>
      </c>
      <c r="DB131" s="7" t="str">
        <f>IF('JOURNÉE 2'!V60="","",'JOURNÉE 2'!V60)</f>
        <v/>
      </c>
      <c r="DC131" s="7" t="str">
        <f>IF('JOURNÉE 2'!AJ60=0,"",'JOURNÉE 2'!AJ60)</f>
        <v/>
      </c>
      <c r="DD131" s="17" t="str">
        <f>IF(ISNA(VLOOKUP(BX59,'JOURNÉE 1'!$C$46:$AP$81,1,FALSE)),"",VLOOKUP(BX59,'JOURNÉE 1'!$C$46:$AP$81,1,FALSE))</f>
        <v/>
      </c>
      <c r="DE131" s="7" t="str">
        <f t="array" ref="DE131">IFERROR(INDEX(DD$81:DD$116,SMALL(IF(FREQUENCY(IF(DD$81:DD$152&lt;&gt;"",MATCH(DD$81:DD$152,DD$81:DD$152,0),""),ROW(DD$81:DD$152)-81)&gt;1,ROW(DD$81:DD$152)-81,""),ROW(A51))),"")</f>
        <v/>
      </c>
      <c r="DF131" s="468" t="str">
        <f t="array" ref="DF131">IF(DE131="","",MIN(IF(CZ$81:CZ$152=$DE131,DB$81:DB$152,"")))</f>
        <v/>
      </c>
      <c r="DG131" s="468" t="str">
        <f t="array" ref="DG131">IF(DE131="","",MIN(IF(CZ$81:CZ$152=$DE131,DC$81:DC$152,"")))</f>
        <v/>
      </c>
      <c r="DH131" s="7" t="str">
        <f>IF(ISNA(VLOOKUP(DD131,'JOURNÉE 2'!$C$46:$V$81,16,FALSE)),"",VLOOKUP(DD131,'JOURNÉE 2'!$C$46:$V$81,16,FALSE))</f>
        <v/>
      </c>
      <c r="DI131" s="7" t="str">
        <f>IF(ISNA(VLOOKUP(DD131,'JOURNÉE 2'!$C$46:$AJ$81,26,FALSE)),"",VLOOKUP(DD131,'JOURNÉE 2'!$C$46:$AJ$81,26,FALSE))</f>
        <v/>
      </c>
      <c r="DJ131" s="7" t="str">
        <f t="shared" si="24"/>
        <v/>
      </c>
      <c r="DK131" s="7" t="str">
        <f t="shared" si="25"/>
        <v/>
      </c>
      <c r="DL131" s="468" t="str">
        <f t="shared" si="26"/>
        <v/>
      </c>
      <c r="DM131" s="468" t="str">
        <f t="shared" si="27"/>
        <v/>
      </c>
      <c r="DN131" s="7" t="str">
        <f t="shared" si="28"/>
        <v/>
      </c>
      <c r="DO131" s="7"/>
      <c r="DP131" s="7"/>
      <c r="DQ131" s="7"/>
      <c r="DR131" s="11"/>
      <c r="DS131" s="469" t="str">
        <f ca="1">OFFSET($DK$9,INT((ROWS($1:123)-1)/2),MOD(ROWS($1:123)+1,2))</f>
        <v/>
      </c>
      <c r="DT131" s="7" t="str">
        <f t="shared" ca="1" si="29"/>
        <v/>
      </c>
      <c r="DU131" s="468" t="str">
        <f ca="1">OFFSET($DM$9,INT((ROWS($1:123)-1)/2),MOD(ROWS($1:123)+1,2))</f>
        <v/>
      </c>
      <c r="DV131" s="7" t="str">
        <f ca="1">IF(DT131="","",IF(DT131=0,"",IF(DT131="AB","",RANK(DT131,$DT$9:$DT$151,1)+COUNTIF($DT$9:DT131,DT131)-1)))</f>
        <v/>
      </c>
      <c r="DW131" s="468" t="str">
        <f t="shared" ca="1" si="30"/>
        <v/>
      </c>
      <c r="DX131" s="469" t="str">
        <f ca="1">OFFSET($DK$81,INT((ROWS($1:123)-1)/2),MOD(ROWS($1:123)+1,2))</f>
        <v/>
      </c>
      <c r="DY131" s="7" t="str">
        <f t="shared" ca="1" si="31"/>
        <v/>
      </c>
      <c r="DZ131" s="468" t="str">
        <f ca="1">OFFSET($DM$81,INT((ROWS($1:123)-1)/2),MOD(ROWS($1:123)+1,2))</f>
        <v/>
      </c>
      <c r="EA131" s="7" t="str">
        <f ca="1">IF(DY131="","",IF(DY131=0,"",IF(DY131="AB","",RANK(DY131,$DY$9:$DY$151,1)+COUNTIF($DY$9:DY131,DY131)-1)))</f>
        <v/>
      </c>
      <c r="EB131" s="468" t="str">
        <f t="shared" ca="1" si="32"/>
        <v/>
      </c>
      <c r="EC131" s="475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469" t="str">
        <f ca="1">OFFSET($DK$305,INT((ROWS($1:123)-1)/2),MOD(ROWS($1:123)+1,2))</f>
        <v/>
      </c>
      <c r="ES131" s="7" t="str">
        <f t="shared" ca="1" si="39"/>
        <v/>
      </c>
      <c r="ET131" s="468" t="str">
        <f ca="1">OFFSET($DM$305,INT((ROWS($1:123)-1)/2),MOD(ROWS($1:123)+1,2))</f>
        <v/>
      </c>
      <c r="EU131" s="7" t="str">
        <f ca="1">IF(ES131="","",IF(ES131=0,"",IF(ES131="AB","",RANK(ES131,$ES$9:$ES$180,1)+COUNTIF($ES$9:ES131,ES131)-1)))</f>
        <v/>
      </c>
      <c r="EV131" s="468" t="str">
        <f t="shared" ca="1" si="40"/>
        <v/>
      </c>
      <c r="EW131" s="469"/>
      <c r="EX131" s="7"/>
      <c r="EY131" s="7"/>
      <c r="EZ131" s="7"/>
      <c r="FA131" s="7"/>
      <c r="FB131" s="7"/>
      <c r="FC131" s="7"/>
      <c r="FD131" s="7"/>
      <c r="FE131" s="7"/>
      <c r="FF131" s="7"/>
      <c r="FG131" s="7"/>
    </row>
    <row r="132" spans="1:163" ht="15.75" customHeight="1" x14ac:dyDescent="0.4">
      <c r="A132" s="1639"/>
      <c r="B132" s="1483"/>
      <c r="C132" s="232" t="str">
        <f>IF(ISBLANK('JOURNÉE 2'!C133),"",'JOURNÉE 2'!C133)</f>
        <v/>
      </c>
      <c r="D132" s="98" t="str">
        <f>IF(ISBLANK('JOURNÉE 2'!D133),"",'JOURNÉE 2'!D133)</f>
        <v/>
      </c>
      <c r="E132" s="98" t="str">
        <f>IF(ISBLANK('JOURNÉE 2'!E133),"",'JOURNÉE 2'!E133)</f>
        <v/>
      </c>
      <c r="F132" s="87" t="str">
        <f>IF(ISBLANK('JOURNÉE 2'!F133),"",'JOURNÉE 2'!F133)</f>
        <v/>
      </c>
      <c r="G132" s="87" t="str">
        <f>IF(ISBLANK('JOURNÉE 2'!G133),"",'JOURNÉE 2'!G133)</f>
        <v/>
      </c>
      <c r="H132" s="470" t="str">
        <f>IF(ISBLANK('JOURNÉE 2'!I133),"",'JOURNÉE 2'!I133)</f>
        <v/>
      </c>
      <c r="I132" s="1833"/>
      <c r="J132" s="1465"/>
      <c r="K132" s="1465"/>
      <c r="L132" s="1465"/>
      <c r="M132" s="87"/>
      <c r="N132" s="87"/>
      <c r="O132" s="87"/>
      <c r="P132" s="87"/>
      <c r="Q132" s="1847"/>
      <c r="R132" s="1465"/>
      <c r="S132" s="1465"/>
      <c r="T132" s="1465"/>
      <c r="U132" s="1465"/>
      <c r="V132" s="1465"/>
      <c r="W132" s="279" t="str">
        <f>IF(ISBLANK('JOURNÉE 2'!U133),"",'JOURNÉE 2'!U133)</f>
        <v/>
      </c>
      <c r="X132" s="83" t="str">
        <f t="shared" si="0"/>
        <v/>
      </c>
      <c r="Y132" s="140" t="str">
        <f>IF('JOURNÉE 1'!AB133=0,"",'JOURNÉE 1'!AB133)</f>
        <v/>
      </c>
      <c r="Z132" s="83" t="str">
        <f t="shared" si="1"/>
        <v/>
      </c>
      <c r="AA132" s="83" t="str">
        <f t="shared" si="56"/>
        <v/>
      </c>
      <c r="AB132" s="118" t="str">
        <f t="shared" si="65"/>
        <v/>
      </c>
      <c r="AC132" s="83" t="str">
        <f t="shared" si="3"/>
        <v/>
      </c>
      <c r="AD132" s="83" t="str">
        <f>IF('JOURNÉE 1'!AG133="","",'JOURNÉE 1'!AG133)</f>
        <v/>
      </c>
      <c r="AE132" s="455" t="str">
        <f t="shared" si="4"/>
        <v/>
      </c>
      <c r="AF132" s="85" t="str">
        <f t="shared" si="52"/>
        <v/>
      </c>
      <c r="AG132" s="85" t="str">
        <f t="shared" si="6"/>
        <v/>
      </c>
      <c r="AH132" s="85"/>
      <c r="AI132" s="85"/>
      <c r="AJ132" s="87"/>
      <c r="AK132" s="136"/>
      <c r="AL132" s="276" t="str">
        <f t="shared" si="7"/>
        <v/>
      </c>
      <c r="AM132" s="87" t="str">
        <f t="shared" si="8"/>
        <v/>
      </c>
      <c r="AN132" s="471" t="str">
        <f t="shared" si="53"/>
        <v/>
      </c>
      <c r="AO132" s="471" t="str">
        <f t="shared" si="10"/>
        <v/>
      </c>
      <c r="AP132" s="457" t="str">
        <f t="shared" si="11"/>
        <v/>
      </c>
      <c r="AQ132" s="270" t="str">
        <f>IF('JOURNÉE 1'!AP133="","",'JOURNÉE 1'!AP133)</f>
        <v/>
      </c>
      <c r="AR132" s="270" t="str">
        <f>IF('JOURNÉE 1'!AT133="","",'JOURNÉE 1'!AT133)</f>
        <v/>
      </c>
      <c r="AS132" s="270" t="str">
        <f t="shared" si="61"/>
        <v/>
      </c>
      <c r="AT132" s="270" t="str">
        <f t="shared" si="13"/>
        <v/>
      </c>
      <c r="AU132" s="270"/>
      <c r="AV132" s="286"/>
      <c r="AW132" s="270"/>
      <c r="AX132" s="270"/>
      <c r="AY132" s="270" t="str">
        <f t="shared" si="54"/>
        <v/>
      </c>
      <c r="AZ132" s="271" t="str">
        <f t="shared" si="15"/>
        <v/>
      </c>
      <c r="BA132" s="272" t="str">
        <f t="shared" si="16"/>
        <v/>
      </c>
      <c r="BB132" s="273" t="str">
        <f t="shared" si="66"/>
        <v/>
      </c>
      <c r="BC132" s="472" t="str">
        <f t="shared" si="18"/>
        <v/>
      </c>
      <c r="BD132" s="319"/>
      <c r="BE132" s="278" t="str">
        <f t="shared" si="19"/>
        <v/>
      </c>
      <c r="BF132" s="1639"/>
      <c r="BG132" s="1639"/>
      <c r="BH132" s="1833"/>
      <c r="BI132" s="1465"/>
      <c r="BJ132" s="1849"/>
      <c r="BK132" s="483"/>
      <c r="BL132" s="11"/>
      <c r="BM132" s="1723"/>
      <c r="BN132" s="1528"/>
      <c r="BO132" s="1528"/>
      <c r="BP132" s="1528"/>
      <c r="BQ132" s="1528"/>
      <c r="BR132" s="1852"/>
      <c r="BS132" s="1528"/>
      <c r="BT132" s="1514"/>
      <c r="BU132" s="1528"/>
      <c r="BV132" s="1796"/>
      <c r="BW132" s="1798"/>
      <c r="BX132" s="474" t="str">
        <f t="shared" si="20"/>
        <v/>
      </c>
      <c r="BY132" s="475" t="str">
        <f>IF('JOURNÉE 1'!C133=0,"",'JOURNÉE 1'!C133)</f>
        <v/>
      </c>
      <c r="BZ132" s="7">
        <v>124</v>
      </c>
      <c r="CA132" s="1445" t="s">
        <v>1607</v>
      </c>
      <c r="CB132" s="1446">
        <v>29.2</v>
      </c>
      <c r="CC132" s="1447" t="s">
        <v>1857</v>
      </c>
      <c r="CD132" s="17" t="s">
        <v>434</v>
      </c>
      <c r="CE132" s="882" t="str">
        <f t="shared" si="55"/>
        <v>MAX3</v>
      </c>
      <c r="CF132" s="878" t="s">
        <v>610</v>
      </c>
      <c r="CG132" s="7"/>
      <c r="CH132" s="94"/>
      <c r="CI132" s="1301" t="str">
        <f>IF(ISNA(VLOOKUP(CA132,'JOURNÉE 1'!$C$10:$AC$257,27,FALSE)),"",VLOOKUP(CA132,'JOURNÉE 1'!$C$10:$AC$257,27,FALSE))</f>
        <v/>
      </c>
      <c r="CJ132" s="465" t="str">
        <f>IF(ISNA(VLOOKUP(CA132,'JOURNÉE 2'!$C$10:$V$259,20,FALSE)),"",VLOOKUP(CA132,'JOURNÉE 2'!$C$10:$V$259,20,FALSE))</f>
        <v/>
      </c>
      <c r="CK132" s="1263" t="str">
        <f t="shared" si="48"/>
        <v/>
      </c>
      <c r="CL132" s="1266" t="s">
        <v>2029</v>
      </c>
      <c r="CM132" s="476" t="s">
        <v>2029</v>
      </c>
      <c r="CN132" s="476" t="s">
        <v>2029</v>
      </c>
      <c r="CO132" s="476" t="s">
        <v>2029</v>
      </c>
      <c r="CP132" s="476"/>
      <c r="CQ132" s="476"/>
      <c r="CR132" s="476"/>
      <c r="CS132" s="476"/>
      <c r="CT132" s="476"/>
      <c r="CU132" s="477"/>
      <c r="CV132" s="476"/>
      <c r="CW132" s="1270"/>
      <c r="CX132" s="11"/>
      <c r="CY132" s="1551"/>
      <c r="CZ132" s="7" t="str">
        <f>IF('JOURNÉE 2'!C61="","",'JOURNÉE 2'!C61)</f>
        <v/>
      </c>
      <c r="DA132" s="7" t="str">
        <f t="shared" si="51"/>
        <v/>
      </c>
      <c r="DB132" s="7" t="str">
        <f>IF('JOURNÉE 2'!V61="","",'JOURNÉE 2'!V61)</f>
        <v/>
      </c>
      <c r="DC132" s="7" t="str">
        <f>IF('JOURNÉE 2'!AJ61=0,"",'JOURNÉE 2'!AJ61)</f>
        <v/>
      </c>
      <c r="DD132" s="17" t="str">
        <f>IF(ISNA(VLOOKUP(BX60,'JOURNÉE 1'!$C$46:$AP$81,1,FALSE)),"",VLOOKUP(BX60,'JOURNÉE 1'!$C$46:$AP$81,1,FALSE))</f>
        <v/>
      </c>
      <c r="DE132" s="7" t="str">
        <f t="array" ref="DE132">IFERROR(INDEX(DD$81:DD$116,SMALL(IF(FREQUENCY(IF(DD$81:DD$152&lt;&gt;"",MATCH(DD$81:DD$152,DD$81:DD$152,0),""),ROW(DD$81:DD$152)-81)&gt;1,ROW(DD$81:DD$152)-81,""),ROW(A52))),"")</f>
        <v/>
      </c>
      <c r="DF132" s="468" t="str">
        <f t="array" ref="DF132">IF(DE132="","",MIN(IF(CZ$81:CZ$152=$DE132,DB$81:DB$152,"")))</f>
        <v/>
      </c>
      <c r="DG132" s="468" t="str">
        <f t="array" ref="DG132">IF(DE132="","",MIN(IF(CZ$81:CZ$152=$DE132,DC$81:DC$152,"")))</f>
        <v/>
      </c>
      <c r="DH132" s="7" t="str">
        <f>IF(ISNA(VLOOKUP(DD132,'JOURNÉE 2'!$C$46:$V$81,16,FALSE)),"",VLOOKUP(DD132,'JOURNÉE 2'!$C$46:$V$81,16,FALSE))</f>
        <v/>
      </c>
      <c r="DI132" s="7" t="str">
        <f>IF(ISNA(VLOOKUP(DD132,'JOURNÉE 2'!$C$46:$AJ$81,26,FALSE)),"",VLOOKUP(DD132,'JOURNÉE 2'!$C$46:$AJ$81,26,FALSE))</f>
        <v/>
      </c>
      <c r="DJ132" s="7" t="str">
        <f t="shared" si="24"/>
        <v/>
      </c>
      <c r="DK132" s="7" t="str">
        <f t="shared" si="25"/>
        <v/>
      </c>
      <c r="DL132" s="468" t="str">
        <f t="shared" si="26"/>
        <v/>
      </c>
      <c r="DM132" s="468" t="str">
        <f t="shared" si="27"/>
        <v/>
      </c>
      <c r="DN132" s="7" t="str">
        <f t="shared" si="28"/>
        <v/>
      </c>
      <c r="DO132" s="7"/>
      <c r="DP132" s="7"/>
      <c r="DQ132" s="7"/>
      <c r="DR132" s="11"/>
      <c r="DS132" s="469" t="str">
        <f ca="1">OFFSET($DK$9,INT((ROWS($1:124)-1)/2),MOD(ROWS($1:124)+1,2))</f>
        <v/>
      </c>
      <c r="DT132" s="7" t="str">
        <f t="shared" ca="1" si="29"/>
        <v/>
      </c>
      <c r="DU132" s="468" t="str">
        <f ca="1">OFFSET($DM$9,INT((ROWS($1:124)-1)/2),MOD(ROWS($1:124)+1,2))</f>
        <v/>
      </c>
      <c r="DV132" s="7" t="str">
        <f ca="1">IF(DT132="","",IF(DT132=0,"",IF(DT132="AB","",RANK(DT132,$DT$9:$DT$151,1)+COUNTIF($DT$9:DT132,DT132)-1)))</f>
        <v/>
      </c>
      <c r="DW132" s="468" t="str">
        <f t="shared" ca="1" si="30"/>
        <v/>
      </c>
      <c r="DX132" s="469" t="str">
        <f ca="1">OFFSET($DK$81,INT((ROWS($1:124)-1)/2),MOD(ROWS($1:124)+1,2))</f>
        <v/>
      </c>
      <c r="DY132" s="7" t="str">
        <f t="shared" ca="1" si="31"/>
        <v/>
      </c>
      <c r="DZ132" s="468" t="str">
        <f ca="1">OFFSET($DM$81,INT((ROWS($1:124)-1)/2),MOD(ROWS($1:124)+1,2))</f>
        <v/>
      </c>
      <c r="EA132" s="7" t="str">
        <f ca="1">IF(DY132="","",IF(DY132=0,"",IF(DY132="AB","",RANK(DY132,$DY$9:$DY$151,1)+COUNTIF($DY$9:DY132,DY132)-1)))</f>
        <v/>
      </c>
      <c r="EB132" s="468" t="str">
        <f t="shared" ca="1" si="32"/>
        <v/>
      </c>
      <c r="EC132" s="475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469" t="str">
        <f ca="1">OFFSET($DK$305,INT((ROWS($1:124)-1)/2),MOD(ROWS($1:124)+1,2))</f>
        <v/>
      </c>
      <c r="ES132" s="7" t="str">
        <f t="shared" ca="1" si="39"/>
        <v/>
      </c>
      <c r="ET132" s="468" t="str">
        <f ca="1">OFFSET($DM$305,INT((ROWS($1:124)-1)/2),MOD(ROWS($1:124)+1,2))</f>
        <v/>
      </c>
      <c r="EU132" s="7" t="str">
        <f ca="1">IF(ES132="","",IF(ES132=0,"",IF(ES132="AB","",RANK(ES132,$ES$9:$ES$180,1)+COUNTIF($ES$9:ES132,ES132)-1)))</f>
        <v/>
      </c>
      <c r="EV132" s="468" t="str">
        <f t="shared" ca="1" si="40"/>
        <v/>
      </c>
      <c r="EW132" s="469"/>
      <c r="EX132" s="7"/>
      <c r="EY132" s="7"/>
      <c r="EZ132" s="7"/>
      <c r="FA132" s="7"/>
      <c r="FB132" s="7"/>
      <c r="FC132" s="7"/>
      <c r="FD132" s="7"/>
      <c r="FE132" s="7"/>
      <c r="FF132" s="7"/>
      <c r="FG132" s="7"/>
    </row>
    <row r="133" spans="1:163" ht="15.75" customHeight="1" x14ac:dyDescent="0.4">
      <c r="A133" s="1639"/>
      <c r="B133" s="1830"/>
      <c r="C133" s="232" t="str">
        <f>IF(ISBLANK('JOURNÉE 2'!C134),"",'JOURNÉE 2'!C134)</f>
        <v/>
      </c>
      <c r="D133" s="98" t="str">
        <f>IF(ISBLANK('JOURNÉE 2'!D134),"",'JOURNÉE 2'!D134)</f>
        <v/>
      </c>
      <c r="E133" s="98" t="str">
        <f>IF(ISBLANK('JOURNÉE 2'!E134),"",'JOURNÉE 2'!E134)</f>
        <v/>
      </c>
      <c r="F133" s="87" t="str">
        <f>IF(ISBLANK('JOURNÉE 2'!F134),"",'JOURNÉE 2'!F134)</f>
        <v/>
      </c>
      <c r="G133" s="87" t="str">
        <f>IF(ISBLANK('JOURNÉE 2'!G134),"",'JOURNÉE 2'!G134)</f>
        <v/>
      </c>
      <c r="H133" s="470" t="str">
        <f>IF(ISBLANK('JOURNÉE 2'!I134),"",'JOURNÉE 2'!I134)</f>
        <v/>
      </c>
      <c r="I133" s="1823" t="str">
        <f>IF(ISBLANK('JOURNÉE 2'!K134),"",'JOURNÉE 2'!K134)</f>
        <v/>
      </c>
      <c r="J133" s="1815" t="str">
        <f>IF(OR(I133="",I133=0,I133=999),"",I133)</f>
        <v/>
      </c>
      <c r="K133" s="1815" t="str">
        <f>IF('JOURNÉE 1'!K134=0,"",'JOURNÉE 1'!K134)</f>
        <v/>
      </c>
      <c r="L133" s="1815" t="str">
        <f>IF(OR(K133="",K133=0,K133=999),"",K133)</f>
        <v/>
      </c>
      <c r="M133" s="87"/>
      <c r="N133" s="87"/>
      <c r="O133" s="87"/>
      <c r="P133" s="87"/>
      <c r="Q133" s="1846" t="str">
        <f>IF(I133="","",I133-$BE$5)</f>
        <v/>
      </c>
      <c r="R133" s="1815" t="str">
        <f>IF(I133="","",RANK(I133,($I$9:$K$260),1))</f>
        <v/>
      </c>
      <c r="S133" s="1815" t="str">
        <f>IF(R133&gt;20,"",IF(R133&lt;=190,40-((R133-1)*2),1))</f>
        <v/>
      </c>
      <c r="T133" s="1485" t="str">
        <f>IF(OR(I133=""),"",RANK(I133,($I$123:$I$147),1))</f>
        <v/>
      </c>
      <c r="U133" s="1485" t="str">
        <f>IF(OR(K133=""),"",RANK(K133,($K$123:$K$147),1))</f>
        <v/>
      </c>
      <c r="V133" s="1485" t="str">
        <f>IF(T133="","",IF(T133&gt;3,"",IF(T133=1,I133,IF(T133=2,I133,IF(T133=3,I133)))))</f>
        <v/>
      </c>
      <c r="W133" s="275" t="str">
        <f>IF(ISBLANK('JOURNÉE 2'!U134),"",'JOURNÉE 2'!U134)</f>
        <v/>
      </c>
      <c r="X133" s="83" t="str">
        <f t="shared" si="0"/>
        <v/>
      </c>
      <c r="Y133" s="140" t="str">
        <f>IF('JOURNÉE 1'!AB134=0,"",'JOURNÉE 1'!AB134)</f>
        <v/>
      </c>
      <c r="Z133" s="83" t="str">
        <f t="shared" si="1"/>
        <v/>
      </c>
      <c r="AA133" s="83" t="str">
        <f t="shared" si="56"/>
        <v/>
      </c>
      <c r="AB133" s="118" t="str">
        <f t="shared" si="65"/>
        <v/>
      </c>
      <c r="AC133" s="83" t="str">
        <f t="shared" si="3"/>
        <v/>
      </c>
      <c r="AD133" s="83" t="str">
        <f>IF('JOURNÉE 1'!AG134="","",'JOURNÉE 1'!AG134)</f>
        <v/>
      </c>
      <c r="AE133" s="455" t="str">
        <f t="shared" si="4"/>
        <v/>
      </c>
      <c r="AF133" s="471" t="str">
        <f t="shared" si="52"/>
        <v/>
      </c>
      <c r="AG133" s="471" t="str">
        <f t="shared" si="6"/>
        <v/>
      </c>
      <c r="AH133" s="471"/>
      <c r="AI133" s="471"/>
      <c r="AJ133" s="83"/>
      <c r="AK133" s="140"/>
      <c r="AL133" s="276" t="str">
        <f t="shared" si="7"/>
        <v/>
      </c>
      <c r="AM133" s="83" t="str">
        <f t="shared" si="8"/>
        <v/>
      </c>
      <c r="AN133" s="471" t="str">
        <f t="shared" si="53"/>
        <v/>
      </c>
      <c r="AO133" s="471" t="str">
        <f t="shared" si="10"/>
        <v/>
      </c>
      <c r="AP133" s="457" t="str">
        <f t="shared" si="11"/>
        <v/>
      </c>
      <c r="AQ133" s="270" t="str">
        <f>IF('JOURNÉE 1'!AP134="","",'JOURNÉE 1'!AP134)</f>
        <v/>
      </c>
      <c r="AR133" s="270" t="str">
        <f>IF('JOURNÉE 1'!AT134="","",'JOURNÉE 1'!AT134)</f>
        <v/>
      </c>
      <c r="AS133" s="270" t="str">
        <f t="shared" si="61"/>
        <v/>
      </c>
      <c r="AT133" s="270" t="str">
        <f t="shared" si="13"/>
        <v/>
      </c>
      <c r="AU133" s="270"/>
      <c r="AV133" s="286"/>
      <c r="AW133" s="270"/>
      <c r="AX133" s="270"/>
      <c r="AY133" s="270" t="str">
        <f t="shared" si="54"/>
        <v/>
      </c>
      <c r="AZ133" s="271" t="str">
        <f t="shared" si="15"/>
        <v/>
      </c>
      <c r="BA133" s="272" t="str">
        <f t="shared" si="16"/>
        <v/>
      </c>
      <c r="BB133" s="273" t="str">
        <f t="shared" si="66"/>
        <v/>
      </c>
      <c r="BC133" s="472" t="str">
        <f t="shared" si="18"/>
        <v/>
      </c>
      <c r="BD133" s="319"/>
      <c r="BE133" s="278" t="str">
        <f t="shared" si="19"/>
        <v/>
      </c>
      <c r="BF133" s="1639"/>
      <c r="BG133" s="1639"/>
      <c r="BH133" s="1823" t="str">
        <f>IF('JOURNÉE 1'!K134=0,"",'JOURNÉE 1'!K134)</f>
        <v/>
      </c>
      <c r="BI133" s="1815" t="str">
        <f>IF(ISBLANK('JOURNÉE 2'!K134),"",'JOURNÉE 2'!K134)</f>
        <v/>
      </c>
      <c r="BJ133" s="1817" t="str">
        <f>IF(BW133="","",BW133)</f>
        <v/>
      </c>
      <c r="BK133" s="277"/>
      <c r="BL133" s="11"/>
      <c r="BM133" s="1513" t="str">
        <f>IF(OR(C133="",C134=""),"",CONCATENATE(C133,C134))</f>
        <v/>
      </c>
      <c r="BN133" s="1606" t="str">
        <f>IF(OR('JOURNÉE 1'!C134="",'JOURNÉE 1'!C135=""),"",CONCATENATE('JOURNÉE 1'!C134,'JOURNÉE 1'!C135))</f>
        <v/>
      </c>
      <c r="BO133" s="1606" t="str">
        <f>IF(I133="","",I133)</f>
        <v/>
      </c>
      <c r="BP133" s="1855">
        <f>IF(ISNA(VLOOKUP(BM133,'JOURNÉE 1'!$BI$10:$BK$257,2,FALSE)),"",VLOOKUP(BM133,'JOURNÉE 1'!$BI$10:$BK$257,2,FALSE))</f>
        <v>0</v>
      </c>
      <c r="BQ133" s="1606" t="str">
        <f>IF(BO133="","",MIN(BO133:BP133))</f>
        <v/>
      </c>
      <c r="BR133" s="1851" t="str">
        <f>IF(BS133="","",MIN(BS133:BT133))</f>
        <v/>
      </c>
      <c r="BS133" s="1606" t="str">
        <f>IF('JOURNÉE 1'!L134=0,"",'JOURNÉE 1'!L134)</f>
        <v/>
      </c>
      <c r="BT133" s="1809" t="str">
        <f>IF(ISNA(VLOOKUP(BN133,'JOURNÉE 2'!$BE$10:$BF$257,2,FALSE)),"",VLOOKUP(BN133,'JOURNÉE 2'!$BE$10:$BF$257,2,FALSE))</f>
        <v/>
      </c>
      <c r="BU133" s="1606" t="str">
        <f>IF(BT133=BR133,"",BR133)</f>
        <v/>
      </c>
      <c r="BV133" s="1795" t="str">
        <f>IF(BP133=BQ133,"",BQ133)</f>
        <v/>
      </c>
      <c r="BW133" s="1797"/>
      <c r="BX133" s="474" t="str">
        <f t="shared" si="20"/>
        <v/>
      </c>
      <c r="BY133" s="475" t="str">
        <f>IF('JOURNÉE 1'!C134=0,"",'JOURNÉE 1'!C134)</f>
        <v/>
      </c>
      <c r="BZ133" s="7">
        <v>125</v>
      </c>
      <c r="CA133" s="1445" t="s">
        <v>1882</v>
      </c>
      <c r="CB133" s="1446">
        <v>17.7</v>
      </c>
      <c r="CC133" s="1447" t="s">
        <v>1900</v>
      </c>
      <c r="CD133" s="17" t="s">
        <v>434</v>
      </c>
      <c r="CE133" s="882" t="str">
        <f t="shared" si="55"/>
        <v>MAX2</v>
      </c>
      <c r="CF133" s="878" t="s">
        <v>241</v>
      </c>
      <c r="CG133" s="7"/>
      <c r="CH133" s="94"/>
      <c r="CI133" s="1301" t="str">
        <f>IF(ISNA(VLOOKUP(CA133,'JOURNÉE 1'!$C$10:$AC$257,27,FALSE)),"",VLOOKUP(CA133,'JOURNÉE 1'!$C$10:$AC$257,27,FALSE))</f>
        <v/>
      </c>
      <c r="CJ133" s="465" t="str">
        <f>IF(ISNA(VLOOKUP(CA133,'JOURNÉE 2'!$C$10:$V$259,20,FALSE)),"",VLOOKUP(CA133,'JOURNÉE 2'!$C$10:$V$259,20,FALSE))</f>
        <v/>
      </c>
      <c r="CK133" s="1263" t="str">
        <f t="shared" si="48"/>
        <v/>
      </c>
      <c r="CL133" s="1266" t="s">
        <v>2029</v>
      </c>
      <c r="CM133" s="476" t="s">
        <v>2029</v>
      </c>
      <c r="CN133" s="476" t="s">
        <v>2029</v>
      </c>
      <c r="CO133" s="476" t="s">
        <v>2029</v>
      </c>
      <c r="CP133" s="476"/>
      <c r="CQ133" s="476"/>
      <c r="CR133" s="476"/>
      <c r="CS133" s="476"/>
      <c r="CT133" s="476"/>
      <c r="CU133" s="477"/>
      <c r="CV133" s="476"/>
      <c r="CW133" s="1270"/>
      <c r="CX133" s="11"/>
      <c r="CY133" s="1551"/>
      <c r="CZ133" s="7" t="str">
        <f>IF('JOURNÉE 2'!C62="","",'JOURNÉE 2'!C62)</f>
        <v/>
      </c>
      <c r="DA133" s="7" t="str">
        <f t="shared" si="51"/>
        <v/>
      </c>
      <c r="DB133" s="7" t="str">
        <f>IF('JOURNÉE 2'!V62="","",'JOURNÉE 2'!V62)</f>
        <v/>
      </c>
      <c r="DC133" s="7" t="str">
        <f>IF('JOURNÉE 2'!AJ62=0,"",'JOURNÉE 2'!AJ62)</f>
        <v/>
      </c>
      <c r="DD133" s="17" t="str">
        <f>IF(ISNA(VLOOKUP(BX61,'JOURNÉE 1'!$C$46:$AP$81,1,FALSE)),"",VLOOKUP(BX61,'JOURNÉE 1'!$C$46:$AP$81,1,FALSE))</f>
        <v/>
      </c>
      <c r="DE133" s="7" t="str">
        <f t="array" ref="DE133">IFERROR(INDEX(DD$81:DD$116,SMALL(IF(FREQUENCY(IF(DD$81:DD$152&lt;&gt;"",MATCH(DD$81:DD$152,DD$81:DD$152,0),""),ROW(DD$81:DD$152)-81)&gt;1,ROW(DD$81:DD$152)-81,""),ROW(A53))),"")</f>
        <v/>
      </c>
      <c r="DF133" s="468" t="str">
        <f t="array" ref="DF133">IF(DE133="","",MIN(IF(CZ$81:CZ$152=$DE133,DB$81:DB$152,"")))</f>
        <v/>
      </c>
      <c r="DG133" s="468" t="str">
        <f t="array" ref="DG133">IF(DE133="","",MIN(IF(CZ$81:CZ$152=$DE133,DC$81:DC$152,"")))</f>
        <v/>
      </c>
      <c r="DH133" s="7" t="str">
        <f>IF(ISNA(VLOOKUP(DD133,'JOURNÉE 2'!$C$46:$V$81,16,FALSE)),"",VLOOKUP(DD133,'JOURNÉE 2'!$C$46:$V$81,16,FALSE))</f>
        <v/>
      </c>
      <c r="DI133" s="7" t="str">
        <f>IF(ISNA(VLOOKUP(DD133,'JOURNÉE 2'!$C$46:$AJ$81,26,FALSE)),"",VLOOKUP(DD133,'JOURNÉE 2'!$C$46:$AJ$81,26,FALSE))</f>
        <v/>
      </c>
      <c r="DJ133" s="7" t="str">
        <f t="shared" si="24"/>
        <v/>
      </c>
      <c r="DK133" s="7" t="str">
        <f t="shared" si="25"/>
        <v/>
      </c>
      <c r="DL133" s="468" t="str">
        <f t="shared" si="26"/>
        <v/>
      </c>
      <c r="DM133" s="468" t="str">
        <f t="shared" si="27"/>
        <v/>
      </c>
      <c r="DN133" s="7" t="str">
        <f t="shared" si="28"/>
        <v/>
      </c>
      <c r="DO133" s="7"/>
      <c r="DP133" s="7"/>
      <c r="DQ133" s="7"/>
      <c r="DR133" s="11"/>
      <c r="DS133" s="469" t="str">
        <f ca="1">OFFSET($DK$9,INT((ROWS($1:125)-1)/2),MOD(ROWS($1:125)+1,2))</f>
        <v/>
      </c>
      <c r="DT133" s="7" t="str">
        <f t="shared" ca="1" si="29"/>
        <v/>
      </c>
      <c r="DU133" s="468" t="str">
        <f ca="1">OFFSET($DM$9,INT((ROWS($1:125)-1)/2),MOD(ROWS($1:125)+1,2))</f>
        <v/>
      </c>
      <c r="DV133" s="7" t="str">
        <f ca="1">IF(DT133="","",IF(DT133=0,"",IF(DT133="AB","",RANK(DT133,$DT$9:$DT$151,1)+COUNTIF($DT$9:DT133,DT133)-1)))</f>
        <v/>
      </c>
      <c r="DW133" s="468" t="str">
        <f t="shared" ca="1" si="30"/>
        <v/>
      </c>
      <c r="DX133" s="469" t="str">
        <f ca="1">OFFSET($DK$81,INT((ROWS($1:125)-1)/2),MOD(ROWS($1:125)+1,2))</f>
        <v/>
      </c>
      <c r="DY133" s="7" t="str">
        <f t="shared" ca="1" si="31"/>
        <v/>
      </c>
      <c r="DZ133" s="468" t="str">
        <f ca="1">OFFSET($DM$81,INT((ROWS($1:125)-1)/2),MOD(ROWS($1:125)+1,2))</f>
        <v/>
      </c>
      <c r="EA133" s="7" t="str">
        <f ca="1">IF(DY133="","",IF(DY133=0,"",IF(DY133="AB","",RANK(DY133,$DY$9:$DY$151,1)+COUNTIF($DY$9:DY133,DY133)-1)))</f>
        <v/>
      </c>
      <c r="EB133" s="468" t="str">
        <f t="shared" ca="1" si="32"/>
        <v/>
      </c>
      <c r="EC133" s="475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469" t="str">
        <f ca="1">OFFSET($DK$305,INT((ROWS($1:125)-1)/2),MOD(ROWS($1:125)+1,2))</f>
        <v/>
      </c>
      <c r="ES133" s="7" t="str">
        <f t="shared" ca="1" si="39"/>
        <v/>
      </c>
      <c r="ET133" s="468" t="str">
        <f ca="1">OFFSET($DM$305,INT((ROWS($1:125)-1)/2),MOD(ROWS($1:125)+1,2))</f>
        <v/>
      </c>
      <c r="EU133" s="7" t="str">
        <f ca="1">IF(ES133="","",IF(ES133=0,"",IF(ES133="AB","",RANK(ES133,$ES$9:$ES$180,1)+COUNTIF($ES$9:ES133,ES133)-1)))</f>
        <v/>
      </c>
      <c r="EV133" s="468" t="str">
        <f t="shared" ca="1" si="40"/>
        <v/>
      </c>
      <c r="EW133" s="469"/>
      <c r="EX133" s="7"/>
      <c r="EY133" s="7"/>
      <c r="EZ133" s="7"/>
      <c r="FA133" s="7"/>
      <c r="FB133" s="7"/>
      <c r="FC133" s="7"/>
      <c r="FD133" s="7"/>
      <c r="FE133" s="7"/>
      <c r="FF133" s="7"/>
      <c r="FG133" s="7"/>
    </row>
    <row r="134" spans="1:163" ht="15.75" customHeight="1" x14ac:dyDescent="0.4">
      <c r="A134" s="1639"/>
      <c r="B134" s="1483"/>
      <c r="C134" s="232" t="str">
        <f>IF(ISBLANK('JOURNÉE 2'!C135),"",'JOURNÉE 2'!C135)</f>
        <v/>
      </c>
      <c r="D134" s="98" t="str">
        <f>IF(ISBLANK('JOURNÉE 2'!D135),"",'JOURNÉE 2'!D135)</f>
        <v/>
      </c>
      <c r="E134" s="98" t="str">
        <f>IF(ISBLANK('JOURNÉE 2'!E135),"",'JOURNÉE 2'!E135)</f>
        <v/>
      </c>
      <c r="F134" s="87" t="str">
        <f>IF(ISBLANK('JOURNÉE 2'!F135),"",'JOURNÉE 2'!F135)</f>
        <v/>
      </c>
      <c r="G134" s="87" t="str">
        <f>IF(ISBLANK('JOURNÉE 2'!G135),"",'JOURNÉE 2'!G135)</f>
        <v/>
      </c>
      <c r="H134" s="470" t="str">
        <f>IF(ISBLANK('JOURNÉE 2'!I135),"",'JOURNÉE 2'!I135)</f>
        <v/>
      </c>
      <c r="I134" s="1833"/>
      <c r="J134" s="1465"/>
      <c r="K134" s="1465"/>
      <c r="L134" s="1465"/>
      <c r="M134" s="87"/>
      <c r="N134" s="87"/>
      <c r="O134" s="87"/>
      <c r="P134" s="87"/>
      <c r="Q134" s="1847"/>
      <c r="R134" s="1465"/>
      <c r="S134" s="1465"/>
      <c r="T134" s="1465"/>
      <c r="U134" s="1465"/>
      <c r="V134" s="1465"/>
      <c r="W134" s="275" t="str">
        <f>IF(ISBLANK('JOURNÉE 2'!U135),"",'JOURNÉE 2'!U135)</f>
        <v/>
      </c>
      <c r="X134" s="83" t="str">
        <f t="shared" si="0"/>
        <v/>
      </c>
      <c r="Y134" s="140" t="str">
        <f>IF('JOURNÉE 1'!AB135=0,"",'JOURNÉE 1'!AB135)</f>
        <v/>
      </c>
      <c r="Z134" s="83" t="str">
        <f t="shared" si="1"/>
        <v/>
      </c>
      <c r="AA134" s="83" t="str">
        <f t="shared" si="56"/>
        <v/>
      </c>
      <c r="AB134" s="118" t="str">
        <f t="shared" si="65"/>
        <v/>
      </c>
      <c r="AC134" s="83" t="str">
        <f t="shared" si="3"/>
        <v/>
      </c>
      <c r="AD134" s="83" t="str">
        <f>IF('JOURNÉE 1'!AG135="","",'JOURNÉE 1'!AG135)</f>
        <v/>
      </c>
      <c r="AE134" s="455" t="str">
        <f t="shared" si="4"/>
        <v/>
      </c>
      <c r="AF134" s="471" t="str">
        <f t="shared" si="52"/>
        <v/>
      </c>
      <c r="AG134" s="471" t="str">
        <f t="shared" si="6"/>
        <v/>
      </c>
      <c r="AH134" s="471"/>
      <c r="AI134" s="471"/>
      <c r="AJ134" s="83"/>
      <c r="AK134" s="140"/>
      <c r="AL134" s="276" t="str">
        <f t="shared" si="7"/>
        <v/>
      </c>
      <c r="AM134" s="83" t="str">
        <f t="shared" si="8"/>
        <v/>
      </c>
      <c r="AN134" s="471" t="str">
        <f t="shared" si="53"/>
        <v/>
      </c>
      <c r="AO134" s="471" t="str">
        <f t="shared" si="10"/>
        <v/>
      </c>
      <c r="AP134" s="457" t="str">
        <f t="shared" si="11"/>
        <v/>
      </c>
      <c r="AQ134" s="270" t="str">
        <f>IF('JOURNÉE 1'!AP135="","",'JOURNÉE 1'!AP135)</f>
        <v/>
      </c>
      <c r="AR134" s="270" t="str">
        <f>IF('JOURNÉE 1'!AT135="","",'JOURNÉE 1'!AT135)</f>
        <v/>
      </c>
      <c r="AS134" s="270" t="str">
        <f t="shared" si="61"/>
        <v/>
      </c>
      <c r="AT134" s="270" t="str">
        <f t="shared" si="13"/>
        <v/>
      </c>
      <c r="AU134" s="270"/>
      <c r="AV134" s="286"/>
      <c r="AW134" s="270"/>
      <c r="AX134" s="270"/>
      <c r="AY134" s="270" t="str">
        <f t="shared" si="54"/>
        <v/>
      </c>
      <c r="AZ134" s="271" t="str">
        <f t="shared" si="15"/>
        <v/>
      </c>
      <c r="BA134" s="272" t="str">
        <f t="shared" si="16"/>
        <v/>
      </c>
      <c r="BB134" s="273" t="str">
        <f t="shared" si="66"/>
        <v/>
      </c>
      <c r="BC134" s="472" t="str">
        <f t="shared" si="18"/>
        <v/>
      </c>
      <c r="BD134" s="319"/>
      <c r="BE134" s="278" t="str">
        <f t="shared" si="19"/>
        <v/>
      </c>
      <c r="BF134" s="1639"/>
      <c r="BG134" s="1639"/>
      <c r="BH134" s="1833"/>
      <c r="BI134" s="1465"/>
      <c r="BJ134" s="1849"/>
      <c r="BK134" s="277"/>
      <c r="BL134" s="11"/>
      <c r="BM134" s="1723"/>
      <c r="BN134" s="1528"/>
      <c r="BO134" s="1528"/>
      <c r="BP134" s="1528"/>
      <c r="BQ134" s="1528"/>
      <c r="BR134" s="1852"/>
      <c r="BS134" s="1528"/>
      <c r="BT134" s="1514"/>
      <c r="BU134" s="1528"/>
      <c r="BV134" s="1796"/>
      <c r="BW134" s="1798"/>
      <c r="BX134" s="474" t="str">
        <f t="shared" si="20"/>
        <v/>
      </c>
      <c r="BY134" s="475" t="str">
        <f>IF('JOURNÉE 1'!C135=0,"",'JOURNÉE 1'!C135)</f>
        <v/>
      </c>
      <c r="BZ134" s="7">
        <v>126</v>
      </c>
      <c r="CA134" s="1445" t="s">
        <v>606</v>
      </c>
      <c r="CB134" s="1446">
        <v>7.7</v>
      </c>
      <c r="CC134" s="1447" t="s">
        <v>607</v>
      </c>
      <c r="CD134" s="17" t="s">
        <v>434</v>
      </c>
      <c r="CE134" s="882" t="str">
        <f t="shared" si="55"/>
        <v>MAX1</v>
      </c>
      <c r="CF134" s="878" t="s">
        <v>612</v>
      </c>
      <c r="CG134" s="7"/>
      <c r="CH134" s="94"/>
      <c r="CI134" s="1301" t="str">
        <f>IF(ISNA(VLOOKUP(CA134,'JOURNÉE 1'!$C$10:$AC$257,27,FALSE)),"",VLOOKUP(CA134,'JOURNÉE 1'!$C$10:$AC$257,27,FALSE))</f>
        <v/>
      </c>
      <c r="CJ134" s="465" t="str">
        <f>IF(ISNA(VLOOKUP(CA134,'JOURNÉE 2'!$C$10:$V$259,20,FALSE)),"",VLOOKUP(CA134,'JOURNÉE 2'!$C$10:$V$259,20,FALSE))</f>
        <v/>
      </c>
      <c r="CK134" s="1263" t="str">
        <f t="shared" si="48"/>
        <v/>
      </c>
      <c r="CL134" s="1266" t="s">
        <v>2029</v>
      </c>
      <c r="CM134" s="476" t="s">
        <v>2029</v>
      </c>
      <c r="CN134" s="476" t="s">
        <v>2029</v>
      </c>
      <c r="CO134" s="476" t="s">
        <v>2029</v>
      </c>
      <c r="CP134" s="476"/>
      <c r="CQ134" s="476"/>
      <c r="CR134" s="476"/>
      <c r="CS134" s="476"/>
      <c r="CT134" s="476"/>
      <c r="CU134" s="477"/>
      <c r="CV134" s="476"/>
      <c r="CW134" s="1270"/>
      <c r="CX134" s="11"/>
      <c r="CY134" s="1551"/>
      <c r="CZ134" s="7" t="str">
        <f>IF('JOURNÉE 2'!C63="","",'JOURNÉE 2'!C63)</f>
        <v/>
      </c>
      <c r="DA134" s="7" t="str">
        <f t="shared" si="51"/>
        <v/>
      </c>
      <c r="DB134" s="7" t="str">
        <f>IF('JOURNÉE 2'!V63="","",'JOURNÉE 2'!V63)</f>
        <v/>
      </c>
      <c r="DC134" s="7" t="str">
        <f>IF('JOURNÉE 2'!AJ63=0,"",'JOURNÉE 2'!AJ63)</f>
        <v/>
      </c>
      <c r="DD134" s="17" t="str">
        <f>IF(ISNA(VLOOKUP(BX62,'JOURNÉE 1'!$C$46:$AP$81,1,FALSE)),"",VLOOKUP(BX62,'JOURNÉE 1'!$C$46:$AP$81,1,FALSE))</f>
        <v/>
      </c>
      <c r="DE134" s="7" t="str">
        <f t="array" ref="DE134">IFERROR(INDEX(DD$81:DD$116,SMALL(IF(FREQUENCY(IF(DD$81:DD$152&lt;&gt;"",MATCH(DD$81:DD$152,DD$81:DD$152,0),""),ROW(DD$81:DD$152)-81)&gt;1,ROW(DD$81:DD$152)-81,""),ROW(A54))),"")</f>
        <v/>
      </c>
      <c r="DF134" s="468" t="str">
        <f t="array" ref="DF134">IF(DE134="","",MIN(IF(CZ$81:CZ$152=$DE134,DB$81:DB$152,"")))</f>
        <v/>
      </c>
      <c r="DG134" s="468" t="str">
        <f t="array" ref="DG134">IF(DE134="","",MIN(IF(CZ$81:CZ$152=$DE134,DC$81:DC$152,"")))</f>
        <v/>
      </c>
      <c r="DH134" s="7" t="str">
        <f>IF(ISNA(VLOOKUP(DD134,'JOURNÉE 2'!$C$46:$V$81,16,FALSE)),"",VLOOKUP(DD134,'JOURNÉE 2'!$C$46:$V$81,16,FALSE))</f>
        <v/>
      </c>
      <c r="DI134" s="7" t="str">
        <f>IF(ISNA(VLOOKUP(DD134,'JOURNÉE 2'!$C$46:$AJ$81,26,FALSE)),"",VLOOKUP(DD134,'JOURNÉE 2'!$C$46:$AJ$81,26,FALSE))</f>
        <v/>
      </c>
      <c r="DJ134" s="7" t="str">
        <f t="shared" si="24"/>
        <v/>
      </c>
      <c r="DK134" s="7" t="str">
        <f t="shared" si="25"/>
        <v/>
      </c>
      <c r="DL134" s="468" t="str">
        <f t="shared" si="26"/>
        <v/>
      </c>
      <c r="DM134" s="468" t="str">
        <f t="shared" si="27"/>
        <v/>
      </c>
      <c r="DN134" s="7" t="str">
        <f t="shared" si="28"/>
        <v/>
      </c>
      <c r="DO134" s="7"/>
      <c r="DP134" s="7"/>
      <c r="DQ134" s="7"/>
      <c r="DR134" s="11"/>
      <c r="DS134" s="469" t="str">
        <f ca="1">OFFSET($DK$9,INT((ROWS($1:126)-1)/2),MOD(ROWS($1:126)+1,2))</f>
        <v/>
      </c>
      <c r="DT134" s="7" t="str">
        <f t="shared" ca="1" si="29"/>
        <v/>
      </c>
      <c r="DU134" s="468" t="str">
        <f ca="1">OFFSET($DM$9,INT((ROWS($1:126)-1)/2),MOD(ROWS($1:126)+1,2))</f>
        <v/>
      </c>
      <c r="DV134" s="7" t="str">
        <f ca="1">IF(DT134="","",IF(DT134=0,"",IF(DT134="AB","",RANK(DT134,$DT$9:$DT$151,1)+COUNTIF($DT$9:DT134,DT134)-1)))</f>
        <v/>
      </c>
      <c r="DW134" s="468" t="str">
        <f t="shared" ca="1" si="30"/>
        <v/>
      </c>
      <c r="DX134" s="469" t="str">
        <f ca="1">OFFSET($DK$81,INT((ROWS($1:126)-1)/2),MOD(ROWS($1:126)+1,2))</f>
        <v/>
      </c>
      <c r="DY134" s="7" t="str">
        <f t="shared" ca="1" si="31"/>
        <v/>
      </c>
      <c r="DZ134" s="468" t="str">
        <f ca="1">OFFSET($DM$81,INT((ROWS($1:126)-1)/2),MOD(ROWS($1:126)+1,2))</f>
        <v/>
      </c>
      <c r="EA134" s="7" t="str">
        <f ca="1">IF(DY134="","",IF(DY134=0,"",IF(DY134="AB","",RANK(DY134,$DY$9:$DY$151,1)+COUNTIF($DY$9:DY134,DY134)-1)))</f>
        <v/>
      </c>
      <c r="EB134" s="468" t="str">
        <f t="shared" ca="1" si="32"/>
        <v/>
      </c>
      <c r="EC134" s="475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469" t="str">
        <f ca="1">OFFSET($DK$305,INT((ROWS($1:126)-1)/2),MOD(ROWS($1:126)+1,2))</f>
        <v/>
      </c>
      <c r="ES134" s="7" t="str">
        <f t="shared" ca="1" si="39"/>
        <v/>
      </c>
      <c r="ET134" s="468" t="str">
        <f ca="1">OFFSET($DM$305,INT((ROWS($1:126)-1)/2),MOD(ROWS($1:126)+1,2))</f>
        <v/>
      </c>
      <c r="EU134" s="7" t="str">
        <f ca="1">IF(ES134="","",IF(ES134=0,"",IF(ES134="AB","",RANK(ES134,$ES$9:$ES$180,1)+COUNTIF($ES$9:ES134,ES134)-1)))</f>
        <v/>
      </c>
      <c r="EV134" s="468" t="str">
        <f t="shared" ca="1" si="40"/>
        <v/>
      </c>
      <c r="EW134" s="469"/>
      <c r="EX134" s="7"/>
      <c r="EY134" s="7"/>
      <c r="EZ134" s="7"/>
      <c r="FA134" s="7"/>
      <c r="FB134" s="7"/>
      <c r="FC134" s="7"/>
      <c r="FD134" s="7"/>
      <c r="FE134" s="7"/>
      <c r="FF134" s="7"/>
      <c r="FG134" s="7"/>
    </row>
    <row r="135" spans="1:163" ht="15.75" customHeight="1" x14ac:dyDescent="0.4">
      <c r="A135" s="1639"/>
      <c r="B135" s="1831"/>
      <c r="C135" s="232" t="str">
        <f>IF(ISBLANK('JOURNÉE 2'!C136),"",'JOURNÉE 2'!C136)</f>
        <v/>
      </c>
      <c r="D135" s="98" t="str">
        <f>IF(ISBLANK('JOURNÉE 2'!D136),"",'JOURNÉE 2'!D136)</f>
        <v/>
      </c>
      <c r="E135" s="98" t="str">
        <f>IF(ISBLANK('JOURNÉE 2'!E136),"",'JOURNÉE 2'!E136)</f>
        <v/>
      </c>
      <c r="F135" s="87" t="str">
        <f>IF(ISBLANK('JOURNÉE 2'!F136),"",'JOURNÉE 2'!F136)</f>
        <v/>
      </c>
      <c r="G135" s="87" t="str">
        <f>IF(ISBLANK('JOURNÉE 2'!G136),"",'JOURNÉE 2'!G136)</f>
        <v/>
      </c>
      <c r="H135" s="470" t="str">
        <f>IF(ISBLANK('JOURNÉE 2'!I136),"",'JOURNÉE 2'!I136)</f>
        <v/>
      </c>
      <c r="I135" s="1834" t="str">
        <f>IF(ISBLANK('JOURNÉE 2'!K136),"",'JOURNÉE 2'!K136)</f>
        <v/>
      </c>
      <c r="J135" s="1466" t="str">
        <f>IF(OR(I135="",I135=0,I135=999),"",I135)</f>
        <v/>
      </c>
      <c r="K135" s="1466" t="str">
        <f>IF('JOURNÉE 1'!K136=0,"",'JOURNÉE 1'!K136)</f>
        <v/>
      </c>
      <c r="L135" s="1466" t="str">
        <f>IF(OR(K135="",K135=0,K135=999),"",K135)</f>
        <v/>
      </c>
      <c r="M135" s="87"/>
      <c r="N135" s="87"/>
      <c r="O135" s="87"/>
      <c r="P135" s="87"/>
      <c r="Q135" s="1825" t="str">
        <f>IF(I135="","",I135-$BE$5)</f>
        <v/>
      </c>
      <c r="R135" s="1466" t="str">
        <f>IF(I135="","",RANK(I135,($I$9:$K$260),1))</f>
        <v/>
      </c>
      <c r="S135" s="1466" t="str">
        <f>IF(R135&gt;20,"",IF(R135&lt;=190,40-((R135-1)*2),1))</f>
        <v/>
      </c>
      <c r="T135" s="1485" t="str">
        <f>IF(OR(I135=""),"",RANK(I135,($I$123:$I$147),1))</f>
        <v/>
      </c>
      <c r="U135" s="1485" t="str">
        <f>IF(OR(K135=""),"",RANK(K135,($K$123:$K$147),1))</f>
        <v/>
      </c>
      <c r="V135" s="1485" t="str">
        <f>IF(T135="","",IF(T135&gt;3,"",IF(T135=1,I135,IF(T135=2,I135,IF(T135=3,I135)))))</f>
        <v/>
      </c>
      <c r="W135" s="279" t="str">
        <f>IF(ISBLANK('JOURNÉE 2'!U136),"",'JOURNÉE 2'!U136)</f>
        <v/>
      </c>
      <c r="X135" s="83" t="str">
        <f t="shared" si="0"/>
        <v/>
      </c>
      <c r="Y135" s="140" t="str">
        <f>IF('JOURNÉE 1'!AB136=0,"",'JOURNÉE 1'!AB136)</f>
        <v/>
      </c>
      <c r="Z135" s="83" t="str">
        <f t="shared" si="1"/>
        <v/>
      </c>
      <c r="AA135" s="83" t="str">
        <f t="shared" si="56"/>
        <v/>
      </c>
      <c r="AB135" s="118" t="str">
        <f t="shared" si="65"/>
        <v/>
      </c>
      <c r="AC135" s="83" t="str">
        <f t="shared" si="3"/>
        <v/>
      </c>
      <c r="AD135" s="83" t="str">
        <f>IF('JOURNÉE 1'!AG136="","",'JOURNÉE 1'!AG136)</f>
        <v/>
      </c>
      <c r="AE135" s="455" t="str">
        <f t="shared" si="4"/>
        <v/>
      </c>
      <c r="AF135" s="85" t="str">
        <f t="shared" si="52"/>
        <v/>
      </c>
      <c r="AG135" s="85" t="str">
        <f t="shared" si="6"/>
        <v/>
      </c>
      <c r="AH135" s="85"/>
      <c r="AI135" s="85"/>
      <c r="AJ135" s="87"/>
      <c r="AK135" s="136"/>
      <c r="AL135" s="276" t="str">
        <f t="shared" si="7"/>
        <v/>
      </c>
      <c r="AM135" s="87" t="str">
        <f t="shared" si="8"/>
        <v/>
      </c>
      <c r="AN135" s="471" t="str">
        <f t="shared" si="53"/>
        <v/>
      </c>
      <c r="AO135" s="471" t="str">
        <f t="shared" si="10"/>
        <v/>
      </c>
      <c r="AP135" s="457" t="str">
        <f t="shared" si="11"/>
        <v/>
      </c>
      <c r="AQ135" s="270" t="str">
        <f>IF('JOURNÉE 1'!AP136="","",'JOURNÉE 1'!AP136)</f>
        <v/>
      </c>
      <c r="AR135" s="270" t="str">
        <f>IF('JOURNÉE 1'!AT136="","",'JOURNÉE 1'!AT136)</f>
        <v/>
      </c>
      <c r="AS135" s="270" t="str">
        <f t="shared" si="61"/>
        <v/>
      </c>
      <c r="AT135" s="270" t="str">
        <f t="shared" si="13"/>
        <v/>
      </c>
      <c r="AU135" s="270"/>
      <c r="AV135" s="286"/>
      <c r="AW135" s="270"/>
      <c r="AX135" s="270"/>
      <c r="AY135" s="270" t="str">
        <f t="shared" si="54"/>
        <v/>
      </c>
      <c r="AZ135" s="271" t="str">
        <f t="shared" si="15"/>
        <v/>
      </c>
      <c r="BA135" s="272" t="str">
        <f t="shared" si="16"/>
        <v/>
      </c>
      <c r="BB135" s="273" t="str">
        <f t="shared" si="66"/>
        <v/>
      </c>
      <c r="BC135" s="472" t="str">
        <f t="shared" si="18"/>
        <v/>
      </c>
      <c r="BD135" s="319"/>
      <c r="BE135" s="278" t="str">
        <f t="shared" si="19"/>
        <v/>
      </c>
      <c r="BF135" s="1639"/>
      <c r="BG135" s="1639"/>
      <c r="BH135" s="1823" t="str">
        <f>IF('JOURNÉE 1'!K136=0,"",'JOURNÉE 1'!K136)</f>
        <v/>
      </c>
      <c r="BI135" s="1815" t="str">
        <f>IF(ISBLANK('JOURNÉE 2'!K136),"",'JOURNÉE 2'!K136)</f>
        <v/>
      </c>
      <c r="BJ135" s="1817" t="str">
        <f>IF(BW135="","",BW135)</f>
        <v/>
      </c>
      <c r="BK135" s="483"/>
      <c r="BL135" s="11"/>
      <c r="BM135" s="1513" t="str">
        <f>IF(OR(C135="",C136=""),"",CONCATENATE(C135,C136))</f>
        <v/>
      </c>
      <c r="BN135" s="1606" t="str">
        <f>IF(OR('JOURNÉE 1'!C136="",'JOURNÉE 1'!C137=""),"",CONCATENATE('JOURNÉE 1'!C136,'JOURNÉE 1'!C137))</f>
        <v/>
      </c>
      <c r="BO135" s="1606" t="str">
        <f>IF(I135="","",I135)</f>
        <v/>
      </c>
      <c r="BP135" s="1855">
        <f>IF(ISNA(VLOOKUP(BM135,'JOURNÉE 1'!$BI$10:$BK$257,2,FALSE)),"",VLOOKUP(BM135,'JOURNÉE 1'!$BI$10:$BK$257,2,FALSE))</f>
        <v>0</v>
      </c>
      <c r="BQ135" s="1606" t="str">
        <f>IF(BO135="","",MIN(BO135:BP135))</f>
        <v/>
      </c>
      <c r="BR135" s="1851" t="str">
        <f>IF(BS135="","",MIN(BS135:BT135))</f>
        <v/>
      </c>
      <c r="BS135" s="1606" t="str">
        <f>IF('JOURNÉE 1'!L136=0,"",'JOURNÉE 1'!L136)</f>
        <v/>
      </c>
      <c r="BT135" s="1809" t="str">
        <f>IF(ISNA(VLOOKUP(BN135,'JOURNÉE 2'!$BE$10:$BF$257,2,FALSE)),"",VLOOKUP(BN135,'JOURNÉE 2'!$BE$10:$BF$257,2,FALSE))</f>
        <v/>
      </c>
      <c r="BU135" s="1606" t="str">
        <f>IF(BT135=BR135,"",BR135)</f>
        <v/>
      </c>
      <c r="BV135" s="1795" t="str">
        <f>IF(BP135=BQ135,"",BQ135)</f>
        <v/>
      </c>
      <c r="BW135" s="1797"/>
      <c r="BX135" s="474" t="str">
        <f t="shared" si="20"/>
        <v/>
      </c>
      <c r="BY135" s="475" t="str">
        <f>IF('JOURNÉE 1'!C136=0,"",'JOURNÉE 1'!C136)</f>
        <v/>
      </c>
      <c r="BZ135" s="7">
        <v>127</v>
      </c>
      <c r="CA135" s="1445" t="s">
        <v>77</v>
      </c>
      <c r="CB135" s="1446">
        <v>12.1</v>
      </c>
      <c r="CC135" s="1447" t="s">
        <v>608</v>
      </c>
      <c r="CD135" s="17" t="s">
        <v>434</v>
      </c>
      <c r="CE135" s="882" t="str">
        <f t="shared" si="55"/>
        <v>MAX2</v>
      </c>
      <c r="CF135" s="878" t="s">
        <v>613</v>
      </c>
      <c r="CG135" s="7"/>
      <c r="CH135" s="94"/>
      <c r="CI135" s="1301" t="str">
        <f>IF(ISNA(VLOOKUP(CA135,'JOURNÉE 1'!$C$10:$AC$257,27,FALSE)),"",VLOOKUP(CA135,'JOURNÉE 1'!$C$10:$AC$257,27,FALSE))</f>
        <v/>
      </c>
      <c r="CJ135" s="465" t="str">
        <f>IF(ISNA(VLOOKUP(CA135,'JOURNÉE 2'!$C$10:$V$259,20,FALSE)),"",VLOOKUP(CA135,'JOURNÉE 2'!$C$10:$V$259,20,FALSE))</f>
        <v/>
      </c>
      <c r="CK135" s="1263" t="str">
        <f t="shared" si="48"/>
        <v/>
      </c>
      <c r="CL135" s="1266">
        <v>82</v>
      </c>
      <c r="CM135" s="476" t="s">
        <v>2029</v>
      </c>
      <c r="CN135" s="476">
        <v>90</v>
      </c>
      <c r="CO135" s="476" t="s">
        <v>2029</v>
      </c>
      <c r="CP135" s="476"/>
      <c r="CQ135" s="476"/>
      <c r="CR135" s="476"/>
      <c r="CS135" s="476"/>
      <c r="CT135" s="476"/>
      <c r="CU135" s="477"/>
      <c r="CV135" s="476"/>
      <c r="CW135" s="1270"/>
      <c r="CX135" s="11"/>
      <c r="CY135" s="1551"/>
      <c r="CZ135" s="7" t="str">
        <f>IF('JOURNÉE 2'!C64="","",'JOURNÉE 2'!C64)</f>
        <v/>
      </c>
      <c r="DA135" s="7" t="str">
        <f t="shared" si="51"/>
        <v/>
      </c>
      <c r="DB135" s="7" t="str">
        <f>IF('JOURNÉE 2'!V64="","",'JOURNÉE 2'!V64)</f>
        <v/>
      </c>
      <c r="DC135" s="7" t="str">
        <f>IF('JOURNÉE 2'!AJ64=0,"",'JOURNÉE 2'!AJ64)</f>
        <v/>
      </c>
      <c r="DD135" s="17" t="str">
        <f>IF(ISNA(VLOOKUP(BX63,'JOURNÉE 1'!$C$46:$AP$81,1,FALSE)),"",VLOOKUP(BX63,'JOURNÉE 1'!$C$46:$AP$81,1,FALSE))</f>
        <v/>
      </c>
      <c r="DE135" s="7" t="str">
        <f t="array" ref="DE135">IFERROR(INDEX(DD$81:DD$116,SMALL(IF(FREQUENCY(IF(DD$81:DD$152&lt;&gt;"",MATCH(DD$81:DD$152,DD$81:DD$152,0),""),ROW(DD$81:DD$152)-81)&gt;1,ROW(DD$81:DD$152)-81,""),ROW(A55))),"")</f>
        <v/>
      </c>
      <c r="DF135" s="468" t="str">
        <f t="array" ref="DF135">IF(DE135="","",MIN(IF(CZ$81:CZ$152=$DE135,DB$81:DB$152,"")))</f>
        <v/>
      </c>
      <c r="DG135" s="468" t="str">
        <f t="array" ref="DG135">IF(DE135="","",MIN(IF(CZ$81:CZ$152=$DE135,DC$81:DC$152,"")))</f>
        <v/>
      </c>
      <c r="DH135" s="7" t="str">
        <f>IF(ISNA(VLOOKUP(DD135,'JOURNÉE 2'!$C$46:$V$81,16,FALSE)),"",VLOOKUP(DD135,'JOURNÉE 2'!$C$46:$V$81,16,FALSE))</f>
        <v/>
      </c>
      <c r="DI135" s="7" t="str">
        <f>IF(ISNA(VLOOKUP(DD135,'JOURNÉE 2'!$C$46:$AJ$81,26,FALSE)),"",VLOOKUP(DD135,'JOURNÉE 2'!$C$46:$AJ$81,26,FALSE))</f>
        <v/>
      </c>
      <c r="DJ135" s="7" t="str">
        <f t="shared" si="24"/>
        <v/>
      </c>
      <c r="DK135" s="7" t="str">
        <f t="shared" si="25"/>
        <v/>
      </c>
      <c r="DL135" s="468" t="str">
        <f t="shared" si="26"/>
        <v/>
      </c>
      <c r="DM135" s="468" t="str">
        <f t="shared" si="27"/>
        <v/>
      </c>
      <c r="DN135" s="7" t="str">
        <f t="shared" si="28"/>
        <v/>
      </c>
      <c r="DO135" s="7"/>
      <c r="DP135" s="7"/>
      <c r="DQ135" s="7"/>
      <c r="DR135" s="11"/>
      <c r="DS135" s="469" t="str">
        <f ca="1">OFFSET($DK$9,INT((ROWS($1:127)-1)/2),MOD(ROWS($1:127)+1,2))</f>
        <v/>
      </c>
      <c r="DT135" s="7" t="str">
        <f t="shared" ca="1" si="29"/>
        <v/>
      </c>
      <c r="DU135" s="468" t="str">
        <f ca="1">OFFSET($DM$9,INT((ROWS($1:127)-1)/2),MOD(ROWS($1:127)+1,2))</f>
        <v/>
      </c>
      <c r="DV135" s="7" t="str">
        <f ca="1">IF(DT135="","",IF(DT135=0,"",IF(DT135="AB","",RANK(DT135,$DT$9:$DT$151,1)+COUNTIF($DT$9:DT135,DT135)-1)))</f>
        <v/>
      </c>
      <c r="DW135" s="468" t="str">
        <f t="shared" ca="1" si="30"/>
        <v/>
      </c>
      <c r="DX135" s="469" t="str">
        <f ca="1">OFFSET($DK$81,INT((ROWS($1:127)-1)/2),MOD(ROWS($1:127)+1,2))</f>
        <v/>
      </c>
      <c r="DY135" s="7" t="str">
        <f t="shared" ca="1" si="31"/>
        <v/>
      </c>
      <c r="DZ135" s="468" t="str">
        <f ca="1">OFFSET($DM$81,INT((ROWS($1:127)-1)/2),MOD(ROWS($1:127)+1,2))</f>
        <v/>
      </c>
      <c r="EA135" s="7" t="str">
        <f ca="1">IF(DY135="","",IF(DY135=0,"",IF(DY135="AB","",RANK(DY135,$DY$9:$DY$151,1)+COUNTIF($DY$9:DY135,DY135)-1)))</f>
        <v/>
      </c>
      <c r="EB135" s="468" t="str">
        <f t="shared" ca="1" si="32"/>
        <v/>
      </c>
      <c r="EC135" s="475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469" t="str">
        <f ca="1">OFFSET($DK$305,INT((ROWS($1:127)-1)/2),MOD(ROWS($1:127)+1,2))</f>
        <v/>
      </c>
      <c r="ES135" s="7" t="str">
        <f t="shared" ca="1" si="39"/>
        <v/>
      </c>
      <c r="ET135" s="468" t="str">
        <f ca="1">OFFSET($DM$305,INT((ROWS($1:127)-1)/2),MOD(ROWS($1:127)+1,2))</f>
        <v/>
      </c>
      <c r="EU135" s="7" t="str">
        <f ca="1">IF(ES135="","",IF(ES135=0,"",IF(ES135="AB","",RANK(ES135,$ES$9:$ES$180,1)+COUNTIF($ES$9:ES135,ES135)-1)))</f>
        <v/>
      </c>
      <c r="EV135" s="468" t="str">
        <f t="shared" ca="1" si="40"/>
        <v/>
      </c>
      <c r="EW135" s="469"/>
      <c r="EX135" s="7"/>
      <c r="EY135" s="7"/>
      <c r="EZ135" s="7"/>
      <c r="FA135" s="7"/>
      <c r="FB135" s="7"/>
      <c r="FC135" s="7"/>
      <c r="FD135" s="7"/>
      <c r="FE135" s="7"/>
      <c r="FF135" s="7"/>
      <c r="FG135" s="7"/>
    </row>
    <row r="136" spans="1:163" ht="15.75" customHeight="1" x14ac:dyDescent="0.4">
      <c r="A136" s="1639"/>
      <c r="B136" s="1483"/>
      <c r="C136" s="232" t="str">
        <f>IF(ISBLANK('JOURNÉE 2'!C137),"",'JOURNÉE 2'!C137)</f>
        <v/>
      </c>
      <c r="D136" s="98" t="str">
        <f>IF(ISBLANK('JOURNÉE 2'!D137),"",'JOURNÉE 2'!D137)</f>
        <v/>
      </c>
      <c r="E136" s="98" t="str">
        <f>IF(ISBLANK('JOURNÉE 2'!E137),"",'JOURNÉE 2'!E137)</f>
        <v/>
      </c>
      <c r="F136" s="87" t="str">
        <f>IF(ISBLANK('JOURNÉE 2'!F137),"",'JOURNÉE 2'!F137)</f>
        <v/>
      </c>
      <c r="G136" s="87" t="str">
        <f>IF(ISBLANK('JOURNÉE 2'!G137),"",'JOURNÉE 2'!G137)</f>
        <v/>
      </c>
      <c r="H136" s="470" t="str">
        <f>IF(ISBLANK('JOURNÉE 2'!I137),"",'JOURNÉE 2'!I137)</f>
        <v/>
      </c>
      <c r="I136" s="1833"/>
      <c r="J136" s="1465"/>
      <c r="K136" s="1465"/>
      <c r="L136" s="1465"/>
      <c r="M136" s="87"/>
      <c r="N136" s="87"/>
      <c r="O136" s="87"/>
      <c r="P136" s="87"/>
      <c r="Q136" s="1847"/>
      <c r="R136" s="1465"/>
      <c r="S136" s="1465"/>
      <c r="T136" s="1465"/>
      <c r="U136" s="1465"/>
      <c r="V136" s="1465"/>
      <c r="W136" s="279" t="str">
        <f>IF(ISBLANK('JOURNÉE 2'!U137),"",'JOURNÉE 2'!U137)</f>
        <v/>
      </c>
      <c r="X136" s="83" t="str">
        <f t="shared" si="0"/>
        <v/>
      </c>
      <c r="Y136" s="140" t="str">
        <f>IF('JOURNÉE 1'!AB137=0,"",'JOURNÉE 1'!AB137)</f>
        <v/>
      </c>
      <c r="Z136" s="83" t="str">
        <f t="shared" si="1"/>
        <v/>
      </c>
      <c r="AA136" s="83" t="str">
        <f t="shared" si="56"/>
        <v/>
      </c>
      <c r="AB136" s="118" t="str">
        <f t="shared" si="65"/>
        <v/>
      </c>
      <c r="AC136" s="83" t="str">
        <f t="shared" si="3"/>
        <v/>
      </c>
      <c r="AD136" s="83" t="str">
        <f>IF('JOURNÉE 1'!AG137="","",'JOURNÉE 1'!AG137)</f>
        <v/>
      </c>
      <c r="AE136" s="455" t="str">
        <f t="shared" si="4"/>
        <v/>
      </c>
      <c r="AF136" s="85" t="str">
        <f t="shared" si="52"/>
        <v/>
      </c>
      <c r="AG136" s="85" t="str">
        <f t="shared" si="6"/>
        <v/>
      </c>
      <c r="AH136" s="85"/>
      <c r="AI136" s="85"/>
      <c r="AJ136" s="87"/>
      <c r="AK136" s="136"/>
      <c r="AL136" s="276" t="str">
        <f t="shared" si="7"/>
        <v/>
      </c>
      <c r="AM136" s="87" t="str">
        <f t="shared" si="8"/>
        <v/>
      </c>
      <c r="AN136" s="471" t="str">
        <f t="shared" si="53"/>
        <v/>
      </c>
      <c r="AO136" s="471" t="str">
        <f t="shared" si="10"/>
        <v/>
      </c>
      <c r="AP136" s="457" t="str">
        <f t="shared" si="11"/>
        <v/>
      </c>
      <c r="AQ136" s="270" t="str">
        <f>IF('JOURNÉE 1'!AP137="","",'JOURNÉE 1'!AP137)</f>
        <v/>
      </c>
      <c r="AR136" s="270" t="str">
        <f>IF('JOURNÉE 1'!AT137="","",'JOURNÉE 1'!AT137)</f>
        <v/>
      </c>
      <c r="AS136" s="270" t="str">
        <f t="shared" si="61"/>
        <v/>
      </c>
      <c r="AT136" s="270" t="str">
        <f t="shared" si="13"/>
        <v/>
      </c>
      <c r="AU136" s="270"/>
      <c r="AV136" s="286"/>
      <c r="AW136" s="270"/>
      <c r="AX136" s="270"/>
      <c r="AY136" s="270" t="str">
        <f t="shared" si="54"/>
        <v/>
      </c>
      <c r="AZ136" s="271" t="str">
        <f t="shared" si="15"/>
        <v/>
      </c>
      <c r="BA136" s="272" t="str">
        <f t="shared" si="16"/>
        <v/>
      </c>
      <c r="BB136" s="273" t="str">
        <f t="shared" si="66"/>
        <v/>
      </c>
      <c r="BC136" s="472" t="str">
        <f t="shared" si="18"/>
        <v/>
      </c>
      <c r="BD136" s="319"/>
      <c r="BE136" s="278" t="str">
        <f t="shared" si="19"/>
        <v/>
      </c>
      <c r="BF136" s="1639"/>
      <c r="BG136" s="1639"/>
      <c r="BH136" s="1833"/>
      <c r="BI136" s="1465"/>
      <c r="BJ136" s="1849"/>
      <c r="BK136" s="483"/>
      <c r="BL136" s="11"/>
      <c r="BM136" s="1723"/>
      <c r="BN136" s="1528"/>
      <c r="BO136" s="1528"/>
      <c r="BP136" s="1528"/>
      <c r="BQ136" s="1528"/>
      <c r="BR136" s="1852"/>
      <c r="BS136" s="1528"/>
      <c r="BT136" s="1514"/>
      <c r="BU136" s="1528"/>
      <c r="BV136" s="1796"/>
      <c r="BW136" s="1798"/>
      <c r="BX136" s="474" t="str">
        <f t="shared" si="20"/>
        <v/>
      </c>
      <c r="BY136" s="475" t="str">
        <f>IF('JOURNÉE 1'!C137=0,"",'JOURNÉE 1'!C137)</f>
        <v/>
      </c>
      <c r="BZ136" s="7">
        <v>128</v>
      </c>
      <c r="CA136" s="1445" t="s">
        <v>95</v>
      </c>
      <c r="CB136" s="1446">
        <v>0.3</v>
      </c>
      <c r="CC136" s="1447" t="s">
        <v>609</v>
      </c>
      <c r="CD136" s="17" t="s">
        <v>434</v>
      </c>
      <c r="CE136" s="882" t="str">
        <f t="shared" si="55"/>
        <v>MAX1</v>
      </c>
      <c r="CF136" s="878" t="s">
        <v>1288</v>
      </c>
      <c r="CG136" s="7"/>
      <c r="CH136" s="94"/>
      <c r="CI136" s="1301" t="str">
        <f>IF(ISNA(VLOOKUP(CA136,'JOURNÉE 1'!$C$10:$AC$257,27,FALSE)),"",VLOOKUP(CA136,'JOURNÉE 1'!$C$10:$AC$257,27,FALSE))</f>
        <v/>
      </c>
      <c r="CJ136" s="465" t="str">
        <f>IF(ISNA(VLOOKUP(CA136,'JOURNÉE 2'!$C$10:$V$259,20,FALSE)),"",VLOOKUP(CA136,'JOURNÉE 2'!$C$10:$V$259,20,FALSE))</f>
        <v/>
      </c>
      <c r="CK136" s="1263" t="str">
        <f t="shared" si="48"/>
        <v/>
      </c>
      <c r="CL136" s="1266">
        <v>66</v>
      </c>
      <c r="CM136" s="476" t="s">
        <v>2029</v>
      </c>
      <c r="CN136" s="476">
        <v>74</v>
      </c>
      <c r="CO136" s="476" t="s">
        <v>2029</v>
      </c>
      <c r="CP136" s="476"/>
      <c r="CQ136" s="476"/>
      <c r="CR136" s="476"/>
      <c r="CS136" s="476"/>
      <c r="CT136" s="476"/>
      <c r="CU136" s="477"/>
      <c r="CV136" s="476"/>
      <c r="CW136" s="1270"/>
      <c r="CX136" s="11"/>
      <c r="CY136" s="1551"/>
      <c r="CZ136" s="7" t="str">
        <f>IF('JOURNÉE 2'!C65="","",'JOURNÉE 2'!C65)</f>
        <v/>
      </c>
      <c r="DA136" s="7" t="str">
        <f t="shared" si="51"/>
        <v/>
      </c>
      <c r="DB136" s="7" t="str">
        <f>IF('JOURNÉE 2'!V65="","",'JOURNÉE 2'!V65)</f>
        <v/>
      </c>
      <c r="DC136" s="7" t="str">
        <f>IF('JOURNÉE 2'!AJ65=0,"",'JOURNÉE 2'!AJ65)</f>
        <v/>
      </c>
      <c r="DD136" s="17" t="str">
        <f>IF(ISNA(VLOOKUP(BX64,'JOURNÉE 1'!$C$46:$AP$81,1,FALSE)),"",VLOOKUP(BX64,'JOURNÉE 1'!$C$46:$AP$81,1,FALSE))</f>
        <v/>
      </c>
      <c r="DE136" s="7" t="str">
        <f t="array" ref="DE136">IFERROR(INDEX(DD$81:DD$116,SMALL(IF(FREQUENCY(IF(DD$81:DD$152&lt;&gt;"",MATCH(DD$81:DD$152,DD$81:DD$152,0),""),ROW(DD$81:DD$152)-81)&gt;1,ROW(DD$81:DD$152)-81,""),ROW(A56))),"")</f>
        <v/>
      </c>
      <c r="DF136" s="468" t="str">
        <f t="array" ref="DF136">IF(DE136="","",MIN(IF(CZ$81:CZ$152=$DE136,DB$81:DB$152,"")))</f>
        <v/>
      </c>
      <c r="DG136" s="468" t="str">
        <f t="array" ref="DG136">IF(DE136="","",MIN(IF(CZ$81:CZ$152=$DE136,DC$81:DC$152,"")))</f>
        <v/>
      </c>
      <c r="DH136" s="7" t="str">
        <f>IF(ISNA(VLOOKUP(DD136,'JOURNÉE 2'!$C$46:$V$81,16,FALSE)),"",VLOOKUP(DD136,'JOURNÉE 2'!$C$46:$V$81,16,FALSE))</f>
        <v/>
      </c>
      <c r="DI136" s="7" t="str">
        <f>IF(ISNA(VLOOKUP(DD136,'JOURNÉE 2'!$C$46:$AJ$81,26,FALSE)),"",VLOOKUP(DD136,'JOURNÉE 2'!$C$46:$AJ$81,26,FALSE))</f>
        <v/>
      </c>
      <c r="DJ136" s="7" t="str">
        <f t="shared" si="24"/>
        <v/>
      </c>
      <c r="DK136" s="7" t="str">
        <f t="shared" si="25"/>
        <v/>
      </c>
      <c r="DL136" s="468" t="str">
        <f t="shared" si="26"/>
        <v/>
      </c>
      <c r="DM136" s="468" t="str">
        <f t="shared" si="27"/>
        <v/>
      </c>
      <c r="DN136" s="7" t="str">
        <f t="shared" si="28"/>
        <v/>
      </c>
      <c r="DO136" s="7"/>
      <c r="DP136" s="7"/>
      <c r="DQ136" s="7"/>
      <c r="DR136" s="11"/>
      <c r="DS136" s="469" t="str">
        <f ca="1">OFFSET($DK$9,INT((ROWS($1:128)-1)/2),MOD(ROWS($1:128)+1,2))</f>
        <v/>
      </c>
      <c r="DT136" s="7" t="str">
        <f t="shared" ca="1" si="29"/>
        <v/>
      </c>
      <c r="DU136" s="468" t="str">
        <f ca="1">OFFSET($DM$9,INT((ROWS($1:128)-1)/2),MOD(ROWS($1:128)+1,2))</f>
        <v/>
      </c>
      <c r="DV136" s="7" t="str">
        <f ca="1">IF(DT136="","",IF(DT136=0,"",IF(DT136="AB","",RANK(DT136,$DT$9:$DT$151,1)+COUNTIF($DT$9:DT136,DT136)-1)))</f>
        <v/>
      </c>
      <c r="DW136" s="468" t="str">
        <f t="shared" ca="1" si="30"/>
        <v/>
      </c>
      <c r="DX136" s="469" t="str">
        <f ca="1">OFFSET($DK$81,INT((ROWS($1:128)-1)/2),MOD(ROWS($1:128)+1,2))</f>
        <v/>
      </c>
      <c r="DY136" s="7" t="str">
        <f t="shared" ca="1" si="31"/>
        <v/>
      </c>
      <c r="DZ136" s="468" t="str">
        <f ca="1">OFFSET($DM$81,INT((ROWS($1:128)-1)/2),MOD(ROWS($1:128)+1,2))</f>
        <v/>
      </c>
      <c r="EA136" s="7" t="str">
        <f ca="1">IF(DY136="","",IF(DY136=0,"",IF(DY136="AB","",RANK(DY136,$DY$9:$DY$151,1)+COUNTIF($DY$9:DY136,DY136)-1)))</f>
        <v/>
      </c>
      <c r="EB136" s="468" t="str">
        <f t="shared" ca="1" si="32"/>
        <v/>
      </c>
      <c r="EC136" s="475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469" t="str">
        <f ca="1">OFFSET($DK$305,INT((ROWS($1:128)-1)/2),MOD(ROWS($1:128)+1,2))</f>
        <v/>
      </c>
      <c r="ES136" s="7" t="str">
        <f t="shared" ca="1" si="39"/>
        <v/>
      </c>
      <c r="ET136" s="468" t="str">
        <f ca="1">OFFSET($DM$305,INT((ROWS($1:128)-1)/2),MOD(ROWS($1:128)+1,2))</f>
        <v/>
      </c>
      <c r="EU136" s="7" t="str">
        <f ca="1">IF(ES136="","",IF(ES136=0,"",IF(ES136="AB","",RANK(ES136,$ES$9:$ES$180,1)+COUNTIF($ES$9:ES136,ES136)-1)))</f>
        <v/>
      </c>
      <c r="EV136" s="468" t="str">
        <f t="shared" ca="1" si="40"/>
        <v/>
      </c>
      <c r="EW136" s="469"/>
      <c r="EX136" s="7"/>
      <c r="EY136" s="7"/>
      <c r="EZ136" s="7"/>
      <c r="FA136" s="7"/>
      <c r="FB136" s="7"/>
      <c r="FC136" s="7"/>
      <c r="FD136" s="7"/>
      <c r="FE136" s="7"/>
      <c r="FF136" s="7"/>
      <c r="FG136" s="7"/>
    </row>
    <row r="137" spans="1:163" ht="15.75" customHeight="1" x14ac:dyDescent="0.4">
      <c r="A137" s="1639"/>
      <c r="B137" s="1830"/>
      <c r="C137" s="232" t="str">
        <f>IF(ISBLANK('JOURNÉE 2'!C138),"",'JOURNÉE 2'!C138)</f>
        <v/>
      </c>
      <c r="D137" s="98" t="str">
        <f>IF(ISBLANK('JOURNÉE 2'!D138),"",'JOURNÉE 2'!D138)</f>
        <v/>
      </c>
      <c r="E137" s="98" t="str">
        <f>IF(ISBLANK('JOURNÉE 2'!E138),"",'JOURNÉE 2'!E138)</f>
        <v/>
      </c>
      <c r="F137" s="87" t="str">
        <f>IF(ISBLANK('JOURNÉE 2'!F138),"",'JOURNÉE 2'!F138)</f>
        <v/>
      </c>
      <c r="G137" s="87" t="str">
        <f>IF(ISBLANK('JOURNÉE 2'!G138),"",'JOURNÉE 2'!G138)</f>
        <v/>
      </c>
      <c r="H137" s="470" t="str">
        <f>IF(ISBLANK('JOURNÉE 2'!I138),"",'JOURNÉE 2'!I138)</f>
        <v/>
      </c>
      <c r="I137" s="1823" t="str">
        <f>IF(ISBLANK('JOURNÉE 2'!K138),"",'JOURNÉE 2'!K138)</f>
        <v/>
      </c>
      <c r="J137" s="1815" t="str">
        <f>IF(OR(I137="",I137=0,I137=999),"",I137)</f>
        <v/>
      </c>
      <c r="K137" s="1815" t="str">
        <f>IF('JOURNÉE 1'!K138=0,"",'JOURNÉE 1'!K138)</f>
        <v/>
      </c>
      <c r="L137" s="1815" t="str">
        <f>IF(OR(K137="",K137=0,K137=999),"",K137)</f>
        <v/>
      </c>
      <c r="M137" s="87"/>
      <c r="N137" s="87"/>
      <c r="O137" s="87"/>
      <c r="P137" s="87"/>
      <c r="Q137" s="1846" t="str">
        <f>IF(I137="","",I137-$BE$5)</f>
        <v/>
      </c>
      <c r="R137" s="1815" t="str">
        <f>IF(I137="","",RANK(I137,($I$9:$K$260),1))</f>
        <v/>
      </c>
      <c r="S137" s="1815" t="str">
        <f>IF(R137&gt;20,"",IF(R137&lt;=190,40-((R137-1)*2),1))</f>
        <v/>
      </c>
      <c r="T137" s="1485" t="str">
        <f>IF(OR(I137=""),"",RANK(I137,($I$123:$I$147),1))</f>
        <v/>
      </c>
      <c r="U137" s="1485" t="str">
        <f>IF(OR(K137=""),"",RANK(K137,($K$123:$K$147),1))</f>
        <v/>
      </c>
      <c r="V137" s="1485" t="str">
        <f>IF(T137="","",IF(T137&gt;3,"",IF(T137=1,I137,IF(T137=2,I137,IF(T137=3,I137)))))</f>
        <v/>
      </c>
      <c r="W137" s="279" t="str">
        <f>IF(ISBLANK('JOURNÉE 2'!U138),"",'JOURNÉE 2'!U138)</f>
        <v/>
      </c>
      <c r="X137" s="83" t="str">
        <f t="shared" si="0"/>
        <v/>
      </c>
      <c r="Y137" s="140" t="str">
        <f>IF('JOURNÉE 1'!AB138=0,"",'JOURNÉE 1'!AB138)</f>
        <v/>
      </c>
      <c r="Z137" s="83" t="str">
        <f t="shared" si="1"/>
        <v/>
      </c>
      <c r="AA137" s="83" t="str">
        <f t="shared" si="56"/>
        <v/>
      </c>
      <c r="AB137" s="118" t="str">
        <f t="shared" si="65"/>
        <v/>
      </c>
      <c r="AC137" s="83" t="str">
        <f t="shared" si="3"/>
        <v/>
      </c>
      <c r="AD137" s="83" t="str">
        <f>IF('JOURNÉE 1'!AG138="","",'JOURNÉE 1'!AG138)</f>
        <v/>
      </c>
      <c r="AE137" s="455" t="str">
        <f t="shared" si="4"/>
        <v/>
      </c>
      <c r="AF137" s="471" t="str">
        <f t="shared" ref="AF137:AF200" si="67">IF(AC137="","",RANK(AC137,$AC$9:$AC$260,1))</f>
        <v/>
      </c>
      <c r="AG137" s="471" t="str">
        <f t="shared" si="6"/>
        <v/>
      </c>
      <c r="AH137" s="471"/>
      <c r="AI137" s="471"/>
      <c r="AJ137" s="83"/>
      <c r="AK137" s="140"/>
      <c r="AL137" s="276" t="str">
        <f t="shared" si="7"/>
        <v/>
      </c>
      <c r="AM137" s="83" t="str">
        <f t="shared" si="8"/>
        <v/>
      </c>
      <c r="AN137" s="471" t="str">
        <f t="shared" ref="AN137:AN200" si="68">IF(BC137="","",RANK(BC137,$BC$9:$BC$260,1))</f>
        <v/>
      </c>
      <c r="AO137" s="471" t="str">
        <f t="shared" si="10"/>
        <v/>
      </c>
      <c r="AP137" s="457" t="str">
        <f t="shared" si="11"/>
        <v/>
      </c>
      <c r="AQ137" s="270" t="str">
        <f>IF('JOURNÉE 1'!AP138="","",'JOURNÉE 1'!AP138)</f>
        <v/>
      </c>
      <c r="AR137" s="270" t="str">
        <f>IF('JOURNÉE 1'!AT138="","",'JOURNÉE 1'!AT138)</f>
        <v/>
      </c>
      <c r="AS137" s="270" t="str">
        <f t="shared" si="61"/>
        <v/>
      </c>
      <c r="AT137" s="270" t="str">
        <f t="shared" si="13"/>
        <v/>
      </c>
      <c r="AU137" s="270"/>
      <c r="AV137" s="286"/>
      <c r="AW137" s="270"/>
      <c r="AX137" s="270"/>
      <c r="AY137" s="270" t="str">
        <f t="shared" ref="AY137:AY200" si="69">IF(AL137="","",RANK(AL137,($AL$9:$AL$260),1))</f>
        <v/>
      </c>
      <c r="AZ137" s="271" t="str">
        <f t="shared" si="15"/>
        <v/>
      </c>
      <c r="BA137" s="272" t="str">
        <f t="shared" si="16"/>
        <v/>
      </c>
      <c r="BB137" s="273" t="str">
        <f t="shared" si="66"/>
        <v/>
      </c>
      <c r="BC137" s="472" t="str">
        <f t="shared" si="18"/>
        <v/>
      </c>
      <c r="BD137" s="319"/>
      <c r="BE137" s="278" t="str">
        <f t="shared" si="19"/>
        <v/>
      </c>
      <c r="BF137" s="1639"/>
      <c r="BG137" s="1639"/>
      <c r="BH137" s="1823" t="str">
        <f>IF('JOURNÉE 1'!K138=0,"",'JOURNÉE 1'!K138)</f>
        <v/>
      </c>
      <c r="BI137" s="1815" t="str">
        <f>IF(ISBLANK('JOURNÉE 2'!K138),"",'JOURNÉE 2'!K138)</f>
        <v/>
      </c>
      <c r="BJ137" s="1817" t="str">
        <f>IF(BW137="","",BW137)</f>
        <v/>
      </c>
      <c r="BK137" s="479"/>
      <c r="BL137" s="11"/>
      <c r="BM137" s="1513" t="str">
        <f>IF(OR(C137="",C138=""),"",CONCATENATE(C137,C138))</f>
        <v/>
      </c>
      <c r="BN137" s="1606" t="str">
        <f>IF(OR('JOURNÉE 1'!C138="",'JOURNÉE 1'!C139=""),"",CONCATENATE('JOURNÉE 1'!C138,'JOURNÉE 1'!C139))</f>
        <v/>
      </c>
      <c r="BO137" s="1606" t="str">
        <f>IF(I137="","",I137)</f>
        <v/>
      </c>
      <c r="BP137" s="1855">
        <f>IF(ISNA(VLOOKUP(BM137,'JOURNÉE 1'!$BI$10:$BK$257,2,FALSE)),"",VLOOKUP(BM137,'JOURNÉE 1'!$BI$10:$BK$257,2,FALSE))</f>
        <v>0</v>
      </c>
      <c r="BQ137" s="1606" t="str">
        <f>IF(BO137="","",MIN(BO137:BP137))</f>
        <v/>
      </c>
      <c r="BR137" s="1851" t="str">
        <f>IF(BS137="","",MIN(BS137:BT137))</f>
        <v/>
      </c>
      <c r="BS137" s="1606" t="str">
        <f>IF('JOURNÉE 1'!L138=0,"",'JOURNÉE 1'!L138)</f>
        <v/>
      </c>
      <c r="BT137" s="1809" t="str">
        <f>IF(ISNA(VLOOKUP(BN137,'JOURNÉE 2'!$BE$10:$BF$257,2,FALSE)),"",VLOOKUP(BN137,'JOURNÉE 2'!$BE$10:$BF$257,2,FALSE))</f>
        <v/>
      </c>
      <c r="BU137" s="1606" t="str">
        <f>IF(BT137=BR137,"",BR137)</f>
        <v/>
      </c>
      <c r="BV137" s="1795" t="str">
        <f>IF(BP137=BQ137,"",BQ137)</f>
        <v/>
      </c>
      <c r="BW137" s="1797"/>
      <c r="BX137" s="474" t="str">
        <f t="shared" si="20"/>
        <v/>
      </c>
      <c r="BY137" s="475" t="str">
        <f>IF('JOURNÉE 1'!C138=0,"",'JOURNÉE 1'!C138)</f>
        <v/>
      </c>
      <c r="BZ137" s="7">
        <v>129</v>
      </c>
      <c r="CA137" s="1445" t="s">
        <v>241</v>
      </c>
      <c r="CB137" s="1446">
        <v>10.4</v>
      </c>
      <c r="CC137" s="1447" t="s">
        <v>611</v>
      </c>
      <c r="CD137" s="17" t="s">
        <v>434</v>
      </c>
      <c r="CE137" s="882" t="str">
        <f t="shared" ref="CE137:CE200" si="70">IF(CB137="","",IF(CB137&lt;=9.9,"MAX1",IF(AND(CB137&gt;9.9,CB137&lt;=23.9),"MAX2",IF(CB137&gt;23.9,"MAX3",""))))</f>
        <v>MAX2</v>
      </c>
      <c r="CF137" s="878" t="s">
        <v>85</v>
      </c>
      <c r="CG137" s="7"/>
      <c r="CH137" s="94"/>
      <c r="CI137" s="1301">
        <f>IF(ISNA(VLOOKUP(CA137,'JOURNÉE 1'!$C$10:$AC$257,27,FALSE)),"",VLOOKUP(CA137,'JOURNÉE 1'!$C$10:$AC$257,27,FALSE))</f>
        <v>73</v>
      </c>
      <c r="CJ137" s="465" t="str">
        <f>IF(ISNA(VLOOKUP(CA137,'JOURNÉE 2'!$C$10:$V$259,20,FALSE)),"",VLOOKUP(CA137,'JOURNÉE 2'!$C$10:$V$259,20,FALSE))</f>
        <v/>
      </c>
      <c r="CK137" s="1263">
        <f t="shared" si="48"/>
        <v>73</v>
      </c>
      <c r="CL137" s="1266">
        <v>68</v>
      </c>
      <c r="CM137" s="476">
        <v>77</v>
      </c>
      <c r="CN137" s="476">
        <v>75</v>
      </c>
      <c r="CO137" s="476">
        <v>73</v>
      </c>
      <c r="CP137" s="476"/>
      <c r="CQ137" s="476"/>
      <c r="CR137" s="476"/>
      <c r="CS137" s="476"/>
      <c r="CT137" s="476"/>
      <c r="CU137" s="477"/>
      <c r="CV137" s="476"/>
      <c r="CW137" s="1270"/>
      <c r="CX137" s="11"/>
      <c r="CY137" s="1551"/>
      <c r="CZ137" s="7" t="str">
        <f>IF('JOURNÉE 2'!C66="","",'JOURNÉE 2'!C66)</f>
        <v/>
      </c>
      <c r="DA137" s="7" t="str">
        <f t="shared" si="51"/>
        <v/>
      </c>
      <c r="DB137" s="7" t="str">
        <f>IF('JOURNÉE 2'!V66="","",'JOURNÉE 2'!V66)</f>
        <v/>
      </c>
      <c r="DC137" s="7" t="str">
        <f>IF('JOURNÉE 2'!AJ66=0,"",'JOURNÉE 2'!AJ66)</f>
        <v/>
      </c>
      <c r="DD137" s="17" t="str">
        <f>IF(ISNA(VLOOKUP(BX65,'JOURNÉE 1'!$C$46:$AP$81,1,FALSE)),"",VLOOKUP(BX65,'JOURNÉE 1'!$C$46:$AP$81,1,FALSE))</f>
        <v/>
      </c>
      <c r="DE137" s="7" t="str">
        <f t="array" ref="DE137">IFERROR(INDEX(DD$81:DD$116,SMALL(IF(FREQUENCY(IF(DD$81:DD$152&lt;&gt;"",MATCH(DD$81:DD$152,DD$81:DD$152,0),""),ROW(DD$81:DD$152)-81)&gt;1,ROW(DD$81:DD$152)-81,""),ROW(A57))),"")</f>
        <v/>
      </c>
      <c r="DF137" s="468" t="str">
        <f t="array" ref="DF137">IF(DE137="","",MIN(IF(CZ$81:CZ$152=$DE137,DB$81:DB$152,"")))</f>
        <v/>
      </c>
      <c r="DG137" s="468" t="str">
        <f t="array" ref="DG137">IF(DE137="","",MIN(IF(CZ$81:CZ$152=$DE137,DC$81:DC$152,"")))</f>
        <v/>
      </c>
      <c r="DH137" s="7" t="str">
        <f>IF(ISNA(VLOOKUP(DD137,'JOURNÉE 2'!$C$46:$V$81,16,FALSE)),"",VLOOKUP(DD137,'JOURNÉE 2'!$C$46:$V$81,16,FALSE))</f>
        <v/>
      </c>
      <c r="DI137" s="7" t="str">
        <f>IF(ISNA(VLOOKUP(DD137,'JOURNÉE 2'!$C$46:$AJ$81,26,FALSE)),"",VLOOKUP(DD137,'JOURNÉE 2'!$C$46:$AJ$81,26,FALSE))</f>
        <v/>
      </c>
      <c r="DJ137" s="7" t="str">
        <f t="shared" si="24"/>
        <v/>
      </c>
      <c r="DK137" s="7" t="str">
        <f t="shared" si="25"/>
        <v/>
      </c>
      <c r="DL137" s="468" t="str">
        <f t="shared" si="26"/>
        <v/>
      </c>
      <c r="DM137" s="468" t="str">
        <f t="shared" si="27"/>
        <v/>
      </c>
      <c r="DN137" s="7" t="str">
        <f t="shared" si="28"/>
        <v/>
      </c>
      <c r="DO137" s="7"/>
      <c r="DP137" s="7"/>
      <c r="DQ137" s="7"/>
      <c r="DR137" s="11"/>
      <c r="DS137" s="469" t="str">
        <f ca="1">OFFSET($DK$9,INT((ROWS($1:129)-1)/2),MOD(ROWS($1:129)+1,2))</f>
        <v/>
      </c>
      <c r="DT137" s="7" t="str">
        <f t="shared" ca="1" si="29"/>
        <v/>
      </c>
      <c r="DU137" s="468" t="str">
        <f ca="1">OFFSET($DM$9,INT((ROWS($1:129)-1)/2),MOD(ROWS($1:129)+1,2))</f>
        <v/>
      </c>
      <c r="DV137" s="7" t="str">
        <f ca="1">IF(DT137="","",IF(DT137=0,"",IF(DT137="AB","",RANK(DT137,$DT$9:$DT$151,1)+COUNTIF($DT$9:DT137,DT137)-1)))</f>
        <v/>
      </c>
      <c r="DW137" s="468" t="str">
        <f t="shared" ca="1" si="30"/>
        <v/>
      </c>
      <c r="DX137" s="469" t="str">
        <f ca="1">OFFSET($DK$81,INT((ROWS($1:129)-1)/2),MOD(ROWS($1:129)+1,2))</f>
        <v/>
      </c>
      <c r="DY137" s="7" t="str">
        <f t="shared" ca="1" si="31"/>
        <v/>
      </c>
      <c r="DZ137" s="468" t="str">
        <f ca="1">OFFSET($DM$81,INT((ROWS($1:129)-1)/2),MOD(ROWS($1:129)+1,2))</f>
        <v/>
      </c>
      <c r="EA137" s="7" t="str">
        <f ca="1">IF(DY137="","",IF(DY137=0,"",IF(DY137="AB","",RANK(DY137,$DY$9:$DY$151,1)+COUNTIF($DY$9:DY137,DY137)-1)))</f>
        <v/>
      </c>
      <c r="EB137" s="468" t="str">
        <f t="shared" ca="1" si="32"/>
        <v/>
      </c>
      <c r="EC137" s="475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469" t="str">
        <f ca="1">OFFSET($DK$305,INT((ROWS($1:129)-1)/2),MOD(ROWS($1:129)+1,2))</f>
        <v/>
      </c>
      <c r="ES137" s="7" t="str">
        <f t="shared" ca="1" si="39"/>
        <v/>
      </c>
      <c r="ET137" s="468" t="str">
        <f ca="1">OFFSET($DM$305,INT((ROWS($1:129)-1)/2),MOD(ROWS($1:129)+1,2))</f>
        <v/>
      </c>
      <c r="EU137" s="7" t="str">
        <f ca="1">IF(ES137="","",IF(ES137=0,"",IF(ES137="AB","",RANK(ES137,$ES$9:$ES$180,1)+COUNTIF($ES$9:ES137,ES137)-1)))</f>
        <v/>
      </c>
      <c r="EV137" s="468" t="str">
        <f t="shared" ca="1" si="40"/>
        <v/>
      </c>
      <c r="EW137" s="469"/>
      <c r="EX137" s="7"/>
      <c r="EY137" s="7"/>
      <c r="EZ137" s="7"/>
      <c r="FA137" s="7"/>
      <c r="FB137" s="7"/>
      <c r="FC137" s="7"/>
      <c r="FD137" s="7"/>
      <c r="FE137" s="7"/>
      <c r="FF137" s="7"/>
      <c r="FG137" s="7"/>
    </row>
    <row r="138" spans="1:163" ht="15.75" customHeight="1" x14ac:dyDescent="0.4">
      <c r="A138" s="1639"/>
      <c r="B138" s="1483"/>
      <c r="C138" s="232" t="str">
        <f>IF(ISBLANK('JOURNÉE 2'!C139),"",'JOURNÉE 2'!C139)</f>
        <v/>
      </c>
      <c r="D138" s="98" t="str">
        <f>IF(ISBLANK('JOURNÉE 2'!D139),"",'JOURNÉE 2'!D139)</f>
        <v/>
      </c>
      <c r="E138" s="98" t="str">
        <f>IF(ISBLANK('JOURNÉE 2'!E139),"",'JOURNÉE 2'!E139)</f>
        <v/>
      </c>
      <c r="F138" s="87" t="str">
        <f>IF(ISBLANK('JOURNÉE 2'!F139),"",'JOURNÉE 2'!F139)</f>
        <v/>
      </c>
      <c r="G138" s="87" t="str">
        <f>IF(ISBLANK('JOURNÉE 2'!G139),"",'JOURNÉE 2'!G139)</f>
        <v/>
      </c>
      <c r="H138" s="470" t="str">
        <f>IF(ISBLANK('JOURNÉE 2'!I139),"",'JOURNÉE 2'!I139)</f>
        <v/>
      </c>
      <c r="I138" s="1833"/>
      <c r="J138" s="1465"/>
      <c r="K138" s="1465"/>
      <c r="L138" s="1465"/>
      <c r="M138" s="87"/>
      <c r="N138" s="87"/>
      <c r="O138" s="87"/>
      <c r="P138" s="87"/>
      <c r="Q138" s="1847"/>
      <c r="R138" s="1465"/>
      <c r="S138" s="1465"/>
      <c r="T138" s="1465"/>
      <c r="U138" s="1465"/>
      <c r="V138" s="1465"/>
      <c r="W138" s="279" t="str">
        <f>IF(ISBLANK('JOURNÉE 2'!U139),"",'JOURNÉE 2'!U139)</f>
        <v/>
      </c>
      <c r="X138" s="83" t="str">
        <f t="shared" si="0"/>
        <v/>
      </c>
      <c r="Y138" s="140" t="str">
        <f>IF('JOURNÉE 1'!AB139=0,"",'JOURNÉE 1'!AB139)</f>
        <v/>
      </c>
      <c r="Z138" s="83" t="str">
        <f t="shared" si="1"/>
        <v/>
      </c>
      <c r="AA138" s="83" t="str">
        <f t="shared" ref="AA138:AA201" si="71">IF(OR(ISBLANK(AC138),AC138=""),"",RANK(AC138,($AC$9:$AC$260),1))</f>
        <v/>
      </c>
      <c r="AB138" s="118" t="str">
        <f t="shared" si="65"/>
        <v/>
      </c>
      <c r="AC138" s="83" t="str">
        <f t="shared" si="3"/>
        <v/>
      </c>
      <c r="AD138" s="83" t="str">
        <f>IF('JOURNÉE 1'!AG139="","",'JOURNÉE 1'!AG139)</f>
        <v/>
      </c>
      <c r="AE138" s="455" t="str">
        <f t="shared" si="4"/>
        <v/>
      </c>
      <c r="AF138" s="471" t="str">
        <f t="shared" si="67"/>
        <v/>
      </c>
      <c r="AG138" s="471" t="str">
        <f t="shared" si="6"/>
        <v/>
      </c>
      <c r="AH138" s="471"/>
      <c r="AI138" s="471"/>
      <c r="AJ138" s="83"/>
      <c r="AK138" s="140"/>
      <c r="AL138" s="276" t="str">
        <f t="shared" si="7"/>
        <v/>
      </c>
      <c r="AM138" s="83" t="str">
        <f t="shared" si="8"/>
        <v/>
      </c>
      <c r="AN138" s="471" t="str">
        <f t="shared" si="68"/>
        <v/>
      </c>
      <c r="AO138" s="471" t="str">
        <f t="shared" si="10"/>
        <v/>
      </c>
      <c r="AP138" s="457" t="str">
        <f t="shared" si="11"/>
        <v/>
      </c>
      <c r="AQ138" s="270" t="str">
        <f>IF('JOURNÉE 1'!AP139="","",'JOURNÉE 1'!AP139)</f>
        <v/>
      </c>
      <c r="AR138" s="270" t="str">
        <f>IF('JOURNÉE 1'!AT139="","",'JOURNÉE 1'!AT139)</f>
        <v/>
      </c>
      <c r="AS138" s="270" t="str">
        <f t="shared" si="61"/>
        <v/>
      </c>
      <c r="AT138" s="270" t="str">
        <f t="shared" si="13"/>
        <v/>
      </c>
      <c r="AU138" s="270"/>
      <c r="AV138" s="286"/>
      <c r="AW138" s="270"/>
      <c r="AX138" s="270"/>
      <c r="AY138" s="270" t="str">
        <f t="shared" si="69"/>
        <v/>
      </c>
      <c r="AZ138" s="271" t="str">
        <f t="shared" si="15"/>
        <v/>
      </c>
      <c r="BA138" s="272" t="str">
        <f t="shared" si="16"/>
        <v/>
      </c>
      <c r="BB138" s="273" t="str">
        <f t="shared" si="66"/>
        <v/>
      </c>
      <c r="BC138" s="472" t="str">
        <f t="shared" si="18"/>
        <v/>
      </c>
      <c r="BD138" s="319"/>
      <c r="BE138" s="278" t="str">
        <f t="shared" si="19"/>
        <v/>
      </c>
      <c r="BF138" s="1639"/>
      <c r="BG138" s="1639"/>
      <c r="BH138" s="1833"/>
      <c r="BI138" s="1465"/>
      <c r="BJ138" s="1849"/>
      <c r="BK138" s="277"/>
      <c r="BL138" s="11"/>
      <c r="BM138" s="1723"/>
      <c r="BN138" s="1528"/>
      <c r="BO138" s="1528"/>
      <c r="BP138" s="1528"/>
      <c r="BQ138" s="1528"/>
      <c r="BR138" s="1852"/>
      <c r="BS138" s="1528"/>
      <c r="BT138" s="1514"/>
      <c r="BU138" s="1528"/>
      <c r="BV138" s="1796"/>
      <c r="BW138" s="1798"/>
      <c r="BX138" s="474" t="str">
        <f t="shared" si="20"/>
        <v/>
      </c>
      <c r="BY138" s="475" t="str">
        <f>IF('JOURNÉE 1'!C139=0,"",'JOURNÉE 1'!C139)</f>
        <v/>
      </c>
      <c r="BZ138" s="7">
        <v>130</v>
      </c>
      <c r="CA138" s="1445" t="s">
        <v>612</v>
      </c>
      <c r="CB138" s="1446">
        <v>36</v>
      </c>
      <c r="CC138" s="1447" t="s">
        <v>1997</v>
      </c>
      <c r="CD138" s="17" t="s">
        <v>434</v>
      </c>
      <c r="CE138" s="882" t="str">
        <f t="shared" si="70"/>
        <v>MAX3</v>
      </c>
      <c r="CF138" s="878" t="s">
        <v>616</v>
      </c>
      <c r="CG138" s="7"/>
      <c r="CH138" s="94"/>
      <c r="CI138" s="1301" t="str">
        <f>IF(ISNA(VLOOKUP(CA138,'JOURNÉE 1'!$C$10:$AC$257,27,FALSE)),"",VLOOKUP(CA138,'JOURNÉE 1'!$C$10:$AC$257,27,FALSE))</f>
        <v/>
      </c>
      <c r="CJ138" s="465" t="str">
        <f>IF(ISNA(VLOOKUP(CA138,'JOURNÉE 2'!$C$10:$V$259,20,FALSE)),"",VLOOKUP(CA138,'JOURNÉE 2'!$C$10:$V$259,20,FALSE))</f>
        <v/>
      </c>
      <c r="CK138" s="1263" t="str">
        <f t="shared" si="48"/>
        <v/>
      </c>
      <c r="CL138" s="1266" t="s">
        <v>2029</v>
      </c>
      <c r="CM138" s="476" t="s">
        <v>2029</v>
      </c>
      <c r="CN138" s="476" t="s">
        <v>2029</v>
      </c>
      <c r="CO138" s="476" t="s">
        <v>2029</v>
      </c>
      <c r="CP138" s="476"/>
      <c r="CQ138" s="476"/>
      <c r="CR138" s="476"/>
      <c r="CS138" s="476"/>
      <c r="CT138" s="476"/>
      <c r="CU138" s="477"/>
      <c r="CV138" s="476"/>
      <c r="CW138" s="1270"/>
      <c r="CX138" s="11"/>
      <c r="CY138" s="1551"/>
      <c r="CZ138" s="7" t="str">
        <f>IF('JOURNÉE 2'!C67="","",'JOURNÉE 2'!C67)</f>
        <v/>
      </c>
      <c r="DA138" s="7" t="str">
        <f t="shared" si="51"/>
        <v/>
      </c>
      <c r="DB138" s="7" t="str">
        <f>IF('JOURNÉE 2'!V67="","",'JOURNÉE 2'!V67)</f>
        <v/>
      </c>
      <c r="DC138" s="7" t="str">
        <f>IF('JOURNÉE 2'!AJ67=0,"",'JOURNÉE 2'!AJ67)</f>
        <v/>
      </c>
      <c r="DD138" s="17" t="str">
        <f>IF(ISNA(VLOOKUP(BX66,'JOURNÉE 1'!$C$46:$AP$81,1,FALSE)),"",VLOOKUP(BX66,'JOURNÉE 1'!$C$46:$AP$81,1,FALSE))</f>
        <v/>
      </c>
      <c r="DE138" s="7" t="str">
        <f t="array" ref="DE138">IFERROR(INDEX(DD$81:DD$116,SMALL(IF(FREQUENCY(IF(DD$81:DD$152&lt;&gt;"",MATCH(DD$81:DD$152,DD$81:DD$152,0),""),ROW(DD$81:DD$152)-81)&gt;1,ROW(DD$81:DD$152)-81,""),ROW(A58))),"")</f>
        <v/>
      </c>
      <c r="DF138" s="468" t="str">
        <f t="array" ref="DF138">IF(DE138="","",MIN(IF(CZ$81:CZ$152=$DE138,DB$81:DB$152,"")))</f>
        <v/>
      </c>
      <c r="DG138" s="468" t="str">
        <f t="array" ref="DG138">IF(DE138="","",MIN(IF(CZ$81:CZ$152=$DE138,DC$81:DC$152,"")))</f>
        <v/>
      </c>
      <c r="DH138" s="7" t="str">
        <f>IF(ISNA(VLOOKUP(DD138,'JOURNÉE 2'!$C$46:$V$81,16,FALSE)),"",VLOOKUP(DD138,'JOURNÉE 2'!$C$46:$V$81,16,FALSE))</f>
        <v/>
      </c>
      <c r="DI138" s="7" t="str">
        <f>IF(ISNA(VLOOKUP(DD138,'JOURNÉE 2'!$C$46:$AJ$81,26,FALSE)),"",VLOOKUP(DD138,'JOURNÉE 2'!$C$46:$AJ$81,26,FALSE))</f>
        <v/>
      </c>
      <c r="DJ138" s="7" t="str">
        <f t="shared" si="24"/>
        <v/>
      </c>
      <c r="DK138" s="7" t="str">
        <f t="shared" si="25"/>
        <v/>
      </c>
      <c r="DL138" s="468" t="str">
        <f t="shared" si="26"/>
        <v/>
      </c>
      <c r="DM138" s="468" t="str">
        <f t="shared" si="27"/>
        <v/>
      </c>
      <c r="DN138" s="7" t="str">
        <f t="shared" si="28"/>
        <v/>
      </c>
      <c r="DO138" s="7"/>
      <c r="DP138" s="7"/>
      <c r="DQ138" s="7"/>
      <c r="DR138" s="11"/>
      <c r="DS138" s="469" t="str">
        <f ca="1">OFFSET($DK$9,INT((ROWS($1:130)-1)/2),MOD(ROWS($1:130)+1,2))</f>
        <v/>
      </c>
      <c r="DT138" s="7" t="str">
        <f t="shared" ca="1" si="29"/>
        <v/>
      </c>
      <c r="DU138" s="468" t="str">
        <f ca="1">OFFSET($DM$9,INT((ROWS($1:130)-1)/2),MOD(ROWS($1:130)+1,2))</f>
        <v/>
      </c>
      <c r="DV138" s="7" t="str">
        <f ca="1">IF(DT138="","",IF(DT138=0,"",IF(DT138="AB","",RANK(DT138,$DT$9:$DT$151,1)+COUNTIF($DT$9:DT138,DT138)-1)))</f>
        <v/>
      </c>
      <c r="DW138" s="468" t="str">
        <f t="shared" ca="1" si="30"/>
        <v/>
      </c>
      <c r="DX138" s="469" t="str">
        <f ca="1">OFFSET($DK$81,INT((ROWS($1:130)-1)/2),MOD(ROWS($1:130)+1,2))</f>
        <v/>
      </c>
      <c r="DY138" s="7" t="str">
        <f t="shared" ca="1" si="31"/>
        <v/>
      </c>
      <c r="DZ138" s="468" t="str">
        <f ca="1">OFFSET($DM$81,INT((ROWS($1:130)-1)/2),MOD(ROWS($1:130)+1,2))</f>
        <v/>
      </c>
      <c r="EA138" s="7" t="str">
        <f ca="1">IF(DY138="","",IF(DY138=0,"",IF(DY138="AB","",RANK(DY138,$DY$9:$DY$151,1)+COUNTIF($DY$9:DY138,DY138)-1)))</f>
        <v/>
      </c>
      <c r="EB138" s="468" t="str">
        <f t="shared" ca="1" si="32"/>
        <v/>
      </c>
      <c r="EC138" s="475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469" t="str">
        <f ca="1">OFFSET($DK$305,INT((ROWS($1:130)-1)/2),MOD(ROWS($1:130)+1,2))</f>
        <v/>
      </c>
      <c r="ES138" s="7" t="str">
        <f t="shared" ca="1" si="39"/>
        <v/>
      </c>
      <c r="ET138" s="468" t="str">
        <f ca="1">OFFSET($DM$305,INT((ROWS($1:130)-1)/2),MOD(ROWS($1:130)+1,2))</f>
        <v/>
      </c>
      <c r="EU138" s="7" t="str">
        <f ca="1">IF(ES138="","",IF(ES138=0,"",IF(ES138="AB","",RANK(ES138,$ES$9:$ES$180,1)+COUNTIF($ES$9:ES138,ES138)-1)))</f>
        <v/>
      </c>
      <c r="EV138" s="468" t="str">
        <f t="shared" ca="1" si="40"/>
        <v/>
      </c>
      <c r="EW138" s="469"/>
      <c r="EX138" s="7"/>
      <c r="EY138" s="7"/>
      <c r="EZ138" s="7"/>
      <c r="FA138" s="7"/>
      <c r="FB138" s="7"/>
      <c r="FC138" s="7"/>
      <c r="FD138" s="7"/>
      <c r="FE138" s="7"/>
      <c r="FF138" s="7"/>
      <c r="FG138" s="7"/>
    </row>
    <row r="139" spans="1:163" ht="15.75" customHeight="1" x14ac:dyDescent="0.4">
      <c r="A139" s="1639"/>
      <c r="B139" s="1831"/>
      <c r="C139" s="232" t="str">
        <f>IF(ISBLANK('JOURNÉE 2'!C140),"",'JOURNÉE 2'!C140)</f>
        <v/>
      </c>
      <c r="D139" s="98" t="str">
        <f>IF(ISBLANK('JOURNÉE 2'!D140),"",'JOURNÉE 2'!D140)</f>
        <v/>
      </c>
      <c r="E139" s="98" t="str">
        <f>IF(ISBLANK('JOURNÉE 2'!E140),"",'JOURNÉE 2'!E140)</f>
        <v/>
      </c>
      <c r="F139" s="87" t="str">
        <f>IF(ISBLANK('JOURNÉE 2'!F140),"",'JOURNÉE 2'!F140)</f>
        <v/>
      </c>
      <c r="G139" s="87" t="str">
        <f>IF(ISBLANK('JOURNÉE 2'!G140),"",'JOURNÉE 2'!G140)</f>
        <v/>
      </c>
      <c r="H139" s="470" t="str">
        <f>IF(ISBLANK('JOURNÉE 2'!I140),"",'JOURNÉE 2'!I140)</f>
        <v/>
      </c>
      <c r="I139" s="1834" t="str">
        <f>IF(ISBLANK('JOURNÉE 2'!K140),"",'JOURNÉE 2'!K140)</f>
        <v/>
      </c>
      <c r="J139" s="1466" t="str">
        <f>IF(OR(I139="",I139=0,I139=999),"",I139)</f>
        <v/>
      </c>
      <c r="K139" s="1466" t="str">
        <f>IF('JOURNÉE 1'!K140=0,"",'JOURNÉE 1'!K140)</f>
        <v/>
      </c>
      <c r="L139" s="1466" t="str">
        <f>IF(OR(K139="",K139=0,K139=999),"",K139)</f>
        <v/>
      </c>
      <c r="M139" s="87"/>
      <c r="N139" s="87"/>
      <c r="O139" s="87"/>
      <c r="P139" s="87"/>
      <c r="Q139" s="1825" t="str">
        <f>IF(I139="","",I139-$BE$5)</f>
        <v/>
      </c>
      <c r="R139" s="1466" t="str">
        <f>IF(I139="","",RANK(I139,($I$9:$K$260),1))</f>
        <v/>
      </c>
      <c r="S139" s="1466" t="str">
        <f>IF(R139&gt;20,"",IF(R139&lt;=190,40-((R139-1)*2),1))</f>
        <v/>
      </c>
      <c r="T139" s="1485" t="str">
        <f>IF(OR(I139=""),"",RANK(I139,($I$123:$I$147),1))</f>
        <v/>
      </c>
      <c r="U139" s="1485" t="str">
        <f>IF(OR(K139=""),"",RANK(K139,($K$123:$K$147),1))</f>
        <v/>
      </c>
      <c r="V139" s="1485" t="str">
        <f>IF(T139="","",IF(T139&gt;3,"",IF(T139=1,I139,IF(T139=2,I139,IF(T139=3,I139)))))</f>
        <v/>
      </c>
      <c r="W139" s="279" t="str">
        <f>IF(ISBLANK('JOURNÉE 2'!U140),"",'JOURNÉE 2'!U140)</f>
        <v/>
      </c>
      <c r="X139" s="83" t="str">
        <f t="shared" si="0"/>
        <v/>
      </c>
      <c r="Y139" s="140" t="str">
        <f>IF('JOURNÉE 1'!AB140=0,"",'JOURNÉE 1'!AB140)</f>
        <v/>
      </c>
      <c r="Z139" s="83" t="str">
        <f t="shared" si="1"/>
        <v/>
      </c>
      <c r="AA139" s="83" t="str">
        <f t="shared" si="71"/>
        <v/>
      </c>
      <c r="AB139" s="118" t="str">
        <f t="shared" si="65"/>
        <v/>
      </c>
      <c r="AC139" s="83" t="str">
        <f t="shared" si="3"/>
        <v/>
      </c>
      <c r="AD139" s="83" t="str">
        <f>IF('JOURNÉE 1'!AG140="","",'JOURNÉE 1'!AG140)</f>
        <v/>
      </c>
      <c r="AE139" s="455" t="str">
        <f t="shared" si="4"/>
        <v/>
      </c>
      <c r="AF139" s="85" t="str">
        <f t="shared" si="67"/>
        <v/>
      </c>
      <c r="AG139" s="85" t="str">
        <f t="shared" si="6"/>
        <v/>
      </c>
      <c r="AH139" s="85"/>
      <c r="AI139" s="85"/>
      <c r="AJ139" s="87"/>
      <c r="AK139" s="136"/>
      <c r="AL139" s="276" t="str">
        <f t="shared" si="7"/>
        <v/>
      </c>
      <c r="AM139" s="87" t="str">
        <f t="shared" si="8"/>
        <v/>
      </c>
      <c r="AN139" s="471" t="str">
        <f t="shared" si="68"/>
        <v/>
      </c>
      <c r="AO139" s="471" t="str">
        <f t="shared" si="10"/>
        <v/>
      </c>
      <c r="AP139" s="457" t="str">
        <f t="shared" si="11"/>
        <v/>
      </c>
      <c r="AQ139" s="270" t="str">
        <f>IF('JOURNÉE 1'!AP140="","",'JOURNÉE 1'!AP140)</f>
        <v/>
      </c>
      <c r="AR139" s="270" t="str">
        <f>IF('JOURNÉE 1'!AT140="","",'JOURNÉE 1'!AT140)</f>
        <v/>
      </c>
      <c r="AS139" s="270" t="str">
        <f t="shared" si="61"/>
        <v/>
      </c>
      <c r="AT139" s="270" t="str">
        <f t="shared" si="13"/>
        <v/>
      </c>
      <c r="AU139" s="270"/>
      <c r="AV139" s="286"/>
      <c r="AW139" s="270"/>
      <c r="AX139" s="270"/>
      <c r="AY139" s="270" t="str">
        <f t="shared" si="69"/>
        <v/>
      </c>
      <c r="AZ139" s="271" t="str">
        <f t="shared" si="15"/>
        <v/>
      </c>
      <c r="BA139" s="272" t="str">
        <f t="shared" si="16"/>
        <v/>
      </c>
      <c r="BB139" s="273" t="str">
        <f t="shared" si="66"/>
        <v/>
      </c>
      <c r="BC139" s="472" t="str">
        <f t="shared" si="18"/>
        <v/>
      </c>
      <c r="BD139" s="319"/>
      <c r="BE139" s="278" t="str">
        <f t="shared" si="19"/>
        <v/>
      </c>
      <c r="BF139" s="1639"/>
      <c r="BG139" s="1639"/>
      <c r="BH139" s="1823" t="str">
        <f>IF('JOURNÉE 1'!K140=0,"",'JOURNÉE 1'!K140)</f>
        <v/>
      </c>
      <c r="BI139" s="1815" t="str">
        <f>IF(ISBLANK('JOURNÉE 2'!K140),"",'JOURNÉE 2'!K140)</f>
        <v/>
      </c>
      <c r="BJ139" s="1817" t="str">
        <f>IF(BW139="","",BW139)</f>
        <v/>
      </c>
      <c r="BK139" s="277"/>
      <c r="BL139" s="11"/>
      <c r="BM139" s="1513" t="str">
        <f>IF(OR(C139="",C140=""),"",CONCATENATE(C139,C140))</f>
        <v/>
      </c>
      <c r="BN139" s="1606" t="str">
        <f>IF(OR('JOURNÉE 1'!C140="",'JOURNÉE 1'!C141=""),"",CONCATENATE('JOURNÉE 1'!C140,'JOURNÉE 1'!C141))</f>
        <v/>
      </c>
      <c r="BO139" s="1606" t="str">
        <f>IF(I139="","",I139)</f>
        <v/>
      </c>
      <c r="BP139" s="1855">
        <f>IF(ISNA(VLOOKUP(BM139,'JOURNÉE 1'!$BI$10:$BK$257,2,FALSE)),"",VLOOKUP(BM139,'JOURNÉE 1'!$BI$10:$BK$257,2,FALSE))</f>
        <v>0</v>
      </c>
      <c r="BQ139" s="1606" t="str">
        <f>IF(BO139="","",MIN(BO139:BP139))</f>
        <v/>
      </c>
      <c r="BR139" s="1851" t="str">
        <f>IF(BS139="","",MIN(BS139:BT139))</f>
        <v/>
      </c>
      <c r="BS139" s="1606" t="str">
        <f>IF('JOURNÉE 1'!L140=0,"",'JOURNÉE 1'!L140)</f>
        <v/>
      </c>
      <c r="BT139" s="1809" t="str">
        <f>IF(ISNA(VLOOKUP(BN139,'JOURNÉE 2'!$BE$10:$BF$257,2,FALSE)),"",VLOOKUP(BN139,'JOURNÉE 2'!$BE$10:$BF$257,2,FALSE))</f>
        <v/>
      </c>
      <c r="BU139" s="1606" t="str">
        <f>IF(BT139=BR139,"",BR139)</f>
        <v/>
      </c>
      <c r="BV139" s="1795" t="str">
        <f>IF(BP139=BQ139,"",BQ139)</f>
        <v/>
      </c>
      <c r="BW139" s="1797"/>
      <c r="BX139" s="474" t="str">
        <f t="shared" si="20"/>
        <v/>
      </c>
      <c r="BY139" s="475" t="str">
        <f>IF('JOURNÉE 1'!C140=0,"",'JOURNÉE 1'!C140)</f>
        <v/>
      </c>
      <c r="BZ139" s="7">
        <v>131</v>
      </c>
      <c r="CA139" s="1445" t="s">
        <v>613</v>
      </c>
      <c r="CB139" s="1446">
        <v>6</v>
      </c>
      <c r="CC139" s="1447" t="s">
        <v>614</v>
      </c>
      <c r="CD139" s="17" t="s">
        <v>434</v>
      </c>
      <c r="CE139" s="882" t="str">
        <f t="shared" si="70"/>
        <v>MAX1</v>
      </c>
      <c r="CF139" s="878" t="s">
        <v>617</v>
      </c>
      <c r="CG139" s="7"/>
      <c r="CH139" s="94"/>
      <c r="CI139" s="1301" t="str">
        <f>IF(ISNA(VLOOKUP(CA139,'JOURNÉE 1'!$C$10:$AC$257,27,FALSE)),"",VLOOKUP(CA139,'JOURNÉE 1'!$C$10:$AC$257,27,FALSE))</f>
        <v/>
      </c>
      <c r="CJ139" s="465" t="str">
        <f>IF(ISNA(VLOOKUP(CA139,'JOURNÉE 2'!$C$10:$V$259,20,FALSE)),"",VLOOKUP(CA139,'JOURNÉE 2'!$C$10:$V$259,20,FALSE))</f>
        <v/>
      </c>
      <c r="CK139" s="1263" t="str">
        <f t="shared" si="48"/>
        <v/>
      </c>
      <c r="CL139" s="1266" t="s">
        <v>2029</v>
      </c>
      <c r="CM139" s="476" t="s">
        <v>2029</v>
      </c>
      <c r="CN139" s="476" t="s">
        <v>2029</v>
      </c>
      <c r="CO139" s="476" t="s">
        <v>2029</v>
      </c>
      <c r="CP139" s="476"/>
      <c r="CQ139" s="476"/>
      <c r="CR139" s="476"/>
      <c r="CS139" s="476"/>
      <c r="CT139" s="476"/>
      <c r="CU139" s="477"/>
      <c r="CV139" s="476"/>
      <c r="CW139" s="1270"/>
      <c r="CX139" s="11"/>
      <c r="CY139" s="1551"/>
      <c r="CZ139" s="7" t="str">
        <f>IF('JOURNÉE 2'!C68="","",'JOURNÉE 2'!C68)</f>
        <v/>
      </c>
      <c r="DA139" s="7" t="str">
        <f t="shared" si="51"/>
        <v/>
      </c>
      <c r="DB139" s="7" t="str">
        <f>IF('JOURNÉE 2'!V68="","",'JOURNÉE 2'!V68)</f>
        <v/>
      </c>
      <c r="DC139" s="7" t="str">
        <f>IF('JOURNÉE 2'!AJ68=0,"",'JOURNÉE 2'!AJ68)</f>
        <v/>
      </c>
      <c r="DD139" s="17" t="str">
        <f>IF(ISNA(VLOOKUP(BX67,'JOURNÉE 1'!$C$46:$AP$81,1,FALSE)),"",VLOOKUP(BX67,'JOURNÉE 1'!$C$46:$AP$81,1,FALSE))</f>
        <v/>
      </c>
      <c r="DE139" s="7" t="str">
        <f t="array" ref="DE139">IFERROR(INDEX(DD$81:DD$116,SMALL(IF(FREQUENCY(IF(DD$81:DD$152&lt;&gt;"",MATCH(DD$81:DD$152,DD$81:DD$152,0),""),ROW(DD$81:DD$152)-81)&gt;1,ROW(DD$81:DD$152)-81,""),ROW(A59))),"")</f>
        <v/>
      </c>
      <c r="DF139" s="468" t="str">
        <f t="array" ref="DF139">IF(DE139="","",MIN(IF(CZ$81:CZ$152=$DE139,DB$81:DB$152,"")))</f>
        <v/>
      </c>
      <c r="DG139" s="468" t="str">
        <f t="array" ref="DG139">IF(DE139="","",MIN(IF(CZ$81:CZ$152=$DE139,DC$81:DC$152,"")))</f>
        <v/>
      </c>
      <c r="DH139" s="7" t="str">
        <f>IF(ISNA(VLOOKUP(DD139,'JOURNÉE 2'!$C$46:$V$81,16,FALSE)),"",VLOOKUP(DD139,'JOURNÉE 2'!$C$46:$V$81,16,FALSE))</f>
        <v/>
      </c>
      <c r="DI139" s="7" t="str">
        <f>IF(ISNA(VLOOKUP(DD139,'JOURNÉE 2'!$C$46:$AJ$81,26,FALSE)),"",VLOOKUP(DD139,'JOURNÉE 2'!$C$46:$AJ$81,26,FALSE))</f>
        <v/>
      </c>
      <c r="DJ139" s="7" t="str">
        <f t="shared" si="24"/>
        <v/>
      </c>
      <c r="DK139" s="7" t="str">
        <f t="shared" si="25"/>
        <v/>
      </c>
      <c r="DL139" s="468" t="str">
        <f t="shared" si="26"/>
        <v/>
      </c>
      <c r="DM139" s="468" t="str">
        <f t="shared" si="27"/>
        <v/>
      </c>
      <c r="DN139" s="7" t="str">
        <f t="shared" si="28"/>
        <v/>
      </c>
      <c r="DO139" s="7"/>
      <c r="DP139" s="7"/>
      <c r="DQ139" s="7"/>
      <c r="DR139" s="11"/>
      <c r="DS139" s="469" t="str">
        <f ca="1">OFFSET($DK$9,INT((ROWS($1:131)-1)/2),MOD(ROWS($1:131)+1,2))</f>
        <v/>
      </c>
      <c r="DT139" s="7" t="str">
        <f t="shared" ca="1" si="29"/>
        <v/>
      </c>
      <c r="DU139" s="468" t="str">
        <f ca="1">OFFSET($DM$9,INT((ROWS($1:131)-1)/2),MOD(ROWS($1:131)+1,2))</f>
        <v/>
      </c>
      <c r="DV139" s="7" t="str">
        <f ca="1">IF(DT139="","",IF(DT139=0,"",IF(DT139="AB","",RANK(DT139,$DT$9:$DT$151,1)+COUNTIF($DT$9:DT139,DT139)-1)))</f>
        <v/>
      </c>
      <c r="DW139" s="468" t="str">
        <f t="shared" ca="1" si="30"/>
        <v/>
      </c>
      <c r="DX139" s="469" t="str">
        <f ca="1">OFFSET($DK$81,INT((ROWS($1:131)-1)/2),MOD(ROWS($1:131)+1,2))</f>
        <v/>
      </c>
      <c r="DY139" s="7" t="str">
        <f t="shared" ca="1" si="31"/>
        <v/>
      </c>
      <c r="DZ139" s="468" t="str">
        <f ca="1">OFFSET($DM$81,INT((ROWS($1:131)-1)/2),MOD(ROWS($1:131)+1,2))</f>
        <v/>
      </c>
      <c r="EA139" s="7" t="str">
        <f ca="1">IF(DY139="","",IF(DY139=0,"",IF(DY139="AB","",RANK(DY139,$DY$9:$DY$151,1)+COUNTIF($DY$9:DY139,DY139)-1)))</f>
        <v/>
      </c>
      <c r="EB139" s="468" t="str">
        <f t="shared" ca="1" si="32"/>
        <v/>
      </c>
      <c r="EC139" s="475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469" t="str">
        <f ca="1">OFFSET($DK$305,INT((ROWS($1:131)-1)/2),MOD(ROWS($1:131)+1,2))</f>
        <v/>
      </c>
      <c r="ES139" s="7" t="str">
        <f t="shared" ca="1" si="39"/>
        <v/>
      </c>
      <c r="ET139" s="468" t="str">
        <f ca="1">OFFSET($DM$305,INT((ROWS($1:131)-1)/2),MOD(ROWS($1:131)+1,2))</f>
        <v/>
      </c>
      <c r="EU139" s="7" t="str">
        <f ca="1">IF(ES139="","",IF(ES139=0,"",IF(ES139="AB","",RANK(ES139,$ES$9:$ES$180,1)+COUNTIF($ES$9:ES139,ES139)-1)))</f>
        <v/>
      </c>
      <c r="EV139" s="468" t="str">
        <f t="shared" ca="1" si="40"/>
        <v/>
      </c>
      <c r="EW139" s="469"/>
      <c r="EX139" s="7"/>
      <c r="EY139" s="7"/>
      <c r="EZ139" s="7"/>
      <c r="FA139" s="7"/>
      <c r="FB139" s="7"/>
      <c r="FC139" s="7"/>
      <c r="FD139" s="7"/>
      <c r="FE139" s="7"/>
      <c r="FF139" s="7"/>
      <c r="FG139" s="7"/>
    </row>
    <row r="140" spans="1:163" ht="15.75" customHeight="1" x14ac:dyDescent="0.4">
      <c r="A140" s="1639"/>
      <c r="B140" s="1483"/>
      <c r="C140" s="232" t="str">
        <f>IF(ISBLANK('JOURNÉE 2'!C141),"",'JOURNÉE 2'!C141)</f>
        <v/>
      </c>
      <c r="D140" s="98" t="str">
        <f>IF(ISBLANK('JOURNÉE 2'!D141),"",'JOURNÉE 2'!D141)</f>
        <v/>
      </c>
      <c r="E140" s="98" t="str">
        <f>IF(ISBLANK('JOURNÉE 2'!E141),"",'JOURNÉE 2'!E141)</f>
        <v/>
      </c>
      <c r="F140" s="87" t="str">
        <f>IF(ISBLANK('JOURNÉE 2'!F141),"",'JOURNÉE 2'!F141)</f>
        <v/>
      </c>
      <c r="G140" s="87" t="str">
        <f>IF(ISBLANK('JOURNÉE 2'!G141),"",'JOURNÉE 2'!G141)</f>
        <v/>
      </c>
      <c r="H140" s="470" t="str">
        <f>IF(ISBLANK('JOURNÉE 2'!I141),"",'JOURNÉE 2'!I141)</f>
        <v/>
      </c>
      <c r="I140" s="1833"/>
      <c r="J140" s="1465"/>
      <c r="K140" s="1465"/>
      <c r="L140" s="1465"/>
      <c r="M140" s="87"/>
      <c r="N140" s="87"/>
      <c r="O140" s="87"/>
      <c r="P140" s="87"/>
      <c r="Q140" s="1847"/>
      <c r="R140" s="1465"/>
      <c r="S140" s="1465"/>
      <c r="T140" s="1465"/>
      <c r="U140" s="1465"/>
      <c r="V140" s="1465"/>
      <c r="W140" s="279" t="str">
        <f>IF(ISBLANK('JOURNÉE 2'!U141),"",'JOURNÉE 2'!U141)</f>
        <v/>
      </c>
      <c r="X140" s="83" t="str">
        <f t="shared" si="0"/>
        <v/>
      </c>
      <c r="Y140" s="140" t="str">
        <f>IF('JOURNÉE 1'!AB141=0,"",'JOURNÉE 1'!AB141)</f>
        <v/>
      </c>
      <c r="Z140" s="83" t="str">
        <f t="shared" si="1"/>
        <v/>
      </c>
      <c r="AA140" s="83" t="str">
        <f t="shared" si="71"/>
        <v/>
      </c>
      <c r="AB140" s="118" t="str">
        <f t="shared" si="65"/>
        <v/>
      </c>
      <c r="AC140" s="83" t="str">
        <f t="shared" si="3"/>
        <v/>
      </c>
      <c r="AD140" s="83" t="str">
        <f>IF('JOURNÉE 1'!AG141="","",'JOURNÉE 1'!AG141)</f>
        <v/>
      </c>
      <c r="AE140" s="455" t="str">
        <f t="shared" si="4"/>
        <v/>
      </c>
      <c r="AF140" s="85" t="str">
        <f t="shared" si="67"/>
        <v/>
      </c>
      <c r="AG140" s="85" t="str">
        <f t="shared" si="6"/>
        <v/>
      </c>
      <c r="AH140" s="85"/>
      <c r="AI140" s="85"/>
      <c r="AJ140" s="87"/>
      <c r="AK140" s="136"/>
      <c r="AL140" s="276" t="str">
        <f t="shared" si="7"/>
        <v/>
      </c>
      <c r="AM140" s="87" t="str">
        <f t="shared" si="8"/>
        <v/>
      </c>
      <c r="AN140" s="471" t="str">
        <f t="shared" si="68"/>
        <v/>
      </c>
      <c r="AO140" s="471" t="str">
        <f t="shared" si="10"/>
        <v/>
      </c>
      <c r="AP140" s="457" t="str">
        <f t="shared" si="11"/>
        <v/>
      </c>
      <c r="AQ140" s="270" t="str">
        <f>IF('JOURNÉE 1'!AP141="","",'JOURNÉE 1'!AP141)</f>
        <v/>
      </c>
      <c r="AR140" s="270" t="str">
        <f>IF('JOURNÉE 1'!AT141="","",'JOURNÉE 1'!AT141)</f>
        <v/>
      </c>
      <c r="AS140" s="270" t="str">
        <f t="shared" si="61"/>
        <v/>
      </c>
      <c r="AT140" s="270" t="str">
        <f t="shared" si="13"/>
        <v/>
      </c>
      <c r="AU140" s="270"/>
      <c r="AV140" s="286"/>
      <c r="AW140" s="270"/>
      <c r="AX140" s="270"/>
      <c r="AY140" s="270" t="str">
        <f t="shared" si="69"/>
        <v/>
      </c>
      <c r="AZ140" s="271" t="str">
        <f t="shared" si="15"/>
        <v/>
      </c>
      <c r="BA140" s="272" t="str">
        <f t="shared" si="16"/>
        <v/>
      </c>
      <c r="BB140" s="273" t="str">
        <f t="shared" si="66"/>
        <v/>
      </c>
      <c r="BC140" s="472" t="str">
        <f t="shared" si="18"/>
        <v/>
      </c>
      <c r="BD140" s="319"/>
      <c r="BE140" s="278" t="str">
        <f t="shared" si="19"/>
        <v/>
      </c>
      <c r="BF140" s="1639"/>
      <c r="BG140" s="1639"/>
      <c r="BH140" s="1833"/>
      <c r="BI140" s="1465"/>
      <c r="BJ140" s="1849"/>
      <c r="BK140" s="277"/>
      <c r="BL140" s="11"/>
      <c r="BM140" s="1723"/>
      <c r="BN140" s="1528"/>
      <c r="BO140" s="1528"/>
      <c r="BP140" s="1528"/>
      <c r="BQ140" s="1528"/>
      <c r="BR140" s="1852"/>
      <c r="BS140" s="1528"/>
      <c r="BT140" s="1514"/>
      <c r="BU140" s="1528"/>
      <c r="BV140" s="1796"/>
      <c r="BW140" s="1798"/>
      <c r="BX140" s="474" t="str">
        <f t="shared" si="20"/>
        <v/>
      </c>
      <c r="BY140" s="475" t="str">
        <f>IF('JOURNÉE 1'!C141=0,"",'JOURNÉE 1'!C141)</f>
        <v/>
      </c>
      <c r="BZ140" s="7">
        <v>132</v>
      </c>
      <c r="CA140" s="1445" t="s">
        <v>1612</v>
      </c>
      <c r="CB140" s="1446">
        <v>36</v>
      </c>
      <c r="CC140" s="1447" t="s">
        <v>1614</v>
      </c>
      <c r="CD140" s="17" t="s">
        <v>434</v>
      </c>
      <c r="CE140" s="882" t="str">
        <f t="shared" si="70"/>
        <v>MAX3</v>
      </c>
      <c r="CF140" s="878" t="s">
        <v>618</v>
      </c>
      <c r="CG140" s="7"/>
      <c r="CH140" s="94"/>
      <c r="CI140" s="1301" t="str">
        <f>IF(ISNA(VLOOKUP(CA140,'JOURNÉE 1'!$C$10:$AC$257,27,FALSE)),"",VLOOKUP(CA140,'JOURNÉE 1'!$C$10:$AC$257,27,FALSE))</f>
        <v/>
      </c>
      <c r="CJ140" s="465" t="str">
        <f>IF(ISNA(VLOOKUP(CA140,'JOURNÉE 2'!$C$10:$V$259,20,FALSE)),"",VLOOKUP(CA140,'JOURNÉE 2'!$C$10:$V$259,20,FALSE))</f>
        <v/>
      </c>
      <c r="CK140" s="1263" t="str">
        <f t="shared" si="48"/>
        <v/>
      </c>
      <c r="CL140" s="1266" t="s">
        <v>2029</v>
      </c>
      <c r="CM140" s="476" t="s">
        <v>2029</v>
      </c>
      <c r="CN140" s="476" t="s">
        <v>2029</v>
      </c>
      <c r="CO140" s="476" t="s">
        <v>2029</v>
      </c>
      <c r="CP140" s="476"/>
      <c r="CQ140" s="476"/>
      <c r="CR140" s="476"/>
      <c r="CS140" s="476"/>
      <c r="CT140" s="476"/>
      <c r="CU140" s="477"/>
      <c r="CV140" s="476"/>
      <c r="CW140" s="1270"/>
      <c r="CX140" s="11"/>
      <c r="CY140" s="1551"/>
      <c r="CZ140" s="7" t="str">
        <f>IF('JOURNÉE 2'!C69="","",'JOURNÉE 2'!C69)</f>
        <v/>
      </c>
      <c r="DA140" s="7" t="str">
        <f t="shared" si="51"/>
        <v/>
      </c>
      <c r="DB140" s="7" t="str">
        <f>IF('JOURNÉE 2'!V69="","",'JOURNÉE 2'!V69)</f>
        <v/>
      </c>
      <c r="DC140" s="7" t="str">
        <f>IF('JOURNÉE 2'!AJ69=0,"",'JOURNÉE 2'!AJ69)</f>
        <v/>
      </c>
      <c r="DD140" s="17" t="str">
        <f>IF(ISNA(VLOOKUP(BX68,'JOURNÉE 1'!$C$46:$AP$81,1,FALSE)),"",VLOOKUP(BX68,'JOURNÉE 1'!$C$46:$AP$81,1,FALSE))</f>
        <v/>
      </c>
      <c r="DE140" s="7" t="str">
        <f t="array" ref="DE140">IFERROR(INDEX(DD$81:DD$116,SMALL(IF(FREQUENCY(IF(DD$81:DD$152&lt;&gt;"",MATCH(DD$81:DD$152,DD$81:DD$152,0),""),ROW(DD$81:DD$152)-81)&gt;1,ROW(DD$81:DD$152)-81,""),ROW(A60))),"")</f>
        <v/>
      </c>
      <c r="DF140" s="468" t="str">
        <f t="array" ref="DF140">IF(DE140="","",MIN(IF(CZ$81:CZ$152=$DE140,DB$81:DB$152,"")))</f>
        <v/>
      </c>
      <c r="DG140" s="468" t="str">
        <f t="array" ref="DG140">IF(DE140="","",MIN(IF(CZ$81:CZ$152=$DE140,DC$81:DC$152,"")))</f>
        <v/>
      </c>
      <c r="DH140" s="7" t="str">
        <f>IF(ISNA(VLOOKUP(DD140,'JOURNÉE 2'!$C$46:$V$81,16,FALSE)),"",VLOOKUP(DD140,'JOURNÉE 2'!$C$46:$V$81,16,FALSE))</f>
        <v/>
      </c>
      <c r="DI140" s="7" t="str">
        <f>IF(ISNA(VLOOKUP(DD140,'JOURNÉE 2'!$C$46:$AJ$81,26,FALSE)),"",VLOOKUP(DD140,'JOURNÉE 2'!$C$46:$AJ$81,26,FALSE))</f>
        <v/>
      </c>
      <c r="DJ140" s="7" t="str">
        <f t="shared" si="24"/>
        <v/>
      </c>
      <c r="DK140" s="7" t="str">
        <f t="shared" si="25"/>
        <v/>
      </c>
      <c r="DL140" s="468" t="str">
        <f t="shared" si="26"/>
        <v/>
      </c>
      <c r="DM140" s="468" t="str">
        <f t="shared" si="27"/>
        <v/>
      </c>
      <c r="DN140" s="7" t="str">
        <f t="shared" si="28"/>
        <v/>
      </c>
      <c r="DO140" s="7"/>
      <c r="DP140" s="7"/>
      <c r="DQ140" s="7"/>
      <c r="DR140" s="11"/>
      <c r="DS140" s="469" t="str">
        <f ca="1">OFFSET($DK$9,INT((ROWS($1:132)-1)/2),MOD(ROWS($1:132)+1,2))</f>
        <v/>
      </c>
      <c r="DT140" s="7" t="str">
        <f t="shared" ca="1" si="29"/>
        <v/>
      </c>
      <c r="DU140" s="468" t="str">
        <f ca="1">OFFSET($DM$9,INT((ROWS($1:132)-1)/2),MOD(ROWS($1:132)+1,2))</f>
        <v/>
      </c>
      <c r="DV140" s="7" t="str">
        <f ca="1">IF(DT140="","",IF(DT140=0,"",IF(DT140="AB","",RANK(DT140,$DT$9:$DT$151,1)+COUNTIF($DT$9:DT140,DT140)-1)))</f>
        <v/>
      </c>
      <c r="DW140" s="468" t="str">
        <f t="shared" ca="1" si="30"/>
        <v/>
      </c>
      <c r="DX140" s="469" t="str">
        <f ca="1">OFFSET($DK$81,INT((ROWS($1:132)-1)/2),MOD(ROWS($1:132)+1,2))</f>
        <v/>
      </c>
      <c r="DY140" s="7" t="str">
        <f t="shared" ca="1" si="31"/>
        <v/>
      </c>
      <c r="DZ140" s="468" t="str">
        <f ca="1">OFFSET($DM$81,INT((ROWS($1:132)-1)/2),MOD(ROWS($1:132)+1,2))</f>
        <v/>
      </c>
      <c r="EA140" s="7" t="str">
        <f ca="1">IF(DY140="","",IF(DY140=0,"",IF(DY140="AB","",RANK(DY140,$DY$9:$DY$151,1)+COUNTIF($DY$9:DY140,DY140)-1)))</f>
        <v/>
      </c>
      <c r="EB140" s="468" t="str">
        <f t="shared" ca="1" si="32"/>
        <v/>
      </c>
      <c r="EC140" s="475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469" t="str">
        <f ca="1">OFFSET($DK$305,INT((ROWS($1:132)-1)/2),MOD(ROWS($1:132)+1,2))</f>
        <v/>
      </c>
      <c r="ES140" s="7" t="str">
        <f t="shared" ca="1" si="39"/>
        <v/>
      </c>
      <c r="ET140" s="468" t="str">
        <f ca="1">OFFSET($DM$305,INT((ROWS($1:132)-1)/2),MOD(ROWS($1:132)+1,2))</f>
        <v/>
      </c>
      <c r="EU140" s="7" t="str">
        <f ca="1">IF(ES140="","",IF(ES140=0,"",IF(ES140="AB","",RANK(ES140,$ES$9:$ES$180,1)+COUNTIF($ES$9:ES140,ES140)-1)))</f>
        <v/>
      </c>
      <c r="EV140" s="468" t="str">
        <f t="shared" ca="1" si="40"/>
        <v/>
      </c>
      <c r="EW140" s="469"/>
      <c r="EX140" s="7"/>
      <c r="EY140" s="7"/>
      <c r="EZ140" s="7"/>
      <c r="FA140" s="7"/>
      <c r="FB140" s="7"/>
      <c r="FC140" s="7"/>
      <c r="FD140" s="7"/>
      <c r="FE140" s="7"/>
      <c r="FF140" s="7"/>
      <c r="FG140" s="7"/>
    </row>
    <row r="141" spans="1:163" ht="15.75" customHeight="1" x14ac:dyDescent="0.4">
      <c r="A141" s="1639"/>
      <c r="B141" s="1830"/>
      <c r="C141" s="232" t="str">
        <f>IF(ISBLANK('JOURNÉE 2'!C142),"",'JOURNÉE 2'!C142)</f>
        <v/>
      </c>
      <c r="D141" s="98" t="str">
        <f>IF(ISBLANK('JOURNÉE 2'!D142),"",'JOURNÉE 2'!D142)</f>
        <v/>
      </c>
      <c r="E141" s="98" t="str">
        <f>IF(ISBLANK('JOURNÉE 2'!E142),"",'JOURNÉE 2'!E142)</f>
        <v/>
      </c>
      <c r="F141" s="87" t="str">
        <f>IF(ISBLANK('JOURNÉE 2'!F142),"",'JOURNÉE 2'!F142)</f>
        <v/>
      </c>
      <c r="G141" s="87" t="str">
        <f>IF(ISBLANK('JOURNÉE 2'!G142),"",'JOURNÉE 2'!G142)</f>
        <v/>
      </c>
      <c r="H141" s="470" t="str">
        <f>IF(ISBLANK('JOURNÉE 2'!I142),"",'JOURNÉE 2'!I142)</f>
        <v/>
      </c>
      <c r="I141" s="1823" t="str">
        <f>IF(ISBLANK('JOURNÉE 2'!K142),"",'JOURNÉE 2'!K142)</f>
        <v/>
      </c>
      <c r="J141" s="1815" t="str">
        <f>IF(OR(I141="",I141=0,I141=999),"",I141)</f>
        <v/>
      </c>
      <c r="K141" s="1815" t="str">
        <f>IF('JOURNÉE 1'!K142=0,"",'JOURNÉE 1'!K142)</f>
        <v/>
      </c>
      <c r="L141" s="1815" t="str">
        <f>IF(OR(K141="",K141=0,K141=999),"",K141)</f>
        <v/>
      </c>
      <c r="M141" s="87"/>
      <c r="N141" s="87"/>
      <c r="O141" s="87"/>
      <c r="P141" s="87"/>
      <c r="Q141" s="1846" t="str">
        <f>IF(I141="","",I141-$BE$5)</f>
        <v/>
      </c>
      <c r="R141" s="1815" t="str">
        <f>IF(I141="","",RANK(I141,($I$9:$K$260),1))</f>
        <v/>
      </c>
      <c r="S141" s="1815" t="str">
        <f>IF(R141&gt;20,"",IF(R141&lt;=190,40-((R141-1)*2),1))</f>
        <v/>
      </c>
      <c r="T141" s="1485" t="str">
        <f>IF(OR(I141=""),"",RANK(I141,($I$123:$I$147),1))</f>
        <v/>
      </c>
      <c r="U141" s="1485" t="str">
        <f>IF(OR(K141=""),"",RANK(K141,($K$123:$K$147),1))</f>
        <v/>
      </c>
      <c r="V141" s="1485" t="str">
        <f>IF(T141="","",IF(T141&gt;3,"",IF(T141=1,I141,IF(T141=2,I141,IF(T141=3,I141)))))</f>
        <v/>
      </c>
      <c r="W141" s="279" t="str">
        <f>IF(ISBLANK('JOURNÉE 2'!U142),"",'JOURNÉE 2'!U142)</f>
        <v/>
      </c>
      <c r="X141" s="83" t="str">
        <f t="shared" si="0"/>
        <v/>
      </c>
      <c r="Y141" s="140" t="str">
        <f>IF('JOURNÉE 1'!AB142=0,"",'JOURNÉE 1'!AB142)</f>
        <v/>
      </c>
      <c r="Z141" s="83" t="str">
        <f t="shared" si="1"/>
        <v/>
      </c>
      <c r="AA141" s="83" t="str">
        <f t="shared" si="71"/>
        <v/>
      </c>
      <c r="AB141" s="118" t="str">
        <f t="shared" si="65"/>
        <v/>
      </c>
      <c r="AC141" s="83" t="str">
        <f t="shared" si="3"/>
        <v/>
      </c>
      <c r="AD141" s="83" t="str">
        <f>IF('JOURNÉE 1'!AG142="","",'JOURNÉE 1'!AG142)</f>
        <v/>
      </c>
      <c r="AE141" s="455" t="str">
        <f t="shared" si="4"/>
        <v/>
      </c>
      <c r="AF141" s="471" t="str">
        <f t="shared" si="67"/>
        <v/>
      </c>
      <c r="AG141" s="471" t="str">
        <f t="shared" si="6"/>
        <v/>
      </c>
      <c r="AH141" s="471"/>
      <c r="AI141" s="471"/>
      <c r="AJ141" s="83"/>
      <c r="AK141" s="140"/>
      <c r="AL141" s="276" t="str">
        <f t="shared" si="7"/>
        <v/>
      </c>
      <c r="AM141" s="83" t="str">
        <f t="shared" si="8"/>
        <v/>
      </c>
      <c r="AN141" s="471" t="str">
        <f t="shared" si="68"/>
        <v/>
      </c>
      <c r="AO141" s="471" t="str">
        <f t="shared" si="10"/>
        <v/>
      </c>
      <c r="AP141" s="457" t="str">
        <f t="shared" si="11"/>
        <v/>
      </c>
      <c r="AQ141" s="270" t="str">
        <f>IF('JOURNÉE 1'!AP142="","",'JOURNÉE 1'!AP142)</f>
        <v/>
      </c>
      <c r="AR141" s="270" t="str">
        <f>IF('JOURNÉE 1'!AT142="","",'JOURNÉE 1'!AT142)</f>
        <v/>
      </c>
      <c r="AS141" s="270" t="str">
        <f t="shared" si="61"/>
        <v/>
      </c>
      <c r="AT141" s="270" t="str">
        <f t="shared" si="13"/>
        <v/>
      </c>
      <c r="AU141" s="270"/>
      <c r="AV141" s="286"/>
      <c r="AW141" s="270"/>
      <c r="AX141" s="270"/>
      <c r="AY141" s="270" t="str">
        <f t="shared" si="69"/>
        <v/>
      </c>
      <c r="AZ141" s="271" t="str">
        <f t="shared" si="15"/>
        <v/>
      </c>
      <c r="BA141" s="272" t="str">
        <f t="shared" si="16"/>
        <v/>
      </c>
      <c r="BB141" s="273" t="str">
        <f t="shared" si="66"/>
        <v/>
      </c>
      <c r="BC141" s="472" t="str">
        <f t="shared" si="18"/>
        <v/>
      </c>
      <c r="BD141" s="319"/>
      <c r="BE141" s="278" t="str">
        <f t="shared" si="19"/>
        <v/>
      </c>
      <c r="BF141" s="1639"/>
      <c r="BG141" s="1639"/>
      <c r="BH141" s="1823" t="str">
        <f>IF('JOURNÉE 1'!K142=0,"",'JOURNÉE 1'!K142)</f>
        <v/>
      </c>
      <c r="BI141" s="1815" t="str">
        <f>IF(ISBLANK('JOURNÉE 2'!K142),"",'JOURNÉE 2'!K142)</f>
        <v/>
      </c>
      <c r="BJ141" s="1817" t="str">
        <f>IF(BW141="","",BW141)</f>
        <v/>
      </c>
      <c r="BK141" s="277"/>
      <c r="BL141" s="11"/>
      <c r="BM141" s="1513" t="str">
        <f>IF(OR(C141="",C142=""),"",CONCATENATE(C141,C142))</f>
        <v/>
      </c>
      <c r="BN141" s="1606" t="str">
        <f>IF(OR('JOURNÉE 1'!C142="",'JOURNÉE 1'!C143=""),"",CONCATENATE('JOURNÉE 1'!C142,'JOURNÉE 1'!C143))</f>
        <v/>
      </c>
      <c r="BO141" s="1606" t="str">
        <f>IF(I141="","",I141)</f>
        <v/>
      </c>
      <c r="BP141" s="1855">
        <f>IF(ISNA(VLOOKUP(BM141,'JOURNÉE 1'!$BI$10:$BK$257,2,FALSE)),"",VLOOKUP(BM141,'JOURNÉE 1'!$BI$10:$BK$257,2,FALSE))</f>
        <v>0</v>
      </c>
      <c r="BQ141" s="1606" t="str">
        <f>IF(BO141="","",MIN(BO141:BP141))</f>
        <v/>
      </c>
      <c r="BR141" s="1851" t="str">
        <f>IF(BS141="","",MIN(BS141:BT141))</f>
        <v/>
      </c>
      <c r="BS141" s="1606" t="str">
        <f>IF('JOURNÉE 1'!L142=0,"",'JOURNÉE 1'!L142)</f>
        <v/>
      </c>
      <c r="BT141" s="1809" t="str">
        <f>IF(ISNA(VLOOKUP(BN141,'JOURNÉE 2'!$BE$10:$BF$257,2,FALSE)),"",VLOOKUP(BN141,'JOURNÉE 2'!$BE$10:$BF$257,2,FALSE))</f>
        <v/>
      </c>
      <c r="BU141" s="1606" t="str">
        <f>IF(BT141=BR141,"",BR141)</f>
        <v/>
      </c>
      <c r="BV141" s="1795" t="str">
        <f>IF(BP141=BQ141,"",BQ141)</f>
        <v/>
      </c>
      <c r="BW141" s="1797"/>
      <c r="BX141" s="474" t="str">
        <f t="shared" si="20"/>
        <v/>
      </c>
      <c r="BY141" s="475" t="str">
        <f>IF('JOURNÉE 1'!C142=0,"",'JOURNÉE 1'!C142)</f>
        <v/>
      </c>
      <c r="BZ141" s="7">
        <v>133</v>
      </c>
      <c r="CA141" s="1445" t="s">
        <v>85</v>
      </c>
      <c r="CB141" s="1446">
        <v>-1.6</v>
      </c>
      <c r="CC141" s="1447" t="s">
        <v>615</v>
      </c>
      <c r="CD141" s="17" t="s">
        <v>434</v>
      </c>
      <c r="CE141" s="882" t="str">
        <f t="shared" si="70"/>
        <v>MAX1</v>
      </c>
      <c r="CF141" s="878" t="s">
        <v>620</v>
      </c>
      <c r="CG141" s="7"/>
      <c r="CH141" s="94"/>
      <c r="CI141" s="1301" t="str">
        <f>IF(ISNA(VLOOKUP(CA141,'JOURNÉE 1'!$C$10:$AC$257,27,FALSE)),"",VLOOKUP(CA141,'JOURNÉE 1'!$C$10:$AC$257,27,FALSE))</f>
        <v/>
      </c>
      <c r="CJ141" s="465" t="str">
        <f>IF(ISNA(VLOOKUP(CA141,'JOURNÉE 2'!$C$10:$V$259,20,FALSE)),"",VLOOKUP(CA141,'JOURNÉE 2'!$C$10:$V$259,20,FALSE))</f>
        <v/>
      </c>
      <c r="CK141" s="1263" t="str">
        <f t="shared" si="48"/>
        <v/>
      </c>
      <c r="CL141" s="1266">
        <v>75</v>
      </c>
      <c r="CM141" s="476" t="s">
        <v>2029</v>
      </c>
      <c r="CN141" s="476">
        <v>69</v>
      </c>
      <c r="CO141" s="476" t="s">
        <v>2029</v>
      </c>
      <c r="CP141" s="476"/>
      <c r="CQ141" s="476"/>
      <c r="CR141" s="476"/>
      <c r="CS141" s="476"/>
      <c r="CT141" s="476"/>
      <c r="CU141" s="477"/>
      <c r="CV141" s="476"/>
      <c r="CW141" s="1270"/>
      <c r="CX141" s="11"/>
      <c r="CY141" s="1551"/>
      <c r="CZ141" s="7" t="str">
        <f>IF('JOURNÉE 2'!C70="","",'JOURNÉE 2'!C70)</f>
        <v/>
      </c>
      <c r="DA141" s="7" t="str">
        <f t="shared" si="51"/>
        <v/>
      </c>
      <c r="DB141" s="7" t="str">
        <f>IF('JOURNÉE 2'!V70="","",'JOURNÉE 2'!V70)</f>
        <v/>
      </c>
      <c r="DC141" s="7" t="str">
        <f>IF('JOURNÉE 2'!AJ70=0,"",'JOURNÉE 2'!AJ70)</f>
        <v/>
      </c>
      <c r="DD141" s="17" t="str">
        <f>IF(ISNA(VLOOKUP(BX69,'JOURNÉE 1'!$C$46:$AP$81,1,FALSE)),"",VLOOKUP(BX69,'JOURNÉE 1'!$C$46:$AP$81,1,FALSE))</f>
        <v/>
      </c>
      <c r="DE141" s="7" t="str">
        <f t="array" ref="DE141">IFERROR(INDEX(DD$81:DD$116,SMALL(IF(FREQUENCY(IF(DD$81:DD$152&lt;&gt;"",MATCH(DD$81:DD$152,DD$81:DD$152,0),""),ROW(DD$81:DD$152)-81)&gt;1,ROW(DD$81:DD$152)-81,""),ROW(A61))),"")</f>
        <v/>
      </c>
      <c r="DF141" s="468" t="str">
        <f t="array" ref="DF141">IF(DE141="","",MIN(IF(CZ$81:CZ$152=$DE141,DB$81:DB$152,"")))</f>
        <v/>
      </c>
      <c r="DG141" s="468" t="str">
        <f t="array" ref="DG141">IF(DE141="","",MIN(IF(CZ$81:CZ$152=$DE141,DC$81:DC$152,"")))</f>
        <v/>
      </c>
      <c r="DH141" s="7" t="str">
        <f>IF(ISNA(VLOOKUP(DD141,'JOURNÉE 2'!$C$46:$V$81,16,FALSE)),"",VLOOKUP(DD141,'JOURNÉE 2'!$C$46:$V$81,16,FALSE))</f>
        <v/>
      </c>
      <c r="DI141" s="7" t="str">
        <f>IF(ISNA(VLOOKUP(DD141,'JOURNÉE 2'!$C$46:$AJ$81,26,FALSE)),"",VLOOKUP(DD141,'JOURNÉE 2'!$C$46:$AJ$81,26,FALSE))</f>
        <v/>
      </c>
      <c r="DJ141" s="7" t="str">
        <f t="shared" si="24"/>
        <v/>
      </c>
      <c r="DK141" s="7" t="str">
        <f t="shared" si="25"/>
        <v/>
      </c>
      <c r="DL141" s="468" t="str">
        <f t="shared" si="26"/>
        <v/>
      </c>
      <c r="DM141" s="468" t="str">
        <f t="shared" si="27"/>
        <v/>
      </c>
      <c r="DN141" s="7" t="str">
        <f t="shared" si="28"/>
        <v/>
      </c>
      <c r="DO141" s="7"/>
      <c r="DP141" s="7"/>
      <c r="DQ141" s="7"/>
      <c r="DR141" s="11"/>
      <c r="DS141" s="469" t="str">
        <f ca="1">OFFSET($DK$9,INT((ROWS($1:133)-1)/2),MOD(ROWS($1:133)+1,2))</f>
        <v/>
      </c>
      <c r="DT141" s="7" t="str">
        <f t="shared" ca="1" si="29"/>
        <v/>
      </c>
      <c r="DU141" s="468" t="str">
        <f ca="1">OFFSET($DM$9,INT((ROWS($1:133)-1)/2),MOD(ROWS($1:133)+1,2))</f>
        <v/>
      </c>
      <c r="DV141" s="7" t="str">
        <f ca="1">IF(DT141="","",IF(DT141=0,"",IF(DT141="AB","",RANK(DT141,$DT$9:$DT$151,1)+COUNTIF($DT$9:DT141,DT141)-1)))</f>
        <v/>
      </c>
      <c r="DW141" s="468" t="str">
        <f t="shared" ca="1" si="30"/>
        <v/>
      </c>
      <c r="DX141" s="469" t="str">
        <f ca="1">OFFSET($DK$81,INT((ROWS($1:133)-1)/2),MOD(ROWS($1:133)+1,2))</f>
        <v/>
      </c>
      <c r="DY141" s="7" t="str">
        <f t="shared" ca="1" si="31"/>
        <v/>
      </c>
      <c r="DZ141" s="468" t="str">
        <f ca="1">OFFSET($DM$81,INT((ROWS($1:133)-1)/2),MOD(ROWS($1:133)+1,2))</f>
        <v/>
      </c>
      <c r="EA141" s="7" t="str">
        <f ca="1">IF(DY141="","",IF(DY141=0,"",IF(DY141="AB","",RANK(DY141,$DY$9:$DY$151,1)+COUNTIF($DY$9:DY141,DY141)-1)))</f>
        <v/>
      </c>
      <c r="EB141" s="468" t="str">
        <f t="shared" ca="1" si="32"/>
        <v/>
      </c>
      <c r="EC141" s="475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469" t="str">
        <f ca="1">OFFSET($DK$305,INT((ROWS($1:133)-1)/2),MOD(ROWS($1:133)+1,2))</f>
        <v/>
      </c>
      <c r="ES141" s="7" t="str">
        <f t="shared" ca="1" si="39"/>
        <v/>
      </c>
      <c r="ET141" s="468" t="str">
        <f ca="1">OFFSET($DM$305,INT((ROWS($1:133)-1)/2),MOD(ROWS($1:133)+1,2))</f>
        <v/>
      </c>
      <c r="EU141" s="7" t="str">
        <f ca="1">IF(ES141="","",IF(ES141=0,"",IF(ES141="AB","",RANK(ES141,$ES$9:$ES$180,1)+COUNTIF($ES$9:ES141,ES141)-1)))</f>
        <v/>
      </c>
      <c r="EV141" s="468" t="str">
        <f t="shared" ca="1" si="40"/>
        <v/>
      </c>
      <c r="EW141" s="469"/>
      <c r="EX141" s="7"/>
      <c r="EY141" s="7"/>
      <c r="EZ141" s="7"/>
      <c r="FA141" s="7"/>
      <c r="FB141" s="7"/>
      <c r="FC141" s="7"/>
      <c r="FD141" s="7"/>
      <c r="FE141" s="7"/>
      <c r="FF141" s="7"/>
      <c r="FG141" s="7"/>
    </row>
    <row r="142" spans="1:163" ht="15.75" customHeight="1" x14ac:dyDescent="0.4">
      <c r="A142" s="1639"/>
      <c r="B142" s="1483"/>
      <c r="C142" s="232" t="str">
        <f>IF(ISBLANK('JOURNÉE 2'!C143),"",'JOURNÉE 2'!C143)</f>
        <v/>
      </c>
      <c r="D142" s="98" t="str">
        <f>IF(ISBLANK('JOURNÉE 2'!D143),"",'JOURNÉE 2'!D143)</f>
        <v/>
      </c>
      <c r="E142" s="98" t="str">
        <f>IF(ISBLANK('JOURNÉE 2'!E143),"",'JOURNÉE 2'!E143)</f>
        <v/>
      </c>
      <c r="F142" s="87" t="str">
        <f>IF(ISBLANK('JOURNÉE 2'!F143),"",'JOURNÉE 2'!F143)</f>
        <v/>
      </c>
      <c r="G142" s="87" t="str">
        <f>IF(ISBLANK('JOURNÉE 2'!G143),"",'JOURNÉE 2'!G143)</f>
        <v/>
      </c>
      <c r="H142" s="470" t="str">
        <f>IF(ISBLANK('JOURNÉE 2'!I143),"",'JOURNÉE 2'!I143)</f>
        <v/>
      </c>
      <c r="I142" s="1833"/>
      <c r="J142" s="1465"/>
      <c r="K142" s="1465"/>
      <c r="L142" s="1465"/>
      <c r="M142" s="87"/>
      <c r="N142" s="87"/>
      <c r="O142" s="87"/>
      <c r="P142" s="87"/>
      <c r="Q142" s="1847"/>
      <c r="R142" s="1465"/>
      <c r="S142" s="1465"/>
      <c r="T142" s="1465"/>
      <c r="U142" s="1465"/>
      <c r="V142" s="1465"/>
      <c r="W142" s="279" t="str">
        <f>IF(ISBLANK('JOURNÉE 2'!U143),"",'JOURNÉE 2'!U143)</f>
        <v/>
      </c>
      <c r="X142" s="83" t="str">
        <f t="shared" si="0"/>
        <v/>
      </c>
      <c r="Y142" s="140" t="str">
        <f>IF('JOURNÉE 1'!AB143=0,"",'JOURNÉE 1'!AB143)</f>
        <v/>
      </c>
      <c r="Z142" s="83" t="str">
        <f t="shared" si="1"/>
        <v/>
      </c>
      <c r="AA142" s="83" t="str">
        <f t="shared" si="71"/>
        <v/>
      </c>
      <c r="AB142" s="118" t="str">
        <f t="shared" si="65"/>
        <v/>
      </c>
      <c r="AC142" s="83" t="str">
        <f t="shared" si="3"/>
        <v/>
      </c>
      <c r="AD142" s="83" t="str">
        <f>IF('JOURNÉE 1'!AG143="","",'JOURNÉE 1'!AG143)</f>
        <v/>
      </c>
      <c r="AE142" s="455" t="str">
        <f t="shared" si="4"/>
        <v/>
      </c>
      <c r="AF142" s="471" t="str">
        <f t="shared" si="67"/>
        <v/>
      </c>
      <c r="AG142" s="471" t="str">
        <f t="shared" si="6"/>
        <v/>
      </c>
      <c r="AH142" s="471"/>
      <c r="AI142" s="471"/>
      <c r="AJ142" s="83"/>
      <c r="AK142" s="140"/>
      <c r="AL142" s="276" t="str">
        <f t="shared" si="7"/>
        <v/>
      </c>
      <c r="AM142" s="83" t="str">
        <f t="shared" si="8"/>
        <v/>
      </c>
      <c r="AN142" s="471" t="str">
        <f t="shared" si="68"/>
        <v/>
      </c>
      <c r="AO142" s="471" t="str">
        <f t="shared" si="10"/>
        <v/>
      </c>
      <c r="AP142" s="457" t="str">
        <f t="shared" si="11"/>
        <v/>
      </c>
      <c r="AQ142" s="270" t="str">
        <f>IF('JOURNÉE 1'!AP143="","",'JOURNÉE 1'!AP143)</f>
        <v/>
      </c>
      <c r="AR142" s="270" t="str">
        <f>IF('JOURNÉE 1'!AT143="","",'JOURNÉE 1'!AT143)</f>
        <v/>
      </c>
      <c r="AS142" s="270" t="str">
        <f t="shared" si="61"/>
        <v/>
      </c>
      <c r="AT142" s="270" t="str">
        <f t="shared" si="13"/>
        <v/>
      </c>
      <c r="AU142" s="270"/>
      <c r="AV142" s="286"/>
      <c r="AW142" s="270"/>
      <c r="AX142" s="270"/>
      <c r="AY142" s="270" t="str">
        <f t="shared" si="69"/>
        <v/>
      </c>
      <c r="AZ142" s="271" t="str">
        <f t="shared" si="15"/>
        <v/>
      </c>
      <c r="BA142" s="272" t="str">
        <f t="shared" si="16"/>
        <v/>
      </c>
      <c r="BB142" s="273" t="str">
        <f t="shared" si="66"/>
        <v/>
      </c>
      <c r="BC142" s="472" t="str">
        <f t="shared" si="18"/>
        <v/>
      </c>
      <c r="BD142" s="319"/>
      <c r="BE142" s="278" t="str">
        <f t="shared" si="19"/>
        <v/>
      </c>
      <c r="BF142" s="1639"/>
      <c r="BG142" s="1639"/>
      <c r="BH142" s="1833"/>
      <c r="BI142" s="1465"/>
      <c r="BJ142" s="1849"/>
      <c r="BK142" s="277"/>
      <c r="BL142" s="11"/>
      <c r="BM142" s="1723"/>
      <c r="BN142" s="1528"/>
      <c r="BO142" s="1528"/>
      <c r="BP142" s="1528"/>
      <c r="BQ142" s="1528"/>
      <c r="BR142" s="1852"/>
      <c r="BS142" s="1528"/>
      <c r="BT142" s="1514"/>
      <c r="BU142" s="1528"/>
      <c r="BV142" s="1796"/>
      <c r="BW142" s="1798"/>
      <c r="BX142" s="474" t="str">
        <f t="shared" si="20"/>
        <v/>
      </c>
      <c r="BY142" s="475" t="str">
        <f>IF('JOURNÉE 1'!C143=0,"",'JOURNÉE 1'!C143)</f>
        <v/>
      </c>
      <c r="BZ142" s="7">
        <v>134</v>
      </c>
      <c r="CA142" s="1445" t="s">
        <v>618</v>
      </c>
      <c r="CB142" s="1446">
        <v>36</v>
      </c>
      <c r="CC142" s="1447" t="s">
        <v>619</v>
      </c>
      <c r="CD142" s="17" t="s">
        <v>434</v>
      </c>
      <c r="CE142" s="882" t="str">
        <f t="shared" si="70"/>
        <v>MAX3</v>
      </c>
      <c r="CF142" s="878" t="s">
        <v>622</v>
      </c>
      <c r="CG142" s="7"/>
      <c r="CH142" s="94"/>
      <c r="CI142" s="1301" t="str">
        <f>IF(ISNA(VLOOKUP(CA142,'JOURNÉE 1'!$C$10:$AC$257,27,FALSE)),"",VLOOKUP(CA142,'JOURNÉE 1'!$C$10:$AC$257,27,FALSE))</f>
        <v/>
      </c>
      <c r="CJ142" s="465" t="str">
        <f>IF(ISNA(VLOOKUP(CA142,'JOURNÉE 2'!$C$10:$V$259,20,FALSE)),"",VLOOKUP(CA142,'JOURNÉE 2'!$C$10:$V$259,20,FALSE))</f>
        <v/>
      </c>
      <c r="CK142" s="1263" t="str">
        <f t="shared" si="48"/>
        <v/>
      </c>
      <c r="CL142" s="1266" t="s">
        <v>2029</v>
      </c>
      <c r="CM142" s="476" t="s">
        <v>2029</v>
      </c>
      <c r="CN142" s="476" t="s">
        <v>2029</v>
      </c>
      <c r="CO142" s="476" t="s">
        <v>2029</v>
      </c>
      <c r="CP142" s="476"/>
      <c r="CQ142" s="476"/>
      <c r="CR142" s="476"/>
      <c r="CS142" s="476"/>
      <c r="CT142" s="476"/>
      <c r="CU142" s="477"/>
      <c r="CV142" s="476"/>
      <c r="CW142" s="1270"/>
      <c r="CX142" s="11"/>
      <c r="CY142" s="1551"/>
      <c r="CZ142" s="7" t="str">
        <f>IF('JOURNÉE 2'!C71="","",'JOURNÉE 2'!C71)</f>
        <v/>
      </c>
      <c r="DA142" s="7" t="str">
        <f t="shared" si="51"/>
        <v/>
      </c>
      <c r="DB142" s="7" t="str">
        <f>IF('JOURNÉE 2'!V71="","",'JOURNÉE 2'!V71)</f>
        <v/>
      </c>
      <c r="DC142" s="7" t="str">
        <f>IF('JOURNÉE 2'!AJ71=0,"",'JOURNÉE 2'!AJ71)</f>
        <v/>
      </c>
      <c r="DD142" s="17" t="str">
        <f>IF(ISNA(VLOOKUP(BX70,'JOURNÉE 1'!$C$46:$AP$81,1,FALSE)),"",VLOOKUP(BX70,'JOURNÉE 1'!$C$46:$AP$81,1,FALSE))</f>
        <v/>
      </c>
      <c r="DE142" s="7" t="str">
        <f t="array" ref="DE142">IFERROR(INDEX(DD$81:DD$116,SMALL(IF(FREQUENCY(IF(DD$81:DD$152&lt;&gt;"",MATCH(DD$81:DD$152,DD$81:DD$152,0),""),ROW(DD$81:DD$152)-81)&gt;1,ROW(DD$81:DD$152)-81,""),ROW(A62))),"")</f>
        <v/>
      </c>
      <c r="DF142" s="468" t="str">
        <f t="array" ref="DF142">IF(DE142="","",MIN(IF(CZ$81:CZ$152=$DE142,DB$81:DB$152,"")))</f>
        <v/>
      </c>
      <c r="DG142" s="468" t="str">
        <f t="array" ref="DG142">IF(DE142="","",MIN(IF(CZ$81:CZ$152=$DE142,DC$81:DC$152,"")))</f>
        <v/>
      </c>
      <c r="DH142" s="7" t="str">
        <f>IF(ISNA(VLOOKUP(DD142,'JOURNÉE 2'!$C$46:$V$81,16,FALSE)),"",VLOOKUP(DD142,'JOURNÉE 2'!$C$46:$V$81,16,FALSE))</f>
        <v/>
      </c>
      <c r="DI142" s="7" t="str">
        <f>IF(ISNA(VLOOKUP(DD142,'JOURNÉE 2'!$C$46:$AJ$81,26,FALSE)),"",VLOOKUP(DD142,'JOURNÉE 2'!$C$46:$AJ$81,26,FALSE))</f>
        <v/>
      </c>
      <c r="DJ142" s="7" t="str">
        <f t="shared" si="24"/>
        <v/>
      </c>
      <c r="DK142" s="7" t="str">
        <f t="shared" si="25"/>
        <v/>
      </c>
      <c r="DL142" s="468" t="str">
        <f t="shared" si="26"/>
        <v/>
      </c>
      <c r="DM142" s="468" t="str">
        <f t="shared" si="27"/>
        <v/>
      </c>
      <c r="DN142" s="7" t="str">
        <f t="shared" si="28"/>
        <v/>
      </c>
      <c r="DO142" s="7"/>
      <c r="DP142" s="7"/>
      <c r="DQ142" s="7"/>
      <c r="DR142" s="11"/>
      <c r="DS142" s="469" t="str">
        <f ca="1">OFFSET($DK$9,INT((ROWS($1:134)-1)/2),MOD(ROWS($1:134)+1,2))</f>
        <v/>
      </c>
      <c r="DT142" s="7" t="str">
        <f t="shared" ca="1" si="29"/>
        <v/>
      </c>
      <c r="DU142" s="468" t="str">
        <f ca="1">OFFSET($DM$9,INT((ROWS($1:134)-1)/2),MOD(ROWS($1:134)+1,2))</f>
        <v/>
      </c>
      <c r="DV142" s="7" t="str">
        <f ca="1">IF(DT142="","",IF(DT142=0,"",IF(DT142="AB","",RANK(DT142,$DT$9:$DT$151,1)+COUNTIF($DT$9:DT142,DT142)-1)))</f>
        <v/>
      </c>
      <c r="DW142" s="468" t="str">
        <f t="shared" ca="1" si="30"/>
        <v/>
      </c>
      <c r="DX142" s="469" t="str">
        <f ca="1">OFFSET($DK$81,INT((ROWS($1:134)-1)/2),MOD(ROWS($1:134)+1,2))</f>
        <v/>
      </c>
      <c r="DY142" s="7" t="str">
        <f t="shared" ca="1" si="31"/>
        <v/>
      </c>
      <c r="DZ142" s="468" t="str">
        <f ca="1">OFFSET($DM$81,INT((ROWS($1:134)-1)/2),MOD(ROWS($1:134)+1,2))</f>
        <v/>
      </c>
      <c r="EA142" s="7" t="str">
        <f ca="1">IF(DY142="","",IF(DY142=0,"",IF(DY142="AB","",RANK(DY142,$DY$9:$DY$151,1)+COUNTIF($DY$9:DY142,DY142)-1)))</f>
        <v/>
      </c>
      <c r="EB142" s="468" t="str">
        <f t="shared" ca="1" si="32"/>
        <v/>
      </c>
      <c r="EC142" s="475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469" t="str">
        <f ca="1">OFFSET($DK$305,INT((ROWS($1:134)-1)/2),MOD(ROWS($1:134)+1,2))</f>
        <v/>
      </c>
      <c r="ES142" s="7" t="str">
        <f t="shared" ca="1" si="39"/>
        <v/>
      </c>
      <c r="ET142" s="468" t="str">
        <f ca="1">OFFSET($DM$305,INT((ROWS($1:134)-1)/2),MOD(ROWS($1:134)+1,2))</f>
        <v/>
      </c>
      <c r="EU142" s="7" t="str">
        <f ca="1">IF(ES142="","",IF(ES142=0,"",IF(ES142="AB","",RANK(ES142,$ES$9:$ES$180,1)+COUNTIF($ES$9:ES142,ES142)-1)))</f>
        <v/>
      </c>
      <c r="EV142" s="468" t="str">
        <f t="shared" ca="1" si="40"/>
        <v/>
      </c>
      <c r="EW142" s="469"/>
      <c r="EX142" s="7"/>
      <c r="EY142" s="7"/>
      <c r="EZ142" s="7"/>
      <c r="FA142" s="7"/>
      <c r="FB142" s="7"/>
      <c r="FC142" s="7"/>
      <c r="FD142" s="7"/>
      <c r="FE142" s="7"/>
      <c r="FF142" s="7"/>
      <c r="FG142" s="7"/>
    </row>
    <row r="143" spans="1:163" ht="15.75" customHeight="1" x14ac:dyDescent="0.4">
      <c r="A143" s="1639"/>
      <c r="B143" s="1831"/>
      <c r="C143" s="232" t="str">
        <f>IF(ISBLANK('JOURNÉE 2'!C144),"",'JOURNÉE 2'!C144)</f>
        <v/>
      </c>
      <c r="D143" s="98" t="str">
        <f>IF(ISBLANK('JOURNÉE 2'!D144),"",'JOURNÉE 2'!D144)</f>
        <v/>
      </c>
      <c r="E143" s="98" t="str">
        <f>IF(ISBLANK('JOURNÉE 2'!E144),"",'JOURNÉE 2'!E144)</f>
        <v/>
      </c>
      <c r="F143" s="87" t="str">
        <f>IF(ISBLANK('JOURNÉE 2'!F144),"",'JOURNÉE 2'!F144)</f>
        <v/>
      </c>
      <c r="G143" s="87" t="str">
        <f>IF(ISBLANK('JOURNÉE 2'!G144),"",'JOURNÉE 2'!G144)</f>
        <v/>
      </c>
      <c r="H143" s="470" t="str">
        <f>IF(ISBLANK('JOURNÉE 2'!I144),"",'JOURNÉE 2'!I144)</f>
        <v/>
      </c>
      <c r="I143" s="1834" t="str">
        <f>IF(ISBLANK('JOURNÉE 2'!K144),"",'JOURNÉE 2'!K144)</f>
        <v/>
      </c>
      <c r="J143" s="1466" t="str">
        <f>IF(OR(I143="",I143=0,I143=999),"",I143)</f>
        <v/>
      </c>
      <c r="K143" s="1466" t="str">
        <f>IF('JOURNÉE 1'!K144=0,"",'JOURNÉE 1'!K144)</f>
        <v/>
      </c>
      <c r="L143" s="1466" t="str">
        <f>IF(OR(K143="",K143=0,K143=999),"",K143)</f>
        <v/>
      </c>
      <c r="M143" s="87"/>
      <c r="N143" s="87"/>
      <c r="O143" s="87"/>
      <c r="P143" s="87"/>
      <c r="Q143" s="1825" t="str">
        <f>IF(I143="","",I143-$BE$5)</f>
        <v/>
      </c>
      <c r="R143" s="1466" t="str">
        <f>IF(I143="","",RANK(I143,($I$9:$K$260),1))</f>
        <v/>
      </c>
      <c r="S143" s="1466" t="str">
        <f>IF(R143&gt;20,"",IF(R143&lt;=190,40-((R143-1)*2),1))</f>
        <v/>
      </c>
      <c r="T143" s="1834" t="str">
        <f>IF(OR(I143=""),"",RANK(I143,($I$123:$I$147),1))</f>
        <v/>
      </c>
      <c r="U143" s="1485" t="str">
        <f>IF(OR(K143=""),"",RANK(K143,($K$123:$K$147),1))</f>
        <v/>
      </c>
      <c r="V143" s="1485" t="str">
        <f>IF(T143="","",IF(T143&gt;3,"",IF(T143=1,I143,IF(T143=2,I143,IF(T143=3,I143)))))</f>
        <v/>
      </c>
      <c r="W143" s="279" t="str">
        <f>IF(ISBLANK('JOURNÉE 2'!U144),"",'JOURNÉE 2'!U144)</f>
        <v/>
      </c>
      <c r="X143" s="83" t="str">
        <f t="shared" si="0"/>
        <v/>
      </c>
      <c r="Y143" s="140" t="str">
        <f>IF('JOURNÉE 1'!AB144=0,"",'JOURNÉE 1'!AB144)</f>
        <v/>
      </c>
      <c r="Z143" s="83" t="str">
        <f t="shared" si="1"/>
        <v/>
      </c>
      <c r="AA143" s="83" t="str">
        <f t="shared" si="71"/>
        <v/>
      </c>
      <c r="AB143" s="118" t="str">
        <f t="shared" si="65"/>
        <v/>
      </c>
      <c r="AC143" s="83" t="str">
        <f t="shared" si="3"/>
        <v/>
      </c>
      <c r="AD143" s="83" t="str">
        <f>IF('JOURNÉE 1'!AG144="","",'JOURNÉE 1'!AG144)</f>
        <v/>
      </c>
      <c r="AE143" s="455" t="str">
        <f t="shared" si="4"/>
        <v/>
      </c>
      <c r="AF143" s="85" t="str">
        <f t="shared" si="67"/>
        <v/>
      </c>
      <c r="AG143" s="85" t="str">
        <f t="shared" si="6"/>
        <v/>
      </c>
      <c r="AH143" s="85"/>
      <c r="AI143" s="85"/>
      <c r="AJ143" s="87"/>
      <c r="AK143" s="136"/>
      <c r="AL143" s="276" t="str">
        <f t="shared" si="7"/>
        <v/>
      </c>
      <c r="AM143" s="87" t="str">
        <f t="shared" si="8"/>
        <v/>
      </c>
      <c r="AN143" s="471" t="str">
        <f t="shared" si="68"/>
        <v/>
      </c>
      <c r="AO143" s="471" t="str">
        <f t="shared" si="10"/>
        <v/>
      </c>
      <c r="AP143" s="457" t="str">
        <f t="shared" si="11"/>
        <v/>
      </c>
      <c r="AQ143" s="270" t="str">
        <f>IF('JOURNÉE 1'!AP144="","",'JOURNÉE 1'!AP144)</f>
        <v/>
      </c>
      <c r="AR143" s="270" t="str">
        <f>IF('JOURNÉE 1'!AT144="","",'JOURNÉE 1'!AT144)</f>
        <v/>
      </c>
      <c r="AS143" s="270" t="str">
        <f t="shared" si="61"/>
        <v/>
      </c>
      <c r="AT143" s="270" t="str">
        <f t="shared" si="13"/>
        <v/>
      </c>
      <c r="AU143" s="270"/>
      <c r="AV143" s="286"/>
      <c r="AW143" s="270"/>
      <c r="AX143" s="270"/>
      <c r="AY143" s="270" t="str">
        <f t="shared" si="69"/>
        <v/>
      </c>
      <c r="AZ143" s="271" t="str">
        <f t="shared" si="15"/>
        <v/>
      </c>
      <c r="BA143" s="272" t="str">
        <f t="shared" si="16"/>
        <v/>
      </c>
      <c r="BB143" s="273" t="str">
        <f t="shared" si="66"/>
        <v/>
      </c>
      <c r="BC143" s="472" t="str">
        <f t="shared" si="18"/>
        <v/>
      </c>
      <c r="BD143" s="319"/>
      <c r="BE143" s="278" t="str">
        <f t="shared" si="19"/>
        <v/>
      </c>
      <c r="BF143" s="1639"/>
      <c r="BG143" s="1639"/>
      <c r="BH143" s="1823" t="str">
        <f>IF('JOURNÉE 1'!K144=0,"",'JOURNÉE 1'!K144)</f>
        <v/>
      </c>
      <c r="BI143" s="1815" t="str">
        <f>IF(ISBLANK('JOURNÉE 2'!K144),"",'JOURNÉE 2'!K144)</f>
        <v/>
      </c>
      <c r="BJ143" s="1817" t="str">
        <f>IF(BW143="","",BW143)</f>
        <v/>
      </c>
      <c r="BK143" s="277"/>
      <c r="BL143" s="11"/>
      <c r="BM143" s="1513" t="str">
        <f>IF(OR(C143="",C144=""),"",CONCATENATE(C143,C144))</f>
        <v/>
      </c>
      <c r="BN143" s="1606" t="str">
        <f>IF(OR('JOURNÉE 1'!C144="",'JOURNÉE 1'!C145=""),"",CONCATENATE('JOURNÉE 1'!C144,'JOURNÉE 1'!C145))</f>
        <v/>
      </c>
      <c r="BO143" s="1606" t="str">
        <f>IF(I143="","",I143)</f>
        <v/>
      </c>
      <c r="BP143" s="1855">
        <f>IF(ISNA(VLOOKUP(BM143,'JOURNÉE 1'!$BI$10:$BK$257,2,FALSE)),"",VLOOKUP(BM143,'JOURNÉE 1'!$BI$10:$BK$257,2,FALSE))</f>
        <v>0</v>
      </c>
      <c r="BQ143" s="1606" t="str">
        <f>IF(BO143="","",MIN(BO143:BP143))</f>
        <v/>
      </c>
      <c r="BR143" s="1851" t="str">
        <f>IF(BS143="","",MIN(BS143:BT143))</f>
        <v/>
      </c>
      <c r="BS143" s="1606" t="str">
        <f>IF('JOURNÉE 1'!L144=0,"",'JOURNÉE 1'!L144)</f>
        <v/>
      </c>
      <c r="BT143" s="1809" t="str">
        <f>IF(ISNA(VLOOKUP(BN143,'JOURNÉE 2'!$BE$10:$BF$257,2,FALSE)),"",VLOOKUP(BN143,'JOURNÉE 2'!$BE$10:$BF$257,2,FALSE))</f>
        <v/>
      </c>
      <c r="BU143" s="1606" t="str">
        <f>IF(BT143=BR143,"",BR143)</f>
        <v/>
      </c>
      <c r="BV143" s="1795" t="str">
        <f>IF(BP143=BQ143,"",BQ143)</f>
        <v/>
      </c>
      <c r="BW143" s="1797"/>
      <c r="BX143" s="474" t="str">
        <f t="shared" si="20"/>
        <v/>
      </c>
      <c r="BY143" s="475" t="str">
        <f>IF('JOURNÉE 1'!C144=0,"",'JOURNÉE 1'!C144)</f>
        <v/>
      </c>
      <c r="BZ143" s="7">
        <v>135</v>
      </c>
      <c r="CA143" s="1445" t="s">
        <v>620</v>
      </c>
      <c r="CB143" s="1446">
        <v>36</v>
      </c>
      <c r="CC143" s="1447" t="s">
        <v>621</v>
      </c>
      <c r="CD143" s="17" t="s">
        <v>434</v>
      </c>
      <c r="CE143" s="882" t="str">
        <f t="shared" si="70"/>
        <v>MAX3</v>
      </c>
      <c r="CF143" s="878" t="s">
        <v>623</v>
      </c>
      <c r="CG143" s="7"/>
      <c r="CH143" s="94"/>
      <c r="CI143" s="1301" t="str">
        <f>IF(ISNA(VLOOKUP(CA143,'JOURNÉE 1'!$C$10:$AC$257,27,FALSE)),"",VLOOKUP(CA143,'JOURNÉE 1'!$C$10:$AC$257,27,FALSE))</f>
        <v/>
      </c>
      <c r="CJ143" s="465" t="str">
        <f>IF(ISNA(VLOOKUP(CA143,'JOURNÉE 2'!$C$10:$V$259,20,FALSE)),"",VLOOKUP(CA143,'JOURNÉE 2'!$C$10:$V$259,20,FALSE))</f>
        <v/>
      </c>
      <c r="CK143" s="1263" t="str">
        <f t="shared" si="48"/>
        <v/>
      </c>
      <c r="CL143" s="1266" t="s">
        <v>2029</v>
      </c>
      <c r="CM143" s="476" t="s">
        <v>2029</v>
      </c>
      <c r="CN143" s="476" t="s">
        <v>2029</v>
      </c>
      <c r="CO143" s="476" t="s">
        <v>2029</v>
      </c>
      <c r="CP143" s="476"/>
      <c r="CQ143" s="476"/>
      <c r="CR143" s="476"/>
      <c r="CS143" s="476"/>
      <c r="CT143" s="476"/>
      <c r="CU143" s="477"/>
      <c r="CV143" s="476"/>
      <c r="CW143" s="1270"/>
      <c r="CX143" s="11"/>
      <c r="CY143" s="1551"/>
      <c r="CZ143" s="7" t="str">
        <f>IF('JOURNÉE 2'!C72="","",'JOURNÉE 2'!C72)</f>
        <v/>
      </c>
      <c r="DA143" s="7" t="str">
        <f t="shared" si="51"/>
        <v/>
      </c>
      <c r="DB143" s="7" t="str">
        <f>IF('JOURNÉE 2'!V72="","",'JOURNÉE 2'!V72)</f>
        <v/>
      </c>
      <c r="DC143" s="7" t="str">
        <f>IF('JOURNÉE 2'!AJ72=0,"",'JOURNÉE 2'!AJ72)</f>
        <v/>
      </c>
      <c r="DD143" s="17" t="str">
        <f>IF(ISNA(VLOOKUP(BX71,'JOURNÉE 1'!$C$46:$AP$81,1,FALSE)),"",VLOOKUP(BX71,'JOURNÉE 1'!$C$46:$AP$81,1,FALSE))</f>
        <v/>
      </c>
      <c r="DE143" s="7" t="str">
        <f t="array" ref="DE143">IFERROR(INDEX(DD$81:DD$116,SMALL(IF(FREQUENCY(IF(DD$81:DD$152&lt;&gt;"",MATCH(DD$81:DD$152,DD$81:DD$152,0),""),ROW(DD$81:DD$152)-81)&gt;1,ROW(DD$81:DD$152)-81,""),ROW(A63))),"")</f>
        <v/>
      </c>
      <c r="DF143" s="468" t="str">
        <f t="array" ref="DF143">IF(DE143="","",MIN(IF(CZ$81:CZ$152=$DE143,DB$81:DB$152,"")))</f>
        <v/>
      </c>
      <c r="DG143" s="468" t="str">
        <f t="array" ref="DG143">IF(DE143="","",MIN(IF(CZ$81:CZ$152=$DE143,DC$81:DC$152,"")))</f>
        <v/>
      </c>
      <c r="DH143" s="7" t="str">
        <f>IF(ISNA(VLOOKUP(DD143,'JOURNÉE 2'!$C$46:$V$81,16,FALSE)),"",VLOOKUP(DD143,'JOURNÉE 2'!$C$46:$V$81,16,FALSE))</f>
        <v/>
      </c>
      <c r="DI143" s="7" t="str">
        <f>IF(ISNA(VLOOKUP(DD143,'JOURNÉE 2'!$C$46:$AJ$81,26,FALSE)),"",VLOOKUP(DD143,'JOURNÉE 2'!$C$46:$AJ$81,26,FALSE))</f>
        <v/>
      </c>
      <c r="DJ143" s="7" t="str">
        <f t="shared" si="24"/>
        <v/>
      </c>
      <c r="DK143" s="7" t="str">
        <f t="shared" si="25"/>
        <v/>
      </c>
      <c r="DL143" s="468" t="str">
        <f t="shared" si="26"/>
        <v/>
      </c>
      <c r="DM143" s="468" t="str">
        <f t="shared" si="27"/>
        <v/>
      </c>
      <c r="DN143" s="7" t="str">
        <f t="shared" si="28"/>
        <v/>
      </c>
      <c r="DO143" s="7"/>
      <c r="DP143" s="7"/>
      <c r="DQ143" s="7"/>
      <c r="DR143" s="11"/>
      <c r="DS143" s="469" t="str">
        <f ca="1">OFFSET($DK$9,INT((ROWS($1:135)-1)/2),MOD(ROWS($1:135)+1,2))</f>
        <v/>
      </c>
      <c r="DT143" s="7" t="str">
        <f t="shared" ca="1" si="29"/>
        <v/>
      </c>
      <c r="DU143" s="468" t="str">
        <f ca="1">OFFSET($DM$9,INT((ROWS($1:135)-1)/2),MOD(ROWS($1:135)+1,2))</f>
        <v/>
      </c>
      <c r="DV143" s="7" t="str">
        <f ca="1">IF(DT143="","",IF(DT143=0,"",IF(DT143="AB","",RANK(DT143,$DT$9:$DT$151,1)+COUNTIF($DT$9:DT143,DT143)-1)))</f>
        <v/>
      </c>
      <c r="DW143" s="468" t="str">
        <f t="shared" ca="1" si="30"/>
        <v/>
      </c>
      <c r="DX143" s="469" t="str">
        <f ca="1">OFFSET($DK$81,INT((ROWS($1:135)-1)/2),MOD(ROWS($1:135)+1,2))</f>
        <v/>
      </c>
      <c r="DY143" s="7" t="str">
        <f t="shared" ca="1" si="31"/>
        <v/>
      </c>
      <c r="DZ143" s="468" t="str">
        <f ca="1">OFFSET($DM$81,INT((ROWS($1:135)-1)/2),MOD(ROWS($1:135)+1,2))</f>
        <v/>
      </c>
      <c r="EA143" s="7" t="str">
        <f ca="1">IF(DY143="","",IF(DY143=0,"",IF(DY143="AB","",RANK(DY143,$DY$9:$DY$151,1)+COUNTIF($DY$9:DY143,DY143)-1)))</f>
        <v/>
      </c>
      <c r="EB143" s="468" t="str">
        <f t="shared" ca="1" si="32"/>
        <v/>
      </c>
      <c r="EC143" s="475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469" t="str">
        <f ca="1">OFFSET($DK$305,INT((ROWS($1:135)-1)/2),MOD(ROWS($1:135)+1,2))</f>
        <v/>
      </c>
      <c r="ES143" s="7" t="str">
        <f t="shared" ca="1" si="39"/>
        <v/>
      </c>
      <c r="ET143" s="468" t="str">
        <f ca="1">OFFSET($DM$305,INT((ROWS($1:135)-1)/2),MOD(ROWS($1:135)+1,2))</f>
        <v/>
      </c>
      <c r="EU143" s="7" t="str">
        <f ca="1">IF(ES143="","",IF(ES143=0,"",IF(ES143="AB","",RANK(ES143,$ES$9:$ES$180,1)+COUNTIF($ES$9:ES143,ES143)-1)))</f>
        <v/>
      </c>
      <c r="EV143" s="468" t="str">
        <f t="shared" ca="1" si="40"/>
        <v/>
      </c>
      <c r="EW143" s="469"/>
      <c r="EX143" s="7"/>
      <c r="EY143" s="7"/>
      <c r="EZ143" s="7"/>
      <c r="FA143" s="7"/>
      <c r="FB143" s="7"/>
      <c r="FC143" s="7"/>
      <c r="FD143" s="7"/>
      <c r="FE143" s="7"/>
      <c r="FF143" s="7"/>
      <c r="FG143" s="7"/>
    </row>
    <row r="144" spans="1:163" ht="15.75" customHeight="1" thickBot="1" x14ac:dyDescent="0.45">
      <c r="A144" s="1639"/>
      <c r="B144" s="1483"/>
      <c r="C144" s="232" t="str">
        <f>IF(ISBLANK('JOURNÉE 2'!C145),"",'JOURNÉE 2'!C145)</f>
        <v/>
      </c>
      <c r="D144" s="98" t="str">
        <f>IF(ISBLANK('JOURNÉE 2'!D145),"",'JOURNÉE 2'!D145)</f>
        <v/>
      </c>
      <c r="E144" s="98" t="str">
        <f>IF(ISBLANK('JOURNÉE 2'!E145),"",'JOURNÉE 2'!E145)</f>
        <v/>
      </c>
      <c r="F144" s="87" t="str">
        <f>IF(ISBLANK('JOURNÉE 2'!F145),"",'JOURNÉE 2'!F145)</f>
        <v/>
      </c>
      <c r="G144" s="87" t="str">
        <f>IF(ISBLANK('JOURNÉE 2'!G145),"",'JOURNÉE 2'!G145)</f>
        <v/>
      </c>
      <c r="H144" s="470" t="str">
        <f>IF(ISBLANK('JOURNÉE 2'!I145),"",'JOURNÉE 2'!I145)</f>
        <v/>
      </c>
      <c r="I144" s="1833"/>
      <c r="J144" s="1465"/>
      <c r="K144" s="1465"/>
      <c r="L144" s="1465"/>
      <c r="M144" s="87"/>
      <c r="N144" s="87"/>
      <c r="O144" s="87"/>
      <c r="P144" s="87"/>
      <c r="Q144" s="1847"/>
      <c r="R144" s="1465"/>
      <c r="S144" s="1465"/>
      <c r="T144" s="1833"/>
      <c r="U144" s="1465"/>
      <c r="V144" s="1465"/>
      <c r="W144" s="279" t="str">
        <f>IF(ISBLANK('JOURNÉE 2'!U145),"",'JOURNÉE 2'!U145)</f>
        <v/>
      </c>
      <c r="X144" s="83" t="str">
        <f t="shared" si="0"/>
        <v/>
      </c>
      <c r="Y144" s="140" t="str">
        <f>IF('JOURNÉE 1'!AB145=0,"",'JOURNÉE 1'!AB145)</f>
        <v/>
      </c>
      <c r="Z144" s="83" t="str">
        <f t="shared" si="1"/>
        <v/>
      </c>
      <c r="AA144" s="83" t="str">
        <f t="shared" si="71"/>
        <v/>
      </c>
      <c r="AB144" s="118" t="str">
        <f t="shared" si="65"/>
        <v/>
      </c>
      <c r="AC144" s="83" t="str">
        <f t="shared" si="3"/>
        <v/>
      </c>
      <c r="AD144" s="83" t="str">
        <f>IF('JOURNÉE 1'!AG145="","",'JOURNÉE 1'!AG145)</f>
        <v/>
      </c>
      <c r="AE144" s="455" t="str">
        <f t="shared" si="4"/>
        <v/>
      </c>
      <c r="AF144" s="85" t="str">
        <f t="shared" si="67"/>
        <v/>
      </c>
      <c r="AG144" s="85" t="str">
        <f t="shared" si="6"/>
        <v/>
      </c>
      <c r="AH144" s="85"/>
      <c r="AI144" s="85"/>
      <c r="AJ144" s="87"/>
      <c r="AK144" s="136"/>
      <c r="AL144" s="276" t="str">
        <f t="shared" si="7"/>
        <v/>
      </c>
      <c r="AM144" s="87" t="str">
        <f t="shared" si="8"/>
        <v/>
      </c>
      <c r="AN144" s="471" t="str">
        <f t="shared" si="68"/>
        <v/>
      </c>
      <c r="AO144" s="471" t="str">
        <f t="shared" si="10"/>
        <v/>
      </c>
      <c r="AP144" s="457" t="str">
        <f t="shared" si="11"/>
        <v/>
      </c>
      <c r="AQ144" s="270" t="str">
        <f>IF('JOURNÉE 1'!AP145="","",'JOURNÉE 1'!AP145)</f>
        <v/>
      </c>
      <c r="AR144" s="270" t="str">
        <f>IF('JOURNÉE 1'!AT145="","",'JOURNÉE 1'!AT145)</f>
        <v/>
      </c>
      <c r="AS144" s="270" t="str">
        <f t="shared" si="61"/>
        <v/>
      </c>
      <c r="AT144" s="270" t="str">
        <f t="shared" si="13"/>
        <v/>
      </c>
      <c r="AU144" s="270"/>
      <c r="AV144" s="286"/>
      <c r="AW144" s="270"/>
      <c r="AX144" s="270"/>
      <c r="AY144" s="270" t="str">
        <f t="shared" si="69"/>
        <v/>
      </c>
      <c r="AZ144" s="271" t="str">
        <f t="shared" si="15"/>
        <v/>
      </c>
      <c r="BA144" s="272" t="str">
        <f t="shared" si="16"/>
        <v/>
      </c>
      <c r="BB144" s="273" t="str">
        <f t="shared" si="66"/>
        <v/>
      </c>
      <c r="BC144" s="472" t="str">
        <f t="shared" si="18"/>
        <v/>
      </c>
      <c r="BD144" s="319"/>
      <c r="BE144" s="278" t="str">
        <f t="shared" si="19"/>
        <v/>
      </c>
      <c r="BF144" s="1639"/>
      <c r="BG144" s="1639"/>
      <c r="BH144" s="1833"/>
      <c r="BI144" s="1465"/>
      <c r="BJ144" s="1849"/>
      <c r="BK144" s="277"/>
      <c r="BL144" s="11"/>
      <c r="BM144" s="1723"/>
      <c r="BN144" s="1528"/>
      <c r="BO144" s="1528"/>
      <c r="BP144" s="1528"/>
      <c r="BQ144" s="1528"/>
      <c r="BR144" s="1852"/>
      <c r="BS144" s="1528"/>
      <c r="BT144" s="1514"/>
      <c r="BU144" s="1528"/>
      <c r="BV144" s="1796"/>
      <c r="BW144" s="1798"/>
      <c r="BX144" s="474" t="str">
        <f t="shared" si="20"/>
        <v/>
      </c>
      <c r="BY144" s="475" t="str">
        <f>IF('JOURNÉE 1'!C145=0,"",'JOURNÉE 1'!C145)</f>
        <v/>
      </c>
      <c r="BZ144" s="7">
        <v>136</v>
      </c>
      <c r="CA144" s="1445" t="s">
        <v>622</v>
      </c>
      <c r="CB144" s="1446">
        <v>36</v>
      </c>
      <c r="CC144" s="1447" t="s">
        <v>1998</v>
      </c>
      <c r="CD144" s="17" t="s">
        <v>434</v>
      </c>
      <c r="CE144" s="882" t="str">
        <f t="shared" si="70"/>
        <v>MAX3</v>
      </c>
      <c r="CF144" s="878" t="s">
        <v>80</v>
      </c>
      <c r="CG144" s="7"/>
      <c r="CH144" s="94"/>
      <c r="CI144" s="1301" t="str">
        <f>IF(ISNA(VLOOKUP(CA144,'JOURNÉE 1'!$C$10:$AC$257,27,FALSE)),"",VLOOKUP(CA144,'JOURNÉE 1'!$C$10:$AC$257,27,FALSE))</f>
        <v/>
      </c>
      <c r="CJ144" s="465" t="str">
        <f>IF(ISNA(VLOOKUP(CA144,'JOURNÉE 2'!$C$10:$V$259,20,FALSE)),"",VLOOKUP(CA144,'JOURNÉE 2'!$C$10:$V$259,20,FALSE))</f>
        <v/>
      </c>
      <c r="CK144" s="1263" t="str">
        <f t="shared" si="48"/>
        <v/>
      </c>
      <c r="CL144" s="1266" t="s">
        <v>2029</v>
      </c>
      <c r="CM144" s="476" t="s">
        <v>2029</v>
      </c>
      <c r="CN144" s="476" t="s">
        <v>2029</v>
      </c>
      <c r="CO144" s="476" t="s">
        <v>2029</v>
      </c>
      <c r="CP144" s="476"/>
      <c r="CQ144" s="476"/>
      <c r="CR144" s="476"/>
      <c r="CS144" s="476"/>
      <c r="CT144" s="476"/>
      <c r="CU144" s="477"/>
      <c r="CV144" s="476"/>
      <c r="CW144" s="1270"/>
      <c r="CX144" s="11"/>
      <c r="CY144" s="1551"/>
      <c r="CZ144" s="7" t="str">
        <f>IF('JOURNÉE 2'!C73="","",'JOURNÉE 2'!C73)</f>
        <v/>
      </c>
      <c r="DA144" s="7" t="str">
        <f t="shared" si="51"/>
        <v/>
      </c>
      <c r="DB144" s="7" t="str">
        <f>IF('JOURNÉE 2'!V73="","",'JOURNÉE 2'!V73)</f>
        <v/>
      </c>
      <c r="DC144" s="7" t="str">
        <f>IF('JOURNÉE 2'!AJ73=0,"",'JOURNÉE 2'!AJ73)</f>
        <v/>
      </c>
      <c r="DD144" s="17" t="str">
        <f>IF(ISNA(VLOOKUP(BX72,'JOURNÉE 1'!$C$46:$AP$81,1,FALSE)),"",VLOOKUP(BX72,'JOURNÉE 1'!$C$46:$AP$81,1,FALSE))</f>
        <v/>
      </c>
      <c r="DE144" s="7" t="str">
        <f t="array" ref="DE144">IFERROR(INDEX(DD$81:DD$116,SMALL(IF(FREQUENCY(IF(DD$81:DD$152&lt;&gt;"",MATCH(DD$81:DD$152,DD$81:DD$152,0),""),ROW(DD$81:DD$152)-81)&gt;1,ROW(DD$81:DD$152)-81,""),ROW(A64))),"")</f>
        <v/>
      </c>
      <c r="DF144" s="468" t="str">
        <f t="array" ref="DF144">IF(DE144="","",MIN(IF(CZ$81:CZ$152=$DE144,DB$81:DB$152,"")))</f>
        <v/>
      </c>
      <c r="DG144" s="468" t="str">
        <f t="array" ref="DG144">IF(DE144="","",MIN(IF(CZ$81:CZ$152=$DE144,DC$81:DC$152,"")))</f>
        <v/>
      </c>
      <c r="DH144" s="7" t="str">
        <f>IF(ISNA(VLOOKUP(DD144,'JOURNÉE 2'!$C$46:$V$81,16,FALSE)),"",VLOOKUP(DD144,'JOURNÉE 2'!$C$46:$V$81,16,FALSE))</f>
        <v/>
      </c>
      <c r="DI144" s="7" t="str">
        <f>IF(ISNA(VLOOKUP(DD144,'JOURNÉE 2'!$C$46:$AJ$81,26,FALSE)),"",VLOOKUP(DD144,'JOURNÉE 2'!$C$46:$AJ$81,26,FALSE))</f>
        <v/>
      </c>
      <c r="DJ144" s="7" t="str">
        <f t="shared" si="24"/>
        <v/>
      </c>
      <c r="DK144" s="7" t="str">
        <f t="shared" si="25"/>
        <v/>
      </c>
      <c r="DL144" s="468" t="str">
        <f t="shared" si="26"/>
        <v/>
      </c>
      <c r="DM144" s="468" t="str">
        <f t="shared" si="27"/>
        <v/>
      </c>
      <c r="DN144" s="7" t="str">
        <f t="shared" si="28"/>
        <v/>
      </c>
      <c r="DO144" s="7"/>
      <c r="DP144" s="7"/>
      <c r="DQ144" s="7"/>
      <c r="DR144" s="11"/>
      <c r="DS144" s="469" t="str">
        <f ca="1">OFFSET($DK$9,INT((ROWS($1:136)-1)/2),MOD(ROWS($1:136)+1,2))</f>
        <v/>
      </c>
      <c r="DT144" s="7" t="str">
        <f t="shared" ca="1" si="29"/>
        <v/>
      </c>
      <c r="DU144" s="468" t="str">
        <f ca="1">OFFSET($DM$9,INT((ROWS($1:136)-1)/2),MOD(ROWS($1:136)+1,2))</f>
        <v/>
      </c>
      <c r="DV144" s="7" t="str">
        <f ca="1">IF(DT144="","",IF(DT144=0,"",IF(DT144="AB","",RANK(DT144,$DT$9:$DT$151,1)+COUNTIF($DT$9:DT144,DT144)-1)))</f>
        <v/>
      </c>
      <c r="DW144" s="468" t="str">
        <f t="shared" ca="1" si="30"/>
        <v/>
      </c>
      <c r="DX144" s="469" t="str">
        <f ca="1">OFFSET($DK$81,INT((ROWS($1:136)-1)/2),MOD(ROWS($1:136)+1,2))</f>
        <v/>
      </c>
      <c r="DY144" s="7" t="str">
        <f t="shared" ca="1" si="31"/>
        <v/>
      </c>
      <c r="DZ144" s="468" t="str">
        <f ca="1">OFFSET($DM$81,INT((ROWS($1:136)-1)/2),MOD(ROWS($1:136)+1,2))</f>
        <v/>
      </c>
      <c r="EA144" s="7" t="str">
        <f ca="1">IF(DY144="","",IF(DY144=0,"",IF(DY144="AB","",RANK(DY144,$DY$9:$DY$151,1)+COUNTIF($DY$9:DY144,DY144)-1)))</f>
        <v/>
      </c>
      <c r="EB144" s="468" t="str">
        <f t="shared" ca="1" si="32"/>
        <v/>
      </c>
      <c r="EC144" s="475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511" t="str">
        <f ca="1">OFFSET($DK$305,INT((ROWS($1:136)-1)/2),MOD(ROWS($1:136)+1,2))</f>
        <v/>
      </c>
      <c r="ES144" s="7" t="str">
        <f t="shared" ca="1" si="39"/>
        <v/>
      </c>
      <c r="ET144" s="468" t="str">
        <f ca="1">OFFSET($DM$305,INT((ROWS($1:136)-1)/2),MOD(ROWS($1:136)+1,2))</f>
        <v/>
      </c>
      <c r="EU144" s="7" t="str">
        <f ca="1">IF(ES144="","",IF(ES144=0,"",IF(ES144="AB","",RANK(ES144,$ES$9:$ES$180,1)+COUNTIF($ES$9:ES144,ES144)-1)))</f>
        <v/>
      </c>
      <c r="EV144" s="468" t="str">
        <f t="shared" ca="1" si="40"/>
        <v/>
      </c>
      <c r="EW144" s="469"/>
      <c r="EX144" s="7"/>
      <c r="EY144" s="7"/>
      <c r="EZ144" s="7"/>
      <c r="FA144" s="7"/>
      <c r="FB144" s="7"/>
      <c r="FC144" s="7"/>
      <c r="FD144" s="7"/>
      <c r="FE144" s="7"/>
      <c r="FF144" s="7"/>
      <c r="FG144" s="7"/>
    </row>
    <row r="145" spans="1:163" ht="15.75" customHeight="1" x14ac:dyDescent="0.4">
      <c r="A145" s="1639"/>
      <c r="B145" s="1830"/>
      <c r="C145" s="232" t="str">
        <f>IF(ISBLANK('JOURNÉE 2'!C146),"",'JOURNÉE 2'!C146)</f>
        <v/>
      </c>
      <c r="D145" s="98" t="str">
        <f>IF(ISBLANK('JOURNÉE 2'!D146),"",'JOURNÉE 2'!D146)</f>
        <v/>
      </c>
      <c r="E145" s="98" t="str">
        <f>IF(ISBLANK('JOURNÉE 2'!E146),"",'JOURNÉE 2'!E146)</f>
        <v/>
      </c>
      <c r="F145" s="87" t="str">
        <f>IF(ISBLANK('JOURNÉE 2'!F146),"",'JOURNÉE 2'!F146)</f>
        <v/>
      </c>
      <c r="G145" s="87" t="str">
        <f>IF(ISBLANK('JOURNÉE 2'!G146),"",'JOURNÉE 2'!G146)</f>
        <v/>
      </c>
      <c r="H145" s="470" t="str">
        <f>IF(ISBLANK('JOURNÉE 2'!I146),"",'JOURNÉE 2'!I146)</f>
        <v/>
      </c>
      <c r="I145" s="1823" t="str">
        <f>IF(ISBLANK('JOURNÉE 2'!K146),"",'JOURNÉE 2'!K146)</f>
        <v/>
      </c>
      <c r="J145" s="1815" t="str">
        <f>IF(OR(I145="",I145=0,I145=999),"",I145)</f>
        <v/>
      </c>
      <c r="K145" s="1815" t="str">
        <f>IF('JOURNÉE 1'!K146=0,"",'JOURNÉE 1'!K146)</f>
        <v/>
      </c>
      <c r="L145" s="1815" t="str">
        <f>IF(OR(K145="",K145=0,K145=999),"",K145)</f>
        <v/>
      </c>
      <c r="M145" s="87"/>
      <c r="N145" s="87"/>
      <c r="O145" s="87"/>
      <c r="P145" s="87"/>
      <c r="Q145" s="1846" t="str">
        <f>IF(I145="","",I145-$BE$5)</f>
        <v/>
      </c>
      <c r="R145" s="1815" t="str">
        <f>IF(I145="","",RANK(I145,($I$9:$K$260),1))</f>
        <v/>
      </c>
      <c r="S145" s="1815" t="str">
        <f>IF(R145&gt;20,"",IF(R145&lt;=190,40-((R145-1)*2),1))</f>
        <v/>
      </c>
      <c r="T145" s="1485" t="str">
        <f>IF(OR(I145=""),"",RANK(I145,($I$145:$I$184),1))</f>
        <v/>
      </c>
      <c r="U145" s="1485" t="str">
        <f>IF(OR(K145=""),"",RANK(K145,($K$123:$K$147),1))</f>
        <v/>
      </c>
      <c r="V145" s="1485" t="str">
        <f>IF(T145="","",IF(T145&gt;3,"",IF(T145=1,I145,IF(T145=2,I145,IF(T145=3,I145)))))</f>
        <v/>
      </c>
      <c r="W145" s="279" t="str">
        <f>IF(ISBLANK('JOURNÉE 2'!U146),"",'JOURNÉE 2'!U146)</f>
        <v/>
      </c>
      <c r="X145" s="83" t="str">
        <f t="shared" si="0"/>
        <v/>
      </c>
      <c r="Y145" s="140" t="str">
        <f>IF('JOURNÉE 1'!AB146=0,"",'JOURNÉE 1'!AB146)</f>
        <v/>
      </c>
      <c r="Z145" s="83" t="str">
        <f t="shared" si="1"/>
        <v/>
      </c>
      <c r="AA145" s="83" t="str">
        <f t="shared" si="71"/>
        <v/>
      </c>
      <c r="AB145" s="118" t="str">
        <f t="shared" si="65"/>
        <v/>
      </c>
      <c r="AC145" s="83" t="str">
        <f t="shared" si="3"/>
        <v/>
      </c>
      <c r="AD145" s="83" t="str">
        <f>IF('JOURNÉE 1'!AG146="","",'JOURNÉE 1'!AG146)</f>
        <v/>
      </c>
      <c r="AE145" s="455" t="str">
        <f t="shared" si="4"/>
        <v/>
      </c>
      <c r="AF145" s="471" t="str">
        <f t="shared" si="67"/>
        <v/>
      </c>
      <c r="AG145" s="471" t="str">
        <f t="shared" si="6"/>
        <v/>
      </c>
      <c r="AH145" s="471"/>
      <c r="AI145" s="471"/>
      <c r="AJ145" s="83"/>
      <c r="AK145" s="140"/>
      <c r="AL145" s="276" t="str">
        <f t="shared" si="7"/>
        <v/>
      </c>
      <c r="AM145" s="83" t="str">
        <f t="shared" si="8"/>
        <v/>
      </c>
      <c r="AN145" s="471" t="str">
        <f t="shared" si="68"/>
        <v/>
      </c>
      <c r="AO145" s="471" t="str">
        <f t="shared" si="10"/>
        <v/>
      </c>
      <c r="AP145" s="457" t="str">
        <f t="shared" si="11"/>
        <v/>
      </c>
      <c r="AQ145" s="270" t="str">
        <f>IF('JOURNÉE 1'!AP146="","",'JOURNÉE 1'!AP146)</f>
        <v/>
      </c>
      <c r="AR145" s="270" t="str">
        <f>IF('JOURNÉE 1'!AT146="","",'JOURNÉE 1'!AT146)</f>
        <v/>
      </c>
      <c r="AS145" s="270" t="str">
        <f t="shared" si="61"/>
        <v/>
      </c>
      <c r="AT145" s="270" t="str">
        <f t="shared" si="13"/>
        <v/>
      </c>
      <c r="AU145" s="270"/>
      <c r="AV145" s="286"/>
      <c r="AW145" s="270"/>
      <c r="AX145" s="270"/>
      <c r="AY145" s="270" t="str">
        <f t="shared" si="69"/>
        <v/>
      </c>
      <c r="AZ145" s="271" t="str">
        <f t="shared" si="15"/>
        <v/>
      </c>
      <c r="BA145" s="272" t="str">
        <f t="shared" si="16"/>
        <v/>
      </c>
      <c r="BB145" s="273" t="str">
        <f t="shared" si="66"/>
        <v/>
      </c>
      <c r="BC145" s="472" t="str">
        <f t="shared" si="18"/>
        <v/>
      </c>
      <c r="BD145" s="319"/>
      <c r="BE145" s="278" t="str">
        <f t="shared" si="19"/>
        <v/>
      </c>
      <c r="BF145" s="1639"/>
      <c r="BG145" s="1639"/>
      <c r="BH145" s="1823" t="str">
        <f>IF('JOURNÉE 1'!K146=0,"",'JOURNÉE 1'!K146)</f>
        <v/>
      </c>
      <c r="BI145" s="1815" t="str">
        <f>IF(ISBLANK('JOURNÉE 2'!K146),"",'JOURNÉE 2'!K146)</f>
        <v/>
      </c>
      <c r="BJ145" s="1817" t="str">
        <f>IF(BW145="","",BW145)</f>
        <v/>
      </c>
      <c r="BK145" s="277"/>
      <c r="BL145" s="11"/>
      <c r="BM145" s="1513" t="str">
        <f>IF(OR(C145="",C146=""),"",CONCATENATE(C145,C146))</f>
        <v/>
      </c>
      <c r="BN145" s="1606" t="str">
        <f>IF(OR('JOURNÉE 1'!C146="",'JOURNÉE 1'!C147=""),"",CONCATENATE('JOURNÉE 1'!C146,'JOURNÉE 1'!C147))</f>
        <v/>
      </c>
      <c r="BO145" s="1606" t="str">
        <f>IF(I145="","",I145)</f>
        <v/>
      </c>
      <c r="BP145" s="1855">
        <f>IF(ISNA(VLOOKUP(BM145,'JOURNÉE 1'!$BI$10:$BK$257,2,FALSE)),"",VLOOKUP(BM145,'JOURNÉE 1'!$BI$10:$BK$257,2,FALSE))</f>
        <v>0</v>
      </c>
      <c r="BQ145" s="1606" t="str">
        <f>IF(BO145="","",MIN(BO145:BP145))</f>
        <v/>
      </c>
      <c r="BR145" s="1851" t="str">
        <f>IF(BS145="","",MIN(BS145:BT145))</f>
        <v/>
      </c>
      <c r="BS145" s="1606" t="str">
        <f>IF('JOURNÉE 1'!L146=0,"",'JOURNÉE 1'!L146)</f>
        <v/>
      </c>
      <c r="BT145" s="1809" t="str">
        <f>IF(ISNA(VLOOKUP(BN145,'JOURNÉE 2'!$BE$10:$BF$257,2,FALSE)),"",VLOOKUP(BN145,'JOURNÉE 2'!$BE$10:$BF$257,2,FALSE))</f>
        <v/>
      </c>
      <c r="BU145" s="1606" t="str">
        <f>IF(BT145=BR145,"",BR145)</f>
        <v/>
      </c>
      <c r="BV145" s="1795" t="str">
        <f>IF(BP145=BQ145,"",BQ145)</f>
        <v/>
      </c>
      <c r="BW145" s="1797"/>
      <c r="BX145" s="474" t="str">
        <f t="shared" si="20"/>
        <v/>
      </c>
      <c r="BY145" s="475" t="str">
        <f>IF('JOURNÉE 1'!C146=0,"",'JOURNÉE 1'!C146)</f>
        <v/>
      </c>
      <c r="BZ145" s="7">
        <v>137</v>
      </c>
      <c r="CA145" s="1445" t="s">
        <v>623</v>
      </c>
      <c r="CB145" s="1446">
        <v>1.2</v>
      </c>
      <c r="CC145" s="1447" t="s">
        <v>1999</v>
      </c>
      <c r="CD145" s="17" t="s">
        <v>434</v>
      </c>
      <c r="CE145" s="882" t="str">
        <f t="shared" si="70"/>
        <v>MAX1</v>
      </c>
      <c r="CF145" s="878" t="s">
        <v>84</v>
      </c>
      <c r="CG145" s="7"/>
      <c r="CH145" s="94"/>
      <c r="CI145" s="1301" t="str">
        <f>IF(ISNA(VLOOKUP(CA145,'JOURNÉE 1'!$C$10:$AC$257,27,FALSE)),"",VLOOKUP(CA145,'JOURNÉE 1'!$C$10:$AC$257,27,FALSE))</f>
        <v/>
      </c>
      <c r="CJ145" s="465" t="str">
        <f>IF(ISNA(VLOOKUP(CA145,'JOURNÉE 2'!$C$10:$V$259,20,FALSE)),"",VLOOKUP(CA145,'JOURNÉE 2'!$C$10:$V$259,20,FALSE))</f>
        <v/>
      </c>
      <c r="CK145" s="1263" t="str">
        <f t="shared" si="48"/>
        <v/>
      </c>
      <c r="CL145" s="1266" t="s">
        <v>2029</v>
      </c>
      <c r="CM145" s="476" t="s">
        <v>2029</v>
      </c>
      <c r="CN145" s="476" t="s">
        <v>2029</v>
      </c>
      <c r="CO145" s="476" t="s">
        <v>2029</v>
      </c>
      <c r="CP145" s="476"/>
      <c r="CQ145" s="476"/>
      <c r="CR145" s="476"/>
      <c r="CS145" s="476"/>
      <c r="CT145" s="476"/>
      <c r="CU145" s="477"/>
      <c r="CV145" s="476"/>
      <c r="CW145" s="1270"/>
      <c r="CX145" s="11"/>
      <c r="CY145" s="1551"/>
      <c r="CZ145" s="7" t="str">
        <f>IF('JOURNÉE 2'!C74="","",'JOURNÉE 2'!C74)</f>
        <v/>
      </c>
      <c r="DA145" s="7" t="str">
        <f t="shared" si="51"/>
        <v/>
      </c>
      <c r="DB145" s="7" t="str">
        <f>IF('JOURNÉE 2'!V74="","",'JOURNÉE 2'!V74)</f>
        <v/>
      </c>
      <c r="DC145" s="7" t="str">
        <f>IF('JOURNÉE 2'!AJ74=0,"",'JOURNÉE 2'!AJ74)</f>
        <v/>
      </c>
      <c r="DD145" s="17" t="str">
        <f>IF(ISNA(VLOOKUP(BX73,'JOURNÉE 1'!$C$46:$AP$81,1,FALSE)),"",VLOOKUP(BX73,'JOURNÉE 1'!$C$46:$AP$81,1,FALSE))</f>
        <v/>
      </c>
      <c r="DE145" s="7" t="str">
        <f t="array" ref="DE145">IFERROR(INDEX(DD$81:DD$116,SMALL(IF(FREQUENCY(IF(DD$81:DD$152&lt;&gt;"",MATCH(DD$81:DD$152,DD$81:DD$152,0),""),ROW(DD$81:DD$152)-81)&gt;1,ROW(DD$81:DD$152)-81,""),ROW(A65))),"")</f>
        <v/>
      </c>
      <c r="DF145" s="468" t="str">
        <f t="array" ref="DF145">IF(DE145="","",MIN(IF(CZ$81:CZ$152=$DE145,DB$81:DB$152,"")))</f>
        <v/>
      </c>
      <c r="DG145" s="468" t="str">
        <f t="array" ref="DG145">IF(DE145="","",MIN(IF(CZ$81:CZ$152=$DE145,DC$81:DC$152,"")))</f>
        <v/>
      </c>
      <c r="DH145" s="7" t="str">
        <f>IF(ISNA(VLOOKUP(DD145,'JOURNÉE 2'!$C$46:$V$81,16,FALSE)),"",VLOOKUP(DD145,'JOURNÉE 2'!$C$46:$V$81,16,FALSE))</f>
        <v/>
      </c>
      <c r="DI145" s="7" t="str">
        <f>IF(ISNA(VLOOKUP(DD145,'JOURNÉE 2'!$C$46:$AJ$81,26,FALSE)),"",VLOOKUP(DD145,'JOURNÉE 2'!$C$46:$AJ$81,26,FALSE))</f>
        <v/>
      </c>
      <c r="DJ145" s="7" t="str">
        <f t="shared" si="24"/>
        <v/>
      </c>
      <c r="DK145" s="7" t="str">
        <f t="shared" si="25"/>
        <v/>
      </c>
      <c r="DL145" s="468" t="str">
        <f t="shared" si="26"/>
        <v/>
      </c>
      <c r="DM145" s="468" t="str">
        <f t="shared" si="27"/>
        <v/>
      </c>
      <c r="DN145" s="7" t="str">
        <f t="shared" si="28"/>
        <v/>
      </c>
      <c r="DO145" s="7"/>
      <c r="DP145" s="7"/>
      <c r="DQ145" s="7"/>
      <c r="DR145" s="11"/>
      <c r="DS145" s="469" t="str">
        <f ca="1">OFFSET($DK$9,INT((ROWS($1:137)-1)/2),MOD(ROWS($1:137)+1,2))</f>
        <v/>
      </c>
      <c r="DT145" s="7" t="str">
        <f t="shared" ca="1" si="29"/>
        <v/>
      </c>
      <c r="DU145" s="468" t="str">
        <f ca="1">OFFSET($DM$9,INT((ROWS($1:137)-1)/2),MOD(ROWS($1:137)+1,2))</f>
        <v/>
      </c>
      <c r="DV145" s="7" t="str">
        <f ca="1">IF(DT145="","",IF(DT145=0,"",IF(DT145="AB","",RANK(DT145,$DT$9:$DT$151,1)+COUNTIF($DT$9:DT145,DT145)-1)))</f>
        <v/>
      </c>
      <c r="DW145" s="468" t="str">
        <f t="shared" ca="1" si="30"/>
        <v/>
      </c>
      <c r="DX145" s="469" t="str">
        <f ca="1">OFFSET($DK$81,INT((ROWS($1:137)-1)/2),MOD(ROWS($1:137)+1,2))</f>
        <v/>
      </c>
      <c r="DY145" s="7" t="str">
        <f t="shared" ca="1" si="31"/>
        <v/>
      </c>
      <c r="DZ145" s="468" t="str">
        <f ca="1">OFFSET($DM$81,INT((ROWS($1:137)-1)/2),MOD(ROWS($1:137)+1,2))</f>
        <v/>
      </c>
      <c r="EA145" s="7" t="str">
        <f ca="1">IF(DY145="","",IF(DY145=0,"",IF(DY145="AB","",RANK(DY145,$DY$9:$DY$151,1)+COUNTIF($DY$9:DY145,DY145)-1)))</f>
        <v/>
      </c>
      <c r="EB145" s="468" t="str">
        <f t="shared" ca="1" si="32"/>
        <v/>
      </c>
      <c r="EC145" s="475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219"/>
      <c r="ES145" s="219"/>
      <c r="ET145" s="219"/>
      <c r="EU145" s="219"/>
      <c r="EV145" s="219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</row>
    <row r="146" spans="1:163" ht="15.75" customHeight="1" x14ac:dyDescent="0.4">
      <c r="A146" s="1639"/>
      <c r="B146" s="1483"/>
      <c r="C146" s="232" t="str">
        <f>IF(ISBLANK('JOURNÉE 2'!C147),"",'JOURNÉE 2'!C147)</f>
        <v/>
      </c>
      <c r="D146" s="98" t="str">
        <f>IF(ISBLANK('JOURNÉE 2'!D147),"",'JOURNÉE 2'!D147)</f>
        <v/>
      </c>
      <c r="E146" s="98" t="str">
        <f>IF(ISBLANK('JOURNÉE 2'!E147),"",'JOURNÉE 2'!E147)</f>
        <v/>
      </c>
      <c r="F146" s="87" t="str">
        <f>IF(ISBLANK('JOURNÉE 2'!F147),"",'JOURNÉE 2'!F147)</f>
        <v/>
      </c>
      <c r="G146" s="87" t="str">
        <f>IF(ISBLANK('JOURNÉE 2'!G147),"",'JOURNÉE 2'!G147)</f>
        <v/>
      </c>
      <c r="H146" s="470" t="str">
        <f>IF(ISBLANK('JOURNÉE 2'!I147),"",'JOURNÉE 2'!I147)</f>
        <v/>
      </c>
      <c r="I146" s="1833"/>
      <c r="J146" s="1465"/>
      <c r="K146" s="1465"/>
      <c r="L146" s="1465"/>
      <c r="M146" s="87"/>
      <c r="N146" s="87"/>
      <c r="O146" s="87"/>
      <c r="P146" s="87"/>
      <c r="Q146" s="1847"/>
      <c r="R146" s="1465"/>
      <c r="S146" s="1465"/>
      <c r="T146" s="1465"/>
      <c r="U146" s="1465"/>
      <c r="V146" s="1465"/>
      <c r="W146" s="279" t="str">
        <f>IF(ISBLANK('JOURNÉE 2'!U147),"",'JOURNÉE 2'!U147)</f>
        <v/>
      </c>
      <c r="X146" s="83" t="str">
        <f t="shared" si="0"/>
        <v/>
      </c>
      <c r="Y146" s="140" t="str">
        <f>IF('JOURNÉE 1'!AB147=0,"",'JOURNÉE 1'!AB147)</f>
        <v/>
      </c>
      <c r="Z146" s="83" t="str">
        <f t="shared" si="1"/>
        <v/>
      </c>
      <c r="AA146" s="83" t="str">
        <f t="shared" si="71"/>
        <v/>
      </c>
      <c r="AB146" s="118" t="str">
        <f t="shared" si="65"/>
        <v/>
      </c>
      <c r="AC146" s="83" t="str">
        <f t="shared" si="3"/>
        <v/>
      </c>
      <c r="AD146" s="83" t="str">
        <f>IF('JOURNÉE 1'!AG147="","",'JOURNÉE 1'!AG147)</f>
        <v/>
      </c>
      <c r="AE146" s="455" t="str">
        <f t="shared" si="4"/>
        <v/>
      </c>
      <c r="AF146" s="471" t="str">
        <f t="shared" si="67"/>
        <v/>
      </c>
      <c r="AG146" s="471" t="str">
        <f t="shared" si="6"/>
        <v/>
      </c>
      <c r="AH146" s="471"/>
      <c r="AI146" s="471"/>
      <c r="AJ146" s="83"/>
      <c r="AK146" s="140"/>
      <c r="AL146" s="276" t="str">
        <f t="shared" si="7"/>
        <v/>
      </c>
      <c r="AM146" s="83" t="str">
        <f t="shared" si="8"/>
        <v/>
      </c>
      <c r="AN146" s="471" t="str">
        <f t="shared" si="68"/>
        <v/>
      </c>
      <c r="AO146" s="471" t="str">
        <f t="shared" si="10"/>
        <v/>
      </c>
      <c r="AP146" s="457" t="str">
        <f t="shared" si="11"/>
        <v/>
      </c>
      <c r="AQ146" s="270" t="str">
        <f>IF('JOURNÉE 1'!AP147="","",'JOURNÉE 1'!AP147)</f>
        <v/>
      </c>
      <c r="AR146" s="270" t="str">
        <f>IF('JOURNÉE 1'!AT147="","",'JOURNÉE 1'!AT147)</f>
        <v/>
      </c>
      <c r="AS146" s="270" t="str">
        <f t="shared" si="61"/>
        <v/>
      </c>
      <c r="AT146" s="270" t="str">
        <f t="shared" si="13"/>
        <v/>
      </c>
      <c r="AU146" s="270"/>
      <c r="AV146" s="286"/>
      <c r="AW146" s="270"/>
      <c r="AX146" s="270"/>
      <c r="AY146" s="270" t="str">
        <f t="shared" si="69"/>
        <v/>
      </c>
      <c r="AZ146" s="271" t="str">
        <f t="shared" si="15"/>
        <v/>
      </c>
      <c r="BA146" s="272" t="str">
        <f t="shared" si="16"/>
        <v/>
      </c>
      <c r="BB146" s="273" t="str">
        <f t="shared" si="66"/>
        <v/>
      </c>
      <c r="BC146" s="472" t="str">
        <f t="shared" si="18"/>
        <v/>
      </c>
      <c r="BD146" s="319"/>
      <c r="BE146" s="278" t="str">
        <f t="shared" si="19"/>
        <v/>
      </c>
      <c r="BF146" s="1639"/>
      <c r="BG146" s="1639"/>
      <c r="BH146" s="1833"/>
      <c r="BI146" s="1465"/>
      <c r="BJ146" s="1849"/>
      <c r="BK146" s="277"/>
      <c r="BL146" s="11"/>
      <c r="BM146" s="1723"/>
      <c r="BN146" s="1528"/>
      <c r="BO146" s="1528"/>
      <c r="BP146" s="1528"/>
      <c r="BQ146" s="1528"/>
      <c r="BR146" s="1852"/>
      <c r="BS146" s="1528"/>
      <c r="BT146" s="1514"/>
      <c r="BU146" s="1528"/>
      <c r="BV146" s="1796"/>
      <c r="BW146" s="1798"/>
      <c r="BX146" s="474" t="str">
        <f t="shared" si="20"/>
        <v/>
      </c>
      <c r="BY146" s="475" t="str">
        <f>IF('JOURNÉE 1'!C147=0,"",'JOURNÉE 1'!C147)</f>
        <v/>
      </c>
      <c r="BZ146" s="7">
        <v>138</v>
      </c>
      <c r="CA146" s="1445" t="s">
        <v>80</v>
      </c>
      <c r="CB146" s="1446">
        <v>10.199999999999999</v>
      </c>
      <c r="CC146" s="1447" t="s">
        <v>624</v>
      </c>
      <c r="CD146" s="17" t="s">
        <v>434</v>
      </c>
      <c r="CE146" s="882" t="str">
        <f t="shared" si="70"/>
        <v>MAX2</v>
      </c>
      <c r="CF146" s="878" t="s">
        <v>243</v>
      </c>
      <c r="CG146" s="7"/>
      <c r="CH146" s="94"/>
      <c r="CI146" s="1301" t="str">
        <f>IF(ISNA(VLOOKUP(CA146,'JOURNÉE 1'!$C$10:$AC$257,27,FALSE)),"",VLOOKUP(CA146,'JOURNÉE 1'!$C$10:$AC$257,27,FALSE))</f>
        <v/>
      </c>
      <c r="CJ146" s="465" t="str">
        <f>IF(ISNA(VLOOKUP(CA146,'JOURNÉE 2'!$C$10:$V$259,20,FALSE)),"",VLOOKUP(CA146,'JOURNÉE 2'!$C$10:$V$259,20,FALSE))</f>
        <v/>
      </c>
      <c r="CK146" s="1263" t="str">
        <f t="shared" si="48"/>
        <v/>
      </c>
      <c r="CL146" s="1266">
        <v>79</v>
      </c>
      <c r="CM146" s="476" t="s">
        <v>2029</v>
      </c>
      <c r="CN146" s="476" t="s">
        <v>2029</v>
      </c>
      <c r="CO146" s="476" t="s">
        <v>2029</v>
      </c>
      <c r="CP146" s="476"/>
      <c r="CQ146" s="476"/>
      <c r="CR146" s="476"/>
      <c r="CS146" s="476"/>
      <c r="CT146" s="476"/>
      <c r="CU146" s="477"/>
      <c r="CV146" s="476"/>
      <c r="CW146" s="1270"/>
      <c r="CX146" s="11"/>
      <c r="CY146" s="1551"/>
      <c r="CZ146" s="7" t="str">
        <f>IF('JOURNÉE 2'!C75="","",'JOURNÉE 2'!C75)</f>
        <v/>
      </c>
      <c r="DA146" s="7" t="str">
        <f t="shared" si="51"/>
        <v/>
      </c>
      <c r="DB146" s="7" t="str">
        <f>IF('JOURNÉE 2'!V75="","",'JOURNÉE 2'!V75)</f>
        <v/>
      </c>
      <c r="DC146" s="7" t="str">
        <f>IF('JOURNÉE 2'!AJ75=0,"",'JOURNÉE 2'!AJ75)</f>
        <v/>
      </c>
      <c r="DD146" s="17" t="str">
        <f>IF(ISNA(VLOOKUP(BX74,'JOURNÉE 1'!$C$46:$AP$81,1,FALSE)),"",VLOOKUP(BX74,'JOURNÉE 1'!$C$46:$AP$81,1,FALSE))</f>
        <v/>
      </c>
      <c r="DE146" s="7" t="str">
        <f t="array" ref="DE146">IFERROR(INDEX(DD$81:DD$116,SMALL(IF(FREQUENCY(IF(DD$81:DD$152&lt;&gt;"",MATCH(DD$81:DD$152,DD$81:DD$152,0),""),ROW(DD$81:DD$152)-81)&gt;1,ROW(DD$81:DD$152)-81,""),ROW(A66))),"")</f>
        <v/>
      </c>
      <c r="DF146" s="468" t="str">
        <f t="array" ref="DF146">IF(DE146="","",MIN(IF(CZ$81:CZ$152=$DE146,DB$81:DB$152,"")))</f>
        <v/>
      </c>
      <c r="DG146" s="468" t="str">
        <f t="array" ref="DG146">IF(DE146="","",MIN(IF(CZ$81:CZ$152=$DE146,DC$81:DC$152,"")))</f>
        <v/>
      </c>
      <c r="DH146" s="7" t="str">
        <f>IF(ISNA(VLOOKUP(DD146,'JOURNÉE 2'!$C$46:$V$81,16,FALSE)),"",VLOOKUP(DD146,'JOURNÉE 2'!$C$46:$V$81,16,FALSE))</f>
        <v/>
      </c>
      <c r="DI146" s="7" t="str">
        <f>IF(ISNA(VLOOKUP(DD146,'JOURNÉE 2'!$C$46:$AJ$81,26,FALSE)),"",VLOOKUP(DD146,'JOURNÉE 2'!$C$46:$AJ$81,26,FALSE))</f>
        <v/>
      </c>
      <c r="DJ146" s="7" t="str">
        <f t="shared" si="24"/>
        <v/>
      </c>
      <c r="DK146" s="7" t="str">
        <f t="shared" si="25"/>
        <v/>
      </c>
      <c r="DL146" s="468" t="str">
        <f t="shared" si="26"/>
        <v/>
      </c>
      <c r="DM146" s="468" t="str">
        <f t="shared" si="27"/>
        <v/>
      </c>
      <c r="DN146" s="7" t="str">
        <f t="shared" si="28"/>
        <v/>
      </c>
      <c r="DO146" s="7"/>
      <c r="DP146" s="7"/>
      <c r="DQ146" s="7"/>
      <c r="DR146" s="11"/>
      <c r="DS146" s="469" t="str">
        <f ca="1">OFFSET($DK$9,INT((ROWS($1:138)-1)/2),MOD(ROWS($1:138)+1,2))</f>
        <v/>
      </c>
      <c r="DT146" s="7" t="str">
        <f t="shared" ca="1" si="29"/>
        <v/>
      </c>
      <c r="DU146" s="468" t="str">
        <f ca="1">OFFSET($DM$9,INT((ROWS($1:138)-1)/2),MOD(ROWS($1:138)+1,2))</f>
        <v/>
      </c>
      <c r="DV146" s="7" t="str">
        <f ca="1">IF(DT146="","",IF(DT146=0,"",IF(DT146="AB","",RANK(DT146,$DT$9:$DT$151,1)+COUNTIF($DT$9:DT146,DT146)-1)))</f>
        <v/>
      </c>
      <c r="DW146" s="468" t="str">
        <f t="shared" ca="1" si="30"/>
        <v/>
      </c>
      <c r="DX146" s="469" t="str">
        <f ca="1">OFFSET($DK$81,INT((ROWS($1:138)-1)/2),MOD(ROWS($1:138)+1,2))</f>
        <v/>
      </c>
      <c r="DY146" s="7" t="str">
        <f t="shared" ca="1" si="31"/>
        <v/>
      </c>
      <c r="DZ146" s="468" t="str">
        <f ca="1">OFFSET($DM$81,INT((ROWS($1:138)-1)/2),MOD(ROWS($1:138)+1,2))</f>
        <v/>
      </c>
      <c r="EA146" s="7" t="str">
        <f ca="1">IF(DY146="","",IF(DY146=0,"",IF(DY146="AB","",RANK(DY146,$DY$9:$DY$151,1)+COUNTIF($DY$9:DY146,DY146)-1)))</f>
        <v/>
      </c>
      <c r="EB146" s="468" t="str">
        <f t="shared" ca="1" si="32"/>
        <v/>
      </c>
      <c r="EC146" s="475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</row>
    <row r="147" spans="1:163" ht="15.75" customHeight="1" x14ac:dyDescent="0.4">
      <c r="A147" s="1639"/>
      <c r="B147" s="1831"/>
      <c r="C147" s="232" t="str">
        <f>IF(ISBLANK('JOURNÉE 2'!C148),"",'JOURNÉE 2'!C148)</f>
        <v/>
      </c>
      <c r="D147" s="98" t="str">
        <f>IF(ISBLANK('JOURNÉE 2'!D148),"",'JOURNÉE 2'!D148)</f>
        <v/>
      </c>
      <c r="E147" s="98" t="str">
        <f>IF(ISBLANK('JOURNÉE 2'!E148),"",'JOURNÉE 2'!E148)</f>
        <v/>
      </c>
      <c r="F147" s="87" t="str">
        <f>IF(ISBLANK('JOURNÉE 2'!F148),"",'JOURNÉE 2'!F148)</f>
        <v/>
      </c>
      <c r="G147" s="87" t="str">
        <f>IF(ISBLANK('JOURNÉE 2'!G148),"",'JOURNÉE 2'!G148)</f>
        <v/>
      </c>
      <c r="H147" s="470" t="str">
        <f>IF(ISBLANK('JOURNÉE 2'!I148),"",'JOURNÉE 2'!I148)</f>
        <v/>
      </c>
      <c r="I147" s="1834" t="str">
        <f>IF(ISBLANK('JOURNÉE 2'!K148),"",'JOURNÉE 2'!K148)</f>
        <v/>
      </c>
      <c r="J147" s="1466" t="str">
        <f>IF(OR(I147="",I147=0,I147=999),"",I147)</f>
        <v/>
      </c>
      <c r="K147" s="1466" t="str">
        <f>IF('JOURNÉE 1'!K148=0,"",'JOURNÉE 1'!K148)</f>
        <v/>
      </c>
      <c r="L147" s="1466" t="str">
        <f>IF(OR(K147="",K147=0,K147=999),"",K147)</f>
        <v/>
      </c>
      <c r="M147" s="87"/>
      <c r="N147" s="87"/>
      <c r="O147" s="87"/>
      <c r="P147" s="87"/>
      <c r="Q147" s="1825" t="str">
        <f>IF(I147="","",I147-$BE$5)</f>
        <v/>
      </c>
      <c r="R147" s="1466" t="str">
        <f>IF(I147="","",RANK(I147,($I$9:$K$260),1))</f>
        <v/>
      </c>
      <c r="S147" s="1466" t="str">
        <f>IF(R147&gt;20,"",IF(R147&lt;=190,40-((R147-1)*2),1))</f>
        <v/>
      </c>
      <c r="T147" s="1834" t="str">
        <f>IF(OR(I147=""),"",RANK(I147,($I$123:$I$147),1))</f>
        <v/>
      </c>
      <c r="U147" s="1466" t="str">
        <f>IF(OR(K147=""),"",RANK(K147,($K$123:$K$147),1))</f>
        <v/>
      </c>
      <c r="V147" s="1485" t="str">
        <f>IF(T147="","",IF(T147&gt;3,"",IF(T147=1,I147,IF(T147=2,I147,IF(T147=3,I147)))))</f>
        <v/>
      </c>
      <c r="W147" s="279" t="str">
        <f>IF(ISBLANK('JOURNÉE 2'!U148),"",'JOURNÉE 2'!U148)</f>
        <v/>
      </c>
      <c r="X147" s="83" t="str">
        <f t="shared" si="0"/>
        <v/>
      </c>
      <c r="Y147" s="140" t="str">
        <f>IF('JOURNÉE 1'!AB148=0,"",'JOURNÉE 1'!AB148)</f>
        <v/>
      </c>
      <c r="Z147" s="83" t="str">
        <f t="shared" si="1"/>
        <v/>
      </c>
      <c r="AA147" s="83" t="str">
        <f t="shared" si="71"/>
        <v/>
      </c>
      <c r="AB147" s="118" t="str">
        <f t="shared" si="65"/>
        <v/>
      </c>
      <c r="AC147" s="83" t="str">
        <f t="shared" si="3"/>
        <v/>
      </c>
      <c r="AD147" s="83" t="str">
        <f>IF('JOURNÉE 1'!AG148="","",'JOURNÉE 1'!AG148)</f>
        <v/>
      </c>
      <c r="AE147" s="455" t="str">
        <f t="shared" si="4"/>
        <v/>
      </c>
      <c r="AF147" s="85" t="str">
        <f t="shared" si="67"/>
        <v/>
      </c>
      <c r="AG147" s="85" t="str">
        <f t="shared" si="6"/>
        <v/>
      </c>
      <c r="AH147" s="85"/>
      <c r="AI147" s="85"/>
      <c r="AJ147" s="87"/>
      <c r="AK147" s="136"/>
      <c r="AL147" s="276" t="str">
        <f t="shared" si="7"/>
        <v/>
      </c>
      <c r="AM147" s="87" t="str">
        <f t="shared" si="8"/>
        <v/>
      </c>
      <c r="AN147" s="471" t="str">
        <f t="shared" si="68"/>
        <v/>
      </c>
      <c r="AO147" s="471" t="str">
        <f t="shared" si="10"/>
        <v/>
      </c>
      <c r="AP147" s="457" t="str">
        <f t="shared" si="11"/>
        <v/>
      </c>
      <c r="AQ147" s="270" t="str">
        <f>IF('JOURNÉE 1'!AP148="","",'JOURNÉE 1'!AP148)</f>
        <v/>
      </c>
      <c r="AR147" s="270" t="str">
        <f>IF('JOURNÉE 1'!AT148="","",'JOURNÉE 1'!AT148)</f>
        <v/>
      </c>
      <c r="AS147" s="270" t="str">
        <f t="shared" si="61"/>
        <v/>
      </c>
      <c r="AT147" s="270" t="str">
        <f t="shared" si="13"/>
        <v/>
      </c>
      <c r="AU147" s="270"/>
      <c r="AV147" s="286"/>
      <c r="AW147" s="270"/>
      <c r="AX147" s="270"/>
      <c r="AY147" s="270" t="str">
        <f t="shared" si="69"/>
        <v/>
      </c>
      <c r="AZ147" s="271" t="str">
        <f t="shared" si="15"/>
        <v/>
      </c>
      <c r="BA147" s="272" t="str">
        <f t="shared" si="16"/>
        <v/>
      </c>
      <c r="BB147" s="273" t="str">
        <f t="shared" si="66"/>
        <v/>
      </c>
      <c r="BC147" s="472" t="str">
        <f t="shared" si="18"/>
        <v/>
      </c>
      <c r="BD147" s="319"/>
      <c r="BE147" s="278" t="str">
        <f t="shared" si="19"/>
        <v/>
      </c>
      <c r="BF147" s="1639"/>
      <c r="BG147" s="1639"/>
      <c r="BH147" s="1823" t="str">
        <f>IF('JOURNÉE 1'!K148=0,"",'JOURNÉE 1'!K148)</f>
        <v/>
      </c>
      <c r="BI147" s="1815" t="str">
        <f>IF(ISBLANK('JOURNÉE 2'!K148),"",'JOURNÉE 2'!K148)</f>
        <v/>
      </c>
      <c r="BJ147" s="1817" t="str">
        <f>IF(BW147="","",BW147)</f>
        <v/>
      </c>
      <c r="BK147" s="483"/>
      <c r="BL147" s="11"/>
      <c r="BM147" s="1513" t="str">
        <f>IF(OR(C147="",C148=""),"",CONCATENATE(C147,C148))</f>
        <v/>
      </c>
      <c r="BN147" s="1606" t="str">
        <f>IF(OR('JOURNÉE 1'!C148="",'JOURNÉE 1'!C149=""),"",CONCATENATE('JOURNÉE 1'!C148,'JOURNÉE 1'!C149))</f>
        <v/>
      </c>
      <c r="BO147" s="1606" t="str">
        <f>IF(I147="","",I147)</f>
        <v/>
      </c>
      <c r="BP147" s="1855">
        <f>IF(ISNA(VLOOKUP(BM147,'JOURNÉE 1'!$BI$10:$BK$257,2,FALSE)),"",VLOOKUP(BM147,'JOURNÉE 1'!$BI$10:$BK$257,2,FALSE))</f>
        <v>0</v>
      </c>
      <c r="BQ147" s="1853" t="str">
        <f>IF(BO147="","",MIN(BO147:BP147))</f>
        <v/>
      </c>
      <c r="BR147" s="1851" t="str">
        <f>IF(BS147="","",MIN(BS147:BT147))</f>
        <v/>
      </c>
      <c r="BS147" s="1606" t="str">
        <f>IF('JOURNÉE 1'!L148=0,"",'JOURNÉE 1'!L148)</f>
        <v/>
      </c>
      <c r="BT147" s="1809" t="str">
        <f>IF(ISNA(VLOOKUP(BN147,'JOURNÉE 2'!$BE$10:$BF$257,2,FALSE)),"",VLOOKUP(BN147,'JOURNÉE 2'!$BE$10:$BF$257,2,FALSE))</f>
        <v/>
      </c>
      <c r="BU147" s="1606" t="str">
        <f>IF(BT147=BR147,"",BR147)</f>
        <v/>
      </c>
      <c r="BV147" s="1795" t="str">
        <f>IF(BP147=BQ147,"",BQ147)</f>
        <v/>
      </c>
      <c r="BW147" s="1797"/>
      <c r="BX147" s="474" t="str">
        <f t="shared" si="20"/>
        <v/>
      </c>
      <c r="BY147" s="475" t="str">
        <f>IF('JOURNÉE 1'!C148=0,"",'JOURNÉE 1'!C148)</f>
        <v/>
      </c>
      <c r="BZ147" s="7">
        <v>139</v>
      </c>
      <c r="CA147" s="1445" t="s">
        <v>84</v>
      </c>
      <c r="CB147" s="1446">
        <v>-2</v>
      </c>
      <c r="CC147" s="1447" t="s">
        <v>625</v>
      </c>
      <c r="CD147" s="17" t="s">
        <v>434</v>
      </c>
      <c r="CE147" s="882" t="str">
        <f t="shared" si="70"/>
        <v>MAX1</v>
      </c>
      <c r="CF147" s="878" t="s">
        <v>627</v>
      </c>
      <c r="CG147" s="7"/>
      <c r="CH147" s="94"/>
      <c r="CI147" s="1301" t="str">
        <f>IF(ISNA(VLOOKUP(CA147,'JOURNÉE 1'!$C$10:$AC$257,27,FALSE)),"",VLOOKUP(CA147,'JOURNÉE 1'!$C$10:$AC$257,27,FALSE))</f>
        <v/>
      </c>
      <c r="CJ147" s="465" t="str">
        <f>IF(ISNA(VLOOKUP(CA147,'JOURNÉE 2'!$C$10:$V$259,20,FALSE)),"",VLOOKUP(CA147,'JOURNÉE 2'!$C$10:$V$259,20,FALSE))</f>
        <v/>
      </c>
      <c r="CK147" s="1263" t="str">
        <f t="shared" si="48"/>
        <v/>
      </c>
      <c r="CL147" s="1266">
        <v>67</v>
      </c>
      <c r="CM147" s="476">
        <v>78</v>
      </c>
      <c r="CN147" s="476" t="s">
        <v>2029</v>
      </c>
      <c r="CO147" s="476" t="s">
        <v>2029</v>
      </c>
      <c r="CP147" s="476"/>
      <c r="CQ147" s="476"/>
      <c r="CR147" s="476"/>
      <c r="CS147" s="476"/>
      <c r="CT147" s="476"/>
      <c r="CU147" s="477"/>
      <c r="CV147" s="476"/>
      <c r="CW147" s="1270"/>
      <c r="CX147" s="11"/>
      <c r="CY147" s="1551"/>
      <c r="CZ147" s="7" t="str">
        <f>IF('JOURNÉE 2'!C76="","",'JOURNÉE 2'!C76)</f>
        <v/>
      </c>
      <c r="DA147" s="7" t="str">
        <f t="shared" si="51"/>
        <v/>
      </c>
      <c r="DB147" s="7" t="str">
        <f>IF('JOURNÉE 2'!V76="","",'JOURNÉE 2'!V76)</f>
        <v/>
      </c>
      <c r="DC147" s="7" t="str">
        <f>IF('JOURNÉE 2'!AJ76=0,"",'JOURNÉE 2'!AJ76)</f>
        <v/>
      </c>
      <c r="DD147" s="17" t="str">
        <f>IF(ISNA(VLOOKUP(BX75,'JOURNÉE 1'!$C$46:$AP$81,1,FALSE)),"",VLOOKUP(BX75,'JOURNÉE 1'!$C$46:$AP$81,1,FALSE))</f>
        <v/>
      </c>
      <c r="DE147" s="7" t="str">
        <f t="array" ref="DE147">IFERROR(INDEX(DD$81:DD$116,SMALL(IF(FREQUENCY(IF(DD$81:DD$152&lt;&gt;"",MATCH(DD$81:DD$152,DD$81:DD$152,0),""),ROW(DD$81:DD$152)-81)&gt;1,ROW(DD$81:DD$152)-81,""),ROW(A67))),"")</f>
        <v/>
      </c>
      <c r="DF147" s="468" t="str">
        <f t="array" ref="DF147">IF(DE147="","",MIN(IF(CZ$81:CZ$152=$DE147,DB$81:DB$152,"")))</f>
        <v/>
      </c>
      <c r="DG147" s="468" t="str">
        <f t="array" ref="DG147">IF(DE147="","",MIN(IF(CZ$81:CZ$152=$DE147,DC$81:DC$152,"")))</f>
        <v/>
      </c>
      <c r="DH147" s="7" t="str">
        <f>IF(ISNA(VLOOKUP(DD147,'JOURNÉE 2'!$C$46:$V$81,16,FALSE)),"",VLOOKUP(DD147,'JOURNÉE 2'!$C$46:$V$81,16,FALSE))</f>
        <v/>
      </c>
      <c r="DI147" s="7" t="str">
        <f>IF(ISNA(VLOOKUP(DD147,'JOURNÉE 2'!$C$46:$AJ$81,26,FALSE)),"",VLOOKUP(DD147,'JOURNÉE 2'!$C$46:$AJ$81,26,FALSE))</f>
        <v/>
      </c>
      <c r="DJ147" s="7" t="str">
        <f t="shared" si="24"/>
        <v/>
      </c>
      <c r="DK147" s="7" t="str">
        <f t="shared" si="25"/>
        <v/>
      </c>
      <c r="DL147" s="468" t="str">
        <f t="shared" si="26"/>
        <v/>
      </c>
      <c r="DM147" s="468" t="str">
        <f t="shared" si="27"/>
        <v/>
      </c>
      <c r="DN147" s="7" t="str">
        <f t="shared" si="28"/>
        <v/>
      </c>
      <c r="DO147" s="7"/>
      <c r="DP147" s="7"/>
      <c r="DQ147" s="7"/>
      <c r="DR147" s="11"/>
      <c r="DS147" s="469" t="str">
        <f ca="1">OFFSET($DK$9,INT((ROWS($1:139)-1)/2),MOD(ROWS($1:139)+1,2))</f>
        <v/>
      </c>
      <c r="DT147" s="7" t="str">
        <f t="shared" ca="1" si="29"/>
        <v/>
      </c>
      <c r="DU147" s="468" t="str">
        <f ca="1">OFFSET($DM$9,INT((ROWS($1:139)-1)/2),MOD(ROWS($1:139)+1,2))</f>
        <v/>
      </c>
      <c r="DV147" s="7" t="str">
        <f ca="1">IF(DT147="","",IF(DT147=0,"",IF(DT147="AB","",RANK(DT147,$DT$9:$DT$151,1)+COUNTIF($DT$9:DT147,DT147)-1)))</f>
        <v/>
      </c>
      <c r="DW147" s="468" t="str">
        <f t="shared" ca="1" si="30"/>
        <v/>
      </c>
      <c r="DX147" s="469" t="str">
        <f ca="1">OFFSET($DK$81,INT((ROWS($1:139)-1)/2),MOD(ROWS($1:139)+1,2))</f>
        <v/>
      </c>
      <c r="DY147" s="7" t="str">
        <f t="shared" ca="1" si="31"/>
        <v/>
      </c>
      <c r="DZ147" s="468" t="str">
        <f ca="1">OFFSET($DM$81,INT((ROWS($1:139)-1)/2),MOD(ROWS($1:139)+1,2))</f>
        <v/>
      </c>
      <c r="EA147" s="7" t="str">
        <f ca="1">IF(DY147="","",IF(DY147=0,"",IF(DY147="AB","",RANK(DY147,$DY$9:$DY$151,1)+COUNTIF($DY$9:DY147,DY147)-1)))</f>
        <v/>
      </c>
      <c r="EB147" s="468" t="str">
        <f t="shared" ca="1" si="32"/>
        <v/>
      </c>
      <c r="EC147" s="475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</row>
    <row r="148" spans="1:163" ht="15.75" customHeight="1" thickBot="1" x14ac:dyDescent="0.45">
      <c r="A148" s="1640"/>
      <c r="B148" s="1640"/>
      <c r="C148" s="189" t="str">
        <f>IF(ISBLANK('JOURNÉE 2'!C149),"",'JOURNÉE 2'!C149)</f>
        <v/>
      </c>
      <c r="D148" s="215" t="str">
        <f>IF(ISBLANK('JOURNÉE 2'!D149),"",'JOURNÉE 2'!D149)</f>
        <v/>
      </c>
      <c r="E148" s="215" t="str">
        <f>IF(ISBLANK('JOURNÉE 2'!E149),"",'JOURNÉE 2'!E149)</f>
        <v/>
      </c>
      <c r="F148" s="99" t="str">
        <f>IF(ISBLANK('JOURNÉE 2'!F149),"",'JOURNÉE 2'!F149)</f>
        <v/>
      </c>
      <c r="G148" s="99" t="str">
        <f>IF(ISBLANK('JOURNÉE 2'!G149),"",'JOURNÉE 2'!G149)</f>
        <v/>
      </c>
      <c r="H148" s="186" t="str">
        <f>IF(ISBLANK('JOURNÉE 2'!I149),"",'JOURNÉE 2'!I149)</f>
        <v/>
      </c>
      <c r="I148" s="1833"/>
      <c r="J148" s="1465"/>
      <c r="K148" s="1465"/>
      <c r="L148" s="1465"/>
      <c r="M148" s="160"/>
      <c r="N148" s="99"/>
      <c r="O148" s="160"/>
      <c r="P148" s="515"/>
      <c r="Q148" s="1826"/>
      <c r="R148" s="1816"/>
      <c r="S148" s="1816"/>
      <c r="T148" s="1824"/>
      <c r="U148" s="1816"/>
      <c r="V148" s="1816"/>
      <c r="W148" s="486" t="str">
        <f>IF(ISBLANK('JOURNÉE 2'!U149),"",'JOURNÉE 2'!U149)</f>
        <v/>
      </c>
      <c r="X148" s="101" t="str">
        <f t="shared" si="0"/>
        <v/>
      </c>
      <c r="Y148" s="209" t="str">
        <f>IF('JOURNÉE 1'!AB149=0,"",'JOURNÉE 1'!AB149)</f>
        <v/>
      </c>
      <c r="Z148" s="101" t="str">
        <f t="shared" si="1"/>
        <v/>
      </c>
      <c r="AA148" s="101" t="str">
        <f t="shared" si="71"/>
        <v/>
      </c>
      <c r="AB148" s="101" t="str">
        <f t="shared" si="65"/>
        <v/>
      </c>
      <c r="AC148" s="101" t="str">
        <f t="shared" si="3"/>
        <v/>
      </c>
      <c r="AD148" s="101" t="str">
        <f>IF('JOURNÉE 1'!AG149="","",'JOURNÉE 1'!AG149)</f>
        <v/>
      </c>
      <c r="AE148" s="487" t="str">
        <f t="shared" si="4"/>
        <v/>
      </c>
      <c r="AF148" s="99" t="str">
        <f t="shared" si="67"/>
        <v/>
      </c>
      <c r="AG148" s="110" t="str">
        <f t="shared" si="6"/>
        <v/>
      </c>
      <c r="AH148" s="110"/>
      <c r="AI148" s="110"/>
      <c r="AJ148" s="99"/>
      <c r="AK148" s="100"/>
      <c r="AL148" s="276" t="str">
        <f t="shared" si="7"/>
        <v/>
      </c>
      <c r="AM148" s="99" t="str">
        <f t="shared" si="8"/>
        <v/>
      </c>
      <c r="AN148" s="101" t="str">
        <f t="shared" si="68"/>
        <v/>
      </c>
      <c r="AO148" s="101" t="str">
        <f t="shared" si="10"/>
        <v/>
      </c>
      <c r="AP148" s="457" t="str">
        <f t="shared" si="11"/>
        <v/>
      </c>
      <c r="AQ148" s="283" t="str">
        <f>IF('JOURNÉE 1'!AP149="","",'JOURNÉE 1'!AP149)</f>
        <v/>
      </c>
      <c r="AR148" s="283" t="str">
        <f>IF('JOURNÉE 1'!AT149="","",'JOURNÉE 1'!AT149)</f>
        <v/>
      </c>
      <c r="AS148" s="283" t="str">
        <f t="shared" si="61"/>
        <v/>
      </c>
      <c r="AT148" s="283" t="str">
        <f t="shared" si="13"/>
        <v/>
      </c>
      <c r="AU148" s="283"/>
      <c r="AV148" s="330"/>
      <c r="AW148" s="283"/>
      <c r="AX148" s="283"/>
      <c r="AY148" s="283" t="str">
        <f t="shared" si="69"/>
        <v/>
      </c>
      <c r="AZ148" s="488" t="str">
        <f t="shared" si="15"/>
        <v/>
      </c>
      <c r="BA148" s="489" t="str">
        <f t="shared" si="16"/>
        <v/>
      </c>
      <c r="BB148" s="481" t="str">
        <f t="shared" si="66"/>
        <v/>
      </c>
      <c r="BC148" s="481" t="str">
        <f t="shared" si="18"/>
        <v/>
      </c>
      <c r="BD148" s="481"/>
      <c r="BE148" s="278" t="str">
        <f t="shared" si="19"/>
        <v/>
      </c>
      <c r="BF148" s="1640"/>
      <c r="BG148" s="1640"/>
      <c r="BH148" s="1824"/>
      <c r="BI148" s="1816"/>
      <c r="BJ148" s="1818"/>
      <c r="BK148" s="514"/>
      <c r="BL148" s="11"/>
      <c r="BM148" s="1824"/>
      <c r="BN148" s="1816"/>
      <c r="BO148" s="1816"/>
      <c r="BP148" s="1816"/>
      <c r="BQ148" s="1854"/>
      <c r="BR148" s="1826"/>
      <c r="BS148" s="1528"/>
      <c r="BT148" s="1514"/>
      <c r="BU148" s="1816"/>
      <c r="BV148" s="1867"/>
      <c r="BW148" s="1799"/>
      <c r="BX148" s="491" t="str">
        <f t="shared" si="20"/>
        <v/>
      </c>
      <c r="BY148" s="501" t="str">
        <f>IF('JOURNÉE 1'!C149=0,"",'JOURNÉE 1'!C149)</f>
        <v/>
      </c>
      <c r="BZ148" s="7">
        <v>140</v>
      </c>
      <c r="CA148" s="1445" t="s">
        <v>243</v>
      </c>
      <c r="CB148" s="1446">
        <v>7.7</v>
      </c>
      <c r="CC148" s="1447" t="s">
        <v>626</v>
      </c>
      <c r="CD148" s="17" t="s">
        <v>434</v>
      </c>
      <c r="CE148" s="882" t="str">
        <f t="shared" si="70"/>
        <v>MAX1</v>
      </c>
      <c r="CF148" s="878" t="s">
        <v>245</v>
      </c>
      <c r="CG148" s="7"/>
      <c r="CH148" s="94"/>
      <c r="CI148" s="1301" t="str">
        <f>IF(ISNA(VLOOKUP(CA148,'JOURNÉE 1'!$C$10:$AC$257,27,FALSE)),"",VLOOKUP(CA148,'JOURNÉE 1'!$C$10:$AC$257,27,FALSE))</f>
        <v/>
      </c>
      <c r="CJ148" s="465" t="str">
        <f>IF(ISNA(VLOOKUP(CA148,'JOURNÉE 2'!$C$10:$V$259,20,FALSE)),"",VLOOKUP(CA148,'JOURNÉE 2'!$C$10:$V$259,20,FALSE))</f>
        <v/>
      </c>
      <c r="CK148" s="1263" t="str">
        <f t="shared" si="48"/>
        <v/>
      </c>
      <c r="CL148" s="1266">
        <v>0</v>
      </c>
      <c r="CM148" s="476" t="s">
        <v>2029</v>
      </c>
      <c r="CN148" s="476">
        <v>78</v>
      </c>
      <c r="CO148" s="476" t="s">
        <v>2029</v>
      </c>
      <c r="CP148" s="476"/>
      <c r="CQ148" s="476"/>
      <c r="CR148" s="476"/>
      <c r="CS148" s="476"/>
      <c r="CT148" s="476"/>
      <c r="CU148" s="477"/>
      <c r="CV148" s="476"/>
      <c r="CW148" s="1270"/>
      <c r="CX148" s="11"/>
      <c r="CY148" s="1551"/>
      <c r="CZ148" s="7" t="str">
        <f>IF('JOURNÉE 2'!C77="","",'JOURNÉE 2'!C77)</f>
        <v/>
      </c>
      <c r="DA148" s="7" t="str">
        <f t="shared" si="51"/>
        <v/>
      </c>
      <c r="DB148" s="7" t="str">
        <f>IF('JOURNÉE 2'!V77="","",'JOURNÉE 2'!V77)</f>
        <v/>
      </c>
      <c r="DC148" s="7" t="str">
        <f>IF('JOURNÉE 2'!AJ77=0,"",'JOURNÉE 2'!AJ77)</f>
        <v/>
      </c>
      <c r="DD148" s="17" t="str">
        <f>IF(ISNA(VLOOKUP(BX76,'JOURNÉE 1'!$C$46:$AP$81,1,FALSE)),"",VLOOKUP(BX76,'JOURNÉE 1'!$C$46:$AP$81,1,FALSE))</f>
        <v/>
      </c>
      <c r="DE148" s="7" t="str">
        <f t="array" ref="DE148">IFERROR(INDEX(DD$81:DD$116,SMALL(IF(FREQUENCY(IF(DD$81:DD$152&lt;&gt;"",MATCH(DD$81:DD$152,DD$81:DD$152,0),""),ROW(DD$81:DD$152)-81)&gt;1,ROW(DD$81:DD$152)-81,""),ROW(A68))),"")</f>
        <v/>
      </c>
      <c r="DF148" s="468" t="str">
        <f t="array" ref="DF148">IF(DE148="","",MIN(IF(CZ$81:CZ$152=$DE148,DB$81:DB$152,"")))</f>
        <v/>
      </c>
      <c r="DG148" s="468" t="str">
        <f t="array" ref="DG148">IF(DE148="","",MIN(IF(CZ$81:CZ$152=$DE148,DC$81:DC$152,"")))</f>
        <v/>
      </c>
      <c r="DH148" s="7" t="str">
        <f>IF(ISNA(VLOOKUP(DD148,'JOURNÉE 2'!$C$46:$V$81,16,FALSE)),"",VLOOKUP(DD148,'JOURNÉE 2'!$C$46:$V$81,16,FALSE))</f>
        <v/>
      </c>
      <c r="DI148" s="7" t="str">
        <f>IF(ISNA(VLOOKUP(DD148,'JOURNÉE 2'!$C$46:$AJ$81,26,FALSE)),"",VLOOKUP(DD148,'JOURNÉE 2'!$C$46:$AJ$81,26,FALSE))</f>
        <v/>
      </c>
      <c r="DJ148" s="7" t="str">
        <f t="shared" si="24"/>
        <v/>
      </c>
      <c r="DK148" s="7" t="str">
        <f t="shared" si="25"/>
        <v/>
      </c>
      <c r="DL148" s="468" t="str">
        <f t="shared" si="26"/>
        <v/>
      </c>
      <c r="DM148" s="468" t="str">
        <f t="shared" si="27"/>
        <v/>
      </c>
      <c r="DN148" s="7" t="str">
        <f t="shared" si="28"/>
        <v/>
      </c>
      <c r="DO148" s="7"/>
      <c r="DP148" s="7"/>
      <c r="DQ148" s="7"/>
      <c r="DR148" s="11"/>
      <c r="DS148" s="469" t="str">
        <f ca="1">OFFSET($DK$9,INT((ROWS($1:140)-1)/2),MOD(ROWS($1:140)+1,2))</f>
        <v/>
      </c>
      <c r="DT148" s="7" t="str">
        <f t="shared" ca="1" si="29"/>
        <v/>
      </c>
      <c r="DU148" s="468" t="str">
        <f ca="1">OFFSET($DM$9,INT((ROWS($1:140)-1)/2),MOD(ROWS($1:140)+1,2))</f>
        <v/>
      </c>
      <c r="DV148" s="7" t="str">
        <f ca="1">IF(DT148="","",IF(DT148=0,"",IF(DT148="AB","",RANK(DT148,$DT$9:$DT$151,1)+COUNTIF($DT$9:DT148,DT148)-1)))</f>
        <v/>
      </c>
      <c r="DW148" s="468" t="str">
        <f t="shared" ca="1" si="30"/>
        <v/>
      </c>
      <c r="DX148" s="469" t="str">
        <f ca="1">OFFSET($DK$81,INT((ROWS($1:140)-1)/2),MOD(ROWS($1:140)+1,2))</f>
        <v/>
      </c>
      <c r="DY148" s="7" t="str">
        <f t="shared" ca="1" si="31"/>
        <v/>
      </c>
      <c r="DZ148" s="468" t="str">
        <f ca="1">OFFSET($DM$81,INT((ROWS($1:140)-1)/2),MOD(ROWS($1:140)+1,2))</f>
        <v/>
      </c>
      <c r="EA148" s="7" t="str">
        <f ca="1">IF(DY148="","",IF(DY148=0,"",IF(DY148="AB","",RANK(DY148,$DY$9:$DY$151,1)+COUNTIF($DY$9:DY148,DY148)-1)))</f>
        <v/>
      </c>
      <c r="EB148" s="468" t="str">
        <f t="shared" ca="1" si="32"/>
        <v/>
      </c>
      <c r="EC148" s="475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</row>
    <row r="149" spans="1:163" ht="15.75" customHeight="1" x14ac:dyDescent="0.4">
      <c r="A149" s="1940" t="s">
        <v>165</v>
      </c>
      <c r="B149" s="1939"/>
      <c r="C149" s="353" t="str">
        <f>IF(ISBLANK('JOURNÉE 2'!C150),"",'JOURNÉE 2'!C150)</f>
        <v>44400.22.0013</v>
      </c>
      <c r="D149" s="326" t="str">
        <f>IF(ISBLANK('JOURNÉE 2'!D150),"",'JOURNÉE 2'!D150)</f>
        <v>HAMON</v>
      </c>
      <c r="E149" s="326" t="str">
        <f>IF(ISBLANK('JOURNÉE 2'!E150),"",'JOURNÉE 2'!E150)</f>
        <v>Marie-Thérèse</v>
      </c>
      <c r="F149" s="88" t="str">
        <f>IF(ISBLANK('JOURNÉE 2'!F150),"",'JOURNÉE 2'!F150)</f>
        <v>S3F</v>
      </c>
      <c r="G149" s="88">
        <f>IF(ISBLANK('JOURNÉE 2'!G150),"",'JOURNÉE 2'!G150)</f>
        <v>22.7</v>
      </c>
      <c r="H149" s="349" t="str">
        <f>IF(ISBLANK('JOURNÉE 2'!I150),"",'JOURNÉE 2'!I150)</f>
        <v>MAX2</v>
      </c>
      <c r="I149" s="1823">
        <f>IF(ISBLANK('JOURNÉE 2'!K150),"",'JOURNÉE 2'!K150)</f>
        <v>89</v>
      </c>
      <c r="J149" s="1815">
        <f>IF(OR(I149="",I149=0,I149=999),"",I149)</f>
        <v>89</v>
      </c>
      <c r="K149" s="1815">
        <f>IF('JOURNÉE 1'!K150=0,"",'JOURNÉE 1'!K150)</f>
        <v>68</v>
      </c>
      <c r="L149" s="1815">
        <f>IF(OR(K149="",K149=0,K149=999),"",K149)</f>
        <v>68</v>
      </c>
      <c r="M149" s="109">
        <f>IF(COUNTIF($J$149:$J$182,"&gt;1")&lt;1,"",SMALL($J$149:$J$182,1))</f>
        <v>68</v>
      </c>
      <c r="N149" s="109">
        <f>IF(COUNTIF($M$149:$M$154,"&gt;1")&lt;1,"",SMALL($M$149:$M$154,1))</f>
        <v>67</v>
      </c>
      <c r="O149" s="88">
        <f>IF(N149="","",RANK(N149,($N$9:$N$260),1))</f>
        <v>12</v>
      </c>
      <c r="P149" s="177">
        <f>IF(O149&gt;20,"",IF(O149&lt;=190,40-((O149-1)*2),1))</f>
        <v>18</v>
      </c>
      <c r="Q149" s="1873">
        <f>IF(I149="","",I149-$BE$5)</f>
        <v>17</v>
      </c>
      <c r="R149" s="1856">
        <f>IF(I149="","",RANK(I149,($I$9:$K$260),1))</f>
        <v>56</v>
      </c>
      <c r="S149" s="1856" t="str">
        <f>IF(R149&gt;20,"",IF(R149&lt;=190,40-((R149-1)*2),1))</f>
        <v/>
      </c>
      <c r="T149" s="1485">
        <f>IF(OR(I149=""),"",RANK(I149,($I$149:$I$182),1))</f>
        <v>2</v>
      </c>
      <c r="U149" s="1485">
        <f>IF(OR(K149=""),"",RANK(K149,($K$149:$K$182),1))</f>
        <v>2</v>
      </c>
      <c r="V149" s="1485">
        <f>IF(T149="","",IF(T149&gt;3,"",IF(T149=1,I149,IF(T149=2,I149,IF(T149=3,I149)))))</f>
        <v>89</v>
      </c>
      <c r="W149" s="495">
        <f>IF(ISBLANK('JOURNÉE 2'!U150),"",'JOURNÉE 2'!U150)</f>
        <v>94</v>
      </c>
      <c r="X149" s="118">
        <f t="shared" si="0"/>
        <v>94</v>
      </c>
      <c r="Y149" s="158">
        <f>IF('JOURNÉE 1'!AB150=0,"",'JOURNÉE 1'!AB150)</f>
        <v>99</v>
      </c>
      <c r="Z149" s="118">
        <f t="shared" si="1"/>
        <v>99</v>
      </c>
      <c r="AA149" s="118">
        <f t="shared" si="71"/>
        <v>27</v>
      </c>
      <c r="AB149" s="118">
        <f t="shared" ref="AB149:AB182" si="72">IF(W149="","",RANK(W149,($W$149:$W$182),1))</f>
        <v>3</v>
      </c>
      <c r="AC149" s="118">
        <f t="shared" si="3"/>
        <v>94</v>
      </c>
      <c r="AD149" s="118" t="str">
        <f>IF('JOURNÉE 1'!AG150="","",'JOURNÉE 1'!AG150)</f>
        <v/>
      </c>
      <c r="AE149" s="455">
        <f t="shared" si="4"/>
        <v>22</v>
      </c>
      <c r="AF149" s="482">
        <f t="shared" si="67"/>
        <v>27</v>
      </c>
      <c r="AG149" s="482" t="str">
        <f t="shared" si="6"/>
        <v/>
      </c>
      <c r="AH149" s="482"/>
      <c r="AI149" s="118">
        <f ca="1">IF(DP305="","",DP305)</f>
        <v>72</v>
      </c>
      <c r="AJ149" s="266">
        <f ca="1">IF(AI149="","",RANK(AI149,($AI$9:$AI$260),1))</f>
        <v>11</v>
      </c>
      <c r="AK149" s="196">
        <f ca="1">IF(AJ149="","",IF(21-AJ149&lt;0,0,21-AJ149))</f>
        <v>10</v>
      </c>
      <c r="AL149" s="276">
        <f t="shared" si="7"/>
        <v>71.3</v>
      </c>
      <c r="AM149" s="118">
        <f t="shared" si="8"/>
        <v>71.3</v>
      </c>
      <c r="AN149" s="482">
        <f t="shared" si="68"/>
        <v>10</v>
      </c>
      <c r="AO149" s="482">
        <f t="shared" si="10"/>
        <v>11</v>
      </c>
      <c r="AP149" s="457">
        <f t="shared" si="11"/>
        <v>71.3</v>
      </c>
      <c r="AQ149" s="284">
        <f>IF('JOURNÉE 1'!AP150="","",'JOURNÉE 1'!AP150)</f>
        <v>85.2</v>
      </c>
      <c r="AR149" s="284">
        <f>IF('JOURNÉE 1'!AT150="","",'JOURNÉE 1'!AT150)</f>
        <v>85.2</v>
      </c>
      <c r="AS149" s="284">
        <f t="shared" si="61"/>
        <v>71.3</v>
      </c>
      <c r="AT149" s="284">
        <f t="shared" si="13"/>
        <v>85.2</v>
      </c>
      <c r="AU149" s="284">
        <f>IF(COUNTIF($BA$149:$BA$182,"&gt;1")&lt;1,"",SMALL($BA$149:$BA$182,1))</f>
        <v>71.3</v>
      </c>
      <c r="AV149" s="285">
        <f>IF(COUNTIF($AU$149:$AU$156,"&gt;1")&lt;1,"",SMALL($AU$149:$AU$156,1))</f>
        <v>71.3</v>
      </c>
      <c r="AW149" s="284">
        <f>IF(AV149="","",RANK(AV149,($AV$9:$AV$260),1))</f>
        <v>13</v>
      </c>
      <c r="AX149" s="261">
        <f>IF(AW149&gt;20,"",IF(AW149&lt;=190,20-((AW149-1)*1),1))</f>
        <v>8</v>
      </c>
      <c r="AY149" s="284">
        <f t="shared" si="69"/>
        <v>22</v>
      </c>
      <c r="AZ149" s="327" t="str">
        <f t="shared" si="15"/>
        <v/>
      </c>
      <c r="BA149" s="328">
        <f t="shared" si="16"/>
        <v>71.3</v>
      </c>
      <c r="BB149" s="273">
        <f t="shared" ref="BB149:BB182" si="73">IF(OR(ISBLANK(AS149),AS149=""),"",RANK(AS149,($AS$149:$AS$182),1))</f>
        <v>1</v>
      </c>
      <c r="BC149" s="458">
        <f t="shared" si="18"/>
        <v>71.3</v>
      </c>
      <c r="BD149" s="273">
        <f>IF(COUNTIF($BC$149:$BC$182,"&gt;1")&lt;1,"",SMALL($BC$149:$BC$182,1))</f>
        <v>71.3</v>
      </c>
      <c r="BE149" s="278">
        <f t="shared" si="19"/>
        <v>22.419999999999998</v>
      </c>
      <c r="BF149" s="1819">
        <f ca="1">IF(SUM(P152+AK153+AX153)&lt;&gt;0,SUM(P152+AK153+AX153),0)</f>
        <v>68</v>
      </c>
      <c r="BG149" s="1874">
        <f ca="1">IF(BF149=0,"0",RANK(BF149,$BF$9:$BF$260,0))</f>
        <v>6</v>
      </c>
      <c r="BH149" s="1857">
        <f>IF('JOURNÉE 1'!K150=0,"",'JOURNÉE 1'!K150)</f>
        <v>68</v>
      </c>
      <c r="BI149" s="1856">
        <f>IF(ISBLANK('JOURNÉE 2'!K150),"",'JOURNÉE 2'!K150)</f>
        <v>89</v>
      </c>
      <c r="BJ149" s="1858">
        <f>IF(BW149="","",BW149)</f>
        <v>67</v>
      </c>
      <c r="BK149" s="184"/>
      <c r="BL149" s="516"/>
      <c r="BM149" s="1513" t="str">
        <f>IF(OR(C149="",C150=""),"",CONCATENATE(C149,C150))</f>
        <v>44400.22.001344400.22.0014</v>
      </c>
      <c r="BN149" s="1606" t="str">
        <f>IF(OR('JOURNÉE 1'!C150="",'JOURNÉE 1'!C151=""),"",CONCATENATE('JOURNÉE 1'!C150,'JOURNÉE 1'!C151))</f>
        <v>44400.17.000744400.18.0006</v>
      </c>
      <c r="BO149" s="1606">
        <f>IF(I149="","",I149)</f>
        <v>89</v>
      </c>
      <c r="BP149" s="1855" t="str">
        <f>IF(ISNA(VLOOKUP(BM149,'JOURNÉE 1'!$BI$10:$BK$257,2,FALSE)),"",VLOOKUP(BM149,'JOURNÉE 1'!$BI$10:$BK$257,2,FALSE))</f>
        <v/>
      </c>
      <c r="BQ149" s="1606">
        <f>IF(BO149="","",MIN(BO149:BP149))</f>
        <v>89</v>
      </c>
      <c r="BR149" s="1851">
        <f>IF(BS149="","",MIN(BS149:BT149))</f>
        <v>68</v>
      </c>
      <c r="BS149" s="1606">
        <f>IF('JOURNÉE 1'!L150=0,"",'JOURNÉE 1'!L150)</f>
        <v>68</v>
      </c>
      <c r="BT149" s="1809" t="str">
        <f>IF(ISNA(VLOOKUP(BN149,'JOURNÉE 2'!$BE$10:$BF$257,2,FALSE)),"",VLOOKUP(BN149,'JOURNÉE 2'!$BE$10:$BF$257,2,FALSE))</f>
        <v/>
      </c>
      <c r="BU149" s="1606">
        <f>IF(BT149=BR149,"",BR149)</f>
        <v>68</v>
      </c>
      <c r="BV149" s="1795">
        <f>IF(BP149=BQ149,"",BQ149)</f>
        <v>89</v>
      </c>
      <c r="BW149" s="1800">
        <f>IF(COUNTIF($BU$149:$BV$182,"&gt;1")&lt;1,"",SMALL($BU$149:$BV$182,1+COUNTIF($BU$149:$BV$182,0)))</f>
        <v>67</v>
      </c>
      <c r="BX149" s="474" t="str">
        <f t="shared" si="20"/>
        <v>44400.22.0013</v>
      </c>
      <c r="BY149" s="475" t="str">
        <f>IF('JOURNÉE 1'!C150=0,"",'JOURNÉE 1'!C150)</f>
        <v>44400.17.0007</v>
      </c>
      <c r="BZ149" s="7">
        <v>141</v>
      </c>
      <c r="CA149" s="1445" t="s">
        <v>627</v>
      </c>
      <c r="CB149" s="1446">
        <v>20.399999999999999</v>
      </c>
      <c r="CC149" s="1447" t="s">
        <v>628</v>
      </c>
      <c r="CD149" s="17" t="s">
        <v>434</v>
      </c>
      <c r="CE149" s="882" t="str">
        <f t="shared" si="70"/>
        <v>MAX2</v>
      </c>
      <c r="CF149" s="878" t="s">
        <v>86</v>
      </c>
      <c r="CG149" s="7"/>
      <c r="CH149" s="94"/>
      <c r="CI149" s="1301" t="str">
        <f>IF(ISNA(VLOOKUP(CA149,'JOURNÉE 1'!$C$10:$AC$257,27,FALSE)),"",VLOOKUP(CA149,'JOURNÉE 1'!$C$10:$AC$257,27,FALSE))</f>
        <v/>
      </c>
      <c r="CJ149" s="465" t="str">
        <f>IF(ISNA(VLOOKUP(CA149,'JOURNÉE 2'!$C$10:$V$259,20,FALSE)),"",VLOOKUP(CA149,'JOURNÉE 2'!$C$10:$V$259,20,FALSE))</f>
        <v/>
      </c>
      <c r="CK149" s="1263" t="str">
        <f t="shared" si="48"/>
        <v/>
      </c>
      <c r="CL149" s="1266" t="s">
        <v>2029</v>
      </c>
      <c r="CM149" s="476" t="s">
        <v>2029</v>
      </c>
      <c r="CN149" s="476">
        <v>95</v>
      </c>
      <c r="CO149" s="476" t="s">
        <v>2029</v>
      </c>
      <c r="CP149" s="476"/>
      <c r="CQ149" s="476"/>
      <c r="CR149" s="476"/>
      <c r="CS149" s="476"/>
      <c r="CT149" s="476"/>
      <c r="CU149" s="477"/>
      <c r="CV149" s="476"/>
      <c r="CW149" s="1270"/>
      <c r="CX149" s="11"/>
      <c r="CY149" s="1551"/>
      <c r="CZ149" s="7" t="str">
        <f>IF('JOURNÉE 2'!C78="","",'JOURNÉE 2'!C78)</f>
        <v/>
      </c>
      <c r="DA149" s="7" t="str">
        <f t="shared" si="51"/>
        <v/>
      </c>
      <c r="DB149" s="7" t="str">
        <f>IF('JOURNÉE 2'!V78="","",'JOURNÉE 2'!V78)</f>
        <v/>
      </c>
      <c r="DC149" s="7" t="str">
        <f>IF('JOURNÉE 2'!AJ78=0,"",'JOURNÉE 2'!AJ78)</f>
        <v/>
      </c>
      <c r="DD149" s="17" t="str">
        <f>IF(ISNA(VLOOKUP(BX77,'JOURNÉE 1'!$C$46:$AP$81,1,FALSE)),"",VLOOKUP(BX77,'JOURNÉE 1'!$C$46:$AP$81,1,FALSE))</f>
        <v/>
      </c>
      <c r="DE149" s="7" t="str">
        <f t="array" ref="DE149">IFERROR(INDEX(DD$81:DD$116,SMALL(IF(FREQUENCY(IF(DD$81:DD$152&lt;&gt;"",MATCH(DD$81:DD$152,DD$81:DD$152,0),""),ROW(DD$81:DD$152)-81)&gt;1,ROW(DD$81:DD$152)-81,""),ROW(A69))),"")</f>
        <v/>
      </c>
      <c r="DF149" s="468" t="str">
        <f t="array" ref="DF149">IF(DE149="","",MIN(IF(CZ$81:CZ$152=$DE149,DB$81:DB$152,"")))</f>
        <v/>
      </c>
      <c r="DG149" s="468" t="str">
        <f t="array" ref="DG149">IF(DE149="","",MIN(IF(CZ$81:CZ$152=$DE149,DC$81:DC$152,"")))</f>
        <v/>
      </c>
      <c r="DH149" s="7" t="str">
        <f>IF(ISNA(VLOOKUP(DD149,'JOURNÉE 2'!$C$46:$V$81,16,FALSE)),"",VLOOKUP(DD149,'JOURNÉE 2'!$C$46:$V$81,16,FALSE))</f>
        <v/>
      </c>
      <c r="DI149" s="7" t="str">
        <f>IF(ISNA(VLOOKUP(DD149,'JOURNÉE 2'!$C$46:$AJ$81,26,FALSE)),"",VLOOKUP(DD149,'JOURNÉE 2'!$C$46:$AJ$81,26,FALSE))</f>
        <v/>
      </c>
      <c r="DJ149" s="7" t="str">
        <f t="shared" si="24"/>
        <v/>
      </c>
      <c r="DK149" s="7" t="str">
        <f t="shared" si="25"/>
        <v/>
      </c>
      <c r="DL149" s="468" t="str">
        <f t="shared" si="26"/>
        <v/>
      </c>
      <c r="DM149" s="468" t="str">
        <f t="shared" si="27"/>
        <v/>
      </c>
      <c r="DN149" s="7" t="str">
        <f t="shared" si="28"/>
        <v/>
      </c>
      <c r="DO149" s="7"/>
      <c r="DP149" s="7"/>
      <c r="DQ149" s="7"/>
      <c r="DR149" s="11"/>
      <c r="DS149" s="469" t="str">
        <f ca="1">OFFSET($DK$9,INT((ROWS($1:141)-1)/2),MOD(ROWS($1:141)+1,2))</f>
        <v/>
      </c>
      <c r="DT149" s="7" t="str">
        <f t="shared" ca="1" si="29"/>
        <v/>
      </c>
      <c r="DU149" s="468" t="str">
        <f ca="1">OFFSET($DM$9,INT((ROWS($1:141)-1)/2),MOD(ROWS($1:141)+1,2))</f>
        <v/>
      </c>
      <c r="DV149" s="7" t="str">
        <f ca="1">IF(DT149="","",IF(DT149=0,"",IF(DT149="AB","",RANK(DT149,$DT$9:$DT$151,1)+COUNTIF($DT$9:DT149,DT149)-1)))</f>
        <v/>
      </c>
      <c r="DW149" s="468" t="str">
        <f t="shared" ca="1" si="30"/>
        <v/>
      </c>
      <c r="DX149" s="469" t="str">
        <f ca="1">OFFSET($DK$81,INT((ROWS($1:141)-1)/2),MOD(ROWS($1:141)+1,2))</f>
        <v/>
      </c>
      <c r="DY149" s="7" t="str">
        <f t="shared" ca="1" si="31"/>
        <v/>
      </c>
      <c r="DZ149" s="468" t="str">
        <f ca="1">OFFSET($DM$81,INT((ROWS($1:141)-1)/2),MOD(ROWS($1:141)+1,2))</f>
        <v/>
      </c>
      <c r="EA149" s="7" t="str">
        <f ca="1">IF(DY149="","",IF(DY149=0,"",IF(DY149="AB","",RANK(DY149,$DY$9:$DY$151,1)+COUNTIF($DY$9:DY149,DY149)-1)))</f>
        <v/>
      </c>
      <c r="EB149" s="468" t="str">
        <f t="shared" ca="1" si="32"/>
        <v/>
      </c>
      <c r="EC149" s="475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</row>
    <row r="150" spans="1:163" ht="15.75" customHeight="1" x14ac:dyDescent="0.4">
      <c r="A150" s="1639"/>
      <c r="B150" s="1483"/>
      <c r="C150" s="232" t="str">
        <f>IF(ISBLANK('JOURNÉE 2'!C151),"",'JOURNÉE 2'!C151)</f>
        <v>44400.22.0014</v>
      </c>
      <c r="D150" s="98" t="str">
        <f>IF(ISBLANK('JOURNÉE 2'!D151),"",'JOURNÉE 2'!D151)</f>
        <v>HAMON</v>
      </c>
      <c r="E150" s="98" t="str">
        <f>IF(ISBLANK('JOURNÉE 2'!E151),"",'JOURNÉE 2'!E151)</f>
        <v>Yves</v>
      </c>
      <c r="F150" s="87" t="str">
        <f>IF(ISBLANK('JOURNÉE 2'!F151),"",'JOURNÉE 2'!F151)</f>
        <v>S3H</v>
      </c>
      <c r="G150" s="87">
        <f>IF(ISBLANK('JOURNÉE 2'!G151),"",'JOURNÉE 2'!G151)</f>
        <v>36</v>
      </c>
      <c r="H150" s="470" t="str">
        <f>IF(ISBLANK('JOURNÉE 2'!I151),"",'JOURNÉE 2'!I151)</f>
        <v>MAX3</v>
      </c>
      <c r="I150" s="1833"/>
      <c r="J150" s="1465"/>
      <c r="K150" s="1465"/>
      <c r="L150" s="1465"/>
      <c r="M150" s="87">
        <f>IF(COUNTIF($J$149:$J$182,"&gt;1")&lt;2,"",SMALL($J$149:$J$182,2))</f>
        <v>89</v>
      </c>
      <c r="N150" s="87">
        <f>IF(COUNTIF($M$149:$M$154,"&gt;1")&lt;2,"",SMALL($M$149:$M154,2))</f>
        <v>68</v>
      </c>
      <c r="O150" s="87">
        <f>IF(N150="","",RANK(N150,($N$9:$N$260),1))</f>
        <v>16</v>
      </c>
      <c r="P150" s="91">
        <f>IF(O150&gt;20,"",IF(O150&lt;=190,40-((O150-1)*2),1))</f>
        <v>10</v>
      </c>
      <c r="Q150" s="1847"/>
      <c r="R150" s="1465"/>
      <c r="S150" s="1465"/>
      <c r="T150" s="1465"/>
      <c r="U150" s="1465"/>
      <c r="V150" s="1465"/>
      <c r="W150" s="275">
        <f>IF(ISBLANK('JOURNÉE 2'!U151),"",'JOURNÉE 2'!U151)</f>
        <v>111</v>
      </c>
      <c r="X150" s="83">
        <f t="shared" si="0"/>
        <v>111</v>
      </c>
      <c r="Y150" s="140">
        <f>IF('JOURNÉE 1'!AB151=0,"",'JOURNÉE 1'!AB151)</f>
        <v>77</v>
      </c>
      <c r="Z150" s="83">
        <f t="shared" si="1"/>
        <v>77</v>
      </c>
      <c r="AA150" s="83">
        <f t="shared" si="71"/>
        <v>28</v>
      </c>
      <c r="AB150" s="118">
        <f t="shared" si="72"/>
        <v>4</v>
      </c>
      <c r="AC150" s="83">
        <f t="shared" si="3"/>
        <v>111</v>
      </c>
      <c r="AD150" s="83">
        <f>IF('JOURNÉE 1'!AG151="","",'JOURNÉE 1'!AG151)</f>
        <v>77</v>
      </c>
      <c r="AE150" s="455">
        <f t="shared" si="4"/>
        <v>39</v>
      </c>
      <c r="AF150" s="471">
        <f t="shared" si="67"/>
        <v>28</v>
      </c>
      <c r="AG150" s="471" t="str">
        <f t="shared" si="6"/>
        <v/>
      </c>
      <c r="AH150" s="471"/>
      <c r="AI150" s="83">
        <f ca="1">IF(DP306="","",DP306)</f>
        <v>74</v>
      </c>
      <c r="AJ150" s="83">
        <f ca="1">IF(AI150="","",RANK(AI150,($AI$9:$AI$260),1))</f>
        <v>17</v>
      </c>
      <c r="AK150" s="287">
        <f ca="1">IF(AJ150="","",IF(21-AJ150&lt;0,0,21-AJ150))</f>
        <v>4</v>
      </c>
      <c r="AL150" s="276">
        <f t="shared" si="7"/>
        <v>75</v>
      </c>
      <c r="AM150" s="83">
        <f t="shared" si="8"/>
        <v>75</v>
      </c>
      <c r="AN150" s="471">
        <f t="shared" si="68"/>
        <v>13</v>
      </c>
      <c r="AO150" s="471">
        <f t="shared" si="10"/>
        <v>8</v>
      </c>
      <c r="AP150" s="457">
        <f t="shared" si="11"/>
        <v>75</v>
      </c>
      <c r="AQ150" s="270">
        <f>IF('JOURNÉE 1'!AP151="","",'JOURNÉE 1'!AP151)</f>
        <v>59.9</v>
      </c>
      <c r="AR150" s="270" t="str">
        <f>IF('JOURNÉE 1'!AT151="","",'JOURNÉE 1'!AT151)</f>
        <v/>
      </c>
      <c r="AS150" s="270">
        <f t="shared" si="61"/>
        <v>75</v>
      </c>
      <c r="AT150" s="270" t="str">
        <f t="shared" si="13"/>
        <v/>
      </c>
      <c r="AU150" s="270">
        <f>IF(COUNTIF($BA$149:$BA$182,"&gt;1")&lt;2,"",SMALL($BA$149:$BA$182,2))</f>
        <v>75</v>
      </c>
      <c r="AV150" s="286">
        <f>IF(COUNTIF($AU$149:$AU$156,"&gt;1")&lt;2,"",SMALL($AU$149:$AU$156,2))</f>
        <v>75</v>
      </c>
      <c r="AW150" s="270">
        <f>IF(AV150="","",RANK(AV150,($AV$9:$AV$260),1))</f>
        <v>16</v>
      </c>
      <c r="AX150" s="284">
        <f>IF(AW150&gt;20,"",IF(AW150&lt;=190,20-((AW150-1)*1),1))</f>
        <v>5</v>
      </c>
      <c r="AY150" s="270">
        <f t="shared" si="69"/>
        <v>32</v>
      </c>
      <c r="AZ150" s="271" t="str">
        <f t="shared" si="15"/>
        <v/>
      </c>
      <c r="BA150" s="272">
        <f t="shared" si="16"/>
        <v>75</v>
      </c>
      <c r="BB150" s="273">
        <f t="shared" si="73"/>
        <v>2</v>
      </c>
      <c r="BC150" s="472">
        <f t="shared" si="18"/>
        <v>75</v>
      </c>
      <c r="BD150" s="273">
        <f>IF(COUNTIF($BC$149:$BC$182,"&gt;1")&lt;2,"",SMALL($BC$149:$BC$182,2))</f>
        <v>75</v>
      </c>
      <c r="BE150" s="278">
        <f t="shared" si="19"/>
        <v>36</v>
      </c>
      <c r="BF150" s="1639"/>
      <c r="BG150" s="1639"/>
      <c r="BH150" s="1833"/>
      <c r="BI150" s="1465"/>
      <c r="BJ150" s="1849"/>
      <c r="BK150" s="277"/>
      <c r="BL150" s="516"/>
      <c r="BM150" s="1723"/>
      <c r="BN150" s="1528"/>
      <c r="BO150" s="1528"/>
      <c r="BP150" s="1528"/>
      <c r="BQ150" s="1528"/>
      <c r="BR150" s="1852"/>
      <c r="BS150" s="1528"/>
      <c r="BT150" s="1514"/>
      <c r="BU150" s="1528"/>
      <c r="BV150" s="1796"/>
      <c r="BW150" s="1798"/>
      <c r="BX150" s="474" t="str">
        <f t="shared" si="20"/>
        <v>44400.22.0014</v>
      </c>
      <c r="BY150" s="475" t="str">
        <f>IF('JOURNÉE 1'!C151=0,"",'JOURNÉE 1'!C151)</f>
        <v>44400.18.0006</v>
      </c>
      <c r="BZ150" s="7">
        <v>142</v>
      </c>
      <c r="CA150" s="1445" t="s">
        <v>245</v>
      </c>
      <c r="CB150" s="1446">
        <v>9.6</v>
      </c>
      <c r="CC150" s="1447" t="s">
        <v>629</v>
      </c>
      <c r="CD150" s="17" t="s">
        <v>434</v>
      </c>
      <c r="CE150" s="882" t="str">
        <f t="shared" si="70"/>
        <v>MAX1</v>
      </c>
      <c r="CF150" s="878" t="s">
        <v>631</v>
      </c>
      <c r="CG150" s="7"/>
      <c r="CH150" s="94"/>
      <c r="CI150" s="1301" t="str">
        <f>IF(ISNA(VLOOKUP(CA150,'JOURNÉE 1'!$C$10:$AC$257,27,FALSE)),"",VLOOKUP(CA150,'JOURNÉE 1'!$C$10:$AC$257,27,FALSE))</f>
        <v/>
      </c>
      <c r="CJ150" s="465" t="str">
        <f>IF(ISNA(VLOOKUP(CA150,'JOURNÉE 2'!$C$10:$V$259,20,FALSE)),"",VLOOKUP(CA150,'JOURNÉE 2'!$C$10:$V$259,20,FALSE))</f>
        <v/>
      </c>
      <c r="CK150" s="1263" t="str">
        <f t="shared" si="48"/>
        <v/>
      </c>
      <c r="CL150" s="1266" t="s">
        <v>2029</v>
      </c>
      <c r="CM150" s="476" t="s">
        <v>2029</v>
      </c>
      <c r="CN150" s="476" t="s">
        <v>2029</v>
      </c>
      <c r="CO150" s="476" t="s">
        <v>2029</v>
      </c>
      <c r="CP150" s="476"/>
      <c r="CQ150" s="476"/>
      <c r="CR150" s="476"/>
      <c r="CS150" s="476"/>
      <c r="CT150" s="476"/>
      <c r="CU150" s="477"/>
      <c r="CV150" s="476"/>
      <c r="CW150" s="1270"/>
      <c r="CX150" s="11"/>
      <c r="CY150" s="1551"/>
      <c r="CZ150" s="7" t="str">
        <f>IF('JOURNÉE 2'!C79="","",'JOURNÉE 2'!C79)</f>
        <v/>
      </c>
      <c r="DA150" s="7" t="str">
        <f t="shared" si="51"/>
        <v/>
      </c>
      <c r="DB150" s="7" t="str">
        <f>IF('JOURNÉE 2'!V79="","",'JOURNÉE 2'!V79)</f>
        <v/>
      </c>
      <c r="DC150" s="7" t="str">
        <f>IF('JOURNÉE 2'!AJ79=0,"",'JOURNÉE 2'!AJ79)</f>
        <v/>
      </c>
      <c r="DD150" s="17" t="str">
        <f>IF(ISNA(VLOOKUP(BX78,'JOURNÉE 1'!$C$46:$AP$81,1,FALSE)),"",VLOOKUP(BX78,'JOURNÉE 1'!$C$46:$AP$81,1,FALSE))</f>
        <v/>
      </c>
      <c r="DE150" s="7" t="str">
        <f t="array" ref="DE150">IFERROR(INDEX(DD$81:DD$116,SMALL(IF(FREQUENCY(IF(DD$81:DD$152&lt;&gt;"",MATCH(DD$81:DD$152,DD$81:DD$152,0),""),ROW(DD$81:DD$152)-81)&gt;1,ROW(DD$81:DD$152)-81,""),ROW(A70))),"")</f>
        <v/>
      </c>
      <c r="DF150" s="468" t="str">
        <f t="array" ref="DF150">IF(DE150="","",MIN(IF(CZ$81:CZ$152=$DE150,DB$81:DB$152,"")))</f>
        <v/>
      </c>
      <c r="DG150" s="468" t="str">
        <f t="array" ref="DG150">IF(DE150="","",MIN(IF(CZ$81:CZ$152=$DE150,DC$81:DC$152,"")))</f>
        <v/>
      </c>
      <c r="DH150" s="7" t="str">
        <f>IF(ISNA(VLOOKUP(DD150,'JOURNÉE 2'!$C$46:$V$81,16,FALSE)),"",VLOOKUP(DD150,'JOURNÉE 2'!$C$46:$V$81,16,FALSE))</f>
        <v/>
      </c>
      <c r="DI150" s="7" t="str">
        <f>IF(ISNA(VLOOKUP(DD150,'JOURNÉE 2'!$C$46:$AJ$81,26,FALSE)),"",VLOOKUP(DD150,'JOURNÉE 2'!$C$46:$AJ$81,26,FALSE))</f>
        <v/>
      </c>
      <c r="DJ150" s="7" t="str">
        <f t="shared" si="24"/>
        <v/>
      </c>
      <c r="DK150" s="7" t="str">
        <f t="shared" si="25"/>
        <v/>
      </c>
      <c r="DL150" s="468" t="str">
        <f t="shared" si="26"/>
        <v/>
      </c>
      <c r="DM150" s="468" t="str">
        <f t="shared" si="27"/>
        <v/>
      </c>
      <c r="DN150" s="7" t="str">
        <f t="shared" si="28"/>
        <v/>
      </c>
      <c r="DO150" s="7"/>
      <c r="DP150" s="7"/>
      <c r="DQ150" s="7"/>
      <c r="DR150" s="11"/>
      <c r="DS150" s="469" t="str">
        <f ca="1">OFFSET($DK$9,INT((ROWS($1:142)-1)/2),MOD(ROWS($1:142)+1,2))</f>
        <v/>
      </c>
      <c r="DT150" s="7" t="str">
        <f t="shared" ca="1" si="29"/>
        <v/>
      </c>
      <c r="DU150" s="468" t="str">
        <f ca="1">OFFSET($DM$9,INT((ROWS($1:142)-1)/2),MOD(ROWS($1:142)+1,2))</f>
        <v/>
      </c>
      <c r="DV150" s="7" t="str">
        <f ca="1">IF(DT150="","",IF(DT150=0,"",IF(DT150="AB","",RANK(DT150,$DT$9:$DT$151,1)+COUNTIF($DT$9:DT150,DT150)-1)))</f>
        <v/>
      </c>
      <c r="DW150" s="468" t="str">
        <f t="shared" ca="1" si="30"/>
        <v/>
      </c>
      <c r="DX150" s="469" t="str">
        <f ca="1">OFFSET($DK$81,INT((ROWS($1:142)-1)/2),MOD(ROWS($1:142)+1,2))</f>
        <v/>
      </c>
      <c r="DY150" s="7" t="str">
        <f t="shared" ca="1" si="31"/>
        <v/>
      </c>
      <c r="DZ150" s="468" t="str">
        <f ca="1">OFFSET($DM$81,INT((ROWS($1:142)-1)/2),MOD(ROWS($1:142)+1,2))</f>
        <v/>
      </c>
      <c r="EA150" s="7" t="str">
        <f ca="1">IF(DY150="","",IF(DY150=0,"",IF(DY150="AB","",RANK(DY150,$DY$9:$DY$151,1)+COUNTIF($DY$9:DY150,DY150)-1)))</f>
        <v/>
      </c>
      <c r="EB150" s="468" t="str">
        <f t="shared" ca="1" si="32"/>
        <v/>
      </c>
      <c r="EC150" s="475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</row>
    <row r="151" spans="1:163" ht="15.75" customHeight="1" thickBot="1" x14ac:dyDescent="0.45">
      <c r="A151" s="1639"/>
      <c r="B151" s="1831"/>
      <c r="C151" s="232" t="str">
        <f>IF(ISBLANK('JOURNÉE 2'!C152),"",'JOURNÉE 2'!C152)</f>
        <v>44400.20.0009</v>
      </c>
      <c r="D151" s="98" t="str">
        <f>IF(ISBLANK('JOURNÉE 2'!D152),"",'JOURNÉE 2'!D152)</f>
        <v>PRIOU</v>
      </c>
      <c r="E151" s="98" t="str">
        <f>IF(ISBLANK('JOURNÉE 2'!E152),"",'JOURNÉE 2'!E152)</f>
        <v>Alain</v>
      </c>
      <c r="F151" s="87" t="str">
        <f>IF(ISBLANK('JOURNÉE 2'!F152),"",'JOURNÉE 2'!F152)</f>
        <v>S3H</v>
      </c>
      <c r="G151" s="87">
        <f>IF(ISBLANK('JOURNÉE 2'!G152),"",'JOURNÉE 2'!G152)</f>
        <v>0.3</v>
      </c>
      <c r="H151" s="470" t="str">
        <f>IF(ISBLANK('JOURNÉE 2'!I152),"",'JOURNÉE 2'!I152)</f>
        <v>MAX1</v>
      </c>
      <c r="I151" s="1834">
        <f>IF(ISBLANK('JOURNÉE 2'!K152),"",'JOURNÉE 2'!K152)</f>
        <v>68</v>
      </c>
      <c r="J151" s="1466">
        <f>IF(OR(I151="",I151=0,I151=999),"",I151)</f>
        <v>68</v>
      </c>
      <c r="K151" s="1466">
        <f>IF('JOURNÉE 1'!K152=0,"",'JOURNÉE 1'!K152)</f>
        <v>71</v>
      </c>
      <c r="L151" s="1466">
        <f>IF(OR(K151="",K151=0,K151=999),"",K151)</f>
        <v>71</v>
      </c>
      <c r="M151" s="478" t="str">
        <f>IF(COUNTIF($J$149:$J$182,"&gt;1")&lt;3,"",SMALL($J$149:$J$182,3))</f>
        <v/>
      </c>
      <c r="N151" s="99">
        <f>IF(COUNTIF($M$149:$M$154,"&gt;1")&lt;3,"",SMALL($M$149:$M$154,3))</f>
        <v>68</v>
      </c>
      <c r="O151" s="99">
        <f>IF(N151="","",RANK(N151,($N$9:$N$260),1))</f>
        <v>16</v>
      </c>
      <c r="P151" s="111">
        <f>IF(O151&gt;20,"",IF(O151&lt;=190,40-((O151-1)*2),1))</f>
        <v>10</v>
      </c>
      <c r="Q151" s="1825">
        <f>IF(I151="","",I151-$BE$5)</f>
        <v>-4</v>
      </c>
      <c r="R151" s="1466">
        <f>IF(I151="","",RANK(I151,($I$9:$K$260),1))</f>
        <v>25</v>
      </c>
      <c r="S151" s="1466" t="str">
        <f>IF(R151&gt;20,"",IF(R151&lt;=190,40-((R151-1)*2),1))</f>
        <v/>
      </c>
      <c r="T151" s="1485">
        <f>IF(OR(I151=""),"",RANK(I151,($I$149:$I$182),1))</f>
        <v>1</v>
      </c>
      <c r="U151" s="1485">
        <f>IF(OR(K151=""),"",RANK(K151,($K$149:$K$182),1))</f>
        <v>3</v>
      </c>
      <c r="V151" s="1485">
        <f>IF(T151="","",IF(T151&gt;3,"",IF(T151=1,I151,IF(T151=2,I151,IF(T151=3,I151)))))</f>
        <v>68</v>
      </c>
      <c r="W151" s="279">
        <f>IF(ISBLANK('JOURNÉE 2'!U152),"",'JOURNÉE 2'!U152)</f>
        <v>72</v>
      </c>
      <c r="X151" s="83">
        <f t="shared" si="0"/>
        <v>72</v>
      </c>
      <c r="Y151" s="140">
        <f>IF('JOURNÉE 1'!AB152=0,"",'JOURNÉE 1'!AB152)</f>
        <v>86</v>
      </c>
      <c r="Z151" s="83">
        <f t="shared" si="1"/>
        <v>86</v>
      </c>
      <c r="AA151" s="83">
        <f t="shared" si="71"/>
        <v>7</v>
      </c>
      <c r="AB151" s="118">
        <f t="shared" si="72"/>
        <v>1</v>
      </c>
      <c r="AC151" s="83">
        <f t="shared" si="3"/>
        <v>72</v>
      </c>
      <c r="AD151" s="83">
        <f>IF('JOURNÉE 1'!AG152="","",'JOURNÉE 1'!AG152)</f>
        <v>86</v>
      </c>
      <c r="AE151" s="455">
        <f t="shared" si="4"/>
        <v>0</v>
      </c>
      <c r="AF151" s="85">
        <f t="shared" si="67"/>
        <v>7</v>
      </c>
      <c r="AG151" s="85">
        <f t="shared" si="6"/>
        <v>14</v>
      </c>
      <c r="AH151" s="85"/>
      <c r="AI151" s="83">
        <f ca="1">IF(DP307="","",DP307)</f>
        <v>77</v>
      </c>
      <c r="AJ151" s="83">
        <f ca="1">IF(AI151="","",RANK(AI151,($AI$9:$AI$260),1))</f>
        <v>23</v>
      </c>
      <c r="AK151" s="287">
        <f ca="1">IF(AJ151="","",IF(21-AJ151&lt;0,0,21-AJ151))</f>
        <v>0</v>
      </c>
      <c r="AL151" s="276">
        <f t="shared" si="7"/>
        <v>71.7</v>
      </c>
      <c r="AM151" s="87" t="str">
        <f t="shared" si="8"/>
        <v/>
      </c>
      <c r="AN151" s="471" t="str">
        <f t="shared" si="68"/>
        <v/>
      </c>
      <c r="AO151" s="471" t="str">
        <f t="shared" si="10"/>
        <v/>
      </c>
      <c r="AP151" s="457">
        <f t="shared" si="11"/>
        <v>71.7</v>
      </c>
      <c r="AQ151" s="270">
        <f>IF('JOURNÉE 1'!AP152="","",'JOURNÉE 1'!AP152)</f>
        <v>74.5</v>
      </c>
      <c r="AR151" s="270" t="str">
        <f>IF('JOURNÉE 1'!AT152="","",'JOURNÉE 1'!AT152)</f>
        <v/>
      </c>
      <c r="AS151" s="270" t="str">
        <f t="shared" si="61"/>
        <v/>
      </c>
      <c r="AT151" s="270" t="str">
        <f t="shared" si="13"/>
        <v/>
      </c>
      <c r="AU151" s="288" t="str">
        <f>IF(COUNTIF($BA$149:$BA$182,"&gt;1")&lt;3,"",SMALL($BA$149:$BA$182,3))</f>
        <v/>
      </c>
      <c r="AV151" s="289" t="str">
        <f>IF(COUNTIF($AU$149:$AU$156,"&gt;1")&lt;4,"",SMALL($AU$149:$AU$156,4))</f>
        <v/>
      </c>
      <c r="AW151" s="288" t="str">
        <f>IF(AV151="","",RANK(AV151,($AV$9:$AV$260),1))</f>
        <v/>
      </c>
      <c r="AX151" s="284" t="str">
        <f>IF(AW151&gt;20,"",IF(AW151&lt;=190,20-((AW151-1)*1),1))</f>
        <v/>
      </c>
      <c r="AY151" s="270">
        <f t="shared" si="69"/>
        <v>24</v>
      </c>
      <c r="AZ151" s="271" t="str">
        <f t="shared" si="15"/>
        <v/>
      </c>
      <c r="BA151" s="272" t="str">
        <f t="shared" si="16"/>
        <v/>
      </c>
      <c r="BB151" s="273" t="str">
        <f t="shared" si="73"/>
        <v/>
      </c>
      <c r="BC151" s="472" t="str">
        <f t="shared" si="18"/>
        <v/>
      </c>
      <c r="BD151" s="504" t="str">
        <f>IF(COUNTIF($BC$149:$BC$182,"&gt;1")&lt;3,"",SMALL($BC$149:$BC$182,3))</f>
        <v/>
      </c>
      <c r="BE151" s="278">
        <f t="shared" si="19"/>
        <v>0.24</v>
      </c>
      <c r="BF151" s="1639"/>
      <c r="BG151" s="1639"/>
      <c r="BH151" s="1823">
        <f>IF('JOURNÉE 1'!K152=0,"",'JOURNÉE 1'!K152)</f>
        <v>71</v>
      </c>
      <c r="BI151" s="1815">
        <f>IF(ISBLANK('JOURNÉE 2'!K152),"",'JOURNÉE 2'!K152)</f>
        <v>68</v>
      </c>
      <c r="BJ151" s="1817">
        <f>IF(BW151="","",BW151)</f>
        <v>68</v>
      </c>
      <c r="BK151" s="483"/>
      <c r="BL151" s="516"/>
      <c r="BM151" s="1513" t="str">
        <f>IF(OR(C151="",C152=""),"",CONCATENATE(C151,C152))</f>
        <v>44400.20.000944400.21.0019</v>
      </c>
      <c r="BN151" s="1606" t="str">
        <f>IF(OR('JOURNÉE 1'!C152="",'JOURNÉE 1'!C153=""),"",CONCATENATE('JOURNÉE 1'!C152,'JOURNÉE 1'!C153))</f>
        <v>44400.04.01844400.22.0011</v>
      </c>
      <c r="BO151" s="1606">
        <f>IF(I151="","",I151)</f>
        <v>68</v>
      </c>
      <c r="BP151" s="1855" t="str">
        <f>IF(ISNA(VLOOKUP(BM151,'JOURNÉE 1'!$BI$10:$BK$257,2,FALSE)),"",VLOOKUP(BM151,'JOURNÉE 1'!$BI$10:$BK$257,2,FALSE))</f>
        <v/>
      </c>
      <c r="BQ151" s="1606">
        <f>IF(BO151="","",MIN(BO151:BP151))</f>
        <v>68</v>
      </c>
      <c r="BR151" s="1851">
        <f>IF(BS151="","",MIN(BS151:BT151))</f>
        <v>71</v>
      </c>
      <c r="BS151" s="1606">
        <f>IF('JOURNÉE 1'!L152=0,"",'JOURNÉE 1'!L152)</f>
        <v>71</v>
      </c>
      <c r="BT151" s="1809" t="str">
        <f>IF(ISNA(VLOOKUP(BN151,'JOURNÉE 2'!$BE$10:$BF$257,2,FALSE)),"",VLOOKUP(BN151,'JOURNÉE 2'!$BE$10:$BF$257,2,FALSE))</f>
        <v/>
      </c>
      <c r="BU151" s="1606">
        <f>IF(BT151=BR151,"",BR151)</f>
        <v>71</v>
      </c>
      <c r="BV151" s="1795">
        <f>IF(BP151=BQ151,"",BQ151)</f>
        <v>68</v>
      </c>
      <c r="BW151" s="1797">
        <f>IF(COUNTIF($BU$149:$BV$182,"&gt;1")&lt;2,"",SMALL($BU$149:$BV$182,2+COUNTIF($BU$149:$BV$182,0)))</f>
        <v>68</v>
      </c>
      <c r="BX151" s="474" t="str">
        <f t="shared" si="20"/>
        <v>44400.20.0009</v>
      </c>
      <c r="BY151" s="475" t="str">
        <f>IF('JOURNÉE 1'!C152=0,"",'JOURNÉE 1'!C152)</f>
        <v>44400.04.018</v>
      </c>
      <c r="BZ151" s="7">
        <v>143</v>
      </c>
      <c r="CA151" s="1445" t="s">
        <v>86</v>
      </c>
      <c r="CB151" s="1446">
        <v>5.3</v>
      </c>
      <c r="CC151" s="1447" t="s">
        <v>630</v>
      </c>
      <c r="CD151" s="17" t="s">
        <v>434</v>
      </c>
      <c r="CE151" s="882" t="str">
        <f t="shared" si="70"/>
        <v>MAX1</v>
      </c>
      <c r="CF151" s="878" t="s">
        <v>88</v>
      </c>
      <c r="CG151" s="7"/>
      <c r="CH151" s="94"/>
      <c r="CI151" s="1301" t="str">
        <f>IF(ISNA(VLOOKUP(CA151,'JOURNÉE 1'!$C$10:$AC$257,27,FALSE)),"",VLOOKUP(CA151,'JOURNÉE 1'!$C$10:$AC$257,27,FALSE))</f>
        <v/>
      </c>
      <c r="CJ151" s="465" t="str">
        <f>IF(ISNA(VLOOKUP(CA151,'JOURNÉE 2'!$C$10:$V$259,20,FALSE)),"",VLOOKUP(CA151,'JOURNÉE 2'!$C$10:$V$259,20,FALSE))</f>
        <v/>
      </c>
      <c r="CK151" s="1263" t="str">
        <f t="shared" si="48"/>
        <v/>
      </c>
      <c r="CL151" s="1266">
        <v>73</v>
      </c>
      <c r="CM151" s="476">
        <v>80</v>
      </c>
      <c r="CN151" s="476">
        <v>76</v>
      </c>
      <c r="CO151" s="476" t="s">
        <v>2029</v>
      </c>
      <c r="CP151" s="476"/>
      <c r="CQ151" s="476"/>
      <c r="CR151" s="476"/>
      <c r="CS151" s="476"/>
      <c r="CT151" s="476"/>
      <c r="CU151" s="477"/>
      <c r="CV151" s="476"/>
      <c r="CW151" s="1270"/>
      <c r="CX151" s="11"/>
      <c r="CY151" s="1551"/>
      <c r="CZ151" s="7" t="str">
        <f>IF('JOURNÉE 2'!C80="","",'JOURNÉE 2'!C80)</f>
        <v/>
      </c>
      <c r="DA151" s="7" t="str">
        <f t="shared" si="51"/>
        <v/>
      </c>
      <c r="DB151" s="7" t="str">
        <f>IF('JOURNÉE 2'!V80="","",'JOURNÉE 2'!V80)</f>
        <v/>
      </c>
      <c r="DC151" s="7" t="str">
        <f>IF('JOURNÉE 2'!AJ80=0,"",'JOURNÉE 2'!AJ80)</f>
        <v/>
      </c>
      <c r="DD151" s="17" t="str">
        <f>IF(ISNA(VLOOKUP(BX79,'JOURNÉE 1'!$C$46:$AP$81,1,FALSE)),"",VLOOKUP(BX79,'JOURNÉE 1'!$C$46:$AP$81,1,FALSE))</f>
        <v/>
      </c>
      <c r="DE151" s="7" t="str">
        <f t="array" ref="DE151">IFERROR(INDEX(DD$81:DD$116,SMALL(IF(FREQUENCY(IF(DD$81:DD$152&lt;&gt;"",MATCH(DD$81:DD$152,DD$81:DD$152,0),""),ROW(DD$81:DD$152)-81)&gt;1,ROW(DD$81:DD$152)-81,""),ROW(A71))),"")</f>
        <v/>
      </c>
      <c r="DF151" s="468" t="str">
        <f t="array" ref="DF151">IF(DE151="","",MIN(IF(CZ$81:CZ$152=$DE151,DB$81:DB$152,"")))</f>
        <v/>
      </c>
      <c r="DG151" s="468" t="str">
        <f t="array" ref="DG151">IF(DE151="","",MIN(IF(CZ$81:CZ$152=$DE151,DC$81:DC$152,"")))</f>
        <v/>
      </c>
      <c r="DH151" s="7" t="str">
        <f>IF(ISNA(VLOOKUP(DD151,'JOURNÉE 2'!$C$46:$V$81,16,FALSE)),"",VLOOKUP(DD151,'JOURNÉE 2'!$C$46:$V$81,16,FALSE))</f>
        <v/>
      </c>
      <c r="DI151" s="7" t="str">
        <f>IF(ISNA(VLOOKUP(DD151,'JOURNÉE 2'!$C$46:$AJ$81,26,FALSE)),"",VLOOKUP(DD151,'JOURNÉE 2'!$C$46:$AJ$81,26,FALSE))</f>
        <v/>
      </c>
      <c r="DJ151" s="7" t="str">
        <f t="shared" si="24"/>
        <v/>
      </c>
      <c r="DK151" s="7" t="str">
        <f t="shared" si="25"/>
        <v/>
      </c>
      <c r="DL151" s="468" t="str">
        <f t="shared" si="26"/>
        <v/>
      </c>
      <c r="DM151" s="468" t="str">
        <f t="shared" si="27"/>
        <v/>
      </c>
      <c r="DN151" s="7" t="str">
        <f t="shared" si="28"/>
        <v/>
      </c>
      <c r="DO151" s="7"/>
      <c r="DP151" s="7"/>
      <c r="DQ151" s="7"/>
      <c r="DR151" s="11"/>
      <c r="DS151" s="511" t="str">
        <f ca="1">OFFSET($DK$9,INT((ROWS($1:143)-1)/2),MOD(ROWS($1:143)+1,2))</f>
        <v/>
      </c>
      <c r="DT151" s="252" t="str">
        <f t="shared" ca="1" si="29"/>
        <v/>
      </c>
      <c r="DU151" s="468" t="str">
        <f ca="1">OFFSET($DM$9,INT((ROWS($1:143)-1)/2),MOD(ROWS($1:143)+1,2))</f>
        <v/>
      </c>
      <c r="DV151" s="882" t="str">
        <f ca="1">IF(DT151="","",IF(DT151=0,"",IF(DT151="AB","",RANK(DT151,$DT$9:$DT$151,1)+COUNTIF($DT$9:DT151,DT151)-1)))</f>
        <v/>
      </c>
      <c r="DW151" s="934" t="str">
        <f t="shared" ca="1" si="30"/>
        <v/>
      </c>
      <c r="DX151" s="469" t="str">
        <f ca="1">OFFSET($DK$81,INT((ROWS($1:143)-1)/2),MOD(ROWS($1:143)+1,2))</f>
        <v/>
      </c>
      <c r="DY151" s="882" t="str">
        <f t="shared" ca="1" si="31"/>
        <v/>
      </c>
      <c r="DZ151" s="934" t="str">
        <f ca="1">OFFSET($DM$81,INT((ROWS($1:143)-1)/2),MOD(ROWS($1:143)+1,2))</f>
        <v/>
      </c>
      <c r="EA151" s="882" t="str">
        <f ca="1">IF(DY151="","",IF(DY151=0,"",IF(DY151="AB","",RANK(DY151,$DY$9:$DY$151,1)+COUNTIF($DY$9:DY151,DY151)-1)))</f>
        <v/>
      </c>
      <c r="EB151" s="934" t="str">
        <f t="shared" ca="1" si="32"/>
        <v/>
      </c>
      <c r="EC151" s="475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</row>
    <row r="152" spans="1:163" ht="15.75" customHeight="1" thickTop="1" thickBot="1" x14ac:dyDescent="0.45">
      <c r="A152" s="1639"/>
      <c r="B152" s="1483"/>
      <c r="C152" s="232" t="str">
        <f>IF(ISBLANK('JOURNÉE 2'!C153),"",'JOURNÉE 2'!C153)</f>
        <v>44400.21.0019</v>
      </c>
      <c r="D152" s="98" t="str">
        <f>IF(ISBLANK('JOURNÉE 2'!D153),"",'JOURNÉE 2'!D153)</f>
        <v>DOLLÉANS</v>
      </c>
      <c r="E152" s="98" t="str">
        <f>IF(ISBLANK('JOURNÉE 2'!E153),"",'JOURNÉE 2'!E153)</f>
        <v>Philippe</v>
      </c>
      <c r="F152" s="87" t="str">
        <f>IF(ISBLANK('JOURNÉE 2'!F153),"",'JOURNÉE 2'!F153)</f>
        <v>S3H</v>
      </c>
      <c r="G152" s="87">
        <f>IF(ISBLANK('JOURNÉE 2'!G153),"",'JOURNÉE 2'!G153)</f>
        <v>3.4</v>
      </c>
      <c r="H152" s="470" t="str">
        <f>IF(ISBLANK('JOURNÉE 2'!I153),"",'JOURNÉE 2'!I153)</f>
        <v>MAX1</v>
      </c>
      <c r="I152" s="1833"/>
      <c r="J152" s="1465"/>
      <c r="K152" s="1465"/>
      <c r="L152" s="1465"/>
      <c r="M152" s="153">
        <f>IF('JOURNÉE 1'!P150=0,"",'JOURNÉE 1'!P150)</f>
        <v>67</v>
      </c>
      <c r="N152" s="88"/>
      <c r="O152" s="153" t="s">
        <v>72</v>
      </c>
      <c r="P152" s="497">
        <f>IF(SUM(P149:P151)&lt;&gt;0,SUM(P149:P151),0)</f>
        <v>38</v>
      </c>
      <c r="Q152" s="1847"/>
      <c r="R152" s="1465"/>
      <c r="S152" s="1465"/>
      <c r="T152" s="1465"/>
      <c r="U152" s="1465"/>
      <c r="V152" s="1465"/>
      <c r="W152" s="279">
        <f>IF(ISBLANK('JOURNÉE 2'!U153),"",'JOURNÉE 2'!U153)</f>
        <v>77</v>
      </c>
      <c r="X152" s="83">
        <f t="shared" si="0"/>
        <v>77</v>
      </c>
      <c r="Y152" s="140">
        <f>IF('JOURNÉE 1'!AB153=0,"",'JOURNÉE 1'!AB153)</f>
        <v>83</v>
      </c>
      <c r="Z152" s="83">
        <f t="shared" si="1"/>
        <v>83</v>
      </c>
      <c r="AA152" s="83">
        <f t="shared" si="71"/>
        <v>12</v>
      </c>
      <c r="AB152" s="118">
        <f t="shared" si="72"/>
        <v>2</v>
      </c>
      <c r="AC152" s="83">
        <f t="shared" si="3"/>
        <v>77</v>
      </c>
      <c r="AD152" s="83">
        <f>IF('JOURNÉE 1'!AG153="","",'JOURNÉE 1'!AG153)</f>
        <v>83</v>
      </c>
      <c r="AE152" s="455">
        <f t="shared" si="4"/>
        <v>5</v>
      </c>
      <c r="AF152" s="85">
        <f t="shared" si="67"/>
        <v>12</v>
      </c>
      <c r="AG152" s="85">
        <f t="shared" si="6"/>
        <v>9</v>
      </c>
      <c r="AH152" s="85"/>
      <c r="AI152" s="101">
        <f ca="1">IF(DP308="","",DP308)</f>
        <v>77</v>
      </c>
      <c r="AJ152" s="101">
        <f ca="1">IF(AI152="","",RANK(AI152,($AI$9:$AI$260),1))</f>
        <v>23</v>
      </c>
      <c r="AK152" s="207">
        <f ca="1">IF(AJ152="","",IF(21-AJ152&lt;0,0,21-AJ152))</f>
        <v>0</v>
      </c>
      <c r="AL152" s="276">
        <f t="shared" si="7"/>
        <v>73.599999999999994</v>
      </c>
      <c r="AM152" s="87" t="str">
        <f t="shared" si="8"/>
        <v/>
      </c>
      <c r="AN152" s="471" t="str">
        <f t="shared" si="68"/>
        <v/>
      </c>
      <c r="AO152" s="471" t="str">
        <f t="shared" si="10"/>
        <v/>
      </c>
      <c r="AP152" s="457">
        <f t="shared" si="11"/>
        <v>73.599999999999994</v>
      </c>
      <c r="AQ152" s="270">
        <f>IF('JOURNÉE 1'!AP153="","",'JOURNÉE 1'!AP153)</f>
        <v>69</v>
      </c>
      <c r="AR152" s="270" t="str">
        <f>IF('JOURNÉE 1'!AT153="","",'JOURNÉE 1'!AT153)</f>
        <v/>
      </c>
      <c r="AS152" s="270" t="str">
        <f t="shared" si="61"/>
        <v/>
      </c>
      <c r="AT152" s="270" t="str">
        <f t="shared" si="13"/>
        <v/>
      </c>
      <c r="AU152" s="316" t="str">
        <f>IF(COUNTIF($BA$149:$BA$182,"&gt;1")&lt;4,"",SMALL($BA$149:$BA$182,4))</f>
        <v/>
      </c>
      <c r="AV152" s="330">
        <f>IF(COUNTIF($AU$149:$AU$156,"&gt;1")&lt;3,"",SMALL($AU$149:$AU$156,3))</f>
        <v>85.2</v>
      </c>
      <c r="AW152" s="283">
        <f>IF(AV152="","",RANK(AV152,($AV$9:$AV$260),1))</f>
        <v>18</v>
      </c>
      <c r="AX152" s="311">
        <f>IF(AW152&gt;20,"",IF(AW152&lt;=190,20-((AW152-1)*1),1))</f>
        <v>3</v>
      </c>
      <c r="AY152" s="270">
        <f t="shared" si="69"/>
        <v>30</v>
      </c>
      <c r="AZ152" s="271" t="str">
        <f t="shared" si="15"/>
        <v/>
      </c>
      <c r="BA152" s="272" t="str">
        <f t="shared" si="16"/>
        <v/>
      </c>
      <c r="BB152" s="273" t="str">
        <f t="shared" si="73"/>
        <v/>
      </c>
      <c r="BC152" s="472" t="str">
        <f t="shared" si="18"/>
        <v/>
      </c>
      <c r="BD152" s="481" t="str">
        <f>IF(COUNTIF($BC$149:$BC$182,"&gt;1")&lt;4,"",SMALL($BC$149:$BC$182,4))</f>
        <v/>
      </c>
      <c r="BE152" s="278">
        <f t="shared" si="19"/>
        <v>3.56</v>
      </c>
      <c r="BF152" s="1639"/>
      <c r="BG152" s="1639"/>
      <c r="BH152" s="1833"/>
      <c r="BI152" s="1465"/>
      <c r="BJ152" s="1849"/>
      <c r="BK152" s="483"/>
      <c r="BL152" s="516"/>
      <c r="BM152" s="1723"/>
      <c r="BN152" s="1528"/>
      <c r="BO152" s="1528"/>
      <c r="BP152" s="1528"/>
      <c r="BQ152" s="1528"/>
      <c r="BR152" s="1852"/>
      <c r="BS152" s="1528"/>
      <c r="BT152" s="1514"/>
      <c r="BU152" s="1528"/>
      <c r="BV152" s="1796"/>
      <c r="BW152" s="1798"/>
      <c r="BX152" s="474" t="str">
        <f t="shared" si="20"/>
        <v>44400.21.0019</v>
      </c>
      <c r="BY152" s="475" t="str">
        <f>IF('JOURNÉE 1'!C153=0,"",'JOURNÉE 1'!C153)</f>
        <v>44400.22.0011</v>
      </c>
      <c r="BZ152" s="7">
        <v>144</v>
      </c>
      <c r="CA152" s="1445" t="s">
        <v>88</v>
      </c>
      <c r="CB152" s="1446">
        <v>8.4</v>
      </c>
      <c r="CC152" s="1447" t="s">
        <v>632</v>
      </c>
      <c r="CD152" s="17" t="s">
        <v>434</v>
      </c>
      <c r="CE152" s="882" t="str">
        <f t="shared" si="70"/>
        <v>MAX1</v>
      </c>
      <c r="CF152" s="878" t="s">
        <v>82</v>
      </c>
      <c r="CG152" s="7"/>
      <c r="CH152" s="94"/>
      <c r="CI152" s="1301">
        <f>IF(ISNA(VLOOKUP(CA152,'JOURNÉE 1'!$C$10:$AC$257,27,FALSE)),"",VLOOKUP(CA152,'JOURNÉE 1'!$C$10:$AC$257,27,FALSE))</f>
        <v>81</v>
      </c>
      <c r="CJ152" s="465" t="str">
        <f>IF(ISNA(VLOOKUP(CA152,'JOURNÉE 2'!$C$10:$V$259,20,FALSE)),"",VLOOKUP(CA152,'JOURNÉE 2'!$C$10:$V$259,20,FALSE))</f>
        <v/>
      </c>
      <c r="CK152" s="1263">
        <f t="shared" si="48"/>
        <v>81</v>
      </c>
      <c r="CL152" s="1266">
        <v>77</v>
      </c>
      <c r="CM152" s="476" t="s">
        <v>2029</v>
      </c>
      <c r="CN152" s="476">
        <v>81</v>
      </c>
      <c r="CO152" s="476">
        <v>81</v>
      </c>
      <c r="CP152" s="476"/>
      <c r="CQ152" s="476"/>
      <c r="CR152" s="476"/>
      <c r="CS152" s="476"/>
      <c r="CT152" s="476"/>
      <c r="CU152" s="477"/>
      <c r="CV152" s="476"/>
      <c r="CW152" s="1270"/>
      <c r="CX152" s="11"/>
      <c r="CY152" s="1776"/>
      <c r="CZ152" s="252" t="str">
        <f>IF('JOURNÉE 2'!C81="","",'JOURNÉE 2'!C81)</f>
        <v/>
      </c>
      <c r="DA152" s="252" t="str">
        <f t="shared" si="51"/>
        <v/>
      </c>
      <c r="DB152" s="252" t="str">
        <f>IF('JOURNÉE 2'!V81="","",'JOURNÉE 2'!V81)</f>
        <v/>
      </c>
      <c r="DC152" s="252" t="str">
        <f>IF('JOURNÉE 2'!AJ81=0,"",'JOURNÉE 2'!AJ81)</f>
        <v/>
      </c>
      <c r="DD152" s="1021" t="str">
        <f>IF(ISNA(VLOOKUP(BX80,'JOURNÉE 1'!$C$46:$AP$81,1,FALSE)),"",VLOOKUP(BX80,'JOURNÉE 1'!$C$46:$AP$81,1,FALSE))</f>
        <v/>
      </c>
      <c r="DE152" s="252" t="str">
        <f t="array" ref="DE152">IFERROR(INDEX(DD$81:DD$116,SMALL(IF(FREQUENCY(IF(DD$81:DD$152&lt;&gt;"",MATCH(DD$81:DD$152,DD$81:DD$152,0),""),ROW(DD$81:DD$152)-81)&gt;1,ROW(DD$81:DD$152)-81,""),ROW(A72))),"")</f>
        <v/>
      </c>
      <c r="DF152" s="502" t="str">
        <f t="array" ref="DF152">IF(DE152="","",MIN(IF(CZ$81:CZ$152=$DE152,DB$81:DB$152,"")))</f>
        <v/>
      </c>
      <c r="DG152" s="502" t="str">
        <f t="array" ref="DG152">IF(DE152="","",MIN(IF(CZ$81:CZ$152=$DE152,DC$81:DC$152,"")))</f>
        <v/>
      </c>
      <c r="DH152" s="252" t="str">
        <f>IF(ISNA(VLOOKUP(DD152,'JOURNÉE 2'!$C$46:$V$81,16,FALSE)),"",VLOOKUP(DD152,'JOURNÉE 2'!$C$46:$V$81,16,FALSE))</f>
        <v/>
      </c>
      <c r="DI152" s="252" t="str">
        <f>IF(ISNA(VLOOKUP(DD152,'JOURNÉE 2'!$C$46:$AJ$81,26,FALSE)),"",VLOOKUP(DD152,'JOURNÉE 2'!$C$46:$AJ$81,26,FALSE))</f>
        <v/>
      </c>
      <c r="DJ152" s="252" t="str">
        <f t="shared" si="24"/>
        <v/>
      </c>
      <c r="DK152" s="252" t="str">
        <f t="shared" si="25"/>
        <v/>
      </c>
      <c r="DL152" s="502" t="str">
        <f t="shared" si="26"/>
        <v/>
      </c>
      <c r="DM152" s="502" t="str">
        <f t="shared" si="27"/>
        <v/>
      </c>
      <c r="DN152" s="252" t="str">
        <f t="shared" si="28"/>
        <v/>
      </c>
      <c r="DO152" s="252"/>
      <c r="DP152" s="252"/>
      <c r="DQ152" s="252"/>
      <c r="DR152" s="253"/>
      <c r="DS152" s="463"/>
      <c r="DT152" s="219"/>
      <c r="DU152" s="219"/>
      <c r="DV152" s="851" t="str">
        <f>IF(DT152="","",IF(DT152=0,"",IF(DT152="AB","",RANK(DT152,$DT$9:$DT$151,1)+COUNTIF($DT$9:DT152,DT152)-1)))</f>
        <v/>
      </c>
      <c r="DW152" s="851"/>
      <c r="DX152" s="851"/>
      <c r="DY152" s="851"/>
      <c r="DZ152" s="851"/>
      <c r="EA152" s="851" t="str">
        <f>IF(DY152="","",IF(DY152=0,"",IF(DY152="AB","",RANK(DY152,$DY$9:$DY$151,1)+COUNTIF($DY$9:DY152,DY152)-1)))</f>
        <v/>
      </c>
      <c r="EB152" s="851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</row>
    <row r="153" spans="1:163" ht="15.75" customHeight="1" thickTop="1" x14ac:dyDescent="0.4">
      <c r="A153" s="1639"/>
      <c r="B153" s="1830"/>
      <c r="C153" s="232" t="str">
        <f>IF(ISBLANK('JOURNÉE 2'!C154),"",'JOURNÉE 2'!C154)</f>
        <v/>
      </c>
      <c r="D153" s="98" t="str">
        <f>IF(ISBLANK('JOURNÉE 2'!D154),"",'JOURNÉE 2'!D154)</f>
        <v/>
      </c>
      <c r="E153" s="98" t="str">
        <f>IF(ISBLANK('JOURNÉE 2'!E154),"",'JOURNÉE 2'!E154)</f>
        <v/>
      </c>
      <c r="F153" s="87" t="str">
        <f>IF(ISBLANK('JOURNÉE 2'!F154),"",'JOURNÉE 2'!F154)</f>
        <v/>
      </c>
      <c r="G153" s="87" t="str">
        <f>IF(ISBLANK('JOURNÉE 2'!G154),"",'JOURNÉE 2'!G154)</f>
        <v/>
      </c>
      <c r="H153" s="470" t="str">
        <f>IF(ISBLANK('JOURNÉE 2'!I154),"",'JOURNÉE 2'!I154)</f>
        <v/>
      </c>
      <c r="I153" s="1823" t="str">
        <f>IF(ISBLANK('JOURNÉE 2'!K154),"",'JOURNÉE 2'!K154)</f>
        <v/>
      </c>
      <c r="J153" s="1815" t="str">
        <f>IF(OR(I153="",I153=0,I153=999),"",I153)</f>
        <v/>
      </c>
      <c r="K153" s="1815" t="str">
        <f>IF('JOURNÉE 1'!K154=0,"",'JOURNÉE 1'!K154)</f>
        <v/>
      </c>
      <c r="L153" s="1815" t="str">
        <f>IF(OR(K153="",K153=0,K153=999),"",K153)</f>
        <v/>
      </c>
      <c r="M153" s="87">
        <f>IF('JOURNÉE 1'!P151=0,"",'JOURNÉE 1'!P151)</f>
        <v>68</v>
      </c>
      <c r="N153" s="87"/>
      <c r="O153" s="87"/>
      <c r="P153" s="87"/>
      <c r="Q153" s="1846" t="str">
        <f>IF(I153="","",I153-$BE$5)</f>
        <v/>
      </c>
      <c r="R153" s="1815" t="str">
        <f>IF(I153="","",RANK(I153,($I$9:$K$260),1))</f>
        <v/>
      </c>
      <c r="S153" s="1815" t="str">
        <f>IF(R153&gt;20,"",IF(R153&lt;=190,40-((R153-1)*2),1))</f>
        <v/>
      </c>
      <c r="T153" s="1485" t="str">
        <f>IF(OR(I153=""),"",RANK(I153,($I$149:$I$182),1))</f>
        <v/>
      </c>
      <c r="U153" s="1485" t="str">
        <f>IF(OR(K153=""),"",RANK(K153,($K$149:$K$182),1))</f>
        <v/>
      </c>
      <c r="V153" s="1485" t="str">
        <f>IF(T153="","",IF(T153&gt;3,"",IF(T153=1,I153,IF(T153=2,I153,IF(T153=3,I153)))))</f>
        <v/>
      </c>
      <c r="W153" s="275" t="str">
        <f>IF(ISBLANK('JOURNÉE 2'!U154),"",'JOURNÉE 2'!U154)</f>
        <v/>
      </c>
      <c r="X153" s="83" t="str">
        <f t="shared" si="0"/>
        <v/>
      </c>
      <c r="Y153" s="140" t="str">
        <f>IF('JOURNÉE 1'!AB154=0,"",'JOURNÉE 1'!AB154)</f>
        <v/>
      </c>
      <c r="Z153" s="83" t="str">
        <f t="shared" si="1"/>
        <v/>
      </c>
      <c r="AA153" s="83" t="str">
        <f t="shared" si="71"/>
        <v/>
      </c>
      <c r="AB153" s="118" t="str">
        <f t="shared" si="72"/>
        <v/>
      </c>
      <c r="AC153" s="83" t="str">
        <f t="shared" si="3"/>
        <v/>
      </c>
      <c r="AD153" s="83" t="str">
        <f>IF('JOURNÉE 1'!AG154="","",'JOURNÉE 1'!AG154)</f>
        <v/>
      </c>
      <c r="AE153" s="455" t="str">
        <f t="shared" si="4"/>
        <v/>
      </c>
      <c r="AF153" s="471" t="str">
        <f t="shared" si="67"/>
        <v/>
      </c>
      <c r="AG153" s="471" t="str">
        <f t="shared" si="6"/>
        <v/>
      </c>
      <c r="AH153" s="471"/>
      <c r="AI153" s="482"/>
      <c r="AJ153" s="118"/>
      <c r="AK153" s="158">
        <f ca="1">IF(SUM(AK149:AK152)&lt;&gt;0,SUM(AK149:AK152),0)</f>
        <v>14</v>
      </c>
      <c r="AL153" s="276" t="str">
        <f t="shared" si="7"/>
        <v/>
      </c>
      <c r="AM153" s="83" t="str">
        <f t="shared" si="8"/>
        <v/>
      </c>
      <c r="AN153" s="471" t="str">
        <f t="shared" si="68"/>
        <v/>
      </c>
      <c r="AO153" s="471" t="str">
        <f t="shared" si="10"/>
        <v/>
      </c>
      <c r="AP153" s="457" t="str">
        <f t="shared" si="11"/>
        <v/>
      </c>
      <c r="AQ153" s="270" t="str">
        <f>IF('JOURNÉE 1'!AP154="","",'JOURNÉE 1'!AP154)</f>
        <v/>
      </c>
      <c r="AR153" s="270" t="str">
        <f>IF('JOURNÉE 1'!AT154="","",'JOURNÉE 1'!AT154)</f>
        <v/>
      </c>
      <c r="AS153" s="270" t="str">
        <f t="shared" si="61"/>
        <v/>
      </c>
      <c r="AT153" s="270" t="str">
        <f t="shared" si="13"/>
        <v/>
      </c>
      <c r="AU153" s="318">
        <f>IF('JOURNÉE 1'!AU150=0,"",'JOURNÉE 1'!AU150)</f>
        <v>85.2</v>
      </c>
      <c r="AV153" s="286"/>
      <c r="AW153" s="313" t="s">
        <v>72</v>
      </c>
      <c r="AX153" s="284">
        <f>IF(SUM(AX149:AX152)&lt;&gt;0,SUM(AX149:AX152),0)</f>
        <v>16</v>
      </c>
      <c r="AY153" s="270" t="str">
        <f t="shared" si="69"/>
        <v/>
      </c>
      <c r="AZ153" s="271" t="str">
        <f t="shared" si="15"/>
        <v/>
      </c>
      <c r="BA153" s="272" t="str">
        <f t="shared" si="16"/>
        <v/>
      </c>
      <c r="BB153" s="273" t="str">
        <f t="shared" si="73"/>
        <v/>
      </c>
      <c r="BC153" s="472" t="str">
        <f t="shared" si="18"/>
        <v/>
      </c>
      <c r="BD153" s="273"/>
      <c r="BE153" s="278" t="str">
        <f t="shared" si="19"/>
        <v/>
      </c>
      <c r="BF153" s="1639"/>
      <c r="BG153" s="1639"/>
      <c r="BH153" s="1823" t="str">
        <f>IF('JOURNÉE 1'!K154=0,"",'JOURNÉE 1'!K154)</f>
        <v/>
      </c>
      <c r="BI153" s="1815" t="str">
        <f>IF(ISBLANK('JOURNÉE 2'!K154),"",'JOURNÉE 2'!K154)</f>
        <v/>
      </c>
      <c r="BJ153" s="1817">
        <f>IF(BW153="","",BW153)</f>
        <v>68</v>
      </c>
      <c r="BK153" s="479"/>
      <c r="BL153" s="516"/>
      <c r="BM153" s="1513" t="str">
        <f>IF(OR(C153="",C154=""),"",CONCATENATE(C153,C154))</f>
        <v/>
      </c>
      <c r="BN153" s="1606" t="str">
        <f>IF(OR('JOURNÉE 1'!C154="",'JOURNÉE 1'!C155=""),"",CONCATENATE('JOURNÉE 1'!C154,'JOURNÉE 1'!C155))</f>
        <v/>
      </c>
      <c r="BO153" s="1606" t="str">
        <f>IF(I153="","",I153)</f>
        <v/>
      </c>
      <c r="BP153" s="1855">
        <f>IF(ISNA(VLOOKUP(BM153,'JOURNÉE 1'!$BI$10:$BK$257,2,FALSE)),"",VLOOKUP(BM153,'JOURNÉE 1'!$BI$10:$BK$257,2,FALSE))</f>
        <v>0</v>
      </c>
      <c r="BQ153" s="1606" t="str">
        <f>IF(BO153="","",MIN(BO153:BP153))</f>
        <v/>
      </c>
      <c r="BR153" s="1851" t="str">
        <f>IF(BS153="","",MIN(BS153:BT153))</f>
        <v/>
      </c>
      <c r="BS153" s="1606" t="str">
        <f>IF('JOURNÉE 1'!L154=0,"",'JOURNÉE 1'!L154)</f>
        <v/>
      </c>
      <c r="BT153" s="1809" t="str">
        <f>IF(ISNA(VLOOKUP(BN153,'JOURNÉE 2'!$BE$10:$BF$257,2,FALSE)),"",VLOOKUP(BN153,'JOURNÉE 2'!$BE$10:$BF$257,2,FALSE))</f>
        <v/>
      </c>
      <c r="BU153" s="1606" t="str">
        <f>IF(BT153=BR153,"",BR153)</f>
        <v/>
      </c>
      <c r="BV153" s="1795" t="str">
        <f>IF(BP153=BQ153,"",BQ153)</f>
        <v/>
      </c>
      <c r="BW153" s="1797">
        <f>IF(COUNTIF($BU$149:$BV$182,"&gt;1")&lt;3,"",SMALL($BU$149:$BV$182,3+COUNTIF($BU$149:$BV$182,0)))</f>
        <v>68</v>
      </c>
      <c r="BX153" s="474" t="str">
        <f t="shared" si="20"/>
        <v/>
      </c>
      <c r="BY153" s="475" t="str">
        <f>IF('JOURNÉE 1'!C154=0,"",'JOURNÉE 1'!C154)</f>
        <v/>
      </c>
      <c r="BZ153" s="7">
        <v>145</v>
      </c>
      <c r="CA153" s="1445" t="s">
        <v>82</v>
      </c>
      <c r="CB153" s="1446">
        <v>3.7</v>
      </c>
      <c r="CC153" s="1447" t="s">
        <v>633</v>
      </c>
      <c r="CD153" s="17" t="s">
        <v>434</v>
      </c>
      <c r="CE153" s="882" t="str">
        <f t="shared" si="70"/>
        <v>MAX1</v>
      </c>
      <c r="CF153" s="878" t="s">
        <v>634</v>
      </c>
      <c r="CG153" s="7"/>
      <c r="CH153" s="94"/>
      <c r="CI153" s="1301">
        <f>IF(ISNA(VLOOKUP(CA153,'JOURNÉE 1'!$C$10:$AC$257,27,FALSE)),"",VLOOKUP(CA153,'JOURNÉE 1'!$C$10:$AC$257,27,FALSE))</f>
        <v>73</v>
      </c>
      <c r="CJ153" s="465" t="str">
        <f>IF(ISNA(VLOOKUP(CA153,'JOURNÉE 2'!$C$10:$V$259,20,FALSE)),"",VLOOKUP(CA153,'JOURNÉE 2'!$C$10:$V$259,20,FALSE))</f>
        <v/>
      </c>
      <c r="CK153" s="1263">
        <f t="shared" si="48"/>
        <v>73</v>
      </c>
      <c r="CL153" s="1266">
        <v>73</v>
      </c>
      <c r="CM153" s="476" t="s">
        <v>2029</v>
      </c>
      <c r="CN153" s="476">
        <v>79</v>
      </c>
      <c r="CO153" s="476">
        <v>73</v>
      </c>
      <c r="CP153" s="476"/>
      <c r="CQ153" s="476"/>
      <c r="CR153" s="476"/>
      <c r="CS153" s="476"/>
      <c r="CT153" s="476"/>
      <c r="CU153" s="477"/>
      <c r="CV153" s="476"/>
      <c r="CW153" s="1270"/>
      <c r="CX153" s="11"/>
      <c r="CY153" s="1868" t="s">
        <v>637</v>
      </c>
      <c r="CZ153" s="7" t="str">
        <f>IF('JOURNÉE 1'!C82="","",'JOURNÉE 1'!C82)</f>
        <v>49300.19.0042</v>
      </c>
      <c r="DA153" s="7" t="str">
        <f t="shared" si="51"/>
        <v>49300.19.0042-J2</v>
      </c>
      <c r="DB153" s="7">
        <f>IF('JOURNÉE 1'!AC82=0,"",'JOURNÉE 1'!AC82)</f>
        <v>71</v>
      </c>
      <c r="DC153" s="7">
        <f>IF('JOURNÉE 1'!AP82=0,"",'JOURNÉE 1'!AP82)</f>
        <v>72.099999999999994</v>
      </c>
      <c r="DD153" s="17" t="str">
        <f>IF(ISNA(VLOOKUP(BY81,'JOURNÉE 2'!$C$82:$AJ$105,1,FALSE)),"",VLOOKUP(BY81,'JOURNÉE 2'!$C$82:$AJ$105,1,FALSE))</f>
        <v/>
      </c>
      <c r="DE153" s="7" t="str">
        <f t="array" ref="DE153">IFERROR(INDEX(DD$153:DD$176,SMALL(IF(FREQUENCY(IF(DD$153:DD$200&lt;&gt;"",MATCH(DD$153:DD$200,DD$153:DD$200,0),""),ROW(DD$153:DD$200)-153)&gt;1,ROW(DD$153:DD$200)-153,""),ROW(A1))),"")</f>
        <v>44660.98.010</v>
      </c>
      <c r="DF153" s="468">
        <f t="array" ref="DF153">IF(DE153="","",MIN(IF(CZ$153:CZ$200=$DE153,DB$153:DB$200,"")))</f>
        <v>64</v>
      </c>
      <c r="DG153" s="468">
        <f t="array" ref="DG153">IF(DE153="","",MIN(IF(CZ$153:CZ$200=$DE153,DC$153:DC$200,"")))</f>
        <v>68.400000000000006</v>
      </c>
      <c r="DH153" s="7" t="str">
        <f>IF(ISNA(VLOOKUP(DD153,'JOURNÉE 1'!$C$82:$AC$105,24,FALSE)),"",VLOOKUP(DD153,'JOURNÉE 1'!$C$82:$AC$105,24,FALSE))</f>
        <v/>
      </c>
      <c r="DI153" s="7" t="str">
        <f>IF(ISNA(VLOOKUP(DD153,'JOURNÉE 1'!$C$82:$AP$105,35,FALSE)),"",VLOOKUP(DD153,'JOURNÉE 1'!$C$82:$AP$105,35,FALSE))</f>
        <v/>
      </c>
      <c r="DJ153" s="7" t="str">
        <f t="shared" si="24"/>
        <v>49300.19.0042</v>
      </c>
      <c r="DK153" s="7">
        <f t="shared" si="25"/>
        <v>71</v>
      </c>
      <c r="DL153" s="7">
        <f t="shared" si="26"/>
        <v>64</v>
      </c>
      <c r="DM153" s="468">
        <f t="shared" si="27"/>
        <v>72.099999999999994</v>
      </c>
      <c r="DN153" s="7">
        <f t="shared" si="28"/>
        <v>68.400000000000006</v>
      </c>
      <c r="DO153" s="7"/>
      <c r="DP153" s="7">
        <f ca="1">IF(COUNTIF($ED$9:$ED$104,"&gt;1")&lt;1,"",SMALL($ED$9:$ED$104,1+COUNTIF($ED$9:$ED$104,0)))</f>
        <v>64</v>
      </c>
      <c r="DQ153" s="7">
        <f ca="1">IF(COUNTIF($EG$9:$EG$104,"&gt;1")&lt;1,"",SMALL($EG$9:$EG$104,1+COUNTIF($EG$9:$EG$104,0)))</f>
        <v>68</v>
      </c>
      <c r="DR153" s="11" t="s">
        <v>369</v>
      </c>
      <c r="DS153" s="475"/>
      <c r="DT153" s="7"/>
      <c r="DU153" s="7"/>
      <c r="DV153" s="7" t="str">
        <f>IF(DT153="","",IF(DT153=0,"",IF(DT153="AB","",RANK(DT153,$DT$9:$DT$151,1)+COUNTIF($DT$9:DT153,DT153)-1)))</f>
        <v/>
      </c>
      <c r="DW153" s="7"/>
      <c r="DX153" s="7"/>
      <c r="DY153" s="7"/>
      <c r="DZ153" s="7"/>
      <c r="EA153" s="7" t="str">
        <f>IF(DY153="","",IF(DY153=0,"",IF(DY153="AB","",RANK(DY153,$DY$9:$DY$151,1)+COUNTIF($DY$9:DY153,DY153)-1)))</f>
        <v/>
      </c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</row>
    <row r="154" spans="1:163" ht="15.75" customHeight="1" thickBot="1" x14ac:dyDescent="0.45">
      <c r="A154" s="1639"/>
      <c r="B154" s="1483"/>
      <c r="C154" s="232" t="str">
        <f>IF(ISBLANK('JOURNÉE 2'!C155),"",'JOURNÉE 2'!C155)</f>
        <v/>
      </c>
      <c r="D154" s="98" t="str">
        <f>IF(ISBLANK('JOURNÉE 2'!D155),"",'JOURNÉE 2'!D155)</f>
        <v/>
      </c>
      <c r="E154" s="98" t="str">
        <f>IF(ISBLANK('JOURNÉE 2'!E155),"",'JOURNÉE 2'!E155)</f>
        <v/>
      </c>
      <c r="F154" s="87" t="str">
        <f>IF(ISBLANK('JOURNÉE 2'!F155),"",'JOURNÉE 2'!F155)</f>
        <v/>
      </c>
      <c r="G154" s="87" t="str">
        <f>IF(ISBLANK('JOURNÉE 2'!G155),"",'JOURNÉE 2'!G155)</f>
        <v/>
      </c>
      <c r="H154" s="470" t="str">
        <f>IF(ISBLANK('JOURNÉE 2'!I155),"",'JOURNÉE 2'!I155)</f>
        <v/>
      </c>
      <c r="I154" s="1833"/>
      <c r="J154" s="1465"/>
      <c r="K154" s="1465"/>
      <c r="L154" s="1465"/>
      <c r="M154" s="99">
        <f>IF('JOURNÉE 1'!P152=0,"",'JOURNÉE 1'!P152)</f>
        <v>71</v>
      </c>
      <c r="N154" s="87"/>
      <c r="O154" s="87"/>
      <c r="P154" s="87"/>
      <c r="Q154" s="1847"/>
      <c r="R154" s="1465"/>
      <c r="S154" s="1465"/>
      <c r="T154" s="1465"/>
      <c r="U154" s="1465"/>
      <c r="V154" s="1465"/>
      <c r="W154" s="275" t="str">
        <f>IF(ISBLANK('JOURNÉE 2'!U155),"",'JOURNÉE 2'!U155)</f>
        <v/>
      </c>
      <c r="X154" s="83" t="str">
        <f t="shared" si="0"/>
        <v/>
      </c>
      <c r="Y154" s="140" t="str">
        <f>IF('JOURNÉE 1'!AB155=0,"",'JOURNÉE 1'!AB155)</f>
        <v/>
      </c>
      <c r="Z154" s="83" t="str">
        <f t="shared" si="1"/>
        <v/>
      </c>
      <c r="AA154" s="83" t="str">
        <f t="shared" si="71"/>
        <v/>
      </c>
      <c r="AB154" s="118" t="str">
        <f t="shared" si="72"/>
        <v/>
      </c>
      <c r="AC154" s="83" t="str">
        <f t="shared" si="3"/>
        <v/>
      </c>
      <c r="AD154" s="83" t="str">
        <f>IF('JOURNÉE 1'!AG155="","",'JOURNÉE 1'!AG155)</f>
        <v/>
      </c>
      <c r="AE154" s="455" t="str">
        <f t="shared" si="4"/>
        <v/>
      </c>
      <c r="AF154" s="471" t="str">
        <f t="shared" si="67"/>
        <v/>
      </c>
      <c r="AG154" s="471" t="str">
        <f t="shared" si="6"/>
        <v/>
      </c>
      <c r="AH154" s="471"/>
      <c r="AI154" s="471"/>
      <c r="AJ154" s="83"/>
      <c r="AK154" s="140"/>
      <c r="AL154" s="276" t="str">
        <f t="shared" si="7"/>
        <v/>
      </c>
      <c r="AM154" s="83" t="str">
        <f t="shared" si="8"/>
        <v/>
      </c>
      <c r="AN154" s="471" t="str">
        <f t="shared" si="68"/>
        <v/>
      </c>
      <c r="AO154" s="471" t="str">
        <f t="shared" si="10"/>
        <v/>
      </c>
      <c r="AP154" s="457" t="str">
        <f t="shared" si="11"/>
        <v/>
      </c>
      <c r="AQ154" s="270" t="str">
        <f>IF('JOURNÉE 1'!AP155="","",'JOURNÉE 1'!AP155)</f>
        <v/>
      </c>
      <c r="AR154" s="270" t="str">
        <f>IF('JOURNÉE 1'!AT155="","",'JOURNÉE 1'!AT155)</f>
        <v/>
      </c>
      <c r="AS154" s="270" t="str">
        <f t="shared" si="61"/>
        <v/>
      </c>
      <c r="AT154" s="270" t="str">
        <f t="shared" si="13"/>
        <v/>
      </c>
      <c r="AU154" s="270" t="str">
        <f>IF('JOURNÉE 1'!AU151=0,"",'JOURNÉE 1'!AU151)</f>
        <v/>
      </c>
      <c r="AV154" s="286"/>
      <c r="AW154" s="270"/>
      <c r="AX154" s="270"/>
      <c r="AY154" s="270" t="str">
        <f t="shared" si="69"/>
        <v/>
      </c>
      <c r="AZ154" s="271" t="str">
        <f t="shared" si="15"/>
        <v/>
      </c>
      <c r="BA154" s="272" t="str">
        <f t="shared" si="16"/>
        <v/>
      </c>
      <c r="BB154" s="273" t="str">
        <f t="shared" si="73"/>
        <v/>
      </c>
      <c r="BC154" s="472" t="str">
        <f t="shared" si="18"/>
        <v/>
      </c>
      <c r="BD154" s="319"/>
      <c r="BE154" s="278" t="str">
        <f t="shared" si="19"/>
        <v/>
      </c>
      <c r="BF154" s="1639"/>
      <c r="BG154" s="1639"/>
      <c r="BH154" s="1833"/>
      <c r="BI154" s="1465"/>
      <c r="BJ154" s="1849"/>
      <c r="BK154" s="277"/>
      <c r="BL154" s="516"/>
      <c r="BM154" s="1723"/>
      <c r="BN154" s="1528"/>
      <c r="BO154" s="1528"/>
      <c r="BP154" s="1528"/>
      <c r="BQ154" s="1528"/>
      <c r="BR154" s="1852"/>
      <c r="BS154" s="1528"/>
      <c r="BT154" s="1514"/>
      <c r="BU154" s="1528"/>
      <c r="BV154" s="1796"/>
      <c r="BW154" s="1799"/>
      <c r="BX154" s="474" t="str">
        <f t="shared" si="20"/>
        <v/>
      </c>
      <c r="BY154" s="475" t="str">
        <f>IF('JOURNÉE 1'!C155=0,"",'JOURNÉE 1'!C155)</f>
        <v/>
      </c>
      <c r="BZ154" s="7">
        <v>146</v>
      </c>
      <c r="CA154" s="1445" t="s">
        <v>635</v>
      </c>
      <c r="CB154" s="1446">
        <v>-4.0999999999999996</v>
      </c>
      <c r="CC154" s="1447" t="s">
        <v>636</v>
      </c>
      <c r="CD154" s="17" t="s">
        <v>434</v>
      </c>
      <c r="CE154" s="882" t="str">
        <f t="shared" si="70"/>
        <v>MAX1</v>
      </c>
      <c r="CF154" s="878" t="s">
        <v>635</v>
      </c>
      <c r="CG154" s="7"/>
      <c r="CH154" s="94"/>
      <c r="CI154" s="1301" t="str">
        <f>IF(ISNA(VLOOKUP(CA154,'JOURNÉE 1'!$C$10:$AC$257,27,FALSE)),"",VLOOKUP(CA154,'JOURNÉE 1'!$C$10:$AC$257,27,FALSE))</f>
        <v/>
      </c>
      <c r="CJ154" s="465" t="str">
        <f>IF(ISNA(VLOOKUP(CA154,'JOURNÉE 2'!$C$10:$V$259,20,FALSE)),"",VLOOKUP(CA154,'JOURNÉE 2'!$C$10:$V$259,20,FALSE))</f>
        <v/>
      </c>
      <c r="CK154" s="1263" t="str">
        <f t="shared" si="48"/>
        <v/>
      </c>
      <c r="CL154" s="1266">
        <v>65</v>
      </c>
      <c r="CM154" s="476">
        <v>79</v>
      </c>
      <c r="CN154" s="476" t="s">
        <v>2029</v>
      </c>
      <c r="CO154" s="476" t="s">
        <v>2029</v>
      </c>
      <c r="CP154" s="476"/>
      <c r="CQ154" s="476"/>
      <c r="CR154" s="476"/>
      <c r="CS154" s="476"/>
      <c r="CT154" s="476"/>
      <c r="CU154" s="477"/>
      <c r="CV154" s="476"/>
      <c r="CW154" s="1270"/>
      <c r="CX154" s="11"/>
      <c r="CY154" s="1551"/>
      <c r="CZ154" s="7" t="str">
        <f>IF('JOURNÉE 1'!C83="","",'JOURNÉE 1'!C83)</f>
        <v>49300.20.0025</v>
      </c>
      <c r="DA154" s="7" t="str">
        <f t="shared" si="51"/>
        <v>49300.20.0025-J2</v>
      </c>
      <c r="DB154" s="7" t="str">
        <f>IF('JOURNÉE 1'!AC83=0,"",'JOURNÉE 1'!AC83)</f>
        <v/>
      </c>
      <c r="DC154" s="7" t="str">
        <f>IF('JOURNÉE 1'!AP83=0,"",'JOURNÉE 1'!AP83)</f>
        <v/>
      </c>
      <c r="DD154" s="17" t="str">
        <f>IF(ISNA(VLOOKUP(BY82,'JOURNÉE 2'!$C$82:$AJ$105,1,FALSE)),"",VLOOKUP(BY82,'JOURNÉE 2'!$C$82:$AJ$105,1,FALSE))</f>
        <v/>
      </c>
      <c r="DE154" s="7" t="str">
        <f t="array" ref="DE154">IFERROR(INDEX(DD$153:DD$176,SMALL(IF(FREQUENCY(IF(DD$153:DD$200&lt;&gt;"",MATCH(DD$153:DD$200,DD$153:DD$200,0),""),ROW(DD$153:DD$200)-153)&gt;1,ROW(DD$153:DD$200)-153,""),ROW(A2))),"")</f>
        <v/>
      </c>
      <c r="DF154" s="468" t="str">
        <f t="array" ref="DF154">IF(DE154="","",MIN(IF(CZ$153:CZ$200=$DE154,DB$153:DB$200,"")))</f>
        <v/>
      </c>
      <c r="DG154" s="468" t="str">
        <f t="array" ref="DG154">IF(DE154="","",MIN(IF(CZ$153:CZ$200=$DE154,DC$153:DC$200,"")))</f>
        <v/>
      </c>
      <c r="DH154" s="7" t="str">
        <f>IF(ISNA(VLOOKUP(DD154,'JOURNÉE 1'!$C$82:$AC$105,24,FALSE)),"",VLOOKUP(DD154,'JOURNÉE 1'!$C$82:$AC$105,24,FALSE))</f>
        <v/>
      </c>
      <c r="DI154" s="7" t="str">
        <f>IF(ISNA(VLOOKUP(DD154,'JOURNÉE 1'!$C$82:$AP$105,35,FALSE)),"",VLOOKUP(DD154,'JOURNÉE 1'!$C$82:$AP$105,35,FALSE))</f>
        <v/>
      </c>
      <c r="DJ154" s="7" t="str">
        <f t="shared" si="24"/>
        <v>49300.20.0025</v>
      </c>
      <c r="DK154" s="7" t="str">
        <f t="shared" si="25"/>
        <v/>
      </c>
      <c r="DL154" s="7" t="str">
        <f t="shared" si="26"/>
        <v/>
      </c>
      <c r="DM154" s="468" t="str">
        <f t="shared" si="27"/>
        <v/>
      </c>
      <c r="DN154" s="7" t="str">
        <f t="shared" si="28"/>
        <v/>
      </c>
      <c r="DO154" s="7"/>
      <c r="DP154" s="7">
        <f ca="1">IF(COUNTIF($ED$9:$ED$104,"&gt;1")&lt;2,"",SMALL($ED$9:$ED$104,2+COUNTIF($ED$9:$ED$104,0)))</f>
        <v>71</v>
      </c>
      <c r="DQ154" s="7">
        <f ca="1">IF(COUNTIF($EG$9:$EG$104,"&gt;1")&lt;2,"",SMALL($EG$9:$EG$104,2+COUNTIF($EG$9:$EG$104,0)))</f>
        <v>68.400000000000006</v>
      </c>
      <c r="DR154" s="11"/>
      <c r="DS154" s="475"/>
      <c r="DT154" s="7"/>
      <c r="DU154" s="7"/>
      <c r="DV154" s="7" t="str">
        <f>IF(DT154="","",IF(DT154=0,"",IF(DT154="AB","",RANK(DT154,$DT$9:$DT$151,1)+COUNTIF($DT$9:DT154,DT154)-1)))</f>
        <v/>
      </c>
      <c r="DW154" s="7"/>
      <c r="DX154" s="7"/>
      <c r="DY154" s="7"/>
      <c r="DZ154" s="7"/>
      <c r="EA154" s="7" t="str">
        <f>IF(DY154="","",IF(DY154=0,"",IF(DY154="AB","",RANK(DY154,$DY$9:$DY$151,1)+COUNTIF($DY$9:DY154,DY154)-1)))</f>
        <v/>
      </c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</row>
    <row r="155" spans="1:163" ht="15.75" customHeight="1" x14ac:dyDescent="0.4">
      <c r="A155" s="1639"/>
      <c r="B155" s="1831"/>
      <c r="C155" s="232" t="str">
        <f>IF(ISBLANK('JOURNÉE 2'!C156),"",'JOURNÉE 2'!C156)</f>
        <v/>
      </c>
      <c r="D155" s="98" t="str">
        <f>IF(ISBLANK('JOURNÉE 2'!D156),"",'JOURNÉE 2'!D156)</f>
        <v/>
      </c>
      <c r="E155" s="98" t="str">
        <f>IF(ISBLANK('JOURNÉE 2'!E156),"",'JOURNÉE 2'!E156)</f>
        <v/>
      </c>
      <c r="F155" s="87" t="str">
        <f>IF(ISBLANK('JOURNÉE 2'!F156),"",'JOURNÉE 2'!F156)</f>
        <v/>
      </c>
      <c r="G155" s="87" t="str">
        <f>IF(ISBLANK('JOURNÉE 2'!G156),"",'JOURNÉE 2'!G156)</f>
        <v/>
      </c>
      <c r="H155" s="470" t="str">
        <f>IF(ISBLANK('JOURNÉE 2'!I156),"",'JOURNÉE 2'!I156)</f>
        <v/>
      </c>
      <c r="I155" s="1834" t="str">
        <f>IF(ISBLANK('JOURNÉE 2'!K156),"",'JOURNÉE 2'!K156)</f>
        <v/>
      </c>
      <c r="J155" s="1466" t="str">
        <f>IF(OR(I155="",I155=0,I155=999),"",I155)</f>
        <v/>
      </c>
      <c r="K155" s="1466">
        <f>IF('JOURNÉE 1'!K156=0,"",'JOURNÉE 1'!K156)</f>
        <v>67</v>
      </c>
      <c r="L155" s="1466">
        <f>IF(OR(K155="",K155=0,K155=999),"",K155)</f>
        <v>67</v>
      </c>
      <c r="M155" s="88"/>
      <c r="N155" s="87"/>
      <c r="O155" s="87"/>
      <c r="P155" s="87"/>
      <c r="Q155" s="1825" t="str">
        <f>IF(I155="","",I155-$BE$5)</f>
        <v/>
      </c>
      <c r="R155" s="1466" t="str">
        <f>IF(I155="","",RANK(I155,($I$9:$K$260),1))</f>
        <v/>
      </c>
      <c r="S155" s="1466" t="str">
        <f>IF(R155&gt;20,"",IF(R155&lt;=190,40-((R155-1)*2),1))</f>
        <v/>
      </c>
      <c r="T155" s="1485" t="str">
        <f>IF(OR(I155=""),"",RANK(I155,($I$149:$I$182),1))</f>
        <v/>
      </c>
      <c r="U155" s="1485">
        <f>IF(OR(K155=""),"",RANK(K155,($K$149:$K$182),1))</f>
        <v>1</v>
      </c>
      <c r="V155" s="1485" t="str">
        <f>IF(T155="","",IF(T155&gt;3,"",IF(T155=1,I155,IF(T155=2,I155,IF(T155=3,I155)))))</f>
        <v/>
      </c>
      <c r="W155" s="279" t="str">
        <f>IF(ISBLANK('JOURNÉE 2'!U156),"",'JOURNÉE 2'!U156)</f>
        <v/>
      </c>
      <c r="X155" s="83" t="str">
        <f t="shared" si="0"/>
        <v/>
      </c>
      <c r="Y155" s="140" t="str">
        <f>IF('JOURNÉE 1'!AB156=0,"",'JOURNÉE 1'!AB156)</f>
        <v/>
      </c>
      <c r="Z155" s="83" t="str">
        <f t="shared" si="1"/>
        <v/>
      </c>
      <c r="AA155" s="83" t="str">
        <f t="shared" si="71"/>
        <v/>
      </c>
      <c r="AB155" s="118" t="str">
        <f t="shared" si="72"/>
        <v/>
      </c>
      <c r="AC155" s="83" t="str">
        <f t="shared" si="3"/>
        <v/>
      </c>
      <c r="AD155" s="83" t="str">
        <f>IF('JOURNÉE 1'!AG156="","",'JOURNÉE 1'!AG156)</f>
        <v/>
      </c>
      <c r="AE155" s="455" t="str">
        <f t="shared" si="4"/>
        <v/>
      </c>
      <c r="AF155" s="85" t="str">
        <f t="shared" si="67"/>
        <v/>
      </c>
      <c r="AG155" s="85" t="str">
        <f t="shared" si="6"/>
        <v/>
      </c>
      <c r="AH155" s="85"/>
      <c r="AI155" s="85"/>
      <c r="AJ155" s="87"/>
      <c r="AK155" s="136"/>
      <c r="AL155" s="276" t="str">
        <f t="shared" si="7"/>
        <v/>
      </c>
      <c r="AM155" s="87" t="str">
        <f t="shared" si="8"/>
        <v/>
      </c>
      <c r="AN155" s="471" t="str">
        <f t="shared" si="68"/>
        <v/>
      </c>
      <c r="AO155" s="471" t="str">
        <f t="shared" si="10"/>
        <v/>
      </c>
      <c r="AP155" s="457" t="str">
        <f t="shared" si="11"/>
        <v/>
      </c>
      <c r="AQ155" s="270" t="str">
        <f>IF('JOURNÉE 1'!AP156="","",'JOURNÉE 1'!AP156)</f>
        <v/>
      </c>
      <c r="AR155" s="270" t="str">
        <f>IF('JOURNÉE 1'!AT156="","",'JOURNÉE 1'!AT156)</f>
        <v/>
      </c>
      <c r="AS155" s="270" t="str">
        <f t="shared" si="61"/>
        <v/>
      </c>
      <c r="AT155" s="270" t="str">
        <f t="shared" si="13"/>
        <v/>
      </c>
      <c r="AU155" s="270" t="str">
        <f>IF('JOURNÉE 1'!AU152=0,"",'JOURNÉE 1'!AU152)</f>
        <v/>
      </c>
      <c r="AV155" s="286"/>
      <c r="AW155" s="270"/>
      <c r="AX155" s="270"/>
      <c r="AY155" s="270" t="str">
        <f t="shared" si="69"/>
        <v/>
      </c>
      <c r="AZ155" s="271" t="str">
        <f t="shared" si="15"/>
        <v/>
      </c>
      <c r="BA155" s="272" t="str">
        <f t="shared" si="16"/>
        <v/>
      </c>
      <c r="BB155" s="273" t="str">
        <f t="shared" si="73"/>
        <v/>
      </c>
      <c r="BC155" s="472" t="str">
        <f t="shared" si="18"/>
        <v/>
      </c>
      <c r="BD155" s="319"/>
      <c r="BE155" s="278" t="str">
        <f t="shared" si="19"/>
        <v/>
      </c>
      <c r="BF155" s="1639"/>
      <c r="BG155" s="1639"/>
      <c r="BH155" s="1823">
        <f>IF('JOURNÉE 1'!K156=0,"",'JOURNÉE 1'!K156)</f>
        <v>67</v>
      </c>
      <c r="BI155" s="1815" t="str">
        <f>IF(ISBLANK('JOURNÉE 2'!K156),"",'JOURNÉE 2'!K156)</f>
        <v/>
      </c>
      <c r="BJ155" s="1817" t="str">
        <f>IF(BW155="","",BW155)</f>
        <v/>
      </c>
      <c r="BK155" s="483"/>
      <c r="BL155" s="516"/>
      <c r="BM155" s="1513" t="str">
        <f>IF(OR(C155="",C156=""),"",CONCATENATE(C155,C156))</f>
        <v/>
      </c>
      <c r="BN155" s="1606" t="str">
        <f>IF(OR('JOURNÉE 1'!C156="",'JOURNÉE 1'!C157=""),"",CONCATENATE('JOURNÉE 1'!C156,'JOURNÉE 1'!C157))</f>
        <v>44400.05.021944400.08.0303</v>
      </c>
      <c r="BO155" s="1606" t="str">
        <f>IF(I155="","",I155)</f>
        <v/>
      </c>
      <c r="BP155" s="1855">
        <f>IF(ISNA(VLOOKUP(BM155,'JOURNÉE 1'!$BI$10:$BK$257,2,FALSE)),"",VLOOKUP(BM155,'JOURNÉE 1'!$BI$10:$BK$257,2,FALSE))</f>
        <v>0</v>
      </c>
      <c r="BQ155" s="1606" t="str">
        <f>IF(BO155="","",MIN(BO155:BP155))</f>
        <v/>
      </c>
      <c r="BR155" s="1851">
        <f>IF(BS155="","",MIN(BS155:BT155))</f>
        <v>67</v>
      </c>
      <c r="BS155" s="1606">
        <f>IF('JOURNÉE 1'!L156=0,"",'JOURNÉE 1'!L156)</f>
        <v>67</v>
      </c>
      <c r="BT155" s="1809" t="str">
        <f>IF(ISNA(VLOOKUP(BN155,'JOURNÉE 2'!$BE$10:$BF$257,2,FALSE)),"",VLOOKUP(BN155,'JOURNÉE 2'!$BE$10:$BF$257,2,FALSE))</f>
        <v/>
      </c>
      <c r="BU155" s="1606">
        <f>IF(BT155=BR155,"",BR155)</f>
        <v>67</v>
      </c>
      <c r="BV155" s="1795" t="str">
        <f>IF(BP155=BQ155,"",BQ155)</f>
        <v/>
      </c>
      <c r="BW155" s="1800"/>
      <c r="BX155" s="474" t="str">
        <f t="shared" si="20"/>
        <v/>
      </c>
      <c r="BY155" s="475" t="str">
        <f>IF('JOURNÉE 1'!C156=0,"",'JOURNÉE 1'!C156)</f>
        <v>44400.05.0219</v>
      </c>
      <c r="BZ155" s="7">
        <v>147</v>
      </c>
      <c r="CA155" s="1445" t="s">
        <v>90</v>
      </c>
      <c r="CB155" s="1446">
        <v>16.600000000000001</v>
      </c>
      <c r="CC155" s="1447" t="s">
        <v>2000</v>
      </c>
      <c r="CD155" s="17" t="s">
        <v>434</v>
      </c>
      <c r="CE155" s="882" t="str">
        <f t="shared" si="70"/>
        <v>MAX2</v>
      </c>
      <c r="CF155" s="878" t="s">
        <v>90</v>
      </c>
      <c r="CG155" s="7"/>
      <c r="CH155" s="94"/>
      <c r="CI155" s="1301">
        <f>IF(ISNA(VLOOKUP(CA155,'JOURNÉE 1'!$C$10:$AC$257,27,FALSE)),"",VLOOKUP(CA155,'JOURNÉE 1'!$C$10:$AC$257,27,FALSE))</f>
        <v>77</v>
      </c>
      <c r="CJ155" s="465">
        <f>IF(ISNA(VLOOKUP(CA155,'JOURNÉE 2'!$C$10:$V$259,20,FALSE)),"",VLOOKUP(CA155,'JOURNÉE 2'!$C$10:$V$259,20,FALSE))</f>
        <v>85</v>
      </c>
      <c r="CK155" s="1263">
        <f t="shared" si="48"/>
        <v>77</v>
      </c>
      <c r="CL155" s="1266">
        <v>83</v>
      </c>
      <c r="CM155" s="476" t="s">
        <v>2029</v>
      </c>
      <c r="CN155" s="476" t="s">
        <v>2029</v>
      </c>
      <c r="CO155" s="476">
        <v>77</v>
      </c>
      <c r="CP155" s="476"/>
      <c r="CQ155" s="476"/>
      <c r="CR155" s="476"/>
      <c r="CS155" s="476"/>
      <c r="CT155" s="476"/>
      <c r="CU155" s="477"/>
      <c r="CV155" s="476"/>
      <c r="CW155" s="1270"/>
      <c r="CX155" s="11"/>
      <c r="CY155" s="1551"/>
      <c r="CZ155" s="7" t="str">
        <f>IF('JOURNÉE 1'!C84="","",'JOURNÉE 1'!C84)</f>
        <v>44660.98.009</v>
      </c>
      <c r="DA155" s="7" t="str">
        <f t="shared" si="51"/>
        <v>44660.98.009-J2</v>
      </c>
      <c r="DB155" s="7">
        <f>IF('JOURNÉE 1'!AC84=0,"",'JOURNÉE 1'!AC84)</f>
        <v>95</v>
      </c>
      <c r="DC155" s="7">
        <f>IF('JOURNÉE 1'!AP84=0,"",'JOURNÉE 1'!AP84)</f>
        <v>83.2</v>
      </c>
      <c r="DD155" s="17" t="str">
        <f>IF(ISNA(VLOOKUP(BY83,'JOURNÉE 2'!$C$82:$AJ$105,1,FALSE)),"",VLOOKUP(BY83,'JOURNÉE 2'!$C$82:$AJ$105,1,FALSE))</f>
        <v/>
      </c>
      <c r="DE155" s="7" t="str">
        <f t="array" ref="DE155">IFERROR(INDEX(DD$153:DD$176,SMALL(IF(FREQUENCY(IF(DD$153:DD$200&lt;&gt;"",MATCH(DD$153:DD$200,DD$153:DD$200,0),""),ROW(DD$153:DD$200)-153)&gt;1,ROW(DD$153:DD$200)-153,""),ROW(A3))),"")</f>
        <v/>
      </c>
      <c r="DF155" s="468" t="str">
        <f t="array" ref="DF155">IF(DE155="","",MIN(IF(CZ$153:CZ$200=$DE155,DB$153:DB$200,"")))</f>
        <v/>
      </c>
      <c r="DG155" s="468" t="str">
        <f t="array" ref="DG155">IF(DE155="","",MIN(IF(CZ$153:CZ$200=$DE155,DC$153:DC$200,"")))</f>
        <v/>
      </c>
      <c r="DH155" s="7" t="str">
        <f>IF(ISNA(VLOOKUP(DD155,'JOURNÉE 1'!$C$82:$AC$105,24,FALSE)),"",VLOOKUP(DD155,'JOURNÉE 1'!$C$82:$AC$105,24,FALSE))</f>
        <v/>
      </c>
      <c r="DI155" s="7" t="str">
        <f>IF(ISNA(VLOOKUP(DD155,'JOURNÉE 1'!$C$82:$AP$105,35,FALSE)),"",VLOOKUP(DD155,'JOURNÉE 1'!$C$82:$AP$105,35,FALSE))</f>
        <v/>
      </c>
      <c r="DJ155" s="7" t="str">
        <f t="shared" si="24"/>
        <v>44660.98.009</v>
      </c>
      <c r="DK155" s="7">
        <f t="shared" si="25"/>
        <v>95</v>
      </c>
      <c r="DL155" s="7" t="str">
        <f t="shared" si="26"/>
        <v/>
      </c>
      <c r="DM155" s="468">
        <f t="shared" si="27"/>
        <v>83.2</v>
      </c>
      <c r="DN155" s="7" t="str">
        <f t="shared" si="28"/>
        <v/>
      </c>
      <c r="DO155" s="7"/>
      <c r="DP155" s="7">
        <f ca="1">IF(COUNTIF($ED$9:$ED$104,"&gt;1")&lt;3,"",SMALL($ED$9:$ED$104,3+COUNTIF($ED$9:$ED$104,0)))</f>
        <v>73</v>
      </c>
      <c r="DQ155" s="7">
        <f ca="1">IF(COUNTIF($EG$9:$EG$104,"&gt;1")&lt;3,"",SMALL($EG$9:$EG$104,3+COUNTIF($EG$9:$EG$104,0)))</f>
        <v>83.2</v>
      </c>
      <c r="DR155" s="11"/>
      <c r="DS155" s="475"/>
      <c r="DT155" s="7"/>
      <c r="DU155" s="7"/>
      <c r="DV155" s="7" t="str">
        <f>IF(DT155="","",IF(DT155=0,"",IF(DT155="AB","",RANK(DT155,$DT$9:$DT$151,1)+COUNTIF($DT$9:DT155,DT155)-1)))</f>
        <v/>
      </c>
      <c r="DW155" s="7"/>
      <c r="DX155" s="7"/>
      <c r="DY155" s="7"/>
      <c r="DZ155" s="7"/>
      <c r="EA155" s="7" t="str">
        <f>IF(DY155="","",IF(DY155=0,"",IF(DY155="AB","",RANK(DY155,$DY$9:$DY$151,1)+COUNTIF($DY$9:DY155,DY155)-1)))</f>
        <v/>
      </c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</row>
    <row r="156" spans="1:163" ht="15.75" customHeight="1" thickBot="1" x14ac:dyDescent="0.45">
      <c r="A156" s="1639"/>
      <c r="B156" s="1483"/>
      <c r="C156" s="232" t="str">
        <f>IF(ISBLANK('JOURNÉE 2'!C157),"",'JOURNÉE 2'!C157)</f>
        <v/>
      </c>
      <c r="D156" s="98" t="str">
        <f>IF(ISBLANK('JOURNÉE 2'!D157),"",'JOURNÉE 2'!D157)</f>
        <v/>
      </c>
      <c r="E156" s="98" t="str">
        <f>IF(ISBLANK('JOURNÉE 2'!E157),"",'JOURNÉE 2'!E157)</f>
        <v/>
      </c>
      <c r="F156" s="87" t="str">
        <f>IF(ISBLANK('JOURNÉE 2'!F157),"",'JOURNÉE 2'!F157)</f>
        <v/>
      </c>
      <c r="G156" s="87" t="str">
        <f>IF(ISBLANK('JOURNÉE 2'!G157),"",'JOURNÉE 2'!G157)</f>
        <v/>
      </c>
      <c r="H156" s="470" t="str">
        <f>IF(ISBLANK('JOURNÉE 2'!I157),"",'JOURNÉE 2'!I157)</f>
        <v/>
      </c>
      <c r="I156" s="1833"/>
      <c r="J156" s="1465"/>
      <c r="K156" s="1465"/>
      <c r="L156" s="1465"/>
      <c r="M156" s="87"/>
      <c r="N156" s="87"/>
      <c r="O156" s="87"/>
      <c r="P156" s="87"/>
      <c r="Q156" s="1847"/>
      <c r="R156" s="1465"/>
      <c r="S156" s="1465"/>
      <c r="T156" s="1465"/>
      <c r="U156" s="1465"/>
      <c r="V156" s="1465"/>
      <c r="W156" s="279" t="str">
        <f>IF(ISBLANK('JOURNÉE 2'!U157),"",'JOURNÉE 2'!U157)</f>
        <v/>
      </c>
      <c r="X156" s="83" t="str">
        <f t="shared" si="0"/>
        <v/>
      </c>
      <c r="Y156" s="140">
        <f>IF('JOURNÉE 1'!AB157=0,"",'JOURNÉE 1'!AB157)</f>
        <v>74</v>
      </c>
      <c r="Z156" s="83">
        <f t="shared" si="1"/>
        <v>74</v>
      </c>
      <c r="AA156" s="83" t="str">
        <f t="shared" si="71"/>
        <v/>
      </c>
      <c r="AB156" s="118" t="str">
        <f t="shared" si="72"/>
        <v/>
      </c>
      <c r="AC156" s="83" t="str">
        <f t="shared" si="3"/>
        <v/>
      </c>
      <c r="AD156" s="83">
        <f>IF('JOURNÉE 1'!AG157="","",'JOURNÉE 1'!AG157)</f>
        <v>74</v>
      </c>
      <c r="AE156" s="455" t="str">
        <f t="shared" si="4"/>
        <v/>
      </c>
      <c r="AF156" s="85" t="str">
        <f t="shared" si="67"/>
        <v/>
      </c>
      <c r="AG156" s="85" t="str">
        <f t="shared" si="6"/>
        <v/>
      </c>
      <c r="AH156" s="85"/>
      <c r="AI156" s="85"/>
      <c r="AJ156" s="87"/>
      <c r="AK156" s="136"/>
      <c r="AL156" s="276" t="str">
        <f t="shared" si="7"/>
        <v/>
      </c>
      <c r="AM156" s="87" t="str">
        <f t="shared" si="8"/>
        <v/>
      </c>
      <c r="AN156" s="471" t="str">
        <f t="shared" si="68"/>
        <v/>
      </c>
      <c r="AO156" s="471" t="str">
        <f t="shared" si="10"/>
        <v/>
      </c>
      <c r="AP156" s="457" t="str">
        <f t="shared" si="11"/>
        <v/>
      </c>
      <c r="AQ156" s="270">
        <f>IF('JOURNÉE 1'!AP157="","",'JOURNÉE 1'!AP157)</f>
        <v>66.2</v>
      </c>
      <c r="AR156" s="270" t="str">
        <f>IF('JOURNÉE 1'!AT157="","",'JOURNÉE 1'!AT157)</f>
        <v/>
      </c>
      <c r="AS156" s="270" t="str">
        <f t="shared" si="61"/>
        <v/>
      </c>
      <c r="AT156" s="270" t="str">
        <f t="shared" si="13"/>
        <v/>
      </c>
      <c r="AU156" s="283" t="str">
        <f>IF('JOURNÉE 1'!AU153=0,"",'JOURNÉE 1'!AU153)</f>
        <v/>
      </c>
      <c r="AV156" s="286"/>
      <c r="AW156" s="270"/>
      <c r="AX156" s="270"/>
      <c r="AY156" s="270" t="str">
        <f t="shared" si="69"/>
        <v/>
      </c>
      <c r="AZ156" s="271" t="str">
        <f t="shared" si="15"/>
        <v/>
      </c>
      <c r="BA156" s="272" t="str">
        <f t="shared" si="16"/>
        <v/>
      </c>
      <c r="BB156" s="273" t="str">
        <f t="shared" si="73"/>
        <v/>
      </c>
      <c r="BC156" s="472" t="str">
        <f t="shared" si="18"/>
        <v/>
      </c>
      <c r="BD156" s="319"/>
      <c r="BE156" s="278" t="str">
        <f t="shared" si="19"/>
        <v/>
      </c>
      <c r="BF156" s="1639"/>
      <c r="BG156" s="1639"/>
      <c r="BH156" s="1833"/>
      <c r="BI156" s="1465"/>
      <c r="BJ156" s="1849"/>
      <c r="BK156" s="483"/>
      <c r="BL156" s="516"/>
      <c r="BM156" s="1723"/>
      <c r="BN156" s="1528"/>
      <c r="BO156" s="1528"/>
      <c r="BP156" s="1528"/>
      <c r="BQ156" s="1528"/>
      <c r="BR156" s="1852"/>
      <c r="BS156" s="1528"/>
      <c r="BT156" s="1514"/>
      <c r="BU156" s="1528"/>
      <c r="BV156" s="1796"/>
      <c r="BW156" s="1798"/>
      <c r="BX156" s="474" t="str">
        <f t="shared" si="20"/>
        <v/>
      </c>
      <c r="BY156" s="475" t="str">
        <f>IF('JOURNÉE 1'!C157=0,"",'JOURNÉE 1'!C157)</f>
        <v>44400.08.0303</v>
      </c>
      <c r="BZ156" s="7">
        <v>148</v>
      </c>
      <c r="CA156" s="1445" t="s">
        <v>79</v>
      </c>
      <c r="CB156" s="1446">
        <v>8.3000000000000007</v>
      </c>
      <c r="CC156" s="1447" t="s">
        <v>638</v>
      </c>
      <c r="CD156" s="17" t="s">
        <v>434</v>
      </c>
      <c r="CE156" s="882" t="str">
        <f t="shared" si="70"/>
        <v>MAX1</v>
      </c>
      <c r="CF156" s="878" t="s">
        <v>79</v>
      </c>
      <c r="CG156" s="7"/>
      <c r="CH156" s="94"/>
      <c r="CI156" s="1301" t="str">
        <f>IF(ISNA(VLOOKUP(CA156,'JOURNÉE 1'!$C$10:$AC$257,27,FALSE)),"",VLOOKUP(CA156,'JOURNÉE 1'!$C$10:$AC$257,27,FALSE))</f>
        <v/>
      </c>
      <c r="CJ156" s="465" t="str">
        <f>IF(ISNA(VLOOKUP(CA156,'JOURNÉE 2'!$C$10:$V$259,20,FALSE)),"",VLOOKUP(CA156,'JOURNÉE 2'!$C$10:$V$259,20,FALSE))</f>
        <v/>
      </c>
      <c r="CK156" s="1263" t="str">
        <f t="shared" si="48"/>
        <v/>
      </c>
      <c r="CL156" s="1266" t="s">
        <v>2029</v>
      </c>
      <c r="CM156" s="476" t="s">
        <v>2029</v>
      </c>
      <c r="CN156" s="476">
        <v>79</v>
      </c>
      <c r="CO156" s="476" t="s">
        <v>2029</v>
      </c>
      <c r="CP156" s="476"/>
      <c r="CQ156" s="476"/>
      <c r="CR156" s="476"/>
      <c r="CS156" s="476"/>
      <c r="CT156" s="476"/>
      <c r="CU156" s="477"/>
      <c r="CV156" s="476"/>
      <c r="CW156" s="1270"/>
      <c r="CX156" s="11"/>
      <c r="CY156" s="1551"/>
      <c r="CZ156" s="7" t="str">
        <f>IF('JOURNÉE 1'!C85="","",'JOURNÉE 1'!C85)</f>
        <v>44660.98.010</v>
      </c>
      <c r="DA156" s="7" t="str">
        <f t="shared" si="51"/>
        <v>44660.98.010-J2</v>
      </c>
      <c r="DB156" s="7" t="str">
        <f>IF('JOURNÉE 1'!AC85=0,"",'JOURNÉE 1'!AC85)</f>
        <v/>
      </c>
      <c r="DC156" s="7" t="str">
        <f>IF('JOURNÉE 1'!AP85=0,"",'JOURNÉE 1'!AP85)</f>
        <v/>
      </c>
      <c r="DD156" s="17" t="str">
        <f>IF(ISNA(VLOOKUP(BY84,'JOURNÉE 2'!$C$82:$AJ$105,1,FALSE)),"",VLOOKUP(BY84,'JOURNÉE 2'!$C$82:$AJ$105,1,FALSE))</f>
        <v>44660.98.010</v>
      </c>
      <c r="DE156" s="7" t="str">
        <f t="array" ref="DE156">IFERROR(INDEX(DD$153:DD$176,SMALL(IF(FREQUENCY(IF(DD$153:DD$200&lt;&gt;"",MATCH(DD$153:DD$200,DD$153:DD$200,0),""),ROW(DD$153:DD$200)-153)&gt;1,ROW(DD$153:DD$200)-153,""),ROW(A4))),"")</f>
        <v/>
      </c>
      <c r="DF156" s="468" t="str">
        <f t="array" ref="DF156">IF(DE156="","",MIN(IF(CZ$153:CZ$200=$DE156,DB$153:DB$200,"")))</f>
        <v/>
      </c>
      <c r="DG156" s="468" t="str">
        <f t="array" ref="DG156">IF(DE156="","",MIN(IF(CZ$153:CZ$200=$DE156,DC$153:DC$200,"")))</f>
        <v/>
      </c>
      <c r="DH156" s="7">
        <f>IF(ISNA(VLOOKUP(DD156,'JOURNÉE 1'!$C$82:$AC$105,24,FALSE)),"",VLOOKUP(DD156,'JOURNÉE 1'!$C$82:$AC$105,24,FALSE))</f>
        <v>0</v>
      </c>
      <c r="DI156" s="7" t="str">
        <f>IF(ISNA(VLOOKUP(DD156,'JOURNÉE 1'!$C$82:$AP$105,35,FALSE)),"",VLOOKUP(DD156,'JOURNÉE 1'!$C$82:$AP$105,35,FALSE))</f>
        <v/>
      </c>
      <c r="DJ156" s="7" t="str">
        <f t="shared" si="24"/>
        <v/>
      </c>
      <c r="DK156" s="7" t="str">
        <f t="shared" si="25"/>
        <v/>
      </c>
      <c r="DL156" s="7" t="str">
        <f t="shared" si="26"/>
        <v/>
      </c>
      <c r="DM156" s="468" t="str">
        <f t="shared" si="27"/>
        <v/>
      </c>
      <c r="DN156" s="7" t="str">
        <f t="shared" si="28"/>
        <v/>
      </c>
      <c r="DO156" s="7"/>
      <c r="DP156" s="252">
        <f ca="1">IF(COUNTIF($ED$9:$ED$104,"&gt;1")&lt;4,"",SMALL($ED$9:$ED$104,4+COUNTIF($ED$9:$ED$104,0)))</f>
        <v>75</v>
      </c>
      <c r="DQ156" s="252">
        <f ca="1">IF(COUNTIF($EG$9:$EG$104,"&gt;1")&lt;4,"",SMALL($EG$9:$EG$104,4+COUNTIF($EG$9:$EG$104,0)))</f>
        <v>88</v>
      </c>
      <c r="DR156" s="11"/>
      <c r="DS156" s="475"/>
      <c r="DT156" s="7"/>
      <c r="DU156" s="7"/>
      <c r="DV156" s="7" t="str">
        <f>IF(DT156="","",IF(DT156=0,"",IF(DT156="AB","",RANK(DT156,$DT$9:$DT$151,1)+COUNTIF($DT$9:DT156,DT156)-1)))</f>
        <v/>
      </c>
      <c r="DW156" s="7"/>
      <c r="DX156" s="7"/>
      <c r="DY156" s="7"/>
      <c r="DZ156" s="7"/>
      <c r="EA156" s="7" t="str">
        <f>IF(DY156="","",IF(DY156=0,"",IF(DY156="AB","",RANK(DY156,$DY$9:$DY$151,1)+COUNTIF($DY$9:DY156,DY156)-1)))</f>
        <v/>
      </c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</row>
    <row r="157" spans="1:163" ht="15.75" customHeight="1" x14ac:dyDescent="0.4">
      <c r="A157" s="1639"/>
      <c r="B157" s="1830"/>
      <c r="C157" s="232" t="str">
        <f>IF(ISBLANK('JOURNÉE 2'!C158),"",'JOURNÉE 2'!C158)</f>
        <v/>
      </c>
      <c r="D157" s="98" t="str">
        <f>IF(ISBLANK('JOURNÉE 2'!D158),"",'JOURNÉE 2'!D158)</f>
        <v/>
      </c>
      <c r="E157" s="98" t="str">
        <f>IF(ISBLANK('JOURNÉE 2'!E158),"",'JOURNÉE 2'!E158)</f>
        <v/>
      </c>
      <c r="F157" s="87" t="str">
        <f>IF(ISBLANK('JOURNÉE 2'!F158),"",'JOURNÉE 2'!F158)</f>
        <v/>
      </c>
      <c r="G157" s="87" t="str">
        <f>IF(ISBLANK('JOURNÉE 2'!G158),"",'JOURNÉE 2'!G158)</f>
        <v/>
      </c>
      <c r="H157" s="470" t="str">
        <f>IF(ISBLANK('JOURNÉE 2'!I158),"",'JOURNÉE 2'!I158)</f>
        <v/>
      </c>
      <c r="I157" s="1823" t="str">
        <f>IF(ISBLANK('JOURNÉE 2'!K158),"",'JOURNÉE 2'!K158)</f>
        <v/>
      </c>
      <c r="J157" s="1815" t="str">
        <f>IF(OR(I157="",I157=0,I157=999),"",I157)</f>
        <v/>
      </c>
      <c r="K157" s="1815" t="str">
        <f>IF('JOURNÉE 1'!K158=0,"",'JOURNÉE 1'!K158)</f>
        <v/>
      </c>
      <c r="L157" s="1815" t="str">
        <f>IF(OR(K157="",K157=0,K157=999),"",K157)</f>
        <v/>
      </c>
      <c r="M157" s="87"/>
      <c r="N157" s="87"/>
      <c r="O157" s="87"/>
      <c r="P157" s="87"/>
      <c r="Q157" s="1846" t="str">
        <f>IF(I157="","",I157-$BE$5)</f>
        <v/>
      </c>
      <c r="R157" s="1815" t="str">
        <f>IF(I157="","",RANK(I157,($I$9:$K$260),1))</f>
        <v/>
      </c>
      <c r="S157" s="1815" t="str">
        <f>IF(R157&gt;20,"",IF(R157&lt;=190,40-((R157-1)*2),1))</f>
        <v/>
      </c>
      <c r="T157" s="1485" t="str">
        <f>IF(OR(I157=""),"",RANK(I157,($I$149:$I$182),1))</f>
        <v/>
      </c>
      <c r="U157" s="1485" t="str">
        <f>IF(OR(K157=""),"",RANK(K157,($K$149:$K$182),1))</f>
        <v/>
      </c>
      <c r="V157" s="1485" t="str">
        <f>IF(T157="","",IF(T157&gt;3,"",IF(T157=1,I157,IF(T157=2,I157,IF(T157=3,I157)))))</f>
        <v/>
      </c>
      <c r="W157" s="279" t="str">
        <f>IF(ISBLANK('JOURNÉE 2'!U158),"",'JOURNÉE 2'!U158)</f>
        <v/>
      </c>
      <c r="X157" s="83" t="str">
        <f t="shared" si="0"/>
        <v/>
      </c>
      <c r="Y157" s="140" t="str">
        <f>IF('JOURNÉE 1'!AB158=0,"",'JOURNÉE 1'!AB158)</f>
        <v/>
      </c>
      <c r="Z157" s="83" t="str">
        <f t="shared" si="1"/>
        <v/>
      </c>
      <c r="AA157" s="83" t="str">
        <f t="shared" si="71"/>
        <v/>
      </c>
      <c r="AB157" s="118" t="str">
        <f t="shared" si="72"/>
        <v/>
      </c>
      <c r="AC157" s="83" t="str">
        <f t="shared" si="3"/>
        <v/>
      </c>
      <c r="AD157" s="83" t="str">
        <f>IF('JOURNÉE 1'!AG158="","",'JOURNÉE 1'!AG158)</f>
        <v/>
      </c>
      <c r="AE157" s="455" t="str">
        <f t="shared" si="4"/>
        <v/>
      </c>
      <c r="AF157" s="471" t="str">
        <f t="shared" si="67"/>
        <v/>
      </c>
      <c r="AG157" s="471" t="str">
        <f t="shared" si="6"/>
        <v/>
      </c>
      <c r="AH157" s="471"/>
      <c r="AI157" s="471"/>
      <c r="AJ157" s="83"/>
      <c r="AK157" s="140"/>
      <c r="AL157" s="276" t="str">
        <f t="shared" si="7"/>
        <v/>
      </c>
      <c r="AM157" s="83" t="str">
        <f t="shared" si="8"/>
        <v/>
      </c>
      <c r="AN157" s="471" t="str">
        <f t="shared" si="68"/>
        <v/>
      </c>
      <c r="AO157" s="471" t="str">
        <f t="shared" si="10"/>
        <v/>
      </c>
      <c r="AP157" s="457" t="str">
        <f t="shared" si="11"/>
        <v/>
      </c>
      <c r="AQ157" s="270" t="str">
        <f>IF('JOURNÉE 1'!AP158="","",'JOURNÉE 1'!AP158)</f>
        <v/>
      </c>
      <c r="AR157" s="270" t="str">
        <f>IF('JOURNÉE 1'!AT158="","",'JOURNÉE 1'!AT158)</f>
        <v/>
      </c>
      <c r="AS157" s="270" t="str">
        <f t="shared" si="61"/>
        <v/>
      </c>
      <c r="AT157" s="270" t="str">
        <f t="shared" si="13"/>
        <v/>
      </c>
      <c r="AU157" s="284"/>
      <c r="AV157" s="286"/>
      <c r="AW157" s="270"/>
      <c r="AX157" s="270"/>
      <c r="AY157" s="270" t="str">
        <f t="shared" si="69"/>
        <v/>
      </c>
      <c r="AZ157" s="271" t="str">
        <f t="shared" si="15"/>
        <v/>
      </c>
      <c r="BA157" s="272" t="str">
        <f t="shared" si="16"/>
        <v/>
      </c>
      <c r="BB157" s="273" t="str">
        <f t="shared" si="73"/>
        <v/>
      </c>
      <c r="BC157" s="472" t="str">
        <f t="shared" si="18"/>
        <v/>
      </c>
      <c r="BD157" s="319"/>
      <c r="BE157" s="278" t="str">
        <f t="shared" si="19"/>
        <v/>
      </c>
      <c r="BF157" s="1639"/>
      <c r="BG157" s="1639"/>
      <c r="BH157" s="1823" t="str">
        <f>IF('JOURNÉE 1'!K158=0,"",'JOURNÉE 1'!K158)</f>
        <v/>
      </c>
      <c r="BI157" s="1815" t="str">
        <f>IF(ISBLANK('JOURNÉE 2'!K158),"",'JOURNÉE 2'!K158)</f>
        <v/>
      </c>
      <c r="BJ157" s="1817" t="str">
        <f>IF(BW157="","",BW157)</f>
        <v/>
      </c>
      <c r="BK157" s="277"/>
      <c r="BL157" s="516"/>
      <c r="BM157" s="1513" t="str">
        <f>IF(OR(C157="",C158=""),"",CONCATENATE(C157,C158))</f>
        <v/>
      </c>
      <c r="BN157" s="1606" t="str">
        <f>IF(OR('JOURNÉE 1'!C158="",'JOURNÉE 1'!C159=""),"",CONCATENATE('JOURNÉE 1'!C158,'JOURNÉE 1'!C159))</f>
        <v/>
      </c>
      <c r="BO157" s="1606" t="str">
        <f>IF(I157="","",I157)</f>
        <v/>
      </c>
      <c r="BP157" s="1855">
        <f>IF(ISNA(VLOOKUP(BM157,'JOURNÉE 1'!$BI$10:$BK$257,2,FALSE)),"",VLOOKUP(BM157,'JOURNÉE 1'!$BI$10:$BK$257,2,FALSE))</f>
        <v>0</v>
      </c>
      <c r="BQ157" s="1606" t="str">
        <f>IF(BO157="","",MIN(BO157:BP157))</f>
        <v/>
      </c>
      <c r="BR157" s="1851" t="str">
        <f>IF(BS157="","",MIN(BS157:BT157))</f>
        <v/>
      </c>
      <c r="BS157" s="1606" t="str">
        <f>IF('JOURNÉE 1'!L158=0,"",'JOURNÉE 1'!L158)</f>
        <v/>
      </c>
      <c r="BT157" s="1809" t="str">
        <f>IF(ISNA(VLOOKUP(BN157,'JOURNÉE 2'!$BE$10:$BF$257,2,FALSE)),"",VLOOKUP(BN157,'JOURNÉE 2'!$BE$10:$BF$257,2,FALSE))</f>
        <v/>
      </c>
      <c r="BU157" s="1606" t="str">
        <f>IF(BT157=BR157,"",BR157)</f>
        <v/>
      </c>
      <c r="BV157" s="1795" t="str">
        <f>IF(BP157=BQ157,"",BQ157)</f>
        <v/>
      </c>
      <c r="BW157" s="1797"/>
      <c r="BX157" s="474" t="str">
        <f t="shared" si="20"/>
        <v/>
      </c>
      <c r="BY157" s="475" t="str">
        <f>IF('JOURNÉE 1'!C158=0,"",'JOURNÉE 1'!C158)</f>
        <v/>
      </c>
      <c r="BZ157" s="7">
        <v>149</v>
      </c>
      <c r="CA157" s="1445" t="s">
        <v>93</v>
      </c>
      <c r="CB157" s="1446">
        <v>-0.1</v>
      </c>
      <c r="CC157" s="1447" t="s">
        <v>639</v>
      </c>
      <c r="CD157" s="17" t="s">
        <v>434</v>
      </c>
      <c r="CE157" s="882" t="str">
        <f t="shared" si="70"/>
        <v>MAX1</v>
      </c>
      <c r="CF157" s="878" t="s">
        <v>93</v>
      </c>
      <c r="CG157" s="7"/>
      <c r="CH157" s="94"/>
      <c r="CI157" s="1301" t="str">
        <f>IF(ISNA(VLOOKUP(CA157,'JOURNÉE 1'!$C$10:$AC$257,27,FALSE)),"",VLOOKUP(CA157,'JOURNÉE 1'!$C$10:$AC$257,27,FALSE))</f>
        <v/>
      </c>
      <c r="CJ157" s="465" t="str">
        <f>IF(ISNA(VLOOKUP(CA157,'JOURNÉE 2'!$C$10:$V$259,20,FALSE)),"",VLOOKUP(CA157,'JOURNÉE 2'!$C$10:$V$259,20,FALSE))</f>
        <v/>
      </c>
      <c r="CK157" s="1263" t="str">
        <f t="shared" si="48"/>
        <v/>
      </c>
      <c r="CL157" s="1266">
        <v>68</v>
      </c>
      <c r="CM157" s="476">
        <v>76</v>
      </c>
      <c r="CN157" s="476">
        <v>79</v>
      </c>
      <c r="CO157" s="476" t="s">
        <v>2029</v>
      </c>
      <c r="CP157" s="476"/>
      <c r="CQ157" s="476"/>
      <c r="CR157" s="476"/>
      <c r="CS157" s="476"/>
      <c r="CT157" s="476"/>
      <c r="CU157" s="477"/>
      <c r="CV157" s="476"/>
      <c r="CW157" s="1270"/>
      <c r="CX157" s="11"/>
      <c r="CY157" s="1551"/>
      <c r="CZ157" s="7" t="str">
        <f>IF('JOURNÉE 1'!C86="","",'JOURNÉE 1'!C86)</f>
        <v/>
      </c>
      <c r="DA157" s="7" t="str">
        <f t="shared" si="51"/>
        <v/>
      </c>
      <c r="DB157" s="7" t="str">
        <f>IF('JOURNÉE 1'!AC86=0,"",'JOURNÉE 1'!AC86)</f>
        <v/>
      </c>
      <c r="DC157" s="7" t="str">
        <f>IF('JOURNÉE 1'!AP86=0,"",'JOURNÉE 1'!AP86)</f>
        <v/>
      </c>
      <c r="DD157" s="17" t="str">
        <f>IF(ISNA(VLOOKUP(BY85,'JOURNÉE 2'!$C$82:$AJ$105,1,FALSE)),"",VLOOKUP(BY85,'JOURNÉE 2'!$C$82:$AJ$105,1,FALSE))</f>
        <v/>
      </c>
      <c r="DE157" s="7" t="str">
        <f t="array" ref="DE157">IFERROR(INDEX(DD$153:DD$176,SMALL(IF(FREQUENCY(IF(DD$153:DD$200&lt;&gt;"",MATCH(DD$153:DD$200,DD$153:DD$200,0),""),ROW(DD$153:DD$200)-153)&gt;1,ROW(DD$153:DD$200)-153,""),ROW(A5))),"")</f>
        <v/>
      </c>
      <c r="DF157" s="468" t="str">
        <f t="array" ref="DF157">IF(DE157="","",MIN(IF(CZ$153:CZ$200=$DE157,DB$153:DB$200,"")))</f>
        <v/>
      </c>
      <c r="DG157" s="468" t="str">
        <f t="array" ref="DG157">IF(DE157="","",MIN(IF(CZ$153:CZ$200=$DE157,DC$153:DC$200,"")))</f>
        <v/>
      </c>
      <c r="DH157" s="7" t="str">
        <f>IF(ISNA(VLOOKUP(DD157,'JOURNÉE 1'!$C$82:$AC$105,24,FALSE)),"",VLOOKUP(DD157,'JOURNÉE 1'!$C$82:$AC$105,24,FALSE))</f>
        <v/>
      </c>
      <c r="DI157" s="7" t="str">
        <f>IF(ISNA(VLOOKUP(DD157,'JOURNÉE 1'!$C$82:$AP$105,35,FALSE)),"",VLOOKUP(DD157,'JOURNÉE 1'!$C$82:$AP$105,35,FALSE))</f>
        <v/>
      </c>
      <c r="DJ157" s="7" t="str">
        <f t="shared" si="24"/>
        <v/>
      </c>
      <c r="DK157" s="7" t="str">
        <f t="shared" si="25"/>
        <v/>
      </c>
      <c r="DL157" s="7" t="str">
        <f t="shared" si="26"/>
        <v/>
      </c>
      <c r="DM157" s="468" t="str">
        <f t="shared" si="27"/>
        <v/>
      </c>
      <c r="DN157" s="7" t="str">
        <f t="shared" si="28"/>
        <v/>
      </c>
      <c r="DO157" s="7"/>
      <c r="DP157" s="7" t="s">
        <v>342</v>
      </c>
      <c r="DQ157" s="7" t="s">
        <v>342</v>
      </c>
      <c r="DR157" s="11"/>
      <c r="DS157" s="475"/>
      <c r="DT157" s="7"/>
      <c r="DU157" s="7"/>
      <c r="DV157" s="7" t="str">
        <f>IF(DT157="","",IF(DT157=0,"",IF(DT157="AB","",RANK(DT157,$DT$9:$DT$151,1)+COUNTIF($DT$9:DT157,DT157)-1)))</f>
        <v/>
      </c>
      <c r="DW157" s="7"/>
      <c r="DX157" s="7"/>
      <c r="DY157" s="7"/>
      <c r="DZ157" s="7"/>
      <c r="EA157" s="7" t="str">
        <f>IF(DY157="","",IF(DY157=0,"",IF(DY157="AB","",RANK(DY157,$DY$9:$DY$151,1)+COUNTIF($DY$9:DY157,DY157)-1)))</f>
        <v/>
      </c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</row>
    <row r="158" spans="1:163" ht="15.75" customHeight="1" x14ac:dyDescent="0.4">
      <c r="A158" s="1639"/>
      <c r="B158" s="1483"/>
      <c r="C158" s="232" t="str">
        <f>IF(ISBLANK('JOURNÉE 2'!C159),"",'JOURNÉE 2'!C159)</f>
        <v/>
      </c>
      <c r="D158" s="98" t="str">
        <f>IF(ISBLANK('JOURNÉE 2'!D159),"",'JOURNÉE 2'!D159)</f>
        <v/>
      </c>
      <c r="E158" s="98" t="str">
        <f>IF(ISBLANK('JOURNÉE 2'!E159),"",'JOURNÉE 2'!E159)</f>
        <v/>
      </c>
      <c r="F158" s="87" t="str">
        <f>IF(ISBLANK('JOURNÉE 2'!F159),"",'JOURNÉE 2'!F159)</f>
        <v/>
      </c>
      <c r="G158" s="87" t="str">
        <f>IF(ISBLANK('JOURNÉE 2'!G159),"",'JOURNÉE 2'!G159)</f>
        <v/>
      </c>
      <c r="H158" s="470" t="str">
        <f>IF(ISBLANK('JOURNÉE 2'!I159),"",'JOURNÉE 2'!I159)</f>
        <v/>
      </c>
      <c r="I158" s="1833"/>
      <c r="J158" s="1465"/>
      <c r="K158" s="1465"/>
      <c r="L158" s="1465"/>
      <c r="M158" s="87"/>
      <c r="N158" s="87"/>
      <c r="O158" s="87"/>
      <c r="P158" s="87"/>
      <c r="Q158" s="1847"/>
      <c r="R158" s="1465"/>
      <c r="S158" s="1465"/>
      <c r="T158" s="1465"/>
      <c r="U158" s="1465"/>
      <c r="V158" s="1465"/>
      <c r="W158" s="279" t="str">
        <f>IF(ISBLANK('JOURNÉE 2'!U159),"",'JOURNÉE 2'!U159)</f>
        <v/>
      </c>
      <c r="X158" s="83" t="str">
        <f t="shared" si="0"/>
        <v/>
      </c>
      <c r="Y158" s="140" t="str">
        <f>IF('JOURNÉE 1'!AB159=0,"",'JOURNÉE 1'!AB159)</f>
        <v/>
      </c>
      <c r="Z158" s="83" t="str">
        <f t="shared" si="1"/>
        <v/>
      </c>
      <c r="AA158" s="83" t="str">
        <f t="shared" si="71"/>
        <v/>
      </c>
      <c r="AB158" s="118" t="str">
        <f t="shared" si="72"/>
        <v/>
      </c>
      <c r="AC158" s="83" t="str">
        <f t="shared" si="3"/>
        <v/>
      </c>
      <c r="AD158" s="83" t="str">
        <f>IF('JOURNÉE 1'!AG159="","",'JOURNÉE 1'!AG159)</f>
        <v/>
      </c>
      <c r="AE158" s="455" t="str">
        <f t="shared" si="4"/>
        <v/>
      </c>
      <c r="AF158" s="471" t="str">
        <f t="shared" si="67"/>
        <v/>
      </c>
      <c r="AG158" s="471" t="str">
        <f t="shared" si="6"/>
        <v/>
      </c>
      <c r="AH158" s="471"/>
      <c r="AI158" s="471"/>
      <c r="AJ158" s="83"/>
      <c r="AK158" s="140"/>
      <c r="AL158" s="276" t="str">
        <f t="shared" si="7"/>
        <v/>
      </c>
      <c r="AM158" s="83" t="str">
        <f t="shared" si="8"/>
        <v/>
      </c>
      <c r="AN158" s="471" t="str">
        <f t="shared" si="68"/>
        <v/>
      </c>
      <c r="AO158" s="471" t="str">
        <f t="shared" si="10"/>
        <v/>
      </c>
      <c r="AP158" s="457" t="str">
        <f t="shared" si="11"/>
        <v/>
      </c>
      <c r="AQ158" s="270" t="str">
        <f>IF('JOURNÉE 1'!AP159="","",'JOURNÉE 1'!AP159)</f>
        <v/>
      </c>
      <c r="AR158" s="270" t="str">
        <f>IF('JOURNÉE 1'!AT159="","",'JOURNÉE 1'!AT159)</f>
        <v/>
      </c>
      <c r="AS158" s="270" t="str">
        <f t="shared" si="61"/>
        <v/>
      </c>
      <c r="AT158" s="270" t="str">
        <f t="shared" si="13"/>
        <v/>
      </c>
      <c r="AU158" s="270"/>
      <c r="AV158" s="286"/>
      <c r="AW158" s="270"/>
      <c r="AX158" s="270"/>
      <c r="AY158" s="270" t="str">
        <f t="shared" si="69"/>
        <v/>
      </c>
      <c r="AZ158" s="271" t="str">
        <f t="shared" si="15"/>
        <v/>
      </c>
      <c r="BA158" s="272" t="str">
        <f t="shared" si="16"/>
        <v/>
      </c>
      <c r="BB158" s="273" t="str">
        <f t="shared" si="73"/>
        <v/>
      </c>
      <c r="BC158" s="472" t="str">
        <f t="shared" si="18"/>
        <v/>
      </c>
      <c r="BD158" s="319"/>
      <c r="BE158" s="278" t="str">
        <f t="shared" si="19"/>
        <v/>
      </c>
      <c r="BF158" s="1639"/>
      <c r="BG158" s="1639"/>
      <c r="BH158" s="1833"/>
      <c r="BI158" s="1465"/>
      <c r="BJ158" s="1849"/>
      <c r="BK158" s="277"/>
      <c r="BL158" s="516"/>
      <c r="BM158" s="1723"/>
      <c r="BN158" s="1528"/>
      <c r="BO158" s="1528"/>
      <c r="BP158" s="1528"/>
      <c r="BQ158" s="1528"/>
      <c r="BR158" s="1852"/>
      <c r="BS158" s="1528"/>
      <c r="BT158" s="1514"/>
      <c r="BU158" s="1528"/>
      <c r="BV158" s="1796"/>
      <c r="BW158" s="1798"/>
      <c r="BX158" s="474" t="str">
        <f t="shared" si="20"/>
        <v/>
      </c>
      <c r="BY158" s="475" t="str">
        <f>IF('JOURNÉE 1'!C159=0,"",'JOURNÉE 1'!C159)</f>
        <v/>
      </c>
      <c r="BZ158" s="7">
        <v>150</v>
      </c>
      <c r="CA158" s="1445" t="s">
        <v>1289</v>
      </c>
      <c r="CB158" s="1446">
        <v>36</v>
      </c>
      <c r="CC158" s="1447" t="s">
        <v>1304</v>
      </c>
      <c r="CD158" s="17" t="s">
        <v>434</v>
      </c>
      <c r="CE158" s="882" t="str">
        <f t="shared" si="70"/>
        <v>MAX3</v>
      </c>
      <c r="CF158" s="878" t="s">
        <v>640</v>
      </c>
      <c r="CG158" s="7"/>
      <c r="CH158" s="94"/>
      <c r="CI158" s="1301" t="str">
        <f>IF(ISNA(VLOOKUP(CA158,'JOURNÉE 1'!$C$10:$AC$257,27,FALSE)),"",VLOOKUP(CA158,'JOURNÉE 1'!$C$10:$AC$257,27,FALSE))</f>
        <v/>
      </c>
      <c r="CJ158" s="465" t="str">
        <f>IF(ISNA(VLOOKUP(CA158,'JOURNÉE 2'!$C$10:$V$259,20,FALSE)),"",VLOOKUP(CA158,'JOURNÉE 2'!$C$10:$V$259,20,FALSE))</f>
        <v/>
      </c>
      <c r="CK158" s="1263" t="str">
        <f t="shared" si="48"/>
        <v/>
      </c>
      <c r="CL158" s="1266" t="s">
        <v>2029</v>
      </c>
      <c r="CM158" s="476" t="s">
        <v>2029</v>
      </c>
      <c r="CN158" s="476" t="s">
        <v>2029</v>
      </c>
      <c r="CO158" s="476" t="s">
        <v>2029</v>
      </c>
      <c r="CP158" s="476"/>
      <c r="CQ158" s="476"/>
      <c r="CR158" s="476"/>
      <c r="CS158" s="476"/>
      <c r="CT158" s="476"/>
      <c r="CU158" s="477"/>
      <c r="CV158" s="476"/>
      <c r="CW158" s="1270"/>
      <c r="CX158" s="11"/>
      <c r="CY158" s="1551"/>
      <c r="CZ158" s="7" t="str">
        <f>IF('JOURNÉE 1'!C87="","",'JOURNÉE 1'!C87)</f>
        <v/>
      </c>
      <c r="DA158" s="7" t="str">
        <f t="shared" si="51"/>
        <v/>
      </c>
      <c r="DB158" s="7" t="str">
        <f>IF('JOURNÉE 1'!AC87=0,"",'JOURNÉE 1'!AC87)</f>
        <v/>
      </c>
      <c r="DC158" s="7" t="str">
        <f>IF('JOURNÉE 1'!AP87=0,"",'JOURNÉE 1'!AP87)</f>
        <v/>
      </c>
      <c r="DD158" s="17" t="str">
        <f>IF(ISNA(VLOOKUP(BY86,'JOURNÉE 2'!$C$82:$AJ$105,1,FALSE)),"",VLOOKUP(BY86,'JOURNÉE 2'!$C$82:$AJ$105,1,FALSE))</f>
        <v/>
      </c>
      <c r="DE158" s="7" t="str">
        <f t="array" ref="DE158">IFERROR(INDEX(DD$153:DD$176,SMALL(IF(FREQUENCY(IF(DD$153:DD$200&lt;&gt;"",MATCH(DD$153:DD$200,DD$153:DD$200,0),""),ROW(DD$153:DD$200)-153)&gt;1,ROW(DD$153:DD$200)-153,""),ROW(A6))),"")</f>
        <v/>
      </c>
      <c r="DF158" s="468" t="str">
        <f t="array" ref="DF158">IF(DE158="","",MIN(IF(CZ$153:CZ$200=$DE158,DB$153:DB$200,"")))</f>
        <v/>
      </c>
      <c r="DG158" s="468" t="str">
        <f t="array" ref="DG158">IF(DE158="","",MIN(IF(CZ$153:CZ$200=$DE158,DC$153:DC$200,"")))</f>
        <v/>
      </c>
      <c r="DH158" s="7" t="str">
        <f>IF(ISNA(VLOOKUP(DD158,'JOURNÉE 1'!$C$82:$AC$105,24,FALSE)),"",VLOOKUP(DD158,'JOURNÉE 1'!$C$82:$AC$105,24,FALSE))</f>
        <v/>
      </c>
      <c r="DI158" s="7" t="str">
        <f>IF(ISNA(VLOOKUP(DD158,'JOURNÉE 1'!$C$82:$AP$105,35,FALSE)),"",VLOOKUP(DD158,'JOURNÉE 1'!$C$82:$AP$105,35,FALSE))</f>
        <v/>
      </c>
      <c r="DJ158" s="7" t="str">
        <f t="shared" si="24"/>
        <v/>
      </c>
      <c r="DK158" s="7" t="str">
        <f t="shared" si="25"/>
        <v/>
      </c>
      <c r="DL158" s="7" t="str">
        <f t="shared" si="26"/>
        <v/>
      </c>
      <c r="DM158" s="468" t="str">
        <f t="shared" si="27"/>
        <v/>
      </c>
      <c r="DN158" s="7" t="str">
        <f t="shared" si="28"/>
        <v/>
      </c>
      <c r="DO158" s="7"/>
      <c r="DP158" s="7"/>
      <c r="DQ158" s="7"/>
      <c r="DR158" s="11"/>
      <c r="DS158" s="475"/>
      <c r="DT158" s="7"/>
      <c r="DU158" s="7"/>
      <c r="DV158" s="7" t="str">
        <f>IF(DT158="","",IF(DT158=0,"",IF(DT158="AB","",RANK(DT158,$DT$9:$DT$151,1)+COUNTIF($DT$9:DT158,DT158)-1)))</f>
        <v/>
      </c>
      <c r="DW158" s="7"/>
      <c r="DX158" s="7"/>
      <c r="DY158" s="7"/>
      <c r="DZ158" s="7"/>
      <c r="EA158" s="7" t="str">
        <f>IF(DY158="","",IF(DY158=0,"",IF(DY158="AB","",RANK(DY158,$DY$9:$DY$151,1)+COUNTIF($DY$9:DY158,DY158)-1)))</f>
        <v/>
      </c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</row>
    <row r="159" spans="1:163" ht="15.75" customHeight="1" x14ac:dyDescent="0.4">
      <c r="A159" s="1639"/>
      <c r="B159" s="1831"/>
      <c r="C159" s="232" t="str">
        <f>IF(ISBLANK('JOURNÉE 2'!C160),"",'JOURNÉE 2'!C160)</f>
        <v/>
      </c>
      <c r="D159" s="98" t="str">
        <f>IF(ISBLANK('JOURNÉE 2'!D160),"",'JOURNÉE 2'!D160)</f>
        <v/>
      </c>
      <c r="E159" s="98" t="str">
        <f>IF(ISBLANK('JOURNÉE 2'!E160),"",'JOURNÉE 2'!E160)</f>
        <v/>
      </c>
      <c r="F159" s="87" t="str">
        <f>IF(ISBLANK('JOURNÉE 2'!F160),"",'JOURNÉE 2'!F160)</f>
        <v/>
      </c>
      <c r="G159" s="87" t="str">
        <f>IF(ISBLANK('JOURNÉE 2'!G160),"",'JOURNÉE 2'!G160)</f>
        <v/>
      </c>
      <c r="H159" s="470" t="str">
        <f>IF(ISBLANK('JOURNÉE 2'!I160),"",'JOURNÉE 2'!I160)</f>
        <v/>
      </c>
      <c r="I159" s="1834" t="str">
        <f>IF(ISBLANK('JOURNÉE 2'!K160),"",'JOURNÉE 2'!K160)</f>
        <v/>
      </c>
      <c r="J159" s="1466" t="str">
        <f>IF(OR(I159="",I159=0,I159=999),"",I159)</f>
        <v/>
      </c>
      <c r="K159" s="1466" t="str">
        <f>IF('JOURNÉE 1'!K160=0,"",'JOURNÉE 1'!K160)</f>
        <v/>
      </c>
      <c r="L159" s="1466" t="str">
        <f>IF(OR(K159="",K159=0,K159=999),"",K159)</f>
        <v/>
      </c>
      <c r="M159" s="87"/>
      <c r="N159" s="87"/>
      <c r="O159" s="87"/>
      <c r="P159" s="87"/>
      <c r="Q159" s="1825" t="str">
        <f>IF(I159="","",I159-$BE$5)</f>
        <v/>
      </c>
      <c r="R159" s="1466" t="str">
        <f>IF(I159="","",RANK(I159,($I$9:$K$260),1))</f>
        <v/>
      </c>
      <c r="S159" s="1466" t="str">
        <f>IF(R159&gt;20,"",IF(R159&lt;=190,40-((R159-1)*2),1))</f>
        <v/>
      </c>
      <c r="T159" s="1485" t="str">
        <f>IF(OR(I159=""),"",RANK(I159,($I$149:$I$182),1))</f>
        <v/>
      </c>
      <c r="U159" s="1485" t="str">
        <f>IF(OR(K159=""),"",RANK(K159,($K$149:$K$182),1))</f>
        <v/>
      </c>
      <c r="V159" s="1485" t="str">
        <f>IF(T159="","",IF(T159&gt;3,"",IF(T159=1,I159,IF(T159=2,I159,IF(T159=3,I159)))))</f>
        <v/>
      </c>
      <c r="W159" s="279" t="str">
        <f>IF(ISBLANK('JOURNÉE 2'!U160),"",'JOURNÉE 2'!U160)</f>
        <v/>
      </c>
      <c r="X159" s="83" t="str">
        <f t="shared" si="0"/>
        <v/>
      </c>
      <c r="Y159" s="140" t="str">
        <f>IF('JOURNÉE 1'!AB160=0,"",'JOURNÉE 1'!AB160)</f>
        <v/>
      </c>
      <c r="Z159" s="83" t="str">
        <f t="shared" si="1"/>
        <v/>
      </c>
      <c r="AA159" s="83" t="str">
        <f t="shared" si="71"/>
        <v/>
      </c>
      <c r="AB159" s="118" t="str">
        <f t="shared" si="72"/>
        <v/>
      </c>
      <c r="AC159" s="83" t="str">
        <f t="shared" si="3"/>
        <v/>
      </c>
      <c r="AD159" s="83" t="str">
        <f>IF('JOURNÉE 1'!AG160="","",'JOURNÉE 1'!AG160)</f>
        <v/>
      </c>
      <c r="AE159" s="455" t="str">
        <f t="shared" si="4"/>
        <v/>
      </c>
      <c r="AF159" s="85" t="str">
        <f t="shared" si="67"/>
        <v/>
      </c>
      <c r="AG159" s="85" t="str">
        <f t="shared" si="6"/>
        <v/>
      </c>
      <c r="AH159" s="85"/>
      <c r="AI159" s="85"/>
      <c r="AJ159" s="87"/>
      <c r="AK159" s="136"/>
      <c r="AL159" s="276" t="str">
        <f t="shared" si="7"/>
        <v/>
      </c>
      <c r="AM159" s="87" t="str">
        <f t="shared" si="8"/>
        <v/>
      </c>
      <c r="AN159" s="471" t="str">
        <f t="shared" si="68"/>
        <v/>
      </c>
      <c r="AO159" s="471" t="str">
        <f t="shared" si="10"/>
        <v/>
      </c>
      <c r="AP159" s="457" t="str">
        <f t="shared" si="11"/>
        <v/>
      </c>
      <c r="AQ159" s="270" t="str">
        <f>IF('JOURNÉE 1'!AP160="","",'JOURNÉE 1'!AP160)</f>
        <v/>
      </c>
      <c r="AR159" s="270" t="str">
        <f>IF('JOURNÉE 1'!AT160="","",'JOURNÉE 1'!AT160)</f>
        <v/>
      </c>
      <c r="AS159" s="270" t="str">
        <f t="shared" si="61"/>
        <v/>
      </c>
      <c r="AT159" s="270" t="str">
        <f t="shared" si="13"/>
        <v/>
      </c>
      <c r="AU159" s="270"/>
      <c r="AV159" s="286"/>
      <c r="AW159" s="270"/>
      <c r="AX159" s="270"/>
      <c r="AY159" s="270" t="str">
        <f t="shared" si="69"/>
        <v/>
      </c>
      <c r="AZ159" s="271" t="str">
        <f t="shared" si="15"/>
        <v/>
      </c>
      <c r="BA159" s="272" t="str">
        <f t="shared" si="16"/>
        <v/>
      </c>
      <c r="BB159" s="273" t="str">
        <f t="shared" si="73"/>
        <v/>
      </c>
      <c r="BC159" s="472" t="str">
        <f t="shared" si="18"/>
        <v/>
      </c>
      <c r="BD159" s="319"/>
      <c r="BE159" s="278" t="str">
        <f t="shared" si="19"/>
        <v/>
      </c>
      <c r="BF159" s="1639"/>
      <c r="BG159" s="1639"/>
      <c r="BH159" s="1823" t="str">
        <f>IF('JOURNÉE 1'!K160=0,"",'JOURNÉE 1'!K160)</f>
        <v/>
      </c>
      <c r="BI159" s="1815" t="str">
        <f>IF(ISBLANK('JOURNÉE 2'!K160),"",'JOURNÉE 2'!K160)</f>
        <v/>
      </c>
      <c r="BJ159" s="1817" t="str">
        <f>IF(BW159="","",BW159)</f>
        <v/>
      </c>
      <c r="BK159" s="483"/>
      <c r="BL159" s="516"/>
      <c r="BM159" s="1513" t="str">
        <f>IF(OR(C159="",C160=""),"",CONCATENATE(C159,C160))</f>
        <v/>
      </c>
      <c r="BN159" s="1606" t="str">
        <f>IF(OR('JOURNÉE 1'!C160="",'JOURNÉE 1'!C161=""),"",CONCATENATE('JOURNÉE 1'!C160,'JOURNÉE 1'!C161))</f>
        <v/>
      </c>
      <c r="BO159" s="1606" t="str">
        <f>IF(I159="","",I159)</f>
        <v/>
      </c>
      <c r="BP159" s="1855">
        <f>IF(ISNA(VLOOKUP(BM159,'JOURNÉE 1'!$BI$10:$BK$257,2,FALSE)),"",VLOOKUP(BM159,'JOURNÉE 1'!$BI$10:$BK$257,2,FALSE))</f>
        <v>0</v>
      </c>
      <c r="BQ159" s="1606" t="str">
        <f>IF(BO159="","",MIN(BO159:BP159))</f>
        <v/>
      </c>
      <c r="BR159" s="1851" t="str">
        <f>IF(BS159="","",MIN(BS159:BT159))</f>
        <v/>
      </c>
      <c r="BS159" s="1606" t="str">
        <f>IF('JOURNÉE 1'!L160=0,"",'JOURNÉE 1'!L160)</f>
        <v/>
      </c>
      <c r="BT159" s="1809" t="str">
        <f>IF(ISNA(VLOOKUP(BN159,'JOURNÉE 2'!$BE$10:$BF$257,2,FALSE)),"",VLOOKUP(BN159,'JOURNÉE 2'!$BE$10:$BF$257,2,FALSE))</f>
        <v/>
      </c>
      <c r="BU159" s="1606" t="str">
        <f>IF(BT159=BR159,"",BR159)</f>
        <v/>
      </c>
      <c r="BV159" s="1795" t="str">
        <f>IF(BP159=BQ159,"",BQ159)</f>
        <v/>
      </c>
      <c r="BW159" s="1797"/>
      <c r="BX159" s="474" t="str">
        <f t="shared" si="20"/>
        <v/>
      </c>
      <c r="BY159" s="475" t="str">
        <f>IF('JOURNÉE 1'!C160=0,"",'JOURNÉE 1'!C160)</f>
        <v/>
      </c>
      <c r="BZ159" s="7">
        <v>151</v>
      </c>
      <c r="CA159" s="1445" t="s">
        <v>97</v>
      </c>
      <c r="CB159" s="1446">
        <v>10</v>
      </c>
      <c r="CC159" s="1447" t="s">
        <v>641</v>
      </c>
      <c r="CD159" s="17" t="s">
        <v>434</v>
      </c>
      <c r="CE159" s="882" t="str">
        <f t="shared" si="70"/>
        <v>MAX2</v>
      </c>
      <c r="CF159" s="878" t="s">
        <v>1289</v>
      </c>
      <c r="CG159" s="7"/>
      <c r="CH159" s="94"/>
      <c r="CI159" s="1301" t="str">
        <f>IF(ISNA(VLOOKUP(CA159,'JOURNÉE 1'!$C$10:$AC$257,27,FALSE)),"",VLOOKUP(CA159,'JOURNÉE 1'!$C$10:$AC$257,27,FALSE))</f>
        <v/>
      </c>
      <c r="CJ159" s="465" t="str">
        <f>IF(ISNA(VLOOKUP(CA159,'JOURNÉE 2'!$C$10:$V$259,20,FALSE)),"",VLOOKUP(CA159,'JOURNÉE 2'!$C$10:$V$259,20,FALSE))</f>
        <v/>
      </c>
      <c r="CK159" s="1263" t="str">
        <f t="shared" si="48"/>
        <v/>
      </c>
      <c r="CL159" s="1266">
        <v>81</v>
      </c>
      <c r="CM159" s="476" t="s">
        <v>2029</v>
      </c>
      <c r="CN159" s="476">
        <v>83</v>
      </c>
      <c r="CO159" s="476" t="s">
        <v>2029</v>
      </c>
      <c r="CP159" s="476"/>
      <c r="CQ159" s="476"/>
      <c r="CR159" s="476"/>
      <c r="CS159" s="476"/>
      <c r="CT159" s="476"/>
      <c r="CU159" s="477"/>
      <c r="CV159" s="476"/>
      <c r="CW159" s="1270"/>
      <c r="CX159" s="11"/>
      <c r="CY159" s="1551"/>
      <c r="CZ159" s="7" t="str">
        <f>IF('JOURNÉE 1'!C88="","",'JOURNÉE 1'!C88)</f>
        <v/>
      </c>
      <c r="DA159" s="7" t="str">
        <f t="shared" si="51"/>
        <v/>
      </c>
      <c r="DB159" s="7" t="str">
        <f>IF('JOURNÉE 1'!AC88=0,"",'JOURNÉE 1'!AC88)</f>
        <v/>
      </c>
      <c r="DC159" s="7" t="str">
        <f>IF('JOURNÉE 1'!AP88=0,"",'JOURNÉE 1'!AP88)</f>
        <v/>
      </c>
      <c r="DD159" s="17" t="str">
        <f>IF(ISNA(VLOOKUP(BY87,'JOURNÉE 2'!$C$82:$AJ$105,1,FALSE)),"",VLOOKUP(BY87,'JOURNÉE 2'!$C$82:$AJ$105,1,FALSE))</f>
        <v/>
      </c>
      <c r="DE159" s="7" t="str">
        <f t="array" ref="DE159">IFERROR(INDEX(DD$153:DD$176,SMALL(IF(FREQUENCY(IF(DD$153:DD$200&lt;&gt;"",MATCH(DD$153:DD$200,DD$153:DD$200,0),""),ROW(DD$153:DD$200)-153)&gt;1,ROW(DD$153:DD$200)-153,""),ROW(A7))),"")</f>
        <v/>
      </c>
      <c r="DF159" s="468" t="str">
        <f t="array" ref="DF159">IF(DE159="","",MIN(IF(CZ$153:CZ$200=$DE159,DB$153:DB$200,"")))</f>
        <v/>
      </c>
      <c r="DG159" s="468" t="str">
        <f t="array" ref="DG159">IF(DE159="","",MIN(IF(CZ$153:CZ$200=$DE159,DC$153:DC$200,"")))</f>
        <v/>
      </c>
      <c r="DH159" s="7" t="str">
        <f>IF(ISNA(VLOOKUP(DD159,'JOURNÉE 1'!$C$82:$AC$105,24,FALSE)),"",VLOOKUP(DD159,'JOURNÉE 1'!$C$82:$AC$105,24,FALSE))</f>
        <v/>
      </c>
      <c r="DI159" s="7" t="str">
        <f>IF(ISNA(VLOOKUP(DD159,'JOURNÉE 1'!$C$82:$AP$105,35,FALSE)),"",VLOOKUP(DD159,'JOURNÉE 1'!$C$82:$AP$105,35,FALSE))</f>
        <v/>
      </c>
      <c r="DJ159" s="7" t="str">
        <f t="shared" si="24"/>
        <v/>
      </c>
      <c r="DK159" s="7" t="str">
        <f t="shared" si="25"/>
        <v/>
      </c>
      <c r="DL159" s="7" t="str">
        <f t="shared" si="26"/>
        <v/>
      </c>
      <c r="DM159" s="468" t="str">
        <f t="shared" si="27"/>
        <v/>
      </c>
      <c r="DN159" s="7" t="str">
        <f t="shared" si="28"/>
        <v/>
      </c>
      <c r="DO159" s="7"/>
      <c r="DP159" s="7"/>
      <c r="DQ159" s="7"/>
      <c r="DR159" s="11"/>
      <c r="DS159" s="475"/>
      <c r="DT159" s="7"/>
      <c r="DU159" s="7"/>
      <c r="DV159" s="7" t="str">
        <f>IF(DT159="","",IF(DT159=0,"",IF(DT159="AB","",RANK(DT159,$DT$9:$DT$151,1)+COUNTIF($DT$9:DT159,DT159)-1)))</f>
        <v/>
      </c>
      <c r="DW159" s="7"/>
      <c r="DX159" s="7"/>
      <c r="DY159" s="7"/>
      <c r="DZ159" s="7"/>
      <c r="EA159" s="7" t="str">
        <f>IF(DY159="","",IF(DY159=0,"",IF(DY159="AB","",RANK(DY159,$DY$9:$DY$151,1)+COUNTIF($DY$9:DY159,DY159)-1)))</f>
        <v/>
      </c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</row>
    <row r="160" spans="1:163" ht="15.75" customHeight="1" x14ac:dyDescent="0.4">
      <c r="A160" s="1639"/>
      <c r="B160" s="1483"/>
      <c r="C160" s="232" t="str">
        <f>IF(ISBLANK('JOURNÉE 2'!C161),"",'JOURNÉE 2'!C161)</f>
        <v/>
      </c>
      <c r="D160" s="98" t="str">
        <f>IF(ISBLANK('JOURNÉE 2'!D161),"",'JOURNÉE 2'!D161)</f>
        <v/>
      </c>
      <c r="E160" s="98" t="str">
        <f>IF(ISBLANK('JOURNÉE 2'!E161),"",'JOURNÉE 2'!E161)</f>
        <v/>
      </c>
      <c r="F160" s="87" t="str">
        <f>IF(ISBLANK('JOURNÉE 2'!F161),"",'JOURNÉE 2'!F161)</f>
        <v/>
      </c>
      <c r="G160" s="87" t="str">
        <f>IF(ISBLANK('JOURNÉE 2'!G161),"",'JOURNÉE 2'!G161)</f>
        <v/>
      </c>
      <c r="H160" s="470" t="str">
        <f>IF(ISBLANK('JOURNÉE 2'!I161),"",'JOURNÉE 2'!I161)</f>
        <v/>
      </c>
      <c r="I160" s="1833"/>
      <c r="J160" s="1465"/>
      <c r="K160" s="1465"/>
      <c r="L160" s="1465"/>
      <c r="M160" s="87"/>
      <c r="N160" s="87"/>
      <c r="O160" s="87"/>
      <c r="P160" s="87"/>
      <c r="Q160" s="1847"/>
      <c r="R160" s="1465"/>
      <c r="S160" s="1465"/>
      <c r="T160" s="1465"/>
      <c r="U160" s="1465"/>
      <c r="V160" s="1465"/>
      <c r="W160" s="279" t="str">
        <f>IF(ISBLANK('JOURNÉE 2'!U161),"",'JOURNÉE 2'!U161)</f>
        <v/>
      </c>
      <c r="X160" s="83" t="str">
        <f t="shared" si="0"/>
        <v/>
      </c>
      <c r="Y160" s="140" t="str">
        <f>IF('JOURNÉE 1'!AB161=0,"",'JOURNÉE 1'!AB161)</f>
        <v/>
      </c>
      <c r="Z160" s="83" t="str">
        <f t="shared" si="1"/>
        <v/>
      </c>
      <c r="AA160" s="83" t="str">
        <f t="shared" si="71"/>
        <v/>
      </c>
      <c r="AB160" s="118" t="str">
        <f t="shared" si="72"/>
        <v/>
      </c>
      <c r="AC160" s="83" t="str">
        <f t="shared" si="3"/>
        <v/>
      </c>
      <c r="AD160" s="83" t="str">
        <f>IF('JOURNÉE 1'!AG161="","",'JOURNÉE 1'!AG161)</f>
        <v/>
      </c>
      <c r="AE160" s="455" t="str">
        <f t="shared" si="4"/>
        <v/>
      </c>
      <c r="AF160" s="85" t="str">
        <f t="shared" si="67"/>
        <v/>
      </c>
      <c r="AG160" s="85" t="str">
        <f t="shared" si="6"/>
        <v/>
      </c>
      <c r="AH160" s="85"/>
      <c r="AI160" s="85"/>
      <c r="AJ160" s="87"/>
      <c r="AK160" s="136"/>
      <c r="AL160" s="276" t="str">
        <f t="shared" si="7"/>
        <v/>
      </c>
      <c r="AM160" s="87" t="str">
        <f t="shared" si="8"/>
        <v/>
      </c>
      <c r="AN160" s="471" t="str">
        <f t="shared" si="68"/>
        <v/>
      </c>
      <c r="AO160" s="471" t="str">
        <f t="shared" si="10"/>
        <v/>
      </c>
      <c r="AP160" s="457" t="str">
        <f t="shared" si="11"/>
        <v/>
      </c>
      <c r="AQ160" s="270" t="str">
        <f>IF('JOURNÉE 1'!AP161="","",'JOURNÉE 1'!AP161)</f>
        <v/>
      </c>
      <c r="AR160" s="270" t="str">
        <f>IF('JOURNÉE 1'!AT161="","",'JOURNÉE 1'!AT161)</f>
        <v/>
      </c>
      <c r="AS160" s="270" t="str">
        <f t="shared" si="61"/>
        <v/>
      </c>
      <c r="AT160" s="270" t="str">
        <f t="shared" si="13"/>
        <v/>
      </c>
      <c r="AU160" s="270"/>
      <c r="AV160" s="286"/>
      <c r="AW160" s="270"/>
      <c r="AX160" s="270"/>
      <c r="AY160" s="270" t="str">
        <f t="shared" si="69"/>
        <v/>
      </c>
      <c r="AZ160" s="271" t="str">
        <f t="shared" si="15"/>
        <v/>
      </c>
      <c r="BA160" s="272" t="str">
        <f t="shared" si="16"/>
        <v/>
      </c>
      <c r="BB160" s="273" t="str">
        <f t="shared" si="73"/>
        <v/>
      </c>
      <c r="BC160" s="472" t="str">
        <f t="shared" si="18"/>
        <v/>
      </c>
      <c r="BD160" s="319"/>
      <c r="BE160" s="278" t="str">
        <f t="shared" si="19"/>
        <v/>
      </c>
      <c r="BF160" s="1639"/>
      <c r="BG160" s="1639"/>
      <c r="BH160" s="1833"/>
      <c r="BI160" s="1465"/>
      <c r="BJ160" s="1849"/>
      <c r="BK160" s="483"/>
      <c r="BL160" s="516"/>
      <c r="BM160" s="1723"/>
      <c r="BN160" s="1528"/>
      <c r="BO160" s="1528"/>
      <c r="BP160" s="1528"/>
      <c r="BQ160" s="1528"/>
      <c r="BR160" s="1852"/>
      <c r="BS160" s="1528"/>
      <c r="BT160" s="1514"/>
      <c r="BU160" s="1528"/>
      <c r="BV160" s="1796"/>
      <c r="BW160" s="1798"/>
      <c r="BX160" s="474" t="str">
        <f t="shared" si="20"/>
        <v/>
      </c>
      <c r="BY160" s="475" t="str">
        <f>IF('JOURNÉE 1'!C161=0,"",'JOURNÉE 1'!C161)</f>
        <v/>
      </c>
      <c r="BZ160" s="7">
        <v>152</v>
      </c>
      <c r="CA160" s="1445" t="s">
        <v>99</v>
      </c>
      <c r="CB160" s="1446">
        <v>8.9</v>
      </c>
      <c r="CC160" s="1447" t="s">
        <v>642</v>
      </c>
      <c r="CD160" s="17" t="s">
        <v>434</v>
      </c>
      <c r="CE160" s="882" t="str">
        <f t="shared" si="70"/>
        <v>MAX1</v>
      </c>
      <c r="CF160" s="878" t="s">
        <v>97</v>
      </c>
      <c r="CG160" s="7"/>
      <c r="CH160" s="94"/>
      <c r="CI160" s="1301" t="str">
        <f>IF(ISNA(VLOOKUP(CA160,'JOURNÉE 1'!$C$10:$AC$257,27,FALSE)),"",VLOOKUP(CA160,'JOURNÉE 1'!$C$10:$AC$257,27,FALSE))</f>
        <v/>
      </c>
      <c r="CJ160" s="465" t="str">
        <f>IF(ISNA(VLOOKUP(CA160,'JOURNÉE 2'!$C$10:$V$259,20,FALSE)),"",VLOOKUP(CA160,'JOURNÉE 2'!$C$10:$V$259,20,FALSE))</f>
        <v/>
      </c>
      <c r="CK160" s="1263" t="str">
        <f t="shared" si="48"/>
        <v/>
      </c>
      <c r="CL160" s="1266">
        <v>74</v>
      </c>
      <c r="CM160" s="476">
        <v>78</v>
      </c>
      <c r="CN160" s="476">
        <v>75</v>
      </c>
      <c r="CO160" s="476" t="s">
        <v>2029</v>
      </c>
      <c r="CP160" s="476"/>
      <c r="CQ160" s="476"/>
      <c r="CR160" s="476"/>
      <c r="CS160" s="476"/>
      <c r="CT160" s="476"/>
      <c r="CU160" s="477"/>
      <c r="CV160" s="476"/>
      <c r="CW160" s="1270"/>
      <c r="CX160" s="11"/>
      <c r="CY160" s="1551"/>
      <c r="CZ160" s="7" t="str">
        <f>IF('JOURNÉE 1'!C89="","",'JOURNÉE 1'!C89)</f>
        <v/>
      </c>
      <c r="DA160" s="7" t="str">
        <f t="shared" si="51"/>
        <v/>
      </c>
      <c r="DB160" s="7" t="str">
        <f>IF('JOURNÉE 1'!AC89=0,"",'JOURNÉE 1'!AC89)</f>
        <v/>
      </c>
      <c r="DC160" s="7" t="str">
        <f>IF('JOURNÉE 1'!AP89=0,"",'JOURNÉE 1'!AP89)</f>
        <v/>
      </c>
      <c r="DD160" s="17" t="str">
        <f>IF(ISNA(VLOOKUP(BY88,'JOURNÉE 2'!$C$82:$AJ$105,1,FALSE)),"",VLOOKUP(BY88,'JOURNÉE 2'!$C$82:$AJ$105,1,FALSE))</f>
        <v/>
      </c>
      <c r="DE160" s="7" t="str">
        <f t="array" ref="DE160">IFERROR(INDEX(DD$153:DD$176,SMALL(IF(FREQUENCY(IF(DD$153:DD$200&lt;&gt;"",MATCH(DD$153:DD$200,DD$153:DD$200,0),""),ROW(DD$153:DD$200)-153)&gt;1,ROW(DD$153:DD$200)-153,""),ROW(A8))),"")</f>
        <v/>
      </c>
      <c r="DF160" s="468" t="str">
        <f t="array" ref="DF160">IF(DE160="","",MIN(IF(CZ$153:CZ$200=$DE160,DB$153:DB$200,"")))</f>
        <v/>
      </c>
      <c r="DG160" s="468" t="str">
        <f t="array" ref="DG160">IF(DE160="","",MIN(IF(CZ$153:CZ$200=$DE160,DC$153:DC$200,"")))</f>
        <v/>
      </c>
      <c r="DH160" s="7" t="str">
        <f>IF(ISNA(VLOOKUP(DD160,'JOURNÉE 1'!$C$82:$AC$105,24,FALSE)),"",VLOOKUP(DD160,'JOURNÉE 1'!$C$82:$AC$105,24,FALSE))</f>
        <v/>
      </c>
      <c r="DI160" s="7" t="str">
        <f>IF(ISNA(VLOOKUP(DD160,'JOURNÉE 1'!$C$82:$AP$105,35,FALSE)),"",VLOOKUP(DD160,'JOURNÉE 1'!$C$82:$AP$105,35,FALSE))</f>
        <v/>
      </c>
      <c r="DJ160" s="7" t="str">
        <f t="shared" si="24"/>
        <v/>
      </c>
      <c r="DK160" s="7" t="str">
        <f t="shared" si="25"/>
        <v/>
      </c>
      <c r="DL160" s="7" t="str">
        <f t="shared" si="26"/>
        <v/>
      </c>
      <c r="DM160" s="468" t="str">
        <f t="shared" si="27"/>
        <v/>
      </c>
      <c r="DN160" s="7" t="str">
        <f t="shared" si="28"/>
        <v/>
      </c>
      <c r="DO160" s="7"/>
      <c r="DP160" s="7"/>
      <c r="DQ160" s="7"/>
      <c r="DR160" s="11"/>
      <c r="DS160" s="475"/>
      <c r="DT160" s="7"/>
      <c r="DU160" s="7"/>
      <c r="DV160" s="7" t="str">
        <f>IF(DT160="","",IF(DT160=0,"",IF(DT160="AB","",RANK(DT160,$DT$9:$DT$151,1)+COUNTIF($DT$9:DT160,DT160)-1)))</f>
        <v/>
      </c>
      <c r="DW160" s="7"/>
      <c r="DX160" s="7"/>
      <c r="DY160" s="7"/>
      <c r="DZ160" s="7"/>
      <c r="EA160" s="7" t="str">
        <f>IF(DY160="","",IF(DY160=0,"",IF(DY160="AB","",RANK(DY160,$DY$9:$DY$151,1)+COUNTIF($DY$9:DY160,DY160)-1)))</f>
        <v/>
      </c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</row>
    <row r="161" spans="1:163" ht="15.75" customHeight="1" x14ac:dyDescent="0.4">
      <c r="A161" s="1639"/>
      <c r="B161" s="1830"/>
      <c r="C161" s="232" t="str">
        <f>IF(ISBLANK('JOURNÉE 2'!C162),"",'JOURNÉE 2'!C162)</f>
        <v/>
      </c>
      <c r="D161" s="98" t="str">
        <f>IF(ISBLANK('JOURNÉE 2'!D162),"",'JOURNÉE 2'!D162)</f>
        <v/>
      </c>
      <c r="E161" s="98" t="str">
        <f>IF(ISBLANK('JOURNÉE 2'!E162),"",'JOURNÉE 2'!E162)</f>
        <v/>
      </c>
      <c r="F161" s="87" t="str">
        <f>IF(ISBLANK('JOURNÉE 2'!F162),"",'JOURNÉE 2'!F162)</f>
        <v/>
      </c>
      <c r="G161" s="87" t="str">
        <f>IF(ISBLANK('JOURNÉE 2'!G162),"",'JOURNÉE 2'!G162)</f>
        <v/>
      </c>
      <c r="H161" s="470" t="str">
        <f>IF(ISBLANK('JOURNÉE 2'!I162),"",'JOURNÉE 2'!I162)</f>
        <v/>
      </c>
      <c r="I161" s="1823" t="str">
        <f>IF(ISBLANK('JOURNÉE 2'!K162),"",'JOURNÉE 2'!K162)</f>
        <v/>
      </c>
      <c r="J161" s="1815" t="str">
        <f>IF(OR(I161="",I161=0,I161=999),"",I161)</f>
        <v/>
      </c>
      <c r="K161" s="1815" t="str">
        <f>IF('JOURNÉE 1'!K162=0,"",'JOURNÉE 1'!K162)</f>
        <v/>
      </c>
      <c r="L161" s="1815" t="str">
        <f>IF(OR(K161="",K161=0,K161=999),"",K161)</f>
        <v/>
      </c>
      <c r="M161" s="87"/>
      <c r="N161" s="87"/>
      <c r="O161" s="87"/>
      <c r="P161" s="87"/>
      <c r="Q161" s="1846" t="str">
        <f>IF(I161="","",I161-$BE$5)</f>
        <v/>
      </c>
      <c r="R161" s="1815" t="str">
        <f>IF(I161="","",RANK(I161,($I$9:$K$260),1))</f>
        <v/>
      </c>
      <c r="S161" s="1815" t="str">
        <f>IF(R161&gt;20,"",IF(R161&lt;=190,40-((R161-1)*2),1))</f>
        <v/>
      </c>
      <c r="T161" s="1485" t="str">
        <f>IF(OR(I161=""),"",RANK(I161,($I$149:$I$182),1))</f>
        <v/>
      </c>
      <c r="U161" s="1485" t="str">
        <f>IF(OR(K161=""),"",RANK(K161,($K$149:$K$182),1))</f>
        <v/>
      </c>
      <c r="V161" s="1485" t="str">
        <f>IF(T161="","",IF(T161&gt;3,"",IF(T161=1,I161,IF(T161=2,I161,IF(T161=3,I161)))))</f>
        <v/>
      </c>
      <c r="W161" s="279" t="str">
        <f>IF(ISBLANK('JOURNÉE 2'!U162),"",'JOURNÉE 2'!U162)</f>
        <v/>
      </c>
      <c r="X161" s="83" t="str">
        <f t="shared" si="0"/>
        <v/>
      </c>
      <c r="Y161" s="140" t="str">
        <f>IF('JOURNÉE 1'!AB162=0,"",'JOURNÉE 1'!AB162)</f>
        <v/>
      </c>
      <c r="Z161" s="83" t="str">
        <f t="shared" si="1"/>
        <v/>
      </c>
      <c r="AA161" s="83" t="str">
        <f t="shared" si="71"/>
        <v/>
      </c>
      <c r="AB161" s="118" t="str">
        <f t="shared" si="72"/>
        <v/>
      </c>
      <c r="AC161" s="83" t="str">
        <f t="shared" si="3"/>
        <v/>
      </c>
      <c r="AD161" s="83" t="str">
        <f>IF('JOURNÉE 1'!AG162="","",'JOURNÉE 1'!AG162)</f>
        <v/>
      </c>
      <c r="AE161" s="455" t="str">
        <f t="shared" si="4"/>
        <v/>
      </c>
      <c r="AF161" s="471" t="str">
        <f t="shared" si="67"/>
        <v/>
      </c>
      <c r="AG161" s="471" t="str">
        <f t="shared" si="6"/>
        <v/>
      </c>
      <c r="AH161" s="471"/>
      <c r="AI161" s="471"/>
      <c r="AJ161" s="83"/>
      <c r="AK161" s="140"/>
      <c r="AL161" s="276" t="str">
        <f t="shared" si="7"/>
        <v/>
      </c>
      <c r="AM161" s="83" t="str">
        <f t="shared" si="8"/>
        <v/>
      </c>
      <c r="AN161" s="471" t="str">
        <f t="shared" si="68"/>
        <v/>
      </c>
      <c r="AO161" s="471" t="str">
        <f t="shared" si="10"/>
        <v/>
      </c>
      <c r="AP161" s="457" t="str">
        <f t="shared" si="11"/>
        <v/>
      </c>
      <c r="AQ161" s="270" t="str">
        <f>IF('JOURNÉE 1'!AP162="","",'JOURNÉE 1'!AP162)</f>
        <v/>
      </c>
      <c r="AR161" s="270" t="str">
        <f>IF('JOURNÉE 1'!AT162="","",'JOURNÉE 1'!AT162)</f>
        <v/>
      </c>
      <c r="AS161" s="270" t="str">
        <f t="shared" si="61"/>
        <v/>
      </c>
      <c r="AT161" s="270" t="str">
        <f t="shared" si="13"/>
        <v/>
      </c>
      <c r="AU161" s="270"/>
      <c r="AV161" s="286"/>
      <c r="AW161" s="270"/>
      <c r="AX161" s="270"/>
      <c r="AY161" s="270" t="str">
        <f t="shared" si="69"/>
        <v/>
      </c>
      <c r="AZ161" s="271" t="str">
        <f t="shared" si="15"/>
        <v/>
      </c>
      <c r="BA161" s="272" t="str">
        <f t="shared" si="16"/>
        <v/>
      </c>
      <c r="BB161" s="273" t="str">
        <f t="shared" si="73"/>
        <v/>
      </c>
      <c r="BC161" s="472" t="str">
        <f t="shared" si="18"/>
        <v/>
      </c>
      <c r="BD161" s="319"/>
      <c r="BE161" s="278" t="str">
        <f t="shared" si="19"/>
        <v/>
      </c>
      <c r="BF161" s="1639"/>
      <c r="BG161" s="1639"/>
      <c r="BH161" s="1823" t="str">
        <f>IF('JOURNÉE 1'!K162=0,"",'JOURNÉE 1'!K162)</f>
        <v/>
      </c>
      <c r="BI161" s="1815" t="str">
        <f>IF(ISBLANK('JOURNÉE 2'!K172),"",'JOURNÉE 2'!K172)</f>
        <v/>
      </c>
      <c r="BJ161" s="1817" t="str">
        <f>IF(BW161="","",BW161)</f>
        <v/>
      </c>
      <c r="BK161" s="479"/>
      <c r="BL161" s="516"/>
      <c r="BM161" s="1513" t="str">
        <f>IF(OR(C161="",C162=""),"",CONCATENATE(C161,C162))</f>
        <v/>
      </c>
      <c r="BN161" s="1606" t="str">
        <f>IF(OR('JOURNÉE 1'!C162="",'JOURNÉE 1'!C163=""),"",CONCATENATE('JOURNÉE 1'!C162,'JOURNÉE 1'!C163))</f>
        <v/>
      </c>
      <c r="BO161" s="1606" t="str">
        <f>IF(I161="","",I161)</f>
        <v/>
      </c>
      <c r="BP161" s="1855">
        <f>IF(ISNA(VLOOKUP(BM161,'JOURNÉE 1'!$BI$10:$BK$257,2,FALSE)),"",VLOOKUP(BM161,'JOURNÉE 1'!$BI$10:$BK$257,2,FALSE))</f>
        <v>0</v>
      </c>
      <c r="BQ161" s="1606" t="str">
        <f>IF(BO161="","",MIN(BO161:BP161))</f>
        <v/>
      </c>
      <c r="BR161" s="1851" t="str">
        <f>IF(BS161="","",MIN(BS161:BT161))</f>
        <v/>
      </c>
      <c r="BS161" s="1606" t="str">
        <f>IF('JOURNÉE 1'!L162=0,"",'JOURNÉE 1'!L162)</f>
        <v/>
      </c>
      <c r="BT161" s="1809" t="str">
        <f>IF(ISNA(VLOOKUP(BN161,'JOURNÉE 2'!$BE$10:$BF$257,2,FALSE)),"",VLOOKUP(BN161,'JOURNÉE 2'!$BE$10:$BF$257,2,FALSE))</f>
        <v/>
      </c>
      <c r="BU161" s="1606" t="str">
        <f>IF(BT161=BR161,"",BR161)</f>
        <v/>
      </c>
      <c r="BV161" s="1795" t="str">
        <f>IF(BP161=BQ161,"",BQ161)</f>
        <v/>
      </c>
      <c r="BW161" s="1797"/>
      <c r="BX161" s="474" t="str">
        <f t="shared" si="20"/>
        <v/>
      </c>
      <c r="BY161" s="475" t="str">
        <f>IF('JOURNÉE 1'!C162=0,"",'JOURNÉE 1'!C162)</f>
        <v/>
      </c>
      <c r="BZ161" s="7">
        <v>153</v>
      </c>
      <c r="CA161" s="1445" t="s">
        <v>71</v>
      </c>
      <c r="CB161" s="1446">
        <v>17.8</v>
      </c>
      <c r="CC161" s="1447" t="s">
        <v>643</v>
      </c>
      <c r="CD161" s="17" t="s">
        <v>434</v>
      </c>
      <c r="CE161" s="882" t="str">
        <f t="shared" si="70"/>
        <v>MAX2</v>
      </c>
      <c r="CF161" s="878" t="s">
        <v>99</v>
      </c>
      <c r="CG161" s="7"/>
      <c r="CH161" s="94"/>
      <c r="CI161" s="1301" t="str">
        <f>IF(ISNA(VLOOKUP(CA161,'JOURNÉE 1'!$C$10:$AC$257,27,FALSE)),"",VLOOKUP(CA161,'JOURNÉE 1'!$C$10:$AC$257,27,FALSE))</f>
        <v/>
      </c>
      <c r="CJ161" s="465" t="str">
        <f>IF(ISNA(VLOOKUP(CA161,'JOURNÉE 2'!$C$10:$V$259,20,FALSE)),"",VLOOKUP(CA161,'JOURNÉE 2'!$C$10:$V$259,20,FALSE))</f>
        <v/>
      </c>
      <c r="CK161" s="1263" t="str">
        <f t="shared" si="48"/>
        <v/>
      </c>
      <c r="CL161" s="1266">
        <v>82</v>
      </c>
      <c r="CM161" s="476" t="s">
        <v>2029</v>
      </c>
      <c r="CN161" s="476" t="s">
        <v>2029</v>
      </c>
      <c r="CO161" s="476" t="s">
        <v>2029</v>
      </c>
      <c r="CP161" s="476"/>
      <c r="CQ161" s="476"/>
      <c r="CR161" s="476"/>
      <c r="CS161" s="476"/>
      <c r="CT161" s="476"/>
      <c r="CU161" s="477"/>
      <c r="CV161" s="476"/>
      <c r="CW161" s="1270"/>
      <c r="CX161" s="11"/>
      <c r="CY161" s="1551"/>
      <c r="CZ161" s="7" t="str">
        <f>IF('JOURNÉE 1'!C90="","",'JOURNÉE 1'!C90)</f>
        <v/>
      </c>
      <c r="DA161" s="7" t="str">
        <f t="shared" si="51"/>
        <v/>
      </c>
      <c r="DB161" s="7" t="str">
        <f>IF('JOURNÉE 1'!AC90=0,"",'JOURNÉE 1'!AC90)</f>
        <v/>
      </c>
      <c r="DC161" s="7" t="str">
        <f>IF('JOURNÉE 1'!AP90=0,"",'JOURNÉE 1'!AP90)</f>
        <v/>
      </c>
      <c r="DD161" s="17" t="str">
        <f>IF(ISNA(VLOOKUP(BY89,'JOURNÉE 2'!$C$82:$AJ$105,1,FALSE)),"",VLOOKUP(BY89,'JOURNÉE 2'!$C$82:$AJ$105,1,FALSE))</f>
        <v/>
      </c>
      <c r="DE161" s="7" t="str">
        <f t="array" ref="DE161">IFERROR(INDEX(DD$153:DD$176,SMALL(IF(FREQUENCY(IF(DD$153:DD$200&lt;&gt;"",MATCH(DD$153:DD$200,DD$153:DD$200,0),""),ROW(DD$153:DD$200)-153)&gt;1,ROW(DD$153:DD$200)-153,""),ROW(A9))),"")</f>
        <v/>
      </c>
      <c r="DF161" s="468" t="str">
        <f t="array" ref="DF161">IF(DE161="","",MIN(IF(CZ$153:CZ$200=$DE161,DB$153:DB$200,"")))</f>
        <v/>
      </c>
      <c r="DG161" s="468" t="str">
        <f t="array" ref="DG161">IF(DE161="","",MIN(IF(CZ$153:CZ$200=$DE161,DC$153:DC$200,"")))</f>
        <v/>
      </c>
      <c r="DH161" s="7" t="str">
        <f>IF(ISNA(VLOOKUP(DD161,'JOURNÉE 1'!$C$82:$AC$105,24,FALSE)),"",VLOOKUP(DD161,'JOURNÉE 1'!$C$82:$AC$105,24,FALSE))</f>
        <v/>
      </c>
      <c r="DI161" s="7" t="str">
        <f>IF(ISNA(VLOOKUP(DD161,'JOURNÉE 1'!$C$82:$AP$105,35,FALSE)),"",VLOOKUP(DD161,'JOURNÉE 1'!$C$82:$AP$105,35,FALSE))</f>
        <v/>
      </c>
      <c r="DJ161" s="7" t="str">
        <f t="shared" si="24"/>
        <v/>
      </c>
      <c r="DK161" s="7" t="str">
        <f t="shared" si="25"/>
        <v/>
      </c>
      <c r="DL161" s="7" t="str">
        <f t="shared" si="26"/>
        <v/>
      </c>
      <c r="DM161" s="468" t="str">
        <f t="shared" si="27"/>
        <v/>
      </c>
      <c r="DN161" s="7" t="str">
        <f t="shared" si="28"/>
        <v/>
      </c>
      <c r="DO161" s="7"/>
      <c r="DP161" s="7"/>
      <c r="DQ161" s="7"/>
      <c r="DR161" s="11"/>
      <c r="DS161" s="475"/>
      <c r="DT161" s="7"/>
      <c r="DU161" s="7"/>
      <c r="DV161" s="7" t="str">
        <f>IF(DT161="","",IF(DT161=0,"",IF(DT161="AB","",RANK(DT161,$DT$9:$DT$151,1)+COUNTIF($DT$9:DT161,DT161)-1)))</f>
        <v/>
      </c>
      <c r="DW161" s="7"/>
      <c r="DX161" s="7"/>
      <c r="DY161" s="7"/>
      <c r="DZ161" s="7"/>
      <c r="EA161" s="7" t="str">
        <f>IF(DY161="","",IF(DY161=0,"",IF(DY161="AB","",RANK(DY161,$DY$9:$DY$151,1)+COUNTIF($DY$9:DY161,DY161)-1)))</f>
        <v/>
      </c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</row>
    <row r="162" spans="1:163" ht="15.75" customHeight="1" x14ac:dyDescent="0.4">
      <c r="A162" s="1639"/>
      <c r="B162" s="1483"/>
      <c r="C162" s="232" t="str">
        <f>IF(ISBLANK('JOURNÉE 2'!C163),"",'JOURNÉE 2'!C163)</f>
        <v/>
      </c>
      <c r="D162" s="98" t="str">
        <f>IF(ISBLANK('JOURNÉE 2'!D163),"",'JOURNÉE 2'!D163)</f>
        <v/>
      </c>
      <c r="E162" s="98" t="str">
        <f>IF(ISBLANK('JOURNÉE 2'!E163),"",'JOURNÉE 2'!E163)</f>
        <v/>
      </c>
      <c r="F162" s="87" t="str">
        <f>IF(ISBLANK('JOURNÉE 2'!F163),"",'JOURNÉE 2'!F163)</f>
        <v/>
      </c>
      <c r="G162" s="87" t="str">
        <f>IF(ISBLANK('JOURNÉE 2'!G163),"",'JOURNÉE 2'!G163)</f>
        <v/>
      </c>
      <c r="H162" s="470" t="str">
        <f>IF(ISBLANK('JOURNÉE 2'!I163),"",'JOURNÉE 2'!I163)</f>
        <v/>
      </c>
      <c r="I162" s="1833"/>
      <c r="J162" s="1465"/>
      <c r="K162" s="1465"/>
      <c r="L162" s="1465"/>
      <c r="M162" s="87"/>
      <c r="N162" s="87"/>
      <c r="O162" s="87"/>
      <c r="P162" s="87"/>
      <c r="Q162" s="1847"/>
      <c r="R162" s="1465"/>
      <c r="S162" s="1465"/>
      <c r="T162" s="1465"/>
      <c r="U162" s="1465"/>
      <c r="V162" s="1465"/>
      <c r="W162" s="279" t="str">
        <f>IF(ISBLANK('JOURNÉE 2'!U163),"",'JOURNÉE 2'!U163)</f>
        <v/>
      </c>
      <c r="X162" s="83" t="str">
        <f t="shared" si="0"/>
        <v/>
      </c>
      <c r="Y162" s="140" t="str">
        <f>IF('JOURNÉE 1'!AB163=0,"",'JOURNÉE 1'!AB163)</f>
        <v/>
      </c>
      <c r="Z162" s="83" t="str">
        <f t="shared" si="1"/>
        <v/>
      </c>
      <c r="AA162" s="83" t="str">
        <f t="shared" si="71"/>
        <v/>
      </c>
      <c r="AB162" s="118" t="str">
        <f t="shared" si="72"/>
        <v/>
      </c>
      <c r="AC162" s="83" t="str">
        <f t="shared" si="3"/>
        <v/>
      </c>
      <c r="AD162" s="83" t="str">
        <f>IF('JOURNÉE 1'!AG163="","",'JOURNÉE 1'!AG163)</f>
        <v/>
      </c>
      <c r="AE162" s="455" t="str">
        <f t="shared" si="4"/>
        <v/>
      </c>
      <c r="AF162" s="471" t="str">
        <f t="shared" si="67"/>
        <v/>
      </c>
      <c r="AG162" s="471" t="str">
        <f t="shared" si="6"/>
        <v/>
      </c>
      <c r="AH162" s="471"/>
      <c r="AI162" s="471"/>
      <c r="AJ162" s="83"/>
      <c r="AK162" s="140"/>
      <c r="AL162" s="276" t="str">
        <f t="shared" si="7"/>
        <v/>
      </c>
      <c r="AM162" s="83" t="str">
        <f t="shared" si="8"/>
        <v/>
      </c>
      <c r="AN162" s="471" t="str">
        <f t="shared" si="68"/>
        <v/>
      </c>
      <c r="AO162" s="471" t="str">
        <f t="shared" si="10"/>
        <v/>
      </c>
      <c r="AP162" s="457" t="str">
        <f t="shared" si="11"/>
        <v/>
      </c>
      <c r="AQ162" s="270" t="str">
        <f>IF('JOURNÉE 1'!AP163="","",'JOURNÉE 1'!AP163)</f>
        <v/>
      </c>
      <c r="AR162" s="270" t="str">
        <f>IF('JOURNÉE 1'!AT163="","",'JOURNÉE 1'!AT163)</f>
        <v/>
      </c>
      <c r="AS162" s="270" t="str">
        <f t="shared" si="61"/>
        <v/>
      </c>
      <c r="AT162" s="270" t="str">
        <f t="shared" si="13"/>
        <v/>
      </c>
      <c r="AU162" s="270"/>
      <c r="AV162" s="286"/>
      <c r="AW162" s="270"/>
      <c r="AX162" s="270"/>
      <c r="AY162" s="270" t="str">
        <f t="shared" si="69"/>
        <v/>
      </c>
      <c r="AZ162" s="271" t="str">
        <f t="shared" si="15"/>
        <v/>
      </c>
      <c r="BA162" s="272" t="str">
        <f t="shared" si="16"/>
        <v/>
      </c>
      <c r="BB162" s="273" t="str">
        <f t="shared" si="73"/>
        <v/>
      </c>
      <c r="BC162" s="472" t="str">
        <f t="shared" si="18"/>
        <v/>
      </c>
      <c r="BD162" s="319"/>
      <c r="BE162" s="278" t="str">
        <f t="shared" si="19"/>
        <v/>
      </c>
      <c r="BF162" s="1639"/>
      <c r="BG162" s="1639"/>
      <c r="BH162" s="1833"/>
      <c r="BI162" s="1465"/>
      <c r="BJ162" s="1849"/>
      <c r="BK162" s="277"/>
      <c r="BL162" s="516"/>
      <c r="BM162" s="1723"/>
      <c r="BN162" s="1528"/>
      <c r="BO162" s="1528"/>
      <c r="BP162" s="1528"/>
      <c r="BQ162" s="1528"/>
      <c r="BR162" s="1852"/>
      <c r="BS162" s="1528"/>
      <c r="BT162" s="1514"/>
      <c r="BU162" s="1528"/>
      <c r="BV162" s="1796"/>
      <c r="BW162" s="1798"/>
      <c r="BX162" s="474" t="str">
        <f t="shared" si="20"/>
        <v/>
      </c>
      <c r="BY162" s="475" t="str">
        <f>IF('JOURNÉE 1'!C163=0,"",'JOURNÉE 1'!C163)</f>
        <v/>
      </c>
      <c r="BZ162" s="7">
        <v>154</v>
      </c>
      <c r="CA162" s="1445" t="s">
        <v>644</v>
      </c>
      <c r="CB162" s="1446">
        <v>32</v>
      </c>
      <c r="CC162" s="1447" t="s">
        <v>645</v>
      </c>
      <c r="CD162" s="17" t="s">
        <v>434</v>
      </c>
      <c r="CE162" s="882" t="str">
        <f t="shared" si="70"/>
        <v>MAX3</v>
      </c>
      <c r="CF162" s="878" t="s">
        <v>71</v>
      </c>
      <c r="CG162" s="7"/>
      <c r="CH162" s="94"/>
      <c r="CI162" s="1301" t="str">
        <f>IF(ISNA(VLOOKUP(CA162,'JOURNÉE 1'!$C$10:$AC$257,27,FALSE)),"",VLOOKUP(CA162,'JOURNÉE 1'!$C$10:$AC$257,27,FALSE))</f>
        <v/>
      </c>
      <c r="CJ162" s="465" t="str">
        <f>IF(ISNA(VLOOKUP(CA162,'JOURNÉE 2'!$C$10:$V$259,20,FALSE)),"",VLOOKUP(CA162,'JOURNÉE 2'!$C$10:$V$259,20,FALSE))</f>
        <v/>
      </c>
      <c r="CK162" s="1263" t="str">
        <f t="shared" si="48"/>
        <v/>
      </c>
      <c r="CL162" s="1266">
        <v>87</v>
      </c>
      <c r="CM162" s="476">
        <v>105</v>
      </c>
      <c r="CN162" s="476">
        <v>99</v>
      </c>
      <c r="CO162" s="476" t="s">
        <v>2029</v>
      </c>
      <c r="CP162" s="476"/>
      <c r="CQ162" s="476"/>
      <c r="CR162" s="476"/>
      <c r="CS162" s="476"/>
      <c r="CT162" s="476"/>
      <c r="CU162" s="477"/>
      <c r="CV162" s="476"/>
      <c r="CW162" s="1270"/>
      <c r="CX162" s="11"/>
      <c r="CY162" s="1551"/>
      <c r="CZ162" s="7" t="str">
        <f>IF('JOURNÉE 1'!C91="","",'JOURNÉE 1'!C91)</f>
        <v/>
      </c>
      <c r="DA162" s="7" t="str">
        <f t="shared" si="51"/>
        <v/>
      </c>
      <c r="DB162" s="7" t="str">
        <f>IF('JOURNÉE 1'!AC91=0,"",'JOURNÉE 1'!AC91)</f>
        <v/>
      </c>
      <c r="DC162" s="7" t="str">
        <f>IF('JOURNÉE 1'!AP91=0,"",'JOURNÉE 1'!AP91)</f>
        <v/>
      </c>
      <c r="DD162" s="17" t="str">
        <f>IF(ISNA(VLOOKUP(BY90,'JOURNÉE 2'!$C$82:$AJ$105,1,FALSE)),"",VLOOKUP(BY90,'JOURNÉE 2'!$C$82:$AJ$105,1,FALSE))</f>
        <v/>
      </c>
      <c r="DE162" s="7" t="str">
        <f t="array" ref="DE162">IFERROR(INDEX(DD$153:DD$176,SMALL(IF(FREQUENCY(IF(DD$153:DD$200&lt;&gt;"",MATCH(DD$153:DD$200,DD$153:DD$200,0),""),ROW(DD$153:DD$200)-153)&gt;1,ROW(DD$153:DD$200)-153,""),ROW(A10))),"")</f>
        <v/>
      </c>
      <c r="DF162" s="468" t="str">
        <f t="array" ref="DF162">IF(DE162="","",MIN(IF(CZ$153:CZ$200=$DE162,DB$153:DB$200,"")))</f>
        <v/>
      </c>
      <c r="DG162" s="468" t="str">
        <f t="array" ref="DG162">IF(DE162="","",MIN(IF(CZ$153:CZ$200=$DE162,DC$153:DC$200,"")))</f>
        <v/>
      </c>
      <c r="DH162" s="7" t="str">
        <f>IF(ISNA(VLOOKUP(DD162,'JOURNÉE 1'!$C$82:$AC$105,24,FALSE)),"",VLOOKUP(DD162,'JOURNÉE 1'!$C$82:$AC$105,24,FALSE))</f>
        <v/>
      </c>
      <c r="DI162" s="7" t="str">
        <f>IF(ISNA(VLOOKUP(DD162,'JOURNÉE 1'!$C$82:$AP$105,35,FALSE)),"",VLOOKUP(DD162,'JOURNÉE 1'!$C$82:$AP$105,35,FALSE))</f>
        <v/>
      </c>
      <c r="DJ162" s="7" t="str">
        <f t="shared" si="24"/>
        <v/>
      </c>
      <c r="DK162" s="7" t="str">
        <f t="shared" si="25"/>
        <v/>
      </c>
      <c r="DL162" s="7" t="str">
        <f t="shared" si="26"/>
        <v/>
      </c>
      <c r="DM162" s="468" t="str">
        <f t="shared" si="27"/>
        <v/>
      </c>
      <c r="DN162" s="7" t="str">
        <f t="shared" si="28"/>
        <v/>
      </c>
      <c r="DO162" s="7"/>
      <c r="DP162" s="7"/>
      <c r="DQ162" s="7"/>
      <c r="DR162" s="11"/>
      <c r="DS162" s="475"/>
      <c r="DT162" s="7"/>
      <c r="DU162" s="7"/>
      <c r="DV162" s="7" t="str">
        <f>IF(DT162="","",IF(DT162=0,"",IF(DT162="AB","",RANK(DT162,$DT$9:$DT$151,1)+COUNTIF($DT$9:DT162,DT162)-1)))</f>
        <v/>
      </c>
      <c r="DW162" s="7"/>
      <c r="DX162" s="7"/>
      <c r="DY162" s="7"/>
      <c r="DZ162" s="7"/>
      <c r="EA162" s="7" t="str">
        <f>IF(DY162="","",IF(DY162=0,"",IF(DY162="AB","",RANK(DY162,$DY$9:$DY$151,1)+COUNTIF($DY$9:DY162,DY162)-1)))</f>
        <v/>
      </c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</row>
    <row r="163" spans="1:163" ht="15.75" customHeight="1" x14ac:dyDescent="0.4">
      <c r="A163" s="1639"/>
      <c r="B163" s="1831"/>
      <c r="C163" s="232" t="str">
        <f>IF(ISBLANK('JOURNÉE 2'!C164),"",'JOURNÉE 2'!C164)</f>
        <v/>
      </c>
      <c r="D163" s="98" t="str">
        <f>IF(ISBLANK('JOURNÉE 2'!D164),"",'JOURNÉE 2'!D164)</f>
        <v/>
      </c>
      <c r="E163" s="98" t="str">
        <f>IF(ISBLANK('JOURNÉE 2'!E164),"",'JOURNÉE 2'!E164)</f>
        <v/>
      </c>
      <c r="F163" s="87" t="str">
        <f>IF(ISBLANK('JOURNÉE 2'!F164),"",'JOURNÉE 2'!F164)</f>
        <v/>
      </c>
      <c r="G163" s="87" t="str">
        <f>IF(ISBLANK('JOURNÉE 2'!G164),"",'JOURNÉE 2'!G164)</f>
        <v/>
      </c>
      <c r="H163" s="470" t="str">
        <f>IF(ISBLANK('JOURNÉE 2'!I164),"",'JOURNÉE 2'!I164)</f>
        <v/>
      </c>
      <c r="I163" s="1834" t="str">
        <f>IF(ISBLANK('JOURNÉE 2'!K164),"",'JOURNÉE 2'!K164)</f>
        <v/>
      </c>
      <c r="J163" s="1466" t="str">
        <f>IF(OR(I163="",I163=0,I163=999),"",I163)</f>
        <v/>
      </c>
      <c r="K163" s="1466" t="str">
        <f>IF('JOURNÉE 1'!K164=0,"",'JOURNÉE 1'!K164)</f>
        <v/>
      </c>
      <c r="L163" s="1466" t="str">
        <f>IF(OR(K163="",K163=0,K163=999),"",K163)</f>
        <v/>
      </c>
      <c r="M163" s="87"/>
      <c r="N163" s="87"/>
      <c r="O163" s="87"/>
      <c r="P163" s="87"/>
      <c r="Q163" s="1846" t="str">
        <f>IF(I163="","",I163-$BE$5)</f>
        <v/>
      </c>
      <c r="R163" s="1815" t="str">
        <f>IF(I163="","",RANK(I163,($I$9:$K$260),1))</f>
        <v/>
      </c>
      <c r="S163" s="1815" t="str">
        <f>IF(R163&gt;20,"",IF(R163&lt;=190,40-((R163-1)*2),1))</f>
        <v/>
      </c>
      <c r="T163" s="1485" t="str">
        <f>IF(OR(I163=""),"",RANK(I163,($I$149:$I$182),1))</f>
        <v/>
      </c>
      <c r="U163" s="1485" t="str">
        <f>IF(OR(K163=""),"",RANK(K163,($K$149:$K$182),1))</f>
        <v/>
      </c>
      <c r="V163" s="1485" t="str">
        <f>IF(T163="","",IF(T163&gt;3,"",IF(T163=1,I163,IF(T163=2,I163,IF(T163=3,I163)))))</f>
        <v/>
      </c>
      <c r="W163" s="279" t="str">
        <f>IF(ISBLANK('JOURNÉE 2'!U164),"",'JOURNÉE 2'!U164)</f>
        <v/>
      </c>
      <c r="X163" s="83" t="str">
        <f t="shared" si="0"/>
        <v/>
      </c>
      <c r="Y163" s="140" t="str">
        <f>IF('JOURNÉE 1'!AB164=0,"",'JOURNÉE 1'!AB164)</f>
        <v/>
      </c>
      <c r="Z163" s="83" t="str">
        <f t="shared" si="1"/>
        <v/>
      </c>
      <c r="AA163" s="83" t="str">
        <f t="shared" si="71"/>
        <v/>
      </c>
      <c r="AB163" s="118" t="str">
        <f t="shared" si="72"/>
        <v/>
      </c>
      <c r="AC163" s="83" t="str">
        <f t="shared" si="3"/>
        <v/>
      </c>
      <c r="AD163" s="83" t="str">
        <f>IF('JOURNÉE 1'!AG164="","",'JOURNÉE 1'!AG164)</f>
        <v/>
      </c>
      <c r="AE163" s="455" t="str">
        <f t="shared" si="4"/>
        <v/>
      </c>
      <c r="AF163" s="471" t="str">
        <f t="shared" si="67"/>
        <v/>
      </c>
      <c r="AG163" s="471" t="str">
        <f t="shared" si="6"/>
        <v/>
      </c>
      <c r="AH163" s="471"/>
      <c r="AI163" s="471"/>
      <c r="AJ163" s="83"/>
      <c r="AK163" s="140"/>
      <c r="AL163" s="276" t="str">
        <f t="shared" si="7"/>
        <v/>
      </c>
      <c r="AM163" s="83" t="str">
        <f t="shared" si="8"/>
        <v/>
      </c>
      <c r="AN163" s="471" t="str">
        <f t="shared" si="68"/>
        <v/>
      </c>
      <c r="AO163" s="471" t="str">
        <f t="shared" si="10"/>
        <v/>
      </c>
      <c r="AP163" s="457" t="str">
        <f t="shared" si="11"/>
        <v/>
      </c>
      <c r="AQ163" s="270" t="str">
        <f>IF('JOURNÉE 1'!AP164="","",'JOURNÉE 1'!AP164)</f>
        <v/>
      </c>
      <c r="AR163" s="270" t="str">
        <f>IF('JOURNÉE 1'!AT164="","",'JOURNÉE 1'!AT164)</f>
        <v/>
      </c>
      <c r="AS163" s="270" t="str">
        <f t="shared" si="61"/>
        <v/>
      </c>
      <c r="AT163" s="270" t="str">
        <f t="shared" si="13"/>
        <v/>
      </c>
      <c r="AU163" s="270"/>
      <c r="AV163" s="286"/>
      <c r="AW163" s="270"/>
      <c r="AX163" s="270"/>
      <c r="AY163" s="270" t="str">
        <f t="shared" si="69"/>
        <v/>
      </c>
      <c r="AZ163" s="271" t="str">
        <f t="shared" si="15"/>
        <v/>
      </c>
      <c r="BA163" s="272" t="str">
        <f t="shared" si="16"/>
        <v/>
      </c>
      <c r="BB163" s="273" t="str">
        <f t="shared" si="73"/>
        <v/>
      </c>
      <c r="BC163" s="472" t="str">
        <f t="shared" si="18"/>
        <v/>
      </c>
      <c r="BD163" s="319"/>
      <c r="BE163" s="278" t="str">
        <f t="shared" si="19"/>
        <v/>
      </c>
      <c r="BF163" s="1639"/>
      <c r="BG163" s="1639"/>
      <c r="BH163" s="1823" t="str">
        <f>IF('JOURNÉE 1'!K164=0,"",'JOURNÉE 1'!K164)</f>
        <v/>
      </c>
      <c r="BI163" s="1815" t="str">
        <f>IF(ISBLANK('JOURNÉE 2'!K174),"",'JOURNÉE 2'!K174)</f>
        <v/>
      </c>
      <c r="BJ163" s="1817" t="str">
        <f>IF(BW163="","",BW163)</f>
        <v/>
      </c>
      <c r="BK163" s="277"/>
      <c r="BL163" s="516"/>
      <c r="BM163" s="1513" t="str">
        <f>IF(OR(C163="",C164=""),"",CONCATENATE(C163,C164))</f>
        <v/>
      </c>
      <c r="BN163" s="1606" t="str">
        <f>IF(OR('JOURNÉE 1'!C164="",'JOURNÉE 1'!C165=""),"",CONCATENATE('JOURNÉE 1'!C164,'JOURNÉE 1'!C165))</f>
        <v/>
      </c>
      <c r="BO163" s="1606" t="str">
        <f>IF(I163="","",I163)</f>
        <v/>
      </c>
      <c r="BP163" s="1855">
        <f>IF(ISNA(VLOOKUP(BM163,'JOURNÉE 1'!$BI$10:$BK$257,2,FALSE)),"",VLOOKUP(BM163,'JOURNÉE 1'!$BI$10:$BK$257,2,FALSE))</f>
        <v>0</v>
      </c>
      <c r="BQ163" s="1606" t="str">
        <f>IF(BO163="","",MIN(BO163:BP163))</f>
        <v/>
      </c>
      <c r="BR163" s="1851" t="str">
        <f>IF(BS163="","",MIN(BS163:BT163))</f>
        <v/>
      </c>
      <c r="BS163" s="1606" t="str">
        <f>IF('JOURNÉE 1'!L164=0,"",'JOURNÉE 1'!L164)</f>
        <v/>
      </c>
      <c r="BT163" s="1809" t="str">
        <f>IF(ISNA(VLOOKUP(BN163,'JOURNÉE 2'!$BE$10:$BF$257,2,FALSE)),"",VLOOKUP(BN163,'JOURNÉE 2'!$BE$10:$BF$257,2,FALSE))</f>
        <v/>
      </c>
      <c r="BU163" s="1606" t="str">
        <f>IF(BT163=BR163,"",BR163)</f>
        <v/>
      </c>
      <c r="BV163" s="1795" t="str">
        <f>IF(BP163=BQ163,"",BQ163)</f>
        <v/>
      </c>
      <c r="BW163" s="1797"/>
      <c r="BX163" s="474" t="str">
        <f t="shared" si="20"/>
        <v/>
      </c>
      <c r="BY163" s="475" t="str">
        <f>IF('JOURNÉE 1'!C164=0,"",'JOURNÉE 1'!C164)</f>
        <v/>
      </c>
      <c r="BZ163" s="7">
        <v>155</v>
      </c>
      <c r="CA163" s="1445" t="s">
        <v>104</v>
      </c>
      <c r="CB163" s="1446">
        <v>11.3</v>
      </c>
      <c r="CC163" s="1447" t="s">
        <v>646</v>
      </c>
      <c r="CD163" s="17" t="s">
        <v>434</v>
      </c>
      <c r="CE163" s="882" t="str">
        <f t="shared" si="70"/>
        <v>MAX2</v>
      </c>
      <c r="CF163" s="878" t="s">
        <v>644</v>
      </c>
      <c r="CG163" s="7"/>
      <c r="CH163" s="94"/>
      <c r="CI163" s="1301" t="str">
        <f>IF(ISNA(VLOOKUP(CA163,'JOURNÉE 1'!$C$10:$AC$257,27,FALSE)),"",VLOOKUP(CA163,'JOURNÉE 1'!$C$10:$AC$257,27,FALSE))</f>
        <v/>
      </c>
      <c r="CJ163" s="465" t="str">
        <f>IF(ISNA(VLOOKUP(CA163,'JOURNÉE 2'!$C$10:$V$259,20,FALSE)),"",VLOOKUP(CA163,'JOURNÉE 2'!$C$10:$V$259,20,FALSE))</f>
        <v/>
      </c>
      <c r="CK163" s="1263" t="str">
        <f t="shared" si="48"/>
        <v/>
      </c>
      <c r="CL163" s="1266" t="s">
        <v>2029</v>
      </c>
      <c r="CM163" s="476">
        <v>89</v>
      </c>
      <c r="CN163" s="476">
        <v>77</v>
      </c>
      <c r="CO163" s="476" t="s">
        <v>2029</v>
      </c>
      <c r="CP163" s="476"/>
      <c r="CQ163" s="476"/>
      <c r="CR163" s="476"/>
      <c r="CS163" s="476"/>
      <c r="CT163" s="476"/>
      <c r="CU163" s="477"/>
      <c r="CV163" s="476"/>
      <c r="CW163" s="1270"/>
      <c r="CX163" s="11"/>
      <c r="CY163" s="1551"/>
      <c r="CZ163" s="7" t="str">
        <f>IF('JOURNÉE 1'!C92="","",'JOURNÉE 1'!C92)</f>
        <v/>
      </c>
      <c r="DA163" s="7" t="str">
        <f t="shared" si="51"/>
        <v/>
      </c>
      <c r="DB163" s="7" t="str">
        <f>IF('JOURNÉE 1'!AC92=0,"",'JOURNÉE 1'!AC92)</f>
        <v/>
      </c>
      <c r="DC163" s="7" t="str">
        <f>IF('JOURNÉE 1'!AP92=0,"",'JOURNÉE 1'!AP92)</f>
        <v/>
      </c>
      <c r="DD163" s="17" t="str">
        <f>IF(ISNA(VLOOKUP(BY91,'JOURNÉE 2'!$C$82:$AJ$105,1,FALSE)),"",VLOOKUP(BY91,'JOURNÉE 2'!$C$82:$AJ$105,1,FALSE))</f>
        <v/>
      </c>
      <c r="DE163" s="7" t="str">
        <f t="array" ref="DE163">IFERROR(INDEX(DD$153:DD$176,SMALL(IF(FREQUENCY(IF(DD$153:DD$200&lt;&gt;"",MATCH(DD$153:DD$200,DD$153:DD$200,0),""),ROW(DD$153:DD$200)-153)&gt;1,ROW(DD$153:DD$200)-153,""),ROW(A11))),"")</f>
        <v/>
      </c>
      <c r="DF163" s="468" t="str">
        <f t="array" ref="DF163">IF(DE163="","",MIN(IF(CZ$153:CZ$200=$DE163,DB$153:DB$200,"")))</f>
        <v/>
      </c>
      <c r="DG163" s="468" t="str">
        <f t="array" ref="DG163">IF(DE163="","",MIN(IF(CZ$153:CZ$200=$DE163,DC$153:DC$200,"")))</f>
        <v/>
      </c>
      <c r="DH163" s="7" t="str">
        <f>IF(ISNA(VLOOKUP(DD163,'JOURNÉE 1'!$C$82:$AC$105,24,FALSE)),"",VLOOKUP(DD163,'JOURNÉE 1'!$C$82:$AC$105,24,FALSE))</f>
        <v/>
      </c>
      <c r="DI163" s="7" t="str">
        <f>IF(ISNA(VLOOKUP(DD163,'JOURNÉE 1'!$C$82:$AP$105,35,FALSE)),"",VLOOKUP(DD163,'JOURNÉE 1'!$C$82:$AP$105,35,FALSE))</f>
        <v/>
      </c>
      <c r="DJ163" s="7" t="str">
        <f t="shared" si="24"/>
        <v/>
      </c>
      <c r="DK163" s="7" t="str">
        <f t="shared" si="25"/>
        <v/>
      </c>
      <c r="DL163" s="7" t="str">
        <f t="shared" si="26"/>
        <v/>
      </c>
      <c r="DM163" s="468" t="str">
        <f t="shared" si="27"/>
        <v/>
      </c>
      <c r="DN163" s="7" t="str">
        <f t="shared" si="28"/>
        <v/>
      </c>
      <c r="DO163" s="7"/>
      <c r="DP163" s="7"/>
      <c r="DQ163" s="7"/>
      <c r="DR163" s="11"/>
      <c r="DS163" s="475"/>
      <c r="DT163" s="7"/>
      <c r="DU163" s="7"/>
      <c r="DV163" s="7" t="str">
        <f>IF(DT163="","",IF(DT163=0,"",IF(DT163="AB","",RANK(DT163,$DT$9:$DT$151,1)+COUNTIF($DT$9:DT163,DT163)-1)))</f>
        <v/>
      </c>
      <c r="DW163" s="7"/>
      <c r="DX163" s="7"/>
      <c r="DY163" s="7"/>
      <c r="DZ163" s="7"/>
      <c r="EA163" s="7" t="str">
        <f>IF(DY163="","",IF(DY163=0,"",IF(DY163="AB","",RANK(DY163,$DY$9:$DY$151,1)+COUNTIF($DY$9:DY163,DY163)-1)))</f>
        <v/>
      </c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</row>
    <row r="164" spans="1:163" ht="15.75" customHeight="1" x14ac:dyDescent="0.4">
      <c r="A164" s="1639"/>
      <c r="B164" s="1483"/>
      <c r="C164" s="232" t="str">
        <f>IF(ISBLANK('JOURNÉE 2'!C165),"",'JOURNÉE 2'!C165)</f>
        <v/>
      </c>
      <c r="D164" s="98" t="str">
        <f>IF(ISBLANK('JOURNÉE 2'!D165),"",'JOURNÉE 2'!D165)</f>
        <v/>
      </c>
      <c r="E164" s="98" t="str">
        <f>IF(ISBLANK('JOURNÉE 2'!E165),"",'JOURNÉE 2'!E165)</f>
        <v/>
      </c>
      <c r="F164" s="87" t="str">
        <f>IF(ISBLANK('JOURNÉE 2'!F165),"",'JOURNÉE 2'!F165)</f>
        <v/>
      </c>
      <c r="G164" s="87" t="str">
        <f>IF(ISBLANK('JOURNÉE 2'!G165),"",'JOURNÉE 2'!G165)</f>
        <v/>
      </c>
      <c r="H164" s="470" t="str">
        <f>IF(ISBLANK('JOURNÉE 2'!I165),"",'JOURNÉE 2'!I165)</f>
        <v/>
      </c>
      <c r="I164" s="1833"/>
      <c r="J164" s="1465"/>
      <c r="K164" s="1465"/>
      <c r="L164" s="1465"/>
      <c r="M164" s="87"/>
      <c r="N164" s="87"/>
      <c r="O164" s="87"/>
      <c r="P164" s="87"/>
      <c r="Q164" s="1847"/>
      <c r="R164" s="1465"/>
      <c r="S164" s="1465"/>
      <c r="T164" s="1465"/>
      <c r="U164" s="1465"/>
      <c r="V164" s="1465"/>
      <c r="W164" s="279" t="str">
        <f>IF(ISBLANK('JOURNÉE 2'!U165),"",'JOURNÉE 2'!U165)</f>
        <v/>
      </c>
      <c r="X164" s="83" t="str">
        <f t="shared" si="0"/>
        <v/>
      </c>
      <c r="Y164" s="140" t="str">
        <f>IF('JOURNÉE 1'!AB165=0,"",'JOURNÉE 1'!AB165)</f>
        <v/>
      </c>
      <c r="Z164" s="83" t="str">
        <f t="shared" si="1"/>
        <v/>
      </c>
      <c r="AA164" s="83" t="str">
        <f t="shared" si="71"/>
        <v/>
      </c>
      <c r="AB164" s="118" t="str">
        <f t="shared" si="72"/>
        <v/>
      </c>
      <c r="AC164" s="83" t="str">
        <f t="shared" si="3"/>
        <v/>
      </c>
      <c r="AD164" s="83" t="str">
        <f>IF('JOURNÉE 1'!AG165="","",'JOURNÉE 1'!AG165)</f>
        <v/>
      </c>
      <c r="AE164" s="455" t="str">
        <f t="shared" si="4"/>
        <v/>
      </c>
      <c r="AF164" s="471" t="str">
        <f t="shared" si="67"/>
        <v/>
      </c>
      <c r="AG164" s="471" t="str">
        <f t="shared" si="6"/>
        <v/>
      </c>
      <c r="AH164" s="471"/>
      <c r="AI164" s="471"/>
      <c r="AJ164" s="83"/>
      <c r="AK164" s="140"/>
      <c r="AL164" s="276" t="str">
        <f t="shared" si="7"/>
        <v/>
      </c>
      <c r="AM164" s="83" t="str">
        <f t="shared" si="8"/>
        <v/>
      </c>
      <c r="AN164" s="471" t="str">
        <f t="shared" si="68"/>
        <v/>
      </c>
      <c r="AO164" s="471" t="str">
        <f t="shared" si="10"/>
        <v/>
      </c>
      <c r="AP164" s="457" t="str">
        <f t="shared" si="11"/>
        <v/>
      </c>
      <c r="AQ164" s="270" t="str">
        <f>IF('JOURNÉE 1'!AP165="","",'JOURNÉE 1'!AP165)</f>
        <v/>
      </c>
      <c r="AR164" s="270" t="str">
        <f>IF('JOURNÉE 1'!AT165="","",'JOURNÉE 1'!AT165)</f>
        <v/>
      </c>
      <c r="AS164" s="270" t="str">
        <f t="shared" si="61"/>
        <v/>
      </c>
      <c r="AT164" s="270" t="str">
        <f t="shared" si="13"/>
        <v/>
      </c>
      <c r="AU164" s="270"/>
      <c r="AV164" s="286"/>
      <c r="AW164" s="270"/>
      <c r="AX164" s="270"/>
      <c r="AY164" s="270" t="str">
        <f t="shared" si="69"/>
        <v/>
      </c>
      <c r="AZ164" s="271" t="str">
        <f t="shared" si="15"/>
        <v/>
      </c>
      <c r="BA164" s="272" t="str">
        <f t="shared" si="16"/>
        <v/>
      </c>
      <c r="BB164" s="273" t="str">
        <f t="shared" si="73"/>
        <v/>
      </c>
      <c r="BC164" s="472" t="str">
        <f t="shared" si="18"/>
        <v/>
      </c>
      <c r="BD164" s="319"/>
      <c r="BE164" s="278" t="str">
        <f t="shared" si="19"/>
        <v/>
      </c>
      <c r="BF164" s="1639"/>
      <c r="BG164" s="1639"/>
      <c r="BH164" s="1833"/>
      <c r="BI164" s="1465"/>
      <c r="BJ164" s="1849"/>
      <c r="BK164" s="277"/>
      <c r="BL164" s="516"/>
      <c r="BM164" s="1723"/>
      <c r="BN164" s="1528"/>
      <c r="BO164" s="1528"/>
      <c r="BP164" s="1528"/>
      <c r="BQ164" s="1528"/>
      <c r="BR164" s="1852"/>
      <c r="BS164" s="1528"/>
      <c r="BT164" s="1514"/>
      <c r="BU164" s="1528"/>
      <c r="BV164" s="1796"/>
      <c r="BW164" s="1798"/>
      <c r="BX164" s="474" t="str">
        <f t="shared" si="20"/>
        <v/>
      </c>
      <c r="BY164" s="475" t="str">
        <f>IF('JOURNÉE 1'!C165=0,"",'JOURNÉE 1'!C165)</f>
        <v/>
      </c>
      <c r="BZ164" s="7">
        <v>156</v>
      </c>
      <c r="CA164" s="1445" t="s">
        <v>647</v>
      </c>
      <c r="CB164" s="1446">
        <v>0.1</v>
      </c>
      <c r="CC164" s="1447" t="s">
        <v>2001</v>
      </c>
      <c r="CD164" s="17" t="s">
        <v>434</v>
      </c>
      <c r="CE164" s="882" t="str">
        <f t="shared" si="70"/>
        <v>MAX1</v>
      </c>
      <c r="CF164" s="878" t="s">
        <v>104</v>
      </c>
      <c r="CG164" s="7"/>
      <c r="CH164" s="94"/>
      <c r="CI164" s="1301" t="str">
        <f>IF(ISNA(VLOOKUP(CA164,'JOURNÉE 1'!$C$10:$AC$257,27,FALSE)),"",VLOOKUP(CA164,'JOURNÉE 1'!$C$10:$AC$257,27,FALSE))</f>
        <v/>
      </c>
      <c r="CJ164" s="465" t="str">
        <f>IF(ISNA(VLOOKUP(CA164,'JOURNÉE 2'!$C$10:$V$259,20,FALSE)),"",VLOOKUP(CA164,'JOURNÉE 2'!$C$10:$V$259,20,FALSE))</f>
        <v/>
      </c>
      <c r="CK164" s="1263" t="str">
        <f t="shared" si="48"/>
        <v/>
      </c>
      <c r="CL164" s="1266" t="s">
        <v>2029</v>
      </c>
      <c r="CM164" s="476" t="s">
        <v>2029</v>
      </c>
      <c r="CN164" s="476" t="s">
        <v>2029</v>
      </c>
      <c r="CO164" s="476" t="s">
        <v>2029</v>
      </c>
      <c r="CP164" s="476"/>
      <c r="CQ164" s="476"/>
      <c r="CR164" s="476"/>
      <c r="CS164" s="476"/>
      <c r="CT164" s="476"/>
      <c r="CU164" s="477"/>
      <c r="CV164" s="476"/>
      <c r="CW164" s="1270"/>
      <c r="CX164" s="11"/>
      <c r="CY164" s="1551"/>
      <c r="CZ164" s="7" t="str">
        <f>IF('JOURNÉE 1'!C93="","",'JOURNÉE 1'!C93)</f>
        <v/>
      </c>
      <c r="DA164" s="7" t="str">
        <f t="shared" si="51"/>
        <v/>
      </c>
      <c r="DB164" s="7" t="str">
        <f>IF('JOURNÉE 1'!AC93=0,"",'JOURNÉE 1'!AC93)</f>
        <v/>
      </c>
      <c r="DC164" s="7" t="str">
        <f>IF('JOURNÉE 1'!AP93=0,"",'JOURNÉE 1'!AP93)</f>
        <v/>
      </c>
      <c r="DD164" s="17" t="str">
        <f>IF(ISNA(VLOOKUP(BY92,'JOURNÉE 2'!$C$82:$AJ$105,1,FALSE)),"",VLOOKUP(BY92,'JOURNÉE 2'!$C$82:$AJ$105,1,FALSE))</f>
        <v/>
      </c>
      <c r="DE164" s="7" t="str">
        <f t="array" ref="DE164">IFERROR(INDEX(DD$153:DD$176,SMALL(IF(FREQUENCY(IF(DD$153:DD$200&lt;&gt;"",MATCH(DD$153:DD$200,DD$153:DD$200,0),""),ROW(DD$153:DD$200)-153)&gt;1,ROW(DD$153:DD$200)-153,""),ROW(A12))),"")</f>
        <v/>
      </c>
      <c r="DF164" s="468" t="str">
        <f t="array" ref="DF164">IF(DE164="","",MIN(IF(CZ$153:CZ$200=$DE164,DB$153:DB$200,"")))</f>
        <v/>
      </c>
      <c r="DG164" s="468" t="str">
        <f t="array" ref="DG164">IF(DE164="","",MIN(IF(CZ$153:CZ$200=$DE164,DC$153:DC$200,"")))</f>
        <v/>
      </c>
      <c r="DH164" s="7" t="str">
        <f>IF(ISNA(VLOOKUP(DD164,'JOURNÉE 1'!$C$82:$AC$105,24,FALSE)),"",VLOOKUP(DD164,'JOURNÉE 1'!$C$82:$AC$105,24,FALSE))</f>
        <v/>
      </c>
      <c r="DI164" s="7" t="str">
        <f>IF(ISNA(VLOOKUP(DD164,'JOURNÉE 1'!$C$82:$AP$105,35,FALSE)),"",VLOOKUP(DD164,'JOURNÉE 1'!$C$82:$AP$105,35,FALSE))</f>
        <v/>
      </c>
      <c r="DJ164" s="7" t="str">
        <f t="shared" si="24"/>
        <v/>
      </c>
      <c r="DK164" s="7" t="str">
        <f t="shared" si="25"/>
        <v/>
      </c>
      <c r="DL164" s="7" t="str">
        <f t="shared" si="26"/>
        <v/>
      </c>
      <c r="DM164" s="468" t="str">
        <f t="shared" si="27"/>
        <v/>
      </c>
      <c r="DN164" s="7" t="str">
        <f t="shared" si="28"/>
        <v/>
      </c>
      <c r="DO164" s="7"/>
      <c r="DP164" s="7"/>
      <c r="DQ164" s="7"/>
      <c r="DR164" s="11"/>
      <c r="DS164" s="475"/>
      <c r="DT164" s="7"/>
      <c r="DU164" s="7"/>
      <c r="DV164" s="7" t="str">
        <f>IF(DT164="","",IF(DT164=0,"",IF(DT164="AB","",RANK(DT164,$DT$9:$DT$151,1)+COUNTIF($DT$9:DT164,DT164)-1)))</f>
        <v/>
      </c>
      <c r="DW164" s="7"/>
      <c r="DX164" s="7"/>
      <c r="DY164" s="7"/>
      <c r="DZ164" s="7"/>
      <c r="EA164" s="7" t="str">
        <f>IF(DY164="","",IF(DY164=0,"",IF(DY164="AB","",RANK(DY164,$DY$9:$DY$151,1)+COUNTIF($DY$9:DY164,DY164)-1)))</f>
        <v/>
      </c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</row>
    <row r="165" spans="1:163" ht="15.75" customHeight="1" x14ac:dyDescent="0.4">
      <c r="A165" s="1639"/>
      <c r="B165" s="1830"/>
      <c r="C165" s="232" t="str">
        <f>IF(ISBLANK('JOURNÉE 2'!C166),"",'JOURNÉE 2'!C166)</f>
        <v/>
      </c>
      <c r="D165" s="98" t="str">
        <f>IF(ISBLANK('JOURNÉE 2'!D166),"",'JOURNÉE 2'!D166)</f>
        <v/>
      </c>
      <c r="E165" s="98" t="str">
        <f>IF(ISBLANK('JOURNÉE 2'!E166),"",'JOURNÉE 2'!E166)</f>
        <v/>
      </c>
      <c r="F165" s="87" t="str">
        <f>IF(ISBLANK('JOURNÉE 2'!F166),"",'JOURNÉE 2'!F166)</f>
        <v/>
      </c>
      <c r="G165" s="87" t="str">
        <f>IF(ISBLANK('JOURNÉE 2'!G166),"",'JOURNÉE 2'!G166)</f>
        <v/>
      </c>
      <c r="H165" s="470" t="str">
        <f>IF(ISBLANK('JOURNÉE 2'!I166),"",'JOURNÉE 2'!I166)</f>
        <v/>
      </c>
      <c r="I165" s="1823" t="str">
        <f>IF(ISBLANK('JOURNÉE 2'!K166),"",'JOURNÉE 2'!K166)</f>
        <v/>
      </c>
      <c r="J165" s="1815" t="str">
        <f>IF(OR(I165="",I165=0,I165=999),"",I165)</f>
        <v/>
      </c>
      <c r="K165" s="1815" t="str">
        <f>IF('JOURNÉE 1'!K166=0,"",'JOURNÉE 1'!K166)</f>
        <v/>
      </c>
      <c r="L165" s="1815" t="str">
        <f>IF(OR(K165="",K165=0,K165=999),"",K165)</f>
        <v/>
      </c>
      <c r="M165" s="87"/>
      <c r="N165" s="87"/>
      <c r="O165" s="87"/>
      <c r="P165" s="87"/>
      <c r="Q165" s="1846" t="str">
        <f>IF(I165="","",I165-$BE$5)</f>
        <v/>
      </c>
      <c r="R165" s="1815" t="str">
        <f>IF(I165="","",RANK(I165,($I$9:$K$260),1))</f>
        <v/>
      </c>
      <c r="S165" s="1815" t="str">
        <f>IF(R165&gt;20,"",IF(R165&lt;=190,40-((R165-1)*2),1))</f>
        <v/>
      </c>
      <c r="T165" s="1485" t="str">
        <f>IF(OR(I165=""),"",RANK(I165,($I$149:$I$182),1))</f>
        <v/>
      </c>
      <c r="U165" s="1485" t="str">
        <f>IF(OR(K165=""),"",RANK(K165,($K$149:$K$182),1))</f>
        <v/>
      </c>
      <c r="V165" s="1485" t="str">
        <f>IF(T165="","",IF(T165&gt;3,"",IF(T165=1,I165,IF(T165=2,I165,IF(T165=3,I165)))))</f>
        <v/>
      </c>
      <c r="W165" s="279" t="str">
        <f>IF(ISBLANK('JOURNÉE 2'!U166),"",'JOURNÉE 2'!U166)</f>
        <v/>
      </c>
      <c r="X165" s="83" t="str">
        <f t="shared" si="0"/>
        <v/>
      </c>
      <c r="Y165" s="140" t="str">
        <f>IF('JOURNÉE 1'!AB166=0,"",'JOURNÉE 1'!AB166)</f>
        <v/>
      </c>
      <c r="Z165" s="83" t="str">
        <f t="shared" si="1"/>
        <v/>
      </c>
      <c r="AA165" s="83" t="str">
        <f t="shared" si="71"/>
        <v/>
      </c>
      <c r="AB165" s="118" t="str">
        <f t="shared" si="72"/>
        <v/>
      </c>
      <c r="AC165" s="83" t="str">
        <f t="shared" si="3"/>
        <v/>
      </c>
      <c r="AD165" s="83" t="str">
        <f>IF('JOURNÉE 1'!AG166="","",'JOURNÉE 1'!AG166)</f>
        <v/>
      </c>
      <c r="AE165" s="455" t="str">
        <f t="shared" si="4"/>
        <v/>
      </c>
      <c r="AF165" s="471" t="str">
        <f t="shared" si="67"/>
        <v/>
      </c>
      <c r="AG165" s="471" t="str">
        <f t="shared" si="6"/>
        <v/>
      </c>
      <c r="AH165" s="471"/>
      <c r="AI165" s="471"/>
      <c r="AJ165" s="83"/>
      <c r="AK165" s="140"/>
      <c r="AL165" s="276" t="str">
        <f t="shared" si="7"/>
        <v/>
      </c>
      <c r="AM165" s="83" t="str">
        <f t="shared" si="8"/>
        <v/>
      </c>
      <c r="AN165" s="471" t="str">
        <f t="shared" si="68"/>
        <v/>
      </c>
      <c r="AO165" s="471" t="str">
        <f t="shared" si="10"/>
        <v/>
      </c>
      <c r="AP165" s="457" t="str">
        <f t="shared" si="11"/>
        <v/>
      </c>
      <c r="AQ165" s="270" t="str">
        <f>IF('JOURNÉE 1'!AP166="","",'JOURNÉE 1'!AP166)</f>
        <v/>
      </c>
      <c r="AR165" s="270" t="str">
        <f>IF('JOURNÉE 1'!AT166="","",'JOURNÉE 1'!AT166)</f>
        <v/>
      </c>
      <c r="AS165" s="270" t="str">
        <f t="shared" si="61"/>
        <v/>
      </c>
      <c r="AT165" s="270" t="str">
        <f t="shared" si="13"/>
        <v/>
      </c>
      <c r="AU165" s="270"/>
      <c r="AV165" s="286"/>
      <c r="AW165" s="270"/>
      <c r="AX165" s="270"/>
      <c r="AY165" s="270" t="str">
        <f t="shared" si="69"/>
        <v/>
      </c>
      <c r="AZ165" s="271" t="str">
        <f t="shared" si="15"/>
        <v/>
      </c>
      <c r="BA165" s="272" t="str">
        <f t="shared" si="16"/>
        <v/>
      </c>
      <c r="BB165" s="273" t="str">
        <f t="shared" si="73"/>
        <v/>
      </c>
      <c r="BC165" s="472" t="str">
        <f t="shared" si="18"/>
        <v/>
      </c>
      <c r="BD165" s="319"/>
      <c r="BE165" s="278" t="str">
        <f t="shared" si="19"/>
        <v/>
      </c>
      <c r="BF165" s="1639"/>
      <c r="BG165" s="1639"/>
      <c r="BH165" s="1823" t="str">
        <f>IF('JOURNÉE 1'!K166=0,"",'JOURNÉE 1'!K166)</f>
        <v/>
      </c>
      <c r="BI165" s="1815" t="str">
        <f>IF(ISBLANK('JOURNÉE 2'!K180),"",'JOURNÉE 2'!K180)</f>
        <v/>
      </c>
      <c r="BJ165" s="1817" t="str">
        <f>IF(BW165="","",BW165)</f>
        <v/>
      </c>
      <c r="BK165" s="277"/>
      <c r="BL165" s="516"/>
      <c r="BM165" s="1513" t="str">
        <f>IF(OR(C165="",C166=""),"",CONCATENATE(C165,C166))</f>
        <v/>
      </c>
      <c r="BN165" s="1606" t="str">
        <f>IF(OR('JOURNÉE 1'!C166="",'JOURNÉE 1'!C167=""),"",CONCATENATE('JOURNÉE 1'!C166,'JOURNÉE 1'!C167))</f>
        <v/>
      </c>
      <c r="BO165" s="1606" t="str">
        <f>IF(I165="","",I165)</f>
        <v/>
      </c>
      <c r="BP165" s="1855">
        <f>IF(ISNA(VLOOKUP(BM165,'JOURNÉE 1'!$BI$10:$BK$257,2,FALSE)),"",VLOOKUP(BM165,'JOURNÉE 1'!$BI$10:$BK$257,2,FALSE))</f>
        <v>0</v>
      </c>
      <c r="BQ165" s="1606" t="str">
        <f>IF(BO165="","",MIN(BO165:BP165))</f>
        <v/>
      </c>
      <c r="BR165" s="1851" t="str">
        <f>IF(BS165="","",MIN(BS165:BT165))</f>
        <v/>
      </c>
      <c r="BS165" s="1606" t="str">
        <f>IF('JOURNÉE 1'!L166=0,"",'JOURNÉE 1'!L166)</f>
        <v/>
      </c>
      <c r="BT165" s="1809" t="str">
        <f>IF(ISNA(VLOOKUP(BN165,'JOURNÉE 2'!$BE$10:$BF$257,2,FALSE)),"",VLOOKUP(BN165,'JOURNÉE 2'!$BE$10:$BF$257,2,FALSE))</f>
        <v/>
      </c>
      <c r="BU165" s="1606" t="str">
        <f>IF(BT165=BR165,"",BR165)</f>
        <v/>
      </c>
      <c r="BV165" s="1795" t="str">
        <f>IF(BP165=BQ165,"",BQ165)</f>
        <v/>
      </c>
      <c r="BW165" s="1797"/>
      <c r="BX165" s="474" t="str">
        <f t="shared" si="20"/>
        <v/>
      </c>
      <c r="BY165" s="475" t="str">
        <f>IF('JOURNÉE 1'!C166=0,"",'JOURNÉE 1'!C166)</f>
        <v/>
      </c>
      <c r="BZ165" s="7">
        <v>157</v>
      </c>
      <c r="CA165" s="1445" t="s">
        <v>101</v>
      </c>
      <c r="CB165" s="1446">
        <v>0.1</v>
      </c>
      <c r="CC165" s="1447" t="s">
        <v>648</v>
      </c>
      <c r="CD165" s="17" t="s">
        <v>434</v>
      </c>
      <c r="CE165" s="882" t="str">
        <f t="shared" si="70"/>
        <v>MAX1</v>
      </c>
      <c r="CF165" s="878" t="s">
        <v>647</v>
      </c>
      <c r="CG165" s="7"/>
      <c r="CH165" s="94"/>
      <c r="CI165" s="1301" t="str">
        <f>IF(ISNA(VLOOKUP(CA165,'JOURNÉE 1'!$C$10:$AC$257,27,FALSE)),"",VLOOKUP(CA165,'JOURNÉE 1'!$C$10:$AC$257,27,FALSE))</f>
        <v/>
      </c>
      <c r="CJ165" s="465" t="str">
        <f>IF(ISNA(VLOOKUP(CA165,'JOURNÉE 2'!$C$10:$V$259,20,FALSE)),"",VLOOKUP(CA165,'JOURNÉE 2'!$C$10:$V$259,20,FALSE))</f>
        <v/>
      </c>
      <c r="CK165" s="1263" t="str">
        <f t="shared" si="48"/>
        <v/>
      </c>
      <c r="CL165" s="1266">
        <v>67</v>
      </c>
      <c r="CM165" s="476">
        <v>70</v>
      </c>
      <c r="CN165" s="476">
        <v>73</v>
      </c>
      <c r="CO165" s="476" t="s">
        <v>2029</v>
      </c>
      <c r="CP165" s="476"/>
      <c r="CQ165" s="476"/>
      <c r="CR165" s="476"/>
      <c r="CS165" s="476"/>
      <c r="CT165" s="476"/>
      <c r="CU165" s="477"/>
      <c r="CV165" s="476"/>
      <c r="CW165" s="1270"/>
      <c r="CX165" s="11"/>
      <c r="CY165" s="1551"/>
      <c r="CZ165" s="7" t="str">
        <f>IF('JOURNÉE 1'!C94="","",'JOURNÉE 1'!C94)</f>
        <v/>
      </c>
      <c r="DA165" s="7" t="str">
        <f t="shared" si="51"/>
        <v/>
      </c>
      <c r="DB165" s="7" t="str">
        <f>IF('JOURNÉE 1'!AC94=0,"",'JOURNÉE 1'!AC94)</f>
        <v/>
      </c>
      <c r="DC165" s="7" t="str">
        <f>IF('JOURNÉE 1'!AP94=0,"",'JOURNÉE 1'!AP94)</f>
        <v/>
      </c>
      <c r="DD165" s="17" t="str">
        <f>IF(ISNA(VLOOKUP(BY93,'JOURNÉE 2'!$C$82:$AJ$105,1,FALSE)),"",VLOOKUP(BY93,'JOURNÉE 2'!$C$82:$AJ$105,1,FALSE))</f>
        <v/>
      </c>
      <c r="DE165" s="7" t="str">
        <f t="array" ref="DE165">IFERROR(INDEX(DD$153:DD$176,SMALL(IF(FREQUENCY(IF(DD$153:DD$200&lt;&gt;"",MATCH(DD$153:DD$200,DD$153:DD$200,0),""),ROW(DD$153:DD$200)-153)&gt;1,ROW(DD$153:DD$200)-153,""),ROW(A13))),"")</f>
        <v/>
      </c>
      <c r="DF165" s="468" t="str">
        <f t="array" ref="DF165">IF(DE165="","",MIN(IF(CZ$153:CZ$200=$DE165,DB$153:DB$200,"")))</f>
        <v/>
      </c>
      <c r="DG165" s="468" t="str">
        <f t="array" ref="DG165">IF(DE165="","",MIN(IF(CZ$153:CZ$200=$DE165,DC$153:DC$200,"")))</f>
        <v/>
      </c>
      <c r="DH165" s="7" t="str">
        <f>IF(ISNA(VLOOKUP(DD165,'JOURNÉE 1'!$C$82:$AC$105,24,FALSE)),"",VLOOKUP(DD165,'JOURNÉE 1'!$C$82:$AC$105,24,FALSE))</f>
        <v/>
      </c>
      <c r="DI165" s="7" t="str">
        <f>IF(ISNA(VLOOKUP(DD165,'JOURNÉE 1'!$C$82:$AP$105,35,FALSE)),"",VLOOKUP(DD165,'JOURNÉE 1'!$C$82:$AP$105,35,FALSE))</f>
        <v/>
      </c>
      <c r="DJ165" s="7" t="str">
        <f t="shared" si="24"/>
        <v/>
      </c>
      <c r="DK165" s="7" t="str">
        <f t="shared" si="25"/>
        <v/>
      </c>
      <c r="DL165" s="7" t="str">
        <f t="shared" si="26"/>
        <v/>
      </c>
      <c r="DM165" s="468" t="str">
        <f t="shared" si="27"/>
        <v/>
      </c>
      <c r="DN165" s="7" t="str">
        <f t="shared" si="28"/>
        <v/>
      </c>
      <c r="DO165" s="7"/>
      <c r="DP165" s="7"/>
      <c r="DQ165" s="7"/>
      <c r="DR165" s="11"/>
      <c r="DS165" s="475"/>
      <c r="DT165" s="7"/>
      <c r="DU165" s="7"/>
      <c r="DV165" s="7" t="str">
        <f>IF(DT165="","",IF(DT165=0,"",IF(DT165="AB","",RANK(DT165,$DT$9:$DT$151,1)+COUNTIF($DT$9:DT165,DT165)-1)))</f>
        <v/>
      </c>
      <c r="DW165" s="7"/>
      <c r="DX165" s="7"/>
      <c r="DY165" s="7"/>
      <c r="DZ165" s="7"/>
      <c r="EA165" s="7" t="str">
        <f>IF(DY165="","",IF(DY165=0,"",IF(DY165="AB","",RANK(DY165,$DY$9:$DY$151,1)+COUNTIF($DY$9:DY165,DY165)-1)))</f>
        <v/>
      </c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</row>
    <row r="166" spans="1:163" ht="15.75" customHeight="1" x14ac:dyDescent="0.4">
      <c r="A166" s="1639"/>
      <c r="B166" s="1483"/>
      <c r="C166" s="232" t="str">
        <f>IF(ISBLANK('JOURNÉE 2'!C167),"",'JOURNÉE 2'!C167)</f>
        <v/>
      </c>
      <c r="D166" s="98" t="str">
        <f>IF(ISBLANK('JOURNÉE 2'!D167),"",'JOURNÉE 2'!D167)</f>
        <v/>
      </c>
      <c r="E166" s="98" t="str">
        <f>IF(ISBLANK('JOURNÉE 2'!E167),"",'JOURNÉE 2'!E167)</f>
        <v/>
      </c>
      <c r="F166" s="87" t="str">
        <f>IF(ISBLANK('JOURNÉE 2'!F167),"",'JOURNÉE 2'!F167)</f>
        <v/>
      </c>
      <c r="G166" s="87" t="str">
        <f>IF(ISBLANK('JOURNÉE 2'!G167),"",'JOURNÉE 2'!G167)</f>
        <v/>
      </c>
      <c r="H166" s="470" t="str">
        <f>IF(ISBLANK('JOURNÉE 2'!I167),"",'JOURNÉE 2'!I167)</f>
        <v/>
      </c>
      <c r="I166" s="1833"/>
      <c r="J166" s="1465"/>
      <c r="K166" s="1465"/>
      <c r="L166" s="1465"/>
      <c r="M166" s="87"/>
      <c r="N166" s="87"/>
      <c r="O166" s="87"/>
      <c r="P166" s="87"/>
      <c r="Q166" s="1847"/>
      <c r="R166" s="1465"/>
      <c r="S166" s="1465"/>
      <c r="T166" s="1465"/>
      <c r="U166" s="1465"/>
      <c r="V166" s="1465"/>
      <c r="W166" s="279" t="str">
        <f>IF(ISBLANK('JOURNÉE 2'!U167),"",'JOURNÉE 2'!U167)</f>
        <v/>
      </c>
      <c r="X166" s="83" t="str">
        <f t="shared" si="0"/>
        <v/>
      </c>
      <c r="Y166" s="140" t="str">
        <f>IF('JOURNÉE 1'!AB167=0,"",'JOURNÉE 1'!AB167)</f>
        <v/>
      </c>
      <c r="Z166" s="83" t="str">
        <f t="shared" si="1"/>
        <v/>
      </c>
      <c r="AA166" s="83" t="str">
        <f t="shared" si="71"/>
        <v/>
      </c>
      <c r="AB166" s="118" t="str">
        <f t="shared" si="72"/>
        <v/>
      </c>
      <c r="AC166" s="83" t="str">
        <f t="shared" si="3"/>
        <v/>
      </c>
      <c r="AD166" s="83" t="str">
        <f>IF('JOURNÉE 1'!AG167="","",'JOURNÉE 1'!AG167)</f>
        <v/>
      </c>
      <c r="AE166" s="455" t="str">
        <f t="shared" si="4"/>
        <v/>
      </c>
      <c r="AF166" s="471" t="str">
        <f t="shared" si="67"/>
        <v/>
      </c>
      <c r="AG166" s="471" t="str">
        <f t="shared" si="6"/>
        <v/>
      </c>
      <c r="AH166" s="471"/>
      <c r="AI166" s="471"/>
      <c r="AJ166" s="83"/>
      <c r="AK166" s="140"/>
      <c r="AL166" s="276" t="str">
        <f t="shared" si="7"/>
        <v/>
      </c>
      <c r="AM166" s="83" t="str">
        <f t="shared" si="8"/>
        <v/>
      </c>
      <c r="AN166" s="471" t="str">
        <f t="shared" si="68"/>
        <v/>
      </c>
      <c r="AO166" s="471" t="str">
        <f t="shared" si="10"/>
        <v/>
      </c>
      <c r="AP166" s="457" t="str">
        <f t="shared" si="11"/>
        <v/>
      </c>
      <c r="AQ166" s="270" t="str">
        <f>IF('JOURNÉE 1'!AP167="","",'JOURNÉE 1'!AP167)</f>
        <v/>
      </c>
      <c r="AR166" s="270" t="str">
        <f>IF('JOURNÉE 1'!AT167="","",'JOURNÉE 1'!AT167)</f>
        <v/>
      </c>
      <c r="AS166" s="270" t="str">
        <f t="shared" si="61"/>
        <v/>
      </c>
      <c r="AT166" s="270" t="str">
        <f t="shared" si="13"/>
        <v/>
      </c>
      <c r="AU166" s="270"/>
      <c r="AV166" s="286"/>
      <c r="AW166" s="270"/>
      <c r="AX166" s="270"/>
      <c r="AY166" s="270" t="str">
        <f t="shared" si="69"/>
        <v/>
      </c>
      <c r="AZ166" s="271" t="str">
        <f t="shared" si="15"/>
        <v/>
      </c>
      <c r="BA166" s="272" t="str">
        <f t="shared" si="16"/>
        <v/>
      </c>
      <c r="BB166" s="273" t="str">
        <f t="shared" si="73"/>
        <v/>
      </c>
      <c r="BC166" s="472" t="str">
        <f t="shared" si="18"/>
        <v/>
      </c>
      <c r="BD166" s="319"/>
      <c r="BE166" s="278" t="str">
        <f t="shared" si="19"/>
        <v/>
      </c>
      <c r="BF166" s="1639"/>
      <c r="BG166" s="1639"/>
      <c r="BH166" s="1833"/>
      <c r="BI166" s="1465"/>
      <c r="BJ166" s="1849"/>
      <c r="BK166" s="277"/>
      <c r="BL166" s="516"/>
      <c r="BM166" s="1723"/>
      <c r="BN166" s="1528"/>
      <c r="BO166" s="1528"/>
      <c r="BP166" s="1528"/>
      <c r="BQ166" s="1528"/>
      <c r="BR166" s="1852"/>
      <c r="BS166" s="1528"/>
      <c r="BT166" s="1514"/>
      <c r="BU166" s="1528"/>
      <c r="BV166" s="1796"/>
      <c r="BW166" s="1798"/>
      <c r="BX166" s="474" t="str">
        <f t="shared" si="20"/>
        <v/>
      </c>
      <c r="BY166" s="475" t="str">
        <f>IF('JOURNÉE 1'!C167=0,"",'JOURNÉE 1'!C167)</f>
        <v/>
      </c>
      <c r="BZ166" s="7">
        <v>158</v>
      </c>
      <c r="CA166" s="1445" t="s">
        <v>102</v>
      </c>
      <c r="CB166" s="1446">
        <v>-8.4</v>
      </c>
      <c r="CC166" s="1447" t="s">
        <v>649</v>
      </c>
      <c r="CD166" s="17" t="s">
        <v>434</v>
      </c>
      <c r="CE166" s="882" t="str">
        <f t="shared" si="70"/>
        <v>MAX1</v>
      </c>
      <c r="CF166" s="878" t="s">
        <v>1290</v>
      </c>
      <c r="CG166" s="7"/>
      <c r="CH166" s="94"/>
      <c r="CI166" s="1301" t="str">
        <f>IF(ISNA(VLOOKUP(CA166,'JOURNÉE 1'!$C$10:$AC$257,27,FALSE)),"",VLOOKUP(CA166,'JOURNÉE 1'!$C$10:$AC$257,27,FALSE))</f>
        <v/>
      </c>
      <c r="CJ166" s="465" t="str">
        <f>IF(ISNA(VLOOKUP(CA166,'JOURNÉE 2'!$C$10:$V$259,20,FALSE)),"",VLOOKUP(CA166,'JOURNÉE 2'!$C$10:$V$259,20,FALSE))</f>
        <v/>
      </c>
      <c r="CK166" s="1263" t="str">
        <f t="shared" si="48"/>
        <v/>
      </c>
      <c r="CL166" s="1266" t="s">
        <v>2029</v>
      </c>
      <c r="CM166" s="476" t="s">
        <v>2029</v>
      </c>
      <c r="CN166" s="476">
        <v>66</v>
      </c>
      <c r="CO166" s="476" t="s">
        <v>2029</v>
      </c>
      <c r="CP166" s="476"/>
      <c r="CQ166" s="476"/>
      <c r="CR166" s="476"/>
      <c r="CS166" s="476"/>
      <c r="CT166" s="476"/>
      <c r="CU166" s="477"/>
      <c r="CV166" s="476"/>
      <c r="CW166" s="1270"/>
      <c r="CX166" s="11"/>
      <c r="CY166" s="1551"/>
      <c r="CZ166" s="7" t="str">
        <f>IF('JOURNÉE 1'!C95="","",'JOURNÉE 1'!C95)</f>
        <v/>
      </c>
      <c r="DA166" s="7" t="str">
        <f t="shared" si="51"/>
        <v/>
      </c>
      <c r="DB166" s="7" t="str">
        <f>IF('JOURNÉE 1'!AC95=0,"",'JOURNÉE 1'!AC95)</f>
        <v/>
      </c>
      <c r="DC166" s="7" t="str">
        <f>IF('JOURNÉE 1'!AP95=0,"",'JOURNÉE 1'!AP95)</f>
        <v/>
      </c>
      <c r="DD166" s="17" t="str">
        <f>IF(ISNA(VLOOKUP(BY94,'JOURNÉE 2'!$C$82:$AJ$105,1,FALSE)),"",VLOOKUP(BY94,'JOURNÉE 2'!$C$82:$AJ$105,1,FALSE))</f>
        <v/>
      </c>
      <c r="DE166" s="7" t="str">
        <f t="array" ref="DE166">IFERROR(INDEX(DD$153:DD$176,SMALL(IF(FREQUENCY(IF(DD$153:DD$200&lt;&gt;"",MATCH(DD$153:DD$200,DD$153:DD$200,0),""),ROW(DD$153:DD$200)-153)&gt;1,ROW(DD$153:DD$200)-153,""),ROW(A14))),"")</f>
        <v/>
      </c>
      <c r="DF166" s="468" t="str">
        <f t="array" ref="DF166">IF(DE166="","",MIN(IF(CZ$153:CZ$200=$DE166,DB$153:DB$200,"")))</f>
        <v/>
      </c>
      <c r="DG166" s="468" t="str">
        <f t="array" ref="DG166">IF(DE166="","",MIN(IF(CZ$153:CZ$200=$DE166,DC$153:DC$200,"")))</f>
        <v/>
      </c>
      <c r="DH166" s="7" t="str">
        <f>IF(ISNA(VLOOKUP(DD166,'JOURNÉE 1'!$C$82:$AC$105,24,FALSE)),"",VLOOKUP(DD166,'JOURNÉE 1'!$C$82:$AC$105,24,FALSE))</f>
        <v/>
      </c>
      <c r="DI166" s="7" t="str">
        <f>IF(ISNA(VLOOKUP(DD166,'JOURNÉE 1'!$C$82:$AP$105,35,FALSE)),"",VLOOKUP(DD166,'JOURNÉE 1'!$C$82:$AP$105,35,FALSE))</f>
        <v/>
      </c>
      <c r="DJ166" s="7" t="str">
        <f t="shared" si="24"/>
        <v/>
      </c>
      <c r="DK166" s="7" t="str">
        <f t="shared" si="25"/>
        <v/>
      </c>
      <c r="DL166" s="7" t="str">
        <f t="shared" si="26"/>
        <v/>
      </c>
      <c r="DM166" s="468" t="str">
        <f t="shared" si="27"/>
        <v/>
      </c>
      <c r="DN166" s="7" t="str">
        <f t="shared" si="28"/>
        <v/>
      </c>
      <c r="DO166" s="7"/>
      <c r="DP166" s="7"/>
      <c r="DQ166" s="7"/>
      <c r="DR166" s="11"/>
      <c r="DS166" s="475"/>
      <c r="DT166" s="7"/>
      <c r="DU166" s="7"/>
      <c r="DV166" s="7" t="str">
        <f>IF(DT166="","",IF(DT166=0,"",IF(DT166="AB","",RANK(DT166,$DT$9:$DT$151,1)+COUNTIF($DT$9:DT166,DT166)-1)))</f>
        <v/>
      </c>
      <c r="DW166" s="7"/>
      <c r="DX166" s="7"/>
      <c r="DY166" s="7"/>
      <c r="DZ166" s="7"/>
      <c r="EA166" s="7" t="str">
        <f>IF(DY166="","",IF(DY166=0,"",IF(DY166="AB","",RANK(DY166,$DY$9:$DY$151,1)+COUNTIF($DY$9:DY166,DY166)-1)))</f>
        <v/>
      </c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ht="15.75" customHeight="1" x14ac:dyDescent="0.4">
      <c r="A167" s="1639"/>
      <c r="B167" s="1831"/>
      <c r="C167" s="232" t="str">
        <f>IF(ISBLANK('JOURNÉE 2'!C168),"",'JOURNÉE 2'!C168)</f>
        <v/>
      </c>
      <c r="D167" s="98" t="str">
        <f>IF(ISBLANK('JOURNÉE 2'!D168),"",'JOURNÉE 2'!D168)</f>
        <v/>
      </c>
      <c r="E167" s="98" t="str">
        <f>IF(ISBLANK('JOURNÉE 2'!E168),"",'JOURNÉE 2'!E168)</f>
        <v/>
      </c>
      <c r="F167" s="87" t="str">
        <f>IF(ISBLANK('JOURNÉE 2'!F168),"",'JOURNÉE 2'!F168)</f>
        <v/>
      </c>
      <c r="G167" s="87" t="str">
        <f>IF(ISBLANK('JOURNÉE 2'!G168),"",'JOURNÉE 2'!G168)</f>
        <v/>
      </c>
      <c r="H167" s="470" t="str">
        <f>IF(ISBLANK('JOURNÉE 2'!I168),"",'JOURNÉE 2'!I168)</f>
        <v/>
      </c>
      <c r="I167" s="1834" t="str">
        <f>IF(ISBLANK('JOURNÉE 2'!K168),"",'JOURNÉE 2'!K168)</f>
        <v/>
      </c>
      <c r="J167" s="1466" t="str">
        <f>IF(OR(I167="",I167=0,I167=999),"",I167)</f>
        <v/>
      </c>
      <c r="K167" s="1466" t="str">
        <f>IF('JOURNÉE 1'!K168=0,"",'JOURNÉE 1'!K168)</f>
        <v/>
      </c>
      <c r="L167" s="1466" t="str">
        <f>IF(OR(K167="",K167=0,K167=999),"",K167)</f>
        <v/>
      </c>
      <c r="M167" s="87"/>
      <c r="N167" s="87"/>
      <c r="O167" s="87"/>
      <c r="P167" s="87"/>
      <c r="Q167" s="1846" t="str">
        <f>IF(I167="","",I167-$BE$5)</f>
        <v/>
      </c>
      <c r="R167" s="1815" t="str">
        <f>IF(I167="","",RANK(I167,($I$9:$K$260),1))</f>
        <v/>
      </c>
      <c r="S167" s="1815" t="str">
        <f>IF(R167&gt;20,"",IF(R167&lt;=190,40-((R167-1)*2),1))</f>
        <v/>
      </c>
      <c r="T167" s="1485" t="str">
        <f>IF(OR(I167=""),"",RANK(I167,($I$149:$I$182),1))</f>
        <v/>
      </c>
      <c r="U167" s="1485" t="str">
        <f>IF(OR(K167=""),"",RANK(K167,($K$149:$K$182),1))</f>
        <v/>
      </c>
      <c r="V167" s="1485" t="str">
        <f>IF(T167="","",IF(T167&gt;3,"",IF(T167=1,I167,IF(T167=2,I167,IF(T167=3,I167)))))</f>
        <v/>
      </c>
      <c r="W167" s="279" t="str">
        <f>IF(ISBLANK('JOURNÉE 2'!U168),"",'JOURNÉE 2'!U168)</f>
        <v/>
      </c>
      <c r="X167" s="83" t="str">
        <f t="shared" si="0"/>
        <v/>
      </c>
      <c r="Y167" s="140" t="str">
        <f>IF('JOURNÉE 1'!AB168=0,"",'JOURNÉE 1'!AB168)</f>
        <v/>
      </c>
      <c r="Z167" s="83" t="str">
        <f t="shared" si="1"/>
        <v/>
      </c>
      <c r="AA167" s="83" t="str">
        <f t="shared" si="71"/>
        <v/>
      </c>
      <c r="AB167" s="118" t="str">
        <f t="shared" si="72"/>
        <v/>
      </c>
      <c r="AC167" s="83" t="str">
        <f t="shared" si="3"/>
        <v/>
      </c>
      <c r="AD167" s="83" t="str">
        <f>IF('JOURNÉE 1'!AG168="","",'JOURNÉE 1'!AG168)</f>
        <v/>
      </c>
      <c r="AE167" s="455" t="str">
        <f t="shared" si="4"/>
        <v/>
      </c>
      <c r="AF167" s="471" t="str">
        <f t="shared" si="67"/>
        <v/>
      </c>
      <c r="AG167" s="471" t="str">
        <f t="shared" si="6"/>
        <v/>
      </c>
      <c r="AH167" s="471"/>
      <c r="AI167" s="471"/>
      <c r="AJ167" s="83"/>
      <c r="AK167" s="140"/>
      <c r="AL167" s="276" t="str">
        <f t="shared" si="7"/>
        <v/>
      </c>
      <c r="AM167" s="83" t="str">
        <f t="shared" si="8"/>
        <v/>
      </c>
      <c r="AN167" s="471" t="str">
        <f t="shared" si="68"/>
        <v/>
      </c>
      <c r="AO167" s="471" t="str">
        <f t="shared" si="10"/>
        <v/>
      </c>
      <c r="AP167" s="457" t="str">
        <f t="shared" si="11"/>
        <v/>
      </c>
      <c r="AQ167" s="270" t="str">
        <f>IF('JOURNÉE 1'!AP168="","",'JOURNÉE 1'!AP168)</f>
        <v/>
      </c>
      <c r="AR167" s="270" t="str">
        <f>IF('JOURNÉE 1'!AT168="","",'JOURNÉE 1'!AT168)</f>
        <v/>
      </c>
      <c r="AS167" s="270" t="str">
        <f t="shared" si="61"/>
        <v/>
      </c>
      <c r="AT167" s="270" t="str">
        <f t="shared" si="13"/>
        <v/>
      </c>
      <c r="AU167" s="270"/>
      <c r="AV167" s="286"/>
      <c r="AW167" s="270"/>
      <c r="AX167" s="270"/>
      <c r="AY167" s="270" t="str">
        <f t="shared" si="69"/>
        <v/>
      </c>
      <c r="AZ167" s="271" t="str">
        <f t="shared" si="15"/>
        <v/>
      </c>
      <c r="BA167" s="272" t="str">
        <f t="shared" si="16"/>
        <v/>
      </c>
      <c r="BB167" s="273" t="str">
        <f t="shared" si="73"/>
        <v/>
      </c>
      <c r="BC167" s="472" t="str">
        <f t="shared" si="18"/>
        <v/>
      </c>
      <c r="BD167" s="319"/>
      <c r="BE167" s="278" t="str">
        <f t="shared" si="19"/>
        <v/>
      </c>
      <c r="BF167" s="1639"/>
      <c r="BG167" s="1639"/>
      <c r="BH167" s="1823" t="str">
        <f>IF('JOURNÉE 1'!K168=0,"",'JOURNÉE 1'!K168)</f>
        <v/>
      </c>
      <c r="BI167" s="1815" t="str">
        <f>IF(ISBLANK('JOURNÉE 2'!K182),"",'JOURNÉE 2'!K182)</f>
        <v/>
      </c>
      <c r="BJ167" s="1817" t="str">
        <f>IF(BW167="","",BW167)</f>
        <v/>
      </c>
      <c r="BK167" s="277"/>
      <c r="BL167" s="516"/>
      <c r="BM167" s="1513" t="str">
        <f>IF(OR(C167="",C168=""),"",CONCATENATE(C167,C168))</f>
        <v/>
      </c>
      <c r="BN167" s="1606" t="str">
        <f>IF(OR('JOURNÉE 1'!C168="",'JOURNÉE 1'!C169=""),"",CONCATENATE('JOURNÉE 1'!C168,'JOURNÉE 1'!C169))</f>
        <v/>
      </c>
      <c r="BO167" s="1606" t="str">
        <f>IF(I167="","",I167)</f>
        <v/>
      </c>
      <c r="BP167" s="1855">
        <f>IF(ISNA(VLOOKUP(BM167,'JOURNÉE 1'!$BI$10:$BK$257,2,FALSE)),"",VLOOKUP(BM167,'JOURNÉE 1'!$BI$10:$BK$257,2,FALSE))</f>
        <v>0</v>
      </c>
      <c r="BQ167" s="1606" t="str">
        <f>IF(BO167="","",MIN(BO167:BP167))</f>
        <v/>
      </c>
      <c r="BR167" s="1851" t="str">
        <f>IF(BS167="","",MIN(BS167:BT167))</f>
        <v/>
      </c>
      <c r="BS167" s="1606" t="str">
        <f>IF('JOURNÉE 1'!L168=0,"",'JOURNÉE 1'!L168)</f>
        <v/>
      </c>
      <c r="BT167" s="1809" t="str">
        <f>IF(ISNA(VLOOKUP(BN167,'JOURNÉE 2'!$BE$10:$BF$257,2,FALSE)),"",VLOOKUP(BN167,'JOURNÉE 2'!$BE$10:$BF$257,2,FALSE))</f>
        <v/>
      </c>
      <c r="BU167" s="1606" t="str">
        <f>IF(BT167=BR167,"",BR167)</f>
        <v/>
      </c>
      <c r="BV167" s="1795" t="str">
        <f>IF(BP167=BQ167,"",BQ167)</f>
        <v/>
      </c>
      <c r="BW167" s="1797"/>
      <c r="BX167" s="474" t="str">
        <f t="shared" si="20"/>
        <v/>
      </c>
      <c r="BY167" s="475" t="str">
        <f>IF('JOURNÉE 1'!C168=0,"",'JOURNÉE 1'!C168)</f>
        <v/>
      </c>
      <c r="BZ167" s="7">
        <v>159</v>
      </c>
      <c r="CA167" s="1445" t="s">
        <v>103</v>
      </c>
      <c r="CB167" s="1446">
        <v>4.9000000000000004</v>
      </c>
      <c r="CC167" s="1447" t="s">
        <v>650</v>
      </c>
      <c r="CD167" s="17" t="s">
        <v>434</v>
      </c>
      <c r="CE167" s="882" t="str">
        <f t="shared" si="70"/>
        <v>MAX1</v>
      </c>
      <c r="CF167" s="878" t="s">
        <v>101</v>
      </c>
      <c r="CG167" s="7"/>
      <c r="CH167" s="94"/>
      <c r="CI167" s="1301" t="str">
        <f>IF(ISNA(VLOOKUP(CA167,'JOURNÉE 1'!$C$10:$AC$257,27,FALSE)),"",VLOOKUP(CA167,'JOURNÉE 1'!$C$10:$AC$257,27,FALSE))</f>
        <v/>
      </c>
      <c r="CJ167" s="465" t="str">
        <f>IF(ISNA(VLOOKUP(CA167,'JOURNÉE 2'!$C$10:$V$259,20,FALSE)),"",VLOOKUP(CA167,'JOURNÉE 2'!$C$10:$V$259,20,FALSE))</f>
        <v/>
      </c>
      <c r="CK167" s="1263" t="str">
        <f t="shared" si="48"/>
        <v/>
      </c>
      <c r="CL167" s="1266">
        <v>0</v>
      </c>
      <c r="CM167" s="476" t="s">
        <v>2029</v>
      </c>
      <c r="CN167" s="476">
        <v>79</v>
      </c>
      <c r="CO167" s="476" t="s">
        <v>2029</v>
      </c>
      <c r="CP167" s="476"/>
      <c r="CQ167" s="476"/>
      <c r="CR167" s="476"/>
      <c r="CS167" s="476"/>
      <c r="CT167" s="476"/>
      <c r="CU167" s="477"/>
      <c r="CV167" s="476"/>
      <c r="CW167" s="1270"/>
      <c r="CX167" s="11"/>
      <c r="CY167" s="1551"/>
      <c r="CZ167" s="7" t="str">
        <f>IF('JOURNÉE 1'!C96="","",'JOURNÉE 1'!C96)</f>
        <v/>
      </c>
      <c r="DA167" s="7" t="str">
        <f t="shared" si="51"/>
        <v/>
      </c>
      <c r="DB167" s="7" t="str">
        <f>IF('JOURNÉE 1'!AC96=0,"",'JOURNÉE 1'!AC96)</f>
        <v/>
      </c>
      <c r="DC167" s="7" t="str">
        <f>IF('JOURNÉE 1'!AP96=0,"",'JOURNÉE 1'!AP96)</f>
        <v/>
      </c>
      <c r="DD167" s="17" t="str">
        <f>IF(ISNA(VLOOKUP(BY95,'JOURNÉE 2'!$C$82:$AJ$105,1,FALSE)),"",VLOOKUP(BY95,'JOURNÉE 2'!$C$82:$AJ$105,1,FALSE))</f>
        <v/>
      </c>
      <c r="DE167" s="7" t="str">
        <f t="array" ref="DE167">IFERROR(INDEX(DD$153:DD$176,SMALL(IF(FREQUENCY(IF(DD$153:DD$200&lt;&gt;"",MATCH(DD$153:DD$200,DD$153:DD$200,0),""),ROW(DD$153:DD$200)-153)&gt;1,ROW(DD$153:DD$200)-153,""),ROW(A15))),"")</f>
        <v/>
      </c>
      <c r="DF167" s="468" t="str">
        <f t="array" ref="DF167">IF(DE167="","",MIN(IF(CZ$153:CZ$200=$DE167,DB$153:DB$200,"")))</f>
        <v/>
      </c>
      <c r="DG167" s="468" t="str">
        <f t="array" ref="DG167">IF(DE167="","",MIN(IF(CZ$153:CZ$200=$DE167,DC$153:DC$200,"")))</f>
        <v/>
      </c>
      <c r="DH167" s="7" t="str">
        <f>IF(ISNA(VLOOKUP(DD167,'JOURNÉE 1'!$C$82:$AC$105,24,FALSE)),"",VLOOKUP(DD167,'JOURNÉE 1'!$C$82:$AC$105,24,FALSE))</f>
        <v/>
      </c>
      <c r="DI167" s="7" t="str">
        <f>IF(ISNA(VLOOKUP(DD167,'JOURNÉE 1'!$C$82:$AP$105,35,FALSE)),"",VLOOKUP(DD167,'JOURNÉE 1'!$C$82:$AP$105,35,FALSE))</f>
        <v/>
      </c>
      <c r="DJ167" s="7" t="str">
        <f t="shared" si="24"/>
        <v/>
      </c>
      <c r="DK167" s="7" t="str">
        <f t="shared" si="25"/>
        <v/>
      </c>
      <c r="DL167" s="7" t="str">
        <f t="shared" si="26"/>
        <v/>
      </c>
      <c r="DM167" s="468" t="str">
        <f t="shared" si="27"/>
        <v/>
      </c>
      <c r="DN167" s="7" t="str">
        <f t="shared" si="28"/>
        <v/>
      </c>
      <c r="DO167" s="7"/>
      <c r="DP167" s="7"/>
      <c r="DQ167" s="7"/>
      <c r="DR167" s="11"/>
      <c r="DS167" s="475"/>
      <c r="DT167" s="7"/>
      <c r="DU167" s="7"/>
      <c r="DV167" s="7" t="str">
        <f>IF(DT167="","",IF(DT167=0,"",IF(DT167="AB","",RANK(DT167,$DT$9:$DT$151,1)+COUNTIF($DT$9:DT167,DT167)-1)))</f>
        <v/>
      </c>
      <c r="DW167" s="7"/>
      <c r="DX167" s="7"/>
      <c r="DY167" s="7"/>
      <c r="DZ167" s="7"/>
      <c r="EA167" s="7" t="str">
        <f>IF(DY167="","",IF(DY167=0,"",IF(DY167="AB","",RANK(DY167,$DY$9:$DY$151,1)+COUNTIF($DY$9:DY167,DY167)-1)))</f>
        <v/>
      </c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ht="15.75" customHeight="1" x14ac:dyDescent="0.4">
      <c r="A168" s="1639"/>
      <c r="B168" s="1483"/>
      <c r="C168" s="232" t="str">
        <f>IF(ISBLANK('JOURNÉE 2'!C169),"",'JOURNÉE 2'!C169)</f>
        <v/>
      </c>
      <c r="D168" s="98" t="str">
        <f>IF(ISBLANK('JOURNÉE 2'!D169),"",'JOURNÉE 2'!D169)</f>
        <v/>
      </c>
      <c r="E168" s="98" t="str">
        <f>IF(ISBLANK('JOURNÉE 2'!E169),"",'JOURNÉE 2'!E169)</f>
        <v/>
      </c>
      <c r="F168" s="87" t="str">
        <f>IF(ISBLANK('JOURNÉE 2'!F169),"",'JOURNÉE 2'!F169)</f>
        <v/>
      </c>
      <c r="G168" s="87" t="str">
        <f>IF(ISBLANK('JOURNÉE 2'!G169),"",'JOURNÉE 2'!G169)</f>
        <v/>
      </c>
      <c r="H168" s="470" t="str">
        <f>IF(ISBLANK('JOURNÉE 2'!I169),"",'JOURNÉE 2'!I169)</f>
        <v/>
      </c>
      <c r="I168" s="1833"/>
      <c r="J168" s="1465"/>
      <c r="K168" s="1465"/>
      <c r="L168" s="1465"/>
      <c r="M168" s="87"/>
      <c r="N168" s="87"/>
      <c r="O168" s="87"/>
      <c r="P168" s="87"/>
      <c r="Q168" s="1847"/>
      <c r="R168" s="1465"/>
      <c r="S168" s="1465"/>
      <c r="T168" s="1465"/>
      <c r="U168" s="1465"/>
      <c r="V168" s="1465"/>
      <c r="W168" s="279" t="str">
        <f>IF(ISBLANK('JOURNÉE 2'!U169),"",'JOURNÉE 2'!U169)</f>
        <v/>
      </c>
      <c r="X168" s="83" t="str">
        <f t="shared" si="0"/>
        <v/>
      </c>
      <c r="Y168" s="140" t="str">
        <f>IF('JOURNÉE 1'!AB169=0,"",'JOURNÉE 1'!AB169)</f>
        <v/>
      </c>
      <c r="Z168" s="83" t="str">
        <f t="shared" si="1"/>
        <v/>
      </c>
      <c r="AA168" s="83" t="str">
        <f t="shared" si="71"/>
        <v/>
      </c>
      <c r="AB168" s="118" t="str">
        <f t="shared" si="72"/>
        <v/>
      </c>
      <c r="AC168" s="83" t="str">
        <f t="shared" si="3"/>
        <v/>
      </c>
      <c r="AD168" s="83" t="str">
        <f>IF('JOURNÉE 1'!AG169="","",'JOURNÉE 1'!AG169)</f>
        <v/>
      </c>
      <c r="AE168" s="455" t="str">
        <f t="shared" si="4"/>
        <v/>
      </c>
      <c r="AF168" s="471" t="str">
        <f t="shared" si="67"/>
        <v/>
      </c>
      <c r="AG168" s="471" t="str">
        <f t="shared" si="6"/>
        <v/>
      </c>
      <c r="AH168" s="471"/>
      <c r="AI168" s="471"/>
      <c r="AJ168" s="83"/>
      <c r="AK168" s="140"/>
      <c r="AL168" s="276" t="str">
        <f t="shared" si="7"/>
        <v/>
      </c>
      <c r="AM168" s="83" t="str">
        <f t="shared" si="8"/>
        <v/>
      </c>
      <c r="AN168" s="471" t="str">
        <f t="shared" si="68"/>
        <v/>
      </c>
      <c r="AO168" s="471" t="str">
        <f t="shared" si="10"/>
        <v/>
      </c>
      <c r="AP168" s="457" t="str">
        <f t="shared" si="11"/>
        <v/>
      </c>
      <c r="AQ168" s="270" t="str">
        <f>IF('JOURNÉE 1'!AP169="","",'JOURNÉE 1'!AP169)</f>
        <v/>
      </c>
      <c r="AR168" s="270" t="str">
        <f>IF('JOURNÉE 1'!AT169="","",'JOURNÉE 1'!AT169)</f>
        <v/>
      </c>
      <c r="AS168" s="270" t="str">
        <f t="shared" si="61"/>
        <v/>
      </c>
      <c r="AT168" s="270" t="str">
        <f t="shared" si="13"/>
        <v/>
      </c>
      <c r="AU168" s="270"/>
      <c r="AV168" s="286"/>
      <c r="AW168" s="270"/>
      <c r="AX168" s="270"/>
      <c r="AY168" s="270" t="str">
        <f t="shared" si="69"/>
        <v/>
      </c>
      <c r="AZ168" s="271" t="str">
        <f t="shared" si="15"/>
        <v/>
      </c>
      <c r="BA168" s="272" t="str">
        <f t="shared" si="16"/>
        <v/>
      </c>
      <c r="BB168" s="273" t="str">
        <f t="shared" si="73"/>
        <v/>
      </c>
      <c r="BC168" s="472" t="str">
        <f t="shared" si="18"/>
        <v/>
      </c>
      <c r="BD168" s="319"/>
      <c r="BE168" s="278" t="str">
        <f t="shared" si="19"/>
        <v/>
      </c>
      <c r="BF168" s="1639"/>
      <c r="BG168" s="1639"/>
      <c r="BH168" s="1833"/>
      <c r="BI168" s="1465"/>
      <c r="BJ168" s="1849"/>
      <c r="BK168" s="277"/>
      <c r="BL168" s="516"/>
      <c r="BM168" s="1723"/>
      <c r="BN168" s="1528"/>
      <c r="BO168" s="1528"/>
      <c r="BP168" s="1528"/>
      <c r="BQ168" s="1528"/>
      <c r="BR168" s="1852"/>
      <c r="BS168" s="1528"/>
      <c r="BT168" s="1514"/>
      <c r="BU168" s="1528"/>
      <c r="BV168" s="1796"/>
      <c r="BW168" s="1798"/>
      <c r="BX168" s="474" t="str">
        <f t="shared" si="20"/>
        <v/>
      </c>
      <c r="BY168" s="475" t="str">
        <f>IF('JOURNÉE 1'!C169=0,"",'JOURNÉE 1'!C169)</f>
        <v/>
      </c>
      <c r="BZ168" s="7">
        <v>160</v>
      </c>
      <c r="CA168" s="1445" t="s">
        <v>651</v>
      </c>
      <c r="CB168" s="1446">
        <v>20.5</v>
      </c>
      <c r="CC168" s="1447" t="s">
        <v>2002</v>
      </c>
      <c r="CD168" s="17" t="s">
        <v>434</v>
      </c>
      <c r="CE168" s="882" t="str">
        <f t="shared" si="70"/>
        <v>MAX2</v>
      </c>
      <c r="CF168" s="878" t="s">
        <v>102</v>
      </c>
      <c r="CG168" s="7"/>
      <c r="CH168" s="94"/>
      <c r="CI168" s="1301" t="str">
        <f>IF(ISNA(VLOOKUP(CA168,'JOURNÉE 1'!$C$10:$AC$257,27,FALSE)),"",VLOOKUP(CA168,'JOURNÉE 1'!$C$10:$AC$257,27,FALSE))</f>
        <v/>
      </c>
      <c r="CJ168" s="465" t="str">
        <f>IF(ISNA(VLOOKUP(CA168,'JOURNÉE 2'!$C$10:$V$259,20,FALSE)),"",VLOOKUP(CA168,'JOURNÉE 2'!$C$10:$V$259,20,FALSE))</f>
        <v/>
      </c>
      <c r="CK168" s="1263" t="str">
        <f t="shared" si="48"/>
        <v/>
      </c>
      <c r="CL168" s="1266" t="s">
        <v>2029</v>
      </c>
      <c r="CM168" s="476" t="s">
        <v>2029</v>
      </c>
      <c r="CN168" s="476" t="s">
        <v>2029</v>
      </c>
      <c r="CO168" s="476" t="s">
        <v>2029</v>
      </c>
      <c r="CP168" s="476"/>
      <c r="CQ168" s="476"/>
      <c r="CR168" s="476"/>
      <c r="CS168" s="476"/>
      <c r="CT168" s="476"/>
      <c r="CU168" s="477"/>
      <c r="CV168" s="476"/>
      <c r="CW168" s="1270"/>
      <c r="CX168" s="11"/>
      <c r="CY168" s="1551"/>
      <c r="CZ168" s="7" t="str">
        <f>IF('JOURNÉE 1'!C97="","",'JOURNÉE 1'!C97)</f>
        <v/>
      </c>
      <c r="DA168" s="7" t="str">
        <f t="shared" si="51"/>
        <v/>
      </c>
      <c r="DB168" s="7" t="str">
        <f>IF('JOURNÉE 1'!AC97=0,"",'JOURNÉE 1'!AC97)</f>
        <v/>
      </c>
      <c r="DC168" s="7" t="str">
        <f>IF('JOURNÉE 1'!AP97=0,"",'JOURNÉE 1'!AP97)</f>
        <v/>
      </c>
      <c r="DD168" s="17" t="str">
        <f>IF(ISNA(VLOOKUP(BY96,'JOURNÉE 2'!$C$82:$AJ$105,1,FALSE)),"",VLOOKUP(BY96,'JOURNÉE 2'!$C$82:$AJ$105,1,FALSE))</f>
        <v/>
      </c>
      <c r="DE168" s="7" t="str">
        <f t="array" ref="DE168">IFERROR(INDEX(DD$153:DD$176,SMALL(IF(FREQUENCY(IF(DD$153:DD$200&lt;&gt;"",MATCH(DD$153:DD$200,DD$153:DD$200,0),""),ROW(DD$153:DD$200)-153)&gt;1,ROW(DD$153:DD$200)-153,""),ROW(A16))),"")</f>
        <v/>
      </c>
      <c r="DF168" s="468" t="str">
        <f t="array" ref="DF168">IF(DE168="","",MIN(IF(CZ$153:CZ$200=$DE168,DB$153:DB$200,"")))</f>
        <v/>
      </c>
      <c r="DG168" s="468" t="str">
        <f t="array" ref="DG168">IF(DE168="","",MIN(IF(CZ$153:CZ$200=$DE168,DC$153:DC$200,"")))</f>
        <v/>
      </c>
      <c r="DH168" s="7" t="str">
        <f>IF(ISNA(VLOOKUP(DD168,'JOURNÉE 1'!$C$82:$AC$105,24,FALSE)),"",VLOOKUP(DD168,'JOURNÉE 1'!$C$82:$AC$105,24,FALSE))</f>
        <v/>
      </c>
      <c r="DI168" s="7" t="str">
        <f>IF(ISNA(VLOOKUP(DD168,'JOURNÉE 1'!$C$82:$AP$105,35,FALSE)),"",VLOOKUP(DD168,'JOURNÉE 1'!$C$82:$AP$105,35,FALSE))</f>
        <v/>
      </c>
      <c r="DJ168" s="7" t="str">
        <f t="shared" si="24"/>
        <v/>
      </c>
      <c r="DK168" s="7" t="str">
        <f t="shared" si="25"/>
        <v/>
      </c>
      <c r="DL168" s="7" t="str">
        <f t="shared" si="26"/>
        <v/>
      </c>
      <c r="DM168" s="468" t="str">
        <f t="shared" si="27"/>
        <v/>
      </c>
      <c r="DN168" s="7" t="str">
        <f t="shared" si="28"/>
        <v/>
      </c>
      <c r="DO168" s="7"/>
      <c r="DP168" s="7"/>
      <c r="DQ168" s="7"/>
      <c r="DR168" s="11"/>
      <c r="DS168" s="475"/>
      <c r="DT168" s="7"/>
      <c r="DU168" s="7"/>
      <c r="DV168" s="7" t="str">
        <f>IF(DT168="","",IF(DT168=0,"",IF(DT168="AB","",RANK(DT168,$DT$9:$DT$151,1)+COUNTIF($DT$9:DT168,DT168)-1)))</f>
        <v/>
      </c>
      <c r="DW168" s="7"/>
      <c r="DX168" s="7"/>
      <c r="DY168" s="7"/>
      <c r="DZ168" s="7"/>
      <c r="EA168" s="7" t="str">
        <f>IF(DY168="","",IF(DY168=0,"",IF(DY168="AB","",RANK(DY168,$DY$9:$DY$151,1)+COUNTIF($DY$9:DY168,DY168)-1)))</f>
        <v/>
      </c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163" ht="15.75" customHeight="1" x14ac:dyDescent="0.4">
      <c r="A169" s="1639"/>
      <c r="B169" s="1830"/>
      <c r="C169" s="232" t="str">
        <f>IF(ISBLANK('JOURNÉE 2'!C170),"",'JOURNÉE 2'!C170)</f>
        <v/>
      </c>
      <c r="D169" s="98" t="str">
        <f>IF(ISBLANK('JOURNÉE 2'!D170),"",'JOURNÉE 2'!D170)</f>
        <v/>
      </c>
      <c r="E169" s="98" t="str">
        <f>IF(ISBLANK('JOURNÉE 2'!E170),"",'JOURNÉE 2'!E170)</f>
        <v/>
      </c>
      <c r="F169" s="87" t="str">
        <f>IF(ISBLANK('JOURNÉE 2'!F170),"",'JOURNÉE 2'!F170)</f>
        <v/>
      </c>
      <c r="G169" s="87" t="str">
        <f>IF(ISBLANK('JOURNÉE 2'!G170),"",'JOURNÉE 2'!G170)</f>
        <v/>
      </c>
      <c r="H169" s="470" t="str">
        <f>IF(ISBLANK('JOURNÉE 2'!I170),"",'JOURNÉE 2'!I170)</f>
        <v/>
      </c>
      <c r="I169" s="1823" t="str">
        <f>IF(ISBLANK('JOURNÉE 2'!K170),"",'JOURNÉE 2'!K170)</f>
        <v/>
      </c>
      <c r="J169" s="1815" t="str">
        <f>IF(OR(I169="",I169=0,I169=999),"",I169)</f>
        <v/>
      </c>
      <c r="K169" s="1815" t="str">
        <f>IF('JOURNÉE 1'!K170=0,"",'JOURNÉE 1'!K170)</f>
        <v/>
      </c>
      <c r="L169" s="1815" t="str">
        <f>IF(OR(K169="",K169=0,K169=999),"",K169)</f>
        <v/>
      </c>
      <c r="M169" s="87"/>
      <c r="N169" s="87"/>
      <c r="O169" s="87"/>
      <c r="P169" s="87"/>
      <c r="Q169" s="1846" t="str">
        <f>IF(I169="","",I169-$BE$5)</f>
        <v/>
      </c>
      <c r="R169" s="1815" t="str">
        <f>IF(I169="","",RANK(I169,($I$9:$K$260),1))</f>
        <v/>
      </c>
      <c r="S169" s="1815" t="str">
        <f>IF(R169&gt;20,"",IF(R169&lt;=190,40-((R169-1)*2),1))</f>
        <v/>
      </c>
      <c r="T169" s="1485" t="str">
        <f>IF(OR(I169=""),"",RANK(I169,($I$149:$I$182),1))</f>
        <v/>
      </c>
      <c r="U169" s="1485" t="str">
        <f>IF(OR(K169=""),"",RANK(K169,($K$149:$K$182),1))</f>
        <v/>
      </c>
      <c r="V169" s="1485" t="str">
        <f>IF(T169="","",IF(T169&gt;3,"",IF(T169=1,I169,IF(T169=2,I169,IF(T169=3,I169)))))</f>
        <v/>
      </c>
      <c r="W169" s="279" t="str">
        <f>IF(ISBLANK('JOURNÉE 2'!U170),"",'JOURNÉE 2'!U170)</f>
        <v/>
      </c>
      <c r="X169" s="83" t="str">
        <f t="shared" si="0"/>
        <v/>
      </c>
      <c r="Y169" s="140" t="str">
        <f>IF('JOURNÉE 1'!AB170=0,"",'JOURNÉE 1'!AB170)</f>
        <v/>
      </c>
      <c r="Z169" s="83" t="str">
        <f t="shared" si="1"/>
        <v/>
      </c>
      <c r="AA169" s="83" t="str">
        <f t="shared" si="71"/>
        <v/>
      </c>
      <c r="AB169" s="118" t="str">
        <f t="shared" si="72"/>
        <v/>
      </c>
      <c r="AC169" s="83" t="str">
        <f t="shared" si="3"/>
        <v/>
      </c>
      <c r="AD169" s="83" t="str">
        <f>IF('JOURNÉE 1'!AG170="","",'JOURNÉE 1'!AG170)</f>
        <v/>
      </c>
      <c r="AE169" s="455" t="str">
        <f t="shared" si="4"/>
        <v/>
      </c>
      <c r="AF169" s="471" t="str">
        <f t="shared" si="67"/>
        <v/>
      </c>
      <c r="AG169" s="471" t="str">
        <f t="shared" si="6"/>
        <v/>
      </c>
      <c r="AH169" s="471"/>
      <c r="AI169" s="471"/>
      <c r="AJ169" s="83"/>
      <c r="AK169" s="140"/>
      <c r="AL169" s="276" t="str">
        <f t="shared" si="7"/>
        <v/>
      </c>
      <c r="AM169" s="83" t="str">
        <f t="shared" si="8"/>
        <v/>
      </c>
      <c r="AN169" s="471" t="str">
        <f t="shared" si="68"/>
        <v/>
      </c>
      <c r="AO169" s="471" t="str">
        <f t="shared" si="10"/>
        <v/>
      </c>
      <c r="AP169" s="457" t="str">
        <f t="shared" si="11"/>
        <v/>
      </c>
      <c r="AQ169" s="270" t="str">
        <f>IF('JOURNÉE 1'!AP170="","",'JOURNÉE 1'!AP170)</f>
        <v/>
      </c>
      <c r="AR169" s="270" t="str">
        <f>IF('JOURNÉE 1'!AT170="","",'JOURNÉE 1'!AT170)</f>
        <v/>
      </c>
      <c r="AS169" s="270" t="str">
        <f t="shared" si="61"/>
        <v/>
      </c>
      <c r="AT169" s="270" t="str">
        <f t="shared" si="13"/>
        <v/>
      </c>
      <c r="AU169" s="270"/>
      <c r="AV169" s="286"/>
      <c r="AW169" s="270"/>
      <c r="AX169" s="270"/>
      <c r="AY169" s="270" t="str">
        <f t="shared" si="69"/>
        <v/>
      </c>
      <c r="AZ169" s="271" t="str">
        <f t="shared" si="15"/>
        <v/>
      </c>
      <c r="BA169" s="272" t="str">
        <f t="shared" si="16"/>
        <v/>
      </c>
      <c r="BB169" s="273" t="str">
        <f t="shared" si="73"/>
        <v/>
      </c>
      <c r="BC169" s="472" t="str">
        <f t="shared" si="18"/>
        <v/>
      </c>
      <c r="BD169" s="319"/>
      <c r="BE169" s="278" t="str">
        <f t="shared" si="19"/>
        <v/>
      </c>
      <c r="BF169" s="1639"/>
      <c r="BG169" s="1639"/>
      <c r="BH169" s="1823" t="str">
        <f>IF('JOURNÉE 1'!K170=0,"",'JOURNÉE 1'!K170)</f>
        <v/>
      </c>
      <c r="BI169" s="1815">
        <f>IF(ISBLANK('JOURNÉE 2'!K184),"",'JOURNÉE 2'!K184)</f>
        <v>66</v>
      </c>
      <c r="BJ169" s="1817" t="str">
        <f>IF(BW169="","",BW169)</f>
        <v/>
      </c>
      <c r="BK169" s="277"/>
      <c r="BL169" s="516"/>
      <c r="BM169" s="1513" t="str">
        <f>IF(OR(C169="",C170=""),"",CONCATENATE(C169,C170))</f>
        <v/>
      </c>
      <c r="BN169" s="1606" t="str">
        <f>IF(OR('JOURNÉE 1'!C170="",'JOURNÉE 1'!C171=""),"",CONCATENATE('JOURNÉE 1'!C170,'JOURNÉE 1'!C171))</f>
        <v/>
      </c>
      <c r="BO169" s="1606" t="str">
        <f>IF(I169="","",I169)</f>
        <v/>
      </c>
      <c r="BP169" s="1855">
        <f>IF(ISNA(VLOOKUP(BM169,'JOURNÉE 1'!$BI$10:$BK$257,2,FALSE)),"",VLOOKUP(BM169,'JOURNÉE 1'!$BI$10:$BK$257,2,FALSE))</f>
        <v>0</v>
      </c>
      <c r="BQ169" s="1606" t="str">
        <f>IF(BO169="","",MIN(BO169:BP169))</f>
        <v/>
      </c>
      <c r="BR169" s="1851" t="str">
        <f>IF(BS169="","",MIN(BS169:BT169))</f>
        <v/>
      </c>
      <c r="BS169" s="1606" t="str">
        <f>IF('JOURNÉE 1'!L170=0,"",'JOURNÉE 1'!L170)</f>
        <v/>
      </c>
      <c r="BT169" s="1809" t="str">
        <f>IF(ISNA(VLOOKUP(BN169,'JOURNÉE 2'!$BE$10:$BF$257,2,FALSE)),"",VLOOKUP(BN169,'JOURNÉE 2'!$BE$10:$BF$257,2,FALSE))</f>
        <v/>
      </c>
      <c r="BU169" s="1606" t="str">
        <f>IF(BT169=BR169,"",BR169)</f>
        <v/>
      </c>
      <c r="BV169" s="1795" t="str">
        <f>IF(BP169=BQ169,"",BQ169)</f>
        <v/>
      </c>
      <c r="BW169" s="1797"/>
      <c r="BX169" s="474" t="str">
        <f t="shared" si="20"/>
        <v/>
      </c>
      <c r="BY169" s="475" t="str">
        <f>IF('JOURNÉE 1'!C170=0,"",'JOURNÉE 1'!C170)</f>
        <v/>
      </c>
      <c r="BZ169" s="7">
        <v>161</v>
      </c>
      <c r="CA169" s="1445" t="s">
        <v>652</v>
      </c>
      <c r="CB169" s="1446">
        <v>8.4</v>
      </c>
      <c r="CC169" s="1447" t="s">
        <v>2003</v>
      </c>
      <c r="CD169" s="17" t="s">
        <v>434</v>
      </c>
      <c r="CE169" s="882" t="str">
        <f t="shared" si="70"/>
        <v>MAX1</v>
      </c>
      <c r="CF169" s="878" t="s">
        <v>103</v>
      </c>
      <c r="CG169" s="7"/>
      <c r="CH169" s="94"/>
      <c r="CI169" s="1301" t="str">
        <f>IF(ISNA(VLOOKUP(CA169,'JOURNÉE 1'!$C$10:$AC$257,27,FALSE)),"",VLOOKUP(CA169,'JOURNÉE 1'!$C$10:$AC$257,27,FALSE))</f>
        <v/>
      </c>
      <c r="CJ169" s="465" t="str">
        <f>IF(ISNA(VLOOKUP(CA169,'JOURNÉE 2'!$C$10:$V$259,20,FALSE)),"",VLOOKUP(CA169,'JOURNÉE 2'!$C$10:$V$259,20,FALSE))</f>
        <v/>
      </c>
      <c r="CK169" s="1263" t="str">
        <f t="shared" si="48"/>
        <v/>
      </c>
      <c r="CL169" s="1266">
        <v>81</v>
      </c>
      <c r="CM169" s="476" t="s">
        <v>2029</v>
      </c>
      <c r="CN169" s="476">
        <v>88</v>
      </c>
      <c r="CO169" s="476" t="s">
        <v>2029</v>
      </c>
      <c r="CP169" s="476"/>
      <c r="CQ169" s="476"/>
      <c r="CR169" s="476"/>
      <c r="CS169" s="476"/>
      <c r="CT169" s="476"/>
      <c r="CU169" s="477"/>
      <c r="CV169" s="476"/>
      <c r="CW169" s="1270"/>
      <c r="CX169" s="11"/>
      <c r="CY169" s="1551"/>
      <c r="CZ169" s="7" t="str">
        <f>IF('JOURNÉE 1'!C98="","",'JOURNÉE 1'!C98)</f>
        <v/>
      </c>
      <c r="DA169" s="7" t="str">
        <f t="shared" si="51"/>
        <v/>
      </c>
      <c r="DB169" s="7" t="str">
        <f>IF('JOURNÉE 1'!AC98=0,"",'JOURNÉE 1'!AC98)</f>
        <v/>
      </c>
      <c r="DC169" s="7" t="str">
        <f>IF('JOURNÉE 1'!AP98=0,"",'JOURNÉE 1'!AP98)</f>
        <v/>
      </c>
      <c r="DD169" s="17" t="str">
        <f>IF(ISNA(VLOOKUP(BY97,'JOURNÉE 2'!$C$82:$AJ$105,1,FALSE)),"",VLOOKUP(BY97,'JOURNÉE 2'!$C$82:$AJ$105,1,FALSE))</f>
        <v/>
      </c>
      <c r="DE169" s="7" t="str">
        <f t="array" ref="DE169">IFERROR(INDEX(DD$153:DD$176,SMALL(IF(FREQUENCY(IF(DD$153:DD$200&lt;&gt;"",MATCH(DD$153:DD$200,DD$153:DD$200,0),""),ROW(DD$153:DD$200)-153)&gt;1,ROW(DD$153:DD$200)-153,""),ROW(A17))),"")</f>
        <v/>
      </c>
      <c r="DF169" s="468" t="str">
        <f t="array" ref="DF169">IF(DE169="","",MIN(IF(CZ$153:CZ$200=$DE169,DB$153:DB$200,"")))</f>
        <v/>
      </c>
      <c r="DG169" s="468" t="str">
        <f t="array" ref="DG169">IF(DE169="","",MIN(IF(CZ$153:CZ$200=$DE169,DC$153:DC$200,"")))</f>
        <v/>
      </c>
      <c r="DH169" s="7" t="str">
        <f>IF(ISNA(VLOOKUP(DD169,'JOURNÉE 1'!$C$82:$AC$105,24,FALSE)),"",VLOOKUP(DD169,'JOURNÉE 1'!$C$82:$AC$105,24,FALSE))</f>
        <v/>
      </c>
      <c r="DI169" s="7" t="str">
        <f>IF(ISNA(VLOOKUP(DD169,'JOURNÉE 1'!$C$82:$AP$105,35,FALSE)),"",VLOOKUP(DD169,'JOURNÉE 1'!$C$82:$AP$105,35,FALSE))</f>
        <v/>
      </c>
      <c r="DJ169" s="7" t="str">
        <f t="shared" si="24"/>
        <v/>
      </c>
      <c r="DK169" s="7" t="str">
        <f t="shared" si="25"/>
        <v/>
      </c>
      <c r="DL169" s="7" t="str">
        <f t="shared" si="26"/>
        <v/>
      </c>
      <c r="DM169" s="468" t="str">
        <f t="shared" si="27"/>
        <v/>
      </c>
      <c r="DN169" s="7" t="str">
        <f t="shared" si="28"/>
        <v/>
      </c>
      <c r="DO169" s="7"/>
      <c r="DP169" s="7"/>
      <c r="DQ169" s="7"/>
      <c r="DR169" s="11"/>
      <c r="DS169" s="475"/>
      <c r="DT169" s="7"/>
      <c r="DU169" s="7"/>
      <c r="DV169" s="7" t="str">
        <f>IF(DT169="","",IF(DT169=0,"",IF(DT169="AB","",RANK(DT169,$DT$9:$DT$151,1)+COUNTIF($DT$9:DT169,DT169)-1)))</f>
        <v/>
      </c>
      <c r="DW169" s="7"/>
      <c r="DX169" s="7"/>
      <c r="DY169" s="7"/>
      <c r="DZ169" s="7"/>
      <c r="EA169" s="7" t="str">
        <f>IF(DY169="","",IF(DY169=0,"",IF(DY169="AB","",RANK(DY169,$DY$9:$DY$151,1)+COUNTIF($DY$9:DY169,DY169)-1)))</f>
        <v/>
      </c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</row>
    <row r="170" spans="1:163" ht="15.75" customHeight="1" x14ac:dyDescent="0.4">
      <c r="A170" s="1639"/>
      <c r="B170" s="1483"/>
      <c r="C170" s="232" t="str">
        <f>IF(ISBLANK('JOURNÉE 2'!C171),"",'JOURNÉE 2'!C171)</f>
        <v/>
      </c>
      <c r="D170" s="98" t="str">
        <f>IF(ISBLANK('JOURNÉE 2'!D171),"",'JOURNÉE 2'!D171)</f>
        <v/>
      </c>
      <c r="E170" s="98" t="str">
        <f>IF(ISBLANK('JOURNÉE 2'!E171),"",'JOURNÉE 2'!E171)</f>
        <v/>
      </c>
      <c r="F170" s="87" t="str">
        <f>IF(ISBLANK('JOURNÉE 2'!F171),"",'JOURNÉE 2'!F171)</f>
        <v/>
      </c>
      <c r="G170" s="87" t="str">
        <f>IF(ISBLANK('JOURNÉE 2'!G171),"",'JOURNÉE 2'!G171)</f>
        <v/>
      </c>
      <c r="H170" s="470" t="str">
        <f>IF(ISBLANK('JOURNÉE 2'!I171),"",'JOURNÉE 2'!I171)</f>
        <v/>
      </c>
      <c r="I170" s="1833"/>
      <c r="J170" s="1465"/>
      <c r="K170" s="1465"/>
      <c r="L170" s="1465"/>
      <c r="M170" s="87"/>
      <c r="N170" s="87"/>
      <c r="O170" s="87"/>
      <c r="P170" s="87"/>
      <c r="Q170" s="1847"/>
      <c r="R170" s="1465"/>
      <c r="S170" s="1465"/>
      <c r="T170" s="1465"/>
      <c r="U170" s="1465"/>
      <c r="V170" s="1465"/>
      <c r="W170" s="279" t="str">
        <f>IF(ISBLANK('JOURNÉE 2'!U171),"",'JOURNÉE 2'!U171)</f>
        <v/>
      </c>
      <c r="X170" s="83" t="str">
        <f t="shared" si="0"/>
        <v/>
      </c>
      <c r="Y170" s="140" t="str">
        <f>IF('JOURNÉE 1'!AB171=0,"",'JOURNÉE 1'!AB171)</f>
        <v/>
      </c>
      <c r="Z170" s="83" t="str">
        <f t="shared" si="1"/>
        <v/>
      </c>
      <c r="AA170" s="83" t="str">
        <f t="shared" si="71"/>
        <v/>
      </c>
      <c r="AB170" s="118" t="str">
        <f t="shared" si="72"/>
        <v/>
      </c>
      <c r="AC170" s="83" t="str">
        <f t="shared" si="3"/>
        <v/>
      </c>
      <c r="AD170" s="83" t="str">
        <f>IF('JOURNÉE 1'!AG171="","",'JOURNÉE 1'!AG171)</f>
        <v/>
      </c>
      <c r="AE170" s="455" t="str">
        <f t="shared" si="4"/>
        <v/>
      </c>
      <c r="AF170" s="471" t="str">
        <f t="shared" si="67"/>
        <v/>
      </c>
      <c r="AG170" s="471" t="str">
        <f t="shared" si="6"/>
        <v/>
      </c>
      <c r="AH170" s="471"/>
      <c r="AI170" s="471"/>
      <c r="AJ170" s="83"/>
      <c r="AK170" s="140"/>
      <c r="AL170" s="276" t="str">
        <f t="shared" si="7"/>
        <v/>
      </c>
      <c r="AM170" s="83" t="str">
        <f t="shared" si="8"/>
        <v/>
      </c>
      <c r="AN170" s="471" t="str">
        <f t="shared" si="68"/>
        <v/>
      </c>
      <c r="AO170" s="471" t="str">
        <f t="shared" si="10"/>
        <v/>
      </c>
      <c r="AP170" s="457" t="str">
        <f t="shared" si="11"/>
        <v/>
      </c>
      <c r="AQ170" s="270" t="str">
        <f>IF('JOURNÉE 1'!AP171="","",'JOURNÉE 1'!AP171)</f>
        <v/>
      </c>
      <c r="AR170" s="270" t="str">
        <f>IF('JOURNÉE 1'!AT171="","",'JOURNÉE 1'!AT171)</f>
        <v/>
      </c>
      <c r="AS170" s="270" t="str">
        <f t="shared" si="61"/>
        <v/>
      </c>
      <c r="AT170" s="270" t="str">
        <f t="shared" si="13"/>
        <v/>
      </c>
      <c r="AU170" s="270"/>
      <c r="AV170" s="286"/>
      <c r="AW170" s="270"/>
      <c r="AX170" s="270"/>
      <c r="AY170" s="270" t="str">
        <f t="shared" si="69"/>
        <v/>
      </c>
      <c r="AZ170" s="271" t="str">
        <f t="shared" si="15"/>
        <v/>
      </c>
      <c r="BA170" s="272" t="str">
        <f t="shared" si="16"/>
        <v/>
      </c>
      <c r="BB170" s="273" t="str">
        <f t="shared" si="73"/>
        <v/>
      </c>
      <c r="BC170" s="472" t="str">
        <f t="shared" si="18"/>
        <v/>
      </c>
      <c r="BD170" s="319"/>
      <c r="BE170" s="278" t="str">
        <f t="shared" si="19"/>
        <v/>
      </c>
      <c r="BF170" s="1639"/>
      <c r="BG170" s="1639"/>
      <c r="BH170" s="1833"/>
      <c r="BI170" s="1465"/>
      <c r="BJ170" s="1849"/>
      <c r="BK170" s="277"/>
      <c r="BL170" s="516"/>
      <c r="BM170" s="1723"/>
      <c r="BN170" s="1528"/>
      <c r="BO170" s="1528"/>
      <c r="BP170" s="1528"/>
      <c r="BQ170" s="1528"/>
      <c r="BR170" s="1852"/>
      <c r="BS170" s="1528"/>
      <c r="BT170" s="1514"/>
      <c r="BU170" s="1528"/>
      <c r="BV170" s="1796"/>
      <c r="BW170" s="1798"/>
      <c r="BX170" s="474" t="str">
        <f t="shared" si="20"/>
        <v/>
      </c>
      <c r="BY170" s="475" t="str">
        <f>IF('JOURNÉE 1'!C171=0,"",'JOURNÉE 1'!C171)</f>
        <v/>
      </c>
      <c r="BZ170" s="7">
        <v>162</v>
      </c>
      <c r="CA170" s="1445" t="s">
        <v>653</v>
      </c>
      <c r="CB170" s="1446">
        <v>6.8</v>
      </c>
      <c r="CC170" s="1447" t="s">
        <v>654</v>
      </c>
      <c r="CD170" s="17" t="s">
        <v>434</v>
      </c>
      <c r="CE170" s="882" t="str">
        <f t="shared" si="70"/>
        <v>MAX1</v>
      </c>
      <c r="CF170" s="878" t="s">
        <v>651</v>
      </c>
      <c r="CG170" s="7"/>
      <c r="CH170" s="94"/>
      <c r="CI170" s="1301" t="str">
        <f>IF(ISNA(VLOOKUP(CA170,'JOURNÉE 1'!$C$10:$AC$257,27,FALSE)),"",VLOOKUP(CA170,'JOURNÉE 1'!$C$10:$AC$257,27,FALSE))</f>
        <v/>
      </c>
      <c r="CJ170" s="465" t="str">
        <f>IF(ISNA(VLOOKUP(CA170,'JOURNÉE 2'!$C$10:$V$259,20,FALSE)),"",VLOOKUP(CA170,'JOURNÉE 2'!$C$10:$V$259,20,FALSE))</f>
        <v/>
      </c>
      <c r="CK170" s="1263" t="str">
        <f t="shared" si="48"/>
        <v/>
      </c>
      <c r="CL170" s="1266">
        <v>77</v>
      </c>
      <c r="CM170" s="476" t="s">
        <v>2029</v>
      </c>
      <c r="CN170" s="476" t="s">
        <v>2029</v>
      </c>
      <c r="CO170" s="476" t="s">
        <v>2029</v>
      </c>
      <c r="CP170" s="476"/>
      <c r="CQ170" s="476"/>
      <c r="CR170" s="476"/>
      <c r="CS170" s="476"/>
      <c r="CT170" s="476"/>
      <c r="CU170" s="477"/>
      <c r="CV170" s="476"/>
      <c r="CW170" s="1270"/>
      <c r="CX170" s="11"/>
      <c r="CY170" s="1551"/>
      <c r="CZ170" s="7" t="str">
        <f>IF('JOURNÉE 1'!C99="","",'JOURNÉE 1'!C99)</f>
        <v/>
      </c>
      <c r="DA170" s="7" t="str">
        <f t="shared" si="51"/>
        <v/>
      </c>
      <c r="DB170" s="7" t="str">
        <f>IF('JOURNÉE 1'!AC99=0,"",'JOURNÉE 1'!AC99)</f>
        <v/>
      </c>
      <c r="DC170" s="7" t="str">
        <f>IF('JOURNÉE 1'!AP99=0,"",'JOURNÉE 1'!AP99)</f>
        <v/>
      </c>
      <c r="DD170" s="17" t="str">
        <f>IF(ISNA(VLOOKUP(BY98,'JOURNÉE 2'!$C$82:$AJ$105,1,FALSE)),"",VLOOKUP(BY98,'JOURNÉE 2'!$C$82:$AJ$105,1,FALSE))</f>
        <v/>
      </c>
      <c r="DE170" s="7" t="str">
        <f t="array" ref="DE170">IFERROR(INDEX(DD$153:DD$176,SMALL(IF(FREQUENCY(IF(DD$153:DD$200&lt;&gt;"",MATCH(DD$153:DD$200,DD$153:DD$200,0),""),ROW(DD$153:DD$200)-153)&gt;1,ROW(DD$153:DD$200)-153,""),ROW(A18))),"")</f>
        <v/>
      </c>
      <c r="DF170" s="468" t="str">
        <f t="array" ref="DF170">IF(DE170="","",MIN(IF(CZ$153:CZ$200=$DE170,DB$153:DB$200,"")))</f>
        <v/>
      </c>
      <c r="DG170" s="468" t="str">
        <f t="array" ref="DG170">IF(DE170="","",MIN(IF(CZ$153:CZ$200=$DE170,DC$153:DC$200,"")))</f>
        <v/>
      </c>
      <c r="DH170" s="7" t="str">
        <f>IF(ISNA(VLOOKUP(DD170,'JOURNÉE 1'!$C$82:$AC$105,24,FALSE)),"",VLOOKUP(DD170,'JOURNÉE 1'!$C$82:$AC$105,24,FALSE))</f>
        <v/>
      </c>
      <c r="DI170" s="7" t="str">
        <f>IF(ISNA(VLOOKUP(DD170,'JOURNÉE 1'!$C$82:$AP$105,35,FALSE)),"",VLOOKUP(DD170,'JOURNÉE 1'!$C$82:$AP$105,35,FALSE))</f>
        <v/>
      </c>
      <c r="DJ170" s="7" t="str">
        <f t="shared" si="24"/>
        <v/>
      </c>
      <c r="DK170" s="7" t="str">
        <f t="shared" si="25"/>
        <v/>
      </c>
      <c r="DL170" s="7" t="str">
        <f t="shared" si="26"/>
        <v/>
      </c>
      <c r="DM170" s="468" t="str">
        <f t="shared" si="27"/>
        <v/>
      </c>
      <c r="DN170" s="7" t="str">
        <f t="shared" si="28"/>
        <v/>
      </c>
      <c r="DO170" s="7"/>
      <c r="DP170" s="7"/>
      <c r="DQ170" s="7"/>
      <c r="DR170" s="11"/>
      <c r="DS170" s="475"/>
      <c r="DT170" s="7"/>
      <c r="DU170" s="7"/>
      <c r="DV170" s="7" t="str">
        <f>IF(DT170="","",IF(DT170=0,"",IF(DT170="AB","",RANK(DT170,$DT$9:$DT$151,1)+COUNTIF($DT$9:DT170,DT170)-1)))</f>
        <v/>
      </c>
      <c r="DW170" s="7"/>
      <c r="DX170" s="7"/>
      <c r="DY170" s="7"/>
      <c r="DZ170" s="7"/>
      <c r="EA170" s="7" t="str">
        <f>IF(DY170="","",IF(DY170=0,"",IF(DY170="AB","",RANK(DY170,$DY$9:$DY$151,1)+COUNTIF($DY$9:DY170,DY170)-1)))</f>
        <v/>
      </c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</row>
    <row r="171" spans="1:163" ht="15.75" customHeight="1" x14ac:dyDescent="0.4">
      <c r="A171" s="1639"/>
      <c r="B171" s="1831"/>
      <c r="C171" s="232" t="str">
        <f>IF(ISBLANK('JOURNÉE 2'!C172),"",'JOURNÉE 2'!C172)</f>
        <v/>
      </c>
      <c r="D171" s="98" t="str">
        <f>IF(ISBLANK('JOURNÉE 2'!D172),"",'JOURNÉE 2'!D172)</f>
        <v/>
      </c>
      <c r="E171" s="98" t="str">
        <f>IF(ISBLANK('JOURNÉE 2'!E172),"",'JOURNÉE 2'!E172)</f>
        <v/>
      </c>
      <c r="F171" s="87" t="str">
        <f>IF(ISBLANK('JOURNÉE 2'!F172),"",'JOURNÉE 2'!F172)</f>
        <v/>
      </c>
      <c r="G171" s="87" t="str">
        <f>IF(ISBLANK('JOURNÉE 2'!G172),"",'JOURNÉE 2'!G172)</f>
        <v/>
      </c>
      <c r="H171" s="470" t="str">
        <f>IF(ISBLANK('JOURNÉE 2'!I172),"",'JOURNÉE 2'!I172)</f>
        <v/>
      </c>
      <c r="I171" s="1834" t="str">
        <f>IF(ISBLANK('JOURNÉE 2'!K172),"",'JOURNÉE 2'!K172)</f>
        <v/>
      </c>
      <c r="J171" s="1466" t="str">
        <f>IF(OR(I171="",I171=0,I171=999),"",I171)</f>
        <v/>
      </c>
      <c r="K171" s="1466" t="str">
        <f>IF('JOURNÉE 1'!K172=0,"",'JOURNÉE 1'!K172)</f>
        <v/>
      </c>
      <c r="L171" s="1466" t="str">
        <f>IF(OR(K171="",K171=0,K171=999),"",K171)</f>
        <v/>
      </c>
      <c r="M171" s="87"/>
      <c r="N171" s="87"/>
      <c r="O171" s="87"/>
      <c r="P171" s="87"/>
      <c r="Q171" s="1846" t="str">
        <f>IF(I171="","",I171-$BE$5)</f>
        <v/>
      </c>
      <c r="R171" s="1815" t="str">
        <f>IF(I171="","",RANK(I171,($I$9:$K$260),1))</f>
        <v/>
      </c>
      <c r="S171" s="1815" t="str">
        <f>IF(R171&gt;20,"",IF(R171&lt;=190,40-((R171-1)*2),1))</f>
        <v/>
      </c>
      <c r="T171" s="1485" t="str">
        <f>IF(OR(I171=""),"",RANK(I171,($I$149:$I$182),1))</f>
        <v/>
      </c>
      <c r="U171" s="1485" t="str">
        <f>IF(OR(K171=""),"",RANK(K171,($K$149:$K$182),1))</f>
        <v/>
      </c>
      <c r="V171" s="1485" t="str">
        <f>IF(T171="","",IF(T171&gt;3,"",IF(T171=1,I171,IF(T171=2,I171,IF(T171=3,I171)))))</f>
        <v/>
      </c>
      <c r="W171" s="279" t="str">
        <f>IF(ISBLANK('JOURNÉE 2'!U172),"",'JOURNÉE 2'!U172)</f>
        <v/>
      </c>
      <c r="X171" s="83" t="str">
        <f t="shared" si="0"/>
        <v/>
      </c>
      <c r="Y171" s="140" t="str">
        <f>IF('JOURNÉE 1'!AB172=0,"",'JOURNÉE 1'!AB172)</f>
        <v/>
      </c>
      <c r="Z171" s="83" t="str">
        <f t="shared" si="1"/>
        <v/>
      </c>
      <c r="AA171" s="83" t="str">
        <f t="shared" si="71"/>
        <v/>
      </c>
      <c r="AB171" s="118" t="str">
        <f t="shared" si="72"/>
        <v/>
      </c>
      <c r="AC171" s="83" t="str">
        <f t="shared" si="3"/>
        <v/>
      </c>
      <c r="AD171" s="83" t="str">
        <f>IF('JOURNÉE 1'!AG172="","",'JOURNÉE 1'!AG172)</f>
        <v/>
      </c>
      <c r="AE171" s="455" t="str">
        <f t="shared" si="4"/>
        <v/>
      </c>
      <c r="AF171" s="471" t="str">
        <f t="shared" si="67"/>
        <v/>
      </c>
      <c r="AG171" s="471" t="str">
        <f t="shared" si="6"/>
        <v/>
      </c>
      <c r="AH171" s="471"/>
      <c r="AI171" s="471"/>
      <c r="AJ171" s="83"/>
      <c r="AK171" s="140"/>
      <c r="AL171" s="276" t="str">
        <f t="shared" si="7"/>
        <v/>
      </c>
      <c r="AM171" s="83" t="str">
        <f t="shared" si="8"/>
        <v/>
      </c>
      <c r="AN171" s="471" t="str">
        <f t="shared" si="68"/>
        <v/>
      </c>
      <c r="AO171" s="471" t="str">
        <f t="shared" si="10"/>
        <v/>
      </c>
      <c r="AP171" s="457" t="str">
        <f t="shared" si="11"/>
        <v/>
      </c>
      <c r="AQ171" s="270" t="str">
        <f>IF('JOURNÉE 1'!AP172="","",'JOURNÉE 1'!AP172)</f>
        <v/>
      </c>
      <c r="AR171" s="270" t="str">
        <f>IF('JOURNÉE 1'!AT172="","",'JOURNÉE 1'!AT172)</f>
        <v/>
      </c>
      <c r="AS171" s="270" t="str">
        <f t="shared" si="61"/>
        <v/>
      </c>
      <c r="AT171" s="270" t="str">
        <f t="shared" si="13"/>
        <v/>
      </c>
      <c r="AU171" s="270"/>
      <c r="AV171" s="286"/>
      <c r="AW171" s="270"/>
      <c r="AX171" s="270"/>
      <c r="AY171" s="270" t="str">
        <f t="shared" si="69"/>
        <v/>
      </c>
      <c r="AZ171" s="271" t="str">
        <f t="shared" si="15"/>
        <v/>
      </c>
      <c r="BA171" s="272" t="str">
        <f t="shared" si="16"/>
        <v/>
      </c>
      <c r="BB171" s="273" t="str">
        <f t="shared" si="73"/>
        <v/>
      </c>
      <c r="BC171" s="472" t="str">
        <f t="shared" si="18"/>
        <v/>
      </c>
      <c r="BD171" s="319"/>
      <c r="BE171" s="278" t="str">
        <f t="shared" si="19"/>
        <v/>
      </c>
      <c r="BF171" s="1639"/>
      <c r="BG171" s="1639"/>
      <c r="BH171" s="1823" t="str">
        <f>IF('JOURNÉE 1'!K172=0,"",'JOURNÉE 1'!K172)</f>
        <v/>
      </c>
      <c r="BI171" s="1815" t="str">
        <f>IF(ISBLANK('JOURNÉE 2'!K186),"",'JOURNÉE 2'!K186)</f>
        <v/>
      </c>
      <c r="BJ171" s="1817" t="str">
        <f>IF(BW171="","",BW171)</f>
        <v/>
      </c>
      <c r="BK171" s="277"/>
      <c r="BL171" s="516"/>
      <c r="BM171" s="1513" t="str">
        <f>IF(OR(C171="",C172=""),"",CONCATENATE(C171,C172))</f>
        <v/>
      </c>
      <c r="BN171" s="1606" t="str">
        <f>IF(OR('JOURNÉE 1'!C172="",'JOURNÉE 1'!C173=""),"",CONCATENATE('JOURNÉE 1'!C172,'JOURNÉE 1'!C173))</f>
        <v/>
      </c>
      <c r="BO171" s="1606" t="str">
        <f>IF(I171="","",I171)</f>
        <v/>
      </c>
      <c r="BP171" s="1855">
        <f>IF(ISNA(VLOOKUP(BM171,'JOURNÉE 1'!$BI$10:$BK$257,2,FALSE)),"",VLOOKUP(BM171,'JOURNÉE 1'!$BI$10:$BK$257,2,FALSE))</f>
        <v>0</v>
      </c>
      <c r="BQ171" s="1606" t="str">
        <f>IF(BO171="","",MIN(BO171:BP171))</f>
        <v/>
      </c>
      <c r="BR171" s="1851" t="str">
        <f>IF(BS171="","",MIN(BS171:BT171))</f>
        <v/>
      </c>
      <c r="BS171" s="1606" t="str">
        <f>IF('JOURNÉE 1'!L172=0,"",'JOURNÉE 1'!L172)</f>
        <v/>
      </c>
      <c r="BT171" s="1809" t="str">
        <f>IF(ISNA(VLOOKUP(BN171,'JOURNÉE 2'!$BE$10:$BF$257,2,FALSE)),"",VLOOKUP(BN171,'JOURNÉE 2'!$BE$10:$BF$257,2,FALSE))</f>
        <v/>
      </c>
      <c r="BU171" s="1606" t="str">
        <f>IF(BT171=BR171,"",BR171)</f>
        <v/>
      </c>
      <c r="BV171" s="1795" t="str">
        <f>IF(BP171=BQ171,"",BQ171)</f>
        <v/>
      </c>
      <c r="BW171" s="1797"/>
      <c r="BX171" s="474" t="str">
        <f t="shared" si="20"/>
        <v/>
      </c>
      <c r="BY171" s="475" t="str">
        <f>IF('JOURNÉE 1'!C172=0,"",'JOURNÉE 1'!C172)</f>
        <v/>
      </c>
      <c r="BZ171" s="7">
        <v>163</v>
      </c>
      <c r="CA171" s="1445" t="s">
        <v>655</v>
      </c>
      <c r="CB171" s="1446">
        <v>22.3</v>
      </c>
      <c r="CC171" s="1447" t="s">
        <v>656</v>
      </c>
      <c r="CD171" s="17" t="s">
        <v>434</v>
      </c>
      <c r="CE171" s="882" t="str">
        <f t="shared" si="70"/>
        <v>MAX2</v>
      </c>
      <c r="CF171" s="878" t="s">
        <v>652</v>
      </c>
      <c r="CG171" s="7"/>
      <c r="CH171" s="94"/>
      <c r="CI171" s="1301" t="str">
        <f>IF(ISNA(VLOOKUP(CA171,'JOURNÉE 1'!$C$10:$AC$257,27,FALSE)),"",VLOOKUP(CA171,'JOURNÉE 1'!$C$10:$AC$257,27,FALSE))</f>
        <v/>
      </c>
      <c r="CJ171" s="465" t="str">
        <f>IF(ISNA(VLOOKUP(CA171,'JOURNÉE 2'!$C$10:$V$259,20,FALSE)),"",VLOOKUP(CA171,'JOURNÉE 2'!$C$10:$V$259,20,FALSE))</f>
        <v/>
      </c>
      <c r="CK171" s="1263" t="str">
        <f t="shared" si="48"/>
        <v/>
      </c>
      <c r="CL171" s="1266">
        <v>88</v>
      </c>
      <c r="CM171" s="476" t="s">
        <v>2029</v>
      </c>
      <c r="CN171" s="476" t="s">
        <v>2029</v>
      </c>
      <c r="CO171" s="476" t="s">
        <v>2029</v>
      </c>
      <c r="CP171" s="476"/>
      <c r="CQ171" s="476"/>
      <c r="CR171" s="476"/>
      <c r="CS171" s="476"/>
      <c r="CT171" s="476"/>
      <c r="CU171" s="477"/>
      <c r="CV171" s="476"/>
      <c r="CW171" s="1270"/>
      <c r="CX171" s="11"/>
      <c r="CY171" s="1551"/>
      <c r="CZ171" s="7" t="str">
        <f>IF('JOURNÉE 1'!C100="","",'JOURNÉE 1'!C100)</f>
        <v/>
      </c>
      <c r="DA171" s="7" t="str">
        <f t="shared" si="51"/>
        <v/>
      </c>
      <c r="DB171" s="7" t="str">
        <f>IF('JOURNÉE 1'!AC100=0,"",'JOURNÉE 1'!AC100)</f>
        <v/>
      </c>
      <c r="DC171" s="7" t="str">
        <f>IF('JOURNÉE 1'!AP100=0,"",'JOURNÉE 1'!AP100)</f>
        <v/>
      </c>
      <c r="DD171" s="17" t="str">
        <f>IF(ISNA(VLOOKUP(BY99,'JOURNÉE 2'!$C$82:$AJ$105,1,FALSE)),"",VLOOKUP(BY99,'JOURNÉE 2'!$C$82:$AJ$105,1,FALSE))</f>
        <v/>
      </c>
      <c r="DE171" s="7" t="str">
        <f t="array" ref="DE171">IFERROR(INDEX(DD$153:DD$176,SMALL(IF(FREQUENCY(IF(DD$153:DD$200&lt;&gt;"",MATCH(DD$153:DD$200,DD$153:DD$200,0),""),ROW(DD$153:DD$200)-153)&gt;1,ROW(DD$153:DD$200)-153,""),ROW(A19))),"")</f>
        <v/>
      </c>
      <c r="DF171" s="468" t="str">
        <f t="array" ref="DF171">IF(DE171="","",MIN(IF(CZ$153:CZ$200=$DE171,DB$153:DB$200,"")))</f>
        <v/>
      </c>
      <c r="DG171" s="468" t="str">
        <f t="array" ref="DG171">IF(DE171="","",MIN(IF(CZ$153:CZ$200=$DE171,DC$153:DC$200,"")))</f>
        <v/>
      </c>
      <c r="DH171" s="7" t="str">
        <f>IF(ISNA(VLOOKUP(DD171,'JOURNÉE 1'!$C$82:$AC$105,24,FALSE)),"",VLOOKUP(DD171,'JOURNÉE 1'!$C$82:$AC$105,24,FALSE))</f>
        <v/>
      </c>
      <c r="DI171" s="7" t="str">
        <f>IF(ISNA(VLOOKUP(DD171,'JOURNÉE 1'!$C$82:$AP$105,35,FALSE)),"",VLOOKUP(DD171,'JOURNÉE 1'!$C$82:$AP$105,35,FALSE))</f>
        <v/>
      </c>
      <c r="DJ171" s="7" t="str">
        <f t="shared" si="24"/>
        <v/>
      </c>
      <c r="DK171" s="7" t="str">
        <f t="shared" si="25"/>
        <v/>
      </c>
      <c r="DL171" s="7" t="str">
        <f t="shared" si="26"/>
        <v/>
      </c>
      <c r="DM171" s="468" t="str">
        <f t="shared" si="27"/>
        <v/>
      </c>
      <c r="DN171" s="7" t="str">
        <f t="shared" si="28"/>
        <v/>
      </c>
      <c r="DO171" s="7"/>
      <c r="DP171" s="7"/>
      <c r="DQ171" s="7"/>
      <c r="DR171" s="11"/>
      <c r="DS171" s="475"/>
      <c r="DT171" s="7"/>
      <c r="DU171" s="7"/>
      <c r="DV171" s="7" t="str">
        <f>IF(DT171="","",IF(DT171=0,"",IF(DT171="AB","",RANK(DT171,$DT$9:$DT$151,1)+COUNTIF($DT$9:DT171,DT171)-1)))</f>
        <v/>
      </c>
      <c r="DW171" s="7"/>
      <c r="DX171" s="7"/>
      <c r="DY171" s="7"/>
      <c r="DZ171" s="7"/>
      <c r="EA171" s="7" t="str">
        <f>IF(DY171="","",IF(DY171=0,"",IF(DY171="AB","",RANK(DY171,$DY$9:$DY$151,1)+COUNTIF($DY$9:DY171,DY171)-1)))</f>
        <v/>
      </c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</row>
    <row r="172" spans="1:163" ht="15.75" customHeight="1" x14ac:dyDescent="0.4">
      <c r="A172" s="1639"/>
      <c r="B172" s="1483"/>
      <c r="C172" s="232" t="str">
        <f>IF(ISBLANK('JOURNÉE 2'!C173),"",'JOURNÉE 2'!C173)</f>
        <v/>
      </c>
      <c r="D172" s="98" t="str">
        <f>IF(ISBLANK('JOURNÉE 2'!D173),"",'JOURNÉE 2'!D173)</f>
        <v/>
      </c>
      <c r="E172" s="98" t="str">
        <f>IF(ISBLANK('JOURNÉE 2'!E173),"",'JOURNÉE 2'!E173)</f>
        <v/>
      </c>
      <c r="F172" s="87" t="str">
        <f>IF(ISBLANK('JOURNÉE 2'!F173),"",'JOURNÉE 2'!F173)</f>
        <v/>
      </c>
      <c r="G172" s="87" t="str">
        <f>IF(ISBLANK('JOURNÉE 2'!G173),"",'JOURNÉE 2'!G173)</f>
        <v/>
      </c>
      <c r="H172" s="470" t="str">
        <f>IF(ISBLANK('JOURNÉE 2'!I173),"",'JOURNÉE 2'!I173)</f>
        <v/>
      </c>
      <c r="I172" s="1833"/>
      <c r="J172" s="1465"/>
      <c r="K172" s="1465"/>
      <c r="L172" s="1465"/>
      <c r="M172" s="87"/>
      <c r="N172" s="87"/>
      <c r="O172" s="87"/>
      <c r="P172" s="87"/>
      <c r="Q172" s="1847"/>
      <c r="R172" s="1465"/>
      <c r="S172" s="1465"/>
      <c r="T172" s="1465"/>
      <c r="U172" s="1465"/>
      <c r="V172" s="1465"/>
      <c r="W172" s="279" t="str">
        <f>IF(ISBLANK('JOURNÉE 2'!U173),"",'JOURNÉE 2'!U173)</f>
        <v/>
      </c>
      <c r="X172" s="83" t="str">
        <f t="shared" si="0"/>
        <v/>
      </c>
      <c r="Y172" s="140" t="str">
        <f>IF('JOURNÉE 1'!AB173=0,"",'JOURNÉE 1'!AB173)</f>
        <v/>
      </c>
      <c r="Z172" s="83" t="str">
        <f t="shared" si="1"/>
        <v/>
      </c>
      <c r="AA172" s="83" t="str">
        <f t="shared" si="71"/>
        <v/>
      </c>
      <c r="AB172" s="118" t="str">
        <f t="shared" si="72"/>
        <v/>
      </c>
      <c r="AC172" s="83" t="str">
        <f t="shared" si="3"/>
        <v/>
      </c>
      <c r="AD172" s="83" t="str">
        <f>IF('JOURNÉE 1'!AG173="","",'JOURNÉE 1'!AG173)</f>
        <v/>
      </c>
      <c r="AE172" s="455" t="str">
        <f t="shared" si="4"/>
        <v/>
      </c>
      <c r="AF172" s="471" t="str">
        <f t="shared" si="67"/>
        <v/>
      </c>
      <c r="AG172" s="471" t="str">
        <f t="shared" si="6"/>
        <v/>
      </c>
      <c r="AH172" s="471"/>
      <c r="AI172" s="471"/>
      <c r="AJ172" s="83"/>
      <c r="AK172" s="140"/>
      <c r="AL172" s="276" t="str">
        <f t="shared" si="7"/>
        <v/>
      </c>
      <c r="AM172" s="83" t="str">
        <f t="shared" si="8"/>
        <v/>
      </c>
      <c r="AN172" s="471" t="str">
        <f t="shared" si="68"/>
        <v/>
      </c>
      <c r="AO172" s="471" t="str">
        <f t="shared" si="10"/>
        <v/>
      </c>
      <c r="AP172" s="457" t="str">
        <f t="shared" si="11"/>
        <v/>
      </c>
      <c r="AQ172" s="270" t="str">
        <f>IF('JOURNÉE 1'!AP173="","",'JOURNÉE 1'!AP173)</f>
        <v/>
      </c>
      <c r="AR172" s="270" t="str">
        <f>IF('JOURNÉE 1'!AT173="","",'JOURNÉE 1'!AT173)</f>
        <v/>
      </c>
      <c r="AS172" s="270" t="str">
        <f t="shared" si="61"/>
        <v/>
      </c>
      <c r="AT172" s="270" t="str">
        <f t="shared" si="13"/>
        <v/>
      </c>
      <c r="AU172" s="270"/>
      <c r="AV172" s="286"/>
      <c r="AW172" s="270"/>
      <c r="AX172" s="270"/>
      <c r="AY172" s="270" t="str">
        <f t="shared" si="69"/>
        <v/>
      </c>
      <c r="AZ172" s="271" t="str">
        <f t="shared" si="15"/>
        <v/>
      </c>
      <c r="BA172" s="272" t="str">
        <f t="shared" si="16"/>
        <v/>
      </c>
      <c r="BB172" s="273" t="str">
        <f t="shared" si="73"/>
        <v/>
      </c>
      <c r="BC172" s="472" t="str">
        <f t="shared" si="18"/>
        <v/>
      </c>
      <c r="BD172" s="319"/>
      <c r="BE172" s="278" t="str">
        <f t="shared" si="19"/>
        <v/>
      </c>
      <c r="BF172" s="1639"/>
      <c r="BG172" s="1639"/>
      <c r="BH172" s="1833"/>
      <c r="BI172" s="1465"/>
      <c r="BJ172" s="1849"/>
      <c r="BK172" s="277"/>
      <c r="BL172" s="516"/>
      <c r="BM172" s="1723"/>
      <c r="BN172" s="1528"/>
      <c r="BO172" s="1528"/>
      <c r="BP172" s="1528"/>
      <c r="BQ172" s="1528"/>
      <c r="BR172" s="1852"/>
      <c r="BS172" s="1528"/>
      <c r="BT172" s="1514"/>
      <c r="BU172" s="1528"/>
      <c r="BV172" s="1796"/>
      <c r="BW172" s="1798"/>
      <c r="BX172" s="474" t="str">
        <f t="shared" si="20"/>
        <v/>
      </c>
      <c r="BY172" s="475" t="str">
        <f>IF('JOURNÉE 1'!C173=0,"",'JOURNÉE 1'!C173)</f>
        <v/>
      </c>
      <c r="BZ172" s="7">
        <v>164</v>
      </c>
      <c r="CA172" s="1445" t="s">
        <v>657</v>
      </c>
      <c r="CB172" s="1446">
        <v>36</v>
      </c>
      <c r="CC172" s="1447" t="s">
        <v>658</v>
      </c>
      <c r="CD172" s="17" t="s">
        <v>434</v>
      </c>
      <c r="CE172" s="882" t="str">
        <f t="shared" si="70"/>
        <v>MAX3</v>
      </c>
      <c r="CF172" s="878" t="s">
        <v>653</v>
      </c>
      <c r="CG172" s="7"/>
      <c r="CH172" s="94"/>
      <c r="CI172" s="1301" t="str">
        <f>IF(ISNA(VLOOKUP(CA172,'JOURNÉE 1'!$C$10:$AC$257,27,FALSE)),"",VLOOKUP(CA172,'JOURNÉE 1'!$C$10:$AC$257,27,FALSE))</f>
        <v/>
      </c>
      <c r="CJ172" s="465" t="str">
        <f>IF(ISNA(VLOOKUP(CA172,'JOURNÉE 2'!$C$10:$V$259,20,FALSE)),"",VLOOKUP(CA172,'JOURNÉE 2'!$C$10:$V$259,20,FALSE))</f>
        <v/>
      </c>
      <c r="CK172" s="1263" t="str">
        <f t="shared" si="48"/>
        <v/>
      </c>
      <c r="CL172" s="1266" t="s">
        <v>2029</v>
      </c>
      <c r="CM172" s="476" t="s">
        <v>2029</v>
      </c>
      <c r="CN172" s="476" t="s">
        <v>2029</v>
      </c>
      <c r="CO172" s="476" t="s">
        <v>2029</v>
      </c>
      <c r="CP172" s="476"/>
      <c r="CQ172" s="476"/>
      <c r="CR172" s="476"/>
      <c r="CS172" s="476"/>
      <c r="CT172" s="476"/>
      <c r="CU172" s="477"/>
      <c r="CV172" s="476"/>
      <c r="CW172" s="1270"/>
      <c r="CX172" s="11"/>
      <c r="CY172" s="1551"/>
      <c r="CZ172" s="7" t="str">
        <f>IF('JOURNÉE 1'!C101="","",'JOURNÉE 1'!C101)</f>
        <v/>
      </c>
      <c r="DA172" s="7" t="str">
        <f t="shared" si="51"/>
        <v/>
      </c>
      <c r="DB172" s="7" t="str">
        <f>IF('JOURNÉE 1'!AC101=0,"",'JOURNÉE 1'!AC101)</f>
        <v/>
      </c>
      <c r="DC172" s="7" t="str">
        <f>IF('JOURNÉE 1'!AP101=0,"",'JOURNÉE 1'!AP101)</f>
        <v/>
      </c>
      <c r="DD172" s="17" t="str">
        <f>IF(ISNA(VLOOKUP(BY100,'JOURNÉE 2'!$C$82:$AJ$105,1,FALSE)),"",VLOOKUP(BY100,'JOURNÉE 2'!$C$82:$AJ$105,1,FALSE))</f>
        <v/>
      </c>
      <c r="DE172" s="7" t="str">
        <f t="array" ref="DE172">IFERROR(INDEX(DD$153:DD$176,SMALL(IF(FREQUENCY(IF(DD$153:DD$200&lt;&gt;"",MATCH(DD$153:DD$200,DD$153:DD$200,0),""),ROW(DD$153:DD$200)-153)&gt;1,ROW(DD$153:DD$200)-153,""),ROW(A20))),"")</f>
        <v/>
      </c>
      <c r="DF172" s="468" t="str">
        <f t="array" ref="DF172">IF(DE172="","",MIN(IF(CZ$153:CZ$200=$DE172,DB$153:DB$200,"")))</f>
        <v/>
      </c>
      <c r="DG172" s="468" t="str">
        <f t="array" ref="DG172">IF(DE172="","",MIN(IF(CZ$153:CZ$200=$DE172,DC$153:DC$200,"")))</f>
        <v/>
      </c>
      <c r="DH172" s="7" t="str">
        <f>IF(ISNA(VLOOKUP(DD172,'JOURNÉE 1'!$C$82:$AC$105,24,FALSE)),"",VLOOKUP(DD172,'JOURNÉE 1'!$C$82:$AC$105,24,FALSE))</f>
        <v/>
      </c>
      <c r="DI172" s="7" t="str">
        <f>IF(ISNA(VLOOKUP(DD172,'JOURNÉE 1'!$C$82:$AP$105,35,FALSE)),"",VLOOKUP(DD172,'JOURNÉE 1'!$C$82:$AP$105,35,FALSE))</f>
        <v/>
      </c>
      <c r="DJ172" s="7" t="str">
        <f t="shared" si="24"/>
        <v/>
      </c>
      <c r="DK172" s="7" t="str">
        <f t="shared" si="25"/>
        <v/>
      </c>
      <c r="DL172" s="7" t="str">
        <f t="shared" si="26"/>
        <v/>
      </c>
      <c r="DM172" s="468" t="str">
        <f t="shared" si="27"/>
        <v/>
      </c>
      <c r="DN172" s="7" t="str">
        <f t="shared" si="28"/>
        <v/>
      </c>
      <c r="DO172" s="7"/>
      <c r="DP172" s="7"/>
      <c r="DQ172" s="7"/>
      <c r="DR172" s="11"/>
      <c r="DS172" s="475"/>
      <c r="DT172" s="7"/>
      <c r="DU172" s="7"/>
      <c r="DV172" s="7" t="str">
        <f>IF(DT172="","",IF(DT172=0,"",IF(DT172="AB","",RANK(DT172,$DT$9:$DT$151,1)+COUNTIF($DT$9:DT172,DT172)-1)))</f>
        <v/>
      </c>
      <c r="DW172" s="7"/>
      <c r="DX172" s="7"/>
      <c r="DY172" s="7"/>
      <c r="DZ172" s="7"/>
      <c r="EA172" s="7" t="str">
        <f>IF(DY172="","",IF(DY172=0,"",IF(DY172="AB","",RANK(DY172,$DY$9:$DY$151,1)+COUNTIF($DY$9:DY172,DY172)-1)))</f>
        <v/>
      </c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3" spans="1:163" ht="15.75" customHeight="1" x14ac:dyDescent="0.4">
      <c r="A173" s="1639"/>
      <c r="B173" s="1830"/>
      <c r="C173" s="232" t="str">
        <f>IF(ISBLANK('JOURNÉE 2'!C174),"",'JOURNÉE 2'!C174)</f>
        <v/>
      </c>
      <c r="D173" s="98" t="str">
        <f>IF(ISBLANK('JOURNÉE 2'!D174),"",'JOURNÉE 2'!D174)</f>
        <v/>
      </c>
      <c r="E173" s="98" t="str">
        <f>IF(ISBLANK('JOURNÉE 2'!E174),"",'JOURNÉE 2'!E174)</f>
        <v/>
      </c>
      <c r="F173" s="87" t="str">
        <f>IF(ISBLANK('JOURNÉE 2'!F174),"",'JOURNÉE 2'!F174)</f>
        <v/>
      </c>
      <c r="G173" s="87" t="str">
        <f>IF(ISBLANK('JOURNÉE 2'!G174),"",'JOURNÉE 2'!G174)</f>
        <v/>
      </c>
      <c r="H173" s="470" t="str">
        <f>IF(ISBLANK('JOURNÉE 2'!I174),"",'JOURNÉE 2'!I174)</f>
        <v/>
      </c>
      <c r="I173" s="1823" t="str">
        <f>IF(ISBLANK('JOURNÉE 2'!K174),"",'JOURNÉE 2'!K174)</f>
        <v/>
      </c>
      <c r="J173" s="1815" t="str">
        <f>IF(OR(I173="",I173=0,I173=999),"",I173)</f>
        <v/>
      </c>
      <c r="K173" s="1815" t="str">
        <f>IF('JOURNÉE 1'!K174=0,"",'JOURNÉE 1'!K174)</f>
        <v/>
      </c>
      <c r="L173" s="1815" t="str">
        <f>IF(OR(K173="",K173=0,K173=999),"",K173)</f>
        <v/>
      </c>
      <c r="M173" s="87"/>
      <c r="N173" s="87"/>
      <c r="O173" s="87"/>
      <c r="P173" s="87"/>
      <c r="Q173" s="1846" t="str">
        <f>IF(I173="","",I173-$BE$5)</f>
        <v/>
      </c>
      <c r="R173" s="1815" t="str">
        <f>IF(I173="","",RANK(I173,($I$9:$K$260),1))</f>
        <v/>
      </c>
      <c r="S173" s="1815" t="str">
        <f>IF(R173&gt;20,"",IF(R173&lt;=190,40-((R173-1)*2),1))</f>
        <v/>
      </c>
      <c r="T173" s="1485" t="str">
        <f>IF(OR(I173=""),"",RANK(I173,($I$149:$I$182),1))</f>
        <v/>
      </c>
      <c r="U173" s="1485" t="str">
        <f>IF(OR(K173=""),"",RANK(K173,($K$149:$K$182),1))</f>
        <v/>
      </c>
      <c r="V173" s="1485" t="str">
        <f>IF(T173="","",IF(T173&gt;3,"",IF(T173=1,I173,IF(T173=2,I173,IF(T173=3,I173)))))</f>
        <v/>
      </c>
      <c r="W173" s="279" t="str">
        <f>IF(ISBLANK('JOURNÉE 2'!U174),"",'JOURNÉE 2'!U174)</f>
        <v/>
      </c>
      <c r="X173" s="83" t="str">
        <f t="shared" si="0"/>
        <v/>
      </c>
      <c r="Y173" s="140" t="str">
        <f>IF('JOURNÉE 1'!AB174=0,"",'JOURNÉE 1'!AB174)</f>
        <v/>
      </c>
      <c r="Z173" s="83" t="str">
        <f t="shared" si="1"/>
        <v/>
      </c>
      <c r="AA173" s="83" t="str">
        <f t="shared" si="71"/>
        <v/>
      </c>
      <c r="AB173" s="118" t="str">
        <f t="shared" si="72"/>
        <v/>
      </c>
      <c r="AC173" s="83" t="str">
        <f t="shared" si="3"/>
        <v/>
      </c>
      <c r="AD173" s="83" t="str">
        <f>IF('JOURNÉE 1'!AG174="","",'JOURNÉE 1'!AG174)</f>
        <v/>
      </c>
      <c r="AE173" s="455" t="str">
        <f t="shared" si="4"/>
        <v/>
      </c>
      <c r="AF173" s="471" t="str">
        <f t="shared" si="67"/>
        <v/>
      </c>
      <c r="AG173" s="471" t="str">
        <f t="shared" si="6"/>
        <v/>
      </c>
      <c r="AH173" s="471"/>
      <c r="AI173" s="471"/>
      <c r="AJ173" s="83"/>
      <c r="AK173" s="140"/>
      <c r="AL173" s="276" t="str">
        <f t="shared" si="7"/>
        <v/>
      </c>
      <c r="AM173" s="83" t="str">
        <f t="shared" si="8"/>
        <v/>
      </c>
      <c r="AN173" s="471" t="str">
        <f t="shared" si="68"/>
        <v/>
      </c>
      <c r="AO173" s="471" t="str">
        <f t="shared" si="10"/>
        <v/>
      </c>
      <c r="AP173" s="457" t="str">
        <f t="shared" si="11"/>
        <v/>
      </c>
      <c r="AQ173" s="270" t="str">
        <f>IF('JOURNÉE 1'!AP174="","",'JOURNÉE 1'!AP174)</f>
        <v/>
      </c>
      <c r="AR173" s="270" t="str">
        <f>IF('JOURNÉE 1'!AT174="","",'JOURNÉE 1'!AT174)</f>
        <v/>
      </c>
      <c r="AS173" s="270" t="str">
        <f t="shared" si="61"/>
        <v/>
      </c>
      <c r="AT173" s="270" t="str">
        <f t="shared" si="13"/>
        <v/>
      </c>
      <c r="AU173" s="270"/>
      <c r="AV173" s="286"/>
      <c r="AW173" s="270"/>
      <c r="AX173" s="270"/>
      <c r="AY173" s="270" t="str">
        <f t="shared" si="69"/>
        <v/>
      </c>
      <c r="AZ173" s="271" t="str">
        <f t="shared" si="15"/>
        <v/>
      </c>
      <c r="BA173" s="272" t="str">
        <f t="shared" si="16"/>
        <v/>
      </c>
      <c r="BB173" s="273" t="str">
        <f t="shared" si="73"/>
        <v/>
      </c>
      <c r="BC173" s="472" t="str">
        <f t="shared" si="18"/>
        <v/>
      </c>
      <c r="BD173" s="319"/>
      <c r="BE173" s="278" t="str">
        <f t="shared" si="19"/>
        <v/>
      </c>
      <c r="BF173" s="1639"/>
      <c r="BG173" s="1639"/>
      <c r="BH173" s="1823" t="str">
        <f>IF('JOURNÉE 1'!K174=0,"",'JOURNÉE 1'!K174)</f>
        <v/>
      </c>
      <c r="BI173" s="1815">
        <f>IF(ISBLANK('JOURNÉE 2'!K188),"",'JOURNÉE 2'!K188)</f>
        <v>65</v>
      </c>
      <c r="BJ173" s="1817" t="str">
        <f>IF(BW173="","",BW173)</f>
        <v/>
      </c>
      <c r="BK173" s="277"/>
      <c r="BL173" s="516"/>
      <c r="BM173" s="1513" t="str">
        <f>IF(OR(C173="",C174=""),"",CONCATENATE(C173,C174))</f>
        <v/>
      </c>
      <c r="BN173" s="1606" t="str">
        <f>IF(OR('JOURNÉE 1'!C174="",'JOURNÉE 1'!C175=""),"",CONCATENATE('JOURNÉE 1'!C174,'JOURNÉE 1'!C175))</f>
        <v/>
      </c>
      <c r="BO173" s="1606" t="str">
        <f>IF(I173="","",I173)</f>
        <v/>
      </c>
      <c r="BP173" s="1855">
        <f>IF(ISNA(VLOOKUP(BM173,'JOURNÉE 1'!$BI$10:$BK$257,2,FALSE)),"",VLOOKUP(BM173,'JOURNÉE 1'!$BI$10:$BK$257,2,FALSE))</f>
        <v>0</v>
      </c>
      <c r="BQ173" s="1606" t="str">
        <f>IF(BO173="","",MIN(BO173:BP173))</f>
        <v/>
      </c>
      <c r="BR173" s="1851" t="str">
        <f>IF(BS173="","",MIN(BS173:BT173))</f>
        <v/>
      </c>
      <c r="BS173" s="1606" t="str">
        <f>IF('JOURNÉE 1'!L174=0,"",'JOURNÉE 1'!L174)</f>
        <v/>
      </c>
      <c r="BT173" s="1809" t="str">
        <f>IF(ISNA(VLOOKUP(BN173,'JOURNÉE 2'!$BE$10:$BF$257,2,FALSE)),"",VLOOKUP(BN173,'JOURNÉE 2'!$BE$10:$BF$257,2,FALSE))</f>
        <v/>
      </c>
      <c r="BU173" s="1606" t="str">
        <f>IF(BT173=BR173,"",BR173)</f>
        <v/>
      </c>
      <c r="BV173" s="1795" t="str">
        <f>IF(BP173=BQ173,"",BQ173)</f>
        <v/>
      </c>
      <c r="BW173" s="1797"/>
      <c r="BX173" s="474" t="str">
        <f t="shared" si="20"/>
        <v/>
      </c>
      <c r="BY173" s="475" t="str">
        <f>IF('JOURNÉE 1'!C174=0,"",'JOURNÉE 1'!C174)</f>
        <v/>
      </c>
      <c r="BZ173" s="7">
        <v>165</v>
      </c>
      <c r="CA173" s="1445" t="s">
        <v>659</v>
      </c>
      <c r="CB173" s="1446">
        <v>34.799999999999997</v>
      </c>
      <c r="CC173" s="1447" t="s">
        <v>660</v>
      </c>
      <c r="CD173" s="17" t="s">
        <v>434</v>
      </c>
      <c r="CE173" s="882" t="str">
        <f t="shared" si="70"/>
        <v>MAX3</v>
      </c>
      <c r="CF173" s="878" t="s">
        <v>655</v>
      </c>
      <c r="CG173" s="7"/>
      <c r="CH173" s="94"/>
      <c r="CI173" s="1301" t="str">
        <f>IF(ISNA(VLOOKUP(CA173,'JOURNÉE 1'!$C$10:$AC$257,27,FALSE)),"",VLOOKUP(CA173,'JOURNÉE 1'!$C$10:$AC$257,27,FALSE))</f>
        <v/>
      </c>
      <c r="CJ173" s="465" t="str">
        <f>IF(ISNA(VLOOKUP(CA173,'JOURNÉE 2'!$C$10:$V$259,20,FALSE)),"",VLOOKUP(CA173,'JOURNÉE 2'!$C$10:$V$259,20,FALSE))</f>
        <v/>
      </c>
      <c r="CK173" s="1263" t="str">
        <f t="shared" si="48"/>
        <v/>
      </c>
      <c r="CL173" s="1266" t="s">
        <v>2029</v>
      </c>
      <c r="CM173" s="476" t="s">
        <v>2029</v>
      </c>
      <c r="CN173" s="476" t="s">
        <v>2029</v>
      </c>
      <c r="CO173" s="476" t="s">
        <v>2029</v>
      </c>
      <c r="CP173" s="476"/>
      <c r="CQ173" s="476"/>
      <c r="CR173" s="476"/>
      <c r="CS173" s="476"/>
      <c r="CT173" s="476"/>
      <c r="CU173" s="477"/>
      <c r="CV173" s="476"/>
      <c r="CW173" s="1270"/>
      <c r="CX173" s="11"/>
      <c r="CY173" s="1551"/>
      <c r="CZ173" s="7" t="str">
        <f>IF('JOURNÉE 1'!C102="","",'JOURNÉE 1'!C102)</f>
        <v/>
      </c>
      <c r="DA173" s="7" t="str">
        <f t="shared" si="51"/>
        <v/>
      </c>
      <c r="DB173" s="7" t="str">
        <f>IF('JOURNÉE 1'!AC102=0,"",'JOURNÉE 1'!AC102)</f>
        <v/>
      </c>
      <c r="DC173" s="7" t="str">
        <f>IF('JOURNÉE 1'!AP102=0,"",'JOURNÉE 1'!AP102)</f>
        <v/>
      </c>
      <c r="DD173" s="17" t="str">
        <f>IF(ISNA(VLOOKUP(BY101,'JOURNÉE 2'!$C$82:$AJ$105,1,FALSE)),"",VLOOKUP(BY101,'JOURNÉE 2'!$C$82:$AJ$105,1,FALSE))</f>
        <v/>
      </c>
      <c r="DE173" s="7" t="str">
        <f t="array" ref="DE173">IFERROR(INDEX(DD$153:DD$176,SMALL(IF(FREQUENCY(IF(DD$153:DD$200&lt;&gt;"",MATCH(DD$153:DD$200,DD$153:DD$200,0),""),ROW(DD$153:DD$200)-153)&gt;1,ROW(DD$153:DD$200)-153,""),ROW(A21))),"")</f>
        <v/>
      </c>
      <c r="DF173" s="468" t="str">
        <f t="array" ref="DF173">IF(DE173="","",MIN(IF(CZ$153:CZ$200=$DE173,DB$153:DB$200,"")))</f>
        <v/>
      </c>
      <c r="DG173" s="468" t="str">
        <f t="array" ref="DG173">IF(DE173="","",MIN(IF(CZ$153:CZ$200=$DE173,DC$153:DC$200,"")))</f>
        <v/>
      </c>
      <c r="DH173" s="7" t="str">
        <f>IF(ISNA(VLOOKUP(DD173,'JOURNÉE 1'!$C$82:$AC$105,24,FALSE)),"",VLOOKUP(DD173,'JOURNÉE 1'!$C$82:$AC$105,24,FALSE))</f>
        <v/>
      </c>
      <c r="DI173" s="7" t="str">
        <f>IF(ISNA(VLOOKUP(DD173,'JOURNÉE 1'!$C$82:$AP$105,35,FALSE)),"",VLOOKUP(DD173,'JOURNÉE 1'!$C$82:$AP$105,35,FALSE))</f>
        <v/>
      </c>
      <c r="DJ173" s="7" t="str">
        <f t="shared" si="24"/>
        <v/>
      </c>
      <c r="DK173" s="7" t="str">
        <f t="shared" si="25"/>
        <v/>
      </c>
      <c r="DL173" s="7" t="str">
        <f t="shared" si="26"/>
        <v/>
      </c>
      <c r="DM173" s="468" t="str">
        <f t="shared" si="27"/>
        <v/>
      </c>
      <c r="DN173" s="7" t="str">
        <f t="shared" si="28"/>
        <v/>
      </c>
      <c r="DO173" s="7"/>
      <c r="DP173" s="7"/>
      <c r="DQ173" s="7"/>
      <c r="DR173" s="11"/>
      <c r="DS173" s="475"/>
      <c r="DT173" s="7"/>
      <c r="DU173" s="7"/>
      <c r="DV173" s="7" t="str">
        <f>IF(DT173="","",IF(DT173=0,"",IF(DT173="AB","",RANK(DT173,$DT$9:$DT$151,1)+COUNTIF($DT$9:DT173,DT173)-1)))</f>
        <v/>
      </c>
      <c r="DW173" s="7"/>
      <c r="DX173" s="7"/>
      <c r="DY173" s="7"/>
      <c r="DZ173" s="7"/>
      <c r="EA173" s="7" t="str">
        <f>IF(DY173="","",IF(DY173=0,"",IF(DY173="AB","",RANK(DY173,$DY$9:$DY$151,1)+COUNTIF($DY$9:DY173,DY173)-1)))</f>
        <v/>
      </c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ht="15.75" customHeight="1" x14ac:dyDescent="0.4">
      <c r="A174" s="1639"/>
      <c r="B174" s="1483"/>
      <c r="C174" s="232" t="str">
        <f>IF(ISBLANK('JOURNÉE 2'!C175),"",'JOURNÉE 2'!C175)</f>
        <v/>
      </c>
      <c r="D174" s="98" t="str">
        <f>IF(ISBLANK('JOURNÉE 2'!D175),"",'JOURNÉE 2'!D175)</f>
        <v/>
      </c>
      <c r="E174" s="98" t="str">
        <f>IF(ISBLANK('JOURNÉE 2'!E175),"",'JOURNÉE 2'!E175)</f>
        <v/>
      </c>
      <c r="F174" s="87" t="str">
        <f>IF(ISBLANK('JOURNÉE 2'!F175),"",'JOURNÉE 2'!F175)</f>
        <v/>
      </c>
      <c r="G174" s="87" t="str">
        <f>IF(ISBLANK('JOURNÉE 2'!G175),"",'JOURNÉE 2'!G175)</f>
        <v/>
      </c>
      <c r="H174" s="470" t="str">
        <f>IF(ISBLANK('JOURNÉE 2'!I175),"",'JOURNÉE 2'!I175)</f>
        <v/>
      </c>
      <c r="I174" s="1833"/>
      <c r="J174" s="1465"/>
      <c r="K174" s="1465"/>
      <c r="L174" s="1465"/>
      <c r="M174" s="87"/>
      <c r="N174" s="87"/>
      <c r="O174" s="87"/>
      <c r="P174" s="87"/>
      <c r="Q174" s="1847"/>
      <c r="R174" s="1465"/>
      <c r="S174" s="1465"/>
      <c r="T174" s="1465"/>
      <c r="U174" s="1465"/>
      <c r="V174" s="1465"/>
      <c r="W174" s="279" t="str">
        <f>IF(ISBLANK('JOURNÉE 2'!U175),"",'JOURNÉE 2'!U175)</f>
        <v/>
      </c>
      <c r="X174" s="83" t="str">
        <f t="shared" si="0"/>
        <v/>
      </c>
      <c r="Y174" s="140" t="str">
        <f>IF('JOURNÉE 1'!AB175=0,"",'JOURNÉE 1'!AB175)</f>
        <v/>
      </c>
      <c r="Z174" s="83" t="str">
        <f t="shared" si="1"/>
        <v/>
      </c>
      <c r="AA174" s="83" t="str">
        <f t="shared" si="71"/>
        <v/>
      </c>
      <c r="AB174" s="118" t="str">
        <f t="shared" si="72"/>
        <v/>
      </c>
      <c r="AC174" s="83" t="str">
        <f t="shared" si="3"/>
        <v/>
      </c>
      <c r="AD174" s="83" t="str">
        <f>IF('JOURNÉE 1'!AG175="","",'JOURNÉE 1'!AG175)</f>
        <v/>
      </c>
      <c r="AE174" s="455" t="str">
        <f t="shared" si="4"/>
        <v/>
      </c>
      <c r="AF174" s="471" t="str">
        <f t="shared" si="67"/>
        <v/>
      </c>
      <c r="AG174" s="471" t="str">
        <f t="shared" si="6"/>
        <v/>
      </c>
      <c r="AH174" s="471"/>
      <c r="AI174" s="471"/>
      <c r="AJ174" s="83"/>
      <c r="AK174" s="140"/>
      <c r="AL174" s="276" t="str">
        <f t="shared" si="7"/>
        <v/>
      </c>
      <c r="AM174" s="83" t="str">
        <f t="shared" si="8"/>
        <v/>
      </c>
      <c r="AN174" s="471" t="str">
        <f t="shared" si="68"/>
        <v/>
      </c>
      <c r="AO174" s="471" t="str">
        <f t="shared" si="10"/>
        <v/>
      </c>
      <c r="AP174" s="457" t="str">
        <f t="shared" si="11"/>
        <v/>
      </c>
      <c r="AQ174" s="270" t="str">
        <f>IF('JOURNÉE 1'!AP175="","",'JOURNÉE 1'!AP175)</f>
        <v/>
      </c>
      <c r="AR174" s="270" t="str">
        <f>IF('JOURNÉE 1'!AT175="","",'JOURNÉE 1'!AT175)</f>
        <v/>
      </c>
      <c r="AS174" s="270" t="str">
        <f t="shared" si="61"/>
        <v/>
      </c>
      <c r="AT174" s="270" t="str">
        <f t="shared" si="13"/>
        <v/>
      </c>
      <c r="AU174" s="270"/>
      <c r="AV174" s="286"/>
      <c r="AW174" s="270"/>
      <c r="AX174" s="270"/>
      <c r="AY174" s="270" t="str">
        <f t="shared" si="69"/>
        <v/>
      </c>
      <c r="AZ174" s="271" t="str">
        <f t="shared" si="15"/>
        <v/>
      </c>
      <c r="BA174" s="272" t="str">
        <f t="shared" si="16"/>
        <v/>
      </c>
      <c r="BB174" s="273" t="str">
        <f t="shared" si="73"/>
        <v/>
      </c>
      <c r="BC174" s="472" t="str">
        <f t="shared" si="18"/>
        <v/>
      </c>
      <c r="BD174" s="319"/>
      <c r="BE174" s="278" t="str">
        <f t="shared" si="19"/>
        <v/>
      </c>
      <c r="BF174" s="1639"/>
      <c r="BG174" s="1639"/>
      <c r="BH174" s="1833"/>
      <c r="BI174" s="1465"/>
      <c r="BJ174" s="1849"/>
      <c r="BK174" s="277"/>
      <c r="BL174" s="516"/>
      <c r="BM174" s="1723"/>
      <c r="BN174" s="1528"/>
      <c r="BO174" s="1528"/>
      <c r="BP174" s="1528"/>
      <c r="BQ174" s="1528"/>
      <c r="BR174" s="1852"/>
      <c r="BS174" s="1528"/>
      <c r="BT174" s="1514"/>
      <c r="BU174" s="1528"/>
      <c r="BV174" s="1796"/>
      <c r="BW174" s="1798"/>
      <c r="BX174" s="474" t="str">
        <f t="shared" si="20"/>
        <v/>
      </c>
      <c r="BY174" s="475" t="str">
        <f>IF('JOURNÉE 1'!C175=0,"",'JOURNÉE 1'!C175)</f>
        <v/>
      </c>
      <c r="BZ174" s="7">
        <v>166</v>
      </c>
      <c r="CA174" s="1445" t="s">
        <v>661</v>
      </c>
      <c r="CB174" s="1446">
        <v>36</v>
      </c>
      <c r="CC174" s="1447" t="s">
        <v>2004</v>
      </c>
      <c r="CD174" s="17" t="s">
        <v>434</v>
      </c>
      <c r="CE174" s="882" t="str">
        <f t="shared" si="70"/>
        <v>MAX3</v>
      </c>
      <c r="CF174" s="878" t="s">
        <v>657</v>
      </c>
      <c r="CG174" s="7"/>
      <c r="CH174" s="94"/>
      <c r="CI174" s="1301" t="str">
        <f>IF(ISNA(VLOOKUP(CA174,'JOURNÉE 1'!$C$10:$AC$257,27,FALSE)),"",VLOOKUP(CA174,'JOURNÉE 1'!$C$10:$AC$257,27,FALSE))</f>
        <v/>
      </c>
      <c r="CJ174" s="465" t="str">
        <f>IF(ISNA(VLOOKUP(CA174,'JOURNÉE 2'!$C$10:$V$259,20,FALSE)),"",VLOOKUP(CA174,'JOURNÉE 2'!$C$10:$V$259,20,FALSE))</f>
        <v/>
      </c>
      <c r="CK174" s="1263" t="str">
        <f t="shared" si="48"/>
        <v/>
      </c>
      <c r="CL174" s="1266" t="s">
        <v>2029</v>
      </c>
      <c r="CM174" s="476" t="s">
        <v>2029</v>
      </c>
      <c r="CN174" s="476" t="s">
        <v>2029</v>
      </c>
      <c r="CO174" s="476" t="s">
        <v>2029</v>
      </c>
      <c r="CP174" s="476"/>
      <c r="CQ174" s="476"/>
      <c r="CR174" s="476"/>
      <c r="CS174" s="476"/>
      <c r="CT174" s="476"/>
      <c r="CU174" s="477"/>
      <c r="CV174" s="476"/>
      <c r="CW174" s="1270"/>
      <c r="CX174" s="11"/>
      <c r="CY174" s="1551"/>
      <c r="CZ174" s="7" t="str">
        <f>IF('JOURNÉE 1'!C103="","",'JOURNÉE 1'!C103)</f>
        <v/>
      </c>
      <c r="DA174" s="7" t="str">
        <f t="shared" si="51"/>
        <v/>
      </c>
      <c r="DB174" s="7" t="str">
        <f>IF('JOURNÉE 1'!AC103=0,"",'JOURNÉE 1'!AC103)</f>
        <v/>
      </c>
      <c r="DC174" s="7" t="str">
        <f>IF('JOURNÉE 1'!AP103=0,"",'JOURNÉE 1'!AP103)</f>
        <v/>
      </c>
      <c r="DD174" s="17" t="str">
        <f>IF(ISNA(VLOOKUP(BY102,'JOURNÉE 2'!$C$82:$AJ$105,1,FALSE)),"",VLOOKUP(BY102,'JOURNÉE 2'!$C$82:$AJ$105,1,FALSE))</f>
        <v/>
      </c>
      <c r="DE174" s="7" t="str">
        <f t="array" ref="DE174">IFERROR(INDEX(DD$153:DD$176,SMALL(IF(FREQUENCY(IF(DD$153:DD$200&lt;&gt;"",MATCH(DD$153:DD$200,DD$153:DD$200,0),""),ROW(DD$153:DD$200)-153)&gt;1,ROW(DD$153:DD$200)-153,""),ROW(A22))),"")</f>
        <v/>
      </c>
      <c r="DF174" s="468" t="str">
        <f t="array" ref="DF174">IF(DE174="","",MIN(IF(CZ$153:CZ$200=$DE174,DB$153:DB$200,"")))</f>
        <v/>
      </c>
      <c r="DG174" s="468" t="str">
        <f t="array" ref="DG174">IF(DE174="","",MIN(IF(CZ$153:CZ$200=$DE174,DC$153:DC$200,"")))</f>
        <v/>
      </c>
      <c r="DH174" s="7" t="str">
        <f>IF(ISNA(VLOOKUP(DD174,'JOURNÉE 1'!$C$82:$AC$105,24,FALSE)),"",VLOOKUP(DD174,'JOURNÉE 1'!$C$82:$AC$105,24,FALSE))</f>
        <v/>
      </c>
      <c r="DI174" s="7" t="str">
        <f>IF(ISNA(VLOOKUP(DD174,'JOURNÉE 1'!$C$82:$AP$105,35,FALSE)),"",VLOOKUP(DD174,'JOURNÉE 1'!$C$82:$AP$105,35,FALSE))</f>
        <v/>
      </c>
      <c r="DJ174" s="7" t="str">
        <f t="shared" si="24"/>
        <v/>
      </c>
      <c r="DK174" s="7" t="str">
        <f t="shared" si="25"/>
        <v/>
      </c>
      <c r="DL174" s="7" t="str">
        <f t="shared" si="26"/>
        <v/>
      </c>
      <c r="DM174" s="468" t="str">
        <f t="shared" si="27"/>
        <v/>
      </c>
      <c r="DN174" s="7" t="str">
        <f t="shared" si="28"/>
        <v/>
      </c>
      <c r="DO174" s="7"/>
      <c r="DP174" s="7"/>
      <c r="DQ174" s="7"/>
      <c r="DR174" s="11"/>
      <c r="DS174" s="475"/>
      <c r="DT174" s="7"/>
      <c r="DU174" s="7"/>
      <c r="DV174" s="7" t="str">
        <f>IF(DT174="","",IF(DT174=0,"",IF(DT174="AB","",RANK(DT174,$DT$9:$DT$151,1)+COUNTIF($DT$9:DT174,DT174)-1)))</f>
        <v/>
      </c>
      <c r="DW174" s="7"/>
      <c r="DX174" s="7"/>
      <c r="DY174" s="7"/>
      <c r="DZ174" s="7"/>
      <c r="EA174" s="7" t="str">
        <f>IF(DY174="","",IF(DY174=0,"",IF(DY174="AB","",RANK(DY174,$DY$9:$DY$151,1)+COUNTIF($DY$9:DY174,DY174)-1)))</f>
        <v/>
      </c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</row>
    <row r="175" spans="1:163" ht="15.75" customHeight="1" x14ac:dyDescent="0.4">
      <c r="A175" s="1639"/>
      <c r="B175" s="1831"/>
      <c r="C175" s="232" t="str">
        <f>IF(ISBLANK('JOURNÉE 2'!C176),"",'JOURNÉE 2'!C176)</f>
        <v/>
      </c>
      <c r="D175" s="98" t="str">
        <f>IF(ISBLANK('JOURNÉE 2'!D176),"",'JOURNÉE 2'!D176)</f>
        <v/>
      </c>
      <c r="E175" s="98" t="str">
        <f>IF(ISBLANK('JOURNÉE 2'!E176),"",'JOURNÉE 2'!E176)</f>
        <v/>
      </c>
      <c r="F175" s="87" t="str">
        <f>IF(ISBLANK('JOURNÉE 2'!F176),"",'JOURNÉE 2'!F176)</f>
        <v/>
      </c>
      <c r="G175" s="87" t="str">
        <f>IF(ISBLANK('JOURNÉE 2'!G176),"",'JOURNÉE 2'!G176)</f>
        <v/>
      </c>
      <c r="H175" s="470" t="str">
        <f>IF(ISBLANK('JOURNÉE 2'!I176),"",'JOURNÉE 2'!I176)</f>
        <v/>
      </c>
      <c r="I175" s="1834" t="str">
        <f>IF(ISBLANK('JOURNÉE 2'!K176),"",'JOURNÉE 2'!K176)</f>
        <v/>
      </c>
      <c r="J175" s="1466" t="str">
        <f>IF(OR(I175="",I175=0,I175=999),"",I175)</f>
        <v/>
      </c>
      <c r="K175" s="1466" t="str">
        <f>IF('JOURNÉE 1'!K176=0,"",'JOURNÉE 1'!K176)</f>
        <v/>
      </c>
      <c r="L175" s="1466" t="str">
        <f>IF(OR(K175="",K175=0,K175=999),"",K175)</f>
        <v/>
      </c>
      <c r="M175" s="87"/>
      <c r="N175" s="87"/>
      <c r="O175" s="87"/>
      <c r="P175" s="87"/>
      <c r="Q175" s="1846" t="str">
        <f>IF(I175="","",I175-$BE$5)</f>
        <v/>
      </c>
      <c r="R175" s="1815" t="str">
        <f>IF(I175="","",RANK(I175,($I$9:$K$260),1))</f>
        <v/>
      </c>
      <c r="S175" s="1815" t="str">
        <f>IF(R175&gt;20,"",IF(R175&lt;=190,40-((R175-1)*2),1))</f>
        <v/>
      </c>
      <c r="T175" s="1485" t="str">
        <f>IF(OR(I175=""),"",RANK(I175,($I$149:$I$182),1))</f>
        <v/>
      </c>
      <c r="U175" s="1485" t="str">
        <f>IF(OR(K175=""),"",RANK(K175,($K$149:$K$182),1))</f>
        <v/>
      </c>
      <c r="V175" s="1485" t="str">
        <f>IF(T175="","",IF(T175&gt;3,"",IF(T175=1,I175,IF(T175=2,I175,IF(T175=3,I175)))))</f>
        <v/>
      </c>
      <c r="W175" s="279" t="str">
        <f>IF(ISBLANK('JOURNÉE 2'!U176),"",'JOURNÉE 2'!U176)</f>
        <v/>
      </c>
      <c r="X175" s="83" t="str">
        <f t="shared" si="0"/>
        <v/>
      </c>
      <c r="Y175" s="140" t="str">
        <f>IF('JOURNÉE 1'!AB176=0,"",'JOURNÉE 1'!AB176)</f>
        <v/>
      </c>
      <c r="Z175" s="83" t="str">
        <f t="shared" si="1"/>
        <v/>
      </c>
      <c r="AA175" s="83" t="str">
        <f t="shared" si="71"/>
        <v/>
      </c>
      <c r="AB175" s="118" t="str">
        <f t="shared" si="72"/>
        <v/>
      </c>
      <c r="AC175" s="83" t="str">
        <f t="shared" si="3"/>
        <v/>
      </c>
      <c r="AD175" s="83" t="str">
        <f>IF('JOURNÉE 1'!AG176="","",'JOURNÉE 1'!AG176)</f>
        <v/>
      </c>
      <c r="AE175" s="455" t="str">
        <f t="shared" si="4"/>
        <v/>
      </c>
      <c r="AF175" s="471" t="str">
        <f t="shared" si="67"/>
        <v/>
      </c>
      <c r="AG175" s="471" t="str">
        <f t="shared" si="6"/>
        <v/>
      </c>
      <c r="AH175" s="471"/>
      <c r="AI175" s="471"/>
      <c r="AJ175" s="83"/>
      <c r="AK175" s="140"/>
      <c r="AL175" s="276" t="str">
        <f t="shared" si="7"/>
        <v/>
      </c>
      <c r="AM175" s="83" t="str">
        <f t="shared" si="8"/>
        <v/>
      </c>
      <c r="AN175" s="471" t="str">
        <f t="shared" si="68"/>
        <v/>
      </c>
      <c r="AO175" s="471" t="str">
        <f t="shared" si="10"/>
        <v/>
      </c>
      <c r="AP175" s="457" t="str">
        <f t="shared" si="11"/>
        <v/>
      </c>
      <c r="AQ175" s="270" t="str">
        <f>IF('JOURNÉE 1'!AP176="","",'JOURNÉE 1'!AP176)</f>
        <v/>
      </c>
      <c r="AR175" s="270" t="str">
        <f>IF('JOURNÉE 1'!AT176="","",'JOURNÉE 1'!AT176)</f>
        <v/>
      </c>
      <c r="AS175" s="270" t="str">
        <f t="shared" si="61"/>
        <v/>
      </c>
      <c r="AT175" s="270" t="str">
        <f t="shared" si="13"/>
        <v/>
      </c>
      <c r="AU175" s="270"/>
      <c r="AV175" s="286"/>
      <c r="AW175" s="270"/>
      <c r="AX175" s="270"/>
      <c r="AY175" s="270" t="str">
        <f t="shared" si="69"/>
        <v/>
      </c>
      <c r="AZ175" s="271" t="str">
        <f t="shared" si="15"/>
        <v/>
      </c>
      <c r="BA175" s="272" t="str">
        <f t="shared" si="16"/>
        <v/>
      </c>
      <c r="BB175" s="273" t="str">
        <f t="shared" si="73"/>
        <v/>
      </c>
      <c r="BC175" s="472" t="str">
        <f t="shared" si="18"/>
        <v/>
      </c>
      <c r="BD175" s="319"/>
      <c r="BE175" s="278" t="str">
        <f t="shared" si="19"/>
        <v/>
      </c>
      <c r="BF175" s="1639"/>
      <c r="BG175" s="1639"/>
      <c r="BH175" s="1823" t="str">
        <f>IF('JOURNÉE 1'!K176=0,"",'JOURNÉE 1'!K176)</f>
        <v/>
      </c>
      <c r="BI175" s="1815">
        <f>IF(ISBLANK('JOURNÉE 2'!K190),"",'JOURNÉE 2'!K190)</f>
        <v>61</v>
      </c>
      <c r="BJ175" s="1817" t="str">
        <f>IF(BW175="","",BW175)</f>
        <v/>
      </c>
      <c r="BK175" s="277"/>
      <c r="BL175" s="516"/>
      <c r="BM175" s="1513" t="str">
        <f>IF(OR(C175="",C176=""),"",CONCATENATE(C175,C176))</f>
        <v/>
      </c>
      <c r="BN175" s="1606" t="str">
        <f>IF(OR('JOURNÉE 1'!C176="",'JOURNÉE 1'!C177=""),"",CONCATENATE('JOURNÉE 1'!C176,'JOURNÉE 1'!C177))</f>
        <v/>
      </c>
      <c r="BO175" s="1606" t="str">
        <f>IF(I175="","",I175)</f>
        <v/>
      </c>
      <c r="BP175" s="1855">
        <f>IF(ISNA(VLOOKUP(BM175,'JOURNÉE 1'!$BI$10:$BK$257,2,FALSE)),"",VLOOKUP(BM175,'JOURNÉE 1'!$BI$10:$BK$257,2,FALSE))</f>
        <v>0</v>
      </c>
      <c r="BQ175" s="1606" t="str">
        <f>IF(BO175="","",MIN(BO175:BP175))</f>
        <v/>
      </c>
      <c r="BR175" s="1851" t="str">
        <f>IF(BS175="","",MIN(BS175:BT175))</f>
        <v/>
      </c>
      <c r="BS175" s="1606" t="str">
        <f>IF('JOURNÉE 1'!L176=0,"",'JOURNÉE 1'!L176)</f>
        <v/>
      </c>
      <c r="BT175" s="1809" t="str">
        <f>IF(ISNA(VLOOKUP(BN175,'JOURNÉE 2'!$BE$10:$BF$257,2,FALSE)),"",VLOOKUP(BN175,'JOURNÉE 2'!$BE$10:$BF$257,2,FALSE))</f>
        <v/>
      </c>
      <c r="BU175" s="1606" t="str">
        <f>IF(BT175=BR175,"",BR175)</f>
        <v/>
      </c>
      <c r="BV175" s="1795" t="str">
        <f>IF(BP175=BQ175,"",BQ175)</f>
        <v/>
      </c>
      <c r="BW175" s="1797"/>
      <c r="BX175" s="474" t="str">
        <f t="shared" si="20"/>
        <v/>
      </c>
      <c r="BY175" s="475" t="str">
        <f>IF('JOURNÉE 1'!C176=0,"",'JOURNÉE 1'!C176)</f>
        <v/>
      </c>
      <c r="BZ175" s="7">
        <v>167</v>
      </c>
      <c r="CA175" s="1445" t="s">
        <v>1636</v>
      </c>
      <c r="CB175" s="1446">
        <v>36</v>
      </c>
      <c r="CC175" s="1447" t="s">
        <v>1639</v>
      </c>
      <c r="CD175" s="17" t="s">
        <v>434</v>
      </c>
      <c r="CE175" s="882" t="str">
        <f t="shared" si="70"/>
        <v>MAX3</v>
      </c>
      <c r="CF175" s="878" t="s">
        <v>659</v>
      </c>
      <c r="CG175" s="7"/>
      <c r="CH175" s="94"/>
      <c r="CI175" s="1301" t="str">
        <f>IF(ISNA(VLOOKUP(CA175,'JOURNÉE 1'!$C$10:$AC$257,27,FALSE)),"",VLOOKUP(CA175,'JOURNÉE 1'!$C$10:$AC$257,27,FALSE))</f>
        <v/>
      </c>
      <c r="CJ175" s="465" t="str">
        <f>IF(ISNA(VLOOKUP(CA175,'JOURNÉE 2'!$C$10:$V$259,20,FALSE)),"",VLOOKUP(CA175,'JOURNÉE 2'!$C$10:$V$259,20,FALSE))</f>
        <v/>
      </c>
      <c r="CK175" s="1263" t="str">
        <f t="shared" si="48"/>
        <v/>
      </c>
      <c r="CL175" s="1266" t="s">
        <v>2029</v>
      </c>
      <c r="CM175" s="476" t="s">
        <v>2029</v>
      </c>
      <c r="CN175" s="476" t="s">
        <v>2029</v>
      </c>
      <c r="CO175" s="476" t="s">
        <v>2029</v>
      </c>
      <c r="CP175" s="476"/>
      <c r="CQ175" s="476"/>
      <c r="CR175" s="476"/>
      <c r="CS175" s="476"/>
      <c r="CT175" s="476"/>
      <c r="CU175" s="477"/>
      <c r="CV175" s="476"/>
      <c r="CW175" s="1270"/>
      <c r="CX175" s="11"/>
      <c r="CY175" s="1551"/>
      <c r="CZ175" s="7" t="str">
        <f>IF('JOURNÉE 1'!C104="","",'JOURNÉE 1'!C104)</f>
        <v/>
      </c>
      <c r="DA175" s="7" t="str">
        <f t="shared" si="51"/>
        <v/>
      </c>
      <c r="DB175" s="7" t="str">
        <f>IF('JOURNÉE 1'!AC104=0,"",'JOURNÉE 1'!AC104)</f>
        <v/>
      </c>
      <c r="DC175" s="7" t="str">
        <f>IF('JOURNÉE 1'!AP104=0,"",'JOURNÉE 1'!AP104)</f>
        <v/>
      </c>
      <c r="DD175" s="17" t="str">
        <f>IF(ISNA(VLOOKUP(BY103,'JOURNÉE 2'!$C$82:$AJ$105,1,FALSE)),"",VLOOKUP(BY103,'JOURNÉE 2'!$C$82:$AJ$105,1,FALSE))</f>
        <v/>
      </c>
      <c r="DE175" s="7" t="str">
        <f t="array" ref="DE175">IFERROR(INDEX(DD$153:DD$176,SMALL(IF(FREQUENCY(IF(DD$153:DD$200&lt;&gt;"",MATCH(DD$153:DD$200,DD$153:DD$200,0),""),ROW(DD$153:DD$200)-153)&gt;1,ROW(DD$153:DD$200)-153,""),ROW(A23))),"")</f>
        <v/>
      </c>
      <c r="DF175" s="468" t="str">
        <f t="array" ref="DF175">IF(DE175="","",MIN(IF(CZ$153:CZ$200=$DE175,DB$153:DB$200,"")))</f>
        <v/>
      </c>
      <c r="DG175" s="468" t="str">
        <f t="array" ref="DG175">IF(DE175="","",MIN(IF(CZ$153:CZ$200=$DE175,DC$153:DC$200,"")))</f>
        <v/>
      </c>
      <c r="DH175" s="7" t="str">
        <f>IF(ISNA(VLOOKUP(DD175,'JOURNÉE 1'!$C$82:$AC$105,24,FALSE)),"",VLOOKUP(DD175,'JOURNÉE 1'!$C$82:$AC$105,24,FALSE))</f>
        <v/>
      </c>
      <c r="DI175" s="7" t="str">
        <f>IF(ISNA(VLOOKUP(DD175,'JOURNÉE 1'!$C$82:$AP$105,35,FALSE)),"",VLOOKUP(DD175,'JOURNÉE 1'!$C$82:$AP$105,35,FALSE))</f>
        <v/>
      </c>
      <c r="DJ175" s="7" t="str">
        <f t="shared" si="24"/>
        <v/>
      </c>
      <c r="DK175" s="7" t="str">
        <f t="shared" si="25"/>
        <v/>
      </c>
      <c r="DL175" s="7" t="str">
        <f t="shared" si="26"/>
        <v/>
      </c>
      <c r="DM175" s="468" t="str">
        <f t="shared" si="27"/>
        <v/>
      </c>
      <c r="DN175" s="7" t="str">
        <f t="shared" si="28"/>
        <v/>
      </c>
      <c r="DO175" s="7"/>
      <c r="DP175" s="7"/>
      <c r="DQ175" s="7"/>
      <c r="DR175" s="11"/>
      <c r="DS175" s="475"/>
      <c r="DT175" s="7"/>
      <c r="DU175" s="7"/>
      <c r="DV175" s="7" t="str">
        <f>IF(DT175="","",IF(DT175=0,"",IF(DT175="AB","",RANK(DT175,$DT$9:$DT$151,1)+COUNTIF($DT$9:DT175,DT175)-1)))</f>
        <v/>
      </c>
      <c r="DW175" s="7"/>
      <c r="DX175" s="7"/>
      <c r="DY175" s="7"/>
      <c r="DZ175" s="7"/>
      <c r="EA175" s="7" t="str">
        <f>IF(DY175="","",IF(DY175=0,"",IF(DY175="AB","",RANK(DY175,$DY$9:$DY$151,1)+COUNTIF($DY$9:DY175,DY175)-1)))</f>
        <v/>
      </c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</row>
    <row r="176" spans="1:163" ht="15.75" customHeight="1" thickBot="1" x14ac:dyDescent="0.45">
      <c r="A176" s="1639"/>
      <c r="B176" s="1483"/>
      <c r="C176" s="232" t="str">
        <f>IF(ISBLANK('JOURNÉE 2'!C177),"",'JOURNÉE 2'!C177)</f>
        <v/>
      </c>
      <c r="D176" s="98" t="str">
        <f>IF(ISBLANK('JOURNÉE 2'!D177),"",'JOURNÉE 2'!D177)</f>
        <v/>
      </c>
      <c r="E176" s="98" t="str">
        <f>IF(ISBLANK('JOURNÉE 2'!E177),"",'JOURNÉE 2'!E177)</f>
        <v/>
      </c>
      <c r="F176" s="87" t="str">
        <f>IF(ISBLANK('JOURNÉE 2'!F177),"",'JOURNÉE 2'!F177)</f>
        <v/>
      </c>
      <c r="G176" s="87" t="str">
        <f>IF(ISBLANK('JOURNÉE 2'!G177),"",'JOURNÉE 2'!G177)</f>
        <v/>
      </c>
      <c r="H176" s="470" t="str">
        <f>IF(ISBLANK('JOURNÉE 2'!I177),"",'JOURNÉE 2'!I177)</f>
        <v/>
      </c>
      <c r="I176" s="1833"/>
      <c r="J176" s="1465"/>
      <c r="K176" s="1465"/>
      <c r="L176" s="1465"/>
      <c r="M176" s="87"/>
      <c r="N176" s="87"/>
      <c r="O176" s="87"/>
      <c r="P176" s="87"/>
      <c r="Q176" s="1847"/>
      <c r="R176" s="1465"/>
      <c r="S176" s="1465"/>
      <c r="T176" s="1465"/>
      <c r="U176" s="1465"/>
      <c r="V176" s="1465"/>
      <c r="W176" s="279" t="str">
        <f>IF(ISBLANK('JOURNÉE 2'!U177),"",'JOURNÉE 2'!U177)</f>
        <v/>
      </c>
      <c r="X176" s="83" t="str">
        <f t="shared" si="0"/>
        <v/>
      </c>
      <c r="Y176" s="140" t="str">
        <f>IF('JOURNÉE 1'!AB177=0,"",'JOURNÉE 1'!AB177)</f>
        <v/>
      </c>
      <c r="Z176" s="83" t="str">
        <f t="shared" si="1"/>
        <v/>
      </c>
      <c r="AA176" s="83" t="str">
        <f t="shared" si="71"/>
        <v/>
      </c>
      <c r="AB176" s="118" t="str">
        <f t="shared" si="72"/>
        <v/>
      </c>
      <c r="AC176" s="83" t="str">
        <f t="shared" si="3"/>
        <v/>
      </c>
      <c r="AD176" s="83" t="str">
        <f>IF('JOURNÉE 1'!AG177="","",'JOURNÉE 1'!AG177)</f>
        <v/>
      </c>
      <c r="AE176" s="455" t="str">
        <f t="shared" si="4"/>
        <v/>
      </c>
      <c r="AF176" s="471" t="str">
        <f t="shared" si="67"/>
        <v/>
      </c>
      <c r="AG176" s="471" t="str">
        <f t="shared" si="6"/>
        <v/>
      </c>
      <c r="AH176" s="471"/>
      <c r="AI176" s="471"/>
      <c r="AJ176" s="83"/>
      <c r="AK176" s="140"/>
      <c r="AL176" s="276" t="str">
        <f t="shared" si="7"/>
        <v/>
      </c>
      <c r="AM176" s="83" t="str">
        <f t="shared" si="8"/>
        <v/>
      </c>
      <c r="AN176" s="471" t="str">
        <f t="shared" si="68"/>
        <v/>
      </c>
      <c r="AO176" s="471" t="str">
        <f t="shared" si="10"/>
        <v/>
      </c>
      <c r="AP176" s="457" t="str">
        <f t="shared" si="11"/>
        <v/>
      </c>
      <c r="AQ176" s="270" t="str">
        <f>IF('JOURNÉE 1'!AP177="","",'JOURNÉE 1'!AP177)</f>
        <v/>
      </c>
      <c r="AR176" s="270" t="str">
        <f>IF('JOURNÉE 1'!AT177="","",'JOURNÉE 1'!AT177)</f>
        <v/>
      </c>
      <c r="AS176" s="270" t="str">
        <f t="shared" si="61"/>
        <v/>
      </c>
      <c r="AT176" s="270" t="str">
        <f t="shared" si="13"/>
        <v/>
      </c>
      <c r="AU176" s="270"/>
      <c r="AV176" s="286"/>
      <c r="AW176" s="270"/>
      <c r="AX176" s="270"/>
      <c r="AY176" s="270" t="str">
        <f t="shared" si="69"/>
        <v/>
      </c>
      <c r="AZ176" s="271" t="str">
        <f t="shared" si="15"/>
        <v/>
      </c>
      <c r="BA176" s="272" t="str">
        <f t="shared" si="16"/>
        <v/>
      </c>
      <c r="BB176" s="273" t="str">
        <f t="shared" si="73"/>
        <v/>
      </c>
      <c r="BC176" s="472" t="str">
        <f t="shared" si="18"/>
        <v/>
      </c>
      <c r="BD176" s="319"/>
      <c r="BE176" s="278" t="str">
        <f t="shared" si="19"/>
        <v/>
      </c>
      <c r="BF176" s="1639"/>
      <c r="BG176" s="1639"/>
      <c r="BH176" s="1833"/>
      <c r="BI176" s="1465"/>
      <c r="BJ176" s="1849"/>
      <c r="BK176" s="277"/>
      <c r="BL176" s="516"/>
      <c r="BM176" s="1723"/>
      <c r="BN176" s="1528"/>
      <c r="BO176" s="1528"/>
      <c r="BP176" s="1528"/>
      <c r="BQ176" s="1528"/>
      <c r="BR176" s="1852"/>
      <c r="BS176" s="1528"/>
      <c r="BT176" s="1514"/>
      <c r="BU176" s="1528"/>
      <c r="BV176" s="1796"/>
      <c r="BW176" s="1798"/>
      <c r="BX176" s="474" t="str">
        <f t="shared" si="20"/>
        <v/>
      </c>
      <c r="BY176" s="475" t="str">
        <f>IF('JOURNÉE 1'!C177=0,"",'JOURNÉE 1'!C177)</f>
        <v/>
      </c>
      <c r="BZ176" s="7">
        <v>168</v>
      </c>
      <c r="CA176" s="1445" t="s">
        <v>1640</v>
      </c>
      <c r="CB176" s="1446">
        <v>36</v>
      </c>
      <c r="CC176" s="1447" t="s">
        <v>1643</v>
      </c>
      <c r="CD176" s="17" t="s">
        <v>434</v>
      </c>
      <c r="CE176" s="882" t="str">
        <f t="shared" si="70"/>
        <v>MAX3</v>
      </c>
      <c r="CF176" s="878" t="s">
        <v>661</v>
      </c>
      <c r="CG176" s="7"/>
      <c r="CH176" s="94"/>
      <c r="CI176" s="1301" t="str">
        <f>IF(ISNA(VLOOKUP(CA176,'JOURNÉE 1'!$C$10:$AC$257,27,FALSE)),"",VLOOKUP(CA176,'JOURNÉE 1'!$C$10:$AC$257,27,FALSE))</f>
        <v/>
      </c>
      <c r="CJ176" s="465" t="str">
        <f>IF(ISNA(VLOOKUP(CA176,'JOURNÉE 2'!$C$10:$V$259,20,FALSE)),"",VLOOKUP(CA176,'JOURNÉE 2'!$C$10:$V$259,20,FALSE))</f>
        <v/>
      </c>
      <c r="CK176" s="1263" t="str">
        <f t="shared" si="48"/>
        <v/>
      </c>
      <c r="CL176" s="1266" t="s">
        <v>2029</v>
      </c>
      <c r="CM176" s="476" t="s">
        <v>2029</v>
      </c>
      <c r="CN176" s="476" t="s">
        <v>2029</v>
      </c>
      <c r="CO176" s="476" t="s">
        <v>2029</v>
      </c>
      <c r="CP176" s="476"/>
      <c r="CQ176" s="476"/>
      <c r="CR176" s="476"/>
      <c r="CS176" s="476"/>
      <c r="CT176" s="476"/>
      <c r="CU176" s="477"/>
      <c r="CV176" s="476"/>
      <c r="CW176" s="1270"/>
      <c r="CX176" s="11"/>
      <c r="CY176" s="1793"/>
      <c r="CZ176" s="492" t="str">
        <f>IF('JOURNÉE 1'!C105="","",'JOURNÉE 1'!C105)</f>
        <v/>
      </c>
      <c r="DA176" s="492" t="str">
        <f t="shared" si="51"/>
        <v/>
      </c>
      <c r="DB176" s="492" t="str">
        <f>IF('JOURNÉE 1'!AC105=0,"",'JOURNÉE 1'!AC105)</f>
        <v/>
      </c>
      <c r="DC176" s="492" t="str">
        <f>IF('JOURNÉE 1'!AP105=0,"",'JOURNÉE 1'!AP105)</f>
        <v/>
      </c>
      <c r="DD176" s="1020" t="str">
        <f>IF(ISNA(VLOOKUP(BY104,'JOURNÉE 2'!$C$82:$AJ$105,1,FALSE)),"",VLOOKUP(BY104,'JOURNÉE 2'!$C$82:$AJ$105,1,FALSE))</f>
        <v/>
      </c>
      <c r="DE176" s="492" t="str">
        <f t="array" ref="DE176">IFERROR(INDEX(DD$153:DD$176,SMALL(IF(FREQUENCY(IF(DD$153:DD$200&lt;&gt;"",MATCH(DD$153:DD$200,DD$153:DD$200,0),""),ROW(DD$153:DD$200)-153)&gt;1,ROW(DD$153:DD$200)-153,""),ROW(A24))),"")</f>
        <v/>
      </c>
      <c r="DF176" s="493" t="str">
        <f t="array" ref="DF176">IF(DE176="","",MIN(IF(CZ$153:CZ$200=$DE176,DB$153:DB$200,"")))</f>
        <v/>
      </c>
      <c r="DG176" s="493" t="str">
        <f t="array" ref="DG176">IF(DE176="","",MIN(IF(CZ$153:CZ$200=$DE176,DC$153:DC$200,"")))</f>
        <v/>
      </c>
      <c r="DH176" s="492" t="str">
        <f>IF(ISNA(VLOOKUP(DD176,'JOURNÉE 1'!$C$82:$AC$105,24,FALSE)),"",VLOOKUP(DD176,'JOURNÉE 1'!$C$82:$AC$105,24,FALSE))</f>
        <v/>
      </c>
      <c r="DI176" s="492" t="str">
        <f>IF(ISNA(VLOOKUP(DD176,'JOURNÉE 1'!$C$82:$AP$105,35,FALSE)),"",VLOOKUP(DD176,'JOURNÉE 1'!$C$82:$AP$105,35,FALSE))</f>
        <v/>
      </c>
      <c r="DJ176" s="492" t="str">
        <f t="shared" si="24"/>
        <v/>
      </c>
      <c r="DK176" s="492" t="str">
        <f t="shared" si="25"/>
        <v/>
      </c>
      <c r="DL176" s="492" t="str">
        <f t="shared" si="26"/>
        <v/>
      </c>
      <c r="DM176" s="493" t="str">
        <f t="shared" si="27"/>
        <v/>
      </c>
      <c r="DN176" s="492" t="str">
        <f t="shared" si="28"/>
        <v/>
      </c>
      <c r="DO176" s="492"/>
      <c r="DP176" s="492"/>
      <c r="DQ176" s="492"/>
      <c r="DR176" s="494"/>
      <c r="DS176" s="475"/>
      <c r="DT176" s="7"/>
      <c r="DU176" s="7"/>
      <c r="DV176" s="7" t="str">
        <f>IF(DT176="","",IF(DT176=0,"",IF(DT176="AB","",RANK(DT176,$DT$9:$DT$151,1)+COUNTIF($DT$9:DT176,DT176)-1)))</f>
        <v/>
      </c>
      <c r="DW176" s="7"/>
      <c r="DX176" s="7"/>
      <c r="DY176" s="7"/>
      <c r="DZ176" s="7"/>
      <c r="EA176" s="7" t="str">
        <f>IF(DY176="","",IF(DY176=0,"",IF(DY176="AB","",RANK(DY176,$DY$9:$DY$151,1)+COUNTIF($DY$9:DY176,DY176)-1)))</f>
        <v/>
      </c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</row>
    <row r="177" spans="1:163" ht="15.75" customHeight="1" thickTop="1" x14ac:dyDescent="0.4">
      <c r="A177" s="1639"/>
      <c r="B177" s="1830"/>
      <c r="C177" s="232" t="str">
        <f>IF(ISBLANK('JOURNÉE 2'!C178),"",'JOURNÉE 2'!C178)</f>
        <v/>
      </c>
      <c r="D177" s="98" t="str">
        <f>IF(ISBLANK('JOURNÉE 2'!D178),"",'JOURNÉE 2'!D178)</f>
        <v/>
      </c>
      <c r="E177" s="98" t="str">
        <f>IF(ISBLANK('JOURNÉE 2'!E178),"",'JOURNÉE 2'!E178)</f>
        <v/>
      </c>
      <c r="F177" s="87" t="str">
        <f>IF(ISBLANK('JOURNÉE 2'!F178),"",'JOURNÉE 2'!F178)</f>
        <v/>
      </c>
      <c r="G177" s="87" t="str">
        <f>IF(ISBLANK('JOURNÉE 2'!G178),"",'JOURNÉE 2'!G178)</f>
        <v/>
      </c>
      <c r="H177" s="470" t="str">
        <f>IF(ISBLANK('JOURNÉE 2'!I178),"",'JOURNÉE 2'!I178)</f>
        <v/>
      </c>
      <c r="I177" s="1823" t="str">
        <f>IF(ISBLANK('JOURNÉE 2'!K178),"",'JOURNÉE 2'!K178)</f>
        <v/>
      </c>
      <c r="J177" s="1815" t="str">
        <f>IF(OR(I177="",I177=0,I177=999),"",I177)</f>
        <v/>
      </c>
      <c r="K177" s="1815" t="str">
        <f>IF('JOURNÉE 1'!K178=0,"",'JOURNÉE 1'!K178)</f>
        <v/>
      </c>
      <c r="L177" s="1815" t="str">
        <f>IF(OR(K177="",K177=0,K177=999),"",K177)</f>
        <v/>
      </c>
      <c r="M177" s="87"/>
      <c r="N177" s="87"/>
      <c r="O177" s="87"/>
      <c r="P177" s="87"/>
      <c r="Q177" s="1846" t="str">
        <f>IF(I177="","",I177-$BE$5)</f>
        <v/>
      </c>
      <c r="R177" s="1815" t="str">
        <f>IF(I177="","",RANK(I177,($I$9:$K$260),1))</f>
        <v/>
      </c>
      <c r="S177" s="1815" t="str">
        <f>IF(R177&gt;20,"",IF(R177&lt;=190,40-((R177-1)*2),1))</f>
        <v/>
      </c>
      <c r="T177" s="1485" t="str">
        <f>IF(OR(I177=""),"",RANK(I177,($I$149:$I$182),1))</f>
        <v/>
      </c>
      <c r="U177" s="1485" t="str">
        <f>IF(OR(K177=""),"",RANK(K177,($K$149:$K$182),1))</f>
        <v/>
      </c>
      <c r="V177" s="1485" t="str">
        <f>IF(T177="","",IF(T177&gt;3,"",IF(T177=1,I177,IF(T177=2,I177,IF(T177=3,I177)))))</f>
        <v/>
      </c>
      <c r="W177" s="279" t="str">
        <f>IF(ISBLANK('JOURNÉE 2'!U178),"",'JOURNÉE 2'!U178)</f>
        <v/>
      </c>
      <c r="X177" s="83" t="str">
        <f t="shared" si="0"/>
        <v/>
      </c>
      <c r="Y177" s="140" t="str">
        <f>IF('JOURNÉE 1'!AB178=0,"",'JOURNÉE 1'!AB178)</f>
        <v/>
      </c>
      <c r="Z177" s="83" t="str">
        <f t="shared" si="1"/>
        <v/>
      </c>
      <c r="AA177" s="83" t="str">
        <f t="shared" si="71"/>
        <v/>
      </c>
      <c r="AB177" s="118" t="str">
        <f t="shared" si="72"/>
        <v/>
      </c>
      <c r="AC177" s="83" t="str">
        <f t="shared" si="3"/>
        <v/>
      </c>
      <c r="AD177" s="83" t="str">
        <f>IF('JOURNÉE 1'!AG178="","",'JOURNÉE 1'!AG178)</f>
        <v/>
      </c>
      <c r="AE177" s="455" t="str">
        <f t="shared" si="4"/>
        <v/>
      </c>
      <c r="AF177" s="471" t="str">
        <f t="shared" si="67"/>
        <v/>
      </c>
      <c r="AG177" s="471" t="str">
        <f t="shared" si="6"/>
        <v/>
      </c>
      <c r="AH177" s="471"/>
      <c r="AI177" s="471"/>
      <c r="AJ177" s="83"/>
      <c r="AK177" s="140"/>
      <c r="AL177" s="276" t="str">
        <f t="shared" si="7"/>
        <v/>
      </c>
      <c r="AM177" s="83" t="str">
        <f t="shared" si="8"/>
        <v/>
      </c>
      <c r="AN177" s="471" t="str">
        <f t="shared" si="68"/>
        <v/>
      </c>
      <c r="AO177" s="471" t="str">
        <f t="shared" si="10"/>
        <v/>
      </c>
      <c r="AP177" s="457" t="str">
        <f t="shared" si="11"/>
        <v/>
      </c>
      <c r="AQ177" s="270" t="str">
        <f>IF('JOURNÉE 1'!AP178="","",'JOURNÉE 1'!AP178)</f>
        <v/>
      </c>
      <c r="AR177" s="270" t="str">
        <f>IF('JOURNÉE 1'!AT178="","",'JOURNÉE 1'!AT178)</f>
        <v/>
      </c>
      <c r="AS177" s="270" t="str">
        <f t="shared" si="61"/>
        <v/>
      </c>
      <c r="AT177" s="270" t="str">
        <f t="shared" si="13"/>
        <v/>
      </c>
      <c r="AU177" s="270"/>
      <c r="AV177" s="286"/>
      <c r="AW177" s="270"/>
      <c r="AX177" s="270"/>
      <c r="AY177" s="270" t="str">
        <f t="shared" si="69"/>
        <v/>
      </c>
      <c r="AZ177" s="271" t="str">
        <f t="shared" si="15"/>
        <v/>
      </c>
      <c r="BA177" s="272" t="str">
        <f t="shared" si="16"/>
        <v/>
      </c>
      <c r="BB177" s="273" t="str">
        <f t="shared" si="73"/>
        <v/>
      </c>
      <c r="BC177" s="472" t="str">
        <f t="shared" si="18"/>
        <v/>
      </c>
      <c r="BD177" s="319"/>
      <c r="BE177" s="278" t="str">
        <f t="shared" si="19"/>
        <v/>
      </c>
      <c r="BF177" s="1639"/>
      <c r="BG177" s="1639"/>
      <c r="BH177" s="1823" t="str">
        <f>IF('JOURNÉE 1'!K178=0,"",'JOURNÉE 1'!K178)</f>
        <v/>
      </c>
      <c r="BI177" s="1815" t="str">
        <f>IF(ISBLANK('JOURNÉE 2'!K192),"",'JOURNÉE 2'!K192)</f>
        <v/>
      </c>
      <c r="BJ177" s="1817" t="str">
        <f>IF(BW177="","",BW177)</f>
        <v/>
      </c>
      <c r="BK177" s="277"/>
      <c r="BL177" s="516"/>
      <c r="BM177" s="1513" t="str">
        <f>IF(OR(C177="",C178=""),"",CONCATENATE(C177,C178))</f>
        <v/>
      </c>
      <c r="BN177" s="1606" t="str">
        <f>IF(OR('JOURNÉE 1'!C178="",'JOURNÉE 1'!C179=""),"",CONCATENATE('JOURNÉE 1'!C178,'JOURNÉE 1'!C179))</f>
        <v/>
      </c>
      <c r="BO177" s="1606" t="str">
        <f>IF(I177="","",I177)</f>
        <v/>
      </c>
      <c r="BP177" s="1855">
        <f>IF(ISNA(VLOOKUP(BM177,'JOURNÉE 1'!$BI$10:$BK$257,2,FALSE)),"",VLOOKUP(BM177,'JOURNÉE 1'!$BI$10:$BK$257,2,FALSE))</f>
        <v>0</v>
      </c>
      <c r="BQ177" s="1606" t="str">
        <f>IF(BO177="","",MIN(BO177:BP177))</f>
        <v/>
      </c>
      <c r="BR177" s="1851" t="str">
        <f>IF(BS177="","",MIN(BS177:BT177))</f>
        <v/>
      </c>
      <c r="BS177" s="1606" t="str">
        <f>IF('JOURNÉE 1'!L178=0,"",'JOURNÉE 1'!L178)</f>
        <v/>
      </c>
      <c r="BT177" s="1809" t="str">
        <f>IF(ISNA(VLOOKUP(BN177,'JOURNÉE 2'!$BE$10:$BF$257,2,FALSE)),"",VLOOKUP(BN177,'JOURNÉE 2'!$BE$10:$BF$257,2,FALSE))</f>
        <v/>
      </c>
      <c r="BU177" s="1606" t="str">
        <f>IF(BT177=BR177,"",BR177)</f>
        <v/>
      </c>
      <c r="BV177" s="1795" t="str">
        <f>IF(BP177=BQ177,"",BQ177)</f>
        <v/>
      </c>
      <c r="BW177" s="1797"/>
      <c r="BX177" s="474" t="str">
        <f t="shared" si="20"/>
        <v/>
      </c>
      <c r="BY177" s="475" t="str">
        <f>IF('JOURNÉE 1'!C178=0,"",'JOURNÉE 1'!C178)</f>
        <v/>
      </c>
      <c r="BZ177" s="7">
        <v>169</v>
      </c>
      <c r="CA177" s="1445" t="s">
        <v>247</v>
      </c>
      <c r="CB177" s="1446">
        <v>6.8</v>
      </c>
      <c r="CC177" s="1447" t="s">
        <v>663</v>
      </c>
      <c r="CD177" s="17" t="s">
        <v>434</v>
      </c>
      <c r="CE177" s="882" t="str">
        <f t="shared" si="70"/>
        <v>MAX1</v>
      </c>
      <c r="CF177" s="878" t="s">
        <v>662</v>
      </c>
      <c r="CG177" s="7"/>
      <c r="CH177" s="94"/>
      <c r="CI177" s="1301" t="str">
        <f>IF(ISNA(VLOOKUP(CA177,'JOURNÉE 1'!$C$10:$AC$257,27,FALSE)),"",VLOOKUP(CA177,'JOURNÉE 1'!$C$10:$AC$257,27,FALSE))</f>
        <v/>
      </c>
      <c r="CJ177" s="465" t="str">
        <f>IF(ISNA(VLOOKUP(CA177,'JOURNÉE 2'!$C$10:$V$259,20,FALSE)),"",VLOOKUP(CA177,'JOURNÉE 2'!$C$10:$V$259,20,FALSE))</f>
        <v/>
      </c>
      <c r="CK177" s="1263" t="str">
        <f t="shared" si="48"/>
        <v/>
      </c>
      <c r="CL177" s="1266">
        <v>69</v>
      </c>
      <c r="CM177" s="476">
        <v>83</v>
      </c>
      <c r="CN177" s="476" t="s">
        <v>2029</v>
      </c>
      <c r="CO177" s="476" t="s">
        <v>2029</v>
      </c>
      <c r="CP177" s="476"/>
      <c r="CQ177" s="476"/>
      <c r="CR177" s="476"/>
      <c r="CS177" s="476"/>
      <c r="CT177" s="476"/>
      <c r="CU177" s="477"/>
      <c r="CV177" s="476"/>
      <c r="CW177" s="1270"/>
      <c r="CX177" s="11"/>
      <c r="CY177" s="1801" t="s">
        <v>667</v>
      </c>
      <c r="CZ177" s="7" t="str">
        <f>IF('JOURNÉE 2'!C82="","",'JOURNÉE 2'!C82)</f>
        <v>44660.22.0039</v>
      </c>
      <c r="DA177" s="7" t="str">
        <f t="shared" si="51"/>
        <v>44660.22.0039-J2</v>
      </c>
      <c r="DB177" s="7">
        <f>IF('JOURNÉE 2'!V82=0,"",'JOURNÉE 2'!V82)</f>
        <v>79</v>
      </c>
      <c r="DC177" s="7">
        <f>IF('JOURNÉE 2'!AJ82=0,"",'JOURNÉE 2'!AJ82)</f>
        <v>68.400000000000006</v>
      </c>
      <c r="DD177" s="17" t="str">
        <f>IF(ISNA(VLOOKUP(BX81,'JOURNÉE 1'!$C$82:$AP$105,1,FALSE)),"",VLOOKUP(BX81,'JOURNÉE 1'!$C$82:$AP$105,1,FALSE))</f>
        <v/>
      </c>
      <c r="DE177" s="7" t="str">
        <f t="array" ref="DE177">IFERROR(INDEX(DD$153:DD$176,SMALL(IF(FREQUENCY(IF(DD$153:DD$200&lt;&gt;"",MATCH(DD$153:DD$200,DD$153:DD$200,0),""),ROW(DD$153:DD$200)-153)&gt;1,ROW(DD$153:DD$200)-153,""),ROW(A25))),"")</f>
        <v/>
      </c>
      <c r="DF177" s="468" t="str">
        <f t="array" ref="DF177">IF(DE177="","",MIN(IF(CZ$153:CZ$200=$DE177,DB$153:DB$200,"")))</f>
        <v/>
      </c>
      <c r="DG177" s="468" t="str">
        <f t="array" ref="DG177">IF(DE177="","",MIN(IF(CZ$153:CZ$200=$DE177,DC$153:DC$200,"")))</f>
        <v/>
      </c>
      <c r="DH177" s="7" t="str">
        <f>IF(ISNA(VLOOKUP(DD177,'JOURNÉE 2'!$C$82:$V$105,16,FALSE)),"",VLOOKUP(DD177,'JOURNÉE 2'!$C$82:$V$105,16,FALSE))</f>
        <v/>
      </c>
      <c r="DI177" s="7" t="str">
        <f>IF(ISNA(VLOOKUP(DD177,'JOURNÉE 2'!$C$82:$AJ$105,26,FALSE)),"",VLOOKUP(DD177,'JOURNÉE 2'!$C$82:$AJ$105,26,FALSE))</f>
        <v/>
      </c>
      <c r="DJ177" s="7" t="str">
        <f t="shared" si="24"/>
        <v>44660.22.0039</v>
      </c>
      <c r="DK177" s="7">
        <f t="shared" si="25"/>
        <v>79</v>
      </c>
      <c r="DL177" s="7" t="str">
        <f t="shared" si="26"/>
        <v/>
      </c>
      <c r="DM177" s="468">
        <f t="shared" si="27"/>
        <v>68.400000000000006</v>
      </c>
      <c r="DN177" s="7" t="str">
        <f t="shared" si="28"/>
        <v/>
      </c>
      <c r="DO177" s="7"/>
      <c r="DP177" s="7"/>
      <c r="DQ177" s="7"/>
      <c r="DR177" s="11"/>
      <c r="DS177" s="475"/>
      <c r="DT177" s="7"/>
      <c r="DU177" s="7"/>
      <c r="DV177" s="7" t="str">
        <f>IF(DT177="","",IF(DT177=0,"",IF(DT177="AB","",RANK(DT177,$DT$9:$DT$151,1)+COUNTIF($DT$9:DT177,DT177)-1)))</f>
        <v/>
      </c>
      <c r="DW177" s="7"/>
      <c r="DX177" s="7"/>
      <c r="DY177" s="7"/>
      <c r="DZ177" s="7"/>
      <c r="EA177" s="7" t="str">
        <f>IF(DY177="","",IF(DY177=0,"",IF(DY177="AB","",RANK(DY177,$DY$9:$DY$151,1)+COUNTIF($DY$9:DY177,DY177)-1)))</f>
        <v/>
      </c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</row>
    <row r="178" spans="1:163" ht="15.75" customHeight="1" x14ac:dyDescent="0.4">
      <c r="A178" s="1639"/>
      <c r="B178" s="1483"/>
      <c r="C178" s="232" t="str">
        <f>IF(ISBLANK('JOURNÉE 2'!C179),"",'JOURNÉE 2'!C179)</f>
        <v/>
      </c>
      <c r="D178" s="98" t="str">
        <f>IF(ISBLANK('JOURNÉE 2'!D179),"",'JOURNÉE 2'!D179)</f>
        <v/>
      </c>
      <c r="E178" s="98" t="str">
        <f>IF(ISBLANK('JOURNÉE 2'!E179),"",'JOURNÉE 2'!E179)</f>
        <v/>
      </c>
      <c r="F178" s="87" t="str">
        <f>IF(ISBLANK('JOURNÉE 2'!F179),"",'JOURNÉE 2'!F179)</f>
        <v/>
      </c>
      <c r="G178" s="87" t="str">
        <f>IF(ISBLANK('JOURNÉE 2'!G179),"",'JOURNÉE 2'!G179)</f>
        <v/>
      </c>
      <c r="H178" s="470" t="str">
        <f>IF(ISBLANK('JOURNÉE 2'!I179),"",'JOURNÉE 2'!I179)</f>
        <v/>
      </c>
      <c r="I178" s="1833"/>
      <c r="J178" s="1465"/>
      <c r="K178" s="1465"/>
      <c r="L178" s="1465"/>
      <c r="M178" s="87"/>
      <c r="N178" s="87"/>
      <c r="O178" s="87"/>
      <c r="P178" s="87"/>
      <c r="Q178" s="1847"/>
      <c r="R178" s="1465"/>
      <c r="S178" s="1465"/>
      <c r="T178" s="1465"/>
      <c r="U178" s="1465"/>
      <c r="V178" s="1465"/>
      <c r="W178" s="279" t="str">
        <f>IF(ISBLANK('JOURNÉE 2'!U179),"",'JOURNÉE 2'!U179)</f>
        <v/>
      </c>
      <c r="X178" s="83" t="str">
        <f t="shared" si="0"/>
        <v/>
      </c>
      <c r="Y178" s="140" t="str">
        <f>IF('JOURNÉE 1'!AB179=0,"",'JOURNÉE 1'!AB179)</f>
        <v/>
      </c>
      <c r="Z178" s="83" t="str">
        <f t="shared" si="1"/>
        <v/>
      </c>
      <c r="AA178" s="83" t="str">
        <f t="shared" si="71"/>
        <v/>
      </c>
      <c r="AB178" s="118" t="str">
        <f t="shared" si="72"/>
        <v/>
      </c>
      <c r="AC178" s="83" t="str">
        <f t="shared" si="3"/>
        <v/>
      </c>
      <c r="AD178" s="83" t="str">
        <f>IF('JOURNÉE 1'!AG179="","",'JOURNÉE 1'!AG179)</f>
        <v/>
      </c>
      <c r="AE178" s="455" t="str">
        <f t="shared" si="4"/>
        <v/>
      </c>
      <c r="AF178" s="471" t="str">
        <f t="shared" si="67"/>
        <v/>
      </c>
      <c r="AG178" s="471" t="str">
        <f t="shared" si="6"/>
        <v/>
      </c>
      <c r="AH178" s="471"/>
      <c r="AI178" s="471"/>
      <c r="AJ178" s="83"/>
      <c r="AK178" s="140"/>
      <c r="AL178" s="276" t="str">
        <f t="shared" si="7"/>
        <v/>
      </c>
      <c r="AM178" s="83" t="str">
        <f t="shared" si="8"/>
        <v/>
      </c>
      <c r="AN178" s="471" t="str">
        <f t="shared" si="68"/>
        <v/>
      </c>
      <c r="AO178" s="471" t="str">
        <f t="shared" si="10"/>
        <v/>
      </c>
      <c r="AP178" s="457" t="str">
        <f t="shared" si="11"/>
        <v/>
      </c>
      <c r="AQ178" s="270" t="str">
        <f>IF('JOURNÉE 1'!AP179="","",'JOURNÉE 1'!AP179)</f>
        <v/>
      </c>
      <c r="AR178" s="270" t="str">
        <f>IF('JOURNÉE 1'!AT179="","",'JOURNÉE 1'!AT179)</f>
        <v/>
      </c>
      <c r="AS178" s="270" t="str">
        <f t="shared" si="61"/>
        <v/>
      </c>
      <c r="AT178" s="270" t="str">
        <f t="shared" si="13"/>
        <v/>
      </c>
      <c r="AU178" s="270"/>
      <c r="AV178" s="286"/>
      <c r="AW178" s="270"/>
      <c r="AX178" s="270"/>
      <c r="AY178" s="270" t="str">
        <f t="shared" si="69"/>
        <v/>
      </c>
      <c r="AZ178" s="271" t="str">
        <f t="shared" si="15"/>
        <v/>
      </c>
      <c r="BA178" s="272" t="str">
        <f t="shared" si="16"/>
        <v/>
      </c>
      <c r="BB178" s="273" t="str">
        <f t="shared" si="73"/>
        <v/>
      </c>
      <c r="BC178" s="472" t="str">
        <f t="shared" si="18"/>
        <v/>
      </c>
      <c r="BD178" s="319"/>
      <c r="BE178" s="278" t="str">
        <f t="shared" si="19"/>
        <v/>
      </c>
      <c r="BF178" s="1639"/>
      <c r="BG178" s="1639"/>
      <c r="BH178" s="1833"/>
      <c r="BI178" s="1465"/>
      <c r="BJ178" s="1849"/>
      <c r="BK178" s="277"/>
      <c r="BL178" s="516"/>
      <c r="BM178" s="1723"/>
      <c r="BN178" s="1528"/>
      <c r="BO178" s="1528"/>
      <c r="BP178" s="1528"/>
      <c r="BQ178" s="1528"/>
      <c r="BR178" s="1852"/>
      <c r="BS178" s="1528"/>
      <c r="BT178" s="1514"/>
      <c r="BU178" s="1528"/>
      <c r="BV178" s="1796"/>
      <c r="BW178" s="1798"/>
      <c r="BX178" s="474" t="str">
        <f t="shared" si="20"/>
        <v/>
      </c>
      <c r="BY178" s="475" t="str">
        <f>IF('JOURNÉE 1'!C179=0,"",'JOURNÉE 1'!C179)</f>
        <v/>
      </c>
      <c r="BZ178" s="7">
        <v>170</v>
      </c>
      <c r="CA178" s="1445" t="s">
        <v>100</v>
      </c>
      <c r="CB178" s="1446">
        <v>3.7</v>
      </c>
      <c r="CC178" s="1447" t="s">
        <v>2005</v>
      </c>
      <c r="CD178" s="17" t="s">
        <v>434</v>
      </c>
      <c r="CE178" s="882" t="str">
        <f t="shared" si="70"/>
        <v>MAX1</v>
      </c>
      <c r="CF178" s="878" t="s">
        <v>247</v>
      </c>
      <c r="CG178" s="7"/>
      <c r="CH178" s="94"/>
      <c r="CI178" s="1301">
        <f>IF(ISNA(VLOOKUP(CA178,'JOURNÉE 1'!$C$10:$AC$257,27,FALSE)),"",VLOOKUP(CA178,'JOURNÉE 1'!$C$10:$AC$257,27,FALSE))</f>
        <v>72</v>
      </c>
      <c r="CJ178" s="465">
        <f>IF(ISNA(VLOOKUP(CA178,'JOURNÉE 2'!$C$10:$V$259,20,FALSE)),"",VLOOKUP(CA178,'JOURNÉE 2'!$C$10:$V$259,20,FALSE))</f>
        <v>76</v>
      </c>
      <c r="CK178" s="1263">
        <f t="shared" si="48"/>
        <v>72</v>
      </c>
      <c r="CL178" s="1266">
        <v>71</v>
      </c>
      <c r="CM178" s="476" t="s">
        <v>2029</v>
      </c>
      <c r="CN178" s="476" t="s">
        <v>2029</v>
      </c>
      <c r="CO178" s="476">
        <v>72</v>
      </c>
      <c r="CP178" s="476"/>
      <c r="CQ178" s="476"/>
      <c r="CR178" s="476"/>
      <c r="CS178" s="476"/>
      <c r="CT178" s="476"/>
      <c r="CU178" s="477"/>
      <c r="CV178" s="476"/>
      <c r="CW178" s="1270"/>
      <c r="CX178" s="11"/>
      <c r="CY178" s="1551"/>
      <c r="CZ178" s="7" t="str">
        <f>IF('JOURNÉE 2'!C83="","",'JOURNÉE 2'!C83)</f>
        <v>44660.25.0024</v>
      </c>
      <c r="DA178" s="7" t="str">
        <f t="shared" si="51"/>
        <v>44660.25.0024-J2</v>
      </c>
      <c r="DB178" s="7">
        <f>IF('JOURNÉE 2'!V83=0,"",'JOURNÉE 2'!V83)</f>
        <v>104</v>
      </c>
      <c r="DC178" s="7">
        <f>IF('JOURNÉE 2'!AJ83=0,"",'JOURNÉE 2'!AJ83)</f>
        <v>68</v>
      </c>
      <c r="DD178" s="17" t="str">
        <f>IF(ISNA(VLOOKUP(BX82,'JOURNÉE 1'!$C$82:$AP$105,1,FALSE)),"",VLOOKUP(BX82,'JOURNÉE 1'!$C$82:$AP$105,1,FALSE))</f>
        <v/>
      </c>
      <c r="DE178" s="7" t="str">
        <f t="array" ref="DE178">IFERROR(INDEX(DD$153:DD$176,SMALL(IF(FREQUENCY(IF(DD$153:DD$200&lt;&gt;"",MATCH(DD$153:DD$200,DD$153:DD$200,0),""),ROW(DD$153:DD$200)-153)&gt;1,ROW(DD$153:DD$200)-153,""),ROW(A26))),"")</f>
        <v/>
      </c>
      <c r="DF178" s="468" t="str">
        <f t="array" ref="DF178">IF(DE178="","",MIN(IF(CZ$153:CZ$200=$DE178,DB$153:DB$200,"")))</f>
        <v/>
      </c>
      <c r="DG178" s="468" t="str">
        <f t="array" ref="DG178">IF(DE178="","",MIN(IF(CZ$153:CZ$200=$DE178,DC$153:DC$200,"")))</f>
        <v/>
      </c>
      <c r="DH178" s="7" t="str">
        <f>IF(ISNA(VLOOKUP(DD178,'JOURNÉE 2'!$C$82:$V$105,16,FALSE)),"",VLOOKUP(DD178,'JOURNÉE 2'!$C$82:$V$105,16,FALSE))</f>
        <v/>
      </c>
      <c r="DI178" s="7" t="str">
        <f>IF(ISNA(VLOOKUP(DD178,'JOURNÉE 2'!$C$82:$AJ$105,26,FALSE)),"",VLOOKUP(DD178,'JOURNÉE 2'!$C$82:$AJ$105,26,FALSE))</f>
        <v/>
      </c>
      <c r="DJ178" s="7" t="str">
        <f t="shared" si="24"/>
        <v>44660.25.0024</v>
      </c>
      <c r="DK178" s="7">
        <f t="shared" si="25"/>
        <v>104</v>
      </c>
      <c r="DL178" s="7" t="str">
        <f t="shared" si="26"/>
        <v/>
      </c>
      <c r="DM178" s="468">
        <f t="shared" si="27"/>
        <v>68</v>
      </c>
      <c r="DN178" s="7" t="str">
        <f t="shared" si="28"/>
        <v/>
      </c>
      <c r="DO178" s="7"/>
      <c r="DP178" s="7"/>
      <c r="DQ178" s="7"/>
      <c r="DR178" s="11"/>
      <c r="DS178" s="475"/>
      <c r="DT178" s="7"/>
      <c r="DU178" s="7"/>
      <c r="DV178" s="7" t="str">
        <f>IF(DT178="","",IF(DT178=0,"",IF(DT178="AB","",RANK(DT178,$DT$9:$DT$151,1)+COUNTIF($DT$9:DT178,DT178)-1)))</f>
        <v/>
      </c>
      <c r="DW178" s="7"/>
      <c r="DX178" s="7"/>
      <c r="DY178" s="7"/>
      <c r="DZ178" s="7"/>
      <c r="EA178" s="7" t="str">
        <f>IF(DY178="","",IF(DY178=0,"",IF(DY178="AB","",RANK(DY178,$DY$9:$DY$151,1)+COUNTIF($DY$9:DY178,DY178)-1)))</f>
        <v/>
      </c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</row>
    <row r="179" spans="1:163" ht="15.75" customHeight="1" x14ac:dyDescent="0.4">
      <c r="A179" s="1639"/>
      <c r="B179" s="1831"/>
      <c r="C179" s="232" t="str">
        <f>IF(ISBLANK('JOURNÉE 2'!C180),"",'JOURNÉE 2'!C180)</f>
        <v/>
      </c>
      <c r="D179" s="98" t="str">
        <f>IF(ISBLANK('JOURNÉE 2'!D180),"",'JOURNÉE 2'!D180)</f>
        <v/>
      </c>
      <c r="E179" s="98" t="str">
        <f>IF(ISBLANK('JOURNÉE 2'!E180),"",'JOURNÉE 2'!E180)</f>
        <v/>
      </c>
      <c r="F179" s="87" t="str">
        <f>IF(ISBLANK('JOURNÉE 2'!F180),"",'JOURNÉE 2'!F180)</f>
        <v/>
      </c>
      <c r="G179" s="87" t="str">
        <f>IF(ISBLANK('JOURNÉE 2'!G180),"",'JOURNÉE 2'!G180)</f>
        <v/>
      </c>
      <c r="H179" s="470" t="str">
        <f>IF(ISBLANK('JOURNÉE 2'!I180),"",'JOURNÉE 2'!I180)</f>
        <v/>
      </c>
      <c r="I179" s="1834" t="str">
        <f>IF(ISBLANK('JOURNÉE 2'!K180),"",'JOURNÉE 2'!K180)</f>
        <v/>
      </c>
      <c r="J179" s="1466" t="str">
        <f>IF(OR(I179="",I179=0,I179=999),"",I179)</f>
        <v/>
      </c>
      <c r="K179" s="1466" t="str">
        <f>IF('JOURNÉE 1'!K164=0,"",'JOURNÉE 1'!K164)</f>
        <v/>
      </c>
      <c r="L179" s="1466" t="str">
        <f>IF(OR(K179="",K179=0,K179=999),"",K179)</f>
        <v/>
      </c>
      <c r="M179" s="87"/>
      <c r="N179" s="87"/>
      <c r="O179" s="87"/>
      <c r="P179" s="87"/>
      <c r="Q179" s="1825" t="str">
        <f>IF(I179="","",I179-$BE$5)</f>
        <v/>
      </c>
      <c r="R179" s="1466" t="str">
        <f>IF(I179="","",RANK(I179,($I$9:$K$260),1))</f>
        <v/>
      </c>
      <c r="S179" s="1466" t="str">
        <f>IF(R179&gt;20,"",IF(R179&lt;=190,40-((R179-1)*2),1))</f>
        <v/>
      </c>
      <c r="T179" s="1485" t="str">
        <f>IF(OR(I179=""),"",RANK(I179,($I$149:$I$182),1))</f>
        <v/>
      </c>
      <c r="U179" s="1485" t="str">
        <f>IF(OR(K179=""),"",RANK(K179,($K$149:$K$182),1))</f>
        <v/>
      </c>
      <c r="V179" s="1485" t="str">
        <f>IF(T179="","",IF(T179&gt;3,"",IF(T179=1,I179,IF(T179=2,I179,IF(T179=3,I179)))))</f>
        <v/>
      </c>
      <c r="W179" s="279" t="str">
        <f>IF(ISBLANK('JOURNÉE 2'!U180),"",'JOURNÉE 2'!U180)</f>
        <v/>
      </c>
      <c r="X179" s="83" t="str">
        <f t="shared" si="0"/>
        <v/>
      </c>
      <c r="Y179" s="140" t="str">
        <f>IF('JOURNÉE 1'!AB164=0,"",'JOURNÉE 1'!AB164)</f>
        <v/>
      </c>
      <c r="Z179" s="83" t="str">
        <f t="shared" si="1"/>
        <v/>
      </c>
      <c r="AA179" s="83" t="str">
        <f t="shared" si="71"/>
        <v/>
      </c>
      <c r="AB179" s="118" t="str">
        <f t="shared" si="72"/>
        <v/>
      </c>
      <c r="AC179" s="83" t="str">
        <f t="shared" si="3"/>
        <v/>
      </c>
      <c r="AD179" s="83" t="str">
        <f>IF('JOURNÉE 1'!AG164="","",'JOURNÉE 1'!AG164)</f>
        <v/>
      </c>
      <c r="AE179" s="455" t="str">
        <f t="shared" si="4"/>
        <v/>
      </c>
      <c r="AF179" s="85" t="str">
        <f t="shared" si="67"/>
        <v/>
      </c>
      <c r="AG179" s="85" t="str">
        <f t="shared" si="6"/>
        <v/>
      </c>
      <c r="AH179" s="85"/>
      <c r="AI179" s="85"/>
      <c r="AJ179" s="87"/>
      <c r="AK179" s="136"/>
      <c r="AL179" s="276" t="str">
        <f t="shared" si="7"/>
        <v/>
      </c>
      <c r="AM179" s="87" t="str">
        <f t="shared" si="8"/>
        <v/>
      </c>
      <c r="AN179" s="471" t="str">
        <f t="shared" si="68"/>
        <v/>
      </c>
      <c r="AO179" s="471" t="str">
        <f t="shared" si="10"/>
        <v/>
      </c>
      <c r="AP179" s="457" t="str">
        <f t="shared" si="11"/>
        <v/>
      </c>
      <c r="AQ179" s="270" t="str">
        <f>IF('JOURNÉE 1'!AP164="","",'JOURNÉE 1'!AP164)</f>
        <v/>
      </c>
      <c r="AR179" s="270" t="str">
        <f>IF('JOURNÉE 1'!AT164="","",'JOURNÉE 1'!AT164)</f>
        <v/>
      </c>
      <c r="AS179" s="270" t="str">
        <f t="shared" si="61"/>
        <v/>
      </c>
      <c r="AT179" s="270" t="str">
        <f t="shared" si="13"/>
        <v/>
      </c>
      <c r="AU179" s="270"/>
      <c r="AV179" s="286"/>
      <c r="AW179" s="270"/>
      <c r="AX179" s="270"/>
      <c r="AY179" s="270" t="str">
        <f t="shared" si="69"/>
        <v/>
      </c>
      <c r="AZ179" s="271" t="str">
        <f t="shared" si="15"/>
        <v/>
      </c>
      <c r="BA179" s="272" t="str">
        <f t="shared" si="16"/>
        <v/>
      </c>
      <c r="BB179" s="273" t="str">
        <f t="shared" si="73"/>
        <v/>
      </c>
      <c r="BC179" s="472" t="str">
        <f t="shared" si="18"/>
        <v/>
      </c>
      <c r="BD179" s="319"/>
      <c r="BE179" s="278" t="str">
        <f t="shared" si="19"/>
        <v/>
      </c>
      <c r="BF179" s="1639"/>
      <c r="BG179" s="1639"/>
      <c r="BH179" s="1823" t="str">
        <f>IF('JOURNÉE 1'!K164=0,"",'JOURNÉE 1'!K164)</f>
        <v/>
      </c>
      <c r="BI179" s="1815" t="str">
        <f>IF(ISBLANK('JOURNÉE 2'!K180),"",'JOURNÉE 2'!K180)</f>
        <v/>
      </c>
      <c r="BJ179" s="1817" t="str">
        <f>IF(BW179="","",BW179)</f>
        <v/>
      </c>
      <c r="BK179" s="483"/>
      <c r="BL179" s="11"/>
      <c r="BM179" s="1513" t="str">
        <f>IF(OR(C179="",C180=""),"",CONCATENATE(C179,C180))</f>
        <v/>
      </c>
      <c r="BN179" s="1606" t="str">
        <f>IF(OR('JOURNÉE 1'!C164="",'JOURNÉE 1'!C177=""),"",CONCATENATE('JOURNÉE 1'!C164,'JOURNÉE 1'!C177))</f>
        <v/>
      </c>
      <c r="BO179" s="1606" t="str">
        <f>IF(I179="","",I179)</f>
        <v/>
      </c>
      <c r="BP179" s="1855">
        <f>IF(ISNA(VLOOKUP(BM179,'JOURNÉE 1'!$BI$10:$BK$257,2,FALSE)),"",VLOOKUP(BM179,'JOURNÉE 1'!$BI$10:$BK$257,2,FALSE))</f>
        <v>0</v>
      </c>
      <c r="BQ179" s="1606" t="str">
        <f>IF(BO179="","",MIN(BO179:BP179))</f>
        <v/>
      </c>
      <c r="BR179" s="1851" t="str">
        <f>IF(BS179="","",MIN(BS179:BT179))</f>
        <v/>
      </c>
      <c r="BS179" s="1606" t="str">
        <f>IF('JOURNÉE 1'!L180=0,"",'JOURNÉE 1'!L180)</f>
        <v/>
      </c>
      <c r="BT179" s="1809" t="str">
        <f>IF(ISNA(VLOOKUP(BN179,'JOURNÉE 2'!$BE$10:$BF$257,2,FALSE)),"",VLOOKUP(BN179,'JOURNÉE 2'!$BE$10:$BF$257,2,FALSE))</f>
        <v/>
      </c>
      <c r="BU179" s="1606" t="str">
        <f>IF(BT179=BR179,"",BR179)</f>
        <v/>
      </c>
      <c r="BV179" s="1795" t="str">
        <f>IF(BP179=BQ179,"",BQ179)</f>
        <v/>
      </c>
      <c r="BW179" s="1797"/>
      <c r="BX179" s="474" t="str">
        <f t="shared" si="20"/>
        <v/>
      </c>
      <c r="BY179" s="475" t="str">
        <f>IF('JOURNÉE 1'!C180=0,"",'JOURNÉE 1'!C180)</f>
        <v/>
      </c>
      <c r="BZ179" s="7">
        <v>171</v>
      </c>
      <c r="CA179" s="1445" t="s">
        <v>664</v>
      </c>
      <c r="CB179" s="1446">
        <v>15</v>
      </c>
      <c r="CC179" s="1447" t="s">
        <v>665</v>
      </c>
      <c r="CD179" s="17" t="s">
        <v>666</v>
      </c>
      <c r="CE179" s="882" t="str">
        <f t="shared" si="70"/>
        <v>MAX2</v>
      </c>
      <c r="CF179" s="878" t="s">
        <v>100</v>
      </c>
      <c r="CG179" s="7"/>
      <c r="CH179" s="94"/>
      <c r="CI179" s="1301" t="str">
        <f>IF(ISNA(VLOOKUP(CA179,'JOURNÉE 1'!$C$10:$AC$257,27,FALSE)),"",VLOOKUP(CA179,'JOURNÉE 1'!$C$10:$AC$257,27,FALSE))</f>
        <v/>
      </c>
      <c r="CJ179" s="465" t="str">
        <f>IF(ISNA(VLOOKUP(CA179,'JOURNÉE 2'!$C$10:$V$259,20,FALSE)),"",VLOOKUP(CA179,'JOURNÉE 2'!$C$10:$V$259,20,FALSE))</f>
        <v/>
      </c>
      <c r="CK179" s="1263" t="str">
        <f t="shared" si="48"/>
        <v/>
      </c>
      <c r="CL179" s="1266" t="s">
        <v>2029</v>
      </c>
      <c r="CM179" s="476" t="s">
        <v>2029</v>
      </c>
      <c r="CN179" s="476" t="s">
        <v>2029</v>
      </c>
      <c r="CO179" s="476" t="s">
        <v>2029</v>
      </c>
      <c r="CP179" s="476"/>
      <c r="CQ179" s="476"/>
      <c r="CR179" s="476"/>
      <c r="CS179" s="476"/>
      <c r="CT179" s="476"/>
      <c r="CU179" s="477"/>
      <c r="CV179" s="476"/>
      <c r="CW179" s="1270"/>
      <c r="CX179" s="11"/>
      <c r="CY179" s="1551"/>
      <c r="CZ179" s="7" t="str">
        <f>IF('JOURNÉE 2'!C84="","",'JOURNÉE 2'!C84)</f>
        <v>44660.25.0023</v>
      </c>
      <c r="DA179" s="7" t="str">
        <f t="shared" si="51"/>
        <v>44660.25.0023-J2</v>
      </c>
      <c r="DB179" s="7">
        <f>IF('JOURNÉE 2'!V84=0,"",'JOURNÉE 2'!V84)</f>
        <v>124</v>
      </c>
      <c r="DC179" s="7">
        <f>IF('JOURNÉE 2'!AJ84=0,"",'JOURNÉE 2'!AJ84)</f>
        <v>88</v>
      </c>
      <c r="DD179" s="17" t="str">
        <f>IF(ISNA(VLOOKUP(BX83,'JOURNÉE 1'!$C$82:$AP$105,1,FALSE)),"",VLOOKUP(BX83,'JOURNÉE 1'!$C$82:$AP$105,1,FALSE))</f>
        <v/>
      </c>
      <c r="DE179" s="7" t="str">
        <f t="array" ref="DE179">IFERROR(INDEX(DD$153:DD$176,SMALL(IF(FREQUENCY(IF(DD$153:DD$200&lt;&gt;"",MATCH(DD$153:DD$200,DD$153:DD$200,0),""),ROW(DD$153:DD$200)-153)&gt;1,ROW(DD$153:DD$200)-153,""),ROW(A27))),"")</f>
        <v/>
      </c>
      <c r="DF179" s="468" t="str">
        <f t="array" ref="DF179">IF(DE179="","",MIN(IF(CZ$153:CZ$200=$DE179,DB$153:DB$200,"")))</f>
        <v/>
      </c>
      <c r="DG179" s="468" t="str">
        <f t="array" ref="DG179">IF(DE179="","",MIN(IF(CZ$153:CZ$200=$DE179,DC$153:DC$200,"")))</f>
        <v/>
      </c>
      <c r="DH179" s="7" t="str">
        <f>IF(ISNA(VLOOKUP(DD179,'JOURNÉE 2'!$C$82:$V$105,16,FALSE)),"",VLOOKUP(DD179,'JOURNÉE 2'!$C$82:$V$105,16,FALSE))</f>
        <v/>
      </c>
      <c r="DI179" s="7" t="str">
        <f>IF(ISNA(VLOOKUP(DD179,'JOURNÉE 2'!$C$82:$AJ$105,26,FALSE)),"",VLOOKUP(DD179,'JOURNÉE 2'!$C$82:$AJ$105,26,FALSE))</f>
        <v/>
      </c>
      <c r="DJ179" s="7" t="str">
        <f t="shared" si="24"/>
        <v>44660.25.0023</v>
      </c>
      <c r="DK179" s="7">
        <f t="shared" si="25"/>
        <v>124</v>
      </c>
      <c r="DL179" s="7" t="str">
        <f t="shared" si="26"/>
        <v/>
      </c>
      <c r="DM179" s="468">
        <f t="shared" si="27"/>
        <v>88</v>
      </c>
      <c r="DN179" s="7" t="str">
        <f t="shared" si="28"/>
        <v/>
      </c>
      <c r="DO179" s="7"/>
      <c r="DP179" s="7"/>
      <c r="DQ179" s="7"/>
      <c r="DR179" s="11"/>
      <c r="DS179" s="475"/>
      <c r="DT179" s="7"/>
      <c r="DU179" s="7"/>
      <c r="DV179" s="7" t="str">
        <f>IF(DT179="","",IF(DT179=0,"",IF(DT179="AB","",RANK(DT179,$DT$9:$DT$151,1)+COUNTIF($DT$9:DT179,DT179)-1)))</f>
        <v/>
      </c>
      <c r="DW179" s="7"/>
      <c r="DX179" s="7"/>
      <c r="DY179" s="7"/>
      <c r="DZ179" s="7"/>
      <c r="EA179" s="7" t="str">
        <f>IF(DY179="","",IF(DY179=0,"",IF(DY179="AB","",RANK(DY179,$DY$9:$DY$151,1)+COUNTIF($DY$9:DY179,DY179)-1)))</f>
        <v/>
      </c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</row>
    <row r="180" spans="1:163" ht="15.75" customHeight="1" x14ac:dyDescent="0.4">
      <c r="A180" s="1639"/>
      <c r="B180" s="1483"/>
      <c r="C180" s="232" t="str">
        <f>IF(ISBLANK('JOURNÉE 2'!C181),"",'JOURNÉE 2'!C181)</f>
        <v/>
      </c>
      <c r="D180" s="98" t="str">
        <f>IF(ISBLANK('JOURNÉE 2'!D181),"",'JOURNÉE 2'!D181)</f>
        <v/>
      </c>
      <c r="E180" s="98" t="str">
        <f>IF(ISBLANK('JOURNÉE 2'!E181),"",'JOURNÉE 2'!E181)</f>
        <v/>
      </c>
      <c r="F180" s="87" t="str">
        <f>IF(ISBLANK('JOURNÉE 2'!F181),"",'JOURNÉE 2'!F181)</f>
        <v/>
      </c>
      <c r="G180" s="87" t="str">
        <f>IF(ISBLANK('JOURNÉE 2'!G181),"",'JOURNÉE 2'!G181)</f>
        <v/>
      </c>
      <c r="H180" s="470" t="str">
        <f>IF(ISBLANK('JOURNÉE 2'!I181),"",'JOURNÉE 2'!I181)</f>
        <v/>
      </c>
      <c r="I180" s="1833"/>
      <c r="J180" s="1465"/>
      <c r="K180" s="1465"/>
      <c r="L180" s="1465"/>
      <c r="M180" s="87"/>
      <c r="N180" s="87"/>
      <c r="O180" s="87"/>
      <c r="P180" s="87"/>
      <c r="Q180" s="1847"/>
      <c r="R180" s="1465"/>
      <c r="S180" s="1465"/>
      <c r="T180" s="1465"/>
      <c r="U180" s="1465"/>
      <c r="V180" s="1465"/>
      <c r="W180" s="279" t="str">
        <f>IF(ISBLANK('JOURNÉE 2'!U181),"",'JOURNÉE 2'!U181)</f>
        <v/>
      </c>
      <c r="X180" s="83" t="str">
        <f t="shared" si="0"/>
        <v/>
      </c>
      <c r="Y180" s="140" t="str">
        <f>IF('JOURNÉE 1'!AB177=0,"",'JOURNÉE 1'!AB177)</f>
        <v/>
      </c>
      <c r="Z180" s="83" t="str">
        <f t="shared" si="1"/>
        <v/>
      </c>
      <c r="AA180" s="83" t="str">
        <f t="shared" si="71"/>
        <v/>
      </c>
      <c r="AB180" s="118" t="str">
        <f t="shared" si="72"/>
        <v/>
      </c>
      <c r="AC180" s="83" t="str">
        <f t="shared" si="3"/>
        <v/>
      </c>
      <c r="AD180" s="83" t="str">
        <f>IF('JOURNÉE 1'!AG177="","",'JOURNÉE 1'!AG177)</f>
        <v/>
      </c>
      <c r="AE180" s="455" t="str">
        <f t="shared" si="4"/>
        <v/>
      </c>
      <c r="AF180" s="85" t="str">
        <f t="shared" si="67"/>
        <v/>
      </c>
      <c r="AG180" s="85" t="str">
        <f t="shared" si="6"/>
        <v/>
      </c>
      <c r="AH180" s="85"/>
      <c r="AI180" s="85"/>
      <c r="AJ180" s="87"/>
      <c r="AK180" s="136"/>
      <c r="AL180" s="276" t="str">
        <f t="shared" si="7"/>
        <v/>
      </c>
      <c r="AM180" s="87" t="str">
        <f t="shared" si="8"/>
        <v/>
      </c>
      <c r="AN180" s="471" t="str">
        <f t="shared" si="68"/>
        <v/>
      </c>
      <c r="AO180" s="471" t="str">
        <f t="shared" si="10"/>
        <v/>
      </c>
      <c r="AP180" s="457" t="str">
        <f t="shared" si="11"/>
        <v/>
      </c>
      <c r="AQ180" s="270" t="str">
        <f>IF('JOURNÉE 1'!AP177="","",'JOURNÉE 1'!AP177)</f>
        <v/>
      </c>
      <c r="AR180" s="270" t="str">
        <f>IF('JOURNÉE 1'!AT177="","",'JOURNÉE 1'!AT177)</f>
        <v/>
      </c>
      <c r="AS180" s="270" t="str">
        <f t="shared" si="61"/>
        <v/>
      </c>
      <c r="AT180" s="270" t="str">
        <f t="shared" si="13"/>
        <v/>
      </c>
      <c r="AU180" s="270"/>
      <c r="AV180" s="286"/>
      <c r="AW180" s="270"/>
      <c r="AX180" s="270"/>
      <c r="AY180" s="270" t="str">
        <f t="shared" si="69"/>
        <v/>
      </c>
      <c r="AZ180" s="271" t="str">
        <f t="shared" si="15"/>
        <v/>
      </c>
      <c r="BA180" s="272" t="str">
        <f t="shared" si="16"/>
        <v/>
      </c>
      <c r="BB180" s="273" t="str">
        <f t="shared" si="73"/>
        <v/>
      </c>
      <c r="BC180" s="472" t="str">
        <f t="shared" si="18"/>
        <v/>
      </c>
      <c r="BD180" s="319"/>
      <c r="BE180" s="278" t="str">
        <f t="shared" si="19"/>
        <v/>
      </c>
      <c r="BF180" s="1639"/>
      <c r="BG180" s="1639"/>
      <c r="BH180" s="1833"/>
      <c r="BI180" s="1465"/>
      <c r="BJ180" s="1849"/>
      <c r="BK180" s="483"/>
      <c r="BL180" s="11"/>
      <c r="BM180" s="1723"/>
      <c r="BN180" s="1528"/>
      <c r="BO180" s="1528"/>
      <c r="BP180" s="1528"/>
      <c r="BQ180" s="1528"/>
      <c r="BR180" s="1852"/>
      <c r="BS180" s="1528"/>
      <c r="BT180" s="1514"/>
      <c r="BU180" s="1528"/>
      <c r="BV180" s="1796"/>
      <c r="BW180" s="1798"/>
      <c r="BX180" s="474" t="str">
        <f t="shared" si="20"/>
        <v/>
      </c>
      <c r="BY180" s="475" t="str">
        <f>IF('JOURNÉE 1'!C181=0,"",'JOURNÉE 1'!C181)</f>
        <v/>
      </c>
      <c r="BZ180" s="7">
        <v>172</v>
      </c>
      <c r="CA180" s="1445" t="s">
        <v>668</v>
      </c>
      <c r="CB180" s="1446">
        <v>36</v>
      </c>
      <c r="CC180" s="1447" t="s">
        <v>669</v>
      </c>
      <c r="CD180" s="17" t="s">
        <v>666</v>
      </c>
      <c r="CE180" s="882" t="str">
        <f t="shared" si="70"/>
        <v>MAX3</v>
      </c>
      <c r="CF180" s="878" t="s">
        <v>664</v>
      </c>
      <c r="CG180" s="7"/>
      <c r="CH180" s="94"/>
      <c r="CI180" s="1301" t="str">
        <f>IF(ISNA(VLOOKUP(CA180,'JOURNÉE 1'!$C$10:$AC$257,27,FALSE)),"",VLOOKUP(CA180,'JOURNÉE 1'!$C$10:$AC$257,27,FALSE))</f>
        <v/>
      </c>
      <c r="CJ180" s="465" t="str">
        <f>IF(ISNA(VLOOKUP(CA180,'JOURNÉE 2'!$C$10:$V$259,20,FALSE)),"",VLOOKUP(CA180,'JOURNÉE 2'!$C$10:$V$259,20,FALSE))</f>
        <v/>
      </c>
      <c r="CK180" s="1263" t="str">
        <f t="shared" si="48"/>
        <v/>
      </c>
      <c r="CL180" s="1266" t="s">
        <v>2029</v>
      </c>
      <c r="CM180" s="476" t="s">
        <v>2029</v>
      </c>
      <c r="CN180" s="476" t="s">
        <v>2029</v>
      </c>
      <c r="CO180" s="476" t="s">
        <v>2029</v>
      </c>
      <c r="CP180" s="476"/>
      <c r="CQ180" s="476"/>
      <c r="CR180" s="476"/>
      <c r="CS180" s="476"/>
      <c r="CT180" s="476"/>
      <c r="CU180" s="477"/>
      <c r="CV180" s="476"/>
      <c r="CW180" s="1270"/>
      <c r="CX180" s="11"/>
      <c r="CY180" s="1551"/>
      <c r="CZ180" s="7" t="str">
        <f>IF('JOURNÉE 2'!C85="","",'JOURNÉE 2'!C85)</f>
        <v>44660.98.010</v>
      </c>
      <c r="DA180" s="7" t="str">
        <f t="shared" si="51"/>
        <v>44660.98.010-J2</v>
      </c>
      <c r="DB180" s="7">
        <f>IF('JOURNÉE 2'!V85=0,"",'JOURNÉE 2'!V85)</f>
        <v>64</v>
      </c>
      <c r="DC180" s="7">
        <f>IF('JOURNÉE 2'!AJ85=0,"",'JOURNÉE 2'!AJ85)</f>
        <v>68.400000000000006</v>
      </c>
      <c r="DD180" s="17" t="str">
        <f>IF(ISNA(VLOOKUP(BX84,'JOURNÉE 1'!$C$82:$AP$105,1,FALSE)),"",VLOOKUP(BX84,'JOURNÉE 1'!$C$82:$AP$105,1,FALSE))</f>
        <v>44660.98.010</v>
      </c>
      <c r="DE180" s="7" t="str">
        <f t="array" ref="DE180">IFERROR(INDEX(DD$153:DD$176,SMALL(IF(FREQUENCY(IF(DD$153:DD$200&lt;&gt;"",MATCH(DD$153:DD$200,DD$153:DD$200,0),""),ROW(DD$153:DD$200)-153)&gt;1,ROW(DD$153:DD$200)-153,""),ROW(A28))),"")</f>
        <v/>
      </c>
      <c r="DF180" s="468" t="str">
        <f t="array" ref="DF180">IF(DE180="","",MIN(IF(CZ$153:CZ$200=$DE180,DB$153:DB$200,"")))</f>
        <v/>
      </c>
      <c r="DG180" s="468" t="str">
        <f t="array" ref="DG180">IF(DE180="","",MIN(IF(CZ$153:CZ$200=$DE180,DC$153:DC$200,"")))</f>
        <v/>
      </c>
      <c r="DH180" s="7">
        <f>IF(ISNA(VLOOKUP(DD180,'JOURNÉE 2'!$C$82:$V$105,16,FALSE)),"",VLOOKUP(DD180,'JOURNÉE 2'!$C$82:$V$105,16,FALSE))</f>
        <v>0</v>
      </c>
      <c r="DI180" s="7">
        <f>IF(ISNA(VLOOKUP(DD180,'JOURNÉE 2'!$C$82:$AJ$105,26,FALSE)),"",VLOOKUP(DD180,'JOURNÉE 2'!$C$82:$AJ$105,26,FALSE))</f>
        <v>20</v>
      </c>
      <c r="DJ180" s="7" t="str">
        <f t="shared" si="24"/>
        <v/>
      </c>
      <c r="DK180" s="7" t="str">
        <f t="shared" si="25"/>
        <v/>
      </c>
      <c r="DL180" s="7" t="str">
        <f t="shared" si="26"/>
        <v/>
      </c>
      <c r="DM180" s="468" t="str">
        <f t="shared" si="27"/>
        <v/>
      </c>
      <c r="DN180" s="7" t="str">
        <f t="shared" si="28"/>
        <v/>
      </c>
      <c r="DO180" s="7"/>
      <c r="DP180" s="7"/>
      <c r="DQ180" s="7"/>
      <c r="DR180" s="11"/>
      <c r="DS180" s="475"/>
      <c r="DT180" s="7"/>
      <c r="DU180" s="7"/>
      <c r="DV180" s="7" t="str">
        <f>IF(DT180="","",IF(DT180=0,"",IF(DT180="AB","",RANK(DT180,$DT$9:$DT$151,1)+COUNTIF($DT$9:DT180,DT180)-1)))</f>
        <v/>
      </c>
      <c r="DW180" s="7"/>
      <c r="DX180" s="7"/>
      <c r="DY180" s="7"/>
      <c r="DZ180" s="7"/>
      <c r="EA180" s="7" t="str">
        <f>IF(DY180="","",IF(DY180=0,"",IF(DY180="AB","",RANK(DY180,$DY$9:$DY$151,1)+COUNTIF($DY$9:DY180,DY180)-1)))</f>
        <v/>
      </c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</row>
    <row r="181" spans="1:163" ht="15.75" customHeight="1" x14ac:dyDescent="0.4">
      <c r="A181" s="1639"/>
      <c r="B181" s="1830"/>
      <c r="C181" s="232" t="str">
        <f>IF(ISBLANK('JOURNÉE 2'!C182),"",'JOURNÉE 2'!C182)</f>
        <v/>
      </c>
      <c r="D181" s="98" t="str">
        <f>IF(ISBLANK('JOURNÉE 2'!D182),"",'JOURNÉE 2'!D182)</f>
        <v/>
      </c>
      <c r="E181" s="98" t="str">
        <f>IF(ISBLANK('JOURNÉE 2'!E182),"",'JOURNÉE 2'!E182)</f>
        <v/>
      </c>
      <c r="F181" s="87" t="str">
        <f>IF(ISBLANK('JOURNÉE 2'!F182),"",'JOURNÉE 2'!F182)</f>
        <v/>
      </c>
      <c r="G181" s="87" t="str">
        <f>IF(ISBLANK('JOURNÉE 2'!G182),"",'JOURNÉE 2'!G182)</f>
        <v/>
      </c>
      <c r="H181" s="470" t="str">
        <f>IF(ISBLANK('JOURNÉE 2'!I182),"",'JOURNÉE 2'!I182)</f>
        <v/>
      </c>
      <c r="I181" s="1823" t="str">
        <f>IF(ISBLANK('JOURNÉE 2'!K182),"",'JOURNÉE 2'!K182)</f>
        <v/>
      </c>
      <c r="J181" s="1815" t="str">
        <f>IF(OR(I181="",I181=0,I181=999),"",I181)</f>
        <v/>
      </c>
      <c r="K181" s="1815" t="str">
        <f>IF('JOURNÉE 1'!K182=0,"",'JOURNÉE 1'!K182)</f>
        <v/>
      </c>
      <c r="L181" s="1815" t="str">
        <f>IF(OR(K181="",K181=0,K181=999),"",K181)</f>
        <v/>
      </c>
      <c r="M181" s="87"/>
      <c r="N181" s="87"/>
      <c r="O181" s="87"/>
      <c r="P181" s="87"/>
      <c r="Q181" s="1825" t="str">
        <f>IF(I181="","",I181-$BE$5)</f>
        <v/>
      </c>
      <c r="R181" s="1466" t="str">
        <f>IF(I181="","",RANK(I181,($I$9:$K$260),1))</f>
        <v/>
      </c>
      <c r="S181" s="1466" t="str">
        <f>IF(R181&gt;20,"",IF(R181&lt;=190,40-((R181-1)*2),1))</f>
        <v/>
      </c>
      <c r="T181" s="1834" t="str">
        <f>IF(OR(I181=""),"",RANK(I181,($I$149:$I$182),1))</f>
        <v/>
      </c>
      <c r="U181" s="1466" t="str">
        <f>IF(OR(K181=""),"",RANK(K181,($K$149:$K$182),1))</f>
        <v/>
      </c>
      <c r="V181" s="1485" t="str">
        <f>IF(T181="","",IF(T181&gt;3,"",IF(T181=1,I181,IF(T181=2,I181,IF(T181=3,I181)))))</f>
        <v/>
      </c>
      <c r="W181" s="279" t="str">
        <f>IF(ISBLANK('JOURNÉE 2'!U182),"",'JOURNÉE 2'!U182)</f>
        <v/>
      </c>
      <c r="X181" s="83" t="str">
        <f t="shared" si="0"/>
        <v/>
      </c>
      <c r="Y181" s="140" t="str">
        <f>IF('JOURNÉE 1'!AB182=0,"",'JOURNÉE 1'!AB182)</f>
        <v/>
      </c>
      <c r="Z181" s="83" t="str">
        <f t="shared" si="1"/>
        <v/>
      </c>
      <c r="AA181" s="83" t="str">
        <f t="shared" si="71"/>
        <v/>
      </c>
      <c r="AB181" s="118" t="str">
        <f t="shared" si="72"/>
        <v/>
      </c>
      <c r="AC181" s="83" t="str">
        <f t="shared" si="3"/>
        <v/>
      </c>
      <c r="AD181" s="83" t="str">
        <f>IF('JOURNÉE 1'!AG182="","",'JOURNÉE 1'!AG182)</f>
        <v/>
      </c>
      <c r="AE181" s="455" t="str">
        <f t="shared" si="4"/>
        <v/>
      </c>
      <c r="AF181" s="85" t="str">
        <f t="shared" si="67"/>
        <v/>
      </c>
      <c r="AG181" s="85" t="str">
        <f t="shared" si="6"/>
        <v/>
      </c>
      <c r="AH181" s="85"/>
      <c r="AI181" s="85"/>
      <c r="AJ181" s="87"/>
      <c r="AK181" s="136"/>
      <c r="AL181" s="276" t="str">
        <f t="shared" si="7"/>
        <v/>
      </c>
      <c r="AM181" s="87" t="str">
        <f t="shared" si="8"/>
        <v/>
      </c>
      <c r="AN181" s="471" t="str">
        <f t="shared" si="68"/>
        <v/>
      </c>
      <c r="AO181" s="471" t="str">
        <f t="shared" si="10"/>
        <v/>
      </c>
      <c r="AP181" s="457" t="str">
        <f t="shared" si="11"/>
        <v/>
      </c>
      <c r="AQ181" s="270" t="str">
        <f>IF('JOURNÉE 1'!AP182="","",'JOURNÉE 1'!AP182)</f>
        <v/>
      </c>
      <c r="AR181" s="270" t="str">
        <f>IF('JOURNÉE 1'!AT182="","",'JOURNÉE 1'!AT182)</f>
        <v/>
      </c>
      <c r="AS181" s="270" t="str">
        <f t="shared" si="61"/>
        <v/>
      </c>
      <c r="AT181" s="270" t="str">
        <f t="shared" si="13"/>
        <v/>
      </c>
      <c r="AU181" s="270"/>
      <c r="AV181" s="286"/>
      <c r="AW181" s="270"/>
      <c r="AX181" s="270"/>
      <c r="AY181" s="270" t="str">
        <f t="shared" si="69"/>
        <v/>
      </c>
      <c r="AZ181" s="271" t="str">
        <f t="shared" si="15"/>
        <v/>
      </c>
      <c r="BA181" s="272" t="str">
        <f t="shared" si="16"/>
        <v/>
      </c>
      <c r="BB181" s="273" t="str">
        <f t="shared" si="73"/>
        <v/>
      </c>
      <c r="BC181" s="472" t="str">
        <f t="shared" si="18"/>
        <v/>
      </c>
      <c r="BD181" s="319"/>
      <c r="BE181" s="278" t="str">
        <f t="shared" si="19"/>
        <v/>
      </c>
      <c r="BF181" s="1639"/>
      <c r="BG181" s="1639"/>
      <c r="BH181" s="1823" t="str">
        <f>IF('JOURNÉE 1'!K182=0,"",'JOURNÉE 1'!K182)</f>
        <v/>
      </c>
      <c r="BI181" s="1815" t="str">
        <f>IF(ISBLANK('JOURNÉE 2'!K182),"",'JOURNÉE 2'!K182)</f>
        <v/>
      </c>
      <c r="BJ181" s="1817" t="str">
        <f>IF(BW181="","",BW181)</f>
        <v/>
      </c>
      <c r="BK181" s="483"/>
      <c r="BL181" s="11"/>
      <c r="BM181" s="1513" t="str">
        <f>IF(OR(C181="",C182=""),"",CONCATENATE(C181,C182))</f>
        <v/>
      </c>
      <c r="BN181" s="1606" t="str">
        <f>IF(OR('JOURNÉE 1'!C182="",'JOURNÉE 1'!C183=""),"",CONCATENATE('JOURNÉE 1'!C182,'JOURNÉE 1'!C183))</f>
        <v/>
      </c>
      <c r="BO181" s="1606" t="str">
        <f>IF(I181="","",I181)</f>
        <v/>
      </c>
      <c r="BP181" s="1855">
        <f>IF(ISNA(VLOOKUP(BM181,'JOURNÉE 1'!$BI$10:$BK$257,2,FALSE)),"",VLOOKUP(BM181,'JOURNÉE 1'!$BI$10:$BK$257,2,FALSE))</f>
        <v>0</v>
      </c>
      <c r="BQ181" s="1606" t="str">
        <f>IF(BO181="","",MIN(BO181:BP181))</f>
        <v/>
      </c>
      <c r="BR181" s="1851" t="str">
        <f>IF(BS181="","",MIN(BS181:BT181))</f>
        <v/>
      </c>
      <c r="BS181" s="1606" t="str">
        <f>IF('JOURNÉE 1'!L182=0,"",'JOURNÉE 1'!L182)</f>
        <v/>
      </c>
      <c r="BT181" s="1809" t="str">
        <f>IF(ISNA(VLOOKUP(BN181,'JOURNÉE 2'!$BE$10:$BF$257,2,FALSE)),"",VLOOKUP(BN181,'JOURNÉE 2'!$BE$10:$BF$257,2,FALSE))</f>
        <v/>
      </c>
      <c r="BU181" s="1606" t="str">
        <f>IF(BT181=BR181,"",BR181)</f>
        <v/>
      </c>
      <c r="BV181" s="1795" t="str">
        <f>IF(BP181=BQ181,"",BQ181)</f>
        <v/>
      </c>
      <c r="BW181" s="1797"/>
      <c r="BX181" s="474" t="str">
        <f t="shared" si="20"/>
        <v/>
      </c>
      <c r="BY181" s="475" t="str">
        <f>IF('JOURNÉE 1'!C182=0,"",'JOURNÉE 1'!C182)</f>
        <v/>
      </c>
      <c r="BZ181" s="7">
        <v>173</v>
      </c>
      <c r="CA181" s="1445" t="s">
        <v>846</v>
      </c>
      <c r="CB181" s="1446">
        <v>20.399999999999999</v>
      </c>
      <c r="CC181" s="1447" t="s">
        <v>847</v>
      </c>
      <c r="CD181" s="17" t="s">
        <v>666</v>
      </c>
      <c r="CE181" s="882" t="str">
        <f t="shared" si="70"/>
        <v>MAX2</v>
      </c>
      <c r="CF181" s="878" t="s">
        <v>668</v>
      </c>
      <c r="CG181" s="7"/>
      <c r="CH181" s="94"/>
      <c r="CI181" s="1301" t="str">
        <f>IF(ISNA(VLOOKUP(CA181,'JOURNÉE 1'!$C$10:$AC$257,27,FALSE)),"",VLOOKUP(CA181,'JOURNÉE 1'!$C$10:$AC$257,27,FALSE))</f>
        <v/>
      </c>
      <c r="CJ181" s="465" t="str">
        <f>IF(ISNA(VLOOKUP(CA181,'JOURNÉE 2'!$C$10:$V$259,20,FALSE)),"",VLOOKUP(CA181,'JOURNÉE 2'!$C$10:$V$259,20,FALSE))</f>
        <v/>
      </c>
      <c r="CK181" s="1263" t="str">
        <f t="shared" si="48"/>
        <v/>
      </c>
      <c r="CL181" s="1266" t="s">
        <v>2029</v>
      </c>
      <c r="CM181" s="476" t="s">
        <v>2029</v>
      </c>
      <c r="CN181" s="476" t="s">
        <v>2029</v>
      </c>
      <c r="CO181" s="476" t="s">
        <v>2029</v>
      </c>
      <c r="CP181" s="476"/>
      <c r="CQ181" s="476"/>
      <c r="CR181" s="476"/>
      <c r="CS181" s="476"/>
      <c r="CT181" s="476"/>
      <c r="CU181" s="477"/>
      <c r="CV181" s="476"/>
      <c r="CW181" s="1270"/>
      <c r="CX181" s="11"/>
      <c r="CY181" s="1551"/>
      <c r="CZ181" s="7" t="str">
        <f>IF('JOURNÉE 2'!C86="","",'JOURNÉE 2'!C86)</f>
        <v>49520.95.224</v>
      </c>
      <c r="DA181" s="7" t="str">
        <f t="shared" si="51"/>
        <v>49520.95.224-J2</v>
      </c>
      <c r="DB181" s="7">
        <f>IF('JOURNÉE 2'!V86=0,"",'JOURNÉE 2'!V86)</f>
        <v>73</v>
      </c>
      <c r="DC181" s="7">
        <f>IF('JOURNÉE 2'!AJ86=0,"",'JOURNÉE 2'!AJ86)</f>
        <v>67.8</v>
      </c>
      <c r="DD181" s="17" t="str">
        <f>IF(ISNA(VLOOKUP(BX85,'JOURNÉE 1'!$C$82:$AP$105,1,FALSE)),"",VLOOKUP(BX85,'JOURNÉE 1'!$C$82:$AP$105,1,FALSE))</f>
        <v/>
      </c>
      <c r="DE181" s="7" t="str">
        <f t="array" ref="DE181">IFERROR(INDEX(DD$153:DD$176,SMALL(IF(FREQUENCY(IF(DD$153:DD$200&lt;&gt;"",MATCH(DD$153:DD$200,DD$153:DD$200,0),""),ROW(DD$153:DD$200)-153)&gt;1,ROW(DD$153:DD$200)-153,""),ROW(A29))),"")</f>
        <v/>
      </c>
      <c r="DF181" s="468" t="str">
        <f t="array" ref="DF181">IF(DE181="","",MIN(IF(CZ$153:CZ$200=$DE181,DB$153:DB$200,"")))</f>
        <v/>
      </c>
      <c r="DG181" s="468" t="str">
        <f t="array" ref="DG181">IF(DE181="","",MIN(IF(CZ$153:CZ$200=$DE181,DC$153:DC$200,"")))</f>
        <v/>
      </c>
      <c r="DH181" s="7" t="str">
        <f>IF(ISNA(VLOOKUP(DD181,'JOURNÉE 2'!$C$82:$V$105,16,FALSE)),"",VLOOKUP(DD181,'JOURNÉE 2'!$C$82:$V$105,16,FALSE))</f>
        <v/>
      </c>
      <c r="DI181" s="7" t="str">
        <f>IF(ISNA(VLOOKUP(DD181,'JOURNÉE 2'!$C$82:$AJ$105,26,FALSE)),"",VLOOKUP(DD181,'JOURNÉE 2'!$C$82:$AJ$105,26,FALSE))</f>
        <v/>
      </c>
      <c r="DJ181" s="7" t="str">
        <f t="shared" si="24"/>
        <v>49520.95.224</v>
      </c>
      <c r="DK181" s="7">
        <f t="shared" si="25"/>
        <v>73</v>
      </c>
      <c r="DL181" s="7" t="str">
        <f t="shared" si="26"/>
        <v/>
      </c>
      <c r="DM181" s="468">
        <f t="shared" si="27"/>
        <v>67.8</v>
      </c>
      <c r="DN181" s="7" t="str">
        <f t="shared" si="28"/>
        <v/>
      </c>
      <c r="DO181" s="7"/>
      <c r="DP181" s="7"/>
      <c r="DQ181" s="7"/>
      <c r="DR181" s="11"/>
      <c r="DS181" s="475"/>
      <c r="DT181" s="7"/>
      <c r="DU181" s="7"/>
      <c r="DV181" s="7" t="str">
        <f>IF(DT181="","",IF(DT181=0,"",IF(DT181="AB","",RANK(DT181,$DT$9:$DT$151,1)+COUNTIF($DT$9:DT181,DT181)-1)))</f>
        <v/>
      </c>
      <c r="DW181" s="7"/>
      <c r="DX181" s="7"/>
      <c r="DY181" s="7"/>
      <c r="DZ181" s="7"/>
      <c r="EA181" s="7" t="str">
        <f>IF(DY181="","",IF(DY181=0,"",IF(DY181="AB","",RANK(DY181,$DY$9:$DY$151,1)+COUNTIF($DY$9:DY181,DY181)-1)))</f>
        <v/>
      </c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</row>
    <row r="182" spans="1:163" ht="15.75" customHeight="1" thickBot="1" x14ac:dyDescent="0.45">
      <c r="A182" s="1640"/>
      <c r="B182" s="1640"/>
      <c r="C182" s="232" t="str">
        <f>IF(ISBLANK('JOURNÉE 2'!C183),"",'JOURNÉE 2'!C183)</f>
        <v/>
      </c>
      <c r="D182" s="98" t="str">
        <f>IF(ISBLANK('JOURNÉE 2'!D183),"",'JOURNÉE 2'!D183)</f>
        <v/>
      </c>
      <c r="E182" s="98" t="str">
        <f>IF(ISBLANK('JOURNÉE 2'!E183),"",'JOURNÉE 2'!E183)</f>
        <v/>
      </c>
      <c r="F182" s="87" t="str">
        <f>IF(ISBLANK('JOURNÉE 2'!F183),"",'JOURNÉE 2'!F183)</f>
        <v/>
      </c>
      <c r="G182" s="87" t="str">
        <f>IF(ISBLANK('JOURNÉE 2'!G183),"",'JOURNÉE 2'!G183)</f>
        <v/>
      </c>
      <c r="H182" s="470" t="str">
        <f>IF(ISBLANK('JOURNÉE 2'!I183),"",'JOURNÉE 2'!I183)</f>
        <v/>
      </c>
      <c r="I182" s="1824"/>
      <c r="J182" s="1816"/>
      <c r="K182" s="1816"/>
      <c r="L182" s="1816"/>
      <c r="M182" s="364"/>
      <c r="N182" s="99"/>
      <c r="O182" s="99"/>
      <c r="P182" s="111"/>
      <c r="Q182" s="1826"/>
      <c r="R182" s="1816"/>
      <c r="S182" s="1816"/>
      <c r="T182" s="1824"/>
      <c r="U182" s="1816"/>
      <c r="V182" s="1816"/>
      <c r="W182" s="486" t="str">
        <f>IF(ISBLANK('JOURNÉE 2'!U183),"",'JOURNÉE 2'!U183)</f>
        <v/>
      </c>
      <c r="X182" s="101" t="str">
        <f t="shared" si="0"/>
        <v/>
      </c>
      <c r="Y182" s="209" t="str">
        <f>IF('JOURNÉE 1'!AB183=0,"",'JOURNÉE 1'!AB183)</f>
        <v/>
      </c>
      <c r="Z182" s="101" t="str">
        <f t="shared" si="1"/>
        <v/>
      </c>
      <c r="AA182" s="101" t="str">
        <f t="shared" si="71"/>
        <v/>
      </c>
      <c r="AB182" s="139" t="str">
        <f t="shared" si="72"/>
        <v/>
      </c>
      <c r="AC182" s="101" t="str">
        <f t="shared" si="3"/>
        <v/>
      </c>
      <c r="AD182" s="101" t="str">
        <f>IF('JOURNÉE 1'!AG183="","",'JOURNÉE 1'!AG183)</f>
        <v/>
      </c>
      <c r="AE182" s="517" t="str">
        <f t="shared" si="4"/>
        <v/>
      </c>
      <c r="AF182" s="110" t="str">
        <f t="shared" si="67"/>
        <v/>
      </c>
      <c r="AG182" s="110" t="str">
        <f t="shared" si="6"/>
        <v/>
      </c>
      <c r="AH182" s="110"/>
      <c r="AI182" s="110"/>
      <c r="AJ182" s="99"/>
      <c r="AK182" s="100"/>
      <c r="AL182" s="276" t="str">
        <f t="shared" si="7"/>
        <v/>
      </c>
      <c r="AM182" s="99" t="str">
        <f t="shared" si="8"/>
        <v/>
      </c>
      <c r="AN182" s="509" t="str">
        <f t="shared" si="68"/>
        <v/>
      </c>
      <c r="AO182" s="509" t="str">
        <f t="shared" si="10"/>
        <v/>
      </c>
      <c r="AP182" s="457" t="str">
        <f t="shared" si="11"/>
        <v/>
      </c>
      <c r="AQ182" s="283" t="str">
        <f>IF('JOURNÉE 1'!AP183="","",'JOURNÉE 1'!AP183)</f>
        <v/>
      </c>
      <c r="AR182" s="283" t="str">
        <f>IF('JOURNÉE 1'!AT183="","",'JOURNÉE 1'!AT183)</f>
        <v/>
      </c>
      <c r="AS182" s="283" t="str">
        <f t="shared" si="61"/>
        <v/>
      </c>
      <c r="AT182" s="283" t="str">
        <f t="shared" si="13"/>
        <v/>
      </c>
      <c r="AU182" s="283"/>
      <c r="AV182" s="330"/>
      <c r="AW182" s="283"/>
      <c r="AX182" s="283"/>
      <c r="AY182" s="283" t="str">
        <f t="shared" si="69"/>
        <v/>
      </c>
      <c r="AZ182" s="488" t="str">
        <f t="shared" si="15"/>
        <v/>
      </c>
      <c r="BA182" s="489" t="str">
        <f t="shared" si="16"/>
        <v/>
      </c>
      <c r="BB182" s="481" t="str">
        <f t="shared" si="73"/>
        <v/>
      </c>
      <c r="BC182" s="490" t="str">
        <f t="shared" si="18"/>
        <v/>
      </c>
      <c r="BD182" s="481"/>
      <c r="BE182" s="278" t="str">
        <f t="shared" si="19"/>
        <v/>
      </c>
      <c r="BF182" s="1640"/>
      <c r="BG182" s="1640"/>
      <c r="BH182" s="1824"/>
      <c r="BI182" s="1579"/>
      <c r="BJ182" s="1581"/>
      <c r="BK182" s="485"/>
      <c r="BL182" s="11"/>
      <c r="BM182" s="1723"/>
      <c r="BN182" s="1816"/>
      <c r="BO182" s="1528"/>
      <c r="BP182" s="1528"/>
      <c r="BQ182" s="1528"/>
      <c r="BR182" s="1852"/>
      <c r="BS182" s="1528"/>
      <c r="BT182" s="1514"/>
      <c r="BU182" s="1528"/>
      <c r="BV182" s="1796"/>
      <c r="BW182" s="1799"/>
      <c r="BX182" s="474" t="str">
        <f t="shared" si="20"/>
        <v/>
      </c>
      <c r="BY182" s="501" t="str">
        <f>IF('JOURNÉE 1'!C183=0,"",'JOURNÉE 1'!C183)</f>
        <v/>
      </c>
      <c r="BZ182" s="7">
        <v>174</v>
      </c>
      <c r="CA182" s="1445" t="s">
        <v>848</v>
      </c>
      <c r="CB182" s="1446">
        <v>14.9</v>
      </c>
      <c r="CC182" s="1447" t="s">
        <v>849</v>
      </c>
      <c r="CD182" s="17" t="s">
        <v>666</v>
      </c>
      <c r="CE182" s="882" t="str">
        <f t="shared" si="70"/>
        <v>MAX2</v>
      </c>
      <c r="CF182" s="878" t="s">
        <v>670</v>
      </c>
      <c r="CG182" s="7"/>
      <c r="CH182" s="94"/>
      <c r="CI182" s="1301" t="str">
        <f>IF(ISNA(VLOOKUP(CA182,'JOURNÉE 1'!$C$10:$AC$257,27,FALSE)),"",VLOOKUP(CA182,'JOURNÉE 1'!$C$10:$AC$257,27,FALSE))</f>
        <v/>
      </c>
      <c r="CJ182" s="465" t="str">
        <f>IF(ISNA(VLOOKUP(CA182,'JOURNÉE 2'!$C$10:$V$259,20,FALSE)),"",VLOOKUP(CA182,'JOURNÉE 2'!$C$10:$V$259,20,FALSE))</f>
        <v/>
      </c>
      <c r="CK182" s="1263" t="str">
        <f t="shared" si="48"/>
        <v/>
      </c>
      <c r="CL182" s="1266" t="s">
        <v>2029</v>
      </c>
      <c r="CM182" s="476" t="s">
        <v>2029</v>
      </c>
      <c r="CN182" s="476" t="s">
        <v>2029</v>
      </c>
      <c r="CO182" s="476" t="s">
        <v>2029</v>
      </c>
      <c r="CP182" s="476"/>
      <c r="CQ182" s="476"/>
      <c r="CR182" s="476"/>
      <c r="CS182" s="476"/>
      <c r="CT182" s="476"/>
      <c r="CU182" s="477"/>
      <c r="CV182" s="476"/>
      <c r="CW182" s="1270"/>
      <c r="CX182" s="11"/>
      <c r="CY182" s="1551"/>
      <c r="CZ182" s="7" t="str">
        <f>IF('JOURNÉE 2'!C87="","",'JOURNÉE 2'!C87)</f>
        <v>49520.98.013</v>
      </c>
      <c r="DA182" s="7" t="str">
        <f t="shared" si="51"/>
        <v>49520.98.013-J2</v>
      </c>
      <c r="DB182" s="7">
        <f>IF('JOURNÉE 2'!V87=0,"",'JOURNÉE 2'!V87)</f>
        <v>75</v>
      </c>
      <c r="DC182" s="7">
        <f>IF('JOURNÉE 2'!AJ87=0,"",'JOURNÉE 2'!AJ87)</f>
        <v>73.400000000000006</v>
      </c>
      <c r="DD182" s="17" t="str">
        <f>IF(ISNA(VLOOKUP(BX86,'JOURNÉE 1'!$C$82:$AP$105,1,FALSE)),"",VLOOKUP(BX86,'JOURNÉE 1'!$C$82:$AP$105,1,FALSE))</f>
        <v/>
      </c>
      <c r="DE182" s="7" t="str">
        <f t="array" ref="DE182">IFERROR(INDEX(DD$153:DD$176,SMALL(IF(FREQUENCY(IF(DD$153:DD$200&lt;&gt;"",MATCH(DD$153:DD$200,DD$153:DD$200,0),""),ROW(DD$153:DD$200)-153)&gt;1,ROW(DD$153:DD$200)-153,""),ROW(A30))),"")</f>
        <v/>
      </c>
      <c r="DF182" s="468" t="str">
        <f t="array" ref="DF182">IF(DE182="","",MIN(IF(CZ$153:CZ$200=$DE182,DB$153:DB$200,"")))</f>
        <v/>
      </c>
      <c r="DG182" s="468" t="str">
        <f t="array" ref="DG182">IF(DE182="","",MIN(IF(CZ$153:CZ$200=$DE182,DC$153:DC$200,"")))</f>
        <v/>
      </c>
      <c r="DH182" s="7" t="str">
        <f>IF(ISNA(VLOOKUP(DD182,'JOURNÉE 2'!$C$82:$V$105,16,FALSE)),"",VLOOKUP(DD182,'JOURNÉE 2'!$C$82:$V$105,16,FALSE))</f>
        <v/>
      </c>
      <c r="DI182" s="7" t="str">
        <f>IF(ISNA(VLOOKUP(DD182,'JOURNÉE 2'!$C$82:$AJ$105,26,FALSE)),"",VLOOKUP(DD182,'JOURNÉE 2'!$C$82:$AJ$105,26,FALSE))</f>
        <v/>
      </c>
      <c r="DJ182" s="7" t="str">
        <f t="shared" si="24"/>
        <v>49520.98.013</v>
      </c>
      <c r="DK182" s="7">
        <f t="shared" si="25"/>
        <v>75</v>
      </c>
      <c r="DL182" s="7" t="str">
        <f t="shared" si="26"/>
        <v/>
      </c>
      <c r="DM182" s="468">
        <f t="shared" si="27"/>
        <v>73.400000000000006</v>
      </c>
      <c r="DN182" s="7" t="str">
        <f t="shared" si="28"/>
        <v/>
      </c>
      <c r="DO182" s="7"/>
      <c r="DP182" s="7"/>
      <c r="DQ182" s="7"/>
      <c r="DR182" s="11"/>
      <c r="DS182" s="475"/>
      <c r="DT182" s="7"/>
      <c r="DU182" s="7"/>
      <c r="DV182" s="7" t="str">
        <f>IF(DT182="","",IF(DT182=0,"",IF(DT182="AB","",RANK(DT182,$DT$9:$DT$151,1)+COUNTIF($DT$9:DT182,DT182)-1)))</f>
        <v/>
      </c>
      <c r="DW182" s="7"/>
      <c r="DX182" s="7"/>
      <c r="DY182" s="7"/>
      <c r="DZ182" s="7"/>
      <c r="EA182" s="7" t="str">
        <f>IF(DY182="","",IF(DY182=0,"",IF(DY182="AB","",RANK(DY182,$DY$9:$DY$151,1)+COUNTIF($DY$9:DY182,DY182)-1)))</f>
        <v/>
      </c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</row>
    <row r="183" spans="1:163" ht="15.75" customHeight="1" x14ac:dyDescent="0.4">
      <c r="A183" s="1940" t="s">
        <v>173</v>
      </c>
      <c r="B183" s="1941"/>
      <c r="C183" s="353" t="str">
        <f>IF(ISBLANK('JOURNÉE 2'!C184),"",'JOURNÉE 2'!C184)</f>
        <v>44150.19.0106</v>
      </c>
      <c r="D183" s="326" t="str">
        <f>IF(ISBLANK('JOURNÉE 2'!D184),"",'JOURNÉE 2'!D184)</f>
        <v>VAILLANT</v>
      </c>
      <c r="E183" s="326" t="str">
        <f>IF(ISBLANK('JOURNÉE 2'!E184),"",'JOURNÉE 2'!E184)</f>
        <v>Denis</v>
      </c>
      <c r="F183" s="88" t="str">
        <f>IF(ISBLANK('JOURNÉE 2'!F184),"",'JOURNÉE 2'!F184)</f>
        <v>S3H</v>
      </c>
      <c r="G183" s="87">
        <f>IF(ISBLANK('JOURNÉE 2'!G184),"",'JOURNÉE 2'!G184)</f>
        <v>27.6</v>
      </c>
      <c r="H183" s="349" t="str">
        <f>IF(ISBLANK('JOURNÉE 2'!I184),"",'JOURNÉE 2'!I184)</f>
        <v>MAX3</v>
      </c>
      <c r="I183" s="1845">
        <f>IF(ISBLANK('JOURNÉE 2'!K184),"",'JOURNÉE 2'!K184)</f>
        <v>66</v>
      </c>
      <c r="J183" s="1485">
        <f>IF(OR(I183="",I183=0,I183=999),"",I183)</f>
        <v>66</v>
      </c>
      <c r="K183" s="1485">
        <f>IF('JOURNÉE 1'!K184=0,"",'JOURNÉE 1'!K184)</f>
        <v>64</v>
      </c>
      <c r="L183" s="1485">
        <f>IF(OR(K183="",K183=0,K183=999),"",K183)</f>
        <v>64</v>
      </c>
      <c r="M183" s="88">
        <f>IF(COUNTIF($J$183:$J$212,"&gt;1")&lt;1,"",SMALL($J$183:$J$212,1))</f>
        <v>61</v>
      </c>
      <c r="N183" s="109">
        <f>IF(COUNTIF($M$183:$M$188,"&gt;1")&lt;1,"",SMALL($M$183:$M$188,1))</f>
        <v>61</v>
      </c>
      <c r="O183" s="88">
        <f>IF(N183="","",RANK(N183,($N$9:$N$260),1))</f>
        <v>5</v>
      </c>
      <c r="P183" s="88">
        <f>IF(O183&gt;20,"",IF(O183&lt;=190,40-((O183-1)*2),1))</f>
        <v>32</v>
      </c>
      <c r="Q183" s="1850">
        <f>IF(I183="","",I183-$BE$5)</f>
        <v>-6</v>
      </c>
      <c r="R183" s="1485">
        <f>IF(I183="","",RANK(I183,($I$9:$K$260),1))</f>
        <v>16</v>
      </c>
      <c r="S183" s="1485">
        <f>IF(R183&gt;20,"",IF(R183&lt;=190,40-((R183-1)*2),1))</f>
        <v>10</v>
      </c>
      <c r="T183" s="1845">
        <f>IF(OR(I183=""),"",RANK(I183,($I$183:$I$212),1))</f>
        <v>3</v>
      </c>
      <c r="U183" s="1485">
        <f>IF(OR(K183=""),"",RANK(K183,($K$183:$K$212),1))</f>
        <v>1</v>
      </c>
      <c r="V183" s="1485">
        <f>IF(T183="","",IF(T183&gt;3,"",IF(T183=1,I183,IF(T183=2,I183,IF(T183=3,I183)))))</f>
        <v>66</v>
      </c>
      <c r="W183" s="329">
        <f>IF(ISBLANK('JOURNÉE 2'!U184),"",'JOURNÉE 2'!U184)</f>
        <v>86</v>
      </c>
      <c r="X183" s="118">
        <f t="shared" si="0"/>
        <v>86</v>
      </c>
      <c r="Y183" s="158">
        <f>IF('JOURNÉE 1'!AB184=0,"",'JOURNÉE 1'!AB184)</f>
        <v>86</v>
      </c>
      <c r="Z183" s="118">
        <f t="shared" si="1"/>
        <v>86</v>
      </c>
      <c r="AA183" s="118" t="str">
        <f t="shared" si="71"/>
        <v/>
      </c>
      <c r="AB183" s="118">
        <f t="shared" ref="AB183:AB212" si="74">IF(W183="","",RANK(W183,($W$183:$W$212),1))</f>
        <v>5</v>
      </c>
      <c r="AC183" s="118" t="str">
        <f t="shared" si="3"/>
        <v/>
      </c>
      <c r="AD183" s="118" t="str">
        <f>IF('JOURNÉE 1'!AG184="","",'JOURNÉE 1'!AG184)</f>
        <v/>
      </c>
      <c r="AE183" s="455">
        <f t="shared" si="4"/>
        <v>14</v>
      </c>
      <c r="AF183" s="282" t="str">
        <f t="shared" si="67"/>
        <v/>
      </c>
      <c r="AG183" s="282" t="str">
        <f t="shared" si="6"/>
        <v/>
      </c>
      <c r="AH183" s="282"/>
      <c r="AI183" s="88">
        <f ca="1">IF(DP373="","",DP373)</f>
        <v>66</v>
      </c>
      <c r="AJ183" s="109">
        <f ca="1">IF(AI183="","",RANK(AI183,($AI$9:$AI$260),1))</f>
        <v>2</v>
      </c>
      <c r="AK183" s="179">
        <f ca="1">IF(AJ183="","",IF(21-AJ183&lt;0,0,21-AJ183))</f>
        <v>19</v>
      </c>
      <c r="AL183" s="276">
        <f t="shared" si="7"/>
        <v>58.4</v>
      </c>
      <c r="AM183" s="88">
        <f t="shared" si="8"/>
        <v>58.4</v>
      </c>
      <c r="AN183" s="482">
        <f t="shared" si="68"/>
        <v>1</v>
      </c>
      <c r="AO183" s="482">
        <f t="shared" si="10"/>
        <v>20</v>
      </c>
      <c r="AP183" s="457">
        <f t="shared" si="11"/>
        <v>58.4</v>
      </c>
      <c r="AQ183" s="284">
        <f>IF('JOURNÉE 1'!AP184="","",'JOURNÉE 1'!AP184)</f>
        <v>74.099999999999994</v>
      </c>
      <c r="AR183" s="284">
        <f>IF('JOURNÉE 1'!AT184="","",'JOURNÉE 1'!AT184)</f>
        <v>74.099999999999994</v>
      </c>
      <c r="AS183" s="284">
        <f t="shared" si="61"/>
        <v>58.4</v>
      </c>
      <c r="AT183" s="284">
        <f t="shared" si="13"/>
        <v>74.099999999999994</v>
      </c>
      <c r="AU183" s="284">
        <f>IF(COUNTIF($BA$183:$BA$212,"&gt;1")&lt;1,"",SMALL($BA$183:$BA$212,1))</f>
        <v>58.4</v>
      </c>
      <c r="AV183" s="285">
        <f>IF(COUNTIF($AU$183:$AU$190,"&gt;1")&lt;1,"",SMALL($AU$183:$AU$190,1))</f>
        <v>58.4</v>
      </c>
      <c r="AW183" s="284">
        <f>IF(AV183="","",RANK(AV183,($AV$9:$AV$260),1))</f>
        <v>1</v>
      </c>
      <c r="AX183" s="261">
        <f>IF(AW183&gt;20,"",IF(AW183&lt;=190,20-((AW183-1)*1),1))</f>
        <v>20</v>
      </c>
      <c r="AY183" s="284">
        <f t="shared" si="69"/>
        <v>1</v>
      </c>
      <c r="AZ183" s="327">
        <f t="shared" si="15"/>
        <v>20</v>
      </c>
      <c r="BA183" s="328">
        <f t="shared" si="16"/>
        <v>58.4</v>
      </c>
      <c r="BB183" s="273">
        <f t="shared" ref="BB183:BB212" si="75">IF(OR(ISBLANK(AS183),AS183=""),"",RANK(AS183,($AS$183:$AS$212),1))</f>
        <v>1</v>
      </c>
      <c r="BC183" s="458">
        <f t="shared" si="18"/>
        <v>58.4</v>
      </c>
      <c r="BD183" s="273">
        <f>IF(COUNTIF($BC$183:$BC$212,"&gt;1")&lt;1,"",SMALL($BC$183:$BC$212,1))</f>
        <v>58.4</v>
      </c>
      <c r="BE183" s="278">
        <f t="shared" si="19"/>
        <v>22.16</v>
      </c>
      <c r="BF183" s="1819">
        <f ca="1">IF(SUM(P186+AK187+AX187)&lt;&gt;0,SUM(P186+AK187+AX187),0)</f>
        <v>204</v>
      </c>
      <c r="BG183" s="1874">
        <f ca="1">IF(BF183=0,"0",RANK(BF183,$BF$9:$BF$260,0))</f>
        <v>1</v>
      </c>
      <c r="BH183" s="1857">
        <f>IF('JOURNÉE 1'!K184=0,"",'JOURNÉE 1'!K184)</f>
        <v>64</v>
      </c>
      <c r="BI183" s="1875">
        <f>IF(ISBLANK('JOURNÉE 2'!K184),"",'JOURNÉE 2'!K184)</f>
        <v>66</v>
      </c>
      <c r="BJ183" s="1876">
        <f>IF(BW183="","",BW183)</f>
        <v>61</v>
      </c>
      <c r="BK183" s="518"/>
      <c r="BL183" s="11"/>
      <c r="BM183" s="1877" t="str">
        <f>IF(OR(C183="",C184=""),"",CONCATENATE(C183,C184))</f>
        <v>44150.19.010649120.16.0092</v>
      </c>
      <c r="BN183" s="1606" t="str">
        <f>IF(OR('JOURNÉE 1'!C184="",'JOURNÉE 1'!C185=""),"",CONCATENATE('JOURNÉE 1'!C184,'JOURNÉE 1'!C185))</f>
        <v>44150.20.001449120.16.0098</v>
      </c>
      <c r="BO183" s="1859">
        <f>IF(I183="","",I183)</f>
        <v>66</v>
      </c>
      <c r="BP183" s="1878" t="str">
        <f>IF(ISNA(VLOOKUP(BM183,'JOURNÉE 1'!$BI$10:$BK$257,2,FALSE)),"",VLOOKUP(BM183,'JOURNÉE 1'!$BI$10:$BK$257,2,FALSE))</f>
        <v/>
      </c>
      <c r="BQ183" s="1859">
        <f>IF(BO183="","",MIN(BO183:BP183))</f>
        <v>66</v>
      </c>
      <c r="BR183" s="1870">
        <f>IF(BS183="","",MIN(BS183:BT183))</f>
        <v>64</v>
      </c>
      <c r="BS183" s="1606">
        <f>IF('JOURNÉE 1'!L184=0,"",'JOURNÉE 1'!L184)</f>
        <v>64</v>
      </c>
      <c r="BT183" s="1809" t="str">
        <f>IF(ISNA(VLOOKUP(BN183,'JOURNÉE 2'!$BE$10:$BF$257,2,FALSE)),"",VLOOKUP(BN183,'JOURNÉE 2'!$BE$10:$BF$257,2,FALSE))</f>
        <v/>
      </c>
      <c r="BU183" s="1859">
        <f>IF(BT183=BR183,"",BR183)</f>
        <v>64</v>
      </c>
      <c r="BV183" s="1872">
        <f>IF(BP183=BQ183,"",BQ183)</f>
        <v>66</v>
      </c>
      <c r="BW183" s="1800">
        <f>IF(COUNTIF($BU$183:$BV$212,"&gt;1")&lt;1,"",SMALL($BU$183:$BV$212,1+COUNTIF($BU$183:$BV$212,0)))</f>
        <v>61</v>
      </c>
      <c r="BX183" s="462" t="str">
        <f t="shared" si="20"/>
        <v>44150.19.0106</v>
      </c>
      <c r="BY183" s="475" t="str">
        <f>IF('JOURNÉE 1'!C184=0,"",'JOURNÉE 1'!C184)</f>
        <v>44150.20.0014</v>
      </c>
      <c r="BZ183" s="7">
        <v>175</v>
      </c>
      <c r="CA183" s="1445" t="s">
        <v>670</v>
      </c>
      <c r="CB183" s="1446">
        <v>36</v>
      </c>
      <c r="CC183" s="1447" t="s">
        <v>671</v>
      </c>
      <c r="CD183" s="17" t="s">
        <v>666</v>
      </c>
      <c r="CE183" s="882" t="str">
        <f t="shared" si="70"/>
        <v>MAX3</v>
      </c>
      <c r="CF183" s="878" t="s">
        <v>141</v>
      </c>
      <c r="CG183" s="7"/>
      <c r="CH183" s="94"/>
      <c r="CI183" s="1301" t="str">
        <f>IF(ISNA(VLOOKUP(CA183,'JOURNÉE 1'!$C$10:$AC$257,27,FALSE)),"",VLOOKUP(CA183,'JOURNÉE 1'!$C$10:$AC$257,27,FALSE))</f>
        <v/>
      </c>
      <c r="CJ183" s="465" t="str">
        <f>IF(ISNA(VLOOKUP(CA183,'JOURNÉE 2'!$C$10:$V$259,20,FALSE)),"",VLOOKUP(CA183,'JOURNÉE 2'!$C$10:$V$259,20,FALSE))</f>
        <v/>
      </c>
      <c r="CK183" s="1263" t="str">
        <f t="shared" si="48"/>
        <v/>
      </c>
      <c r="CL183" s="1266" t="s">
        <v>2029</v>
      </c>
      <c r="CM183" s="476" t="s">
        <v>2029</v>
      </c>
      <c r="CN183" s="476" t="s">
        <v>2029</v>
      </c>
      <c r="CO183" s="476" t="s">
        <v>2029</v>
      </c>
      <c r="CP183" s="476"/>
      <c r="CQ183" s="476"/>
      <c r="CR183" s="476"/>
      <c r="CS183" s="476"/>
      <c r="CT183" s="476"/>
      <c r="CU183" s="477"/>
      <c r="CV183" s="476"/>
      <c r="CW183" s="1270"/>
      <c r="CX183" s="11"/>
      <c r="CY183" s="1551"/>
      <c r="CZ183" s="7" t="str">
        <f>IF('JOURNÉE 2'!C88="","",'JOURNÉE 2'!C88)</f>
        <v/>
      </c>
      <c r="DA183" s="7" t="str">
        <f t="shared" si="51"/>
        <v/>
      </c>
      <c r="DB183" s="7" t="str">
        <f>IF('JOURNÉE 2'!V88=0,"",'JOURNÉE 2'!V88)</f>
        <v/>
      </c>
      <c r="DC183" s="7" t="str">
        <f>IF('JOURNÉE 2'!AJ88=0,"",'JOURNÉE 2'!AJ88)</f>
        <v/>
      </c>
      <c r="DD183" s="17" t="str">
        <f>IF(ISNA(VLOOKUP(BX87,'JOURNÉE 1'!$C$82:$AP$105,1,FALSE)),"",VLOOKUP(BX87,'JOURNÉE 1'!$C$82:$AP$105,1,FALSE))</f>
        <v/>
      </c>
      <c r="DE183" s="7" t="str">
        <f t="array" ref="DE183">IFERROR(INDEX(DD$153:DD$176,SMALL(IF(FREQUENCY(IF(DD$153:DD$200&lt;&gt;"",MATCH(DD$153:DD$200,DD$153:DD$200,0),""),ROW(DD$153:DD$200)-153)&gt;1,ROW(DD$153:DD$200)-153,""),ROW(A31))),"")</f>
        <v/>
      </c>
      <c r="DF183" s="468" t="str">
        <f t="array" ref="DF183">IF(DE183="","",MIN(IF(CZ$153:CZ$200=$DE183,DB$153:DB$200,"")))</f>
        <v/>
      </c>
      <c r="DG183" s="468" t="str">
        <f t="array" ref="DG183">IF(DE183="","",MIN(IF(CZ$153:CZ$200=$DE183,DC$153:DC$200,"")))</f>
        <v/>
      </c>
      <c r="DH183" s="7" t="str">
        <f>IF(ISNA(VLOOKUP(DD183,'JOURNÉE 2'!$C$82:$V$105,16,FALSE)),"",VLOOKUP(DD183,'JOURNÉE 2'!$C$82:$V$105,16,FALSE))</f>
        <v/>
      </c>
      <c r="DI183" s="7" t="str">
        <f>IF(ISNA(VLOOKUP(DD183,'JOURNÉE 2'!$C$82:$AJ$105,26,FALSE)),"",VLOOKUP(DD183,'JOURNÉE 2'!$C$82:$AJ$105,26,FALSE))</f>
        <v/>
      </c>
      <c r="DJ183" s="7" t="str">
        <f t="shared" si="24"/>
        <v/>
      </c>
      <c r="DK183" s="7" t="str">
        <f t="shared" si="25"/>
        <v/>
      </c>
      <c r="DL183" s="7" t="str">
        <f t="shared" si="26"/>
        <v/>
      </c>
      <c r="DM183" s="468" t="str">
        <f t="shared" si="27"/>
        <v/>
      </c>
      <c r="DN183" s="7" t="str">
        <f t="shared" si="28"/>
        <v/>
      </c>
      <c r="DO183" s="7"/>
      <c r="DP183" s="7"/>
      <c r="DQ183" s="7"/>
      <c r="DR183" s="11"/>
      <c r="DS183" s="475"/>
      <c r="DT183" s="7"/>
      <c r="DU183" s="7"/>
      <c r="DV183" s="7" t="str">
        <f>IF(DT183="","",IF(DT183=0,"",IF(DT183="AB","",RANK(DT183,$DT$9:$DT$151,1)+COUNTIF($DT$9:DT183,DT183)-1)))</f>
        <v/>
      </c>
      <c r="DW183" s="7"/>
      <c r="DX183" s="7"/>
      <c r="DY183" s="7"/>
      <c r="DZ183" s="7"/>
      <c r="EA183" s="7" t="str">
        <f>IF(DY183="","",IF(DY183=0,"",IF(DY183="AB","",RANK(DY183,$DY$9:$DY$151,1)+COUNTIF($DY$9:DY183,DY183)-1)))</f>
        <v/>
      </c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</row>
    <row r="184" spans="1:163" ht="15.75" customHeight="1" x14ac:dyDescent="0.4">
      <c r="A184" s="1639"/>
      <c r="B184" s="1483"/>
      <c r="C184" s="232" t="str">
        <f>IF(ISBLANK('JOURNÉE 2'!C185),"",'JOURNÉE 2'!C185)</f>
        <v>49120.16.0092</v>
      </c>
      <c r="D184" s="98" t="str">
        <f>IF(ISBLANK('JOURNÉE 2'!D185),"",'JOURNÉE 2'!D185)</f>
        <v>CORNET</v>
      </c>
      <c r="E184" s="98" t="str">
        <f>IF(ISBLANK('JOURNÉE 2'!E185),"",'JOURNÉE 2'!E185)</f>
        <v>Philippe</v>
      </c>
      <c r="F184" s="87" t="str">
        <f>IF(ISBLANK('JOURNÉE 2'!F185),"",'JOURNÉE 2'!F185)</f>
        <v>S3H</v>
      </c>
      <c r="G184" s="87">
        <f>IF(ISBLANK('JOURNÉE 2'!G185),"",'JOURNÉE 2'!G185)</f>
        <v>0</v>
      </c>
      <c r="H184" s="470" t="str">
        <f>IF(ISBLANK('JOURNÉE 2'!I185),"",'JOURNÉE 2'!I185)</f>
        <v>MAX1</v>
      </c>
      <c r="I184" s="1833"/>
      <c r="J184" s="1465"/>
      <c r="K184" s="1465"/>
      <c r="L184" s="1465"/>
      <c r="M184" s="88">
        <f>IF(COUNTIF($J$183:$J$212,"&gt;1")&lt;2,"",SMALL($J$183:$J$212,2))</f>
        <v>65</v>
      </c>
      <c r="N184" s="87">
        <f>IF(COUNTIF($M$183:$M$188,"&gt;1")&lt;2,"",SMALL($M$183:$M$188,2))</f>
        <v>64</v>
      </c>
      <c r="O184" s="88">
        <f>IF(N184="","",RANK(N184,($N$9:$N$260),1))</f>
        <v>8</v>
      </c>
      <c r="P184" s="88">
        <f>IF(O184&gt;20,"",IF(O184&lt;=190,40-((O184-1)*2),1))</f>
        <v>26</v>
      </c>
      <c r="Q184" s="1847"/>
      <c r="R184" s="1465"/>
      <c r="S184" s="1465"/>
      <c r="T184" s="1833"/>
      <c r="U184" s="1465"/>
      <c r="V184" s="1465"/>
      <c r="W184" s="279">
        <f>IF(ISBLANK('JOURNÉE 2'!U185),"",'JOURNÉE 2'!U185)</f>
        <v>67</v>
      </c>
      <c r="X184" s="83">
        <f t="shared" si="0"/>
        <v>67</v>
      </c>
      <c r="Y184" s="140">
        <f>IF('JOURNÉE 1'!AB185=0,"",'JOURNÉE 1'!AB185)</f>
        <v>71</v>
      </c>
      <c r="Z184" s="83">
        <f t="shared" si="1"/>
        <v>71</v>
      </c>
      <c r="AA184" s="83">
        <f t="shared" si="71"/>
        <v>4</v>
      </c>
      <c r="AB184" s="118">
        <f t="shared" si="74"/>
        <v>2</v>
      </c>
      <c r="AC184" s="83">
        <f t="shared" si="3"/>
        <v>67</v>
      </c>
      <c r="AD184" s="83">
        <f>IF('JOURNÉE 1'!AG185="","",'JOURNÉE 1'!AG185)</f>
        <v>71</v>
      </c>
      <c r="AE184" s="455">
        <f t="shared" si="4"/>
        <v>-5</v>
      </c>
      <c r="AF184" s="85">
        <f t="shared" si="67"/>
        <v>4</v>
      </c>
      <c r="AG184" s="85">
        <f t="shared" si="6"/>
        <v>17</v>
      </c>
      <c r="AH184" s="85"/>
      <c r="AI184" s="87">
        <f ca="1">IF(DP374="","",DP374)</f>
        <v>67</v>
      </c>
      <c r="AJ184" s="87">
        <f ca="1">IF(AI184="","",RANK(AI184,($AI$9:$AI$260),1))</f>
        <v>4</v>
      </c>
      <c r="AK184" s="470">
        <f ca="1">IF(AJ184="","",IF(21-AJ184&lt;0,0,21-AJ184))</f>
        <v>17</v>
      </c>
      <c r="AL184" s="276">
        <f t="shared" si="7"/>
        <v>67</v>
      </c>
      <c r="AM184" s="87" t="str">
        <f t="shared" si="8"/>
        <v/>
      </c>
      <c r="AN184" s="471" t="str">
        <f t="shared" si="68"/>
        <v/>
      </c>
      <c r="AO184" s="471" t="str">
        <f t="shared" si="10"/>
        <v/>
      </c>
      <c r="AP184" s="457">
        <f t="shared" si="11"/>
        <v>67</v>
      </c>
      <c r="AQ184" s="270">
        <f>IF('JOURNÉE 1'!AP185="","",'JOURNÉE 1'!AP185)</f>
        <v>60.7</v>
      </c>
      <c r="AR184" s="270" t="str">
        <f>IF('JOURNÉE 1'!AT185="","",'JOURNÉE 1'!AT185)</f>
        <v/>
      </c>
      <c r="AS184" s="270" t="str">
        <f t="shared" si="61"/>
        <v/>
      </c>
      <c r="AT184" s="270" t="str">
        <f t="shared" si="13"/>
        <v/>
      </c>
      <c r="AU184" s="284">
        <f>IF(COUNTIF($BA$183:$BA$212,"&gt;1")&lt;2,"",SMALL($BA$183:$BA$212,2))</f>
        <v>66.2</v>
      </c>
      <c r="AV184" s="285">
        <f>IF(COUNTIF($AU$183:$AU$190,"&gt;1")&lt;2,"",SMALL($AU$183:$AU$190,2))</f>
        <v>65.900000000000006</v>
      </c>
      <c r="AW184" s="284">
        <f>IF(AV184="","",RANK(AV184,($AV$9:$AV$260),1))</f>
        <v>6</v>
      </c>
      <c r="AX184" s="284">
        <f>IF(AW184&gt;20,"",IF(AW184&lt;=190,20-((AW184-1)*1),1))</f>
        <v>15</v>
      </c>
      <c r="AY184" s="270">
        <f t="shared" si="69"/>
        <v>10</v>
      </c>
      <c r="AZ184" s="271">
        <f t="shared" si="15"/>
        <v>11</v>
      </c>
      <c r="BA184" s="272" t="str">
        <f t="shared" si="16"/>
        <v/>
      </c>
      <c r="BB184" s="273" t="str">
        <f t="shared" si="75"/>
        <v/>
      </c>
      <c r="BC184" s="472" t="str">
        <f t="shared" si="18"/>
        <v/>
      </c>
      <c r="BD184" s="273">
        <f>IF(COUNTIF($BC$183:$BC$212,"&gt;1")&lt;2,"",SMALL($BC$183:$BC$212,2))</f>
        <v>66.2</v>
      </c>
      <c r="BE184" s="278">
        <f t="shared" si="19"/>
        <v>-1</v>
      </c>
      <c r="BF184" s="1639"/>
      <c r="BG184" s="1639"/>
      <c r="BH184" s="1833"/>
      <c r="BI184" s="1465"/>
      <c r="BJ184" s="1849"/>
      <c r="BK184" s="483"/>
      <c r="BL184" s="11"/>
      <c r="BM184" s="1723"/>
      <c r="BN184" s="1528"/>
      <c r="BO184" s="1528"/>
      <c r="BP184" s="1528"/>
      <c r="BQ184" s="1528"/>
      <c r="BR184" s="1852"/>
      <c r="BS184" s="1528"/>
      <c r="BT184" s="1514"/>
      <c r="BU184" s="1528"/>
      <c r="BV184" s="1796"/>
      <c r="BW184" s="1798"/>
      <c r="BX184" s="474" t="str">
        <f t="shared" si="20"/>
        <v>49120.16.0092</v>
      </c>
      <c r="BY184" s="475" t="str">
        <f>IF('JOURNÉE 1'!C185=0,"",'JOURNÉE 1'!C185)</f>
        <v>49120.16.0098</v>
      </c>
      <c r="BZ184" s="7">
        <v>176</v>
      </c>
      <c r="CA184" s="1445" t="s">
        <v>141</v>
      </c>
      <c r="CB184" s="1446">
        <v>30.9</v>
      </c>
      <c r="CC184" s="1447" t="s">
        <v>672</v>
      </c>
      <c r="CD184" s="17" t="s">
        <v>666</v>
      </c>
      <c r="CE184" s="882" t="str">
        <f t="shared" si="70"/>
        <v>MAX3</v>
      </c>
      <c r="CF184" s="878" t="s">
        <v>673</v>
      </c>
      <c r="CG184" s="7"/>
      <c r="CH184" s="94"/>
      <c r="CI184" s="1301" t="str">
        <f>IF(ISNA(VLOOKUP(CA184,'JOURNÉE 1'!$C$10:$AC$257,27,FALSE)),"",VLOOKUP(CA184,'JOURNÉE 1'!$C$10:$AC$257,27,FALSE))</f>
        <v/>
      </c>
      <c r="CJ184" s="465" t="str">
        <f>IF(ISNA(VLOOKUP(CA184,'JOURNÉE 2'!$C$10:$V$259,20,FALSE)),"",VLOOKUP(CA184,'JOURNÉE 2'!$C$10:$V$259,20,FALSE))</f>
        <v/>
      </c>
      <c r="CK184" s="1263" t="str">
        <f t="shared" si="48"/>
        <v/>
      </c>
      <c r="CL184" s="1266" t="s">
        <v>2029</v>
      </c>
      <c r="CM184" s="476" t="s">
        <v>2029</v>
      </c>
      <c r="CN184" s="476" t="s">
        <v>2029</v>
      </c>
      <c r="CO184" s="476" t="s">
        <v>2029</v>
      </c>
      <c r="CP184" s="476"/>
      <c r="CQ184" s="476"/>
      <c r="CR184" s="476"/>
      <c r="CS184" s="476"/>
      <c r="CT184" s="476"/>
      <c r="CU184" s="477"/>
      <c r="CV184" s="476"/>
      <c r="CW184" s="1270"/>
      <c r="CX184" s="11"/>
      <c r="CY184" s="1551"/>
      <c r="CZ184" s="7" t="str">
        <f>IF('JOURNÉE 2'!C89="","",'JOURNÉE 2'!C89)</f>
        <v/>
      </c>
      <c r="DA184" s="7" t="str">
        <f t="shared" si="51"/>
        <v/>
      </c>
      <c r="DB184" s="7" t="str">
        <f>IF('JOURNÉE 2'!V89=0,"",'JOURNÉE 2'!V89)</f>
        <v/>
      </c>
      <c r="DC184" s="7" t="str">
        <f>IF('JOURNÉE 2'!AJ89=0,"",'JOURNÉE 2'!AJ89)</f>
        <v/>
      </c>
      <c r="DD184" s="17" t="str">
        <f>IF(ISNA(VLOOKUP(BX88,'JOURNÉE 1'!$C$82:$AP$105,1,FALSE)),"",VLOOKUP(BX88,'JOURNÉE 1'!$C$82:$AP$105,1,FALSE))</f>
        <v/>
      </c>
      <c r="DE184" s="7" t="str">
        <f t="array" ref="DE184">IFERROR(INDEX(DD$153:DD$176,SMALL(IF(FREQUENCY(IF(DD$153:DD$200&lt;&gt;"",MATCH(DD$153:DD$200,DD$153:DD$200,0),""),ROW(DD$153:DD$200)-153)&gt;1,ROW(DD$153:DD$200)-153,""),ROW(A32))),"")</f>
        <v/>
      </c>
      <c r="DF184" s="468" t="str">
        <f t="array" ref="DF184">IF(DE184="","",MIN(IF(CZ$153:CZ$200=$DE184,DB$153:DB$200,"")))</f>
        <v/>
      </c>
      <c r="DG184" s="468" t="str">
        <f t="array" ref="DG184">IF(DE184="","",MIN(IF(CZ$153:CZ$200=$DE184,DC$153:DC$200,"")))</f>
        <v/>
      </c>
      <c r="DH184" s="7" t="str">
        <f>IF(ISNA(VLOOKUP(DD184,'JOURNÉE 2'!$C$82:$V$105,16,FALSE)),"",VLOOKUP(DD184,'JOURNÉE 2'!$C$82:$V$105,16,FALSE))</f>
        <v/>
      </c>
      <c r="DI184" s="7" t="str">
        <f>IF(ISNA(VLOOKUP(DD184,'JOURNÉE 2'!$C$82:$AJ$105,26,FALSE)),"",VLOOKUP(DD184,'JOURNÉE 2'!$C$82:$AJ$105,26,FALSE))</f>
        <v/>
      </c>
      <c r="DJ184" s="7" t="str">
        <f t="shared" si="24"/>
        <v/>
      </c>
      <c r="DK184" s="7" t="str">
        <f t="shared" si="25"/>
        <v/>
      </c>
      <c r="DL184" s="7" t="str">
        <f t="shared" si="26"/>
        <v/>
      </c>
      <c r="DM184" s="468" t="str">
        <f t="shared" si="27"/>
        <v/>
      </c>
      <c r="DN184" s="7" t="str">
        <f t="shared" si="28"/>
        <v/>
      </c>
      <c r="DO184" s="7"/>
      <c r="DP184" s="7"/>
      <c r="DQ184" s="7"/>
      <c r="DR184" s="11"/>
      <c r="DS184" s="475"/>
      <c r="DT184" s="7"/>
      <c r="DU184" s="7"/>
      <c r="DV184" s="7" t="str">
        <f>IF(DT184="","",IF(DT184=0,"",IF(DT184="AB","",RANK(DT184,$DT$9:$DT$151,1)+COUNTIF($DT$9:DT184,DT184)-1)))</f>
        <v/>
      </c>
      <c r="DW184" s="7"/>
      <c r="DX184" s="7"/>
      <c r="DY184" s="7"/>
      <c r="DZ184" s="7"/>
      <c r="EA184" s="7" t="str">
        <f>IF(DY184="","",IF(DY184=0,"",IF(DY184="AB","",RANK(DY184,$DY$9:$DY$151,1)+COUNTIF($DY$9:DY184,DY184)-1)))</f>
        <v/>
      </c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</row>
    <row r="185" spans="1:163" ht="15.75" customHeight="1" thickBot="1" x14ac:dyDescent="0.45">
      <c r="A185" s="1639"/>
      <c r="B185" s="1830"/>
      <c r="C185" s="232" t="str">
        <f>IF(ISBLANK('JOURNÉE 2'!C186),"",'JOURNÉE 2'!C186)</f>
        <v>49300.15.0027</v>
      </c>
      <c r="D185" s="98" t="str">
        <f>IF(ISBLANK('JOURNÉE 2'!D186),"",'JOURNÉE 2'!D186)</f>
        <v>ANNIC</v>
      </c>
      <c r="E185" s="98" t="str">
        <f>IF(ISBLANK('JOURNÉE 2'!E186),"",'JOURNÉE 2'!E186)</f>
        <v>Françoise</v>
      </c>
      <c r="F185" s="87" t="str">
        <f>IF(ISBLANK('JOURNÉE 2'!F186),"",'JOURNÉE 2'!F186)</f>
        <v>S3F</v>
      </c>
      <c r="G185" s="87">
        <f>IF(ISBLANK('JOURNÉE 2'!G186),"",'JOURNÉE 2'!G186)</f>
        <v>23.1</v>
      </c>
      <c r="H185" s="470" t="str">
        <f>IF(ISBLANK('JOURNÉE 2'!I186),"",'JOURNÉE 2'!I186)</f>
        <v>MAX2</v>
      </c>
      <c r="I185" s="1823" t="str">
        <f>IF(ISBLANK('JOURNÉE 2'!K186),"",'JOURNÉE 2'!K186)</f>
        <v/>
      </c>
      <c r="J185" s="1815" t="str">
        <f>IF(OR(I185="",I185=0,I185=999),"",I185)</f>
        <v/>
      </c>
      <c r="K185" s="1815">
        <f>IF('JOURNÉE 1'!K186=0,"",'JOURNÉE 1'!K186)</f>
        <v>66</v>
      </c>
      <c r="L185" s="1815">
        <f>IF(OR(K185="",K185=0,K185=999),"",K185)</f>
        <v>66</v>
      </c>
      <c r="M185" s="519">
        <f>IF(COUNTIF($J$183:$J$212,"&gt;1")&lt;3,"",SMALL($J$183:$J$212,3))</f>
        <v>66</v>
      </c>
      <c r="N185" s="99">
        <f>IF(COUNTIF($M$183:$M$188,"&gt;1")&lt;3,"",SMALL($M$183:$M$188,3))</f>
        <v>65</v>
      </c>
      <c r="O185" s="153">
        <f>IF(N185="","",RANK(N185,($N$9:$N$260),1))</f>
        <v>10</v>
      </c>
      <c r="P185" s="153">
        <f>IF(O185&gt;20,"",IF(O185&lt;=190,40-((O185-1)*2),1))</f>
        <v>22</v>
      </c>
      <c r="Q185" s="1825" t="str">
        <f>IF(I185="","",I185-$BE$5)</f>
        <v/>
      </c>
      <c r="R185" s="1466" t="str">
        <f>IF(I185="","",RANK(I185,($I$9:$K$260),1))</f>
        <v/>
      </c>
      <c r="S185" s="1466" t="str">
        <f>IF(R185&gt;20,"",IF(R185&lt;=190,40-((R185-1)*2),1))</f>
        <v/>
      </c>
      <c r="T185" s="1845" t="str">
        <f>IF(OR(I185=""),"",RANK(I185,($I$183:$I$212),1))</f>
        <v/>
      </c>
      <c r="U185" s="1485">
        <f>IF(OR(K185=""),"",RANK(K185,($K$183:$K$212),1))</f>
        <v>3</v>
      </c>
      <c r="V185" s="1848" t="str">
        <f>IF(T185="","",IF(T185&gt;3,"",IF(T185=1,I185,IF(T185=2,I185,IF(T185=3,I185)))))</f>
        <v/>
      </c>
      <c r="W185" s="279">
        <f>IF(ISBLANK('JOURNÉE 2'!U186),"",'JOURNÉE 2'!U186)</f>
        <v>91</v>
      </c>
      <c r="X185" s="83">
        <f t="shared" si="0"/>
        <v>91</v>
      </c>
      <c r="Y185" s="140">
        <f>IF('JOURNÉE 1'!AB186=0,"",'JOURNÉE 1'!AB186)</f>
        <v>70</v>
      </c>
      <c r="Z185" s="83">
        <f t="shared" si="1"/>
        <v>70</v>
      </c>
      <c r="AA185" s="83" t="str">
        <f t="shared" si="71"/>
        <v/>
      </c>
      <c r="AB185" s="118">
        <f t="shared" si="74"/>
        <v>7</v>
      </c>
      <c r="AC185" s="83" t="str">
        <f t="shared" si="3"/>
        <v/>
      </c>
      <c r="AD185" s="83">
        <f>IF('JOURNÉE 1'!AG186="","",'JOURNÉE 1'!AG186)</f>
        <v>70</v>
      </c>
      <c r="AE185" s="455">
        <f t="shared" si="4"/>
        <v>19</v>
      </c>
      <c r="AF185" s="85" t="str">
        <f t="shared" si="67"/>
        <v/>
      </c>
      <c r="AG185" s="85" t="str">
        <f t="shared" si="6"/>
        <v/>
      </c>
      <c r="AH185" s="85"/>
      <c r="AI185" s="87">
        <f ca="1">IF(DP375="","",DP375)</f>
        <v>71</v>
      </c>
      <c r="AJ185" s="87">
        <f ca="1">IF(AI185="","",RANK(AI185,($AI$9:$AI$260),1))</f>
        <v>7</v>
      </c>
      <c r="AK185" s="470">
        <f ca="1">IF(AJ185="","",IF(21-AJ185&lt;0,0,21-AJ185))</f>
        <v>14</v>
      </c>
      <c r="AL185" s="276">
        <f t="shared" si="7"/>
        <v>67.900000000000006</v>
      </c>
      <c r="AM185" s="87">
        <f t="shared" si="8"/>
        <v>67.900000000000006</v>
      </c>
      <c r="AN185" s="471">
        <f t="shared" si="68"/>
        <v>8</v>
      </c>
      <c r="AO185" s="471">
        <f t="shared" si="10"/>
        <v>13</v>
      </c>
      <c r="AP185" s="457">
        <f t="shared" si="11"/>
        <v>67.900000000000006</v>
      </c>
      <c r="AQ185" s="270">
        <f>IF('JOURNÉE 1'!AP186="","",'JOURNÉE 1'!AP186)</f>
        <v>63.8</v>
      </c>
      <c r="AR185" s="270" t="str">
        <f>IF('JOURNÉE 1'!AT186="","",'JOURNÉE 1'!AT186)</f>
        <v/>
      </c>
      <c r="AS185" s="270">
        <f t="shared" si="61"/>
        <v>67.900000000000006</v>
      </c>
      <c r="AT185" s="270" t="str">
        <f t="shared" si="13"/>
        <v/>
      </c>
      <c r="AU185" s="284">
        <f>IF(COUNTIF($BA$183:$BA$212,"&gt;1")&lt;3,"",SMALL($BA$183:$BA$212,3))</f>
        <v>67.900000000000006</v>
      </c>
      <c r="AV185" s="285">
        <f>IF(COUNTIF($AU$183:$AU$190,"&gt;1")&lt;3,"",SMALL($AU$183:$AU$190,3))</f>
        <v>66.2</v>
      </c>
      <c r="AW185" s="284">
        <f>IF(AV185="","",RANK(AV185,($AV$9:$AV$260),1))</f>
        <v>7</v>
      </c>
      <c r="AX185" s="284">
        <f>IF(AW185&gt;20,"",IF(AW185&lt;=190,20-((AW185-1)*1),1))</f>
        <v>14</v>
      </c>
      <c r="AY185" s="270">
        <f t="shared" si="69"/>
        <v>13</v>
      </c>
      <c r="AZ185" s="271">
        <f t="shared" si="15"/>
        <v>8</v>
      </c>
      <c r="BA185" s="272">
        <f t="shared" si="16"/>
        <v>67.900000000000006</v>
      </c>
      <c r="BB185" s="273">
        <f t="shared" si="75"/>
        <v>3</v>
      </c>
      <c r="BC185" s="472">
        <f t="shared" si="18"/>
        <v>67.900000000000006</v>
      </c>
      <c r="BD185" s="273">
        <f>IF(COUNTIF($BC$183:$BC$212,"&gt;1")&lt;3,"",SMALL($BC$183:$BC$212,3))</f>
        <v>67.900000000000006</v>
      </c>
      <c r="BE185" s="278">
        <f t="shared" si="19"/>
        <v>21.46</v>
      </c>
      <c r="BF185" s="1639"/>
      <c r="BG185" s="1639"/>
      <c r="BH185" s="1823">
        <f>IF('JOURNÉE 1'!K186=0,"",'JOURNÉE 1'!K186)</f>
        <v>66</v>
      </c>
      <c r="BI185" s="1815" t="str">
        <f>IF(ISBLANK('JOURNÉE 2'!K186),"",'JOURNÉE 2'!K186)</f>
        <v/>
      </c>
      <c r="BJ185" s="1817">
        <f>IF(BW185="","",BW185)</f>
        <v>64</v>
      </c>
      <c r="BK185" s="277"/>
      <c r="BL185" s="11"/>
      <c r="BM185" s="1513" t="str">
        <f>IF(OR(C185="",C186=""),"",CONCATENATE(C185,C186))</f>
        <v/>
      </c>
      <c r="BN185" s="1606" t="str">
        <f>IF(OR('JOURNÉE 1'!C186="",'JOURNÉE 1'!C187=""),"",CONCATENATE('JOURNÉE 1'!C186,'JOURNÉE 1'!C187))</f>
        <v>49300.14.002549300.15.0027</v>
      </c>
      <c r="BO185" s="1606" t="str">
        <f>IF(I185="","",I185)</f>
        <v/>
      </c>
      <c r="BP185" s="1855">
        <f>IF(ISNA(VLOOKUP(BM185,'JOURNÉE 1'!$BI$10:$BK$257,2,FALSE)),"",VLOOKUP(BM185,'JOURNÉE 1'!$BI$10:$BK$257,2,FALSE))</f>
        <v>0</v>
      </c>
      <c r="BQ185" s="1853" t="str">
        <f>IF(BO185="","",MIN(BO185:BP185))</f>
        <v/>
      </c>
      <c r="BR185" s="1851">
        <f>IF(BS185="","",MIN(BS185:BT185))</f>
        <v>66</v>
      </c>
      <c r="BS185" s="1606">
        <f>IF('JOURNÉE 1'!L186=0,"",'JOURNÉE 1'!L186)</f>
        <v>66</v>
      </c>
      <c r="BT185" s="1809" t="str">
        <f>IF(ISNA(VLOOKUP(BN185,'JOURNÉE 2'!$BE$10:$BF$257,2,FALSE)),"",VLOOKUP(BN185,'JOURNÉE 2'!$BE$10:$BF$257,2,FALSE))</f>
        <v/>
      </c>
      <c r="BU185" s="1606">
        <f>IF(BT185=BR185,"",BR185)</f>
        <v>66</v>
      </c>
      <c r="BV185" s="1853" t="str">
        <f>IF(BP185=BQ185,"",BQ185)</f>
        <v/>
      </c>
      <c r="BW185" s="1797">
        <f>IF(COUNTIF($BU$183:$BV$212,"&gt;1")&lt;2,"",SMALL($BU$183:$BV$212,2+COUNTIF($BU$183:$BV$212,0)))</f>
        <v>64</v>
      </c>
      <c r="BX185" s="474" t="str">
        <f t="shared" si="20"/>
        <v>49300.15.0027</v>
      </c>
      <c r="BY185" s="475" t="str">
        <f>IF('JOURNÉE 1'!C186=0,"",'JOURNÉE 1'!C186)</f>
        <v>49300.14.0025</v>
      </c>
      <c r="BZ185" s="7">
        <v>177</v>
      </c>
      <c r="CA185" s="1445" t="s">
        <v>673</v>
      </c>
      <c r="CB185" s="1446">
        <v>36</v>
      </c>
      <c r="CC185" s="1447" t="s">
        <v>674</v>
      </c>
      <c r="CD185" s="17" t="s">
        <v>666</v>
      </c>
      <c r="CE185" s="882" t="str">
        <f t="shared" si="70"/>
        <v>MAX3</v>
      </c>
      <c r="CF185" s="878" t="s">
        <v>675</v>
      </c>
      <c r="CG185" s="7"/>
      <c r="CH185" s="94"/>
      <c r="CI185" s="1301" t="str">
        <f>IF(ISNA(VLOOKUP(CA185,'JOURNÉE 1'!$C$10:$AC$257,27,FALSE)),"",VLOOKUP(CA185,'JOURNÉE 1'!$C$10:$AC$257,27,FALSE))</f>
        <v/>
      </c>
      <c r="CJ185" s="465" t="str">
        <f>IF(ISNA(VLOOKUP(CA185,'JOURNÉE 2'!$C$10:$V$259,20,FALSE)),"",VLOOKUP(CA185,'JOURNÉE 2'!$C$10:$V$259,20,FALSE))</f>
        <v/>
      </c>
      <c r="CK185" s="1263" t="str">
        <f t="shared" si="48"/>
        <v/>
      </c>
      <c r="CL185" s="1266" t="s">
        <v>2029</v>
      </c>
      <c r="CM185" s="476" t="s">
        <v>2029</v>
      </c>
      <c r="CN185" s="476" t="s">
        <v>2029</v>
      </c>
      <c r="CO185" s="476" t="s">
        <v>2029</v>
      </c>
      <c r="CP185" s="476"/>
      <c r="CQ185" s="476"/>
      <c r="CR185" s="476"/>
      <c r="CS185" s="476"/>
      <c r="CT185" s="476"/>
      <c r="CU185" s="477"/>
      <c r="CV185" s="476"/>
      <c r="CW185" s="1270"/>
      <c r="CX185" s="11"/>
      <c r="CY185" s="1551"/>
      <c r="CZ185" s="7" t="str">
        <f>IF('JOURNÉE 2'!C90="","",'JOURNÉE 2'!C90)</f>
        <v/>
      </c>
      <c r="DA185" s="7" t="str">
        <f t="shared" si="51"/>
        <v/>
      </c>
      <c r="DB185" s="7" t="str">
        <f>IF('JOURNÉE 2'!V90=0,"",'JOURNÉE 2'!V90)</f>
        <v/>
      </c>
      <c r="DC185" s="7" t="str">
        <f>IF('JOURNÉE 2'!AJ90=0,"",'JOURNÉE 2'!AJ90)</f>
        <v/>
      </c>
      <c r="DD185" s="17" t="str">
        <f>IF(ISNA(VLOOKUP(BX89,'JOURNÉE 1'!$C$82:$AP$105,1,FALSE)),"",VLOOKUP(BX89,'JOURNÉE 1'!$C$82:$AP$105,1,FALSE))</f>
        <v/>
      </c>
      <c r="DE185" s="7" t="str">
        <f t="array" ref="DE185">IFERROR(INDEX(DD$153:DD$176,SMALL(IF(FREQUENCY(IF(DD$153:DD$200&lt;&gt;"",MATCH(DD$153:DD$200,DD$153:DD$200,0),""),ROW(DD$153:DD$200)-153)&gt;1,ROW(DD$153:DD$200)-153,""),ROW(A33))),"")</f>
        <v/>
      </c>
      <c r="DF185" s="468" t="str">
        <f t="array" ref="DF185">IF(DE185="","",MIN(IF(CZ$153:CZ$200=$DE185,DB$153:DB$200,"")))</f>
        <v/>
      </c>
      <c r="DG185" s="468" t="str">
        <f t="array" ref="DG185">IF(DE185="","",MIN(IF(CZ$153:CZ$200=$DE185,DC$153:DC$200,"")))</f>
        <v/>
      </c>
      <c r="DH185" s="7" t="str">
        <f>IF(ISNA(VLOOKUP(DD185,'JOURNÉE 2'!$C$82:$V$105,16,FALSE)),"",VLOOKUP(DD185,'JOURNÉE 2'!$C$82:$V$105,16,FALSE))</f>
        <v/>
      </c>
      <c r="DI185" s="7" t="str">
        <f>IF(ISNA(VLOOKUP(DD185,'JOURNÉE 2'!$C$82:$AJ$105,26,FALSE)),"",VLOOKUP(DD185,'JOURNÉE 2'!$C$82:$AJ$105,26,FALSE))</f>
        <v/>
      </c>
      <c r="DJ185" s="7" t="str">
        <f t="shared" si="24"/>
        <v/>
      </c>
      <c r="DK185" s="7" t="str">
        <f t="shared" si="25"/>
        <v/>
      </c>
      <c r="DL185" s="7" t="str">
        <f t="shared" si="26"/>
        <v/>
      </c>
      <c r="DM185" s="468" t="str">
        <f t="shared" si="27"/>
        <v/>
      </c>
      <c r="DN185" s="7" t="str">
        <f t="shared" si="28"/>
        <v/>
      </c>
      <c r="DO185" s="7"/>
      <c r="DP185" s="7"/>
      <c r="DQ185" s="7"/>
      <c r="DR185" s="11"/>
      <c r="DS185" s="475"/>
      <c r="DT185" s="7"/>
      <c r="DU185" s="7"/>
      <c r="DV185" s="7" t="str">
        <f>IF(DT185="","",IF(DT185=0,"",IF(DT185="AB","",RANK(DT185,$DT$9:$DT$151,1)+COUNTIF($DT$9:DT185,DT185)-1)))</f>
        <v/>
      </c>
      <c r="DW185" s="7"/>
      <c r="DX185" s="7"/>
      <c r="DY185" s="7"/>
      <c r="DZ185" s="7"/>
      <c r="EA185" s="7" t="str">
        <f>IF(DY185="","",IF(DY185=0,"",IF(DY185="AB","",RANK(DY185,$DY$9:$DY$151,1)+COUNTIF($DY$9:DY185,DY185)-1)))</f>
        <v/>
      </c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</row>
    <row r="186" spans="1:163" ht="15.75" customHeight="1" thickTop="1" thickBot="1" x14ac:dyDescent="0.45">
      <c r="A186" s="1639"/>
      <c r="B186" s="1640"/>
      <c r="C186" s="232" t="str">
        <f>IF(ISBLANK('JOURNÉE 2'!C187),"",'JOURNÉE 2'!C187)</f>
        <v/>
      </c>
      <c r="D186" s="98" t="str">
        <f>IF(ISBLANK('JOURNÉE 2'!D187),"",'JOURNÉE 2'!D187)</f>
        <v/>
      </c>
      <c r="E186" s="98" t="str">
        <f>IF(ISBLANK('JOURNÉE 2'!E187),"",'JOURNÉE 2'!E187)</f>
        <v/>
      </c>
      <c r="F186" s="87" t="str">
        <f>IF(ISBLANK('JOURNÉE 2'!F187),"",'JOURNÉE 2'!F187)</f>
        <v/>
      </c>
      <c r="G186" s="87">
        <f>IF(ISBLANK('JOURNÉE 2'!G187),"",'JOURNÉE 2'!G187)</f>
        <v>36</v>
      </c>
      <c r="H186" s="470" t="str">
        <f>IF(ISBLANK('JOURNÉE 2'!I187),"",'JOURNÉE 2'!I187)</f>
        <v/>
      </c>
      <c r="I186" s="1833"/>
      <c r="J186" s="1465"/>
      <c r="K186" s="1465"/>
      <c r="L186" s="1465"/>
      <c r="M186" s="520">
        <f>IF('JOURNÉE 1'!P184=0,"",'JOURNÉE 1'!P184)</f>
        <v>64</v>
      </c>
      <c r="N186" s="109"/>
      <c r="O186" s="521" t="s">
        <v>74</v>
      </c>
      <c r="P186" s="177">
        <f>IF(SUM(P183:P185)&lt;&gt;0,SUM(P183:P185),0)</f>
        <v>80</v>
      </c>
      <c r="Q186" s="1847"/>
      <c r="R186" s="1465"/>
      <c r="S186" s="1465"/>
      <c r="T186" s="1833"/>
      <c r="U186" s="1465"/>
      <c r="V186" s="1849"/>
      <c r="W186" s="279" t="str">
        <f>IF(ISBLANK('JOURNÉE 2'!U187),"",'JOURNÉE 2'!U187)</f>
        <v/>
      </c>
      <c r="X186" s="83" t="str">
        <f t="shared" si="0"/>
        <v/>
      </c>
      <c r="Y186" s="140">
        <f>IF('JOURNÉE 1'!AB187=0,"",'JOURNÉE 1'!AB187)</f>
        <v>89</v>
      </c>
      <c r="Z186" s="83">
        <f t="shared" si="1"/>
        <v>89</v>
      </c>
      <c r="AA186" s="83" t="str">
        <f t="shared" si="71"/>
        <v/>
      </c>
      <c r="AB186" s="118" t="str">
        <f t="shared" si="74"/>
        <v/>
      </c>
      <c r="AC186" s="101" t="str">
        <f t="shared" si="3"/>
        <v/>
      </c>
      <c r="AD186" s="83" t="str">
        <f>IF('JOURNÉE 1'!AG187="","",'JOURNÉE 1'!AG187)</f>
        <v/>
      </c>
      <c r="AE186" s="455" t="str">
        <f t="shared" si="4"/>
        <v/>
      </c>
      <c r="AF186" s="85" t="str">
        <f t="shared" si="67"/>
        <v/>
      </c>
      <c r="AG186" s="85" t="str">
        <f t="shared" si="6"/>
        <v/>
      </c>
      <c r="AH186" s="85"/>
      <c r="AI186" s="99">
        <f ca="1">IF(DP376="","",DP376)</f>
        <v>71</v>
      </c>
      <c r="AJ186" s="99">
        <f ca="1">IF(AI186="","",RANK(AI186,($AI$9:$AI$260),1))</f>
        <v>7</v>
      </c>
      <c r="AK186" s="186">
        <f ca="1">IF(AJ186="","",IF(21-AJ186&lt;0,0,21-AJ186))</f>
        <v>14</v>
      </c>
      <c r="AL186" s="276" t="str">
        <f t="shared" si="7"/>
        <v/>
      </c>
      <c r="AM186" s="87" t="str">
        <f t="shared" si="8"/>
        <v/>
      </c>
      <c r="AN186" s="83" t="str">
        <f t="shared" si="68"/>
        <v/>
      </c>
      <c r="AO186" s="83" t="str">
        <f t="shared" si="10"/>
        <v/>
      </c>
      <c r="AP186" s="457" t="str">
        <f t="shared" si="11"/>
        <v/>
      </c>
      <c r="AQ186" s="270">
        <f>IF('JOURNÉE 1'!AP187="","",'JOURNÉE 1'!AP187)</f>
        <v>65.900000000000006</v>
      </c>
      <c r="AR186" s="270">
        <f>IF('JOURNÉE 1'!AT187="","",'JOURNÉE 1'!AT187)</f>
        <v>65.900000000000006</v>
      </c>
      <c r="AS186" s="270" t="str">
        <f t="shared" si="61"/>
        <v/>
      </c>
      <c r="AT186" s="270">
        <f t="shared" si="13"/>
        <v>65.900000000000006</v>
      </c>
      <c r="AU186" s="316" t="str">
        <f>IF(COUNTIF($BA$183:$BA$212,"&gt;1")&lt;4,"",SMALL($BA$183:$BA$212,4))</f>
        <v/>
      </c>
      <c r="AV186" s="283">
        <f>IF(COUNTIF($AU$183:$AU$190,"&gt;1")&lt;4,"",SMALL($AU$183:$AU$190,4))</f>
        <v>67.900000000000006</v>
      </c>
      <c r="AW186" s="283">
        <f>IF(AV186="","",RANK(AV186,($AV$9:$AV$260),1))</f>
        <v>10</v>
      </c>
      <c r="AX186" s="311">
        <f>IF(AW186&gt;20,"",IF(AW186&lt;=190,20-((AW186-1)*1),1))</f>
        <v>11</v>
      </c>
      <c r="AY186" s="270" t="str">
        <f t="shared" si="69"/>
        <v/>
      </c>
      <c r="AZ186" s="271" t="str">
        <f t="shared" si="15"/>
        <v/>
      </c>
      <c r="BA186" s="272" t="str">
        <f t="shared" si="16"/>
        <v/>
      </c>
      <c r="BB186" s="273" t="str">
        <f t="shared" si="75"/>
        <v/>
      </c>
      <c r="BC186" s="319" t="str">
        <f t="shared" si="18"/>
        <v/>
      </c>
      <c r="BD186" s="273" t="str">
        <f>IF(COUNTIF($BC$183:$BC$212,"&gt;1")&lt;4,"",SMALL($BC$183:$BC$212,4))</f>
        <v/>
      </c>
      <c r="BE186" s="278" t="str">
        <f t="shared" si="19"/>
        <v/>
      </c>
      <c r="BF186" s="1639"/>
      <c r="BG186" s="1639"/>
      <c r="BH186" s="1833"/>
      <c r="BI186" s="1465"/>
      <c r="BJ186" s="1849"/>
      <c r="BK186" s="277"/>
      <c r="BL186" s="522"/>
      <c r="BM186" s="1723"/>
      <c r="BN186" s="1528"/>
      <c r="BO186" s="1528"/>
      <c r="BP186" s="1528"/>
      <c r="BQ186" s="1860"/>
      <c r="BR186" s="1852"/>
      <c r="BS186" s="1528"/>
      <c r="BT186" s="1514"/>
      <c r="BU186" s="1528"/>
      <c r="BV186" s="1860"/>
      <c r="BW186" s="1798"/>
      <c r="BX186" s="474" t="str">
        <f t="shared" si="20"/>
        <v/>
      </c>
      <c r="BY186" s="475" t="str">
        <f>IF('JOURNÉE 1'!C187=0,"",'JOURNÉE 1'!C187)</f>
        <v>49300.15.0027</v>
      </c>
      <c r="BZ186" s="7">
        <v>178</v>
      </c>
      <c r="CA186" s="1445" t="s">
        <v>1883</v>
      </c>
      <c r="CB186" s="1446">
        <v>36</v>
      </c>
      <c r="CC186" s="1447" t="s">
        <v>1901</v>
      </c>
      <c r="CD186" s="17" t="s">
        <v>666</v>
      </c>
      <c r="CE186" s="882" t="str">
        <f t="shared" si="70"/>
        <v>MAX3</v>
      </c>
      <c r="CF186" s="878" t="s">
        <v>676</v>
      </c>
      <c r="CG186" s="7"/>
      <c r="CH186" s="94"/>
      <c r="CI186" s="1301" t="str">
        <f>IF(ISNA(VLOOKUP(CA186,'JOURNÉE 1'!$C$10:$AC$257,27,FALSE)),"",VLOOKUP(CA186,'JOURNÉE 1'!$C$10:$AC$257,27,FALSE))</f>
        <v/>
      </c>
      <c r="CJ186" s="465" t="str">
        <f>IF(ISNA(VLOOKUP(CA186,'JOURNÉE 2'!$C$10:$V$259,20,FALSE)),"",VLOOKUP(CA186,'JOURNÉE 2'!$C$10:$V$259,20,FALSE))</f>
        <v/>
      </c>
      <c r="CK186" s="1263" t="str">
        <f t="shared" si="48"/>
        <v/>
      </c>
      <c r="CL186" s="1266" t="s">
        <v>2029</v>
      </c>
      <c r="CM186" s="476" t="s">
        <v>2029</v>
      </c>
      <c r="CN186" s="476" t="s">
        <v>2029</v>
      </c>
      <c r="CO186" s="476" t="s">
        <v>2029</v>
      </c>
      <c r="CP186" s="476"/>
      <c r="CQ186" s="476"/>
      <c r="CR186" s="476"/>
      <c r="CS186" s="476"/>
      <c r="CT186" s="476"/>
      <c r="CU186" s="477"/>
      <c r="CV186" s="476"/>
      <c r="CW186" s="1270"/>
      <c r="CX186" s="11"/>
      <c r="CY186" s="1551"/>
      <c r="CZ186" s="7" t="str">
        <f>IF('JOURNÉE 2'!C91="","",'JOURNÉE 2'!C91)</f>
        <v/>
      </c>
      <c r="DA186" s="7" t="str">
        <f t="shared" si="51"/>
        <v/>
      </c>
      <c r="DB186" s="7" t="str">
        <f>IF('JOURNÉE 2'!V91=0,"",'JOURNÉE 2'!V91)</f>
        <v/>
      </c>
      <c r="DC186" s="7" t="str">
        <f>IF('JOURNÉE 2'!AJ91=0,"",'JOURNÉE 2'!AJ91)</f>
        <v/>
      </c>
      <c r="DD186" s="17" t="str">
        <f>IF(ISNA(VLOOKUP(BX90,'JOURNÉE 1'!$C$82:$AP$105,1,FALSE)),"",VLOOKUP(BX90,'JOURNÉE 1'!$C$82:$AP$105,1,FALSE))</f>
        <v/>
      </c>
      <c r="DE186" s="7" t="str">
        <f t="array" ref="DE186">IFERROR(INDEX(DD$153:DD$176,SMALL(IF(FREQUENCY(IF(DD$153:DD$200&lt;&gt;"",MATCH(DD$153:DD$200,DD$153:DD$200,0),""),ROW(DD$153:DD$200)-153)&gt;1,ROW(DD$153:DD$200)-153,""),ROW(A34))),"")</f>
        <v/>
      </c>
      <c r="DF186" s="468" t="str">
        <f t="array" ref="DF186">IF(DE186="","",MIN(IF(CZ$153:CZ$200=$DE186,DB$153:DB$200,"")))</f>
        <v/>
      </c>
      <c r="DG186" s="468" t="str">
        <f t="array" ref="DG186">IF(DE186="","",MIN(IF(CZ$153:CZ$200=$DE186,DC$153:DC$200,"")))</f>
        <v/>
      </c>
      <c r="DH186" s="7" t="str">
        <f>IF(ISNA(VLOOKUP(DD186,'JOURNÉE 2'!$C$82:$V$105,16,FALSE)),"",VLOOKUP(DD186,'JOURNÉE 2'!$C$82:$V$105,16,FALSE))</f>
        <v/>
      </c>
      <c r="DI186" s="7" t="str">
        <f>IF(ISNA(VLOOKUP(DD186,'JOURNÉE 2'!$C$82:$AJ$105,26,FALSE)),"",VLOOKUP(DD186,'JOURNÉE 2'!$C$82:$AJ$105,26,FALSE))</f>
        <v/>
      </c>
      <c r="DJ186" s="7" t="str">
        <f t="shared" si="24"/>
        <v/>
      </c>
      <c r="DK186" s="7" t="str">
        <f t="shared" si="25"/>
        <v/>
      </c>
      <c r="DL186" s="7" t="str">
        <f t="shared" si="26"/>
        <v/>
      </c>
      <c r="DM186" s="468" t="str">
        <f t="shared" si="27"/>
        <v/>
      </c>
      <c r="DN186" s="7" t="str">
        <f t="shared" si="28"/>
        <v/>
      </c>
      <c r="DO186" s="7"/>
      <c r="DP186" s="7"/>
      <c r="DQ186" s="7"/>
      <c r="DR186" s="11"/>
      <c r="DS186" s="475"/>
      <c r="DT186" s="7"/>
      <c r="DU186" s="7"/>
      <c r="DV186" s="7" t="str">
        <f>IF(DT186="","",IF(DT186=0,"",IF(DT186="AB","",RANK(DT186,$DT$9:$DT$151,1)+COUNTIF($DT$9:DT186,DT186)-1)))</f>
        <v/>
      </c>
      <c r="DW186" s="7"/>
      <c r="DX186" s="7"/>
      <c r="DY186" s="7"/>
      <c r="DZ186" s="7"/>
      <c r="EA186" s="7" t="str">
        <f>IF(DY186="","",IF(DY186=0,"",IF(DY186="AB","",RANK(DY186,$DY$9:$DY$151,1)+COUNTIF($DY$9:DY186,DY186)-1)))</f>
        <v/>
      </c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</row>
    <row r="187" spans="1:163" ht="15.75" customHeight="1" thickTop="1" x14ac:dyDescent="0.4">
      <c r="A187" s="1639"/>
      <c r="B187" s="1941"/>
      <c r="C187" s="232" t="str">
        <f>IF(ISBLANK('JOURNÉE 2'!C188),"",'JOURNÉE 2'!C188)</f>
        <v>49300.14.0025</v>
      </c>
      <c r="D187" s="98" t="str">
        <f>IF(ISBLANK('JOURNÉE 2'!D188),"",'JOURNÉE 2'!D188)</f>
        <v>ANNIC</v>
      </c>
      <c r="E187" s="98" t="str">
        <f>IF(ISBLANK('JOURNÉE 2'!E188),"",'JOURNÉE 2'!E188)</f>
        <v>Jean-François</v>
      </c>
      <c r="F187" s="87" t="str">
        <f>IF(ISBLANK('JOURNÉE 2'!F188),"",'JOURNÉE 2'!F188)</f>
        <v>S3H</v>
      </c>
      <c r="G187" s="87">
        <f>IF(ISBLANK('JOURNÉE 2'!G188),"",'JOURNÉE 2'!G188)</f>
        <v>6.2</v>
      </c>
      <c r="H187" s="470" t="str">
        <f>IF(ISBLANK('JOURNÉE 2'!I188),"",'JOURNÉE 2'!I188)</f>
        <v>MAX1</v>
      </c>
      <c r="I187" s="1834">
        <f>IF(ISBLANK('JOURNÉE 2'!K188),"",'JOURNÉE 2'!K188)</f>
        <v>65</v>
      </c>
      <c r="J187" s="1466">
        <f>IF(OR(I187="",I187=0,I187=999),"",I187)</f>
        <v>65</v>
      </c>
      <c r="K187" s="1466">
        <f>IF('JOURNÉE 1'!K188=0,"",'JOURNÉE 1'!K188)</f>
        <v>71</v>
      </c>
      <c r="L187" s="1466">
        <f>IF(OR(K187="",K187=0,K187=999),"",K187)</f>
        <v>71</v>
      </c>
      <c r="M187" s="142">
        <f>IF('JOURNÉE 1'!P185=0,"",'JOURNÉE 1'!P185)</f>
        <v>65</v>
      </c>
      <c r="N187" s="88"/>
      <c r="O187" s="88"/>
      <c r="P187" s="88"/>
      <c r="Q187" s="1850">
        <f>IF(I187="","",I187-$BE$5)</f>
        <v>-7</v>
      </c>
      <c r="R187" s="1485">
        <f>IF(I187="","",RANK(I187,($I$9:$K$260),1))</f>
        <v>13</v>
      </c>
      <c r="S187" s="1485">
        <f>IF(R187&gt;20,"",IF(R187&lt;=190,40-((R187-1)*2),1))</f>
        <v>16</v>
      </c>
      <c r="T187" s="1845">
        <f>IF(OR(I187=""),"",RANK(I187,($I$183:$I$212),1))</f>
        <v>2</v>
      </c>
      <c r="U187" s="1485">
        <f>IF(OR(K187=""),"",RANK(K187,($K$183:$K$212),1))</f>
        <v>4</v>
      </c>
      <c r="V187" s="1485">
        <f>IF(T187="","",IF(T187&gt;3,"",IF(T187=1,I187,IF(T187=2,I187,IF(T187=3,I187)))))</f>
        <v>65</v>
      </c>
      <c r="W187" s="279">
        <f>IF(ISBLANK('JOURNÉE 2'!U188),"",'JOURNÉE 2'!U188)</f>
        <v>66</v>
      </c>
      <c r="X187" s="83">
        <f t="shared" si="0"/>
        <v>66</v>
      </c>
      <c r="Y187" s="140">
        <f>IF('JOURNÉE 1'!AB188=0,"",'JOURNÉE 1'!AB188)</f>
        <v>73</v>
      </c>
      <c r="Z187" s="83">
        <f t="shared" si="1"/>
        <v>73</v>
      </c>
      <c r="AA187" s="118">
        <f t="shared" si="71"/>
        <v>2</v>
      </c>
      <c r="AB187" s="118">
        <f t="shared" si="74"/>
        <v>1</v>
      </c>
      <c r="AC187" s="118">
        <f t="shared" si="3"/>
        <v>66</v>
      </c>
      <c r="AD187" s="83">
        <f>IF('JOURNÉE 1'!AG188="","",'JOURNÉE 1'!AG188)</f>
        <v>73</v>
      </c>
      <c r="AE187" s="455">
        <f t="shared" si="4"/>
        <v>-6</v>
      </c>
      <c r="AF187" s="282">
        <f t="shared" si="67"/>
        <v>2</v>
      </c>
      <c r="AG187" s="282">
        <f t="shared" si="6"/>
        <v>19</v>
      </c>
      <c r="AH187" s="282"/>
      <c r="AI187" s="282"/>
      <c r="AJ187" s="88"/>
      <c r="AK187" s="149">
        <f ca="1">IF(SUM(AK183:AK186)&lt;&gt;0,SUM(AK183:AK186),0)</f>
        <v>64</v>
      </c>
      <c r="AL187" s="276">
        <f t="shared" si="7"/>
        <v>59.8</v>
      </c>
      <c r="AM187" s="88" t="str">
        <f t="shared" si="8"/>
        <v/>
      </c>
      <c r="AN187" s="482" t="str">
        <f t="shared" si="68"/>
        <v/>
      </c>
      <c r="AO187" s="482" t="str">
        <f t="shared" si="10"/>
        <v/>
      </c>
      <c r="AP187" s="457">
        <f t="shared" si="11"/>
        <v>59.8</v>
      </c>
      <c r="AQ187" s="270">
        <f>IF('JOURNÉE 1'!AP188="","",'JOURNÉE 1'!AP188)</f>
        <v>70.099999999999994</v>
      </c>
      <c r="AR187" s="270" t="str">
        <f>IF('JOURNÉE 1'!AT188="","",'JOURNÉE 1'!AT188)</f>
        <v/>
      </c>
      <c r="AS187" s="284" t="str">
        <f t="shared" si="61"/>
        <v/>
      </c>
      <c r="AT187" s="284" t="str">
        <f t="shared" si="13"/>
        <v/>
      </c>
      <c r="AU187" s="318">
        <f>IF('JOURNÉE 1'!AU184=0,"",'JOURNÉE 1'!AU184)</f>
        <v>65.900000000000006</v>
      </c>
      <c r="AV187" s="523"/>
      <c r="AW187" s="332" t="s">
        <v>74</v>
      </c>
      <c r="AX187" s="261">
        <f>IF(SUM(AX183:AX186)&lt;&gt;0,SUM(AX183:AX186),0)</f>
        <v>60</v>
      </c>
      <c r="AY187" s="284">
        <f t="shared" si="69"/>
        <v>2</v>
      </c>
      <c r="AZ187" s="327">
        <f t="shared" si="15"/>
        <v>19</v>
      </c>
      <c r="BA187" s="328" t="str">
        <f t="shared" si="16"/>
        <v/>
      </c>
      <c r="BB187" s="273" t="str">
        <f t="shared" si="75"/>
        <v/>
      </c>
      <c r="BC187" s="458" t="str">
        <f t="shared" si="18"/>
        <v/>
      </c>
      <c r="BD187" s="273"/>
      <c r="BE187" s="278">
        <f t="shared" si="19"/>
        <v>3.7600000000000002</v>
      </c>
      <c r="BF187" s="1639"/>
      <c r="BG187" s="1639"/>
      <c r="BH187" s="1823">
        <f>IF('JOURNÉE 1'!K188=0,"",'JOURNÉE 1'!K188)</f>
        <v>71</v>
      </c>
      <c r="BI187" s="1856">
        <f>IF(ISBLANK('JOURNÉE 2'!K184),"",'JOURNÉE 2'!K184)</f>
        <v>66</v>
      </c>
      <c r="BJ187" s="1858">
        <f>IF(BW187="","",BW187)</f>
        <v>65</v>
      </c>
      <c r="BK187" s="503"/>
      <c r="BL187" s="524"/>
      <c r="BM187" s="1513" t="str">
        <f>IF(OR(C187="",C188=""),"",CONCATENATE(C187,C188))</f>
        <v>49300.14.002549300.18.0026</v>
      </c>
      <c r="BN187" s="1606" t="str">
        <f>IF(OR('JOURNÉE 1'!C188="",'JOURNÉE 1'!C189=""),"",CONCATENATE('JOURNÉE 1'!C188,'JOURNÉE 1'!C189))</f>
        <v>44240.95.07949300.16.0020</v>
      </c>
      <c r="BO187" s="1606">
        <f>IF(I187="","",I187)</f>
        <v>65</v>
      </c>
      <c r="BP187" s="1855" t="str">
        <f>IF(ISNA(VLOOKUP(BM187,'JOURNÉE 1'!$BI$10:$BK$257,2,FALSE)),"",VLOOKUP(BM187,'JOURNÉE 1'!$BI$10:$BK$257,2,FALSE))</f>
        <v/>
      </c>
      <c r="BQ187" s="1606">
        <f>IF(BO187="","",MIN(BO187:BP187))</f>
        <v>65</v>
      </c>
      <c r="BR187" s="1851">
        <f>IF(BS187="","",MIN(BS187:BT187))</f>
        <v>71</v>
      </c>
      <c r="BS187" s="1606">
        <f>IF('JOURNÉE 1'!L188=0,"",'JOURNÉE 1'!L188)</f>
        <v>71</v>
      </c>
      <c r="BT187" s="1809" t="str">
        <f>IF(ISNA(VLOOKUP(BN187,'JOURNÉE 2'!$BE$10:$BF$257,2,FALSE)),"",VLOOKUP(BN187,'JOURNÉE 2'!$BE$10:$BF$257,2,FALSE))</f>
        <v/>
      </c>
      <c r="BU187" s="1606">
        <f>IF(BT187=BR187,"",BR187)</f>
        <v>71</v>
      </c>
      <c r="BV187" s="1795">
        <f>IF(BP187=BQ187,"",BQ187)</f>
        <v>65</v>
      </c>
      <c r="BW187" s="1797">
        <f>IF(COUNTIF($BU$183:$BV$212,"&gt;1")&lt;3,"",SMALL($BU$183:$BV$212,3+COUNTIF($BU$183:$BV$212,0)))</f>
        <v>65</v>
      </c>
      <c r="BX187" s="474" t="str">
        <f t="shared" si="20"/>
        <v>49300.14.0025</v>
      </c>
      <c r="BY187" s="475" t="str">
        <f>IF('JOURNÉE 1'!C188=0,"",'JOURNÉE 1'!C188)</f>
        <v>44240.95.079</v>
      </c>
      <c r="BZ187" s="7">
        <v>179</v>
      </c>
      <c r="CA187" s="1445" t="s">
        <v>142</v>
      </c>
      <c r="CB187" s="1446">
        <v>14.5</v>
      </c>
      <c r="CC187" s="1447" t="s">
        <v>677</v>
      </c>
      <c r="CD187" s="17" t="s">
        <v>666</v>
      </c>
      <c r="CE187" s="882" t="str">
        <f t="shared" si="70"/>
        <v>MAX2</v>
      </c>
      <c r="CF187" s="878" t="s">
        <v>142</v>
      </c>
      <c r="CG187" s="7"/>
      <c r="CH187" s="94"/>
      <c r="CI187" s="1301">
        <f>IF(ISNA(VLOOKUP(CA187,'JOURNÉE 1'!$C$10:$AC$257,27,FALSE)),"",VLOOKUP(CA187,'JOURNÉE 1'!$C$10:$AC$257,27,FALSE))</f>
        <v>80</v>
      </c>
      <c r="CJ187" s="465" t="str">
        <f>IF(ISNA(VLOOKUP(CA187,'JOURNÉE 2'!$C$10:$V$259,20,FALSE)),"",VLOOKUP(CA187,'JOURNÉE 2'!$C$10:$V$259,20,FALSE))</f>
        <v/>
      </c>
      <c r="CK187" s="1263">
        <f t="shared" si="48"/>
        <v>80</v>
      </c>
      <c r="CL187" s="1266">
        <v>81</v>
      </c>
      <c r="CM187" s="476">
        <v>82</v>
      </c>
      <c r="CN187" s="476" t="s">
        <v>2029</v>
      </c>
      <c r="CO187" s="476">
        <v>80</v>
      </c>
      <c r="CP187" s="476"/>
      <c r="CQ187" s="476"/>
      <c r="CR187" s="476"/>
      <c r="CS187" s="476"/>
      <c r="CT187" s="476"/>
      <c r="CU187" s="477"/>
      <c r="CV187" s="476"/>
      <c r="CW187" s="1270"/>
      <c r="CX187" s="11"/>
      <c r="CY187" s="1551"/>
      <c r="CZ187" s="7" t="str">
        <f>IF('JOURNÉE 2'!C92="","",'JOURNÉE 2'!C92)</f>
        <v/>
      </c>
      <c r="DA187" s="7" t="str">
        <f t="shared" si="51"/>
        <v/>
      </c>
      <c r="DB187" s="7" t="str">
        <f>IF('JOURNÉE 2'!V92=0,"",'JOURNÉE 2'!V92)</f>
        <v/>
      </c>
      <c r="DC187" s="7" t="str">
        <f>IF('JOURNÉE 2'!AJ92=0,"",'JOURNÉE 2'!AJ92)</f>
        <v/>
      </c>
      <c r="DD187" s="17" t="str">
        <f>IF(ISNA(VLOOKUP(BX91,'JOURNÉE 1'!$C$82:$AP$105,1,FALSE)),"",VLOOKUP(BX91,'JOURNÉE 1'!$C$82:$AP$105,1,FALSE))</f>
        <v/>
      </c>
      <c r="DE187" s="7" t="str">
        <f t="array" ref="DE187">IFERROR(INDEX(DD$153:DD$176,SMALL(IF(FREQUENCY(IF(DD$153:DD$200&lt;&gt;"",MATCH(DD$153:DD$200,DD$153:DD$200,0),""),ROW(DD$153:DD$200)-153)&gt;1,ROW(DD$153:DD$200)-153,""),ROW(A35))),"")</f>
        <v/>
      </c>
      <c r="DF187" s="468" t="str">
        <f t="array" ref="DF187">IF(DE187="","",MIN(IF(CZ$153:CZ$200=$DE187,DB$153:DB$200,"")))</f>
        <v/>
      </c>
      <c r="DG187" s="468" t="str">
        <f t="array" ref="DG187">IF(DE187="","",MIN(IF(CZ$153:CZ$200=$DE187,DC$153:DC$200,"")))</f>
        <v/>
      </c>
      <c r="DH187" s="7" t="str">
        <f>IF(ISNA(VLOOKUP(DD187,'JOURNÉE 2'!$C$82:$V$105,16,FALSE)),"",VLOOKUP(DD187,'JOURNÉE 2'!$C$82:$V$105,16,FALSE))</f>
        <v/>
      </c>
      <c r="DI187" s="7" t="str">
        <f>IF(ISNA(VLOOKUP(DD187,'JOURNÉE 2'!$C$82:$AJ$105,26,FALSE)),"",VLOOKUP(DD187,'JOURNÉE 2'!$C$82:$AJ$105,26,FALSE))</f>
        <v/>
      </c>
      <c r="DJ187" s="7" t="str">
        <f t="shared" si="24"/>
        <v/>
      </c>
      <c r="DK187" s="7" t="str">
        <f t="shared" si="25"/>
        <v/>
      </c>
      <c r="DL187" s="7" t="str">
        <f t="shared" si="26"/>
        <v/>
      </c>
      <c r="DM187" s="468" t="str">
        <f t="shared" si="27"/>
        <v/>
      </c>
      <c r="DN187" s="7" t="str">
        <f t="shared" si="28"/>
        <v/>
      </c>
      <c r="DO187" s="7"/>
      <c r="DP187" s="7"/>
      <c r="DQ187" s="7"/>
      <c r="DR187" s="11"/>
      <c r="DS187" s="475"/>
      <c r="DT187" s="7"/>
      <c r="DU187" s="7"/>
      <c r="DV187" s="7" t="str">
        <f>IF(DT187="","",IF(DT187=0,"",IF(DT187="AB","",RANK(DT187,$DT$9:$DT$151,1)+COUNTIF($DT$9:DT187,DT187)-1)))</f>
        <v/>
      </c>
      <c r="DW187" s="7"/>
      <c r="DX187" s="7"/>
      <c r="DY187" s="7"/>
      <c r="DZ187" s="7"/>
      <c r="EA187" s="7" t="str">
        <f>IF(DY187="","",IF(DY187=0,"",IF(DY187="AB","",RANK(DY187,$DY$9:$DY$151,1)+COUNTIF($DY$9:DY187,DY187)-1)))</f>
        <v/>
      </c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</row>
    <row r="188" spans="1:163" ht="15.75" customHeight="1" thickBot="1" x14ac:dyDescent="0.45">
      <c r="A188" s="1639"/>
      <c r="B188" s="1483"/>
      <c r="C188" s="232" t="str">
        <f>IF(ISBLANK('JOURNÉE 2'!C189),"",'JOURNÉE 2'!C189)</f>
        <v>49300.18.0026</v>
      </c>
      <c r="D188" s="98" t="str">
        <f>IF(ISBLANK('JOURNÉE 2'!D189),"",'JOURNÉE 2'!D189)</f>
        <v>CRETON</v>
      </c>
      <c r="E188" s="98" t="str">
        <f>IF(ISBLANK('JOURNÉE 2'!E189),"",'JOURNÉE 2'!E189)</f>
        <v>Bruno</v>
      </c>
      <c r="F188" s="87" t="str">
        <f>IF(ISBLANK('JOURNÉE 2'!F189),"",'JOURNÉE 2'!F189)</f>
        <v>S2H</v>
      </c>
      <c r="G188" s="87">
        <f>IF(ISBLANK('JOURNÉE 2'!G189),"",'JOURNÉE 2'!G189)</f>
        <v>20.8</v>
      </c>
      <c r="H188" s="470" t="str">
        <f>IF(ISBLANK('JOURNÉE 2'!I189),"",'JOURNÉE 2'!I189)</f>
        <v>MAX2</v>
      </c>
      <c r="I188" s="1833"/>
      <c r="J188" s="1465"/>
      <c r="K188" s="1465"/>
      <c r="L188" s="1465"/>
      <c r="M188" s="525">
        <f>IF('JOURNÉE 1'!P186=0,"",'JOURNÉE 1'!P186)</f>
        <v>66</v>
      </c>
      <c r="N188" s="87"/>
      <c r="O188" s="87"/>
      <c r="P188" s="87"/>
      <c r="Q188" s="1847"/>
      <c r="R188" s="1465"/>
      <c r="S188" s="1465"/>
      <c r="T188" s="1833"/>
      <c r="U188" s="1465"/>
      <c r="V188" s="1465"/>
      <c r="W188" s="279">
        <f>IF(ISBLANK('JOURNÉE 2'!U189),"",'JOURNÉE 2'!U189)</f>
        <v>87</v>
      </c>
      <c r="X188" s="83">
        <f t="shared" si="0"/>
        <v>87</v>
      </c>
      <c r="Y188" s="140">
        <f>IF('JOURNÉE 1'!AB189=0,"",'JOURNÉE 1'!AB189)</f>
        <v>86</v>
      </c>
      <c r="Z188" s="83">
        <f t="shared" si="1"/>
        <v>86</v>
      </c>
      <c r="AA188" s="83" t="str">
        <f t="shared" si="71"/>
        <v/>
      </c>
      <c r="AB188" s="118">
        <f t="shared" si="74"/>
        <v>6</v>
      </c>
      <c r="AC188" s="83" t="str">
        <f t="shared" si="3"/>
        <v/>
      </c>
      <c r="AD188" s="83" t="str">
        <f>IF('JOURNÉE 1'!AG189="","",'JOURNÉE 1'!AG189)</f>
        <v/>
      </c>
      <c r="AE188" s="455">
        <f t="shared" si="4"/>
        <v>15</v>
      </c>
      <c r="AF188" s="85" t="str">
        <f t="shared" si="67"/>
        <v/>
      </c>
      <c r="AG188" s="85" t="str">
        <f t="shared" si="6"/>
        <v/>
      </c>
      <c r="AH188" s="85"/>
      <c r="AI188" s="85"/>
      <c r="AJ188" s="87"/>
      <c r="AK188" s="136"/>
      <c r="AL188" s="276">
        <f t="shared" si="7"/>
        <v>66.2</v>
      </c>
      <c r="AM188" s="87">
        <f t="shared" si="8"/>
        <v>66.2</v>
      </c>
      <c r="AN188" s="471">
        <f t="shared" si="68"/>
        <v>4</v>
      </c>
      <c r="AO188" s="471">
        <f t="shared" si="10"/>
        <v>17</v>
      </c>
      <c r="AP188" s="457">
        <f t="shared" si="11"/>
        <v>66.2</v>
      </c>
      <c r="AQ188" s="270">
        <f>IF('JOURNÉE 1'!AP189="","",'JOURNÉE 1'!AP189)</f>
        <v>71.599999999999994</v>
      </c>
      <c r="AR188" s="270">
        <f>IF('JOURNÉE 1'!AT189="","",'JOURNÉE 1'!AT189)</f>
        <v>71.599999999999994</v>
      </c>
      <c r="AS188" s="270">
        <f t="shared" si="61"/>
        <v>66.2</v>
      </c>
      <c r="AT188" s="270">
        <f t="shared" si="13"/>
        <v>71.599999999999994</v>
      </c>
      <c r="AU188" s="284">
        <f>IF('JOURNÉE 1'!AU185=0,"",'JOURNÉE 1'!AU185)</f>
        <v>71.599999999999994</v>
      </c>
      <c r="AV188" s="286"/>
      <c r="AW188" s="284"/>
      <c r="AX188" s="284"/>
      <c r="AY188" s="270">
        <f t="shared" si="69"/>
        <v>8</v>
      </c>
      <c r="AZ188" s="271">
        <f t="shared" si="15"/>
        <v>13</v>
      </c>
      <c r="BA188" s="272">
        <f t="shared" si="16"/>
        <v>66.2</v>
      </c>
      <c r="BB188" s="273">
        <f t="shared" si="75"/>
        <v>2</v>
      </c>
      <c r="BC188" s="472">
        <f t="shared" si="18"/>
        <v>66.2</v>
      </c>
      <c r="BD188" s="273"/>
      <c r="BE188" s="278">
        <f t="shared" si="19"/>
        <v>18.48</v>
      </c>
      <c r="BF188" s="1639"/>
      <c r="BG188" s="1639"/>
      <c r="BH188" s="1833"/>
      <c r="BI188" s="1465"/>
      <c r="BJ188" s="1849"/>
      <c r="BK188" s="483"/>
      <c r="BL188" s="11"/>
      <c r="BM188" s="1723"/>
      <c r="BN188" s="1528"/>
      <c r="BO188" s="1528"/>
      <c r="BP188" s="1528"/>
      <c r="BQ188" s="1528"/>
      <c r="BR188" s="1852"/>
      <c r="BS188" s="1528"/>
      <c r="BT188" s="1514"/>
      <c r="BU188" s="1528"/>
      <c r="BV188" s="1796"/>
      <c r="BW188" s="1799"/>
      <c r="BX188" s="474" t="str">
        <f t="shared" si="20"/>
        <v>49300.18.0026</v>
      </c>
      <c r="BY188" s="475" t="str">
        <f>IF('JOURNÉE 1'!C189=0,"",'JOURNÉE 1'!C189)</f>
        <v>49300.16.0020</v>
      </c>
      <c r="BZ188" s="7">
        <v>180</v>
      </c>
      <c r="CA188" s="1445" t="s">
        <v>678</v>
      </c>
      <c r="CB188" s="1446">
        <v>27.6</v>
      </c>
      <c r="CC188" s="1447" t="s">
        <v>679</v>
      </c>
      <c r="CD188" s="17" t="s">
        <v>666</v>
      </c>
      <c r="CE188" s="882" t="str">
        <f t="shared" si="70"/>
        <v>MAX3</v>
      </c>
      <c r="CF188" s="878" t="s">
        <v>678</v>
      </c>
      <c r="CG188" s="7"/>
      <c r="CH188" s="94"/>
      <c r="CI188" s="1301" t="str">
        <f>IF(ISNA(VLOOKUP(CA188,'JOURNÉE 1'!$C$10:$AC$257,27,FALSE)),"",VLOOKUP(CA188,'JOURNÉE 1'!$C$10:$AC$257,27,FALSE))</f>
        <v/>
      </c>
      <c r="CJ188" s="465" t="str">
        <f>IF(ISNA(VLOOKUP(CA188,'JOURNÉE 2'!$C$10:$V$259,20,FALSE)),"",VLOOKUP(CA188,'JOURNÉE 2'!$C$10:$V$259,20,FALSE))</f>
        <v/>
      </c>
      <c r="CK188" s="1263" t="str">
        <f t="shared" si="48"/>
        <v/>
      </c>
      <c r="CL188" s="1266">
        <v>79</v>
      </c>
      <c r="CM188" s="476">
        <v>88</v>
      </c>
      <c r="CN188" s="476" t="s">
        <v>2029</v>
      </c>
      <c r="CO188" s="476" t="s">
        <v>2029</v>
      </c>
      <c r="CP188" s="476"/>
      <c r="CQ188" s="476"/>
      <c r="CR188" s="476"/>
      <c r="CS188" s="476"/>
      <c r="CT188" s="476"/>
      <c r="CU188" s="477"/>
      <c r="CV188" s="476"/>
      <c r="CW188" s="1270"/>
      <c r="CX188" s="11"/>
      <c r="CY188" s="1551"/>
      <c r="CZ188" s="7" t="str">
        <f>IF('JOURNÉE 2'!C93="","",'JOURNÉE 2'!C93)</f>
        <v/>
      </c>
      <c r="DA188" s="7" t="str">
        <f t="shared" si="51"/>
        <v/>
      </c>
      <c r="DB188" s="7" t="str">
        <f>IF('JOURNÉE 2'!V93=0,"",'JOURNÉE 2'!V93)</f>
        <v/>
      </c>
      <c r="DC188" s="7" t="str">
        <f>IF('JOURNÉE 2'!AJ93=0,"",'JOURNÉE 2'!AJ93)</f>
        <v/>
      </c>
      <c r="DD188" s="17" t="str">
        <f>IF(ISNA(VLOOKUP(BX92,'JOURNÉE 1'!$C$82:$AP$105,1,FALSE)),"",VLOOKUP(BX92,'JOURNÉE 1'!$C$82:$AP$105,1,FALSE))</f>
        <v/>
      </c>
      <c r="DE188" s="7" t="str">
        <f t="array" ref="DE188">IFERROR(INDEX(DD$153:DD$176,SMALL(IF(FREQUENCY(IF(DD$153:DD$200&lt;&gt;"",MATCH(DD$153:DD$200,DD$153:DD$200,0),""),ROW(DD$153:DD$200)-153)&gt;1,ROW(DD$153:DD$200)-153,""),ROW(A36))),"")</f>
        <v/>
      </c>
      <c r="DF188" s="468" t="str">
        <f t="array" ref="DF188">IF(DE188="","",MIN(IF(CZ$153:CZ$200=$DE188,DB$153:DB$200,"")))</f>
        <v/>
      </c>
      <c r="DG188" s="468" t="str">
        <f t="array" ref="DG188">IF(DE188="","",MIN(IF(CZ$153:CZ$200=$DE188,DC$153:DC$200,"")))</f>
        <v/>
      </c>
      <c r="DH188" s="7" t="str">
        <f>IF(ISNA(VLOOKUP(DD188,'JOURNÉE 2'!$C$82:$V$105,16,FALSE)),"",VLOOKUP(DD188,'JOURNÉE 2'!$C$82:$V$105,16,FALSE))</f>
        <v/>
      </c>
      <c r="DI188" s="7" t="str">
        <f>IF(ISNA(VLOOKUP(DD188,'JOURNÉE 2'!$C$82:$AJ$105,26,FALSE)),"",VLOOKUP(DD188,'JOURNÉE 2'!$C$82:$AJ$105,26,FALSE))</f>
        <v/>
      </c>
      <c r="DJ188" s="7" t="str">
        <f t="shared" si="24"/>
        <v/>
      </c>
      <c r="DK188" s="7" t="str">
        <f t="shared" si="25"/>
        <v/>
      </c>
      <c r="DL188" s="7" t="str">
        <f t="shared" si="26"/>
        <v/>
      </c>
      <c r="DM188" s="468" t="str">
        <f t="shared" si="27"/>
        <v/>
      </c>
      <c r="DN188" s="7" t="str">
        <f t="shared" si="28"/>
        <v/>
      </c>
      <c r="DO188" s="7"/>
      <c r="DP188" s="7"/>
      <c r="DQ188" s="7"/>
      <c r="DR188" s="11"/>
      <c r="DS188" s="475"/>
      <c r="DT188" s="7"/>
      <c r="DU188" s="7"/>
      <c r="DV188" s="7" t="str">
        <f>IF(DT188="","",IF(DT188=0,"",IF(DT188="AB","",RANK(DT188,$DT$9:$DT$151,1)+COUNTIF($DT$9:DT188,DT188)-1)))</f>
        <v/>
      </c>
      <c r="DW188" s="7"/>
      <c r="DX188" s="7"/>
      <c r="DY188" s="7"/>
      <c r="DZ188" s="7"/>
      <c r="EA188" s="7" t="str">
        <f>IF(DY188="","",IF(DY188=0,"",IF(DY188="AB","",RANK(DY188,$DY$9:$DY$151,1)+COUNTIF($DY$9:DY188,DY188)-1)))</f>
        <v/>
      </c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</row>
    <row r="189" spans="1:163" ht="15.75" customHeight="1" x14ac:dyDescent="0.4">
      <c r="A189" s="1639"/>
      <c r="B189" s="1830"/>
      <c r="C189" s="232" t="str">
        <f>IF(ISBLANK('JOURNÉE 2'!C190),"",'JOURNÉE 2'!C190)</f>
        <v>44240.95.079</v>
      </c>
      <c r="D189" s="98" t="str">
        <f>IF(ISBLANK('JOURNÉE 2'!D190),"",'JOURNÉE 2'!D190)</f>
        <v>DUREAU</v>
      </c>
      <c r="E189" s="98" t="str">
        <f>IF(ISBLANK('JOURNÉE 2'!E190),"",'JOURNÉE 2'!E190)</f>
        <v>Guy</v>
      </c>
      <c r="F189" s="87" t="str">
        <f>IF(ISBLANK('JOURNÉE 2'!F190),"",'JOURNÉE 2'!F190)</f>
        <v>S4H</v>
      </c>
      <c r="G189" s="87">
        <f>IF(ISBLANK('JOURNÉE 2'!G190),"",'JOURNÉE 2'!G190)</f>
        <v>2.9</v>
      </c>
      <c r="H189" s="470" t="str">
        <f>IF(ISBLANK('JOURNÉE 2'!I190),"",'JOURNÉE 2'!I190)</f>
        <v>MAX1</v>
      </c>
      <c r="I189" s="1823">
        <f>IF(ISBLANK('JOURNÉE 2'!K190),"",'JOURNÉE 2'!K190)</f>
        <v>61</v>
      </c>
      <c r="J189" s="1815">
        <f>IF(OR(I189="",I189=0,I189=999),"",I189)</f>
        <v>61</v>
      </c>
      <c r="K189" s="1815">
        <f>IF('JOURNÉE 1'!K190=0,"",'JOURNÉE 1'!K190)</f>
        <v>65</v>
      </c>
      <c r="L189" s="1815">
        <f>IF(OR(K189="",K189=0,K189=999),"",K189)</f>
        <v>65</v>
      </c>
      <c r="M189" s="526"/>
      <c r="N189" s="87"/>
      <c r="O189" s="87"/>
      <c r="P189" s="91"/>
      <c r="Q189" s="1846">
        <f>IF(I189="","",I189-$BE$5)</f>
        <v>-11</v>
      </c>
      <c r="R189" s="1815">
        <f>IF(I189="","",RANK(I189,($I$9:$K$260),1))</f>
        <v>7</v>
      </c>
      <c r="S189" s="1815">
        <f>IF(R189&gt;20,"",IF(R189&lt;=190,40-((R189-1)*2),1))</f>
        <v>28</v>
      </c>
      <c r="T189" s="1845">
        <f>IF(OR(I189=""),"",RANK(I189,($I$183:$I$212),1))</f>
        <v>1</v>
      </c>
      <c r="U189" s="1485">
        <f>IF(OR(K189=""),"",RANK(K189,($K$183:$K$212),1))</f>
        <v>2</v>
      </c>
      <c r="V189" s="1485">
        <f>IF(T189="","",IF(T189&gt;3,"",IF(T189=1,I189,IF(T189=2,I189,IF(T189=3,I189)))))</f>
        <v>61</v>
      </c>
      <c r="W189" s="279">
        <f>IF(ISBLANK('JOURNÉE 2'!U190),"",'JOURNÉE 2'!U190)</f>
        <v>71</v>
      </c>
      <c r="X189" s="83">
        <f t="shared" si="0"/>
        <v>71</v>
      </c>
      <c r="Y189" s="140" t="str">
        <f>IF('JOURNÉE 1'!AB190=0,"",'JOURNÉE 1'!AB190)</f>
        <v/>
      </c>
      <c r="Z189" s="83" t="str">
        <f t="shared" si="1"/>
        <v/>
      </c>
      <c r="AA189" s="83">
        <f t="shared" si="71"/>
        <v>6</v>
      </c>
      <c r="AB189" s="118">
        <f t="shared" si="74"/>
        <v>3</v>
      </c>
      <c r="AC189" s="83">
        <f t="shared" si="3"/>
        <v>71</v>
      </c>
      <c r="AD189" s="83" t="str">
        <f>IF('JOURNÉE 1'!AG190="","",'JOURNÉE 1'!AG190)</f>
        <v/>
      </c>
      <c r="AE189" s="455">
        <f t="shared" si="4"/>
        <v>-1</v>
      </c>
      <c r="AF189" s="471">
        <f t="shared" si="67"/>
        <v>6</v>
      </c>
      <c r="AG189" s="471">
        <f t="shared" si="6"/>
        <v>15</v>
      </c>
      <c r="AH189" s="471"/>
      <c r="AI189" s="471"/>
      <c r="AJ189" s="83"/>
      <c r="AK189" s="140"/>
      <c r="AL189" s="276">
        <f t="shared" si="7"/>
        <v>68.099999999999994</v>
      </c>
      <c r="AM189" s="83" t="str">
        <f t="shared" si="8"/>
        <v/>
      </c>
      <c r="AN189" s="471" t="str">
        <f t="shared" si="68"/>
        <v/>
      </c>
      <c r="AO189" s="471" t="str">
        <f t="shared" si="10"/>
        <v/>
      </c>
      <c r="AP189" s="457">
        <f t="shared" si="11"/>
        <v>68.099999999999994</v>
      </c>
      <c r="AQ189" s="270" t="str">
        <f>IF('JOURNÉE 1'!AP190="","",'JOURNÉE 1'!AP190)</f>
        <v/>
      </c>
      <c r="AR189" s="270" t="str">
        <f>IF('JOURNÉE 1'!AT190="","",'JOURNÉE 1'!AT190)</f>
        <v/>
      </c>
      <c r="AS189" s="270" t="str">
        <f t="shared" si="61"/>
        <v/>
      </c>
      <c r="AT189" s="270" t="str">
        <f t="shared" si="13"/>
        <v/>
      </c>
      <c r="AU189" s="284">
        <f>IF('JOURNÉE 1'!AU186=0,"",'JOURNÉE 1'!AU186)</f>
        <v>74.099999999999994</v>
      </c>
      <c r="AV189" s="286"/>
      <c r="AW189" s="284"/>
      <c r="AX189" s="284"/>
      <c r="AY189" s="270">
        <f t="shared" si="69"/>
        <v>15</v>
      </c>
      <c r="AZ189" s="271">
        <f t="shared" si="15"/>
        <v>6</v>
      </c>
      <c r="BA189" s="272" t="str">
        <f t="shared" si="16"/>
        <v/>
      </c>
      <c r="BB189" s="273" t="str">
        <f t="shared" si="75"/>
        <v/>
      </c>
      <c r="BC189" s="472" t="str">
        <f t="shared" si="18"/>
        <v/>
      </c>
      <c r="BD189" s="273"/>
      <c r="BE189" s="278">
        <f t="shared" si="19"/>
        <v>2.12</v>
      </c>
      <c r="BF189" s="1639"/>
      <c r="BG189" s="1639"/>
      <c r="BH189" s="1823">
        <f>IF('JOURNÉE 1'!K190=0,"",'JOURNÉE 1'!K190)</f>
        <v>65</v>
      </c>
      <c r="BI189" s="1815" t="str">
        <f>IF(ISBLANK('JOURNÉE 2'!K186),"",'JOURNÉE 2'!K186)</f>
        <v/>
      </c>
      <c r="BJ189" s="1817" t="str">
        <f>IF(BW189="","",BW189)</f>
        <v/>
      </c>
      <c r="BK189" s="479"/>
      <c r="BL189" s="11"/>
      <c r="BM189" s="1513" t="str">
        <f>IF(OR(C189="",C190=""),"",CONCATENATE(C189,C190))</f>
        <v>44240.95.07944240.96.016</v>
      </c>
      <c r="BN189" s="1606" t="str">
        <f>IF(OR('JOURNÉE 1'!C190="",'JOURNÉE 1'!C191=""),"",CONCATENATE('JOURNÉE 1'!C190,'JOURNÉE 1'!C191))</f>
        <v>49300.12.002449300.18.0026</v>
      </c>
      <c r="BO189" s="1606">
        <f>IF(I189="","",I189)</f>
        <v>61</v>
      </c>
      <c r="BP189" s="1855" t="str">
        <f>IF(ISNA(VLOOKUP(BM189,'JOURNÉE 1'!$BI$10:$BK$257,2,FALSE)),"",VLOOKUP(BM189,'JOURNÉE 1'!$BI$10:$BK$257,2,FALSE))</f>
        <v/>
      </c>
      <c r="BQ189" s="1606">
        <f>IF(BO189="","",MIN(BO189:BP189))</f>
        <v>61</v>
      </c>
      <c r="BR189" s="1851">
        <f>IF(BS189="","",MIN(BS189:BT189))</f>
        <v>65</v>
      </c>
      <c r="BS189" s="1606">
        <f>IF('JOURNÉE 1'!L190=0,"",'JOURNÉE 1'!L190)</f>
        <v>65</v>
      </c>
      <c r="BT189" s="1809" t="str">
        <f>IF(ISNA(VLOOKUP(BN189,'JOURNÉE 2'!$BE$10:$BF$257,2,FALSE)),"",VLOOKUP(BN189,'JOURNÉE 2'!$BE$10:$BF$257,2,FALSE))</f>
        <v/>
      </c>
      <c r="BU189" s="1606">
        <f>IF(BT189=BR189,"",BR189)</f>
        <v>65</v>
      </c>
      <c r="BV189" s="1795">
        <f>IF(BP189=BQ189,"",BQ189)</f>
        <v>61</v>
      </c>
      <c r="BW189" s="1800"/>
      <c r="BX189" s="474" t="str">
        <f t="shared" si="20"/>
        <v>44240.95.079</v>
      </c>
      <c r="BY189" s="475" t="str">
        <f>IF('JOURNÉE 1'!C190=0,"",'JOURNÉE 1'!C190)</f>
        <v>49300.12.0024</v>
      </c>
      <c r="BZ189" s="7">
        <v>181</v>
      </c>
      <c r="CA189" s="1445" t="s">
        <v>680</v>
      </c>
      <c r="CB189" s="1446">
        <v>36</v>
      </c>
      <c r="CC189" s="1447" t="s">
        <v>681</v>
      </c>
      <c r="CD189" s="17" t="s">
        <v>666</v>
      </c>
      <c r="CE189" s="882" t="str">
        <f t="shared" si="70"/>
        <v>MAX3</v>
      </c>
      <c r="CF189" s="878" t="s">
        <v>680</v>
      </c>
      <c r="CG189" s="7"/>
      <c r="CH189" s="94"/>
      <c r="CI189" s="1301" t="str">
        <f>IF(ISNA(VLOOKUP(CA189,'JOURNÉE 1'!$C$10:$AC$257,27,FALSE)),"",VLOOKUP(CA189,'JOURNÉE 1'!$C$10:$AC$257,27,FALSE))</f>
        <v/>
      </c>
      <c r="CJ189" s="465" t="str">
        <f>IF(ISNA(VLOOKUP(CA189,'JOURNÉE 2'!$C$10:$V$259,20,FALSE)),"",VLOOKUP(CA189,'JOURNÉE 2'!$C$10:$V$259,20,FALSE))</f>
        <v/>
      </c>
      <c r="CK189" s="1263" t="str">
        <f t="shared" si="48"/>
        <v/>
      </c>
      <c r="CL189" s="1266" t="s">
        <v>2029</v>
      </c>
      <c r="CM189" s="476" t="s">
        <v>2029</v>
      </c>
      <c r="CN189" s="476" t="s">
        <v>2029</v>
      </c>
      <c r="CO189" s="476" t="s">
        <v>2029</v>
      </c>
      <c r="CP189" s="476"/>
      <c r="CQ189" s="476"/>
      <c r="CR189" s="476"/>
      <c r="CS189" s="476"/>
      <c r="CT189" s="476"/>
      <c r="CU189" s="477"/>
      <c r="CV189" s="476"/>
      <c r="CW189" s="1270"/>
      <c r="CX189" s="11"/>
      <c r="CY189" s="1551"/>
      <c r="CZ189" s="7" t="str">
        <f>IF('JOURNÉE 2'!C94="","",'JOURNÉE 2'!C94)</f>
        <v/>
      </c>
      <c r="DA189" s="7" t="str">
        <f t="shared" si="51"/>
        <v/>
      </c>
      <c r="DB189" s="7" t="str">
        <f>IF('JOURNÉE 2'!V94=0,"",'JOURNÉE 2'!V94)</f>
        <v/>
      </c>
      <c r="DC189" s="7" t="str">
        <f>IF('JOURNÉE 2'!AJ94=0,"",'JOURNÉE 2'!AJ94)</f>
        <v/>
      </c>
      <c r="DD189" s="17" t="str">
        <f>IF(ISNA(VLOOKUP(BX93,'JOURNÉE 1'!$C$82:$AP$105,1,FALSE)),"",VLOOKUP(BX93,'JOURNÉE 1'!$C$82:$AP$105,1,FALSE))</f>
        <v/>
      </c>
      <c r="DE189" s="7" t="str">
        <f t="array" ref="DE189">IFERROR(INDEX(DD$153:DD$176,SMALL(IF(FREQUENCY(IF(DD$153:DD$200&lt;&gt;"",MATCH(DD$153:DD$200,DD$153:DD$200,0),""),ROW(DD$153:DD$200)-153)&gt;1,ROW(DD$153:DD$200)-153,""),ROW(A37))),"")</f>
        <v/>
      </c>
      <c r="DF189" s="468" t="str">
        <f t="array" ref="DF189">IF(DE189="","",MIN(IF(CZ$153:CZ$200=$DE189,DB$153:DB$200,"")))</f>
        <v/>
      </c>
      <c r="DG189" s="468" t="str">
        <f t="array" ref="DG189">IF(DE189="","",MIN(IF(CZ$153:CZ$200=$DE189,DC$153:DC$200,"")))</f>
        <v/>
      </c>
      <c r="DH189" s="7" t="str">
        <f>IF(ISNA(VLOOKUP(DD189,'JOURNÉE 2'!$C$82:$V$105,16,FALSE)),"",VLOOKUP(DD189,'JOURNÉE 2'!$C$82:$V$105,16,FALSE))</f>
        <v/>
      </c>
      <c r="DI189" s="7" t="str">
        <f>IF(ISNA(VLOOKUP(DD189,'JOURNÉE 2'!$C$82:$AJ$105,26,FALSE)),"",VLOOKUP(DD189,'JOURNÉE 2'!$C$82:$AJ$105,26,FALSE))</f>
        <v/>
      </c>
      <c r="DJ189" s="7" t="str">
        <f t="shared" si="24"/>
        <v/>
      </c>
      <c r="DK189" s="7" t="str">
        <f t="shared" si="25"/>
        <v/>
      </c>
      <c r="DL189" s="7" t="str">
        <f t="shared" si="26"/>
        <v/>
      </c>
      <c r="DM189" s="468" t="str">
        <f t="shared" si="27"/>
        <v/>
      </c>
      <c r="DN189" s="7" t="str">
        <f t="shared" si="28"/>
        <v/>
      </c>
      <c r="DO189" s="7"/>
      <c r="DP189" s="7"/>
      <c r="DQ189" s="7"/>
      <c r="DR189" s="11"/>
      <c r="DS189" s="475"/>
      <c r="DT189" s="7"/>
      <c r="DU189" s="7"/>
      <c r="DV189" s="7" t="str">
        <f>IF(DT189="","",IF(DT189=0,"",IF(DT189="AB","",RANK(DT189,$DT$9:$DT$151,1)+COUNTIF($DT$9:DT189,DT189)-1)))</f>
        <v/>
      </c>
      <c r="DW189" s="7"/>
      <c r="DX189" s="7"/>
      <c r="DY189" s="7"/>
      <c r="DZ189" s="7"/>
      <c r="EA189" s="7" t="str">
        <f>IF(DY189="","",IF(DY189=0,"",IF(DY189="AB","",RANK(DY189,$DY$9:$DY$151,1)+COUNTIF($DY$9:DY189,DY189)-1)))</f>
        <v/>
      </c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 t="str">
        <f ca="1">OFFSET($DK$237,INT((ROWS($1:181)-1)/2),MOD(ROWS($1:181)+1,2))</f>
        <v/>
      </c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</row>
    <row r="190" spans="1:163" ht="15.75" customHeight="1" thickBot="1" x14ac:dyDescent="0.45">
      <c r="A190" s="1639"/>
      <c r="B190" s="1483"/>
      <c r="C190" s="232" t="str">
        <f>IF(ISBLANK('JOURNÉE 2'!C191),"",'JOURNÉE 2'!C191)</f>
        <v>44240.96.016</v>
      </c>
      <c r="D190" s="98" t="str">
        <f>IF(ISBLANK('JOURNÉE 2'!D191),"",'JOURNÉE 2'!D191)</f>
        <v>DUREAU</v>
      </c>
      <c r="E190" s="98" t="str">
        <f>IF(ISBLANK('JOURNÉE 2'!E191),"",'JOURNÉE 2'!E191)</f>
        <v>Danielle</v>
      </c>
      <c r="F190" s="87" t="str">
        <f>IF(ISBLANK('JOURNÉE 2'!F191),"",'JOURNÉE 2'!F191)</f>
        <v>S3F</v>
      </c>
      <c r="G190" s="87">
        <f>IF(ISBLANK('JOURNÉE 2'!G191),"",'JOURNÉE 2'!G191)</f>
        <v>13.1</v>
      </c>
      <c r="H190" s="470" t="str">
        <f>IF(ISBLANK('JOURNÉE 2'!I191),"",'JOURNÉE 2'!I191)</f>
        <v>MAX2</v>
      </c>
      <c r="I190" s="1833"/>
      <c r="J190" s="1465"/>
      <c r="K190" s="1465"/>
      <c r="L190" s="1465"/>
      <c r="M190" s="88"/>
      <c r="N190" s="88"/>
      <c r="O190" s="88"/>
      <c r="P190" s="88"/>
      <c r="Q190" s="1847"/>
      <c r="R190" s="1465"/>
      <c r="S190" s="1465"/>
      <c r="T190" s="1833"/>
      <c r="U190" s="1465"/>
      <c r="V190" s="1465"/>
      <c r="W190" s="279">
        <f>IF(ISBLANK('JOURNÉE 2'!U191),"",'JOURNÉE 2'!U191)</f>
        <v>77</v>
      </c>
      <c r="X190" s="83">
        <f t="shared" si="0"/>
        <v>77</v>
      </c>
      <c r="Y190" s="140">
        <f>IF('JOURNÉE 1'!AB191=0,"",'JOURNÉE 1'!AB191)</f>
        <v>97</v>
      </c>
      <c r="Z190" s="83">
        <f t="shared" si="1"/>
        <v>97</v>
      </c>
      <c r="AA190" s="83">
        <f t="shared" si="71"/>
        <v>12</v>
      </c>
      <c r="AB190" s="118">
        <f t="shared" si="74"/>
        <v>4</v>
      </c>
      <c r="AC190" s="83">
        <f t="shared" si="3"/>
        <v>77</v>
      </c>
      <c r="AD190" s="83" t="str">
        <f>IF('JOURNÉE 1'!AG191="","",'JOURNÉE 1'!AG191)</f>
        <v/>
      </c>
      <c r="AE190" s="455">
        <f t="shared" si="4"/>
        <v>5</v>
      </c>
      <c r="AF190" s="471">
        <f t="shared" si="67"/>
        <v>12</v>
      </c>
      <c r="AG190" s="471">
        <f t="shared" si="6"/>
        <v>9</v>
      </c>
      <c r="AH190" s="471"/>
      <c r="AI190" s="471"/>
      <c r="AJ190" s="83"/>
      <c r="AK190" s="140"/>
      <c r="AL190" s="276">
        <f t="shared" si="7"/>
        <v>63.9</v>
      </c>
      <c r="AM190" s="83" t="str">
        <f t="shared" si="8"/>
        <v/>
      </c>
      <c r="AN190" s="471" t="str">
        <f t="shared" si="68"/>
        <v/>
      </c>
      <c r="AO190" s="471" t="str">
        <f t="shared" si="10"/>
        <v/>
      </c>
      <c r="AP190" s="457">
        <f t="shared" si="11"/>
        <v>63.9</v>
      </c>
      <c r="AQ190" s="270">
        <f>IF('JOURNÉE 1'!AP191="","",'JOURNÉE 1'!AP191)</f>
        <v>76.2</v>
      </c>
      <c r="AR190" s="270">
        <f>IF('JOURNÉE 1'!AT191="","",'JOURNÉE 1'!AT191)</f>
        <v>76.2</v>
      </c>
      <c r="AS190" s="270" t="str">
        <f t="shared" si="61"/>
        <v/>
      </c>
      <c r="AT190" s="270">
        <f t="shared" si="13"/>
        <v>76.2</v>
      </c>
      <c r="AU190" s="311">
        <f>IF('JOURNÉE 1'!AU187=0,"",'JOURNÉE 1'!AU187)</f>
        <v>76.2</v>
      </c>
      <c r="AV190" s="270"/>
      <c r="AW190" s="284"/>
      <c r="AX190" s="270"/>
      <c r="AY190" s="270">
        <f t="shared" si="69"/>
        <v>4</v>
      </c>
      <c r="AZ190" s="271">
        <f t="shared" si="15"/>
        <v>17</v>
      </c>
      <c r="BA190" s="272" t="str">
        <f t="shared" si="16"/>
        <v/>
      </c>
      <c r="BB190" s="273" t="str">
        <f t="shared" si="75"/>
        <v/>
      </c>
      <c r="BC190" s="472" t="str">
        <f t="shared" si="18"/>
        <v/>
      </c>
      <c r="BD190" s="273"/>
      <c r="BE190" s="278">
        <f t="shared" si="19"/>
        <v>11.48</v>
      </c>
      <c r="BF190" s="1639"/>
      <c r="BG190" s="1639"/>
      <c r="BH190" s="1833"/>
      <c r="BI190" s="1465"/>
      <c r="BJ190" s="1849"/>
      <c r="BK190" s="277"/>
      <c r="BL190" s="11"/>
      <c r="BM190" s="1723"/>
      <c r="BN190" s="1528"/>
      <c r="BO190" s="1528"/>
      <c r="BP190" s="1528"/>
      <c r="BQ190" s="1528"/>
      <c r="BR190" s="1852"/>
      <c r="BS190" s="1528"/>
      <c r="BT190" s="1514"/>
      <c r="BU190" s="1528"/>
      <c r="BV190" s="1796"/>
      <c r="BW190" s="1798"/>
      <c r="BX190" s="474" t="str">
        <f t="shared" si="20"/>
        <v>44240.96.016</v>
      </c>
      <c r="BY190" s="475" t="str">
        <f>IF('JOURNÉE 1'!C191=0,"",'JOURNÉE 1'!C191)</f>
        <v>49300.18.0026</v>
      </c>
      <c r="BZ190" s="7">
        <v>182</v>
      </c>
      <c r="CA190" s="1445" t="s">
        <v>1305</v>
      </c>
      <c r="CB190" s="1446">
        <v>36</v>
      </c>
      <c r="CC190" s="1447" t="s">
        <v>1306</v>
      </c>
      <c r="CD190" s="17" t="s">
        <v>666</v>
      </c>
      <c r="CE190" s="882" t="str">
        <f t="shared" si="70"/>
        <v>MAX3</v>
      </c>
      <c r="CF190" s="878" t="s">
        <v>682</v>
      </c>
      <c r="CG190" s="7"/>
      <c r="CH190" s="94"/>
      <c r="CI190" s="1301" t="str">
        <f>IF(ISNA(VLOOKUP(CA190,'JOURNÉE 1'!$C$10:$AC$257,27,FALSE)),"",VLOOKUP(CA190,'JOURNÉE 1'!$C$10:$AC$257,27,FALSE))</f>
        <v/>
      </c>
      <c r="CJ190" s="465" t="str">
        <f>IF(ISNA(VLOOKUP(CA190,'JOURNÉE 2'!$C$10:$V$259,20,FALSE)),"",VLOOKUP(CA190,'JOURNÉE 2'!$C$10:$V$259,20,FALSE))</f>
        <v/>
      </c>
      <c r="CK190" s="1263" t="str">
        <f t="shared" si="48"/>
        <v/>
      </c>
      <c r="CL190" s="1266" t="s">
        <v>2029</v>
      </c>
      <c r="CM190" s="476" t="s">
        <v>2029</v>
      </c>
      <c r="CN190" s="476" t="s">
        <v>2029</v>
      </c>
      <c r="CO190" s="476" t="s">
        <v>2029</v>
      </c>
      <c r="CP190" s="476"/>
      <c r="CQ190" s="476"/>
      <c r="CR190" s="476"/>
      <c r="CS190" s="476"/>
      <c r="CT190" s="476"/>
      <c r="CU190" s="477"/>
      <c r="CV190" s="476"/>
      <c r="CW190" s="1270"/>
      <c r="CX190" s="11"/>
      <c r="CY190" s="1551"/>
      <c r="CZ190" s="7" t="str">
        <f>IF('JOURNÉE 2'!C95="","",'JOURNÉE 2'!C95)</f>
        <v/>
      </c>
      <c r="DA190" s="7" t="str">
        <f t="shared" si="51"/>
        <v/>
      </c>
      <c r="DB190" s="7" t="str">
        <f>IF('JOURNÉE 2'!V95=0,"",'JOURNÉE 2'!V95)</f>
        <v/>
      </c>
      <c r="DC190" s="7" t="str">
        <f>IF('JOURNÉE 2'!AJ95=0,"",'JOURNÉE 2'!AJ95)</f>
        <v/>
      </c>
      <c r="DD190" s="17" t="str">
        <f>IF(ISNA(VLOOKUP(BX94,'JOURNÉE 1'!$C$82:$AP$105,1,FALSE)),"",VLOOKUP(BX94,'JOURNÉE 1'!$C$82:$AP$105,1,FALSE))</f>
        <v/>
      </c>
      <c r="DE190" s="7" t="str">
        <f t="array" ref="DE190">IFERROR(INDEX(DD$153:DD$176,SMALL(IF(FREQUENCY(IF(DD$153:DD$200&lt;&gt;"",MATCH(DD$153:DD$200,DD$153:DD$200,0),""),ROW(DD$153:DD$200)-153)&gt;1,ROW(DD$153:DD$200)-153,""),ROW(A38))),"")</f>
        <v/>
      </c>
      <c r="DF190" s="468" t="str">
        <f t="array" ref="DF190">IF(DE190="","",MIN(IF(CZ$153:CZ$200=$DE190,DB$153:DB$200,"")))</f>
        <v/>
      </c>
      <c r="DG190" s="468" t="str">
        <f t="array" ref="DG190">IF(DE190="","",MIN(IF(CZ$153:CZ$200=$DE190,DC$153:DC$200,"")))</f>
        <v/>
      </c>
      <c r="DH190" s="7" t="str">
        <f>IF(ISNA(VLOOKUP(DD190,'JOURNÉE 2'!$C$82:$V$105,16,FALSE)),"",VLOOKUP(DD190,'JOURNÉE 2'!$C$82:$V$105,16,FALSE))</f>
        <v/>
      </c>
      <c r="DI190" s="7" t="str">
        <f>IF(ISNA(VLOOKUP(DD190,'JOURNÉE 2'!$C$82:$AJ$105,26,FALSE)),"",VLOOKUP(DD190,'JOURNÉE 2'!$C$82:$AJ$105,26,FALSE))</f>
        <v/>
      </c>
      <c r="DJ190" s="7" t="str">
        <f t="shared" si="24"/>
        <v/>
      </c>
      <c r="DK190" s="7" t="str">
        <f t="shared" si="25"/>
        <v/>
      </c>
      <c r="DL190" s="7" t="str">
        <f t="shared" si="26"/>
        <v/>
      </c>
      <c r="DM190" s="468" t="str">
        <f t="shared" si="27"/>
        <v/>
      </c>
      <c r="DN190" s="7" t="str">
        <f t="shared" si="28"/>
        <v/>
      </c>
      <c r="DO190" s="7"/>
      <c r="DP190" s="7"/>
      <c r="DQ190" s="7"/>
      <c r="DR190" s="11"/>
      <c r="DS190" s="475"/>
      <c r="DT190" s="7"/>
      <c r="DU190" s="7"/>
      <c r="DV190" s="7" t="str">
        <f>IF(DT190="","",IF(DT190=0,"",IF(DT190="AB","",RANK(DT190,$DT$9:$DT$151,1)+COUNTIF($DT$9:DT190,DT190)-1)))</f>
        <v/>
      </c>
      <c r="DW190" s="7"/>
      <c r="DX190" s="7"/>
      <c r="DY190" s="7"/>
      <c r="DZ190" s="7"/>
      <c r="EA190" s="7" t="str">
        <f>IF(DY190="","",IF(DY190=0,"",IF(DY190="AB","",RANK(DY190,$DY$9:$DY$151,1)+COUNTIF($DY$9:DY190,DY190)-1)))</f>
        <v/>
      </c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</row>
    <row r="191" spans="1:163" ht="15.75" customHeight="1" x14ac:dyDescent="0.4">
      <c r="A191" s="1639"/>
      <c r="B191" s="1831"/>
      <c r="C191" s="232" t="str">
        <f>IF(ISBLANK('JOURNÉE 2'!C192),"",'JOURNÉE 2'!C192)</f>
        <v/>
      </c>
      <c r="D191" s="98" t="str">
        <f>IF(ISBLANK('JOURNÉE 2'!D192),"",'JOURNÉE 2'!D192)</f>
        <v/>
      </c>
      <c r="E191" s="98" t="str">
        <f>IF(ISBLANK('JOURNÉE 2'!E192),"",'JOURNÉE 2'!E192)</f>
        <v/>
      </c>
      <c r="F191" s="87" t="str">
        <f>IF(ISBLANK('JOURNÉE 2'!F192),"",'JOURNÉE 2'!F192)</f>
        <v/>
      </c>
      <c r="G191" s="87" t="str">
        <f>IF(ISBLANK('JOURNÉE 2'!G192),"",'JOURNÉE 2'!G192)</f>
        <v/>
      </c>
      <c r="H191" s="470" t="str">
        <f>IF(ISBLANK('JOURNÉE 2'!I192),"",'JOURNÉE 2'!I192)</f>
        <v/>
      </c>
      <c r="I191" s="1834" t="str">
        <f>IF(ISBLANK('JOURNÉE 2'!K192),"",'JOURNÉE 2'!K192)</f>
        <v/>
      </c>
      <c r="J191" s="1466" t="str">
        <f>IF(OR(I191="",I191=0,I191=999),"",I191)</f>
        <v/>
      </c>
      <c r="K191" s="1466">
        <f>IF('JOURNÉE 1'!K192=0,"",'JOURNÉE 1'!K192)</f>
        <v>72</v>
      </c>
      <c r="L191" s="1466">
        <f>IF(OR(K191="",K191=0,K191=999),"",K191)</f>
        <v>72</v>
      </c>
      <c r="M191" s="87"/>
      <c r="N191" s="87"/>
      <c r="O191" s="87"/>
      <c r="P191" s="87"/>
      <c r="Q191" s="1825" t="str">
        <f>IF(I191="","",I191-$BE$5)</f>
        <v/>
      </c>
      <c r="R191" s="1466" t="str">
        <f>IF(I191="","",RANK(I191,($I$9:$K$260),1))</f>
        <v/>
      </c>
      <c r="S191" s="1466" t="str">
        <f>IF(R191&gt;20,"",IF(R191&lt;=190,40-((R191-1)*2),1))</f>
        <v/>
      </c>
      <c r="T191" s="1845" t="str">
        <f>IF(OR(I191=""),"",RANK(I191,($I$183:$I$212),1))</f>
        <v/>
      </c>
      <c r="U191" s="1485">
        <f>IF(OR(K191=""),"",RANK(K191,($K$183:$K$212),1))</f>
        <v>5</v>
      </c>
      <c r="V191" s="1485" t="str">
        <f>IF(T191="","",IF(T191&gt;3,"",IF(T191=1,I191,IF(T191=2,I191,IF(T191=3,I191)))))</f>
        <v/>
      </c>
      <c r="W191" s="279" t="str">
        <f>IF(ISBLANK('JOURNÉE 2'!U192),"",'JOURNÉE 2'!U192)</f>
        <v/>
      </c>
      <c r="X191" s="83" t="str">
        <f t="shared" si="0"/>
        <v/>
      </c>
      <c r="Y191" s="140">
        <f>IF('JOURNÉE 1'!AB192=0,"",'JOURNÉE 1'!AB192)</f>
        <v>77</v>
      </c>
      <c r="Z191" s="83">
        <f t="shared" si="1"/>
        <v>77</v>
      </c>
      <c r="AA191" s="83" t="str">
        <f t="shared" si="71"/>
        <v/>
      </c>
      <c r="AB191" s="118" t="str">
        <f t="shared" si="74"/>
        <v/>
      </c>
      <c r="AC191" s="83" t="str">
        <f t="shared" si="3"/>
        <v/>
      </c>
      <c r="AD191" s="83">
        <f>IF('JOURNÉE 1'!AG192="","",'JOURNÉE 1'!AG192)</f>
        <v>77</v>
      </c>
      <c r="AE191" s="455" t="str">
        <f t="shared" si="4"/>
        <v/>
      </c>
      <c r="AF191" s="85" t="str">
        <f t="shared" si="67"/>
        <v/>
      </c>
      <c r="AG191" s="85" t="str">
        <f t="shared" si="6"/>
        <v/>
      </c>
      <c r="AH191" s="85"/>
      <c r="AI191" s="85"/>
      <c r="AJ191" s="87"/>
      <c r="AK191" s="136"/>
      <c r="AL191" s="276" t="str">
        <f t="shared" si="7"/>
        <v/>
      </c>
      <c r="AM191" s="87" t="str">
        <f t="shared" si="8"/>
        <v/>
      </c>
      <c r="AN191" s="471" t="str">
        <f t="shared" si="68"/>
        <v/>
      </c>
      <c r="AO191" s="471" t="str">
        <f t="shared" si="10"/>
        <v/>
      </c>
      <c r="AP191" s="457" t="str">
        <f t="shared" si="11"/>
        <v/>
      </c>
      <c r="AQ191" s="270">
        <f>IF('JOURNÉE 1'!AP192="","",'JOURNÉE 1'!AP192)</f>
        <v>66.5</v>
      </c>
      <c r="AR191" s="270" t="str">
        <f>IF('JOURNÉE 1'!AT192="","",'JOURNÉE 1'!AT192)</f>
        <v/>
      </c>
      <c r="AS191" s="270" t="str">
        <f t="shared" si="61"/>
        <v/>
      </c>
      <c r="AT191" s="270" t="str">
        <f t="shared" si="13"/>
        <v/>
      </c>
      <c r="AU191" s="284"/>
      <c r="AV191" s="285"/>
      <c r="AW191" s="284"/>
      <c r="AX191" s="284"/>
      <c r="AY191" s="270" t="str">
        <f t="shared" si="69"/>
        <v/>
      </c>
      <c r="AZ191" s="271" t="str">
        <f t="shared" si="15"/>
        <v/>
      </c>
      <c r="BA191" s="272" t="str">
        <f t="shared" si="16"/>
        <v/>
      </c>
      <c r="BB191" s="273" t="str">
        <f t="shared" si="75"/>
        <v/>
      </c>
      <c r="BC191" s="472" t="str">
        <f t="shared" si="18"/>
        <v/>
      </c>
      <c r="BD191" s="273"/>
      <c r="BE191" s="278" t="str">
        <f t="shared" si="19"/>
        <v/>
      </c>
      <c r="BF191" s="1639"/>
      <c r="BG191" s="1639"/>
      <c r="BH191" s="1823">
        <f>IF('JOURNÉE 1'!K192=0,"",'JOURNÉE 1'!K192)</f>
        <v>72</v>
      </c>
      <c r="BI191" s="1815">
        <f>IF(ISBLANK('JOURNÉE 2'!K188),"",'JOURNÉE 2'!K188)</f>
        <v>65</v>
      </c>
      <c r="BJ191" s="1817" t="str">
        <f>IF(BW191="","",BW191)</f>
        <v/>
      </c>
      <c r="BK191" s="483"/>
      <c r="BL191" s="11"/>
      <c r="BM191" s="1513" t="str">
        <f>IF(OR(C191="",C192=""),"",CONCATENATE(C191,C192))</f>
        <v/>
      </c>
      <c r="BN191" s="1606" t="str">
        <f>IF(OR('JOURNÉE 1'!C192="",'JOURNÉE 1'!C193=""),"",CONCATENATE('JOURNÉE 1'!C192,'JOURNÉE 1'!C193))</f>
        <v>49120.18.001844240.96.016</v>
      </c>
      <c r="BO191" s="1606" t="str">
        <f>IF(I191="","",I191)</f>
        <v/>
      </c>
      <c r="BP191" s="1855">
        <f>IF(ISNA(VLOOKUP(BM191,'JOURNÉE 1'!$BI$10:$BK$257,2,FALSE)),"",VLOOKUP(BM191,'JOURNÉE 1'!$BI$10:$BK$257,2,FALSE))</f>
        <v>0</v>
      </c>
      <c r="BQ191" s="1606" t="str">
        <f>IF(BO191="","",MIN(BO191:BP191))</f>
        <v/>
      </c>
      <c r="BR191" s="1851">
        <f>IF(BS191="","",MIN(BS191:BT191))</f>
        <v>72</v>
      </c>
      <c r="BS191" s="1606">
        <f>IF('JOURNÉE 1'!L192=0,"",'JOURNÉE 1'!L192)</f>
        <v>72</v>
      </c>
      <c r="BT191" s="1809" t="str">
        <f>IF(ISNA(VLOOKUP(BN191,'JOURNÉE 2'!$BE$10:$BF$257,2,FALSE)),"",VLOOKUP(BN191,'JOURNÉE 2'!$BE$10:$BF$257,2,FALSE))</f>
        <v/>
      </c>
      <c r="BU191" s="1606">
        <f>IF(BT191=BR191,"",BR191)</f>
        <v>72</v>
      </c>
      <c r="BV191" s="1795" t="str">
        <f>IF(BP191=BQ191,"",BQ191)</f>
        <v/>
      </c>
      <c r="BW191" s="1797"/>
      <c r="BX191" s="474" t="str">
        <f t="shared" si="20"/>
        <v/>
      </c>
      <c r="BY191" s="475" t="str">
        <f>IF('JOURNÉE 1'!C192=0,"",'JOURNÉE 1'!C192)</f>
        <v>49120.18.0018</v>
      </c>
      <c r="BZ191" s="7">
        <v>183</v>
      </c>
      <c r="CA191" s="1445" t="s">
        <v>682</v>
      </c>
      <c r="CB191" s="1446">
        <v>13.4</v>
      </c>
      <c r="CC191" s="1447" t="s">
        <v>683</v>
      </c>
      <c r="CD191" s="17" t="s">
        <v>666</v>
      </c>
      <c r="CE191" s="882" t="str">
        <f t="shared" si="70"/>
        <v>MAX2</v>
      </c>
      <c r="CF191" s="878" t="s">
        <v>684</v>
      </c>
      <c r="CG191" s="7"/>
      <c r="CH191" s="94"/>
      <c r="CI191" s="1301" t="str">
        <f>IF(ISNA(VLOOKUP(CA191,'JOURNÉE 1'!$C$10:$AC$257,27,FALSE)),"",VLOOKUP(CA191,'JOURNÉE 1'!$C$10:$AC$257,27,FALSE))</f>
        <v/>
      </c>
      <c r="CJ191" s="465" t="str">
        <f>IF(ISNA(VLOOKUP(CA191,'JOURNÉE 2'!$C$10:$V$259,20,FALSE)),"",VLOOKUP(CA191,'JOURNÉE 2'!$C$10:$V$259,20,FALSE))</f>
        <v/>
      </c>
      <c r="CK191" s="1263" t="str">
        <f t="shared" si="48"/>
        <v/>
      </c>
      <c r="CL191" s="1266" t="s">
        <v>2029</v>
      </c>
      <c r="CM191" s="476" t="s">
        <v>2029</v>
      </c>
      <c r="CN191" s="476" t="s">
        <v>2029</v>
      </c>
      <c r="CO191" s="476" t="s">
        <v>2029</v>
      </c>
      <c r="CP191" s="476"/>
      <c r="CQ191" s="476"/>
      <c r="CR191" s="476"/>
      <c r="CS191" s="476"/>
      <c r="CT191" s="476"/>
      <c r="CU191" s="477"/>
      <c r="CV191" s="476"/>
      <c r="CW191" s="1270"/>
      <c r="CX191" s="11"/>
      <c r="CY191" s="1551"/>
      <c r="CZ191" s="7" t="str">
        <f>IF('JOURNÉE 2'!C96="","",'JOURNÉE 2'!C96)</f>
        <v/>
      </c>
      <c r="DA191" s="7" t="str">
        <f t="shared" si="51"/>
        <v/>
      </c>
      <c r="DB191" s="7" t="str">
        <f>IF('JOURNÉE 2'!V96=0,"",'JOURNÉE 2'!V96)</f>
        <v/>
      </c>
      <c r="DC191" s="7" t="str">
        <f>IF('JOURNÉE 2'!AJ96=0,"",'JOURNÉE 2'!AJ96)</f>
        <v/>
      </c>
      <c r="DD191" s="17" t="str">
        <f>IF(ISNA(VLOOKUP(BX95,'JOURNÉE 1'!$C$82:$AP$105,1,FALSE)),"",VLOOKUP(BX95,'JOURNÉE 1'!$C$82:$AP$105,1,FALSE))</f>
        <v/>
      </c>
      <c r="DE191" s="7" t="str">
        <f t="array" ref="DE191">IFERROR(INDEX(DD$153:DD$176,SMALL(IF(FREQUENCY(IF(DD$153:DD$200&lt;&gt;"",MATCH(DD$153:DD$200,DD$153:DD$200,0),""),ROW(DD$153:DD$200)-153)&gt;1,ROW(DD$153:DD$200)-153,""),ROW(A39))),"")</f>
        <v/>
      </c>
      <c r="DF191" s="468" t="str">
        <f t="array" ref="DF191">IF(DE191="","",MIN(IF(CZ$153:CZ$200=$DE191,DB$153:DB$200,"")))</f>
        <v/>
      </c>
      <c r="DG191" s="468" t="str">
        <f t="array" ref="DG191">IF(DE191="","",MIN(IF(CZ$153:CZ$200=$DE191,DC$153:DC$200,"")))</f>
        <v/>
      </c>
      <c r="DH191" s="7" t="str">
        <f>IF(ISNA(VLOOKUP(DD191,'JOURNÉE 2'!$C$82:$V$105,16,FALSE)),"",VLOOKUP(DD191,'JOURNÉE 2'!$C$82:$V$105,16,FALSE))</f>
        <v/>
      </c>
      <c r="DI191" s="7" t="str">
        <f>IF(ISNA(VLOOKUP(DD191,'JOURNÉE 2'!$C$82:$AJ$105,26,FALSE)),"",VLOOKUP(DD191,'JOURNÉE 2'!$C$82:$AJ$105,26,FALSE))</f>
        <v/>
      </c>
      <c r="DJ191" s="7" t="str">
        <f t="shared" si="24"/>
        <v/>
      </c>
      <c r="DK191" s="7" t="str">
        <f t="shared" si="25"/>
        <v/>
      </c>
      <c r="DL191" s="7" t="str">
        <f t="shared" si="26"/>
        <v/>
      </c>
      <c r="DM191" s="468" t="str">
        <f t="shared" si="27"/>
        <v/>
      </c>
      <c r="DN191" s="7" t="str">
        <f t="shared" si="28"/>
        <v/>
      </c>
      <c r="DO191" s="7"/>
      <c r="DP191" s="7"/>
      <c r="DQ191" s="7"/>
      <c r="DR191" s="11"/>
      <c r="DS191" s="475"/>
      <c r="DT191" s="7"/>
      <c r="DU191" s="7"/>
      <c r="DV191" s="7" t="str">
        <f>IF(DT191="","",IF(DT191=0,"",IF(DT191="AB","",RANK(DT191,$DT$9:$DT$151,1)+COUNTIF($DT$9:DT191,DT191)-1)))</f>
        <v/>
      </c>
      <c r="DW191" s="7"/>
      <c r="DX191" s="7"/>
      <c r="DY191" s="7"/>
      <c r="DZ191" s="7"/>
      <c r="EA191" s="7" t="str">
        <f>IF(DY191="","",IF(DY191=0,"",IF(DY191="AB","",RANK(DY191,$DY$9:$DY$151,1)+COUNTIF($DY$9:DY191,DY191)-1)))</f>
        <v/>
      </c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</row>
    <row r="192" spans="1:163" ht="15.75" customHeight="1" x14ac:dyDescent="0.4">
      <c r="A192" s="1639"/>
      <c r="B192" s="1483"/>
      <c r="C192" s="232" t="str">
        <f>IF(ISBLANK('JOURNÉE 2'!C193),"",'JOURNÉE 2'!C193)</f>
        <v/>
      </c>
      <c r="D192" s="98" t="str">
        <f>IF(ISBLANK('JOURNÉE 2'!D193),"",'JOURNÉE 2'!D193)</f>
        <v/>
      </c>
      <c r="E192" s="98" t="str">
        <f>IF(ISBLANK('JOURNÉE 2'!E193),"",'JOURNÉE 2'!E193)</f>
        <v/>
      </c>
      <c r="F192" s="87" t="str">
        <f>IF(ISBLANK('JOURNÉE 2'!F193),"",'JOURNÉE 2'!F193)</f>
        <v/>
      </c>
      <c r="G192" s="87" t="str">
        <f>IF(ISBLANK('JOURNÉE 2'!G193),"",'JOURNÉE 2'!G193)</f>
        <v/>
      </c>
      <c r="H192" s="470" t="str">
        <f>IF(ISBLANK('JOURNÉE 2'!I193),"",'JOURNÉE 2'!I193)</f>
        <v/>
      </c>
      <c r="I192" s="1833"/>
      <c r="J192" s="1465"/>
      <c r="K192" s="1465"/>
      <c r="L192" s="1465"/>
      <c r="M192" s="142"/>
      <c r="N192" s="87"/>
      <c r="O192" s="87"/>
      <c r="P192" s="87"/>
      <c r="Q192" s="1847"/>
      <c r="R192" s="1465"/>
      <c r="S192" s="1465"/>
      <c r="T192" s="1833"/>
      <c r="U192" s="1465"/>
      <c r="V192" s="1465"/>
      <c r="W192" s="279" t="str">
        <f>IF(ISBLANK('JOURNÉE 2'!U193),"",'JOURNÉE 2'!U193)</f>
        <v/>
      </c>
      <c r="X192" s="83" t="str">
        <f t="shared" si="0"/>
        <v/>
      </c>
      <c r="Y192" s="140" t="str">
        <f>IF('JOURNÉE 1'!AB193=0,"",'JOURNÉE 1'!AB193)</f>
        <v/>
      </c>
      <c r="Z192" s="83" t="str">
        <f t="shared" si="1"/>
        <v/>
      </c>
      <c r="AA192" s="83" t="str">
        <f t="shared" si="71"/>
        <v/>
      </c>
      <c r="AB192" s="118" t="str">
        <f t="shared" si="74"/>
        <v/>
      </c>
      <c r="AC192" s="83" t="str">
        <f t="shared" si="3"/>
        <v/>
      </c>
      <c r="AD192" s="83" t="str">
        <f>IF('JOURNÉE 1'!AG193="","",'JOURNÉE 1'!AG193)</f>
        <v/>
      </c>
      <c r="AE192" s="455" t="str">
        <f t="shared" si="4"/>
        <v/>
      </c>
      <c r="AF192" s="85" t="str">
        <f t="shared" si="67"/>
        <v/>
      </c>
      <c r="AG192" s="85" t="str">
        <f t="shared" si="6"/>
        <v/>
      </c>
      <c r="AH192" s="85"/>
      <c r="AI192" s="85"/>
      <c r="AJ192" s="87"/>
      <c r="AK192" s="136"/>
      <c r="AL192" s="276" t="str">
        <f t="shared" si="7"/>
        <v/>
      </c>
      <c r="AM192" s="87" t="str">
        <f t="shared" si="8"/>
        <v/>
      </c>
      <c r="AN192" s="471" t="str">
        <f t="shared" si="68"/>
        <v/>
      </c>
      <c r="AO192" s="471" t="str">
        <f t="shared" si="10"/>
        <v/>
      </c>
      <c r="AP192" s="457" t="str">
        <f t="shared" si="11"/>
        <v/>
      </c>
      <c r="AQ192" s="270" t="str">
        <f>IF('JOURNÉE 1'!AP193="","",'JOURNÉE 1'!AP193)</f>
        <v/>
      </c>
      <c r="AR192" s="270" t="str">
        <f>IF('JOURNÉE 1'!AT193="","",'JOURNÉE 1'!AT193)</f>
        <v/>
      </c>
      <c r="AS192" s="270" t="str">
        <f t="shared" si="61"/>
        <v/>
      </c>
      <c r="AT192" s="270" t="str">
        <f t="shared" si="13"/>
        <v/>
      </c>
      <c r="AU192" s="284"/>
      <c r="AV192" s="286"/>
      <c r="AW192" s="284"/>
      <c r="AX192" s="270"/>
      <c r="AY192" s="270" t="str">
        <f t="shared" si="69"/>
        <v/>
      </c>
      <c r="AZ192" s="271" t="str">
        <f t="shared" si="15"/>
        <v/>
      </c>
      <c r="BA192" s="272" t="str">
        <f t="shared" si="16"/>
        <v/>
      </c>
      <c r="BB192" s="273" t="str">
        <f t="shared" si="75"/>
        <v/>
      </c>
      <c r="BC192" s="472" t="str">
        <f t="shared" si="18"/>
        <v/>
      </c>
      <c r="BD192" s="273"/>
      <c r="BE192" s="278" t="str">
        <f t="shared" si="19"/>
        <v/>
      </c>
      <c r="BF192" s="1639"/>
      <c r="BG192" s="1639"/>
      <c r="BH192" s="1833"/>
      <c r="BI192" s="1465"/>
      <c r="BJ192" s="1849"/>
      <c r="BK192" s="483"/>
      <c r="BL192" s="11"/>
      <c r="BM192" s="1723"/>
      <c r="BN192" s="1528"/>
      <c r="BO192" s="1528"/>
      <c r="BP192" s="1528"/>
      <c r="BQ192" s="1528"/>
      <c r="BR192" s="1852"/>
      <c r="BS192" s="1528"/>
      <c r="BT192" s="1514"/>
      <c r="BU192" s="1528"/>
      <c r="BV192" s="1796"/>
      <c r="BW192" s="1798"/>
      <c r="BX192" s="474" t="str">
        <f t="shared" si="20"/>
        <v/>
      </c>
      <c r="BY192" s="475" t="str">
        <f>IF('JOURNÉE 1'!C193=0,"",'JOURNÉE 1'!C193)</f>
        <v>44240.96.016</v>
      </c>
      <c r="BZ192" s="7">
        <v>184</v>
      </c>
      <c r="CA192" s="1445" t="s">
        <v>684</v>
      </c>
      <c r="CB192" s="1446">
        <v>36</v>
      </c>
      <c r="CC192" s="1447" t="s">
        <v>685</v>
      </c>
      <c r="CD192" s="17" t="s">
        <v>666</v>
      </c>
      <c r="CE192" s="882" t="str">
        <f t="shared" si="70"/>
        <v>MAX3</v>
      </c>
      <c r="CF192" s="878" t="s">
        <v>686</v>
      </c>
      <c r="CG192" s="7"/>
      <c r="CH192" s="94"/>
      <c r="CI192" s="1301" t="str">
        <f>IF(ISNA(VLOOKUP(CA192,'JOURNÉE 1'!$C$10:$AC$257,27,FALSE)),"",VLOOKUP(CA192,'JOURNÉE 1'!$C$10:$AC$257,27,FALSE))</f>
        <v/>
      </c>
      <c r="CJ192" s="465" t="str">
        <f>IF(ISNA(VLOOKUP(CA192,'JOURNÉE 2'!$C$10:$V$259,20,FALSE)),"",VLOOKUP(CA192,'JOURNÉE 2'!$C$10:$V$259,20,FALSE))</f>
        <v/>
      </c>
      <c r="CK192" s="1263" t="str">
        <f t="shared" si="48"/>
        <v/>
      </c>
      <c r="CL192" s="1266" t="s">
        <v>2029</v>
      </c>
      <c r="CM192" s="476" t="s">
        <v>2029</v>
      </c>
      <c r="CN192" s="476" t="s">
        <v>2029</v>
      </c>
      <c r="CO192" s="476" t="s">
        <v>2029</v>
      </c>
      <c r="CP192" s="476"/>
      <c r="CQ192" s="476"/>
      <c r="CR192" s="476"/>
      <c r="CS192" s="476"/>
      <c r="CT192" s="476"/>
      <c r="CU192" s="477"/>
      <c r="CV192" s="476"/>
      <c r="CW192" s="1270"/>
      <c r="CX192" s="11"/>
      <c r="CY192" s="1551"/>
      <c r="CZ192" s="7" t="str">
        <f>IF('JOURNÉE 2'!C97="","",'JOURNÉE 2'!C97)</f>
        <v/>
      </c>
      <c r="DA192" s="7" t="str">
        <f t="shared" si="51"/>
        <v/>
      </c>
      <c r="DB192" s="7" t="str">
        <f>IF('JOURNÉE 2'!V97=0,"",'JOURNÉE 2'!V97)</f>
        <v/>
      </c>
      <c r="DC192" s="7" t="str">
        <f>IF('JOURNÉE 2'!AJ97=0,"",'JOURNÉE 2'!AJ97)</f>
        <v/>
      </c>
      <c r="DD192" s="17" t="str">
        <f>IF(ISNA(VLOOKUP(BX96,'JOURNÉE 1'!$C$82:$AP$105,1,FALSE)),"",VLOOKUP(BX96,'JOURNÉE 1'!$C$82:$AP$105,1,FALSE))</f>
        <v/>
      </c>
      <c r="DE192" s="7" t="str">
        <f t="array" ref="DE192">IFERROR(INDEX(DD$153:DD$176,SMALL(IF(FREQUENCY(IF(DD$153:DD$200&lt;&gt;"",MATCH(DD$153:DD$200,DD$153:DD$200,0),""),ROW(DD$153:DD$200)-153)&gt;1,ROW(DD$153:DD$200)-153,""),ROW(A40))),"")</f>
        <v/>
      </c>
      <c r="DF192" s="468" t="str">
        <f t="array" ref="DF192">IF(DE192="","",MIN(IF(CZ$153:CZ$200=$DE192,DB$153:DB$200,"")))</f>
        <v/>
      </c>
      <c r="DG192" s="468" t="str">
        <f t="array" ref="DG192">IF(DE192="","",MIN(IF(CZ$153:CZ$200=$DE192,DC$153:DC$200,"")))</f>
        <v/>
      </c>
      <c r="DH192" s="7" t="str">
        <f>IF(ISNA(VLOOKUP(DD192,'JOURNÉE 2'!$C$82:$V$105,16,FALSE)),"",VLOOKUP(DD192,'JOURNÉE 2'!$C$82:$V$105,16,FALSE))</f>
        <v/>
      </c>
      <c r="DI192" s="7" t="str">
        <f>IF(ISNA(VLOOKUP(DD192,'JOURNÉE 2'!$C$82:$AJ$105,26,FALSE)),"",VLOOKUP(DD192,'JOURNÉE 2'!$C$82:$AJ$105,26,FALSE))</f>
        <v/>
      </c>
      <c r="DJ192" s="7" t="str">
        <f t="shared" si="24"/>
        <v/>
      </c>
      <c r="DK192" s="7" t="str">
        <f t="shared" si="25"/>
        <v/>
      </c>
      <c r="DL192" s="7" t="str">
        <f t="shared" si="26"/>
        <v/>
      </c>
      <c r="DM192" s="468" t="str">
        <f t="shared" si="27"/>
        <v/>
      </c>
      <c r="DN192" s="7" t="str">
        <f t="shared" si="28"/>
        <v/>
      </c>
      <c r="DO192" s="7"/>
      <c r="DP192" s="7"/>
      <c r="DQ192" s="7"/>
      <c r="DR192" s="11"/>
      <c r="DS192" s="475"/>
      <c r="DT192" s="7"/>
      <c r="DU192" s="7"/>
      <c r="DV192" s="7" t="str">
        <f>IF(DT192="","",IF(DT192=0,"",IF(DT192="AB","",RANK(DT192,$DT$9:$DT$151,1)+COUNTIF($DT$9:DT192,DT192)-1)))</f>
        <v/>
      </c>
      <c r="DW192" s="7"/>
      <c r="DX192" s="7"/>
      <c r="DY192" s="7"/>
      <c r="DZ192" s="7"/>
      <c r="EA192" s="7" t="str">
        <f>IF(DY192="","",IF(DY192=0,"",IF(DY192="AB","",RANK(DY192,$DY$9:$DY$151,1)+COUNTIF($DY$9:DY192,DY192)-1)))</f>
        <v/>
      </c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</row>
    <row r="193" spans="1:163" ht="15.75" customHeight="1" x14ac:dyDescent="0.4">
      <c r="A193" s="1639"/>
      <c r="B193" s="1830"/>
      <c r="C193" s="232" t="str">
        <f>IF(ISBLANK('JOURNÉE 2'!C194),"",'JOURNÉE 2'!C194)</f>
        <v/>
      </c>
      <c r="D193" s="98" t="str">
        <f>IF(ISBLANK('JOURNÉE 2'!D194),"",'JOURNÉE 2'!D194)</f>
        <v/>
      </c>
      <c r="E193" s="98" t="str">
        <f>IF(ISBLANK('JOURNÉE 2'!E194),"",'JOURNÉE 2'!E194)</f>
        <v/>
      </c>
      <c r="F193" s="87" t="str">
        <f>IF(ISBLANK('JOURNÉE 2'!F194),"",'JOURNÉE 2'!F194)</f>
        <v/>
      </c>
      <c r="G193" s="87" t="str">
        <f>IF(ISBLANK('JOURNÉE 2'!G194),"",'JOURNÉE 2'!G194)</f>
        <v/>
      </c>
      <c r="H193" s="470" t="str">
        <f>IF(ISBLANK('JOURNÉE 2'!I194),"",'JOURNÉE 2'!I194)</f>
        <v/>
      </c>
      <c r="I193" s="1823" t="str">
        <f>IF(ISBLANK('JOURNÉE 2'!K194),"",'JOURNÉE 2'!K194)</f>
        <v/>
      </c>
      <c r="J193" s="1815" t="str">
        <f>IF(OR(I193="",I193=0,I193=999),"",I193)</f>
        <v/>
      </c>
      <c r="K193" s="1815" t="str">
        <f>IF('JOURNÉE 1'!K194=0,"",'JOURNÉE 1'!K194)</f>
        <v/>
      </c>
      <c r="L193" s="1815" t="str">
        <f>IF(OR(K193="",K193=0,K193=999),"",K193)</f>
        <v/>
      </c>
      <c r="M193" s="88"/>
      <c r="N193" s="87"/>
      <c r="O193" s="87"/>
      <c r="P193" s="87"/>
      <c r="Q193" s="1846" t="str">
        <f>IF(I193="","",I193-$BE$5)</f>
        <v/>
      </c>
      <c r="R193" s="1815" t="str">
        <f>IF(I193="","",RANK(I193,($I$9:$K$260),1))</f>
        <v/>
      </c>
      <c r="S193" s="1815" t="str">
        <f>IF(R193&gt;20,"",IF(R193&lt;=190,40-((R193-1)*2),1))</f>
        <v/>
      </c>
      <c r="T193" s="1845" t="str">
        <f>IF(OR(I193=""),"",RANK(I193,($I$183:$I$212),1))</f>
        <v/>
      </c>
      <c r="U193" s="1485" t="str">
        <f>IF(OR(K193=""),"",RANK(K193,($K$183:$K$212),1))</f>
        <v/>
      </c>
      <c r="V193" s="1485" t="str">
        <f>IF(T193="","",IF(T193&gt;3,"",IF(T193=1,I193,IF(T193=2,I193,IF(T193=3,I193)))))</f>
        <v/>
      </c>
      <c r="W193" s="279" t="str">
        <f>IF(ISBLANK('JOURNÉE 2'!U194),"",'JOURNÉE 2'!U194)</f>
        <v/>
      </c>
      <c r="X193" s="83" t="str">
        <f t="shared" si="0"/>
        <v/>
      </c>
      <c r="Y193" s="140" t="str">
        <f>IF('JOURNÉE 1'!AB194=0,"",'JOURNÉE 1'!AB194)</f>
        <v/>
      </c>
      <c r="Z193" s="83" t="str">
        <f t="shared" si="1"/>
        <v/>
      </c>
      <c r="AA193" s="83" t="str">
        <f t="shared" si="71"/>
        <v/>
      </c>
      <c r="AB193" s="118" t="str">
        <f t="shared" si="74"/>
        <v/>
      </c>
      <c r="AC193" s="83" t="str">
        <f t="shared" si="3"/>
        <v/>
      </c>
      <c r="AD193" s="83" t="str">
        <f>IF('JOURNÉE 1'!AG194="","",'JOURNÉE 1'!AG194)</f>
        <v/>
      </c>
      <c r="AE193" s="455" t="str">
        <f t="shared" si="4"/>
        <v/>
      </c>
      <c r="AF193" s="471" t="str">
        <f t="shared" si="67"/>
        <v/>
      </c>
      <c r="AG193" s="471" t="str">
        <f t="shared" si="6"/>
        <v/>
      </c>
      <c r="AH193" s="471"/>
      <c r="AI193" s="471"/>
      <c r="AJ193" s="83"/>
      <c r="AK193" s="140"/>
      <c r="AL193" s="276" t="str">
        <f t="shared" si="7"/>
        <v/>
      </c>
      <c r="AM193" s="83" t="str">
        <f t="shared" si="8"/>
        <v/>
      </c>
      <c r="AN193" s="471" t="str">
        <f t="shared" si="68"/>
        <v/>
      </c>
      <c r="AO193" s="471" t="str">
        <f t="shared" si="10"/>
        <v/>
      </c>
      <c r="AP193" s="457" t="str">
        <f t="shared" si="11"/>
        <v/>
      </c>
      <c r="AQ193" s="270" t="str">
        <f>IF('JOURNÉE 1'!AP194="","",'JOURNÉE 1'!AP194)</f>
        <v/>
      </c>
      <c r="AR193" s="270" t="str">
        <f>IF('JOURNÉE 1'!AT194="","",'JOURNÉE 1'!AT194)</f>
        <v/>
      </c>
      <c r="AS193" s="270" t="str">
        <f t="shared" si="61"/>
        <v/>
      </c>
      <c r="AT193" s="270" t="str">
        <f t="shared" si="13"/>
        <v/>
      </c>
      <c r="AU193" s="284"/>
      <c r="AV193" s="286"/>
      <c r="AW193" s="270"/>
      <c r="AX193" s="270"/>
      <c r="AY193" s="270" t="str">
        <f t="shared" si="69"/>
        <v/>
      </c>
      <c r="AZ193" s="271" t="str">
        <f t="shared" si="15"/>
        <v/>
      </c>
      <c r="BA193" s="272" t="str">
        <f t="shared" si="16"/>
        <v/>
      </c>
      <c r="BB193" s="273" t="str">
        <f t="shared" si="75"/>
        <v/>
      </c>
      <c r="BC193" s="472" t="str">
        <f t="shared" si="18"/>
        <v/>
      </c>
      <c r="BD193" s="273"/>
      <c r="BE193" s="278" t="str">
        <f t="shared" si="19"/>
        <v/>
      </c>
      <c r="BF193" s="1639"/>
      <c r="BG193" s="1639"/>
      <c r="BH193" s="1823" t="str">
        <f>IF('JOURNÉE 1'!K194=0,"",'JOURNÉE 1'!K194)</f>
        <v/>
      </c>
      <c r="BI193" s="1815">
        <f>IF(ISBLANK('JOURNÉE 2'!K190),"",'JOURNÉE 2'!K190)</f>
        <v>61</v>
      </c>
      <c r="BJ193" s="1817" t="str">
        <f>IF(BW193="","",BW193)</f>
        <v/>
      </c>
      <c r="BK193" s="277"/>
      <c r="BL193" s="11"/>
      <c r="BM193" s="1513" t="str">
        <f>IF(OR(C193="",C194=""),"",CONCATENATE(C193,C194))</f>
        <v/>
      </c>
      <c r="BN193" s="1606" t="str">
        <f>IF(OR('JOURNÉE 1'!C194="",'JOURNÉE 1'!C195=""),"",CONCATENATE('JOURNÉE 1'!C194,'JOURNÉE 1'!C195))</f>
        <v/>
      </c>
      <c r="BO193" s="1606" t="str">
        <f>IF(I193="","",I193)</f>
        <v/>
      </c>
      <c r="BP193" s="1855">
        <f>IF(ISNA(VLOOKUP(BM193,'JOURNÉE 1'!$BI$10:$BK$257,2,FALSE)),"",VLOOKUP(BM193,'JOURNÉE 1'!$BI$10:$BK$257,2,FALSE))</f>
        <v>0</v>
      </c>
      <c r="BQ193" s="1606" t="str">
        <f>IF(BO193="","",MIN(BO193:BP193))</f>
        <v/>
      </c>
      <c r="BR193" s="1851" t="str">
        <f>IF(BS193="","",MIN(BS193:BT193))</f>
        <v/>
      </c>
      <c r="BS193" s="1606" t="str">
        <f>IF('JOURNÉE 1'!L194=0,"",'JOURNÉE 1'!L194)</f>
        <v/>
      </c>
      <c r="BT193" s="1809" t="str">
        <f>IF(ISNA(VLOOKUP(BN193,'JOURNÉE 2'!$BE$10:$BF$257,2,FALSE)),"",VLOOKUP(BN193,'JOURNÉE 2'!$BE$10:$BF$257,2,FALSE))</f>
        <v/>
      </c>
      <c r="BU193" s="1606" t="str">
        <f>IF(BT193=BR193,"",BR193)</f>
        <v/>
      </c>
      <c r="BV193" s="1795" t="str">
        <f>IF(BP193=BQ193,"",BQ193)</f>
        <v/>
      </c>
      <c r="BW193" s="1797"/>
      <c r="BX193" s="474" t="str">
        <f t="shared" si="20"/>
        <v/>
      </c>
      <c r="BY193" s="475" t="str">
        <f>IF('JOURNÉE 1'!C194=0,"",'JOURNÉE 1'!C194)</f>
        <v/>
      </c>
      <c r="BZ193" s="7">
        <v>185</v>
      </c>
      <c r="CA193" s="1445" t="s">
        <v>686</v>
      </c>
      <c r="CB193" s="1446">
        <v>36</v>
      </c>
      <c r="CC193" s="1447" t="s">
        <v>687</v>
      </c>
      <c r="CD193" s="17" t="s">
        <v>666</v>
      </c>
      <c r="CE193" s="882" t="str">
        <f t="shared" si="70"/>
        <v>MAX3</v>
      </c>
      <c r="CF193" s="878" t="s">
        <v>688</v>
      </c>
      <c r="CG193" s="7"/>
      <c r="CH193" s="94"/>
      <c r="CI193" s="1301" t="str">
        <f>IF(ISNA(VLOOKUP(CA193,'JOURNÉE 1'!$C$10:$AC$257,27,FALSE)),"",VLOOKUP(CA193,'JOURNÉE 1'!$C$10:$AC$257,27,FALSE))</f>
        <v/>
      </c>
      <c r="CJ193" s="465" t="str">
        <f>IF(ISNA(VLOOKUP(CA193,'JOURNÉE 2'!$C$10:$V$259,20,FALSE)),"",VLOOKUP(CA193,'JOURNÉE 2'!$C$10:$V$259,20,FALSE))</f>
        <v/>
      </c>
      <c r="CK193" s="1263" t="str">
        <f t="shared" si="48"/>
        <v/>
      </c>
      <c r="CL193" s="1266" t="s">
        <v>2029</v>
      </c>
      <c r="CM193" s="476" t="s">
        <v>2029</v>
      </c>
      <c r="CN193" s="476" t="s">
        <v>2029</v>
      </c>
      <c r="CO193" s="476" t="s">
        <v>2029</v>
      </c>
      <c r="CP193" s="476"/>
      <c r="CQ193" s="476"/>
      <c r="CR193" s="476"/>
      <c r="CS193" s="476"/>
      <c r="CT193" s="476"/>
      <c r="CU193" s="477"/>
      <c r="CV193" s="476"/>
      <c r="CW193" s="1270"/>
      <c r="CX193" s="11"/>
      <c r="CY193" s="1551"/>
      <c r="CZ193" s="7" t="str">
        <f>IF('JOURNÉE 2'!C98="","",'JOURNÉE 2'!C98)</f>
        <v/>
      </c>
      <c r="DA193" s="7" t="str">
        <f t="shared" si="51"/>
        <v/>
      </c>
      <c r="DB193" s="7" t="str">
        <f>IF('JOURNÉE 2'!V98=0,"",'JOURNÉE 2'!V98)</f>
        <v/>
      </c>
      <c r="DC193" s="7" t="str">
        <f>IF('JOURNÉE 2'!AJ98=0,"",'JOURNÉE 2'!AJ98)</f>
        <v/>
      </c>
      <c r="DD193" s="17" t="str">
        <f>IF(ISNA(VLOOKUP(BX97,'JOURNÉE 1'!$C$82:$AP$105,1,FALSE)),"",VLOOKUP(BX97,'JOURNÉE 1'!$C$82:$AP$105,1,FALSE))</f>
        <v/>
      </c>
      <c r="DE193" s="7" t="str">
        <f t="array" ref="DE193">IFERROR(INDEX(DD$153:DD$176,SMALL(IF(FREQUENCY(IF(DD$153:DD$200&lt;&gt;"",MATCH(DD$153:DD$200,DD$153:DD$200,0),""),ROW(DD$153:DD$200)-153)&gt;1,ROW(DD$153:DD$200)-153,""),ROW(A41))),"")</f>
        <v/>
      </c>
      <c r="DF193" s="468" t="str">
        <f t="array" ref="DF193">IF(DE193="","",MIN(IF(CZ$153:CZ$200=$DE193,DB$153:DB$200,"")))</f>
        <v/>
      </c>
      <c r="DG193" s="468" t="str">
        <f t="array" ref="DG193">IF(DE193="","",MIN(IF(CZ$153:CZ$200=$DE193,DC$153:DC$200,"")))</f>
        <v/>
      </c>
      <c r="DH193" s="7" t="str">
        <f>IF(ISNA(VLOOKUP(DD193,'JOURNÉE 2'!$C$82:$V$105,16,FALSE)),"",VLOOKUP(DD193,'JOURNÉE 2'!$C$82:$V$105,16,FALSE))</f>
        <v/>
      </c>
      <c r="DI193" s="7" t="str">
        <f>IF(ISNA(VLOOKUP(DD193,'JOURNÉE 2'!$C$82:$AJ$105,26,FALSE)),"",VLOOKUP(DD193,'JOURNÉE 2'!$C$82:$AJ$105,26,FALSE))</f>
        <v/>
      </c>
      <c r="DJ193" s="7" t="str">
        <f t="shared" si="24"/>
        <v/>
      </c>
      <c r="DK193" s="7" t="str">
        <f t="shared" si="25"/>
        <v/>
      </c>
      <c r="DL193" s="7" t="str">
        <f t="shared" si="26"/>
        <v/>
      </c>
      <c r="DM193" s="468" t="str">
        <f t="shared" si="27"/>
        <v/>
      </c>
      <c r="DN193" s="7" t="str">
        <f t="shared" si="28"/>
        <v/>
      </c>
      <c r="DO193" s="7"/>
      <c r="DP193" s="7"/>
      <c r="DQ193" s="7"/>
      <c r="DR193" s="11"/>
      <c r="DS193" s="475"/>
      <c r="DT193" s="7"/>
      <c r="DU193" s="7"/>
      <c r="DV193" s="7" t="str">
        <f>IF(DT193="","",IF(DT193=0,"",IF(DT193="AB","",RANK(DT193,$DT$9:$DT$151,1)+COUNTIF($DT$9:DT193,DT193)-1)))</f>
        <v/>
      </c>
      <c r="DW193" s="7"/>
      <c r="DX193" s="7"/>
      <c r="DY193" s="7"/>
      <c r="DZ193" s="7"/>
      <c r="EA193" s="7" t="str">
        <f>IF(DY193="","",IF(DY193=0,"",IF(DY193="AB","",RANK(DY193,$DY$9:$DY$151,1)+COUNTIF($DY$9:DY193,DY193)-1)))</f>
        <v/>
      </c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</row>
    <row r="194" spans="1:163" ht="15.75" customHeight="1" x14ac:dyDescent="0.4">
      <c r="A194" s="1639"/>
      <c r="B194" s="1483"/>
      <c r="C194" s="232" t="str">
        <f>IF(ISBLANK('JOURNÉE 2'!C195),"",'JOURNÉE 2'!C195)</f>
        <v/>
      </c>
      <c r="D194" s="98" t="str">
        <f>IF(ISBLANK('JOURNÉE 2'!D195),"",'JOURNÉE 2'!D195)</f>
        <v/>
      </c>
      <c r="E194" s="98" t="str">
        <f>IF(ISBLANK('JOURNÉE 2'!E195),"",'JOURNÉE 2'!E195)</f>
        <v/>
      </c>
      <c r="F194" s="87" t="str">
        <f>IF(ISBLANK('JOURNÉE 2'!F195),"",'JOURNÉE 2'!F195)</f>
        <v/>
      </c>
      <c r="G194" s="87" t="str">
        <f>IF(ISBLANK('JOURNÉE 2'!G195),"",'JOURNÉE 2'!G195)</f>
        <v/>
      </c>
      <c r="H194" s="470" t="str">
        <f>IF(ISBLANK('JOURNÉE 2'!I195),"",'JOURNÉE 2'!I195)</f>
        <v/>
      </c>
      <c r="I194" s="1833"/>
      <c r="J194" s="1465"/>
      <c r="K194" s="1465"/>
      <c r="L194" s="1465"/>
      <c r="M194" s="87"/>
      <c r="N194" s="87"/>
      <c r="O194" s="87"/>
      <c r="P194" s="87"/>
      <c r="Q194" s="1847"/>
      <c r="R194" s="1465"/>
      <c r="S194" s="1465"/>
      <c r="T194" s="1833"/>
      <c r="U194" s="1465"/>
      <c r="V194" s="1465"/>
      <c r="W194" s="279" t="str">
        <f>IF(ISBLANK('JOURNÉE 2'!U195),"",'JOURNÉE 2'!U195)</f>
        <v/>
      </c>
      <c r="X194" s="83" t="str">
        <f t="shared" si="0"/>
        <v/>
      </c>
      <c r="Y194" s="140" t="str">
        <f>IF('JOURNÉE 1'!AB195=0,"",'JOURNÉE 1'!AB195)</f>
        <v/>
      </c>
      <c r="Z194" s="83" t="str">
        <f t="shared" si="1"/>
        <v/>
      </c>
      <c r="AA194" s="83" t="str">
        <f t="shared" si="71"/>
        <v/>
      </c>
      <c r="AB194" s="118" t="str">
        <f t="shared" si="74"/>
        <v/>
      </c>
      <c r="AC194" s="83" t="str">
        <f t="shared" si="3"/>
        <v/>
      </c>
      <c r="AD194" s="83" t="str">
        <f>IF('JOURNÉE 1'!AG195="","",'JOURNÉE 1'!AG195)</f>
        <v/>
      </c>
      <c r="AE194" s="455" t="str">
        <f t="shared" si="4"/>
        <v/>
      </c>
      <c r="AF194" s="471" t="str">
        <f t="shared" si="67"/>
        <v/>
      </c>
      <c r="AG194" s="471" t="str">
        <f t="shared" si="6"/>
        <v/>
      </c>
      <c r="AH194" s="471"/>
      <c r="AI194" s="471"/>
      <c r="AJ194" s="83"/>
      <c r="AK194" s="140"/>
      <c r="AL194" s="276" t="str">
        <f t="shared" si="7"/>
        <v/>
      </c>
      <c r="AM194" s="83" t="str">
        <f t="shared" si="8"/>
        <v/>
      </c>
      <c r="AN194" s="471" t="str">
        <f t="shared" si="68"/>
        <v/>
      </c>
      <c r="AO194" s="471" t="str">
        <f t="shared" si="10"/>
        <v/>
      </c>
      <c r="AP194" s="457" t="str">
        <f t="shared" si="11"/>
        <v/>
      </c>
      <c r="AQ194" s="270" t="str">
        <f>IF('JOURNÉE 1'!AP195="","",'JOURNÉE 1'!AP195)</f>
        <v/>
      </c>
      <c r="AR194" s="270" t="str">
        <f>IF('JOURNÉE 1'!AT195="","",'JOURNÉE 1'!AT195)</f>
        <v/>
      </c>
      <c r="AS194" s="270" t="str">
        <f t="shared" si="61"/>
        <v/>
      </c>
      <c r="AT194" s="270" t="str">
        <f t="shared" si="13"/>
        <v/>
      </c>
      <c r="AU194" s="270"/>
      <c r="AV194" s="286"/>
      <c r="AW194" s="270"/>
      <c r="AX194" s="270"/>
      <c r="AY194" s="270" t="str">
        <f t="shared" si="69"/>
        <v/>
      </c>
      <c r="AZ194" s="271" t="str">
        <f t="shared" si="15"/>
        <v/>
      </c>
      <c r="BA194" s="272" t="str">
        <f t="shared" si="16"/>
        <v/>
      </c>
      <c r="BB194" s="273" t="str">
        <f t="shared" si="75"/>
        <v/>
      </c>
      <c r="BC194" s="472" t="str">
        <f t="shared" si="18"/>
        <v/>
      </c>
      <c r="BD194" s="273"/>
      <c r="BE194" s="278" t="str">
        <f t="shared" si="19"/>
        <v/>
      </c>
      <c r="BF194" s="1639"/>
      <c r="BG194" s="1639"/>
      <c r="BH194" s="1833"/>
      <c r="BI194" s="1465"/>
      <c r="BJ194" s="1849"/>
      <c r="BK194" s="277"/>
      <c r="BL194" s="11"/>
      <c r="BM194" s="1723"/>
      <c r="BN194" s="1528"/>
      <c r="BO194" s="1528"/>
      <c r="BP194" s="1528"/>
      <c r="BQ194" s="1528"/>
      <c r="BR194" s="1852"/>
      <c r="BS194" s="1528"/>
      <c r="BT194" s="1514"/>
      <c r="BU194" s="1528"/>
      <c r="BV194" s="1796"/>
      <c r="BW194" s="1798"/>
      <c r="BX194" s="474" t="str">
        <f t="shared" si="20"/>
        <v/>
      </c>
      <c r="BY194" s="475" t="str">
        <f>IF('JOURNÉE 1'!C195=0,"",'JOURNÉE 1'!C195)</f>
        <v/>
      </c>
      <c r="BZ194" s="7">
        <v>186</v>
      </c>
      <c r="CA194" s="1445" t="s">
        <v>688</v>
      </c>
      <c r="CB194" s="1446">
        <v>26.4</v>
      </c>
      <c r="CC194" s="1447" t="s">
        <v>689</v>
      </c>
      <c r="CD194" s="17" t="s">
        <v>666</v>
      </c>
      <c r="CE194" s="882" t="str">
        <f t="shared" si="70"/>
        <v>MAX3</v>
      </c>
      <c r="CF194" s="878" t="s">
        <v>143</v>
      </c>
      <c r="CG194" s="7"/>
      <c r="CH194" s="94"/>
      <c r="CI194" s="1301" t="str">
        <f>IF(ISNA(VLOOKUP(CA194,'JOURNÉE 1'!$C$10:$AC$257,27,FALSE)),"",VLOOKUP(CA194,'JOURNÉE 1'!$C$10:$AC$257,27,FALSE))</f>
        <v/>
      </c>
      <c r="CJ194" s="465" t="str">
        <f>IF(ISNA(VLOOKUP(CA194,'JOURNÉE 2'!$C$10:$V$259,20,FALSE)),"",VLOOKUP(CA194,'JOURNÉE 2'!$C$10:$V$259,20,FALSE))</f>
        <v/>
      </c>
      <c r="CK194" s="1263" t="str">
        <f t="shared" si="48"/>
        <v/>
      </c>
      <c r="CL194" s="1266" t="s">
        <v>2029</v>
      </c>
      <c r="CM194" s="476" t="s">
        <v>2029</v>
      </c>
      <c r="CN194" s="476" t="s">
        <v>2029</v>
      </c>
      <c r="CO194" s="476" t="s">
        <v>2029</v>
      </c>
      <c r="CP194" s="476"/>
      <c r="CQ194" s="476"/>
      <c r="CR194" s="476"/>
      <c r="CS194" s="476"/>
      <c r="CT194" s="476"/>
      <c r="CU194" s="477"/>
      <c r="CV194" s="476"/>
      <c r="CW194" s="1270"/>
      <c r="CX194" s="11"/>
      <c r="CY194" s="1551"/>
      <c r="CZ194" s="7" t="str">
        <f>IF('JOURNÉE 2'!C99="","",'JOURNÉE 2'!C99)</f>
        <v/>
      </c>
      <c r="DA194" s="7" t="str">
        <f t="shared" si="51"/>
        <v/>
      </c>
      <c r="DB194" s="7" t="str">
        <f>IF('JOURNÉE 2'!V99=0,"",'JOURNÉE 2'!V99)</f>
        <v/>
      </c>
      <c r="DC194" s="7" t="str">
        <f>IF('JOURNÉE 2'!AJ99=0,"",'JOURNÉE 2'!AJ99)</f>
        <v/>
      </c>
      <c r="DD194" s="17" t="str">
        <f>IF(ISNA(VLOOKUP(BX98,'JOURNÉE 1'!$C$82:$AP$105,1,FALSE)),"",VLOOKUP(BX98,'JOURNÉE 1'!$C$82:$AP$105,1,FALSE))</f>
        <v/>
      </c>
      <c r="DE194" s="7" t="str">
        <f t="array" ref="DE194">IFERROR(INDEX(DD$153:DD$176,SMALL(IF(FREQUENCY(IF(DD$153:DD$200&lt;&gt;"",MATCH(DD$153:DD$200,DD$153:DD$200,0),""),ROW(DD$153:DD$200)-153)&gt;1,ROW(DD$153:DD$200)-153,""),ROW(A42))),"")</f>
        <v/>
      </c>
      <c r="DF194" s="468" t="str">
        <f t="array" ref="DF194">IF(DE194="","",MIN(IF(CZ$153:CZ$200=$DE194,DB$153:DB$200,"")))</f>
        <v/>
      </c>
      <c r="DG194" s="468" t="str">
        <f t="array" ref="DG194">IF(DE194="","",MIN(IF(CZ$153:CZ$200=$DE194,DC$153:DC$200,"")))</f>
        <v/>
      </c>
      <c r="DH194" s="7" t="str">
        <f>IF(ISNA(VLOOKUP(DD194,'JOURNÉE 2'!$C$82:$V$105,16,FALSE)),"",VLOOKUP(DD194,'JOURNÉE 2'!$C$82:$V$105,16,FALSE))</f>
        <v/>
      </c>
      <c r="DI194" s="7" t="str">
        <f>IF(ISNA(VLOOKUP(DD194,'JOURNÉE 2'!$C$82:$AJ$105,26,FALSE)),"",VLOOKUP(DD194,'JOURNÉE 2'!$C$82:$AJ$105,26,FALSE))</f>
        <v/>
      </c>
      <c r="DJ194" s="7" t="str">
        <f t="shared" si="24"/>
        <v/>
      </c>
      <c r="DK194" s="7" t="str">
        <f t="shared" si="25"/>
        <v/>
      </c>
      <c r="DL194" s="7" t="str">
        <f t="shared" si="26"/>
        <v/>
      </c>
      <c r="DM194" s="468" t="str">
        <f t="shared" si="27"/>
        <v/>
      </c>
      <c r="DN194" s="7" t="str">
        <f t="shared" si="28"/>
        <v/>
      </c>
      <c r="DO194" s="7"/>
      <c r="DP194" s="7"/>
      <c r="DQ194" s="7"/>
      <c r="DR194" s="11"/>
      <c r="DS194" s="475"/>
      <c r="DT194" s="7"/>
      <c r="DU194" s="7"/>
      <c r="DV194" s="7" t="str">
        <f>IF(DT194="","",IF(DT194=0,"",IF(DT194="AB","",RANK(DT194,$DT$9:$DT$151,1)+COUNTIF($DT$9:DT194,DT194)-1)))</f>
        <v/>
      </c>
      <c r="DW194" s="7"/>
      <c r="DX194" s="7"/>
      <c r="DY194" s="7"/>
      <c r="DZ194" s="7"/>
      <c r="EA194" s="7" t="str">
        <f>IF(DY194="","",IF(DY194=0,"",IF(DY194="AB","",RANK(DY194,$DY$9:$DY$151,1)+COUNTIF($DY$9:DY194,DY194)-1)))</f>
        <v/>
      </c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</row>
    <row r="195" spans="1:163" ht="15.75" customHeight="1" x14ac:dyDescent="0.4">
      <c r="A195" s="1639"/>
      <c r="B195" s="1831"/>
      <c r="C195" s="232" t="str">
        <f>IF(ISBLANK('JOURNÉE 2'!C196),"",'JOURNÉE 2'!C196)</f>
        <v/>
      </c>
      <c r="D195" s="98" t="str">
        <f>IF(ISBLANK('JOURNÉE 2'!D196),"",'JOURNÉE 2'!D196)</f>
        <v/>
      </c>
      <c r="E195" s="98" t="str">
        <f>IF(ISBLANK('JOURNÉE 2'!E196),"",'JOURNÉE 2'!E196)</f>
        <v/>
      </c>
      <c r="F195" s="87" t="str">
        <f>IF(ISBLANK('JOURNÉE 2'!F196),"",'JOURNÉE 2'!F196)</f>
        <v/>
      </c>
      <c r="G195" s="87" t="str">
        <f>IF(ISBLANK('JOURNÉE 2'!G196),"",'JOURNÉE 2'!G196)</f>
        <v/>
      </c>
      <c r="H195" s="470" t="str">
        <f>IF(ISBLANK('JOURNÉE 2'!I196),"",'JOURNÉE 2'!I196)</f>
        <v/>
      </c>
      <c r="I195" s="1834" t="str">
        <f>IF(ISBLANK('JOURNÉE 2'!K196),"",'JOURNÉE 2'!K196)</f>
        <v/>
      </c>
      <c r="J195" s="1466" t="str">
        <f>IF(OR(I195="",I195=0,I195=999),"",I195)</f>
        <v/>
      </c>
      <c r="K195" s="1466" t="str">
        <f>IF('JOURNÉE 1'!K196=0,"",'JOURNÉE 1'!K196)</f>
        <v/>
      </c>
      <c r="L195" s="1466" t="str">
        <f>IF(OR(K195="",K195=0,K195=999),"",K195)</f>
        <v/>
      </c>
      <c r="M195" s="87"/>
      <c r="N195" s="87"/>
      <c r="O195" s="87"/>
      <c r="P195" s="87"/>
      <c r="Q195" s="1825" t="str">
        <f>IF(I195="","",I195-$BE$5)</f>
        <v/>
      </c>
      <c r="R195" s="1466" t="str">
        <f>IF(I195="","",RANK(I195,($I$9:$K$260),1))</f>
        <v/>
      </c>
      <c r="S195" s="1466" t="str">
        <f>IF(R195&gt;20,"",IF(R195&lt;=190,40-((R195-1)*2),1))</f>
        <v/>
      </c>
      <c r="T195" s="1845" t="str">
        <f>IF(OR(I195=""),"",RANK(I195,($I$183:$I$212),1))</f>
        <v/>
      </c>
      <c r="U195" s="1485" t="str">
        <f>IF(OR(K195=""),"",RANK(K195,($K$183:$K$212),1))</f>
        <v/>
      </c>
      <c r="V195" s="1485" t="str">
        <f>IF(T195="","",IF(T195&gt;3,"",IF(T195=1,I195,IF(T195=2,I195,IF(T195=3,I195)))))</f>
        <v/>
      </c>
      <c r="W195" s="279" t="str">
        <f>IF(ISBLANK('JOURNÉE 2'!U196),"",'JOURNÉE 2'!U196)</f>
        <v/>
      </c>
      <c r="X195" s="83" t="str">
        <f t="shared" si="0"/>
        <v/>
      </c>
      <c r="Y195" s="140" t="str">
        <f>IF('JOURNÉE 1'!AB196=0,"",'JOURNÉE 1'!AB196)</f>
        <v/>
      </c>
      <c r="Z195" s="83" t="str">
        <f t="shared" si="1"/>
        <v/>
      </c>
      <c r="AA195" s="83" t="str">
        <f t="shared" si="71"/>
        <v/>
      </c>
      <c r="AB195" s="118" t="str">
        <f t="shared" si="74"/>
        <v/>
      </c>
      <c r="AC195" s="83" t="str">
        <f t="shared" si="3"/>
        <v/>
      </c>
      <c r="AD195" s="83" t="str">
        <f>IF('JOURNÉE 1'!AG196="","",'JOURNÉE 1'!AG196)</f>
        <v/>
      </c>
      <c r="AE195" s="455" t="str">
        <f t="shared" si="4"/>
        <v/>
      </c>
      <c r="AF195" s="85" t="str">
        <f t="shared" si="67"/>
        <v/>
      </c>
      <c r="AG195" s="85" t="str">
        <f t="shared" si="6"/>
        <v/>
      </c>
      <c r="AH195" s="85"/>
      <c r="AI195" s="85"/>
      <c r="AJ195" s="87"/>
      <c r="AK195" s="136"/>
      <c r="AL195" s="276" t="str">
        <f t="shared" si="7"/>
        <v/>
      </c>
      <c r="AM195" s="87" t="str">
        <f t="shared" si="8"/>
        <v/>
      </c>
      <c r="AN195" s="471" t="str">
        <f t="shared" si="68"/>
        <v/>
      </c>
      <c r="AO195" s="471" t="str">
        <f t="shared" si="10"/>
        <v/>
      </c>
      <c r="AP195" s="457" t="str">
        <f t="shared" si="11"/>
        <v/>
      </c>
      <c r="AQ195" s="270" t="str">
        <f>IF('JOURNÉE 1'!AP196="","",'JOURNÉE 1'!AP196)</f>
        <v/>
      </c>
      <c r="AR195" s="270" t="str">
        <f>IF('JOURNÉE 1'!AT196="","",'JOURNÉE 1'!AT196)</f>
        <v/>
      </c>
      <c r="AS195" s="270" t="str">
        <f t="shared" si="61"/>
        <v/>
      </c>
      <c r="AT195" s="270" t="str">
        <f t="shared" si="13"/>
        <v/>
      </c>
      <c r="AU195" s="284"/>
      <c r="AV195" s="286"/>
      <c r="AW195" s="270"/>
      <c r="AX195" s="270"/>
      <c r="AY195" s="270" t="str">
        <f t="shared" si="69"/>
        <v/>
      </c>
      <c r="AZ195" s="271" t="str">
        <f t="shared" si="15"/>
        <v/>
      </c>
      <c r="BA195" s="272" t="str">
        <f t="shared" si="16"/>
        <v/>
      </c>
      <c r="BB195" s="273" t="str">
        <f t="shared" si="75"/>
        <v/>
      </c>
      <c r="BC195" s="472" t="str">
        <f t="shared" si="18"/>
        <v/>
      </c>
      <c r="BD195" s="273"/>
      <c r="BE195" s="278" t="str">
        <f t="shared" si="19"/>
        <v/>
      </c>
      <c r="BF195" s="1639"/>
      <c r="BG195" s="1639"/>
      <c r="BH195" s="1823" t="str">
        <f>IF('JOURNÉE 1'!K196=0,"",'JOURNÉE 1'!K196)</f>
        <v/>
      </c>
      <c r="BI195" s="1815" t="str">
        <f>IF(ISBLANK('JOURNÉE 2'!K192),"",'JOURNÉE 2'!K192)</f>
        <v/>
      </c>
      <c r="BJ195" s="1817" t="str">
        <f>IF(BW195="","",BW195)</f>
        <v/>
      </c>
      <c r="BK195" s="483"/>
      <c r="BL195" s="11"/>
      <c r="BM195" s="1513" t="str">
        <f>IF(OR(C195="",C196=""),"",CONCATENATE(C195,C196))</f>
        <v/>
      </c>
      <c r="BN195" s="1606" t="str">
        <f>IF(OR('JOURNÉE 1'!C196="",'JOURNÉE 1'!C197=""),"",CONCATENATE('JOURNÉE 1'!C196,'JOURNÉE 1'!C197))</f>
        <v/>
      </c>
      <c r="BO195" s="1606" t="str">
        <f>IF(I195="","",I195)</f>
        <v/>
      </c>
      <c r="BP195" s="1855">
        <f>IF(ISNA(VLOOKUP(BM195,'JOURNÉE 1'!$BI$10:$BK$257,2,FALSE)),"",VLOOKUP(BM195,'JOURNÉE 1'!$BI$10:$BK$257,2,FALSE))</f>
        <v>0</v>
      </c>
      <c r="BQ195" s="1606" t="str">
        <f>IF(BO195="","",MIN(BO195:BP195))</f>
        <v/>
      </c>
      <c r="BR195" s="1851" t="str">
        <f>IF(BS195="","",MIN(BS195:BT195))</f>
        <v/>
      </c>
      <c r="BS195" s="1606" t="str">
        <f>IF('JOURNÉE 1'!L196=0,"",'JOURNÉE 1'!L196)</f>
        <v/>
      </c>
      <c r="BT195" s="1809" t="str">
        <f>IF(ISNA(VLOOKUP(BN195,'JOURNÉE 2'!$BE$10:$BF$257,2,FALSE)),"",VLOOKUP(BN195,'JOURNÉE 2'!$BE$10:$BF$257,2,FALSE))</f>
        <v/>
      </c>
      <c r="BU195" s="1606" t="str">
        <f>IF(BT195=BR195,"",BR195)</f>
        <v/>
      </c>
      <c r="BV195" s="1795" t="str">
        <f>IF(BP195=BQ195,"",BQ195)</f>
        <v/>
      </c>
      <c r="BW195" s="1797"/>
      <c r="BX195" s="474" t="str">
        <f t="shared" si="20"/>
        <v/>
      </c>
      <c r="BY195" s="475" t="str">
        <f>IF('JOURNÉE 1'!C196=0,"",'JOURNÉE 1'!C196)</f>
        <v/>
      </c>
      <c r="BZ195" s="7">
        <v>187</v>
      </c>
      <c r="CA195" s="1445" t="s">
        <v>143</v>
      </c>
      <c r="CB195" s="1446">
        <v>15.6</v>
      </c>
      <c r="CC195" s="1447" t="s">
        <v>690</v>
      </c>
      <c r="CD195" s="17" t="s">
        <v>666</v>
      </c>
      <c r="CE195" s="882" t="str">
        <f t="shared" si="70"/>
        <v>MAX2</v>
      </c>
      <c r="CF195" s="878" t="s">
        <v>145</v>
      </c>
      <c r="CG195" s="7"/>
      <c r="CH195" s="94"/>
      <c r="CI195" s="1301">
        <f>IF(ISNA(VLOOKUP(CA195,'JOURNÉE 1'!$C$10:$AC$257,27,FALSE)),"",VLOOKUP(CA195,'JOURNÉE 1'!$C$10:$AC$257,27,FALSE))</f>
        <v>86</v>
      </c>
      <c r="CJ195" s="465" t="str">
        <f>IF(ISNA(VLOOKUP(CA195,'JOURNÉE 2'!$C$10:$V$259,20,FALSE)),"",VLOOKUP(CA195,'JOURNÉE 2'!$C$10:$V$259,20,FALSE))</f>
        <v/>
      </c>
      <c r="CK195" s="1263">
        <f t="shared" si="48"/>
        <v>86</v>
      </c>
      <c r="CL195" s="1266">
        <v>85</v>
      </c>
      <c r="CM195" s="476" t="s">
        <v>2029</v>
      </c>
      <c r="CN195" s="476" t="s">
        <v>2029</v>
      </c>
      <c r="CO195" s="476">
        <v>86</v>
      </c>
      <c r="CP195" s="476"/>
      <c r="CQ195" s="476"/>
      <c r="CR195" s="476"/>
      <c r="CS195" s="476"/>
      <c r="CT195" s="476"/>
      <c r="CU195" s="477"/>
      <c r="CV195" s="476"/>
      <c r="CW195" s="1270"/>
      <c r="CX195" s="11"/>
      <c r="CY195" s="1551"/>
      <c r="CZ195" s="7" t="str">
        <f>IF('JOURNÉE 2'!C100="","",'JOURNÉE 2'!C100)</f>
        <v/>
      </c>
      <c r="DA195" s="7" t="str">
        <f t="shared" si="51"/>
        <v/>
      </c>
      <c r="DB195" s="7" t="str">
        <f>IF('JOURNÉE 2'!V100=0,"",'JOURNÉE 2'!V100)</f>
        <v/>
      </c>
      <c r="DC195" s="7" t="str">
        <f>IF('JOURNÉE 2'!AJ100=0,"",'JOURNÉE 2'!AJ100)</f>
        <v/>
      </c>
      <c r="DD195" s="17" t="str">
        <f>IF(ISNA(VLOOKUP(BX99,'JOURNÉE 1'!$C$82:$AP$105,1,FALSE)),"",VLOOKUP(BX99,'JOURNÉE 1'!$C$82:$AP$105,1,FALSE))</f>
        <v/>
      </c>
      <c r="DE195" s="7" t="str">
        <f t="array" ref="DE195">IFERROR(INDEX(DD$153:DD$176,SMALL(IF(FREQUENCY(IF(DD$153:DD$200&lt;&gt;"",MATCH(DD$153:DD$200,DD$153:DD$200,0),""),ROW(DD$153:DD$200)-153)&gt;1,ROW(DD$153:DD$200)-153,""),ROW(A43))),"")</f>
        <v/>
      </c>
      <c r="DF195" s="468" t="str">
        <f t="array" ref="DF195">IF(DE195="","",MIN(IF(CZ$153:CZ$200=$DE195,DB$153:DB$200,"")))</f>
        <v/>
      </c>
      <c r="DG195" s="468" t="str">
        <f t="array" ref="DG195">IF(DE195="","",MIN(IF(CZ$153:CZ$200=$DE195,DC$153:DC$200,"")))</f>
        <v/>
      </c>
      <c r="DH195" s="7" t="str">
        <f>IF(ISNA(VLOOKUP(DD195,'JOURNÉE 2'!$C$82:$V$105,16,FALSE)),"",VLOOKUP(DD195,'JOURNÉE 2'!$C$82:$V$105,16,FALSE))</f>
        <v/>
      </c>
      <c r="DI195" s="7" t="str">
        <f>IF(ISNA(VLOOKUP(DD195,'JOURNÉE 2'!$C$82:$AJ$105,26,FALSE)),"",VLOOKUP(DD195,'JOURNÉE 2'!$C$82:$AJ$105,26,FALSE))</f>
        <v/>
      </c>
      <c r="DJ195" s="7" t="str">
        <f t="shared" si="24"/>
        <v/>
      </c>
      <c r="DK195" s="7" t="str">
        <f t="shared" si="25"/>
        <v/>
      </c>
      <c r="DL195" s="7" t="str">
        <f t="shared" si="26"/>
        <v/>
      </c>
      <c r="DM195" s="468" t="str">
        <f t="shared" si="27"/>
        <v/>
      </c>
      <c r="DN195" s="7" t="str">
        <f t="shared" si="28"/>
        <v/>
      </c>
      <c r="DO195" s="7"/>
      <c r="DP195" s="7"/>
      <c r="DQ195" s="7"/>
      <c r="DR195" s="11"/>
      <c r="DS195" s="475"/>
      <c r="DT195" s="7"/>
      <c r="DU195" s="7"/>
      <c r="DV195" s="7" t="str">
        <f>IF(DT195="","",IF(DT195=0,"",IF(DT195="AB","",RANK(DT195,$DT$9:$DT$151,1)+COUNTIF($DT$9:DT195,DT195)-1)))</f>
        <v/>
      </c>
      <c r="DW195" s="7"/>
      <c r="DX195" s="7"/>
      <c r="DY195" s="7"/>
      <c r="DZ195" s="7"/>
      <c r="EA195" s="7" t="str">
        <f>IF(DY195="","",IF(DY195=0,"",IF(DY195="AB","",RANK(DY195,$DY$9:$DY$151,1)+COUNTIF($DY$9:DY195,DY195)-1)))</f>
        <v/>
      </c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</row>
    <row r="196" spans="1:163" ht="15.75" customHeight="1" x14ac:dyDescent="0.4">
      <c r="A196" s="1639"/>
      <c r="B196" s="1483"/>
      <c r="C196" s="232" t="str">
        <f>IF(ISBLANK('JOURNÉE 2'!C197),"",'JOURNÉE 2'!C197)</f>
        <v/>
      </c>
      <c r="D196" s="98" t="str">
        <f>IF(ISBLANK('JOURNÉE 2'!D197),"",'JOURNÉE 2'!D197)</f>
        <v/>
      </c>
      <c r="E196" s="98" t="str">
        <f>IF(ISBLANK('JOURNÉE 2'!E197),"",'JOURNÉE 2'!E197)</f>
        <v/>
      </c>
      <c r="F196" s="87" t="str">
        <f>IF(ISBLANK('JOURNÉE 2'!F197),"",'JOURNÉE 2'!F197)</f>
        <v/>
      </c>
      <c r="G196" s="87" t="str">
        <f>IF(ISBLANK('JOURNÉE 2'!G197),"",'JOURNÉE 2'!G197)</f>
        <v/>
      </c>
      <c r="H196" s="470" t="str">
        <f>IF(ISBLANK('JOURNÉE 2'!I197),"",'JOURNÉE 2'!I197)</f>
        <v/>
      </c>
      <c r="I196" s="1833"/>
      <c r="J196" s="1465"/>
      <c r="K196" s="1465"/>
      <c r="L196" s="1465"/>
      <c r="M196" s="87"/>
      <c r="N196" s="87"/>
      <c r="O196" s="87"/>
      <c r="P196" s="87"/>
      <c r="Q196" s="1847"/>
      <c r="R196" s="1465"/>
      <c r="S196" s="1465"/>
      <c r="T196" s="1833"/>
      <c r="U196" s="1465"/>
      <c r="V196" s="1465"/>
      <c r="W196" s="279" t="str">
        <f>IF(ISBLANK('JOURNÉE 2'!U197),"",'JOURNÉE 2'!U197)</f>
        <v/>
      </c>
      <c r="X196" s="83" t="str">
        <f t="shared" si="0"/>
        <v/>
      </c>
      <c r="Y196" s="140" t="str">
        <f>IF('JOURNÉE 1'!AB197=0,"",'JOURNÉE 1'!AB197)</f>
        <v/>
      </c>
      <c r="Z196" s="83" t="str">
        <f t="shared" si="1"/>
        <v/>
      </c>
      <c r="AA196" s="83" t="str">
        <f t="shared" si="71"/>
        <v/>
      </c>
      <c r="AB196" s="118" t="str">
        <f t="shared" si="74"/>
        <v/>
      </c>
      <c r="AC196" s="83" t="str">
        <f t="shared" si="3"/>
        <v/>
      </c>
      <c r="AD196" s="83" t="str">
        <f>IF('JOURNÉE 1'!AG197="","",'JOURNÉE 1'!AG197)</f>
        <v/>
      </c>
      <c r="AE196" s="455" t="str">
        <f t="shared" si="4"/>
        <v/>
      </c>
      <c r="AF196" s="85" t="str">
        <f t="shared" si="67"/>
        <v/>
      </c>
      <c r="AG196" s="85" t="str">
        <f t="shared" si="6"/>
        <v/>
      </c>
      <c r="AH196" s="85"/>
      <c r="AI196" s="85"/>
      <c r="AJ196" s="87"/>
      <c r="AK196" s="136"/>
      <c r="AL196" s="276" t="str">
        <f t="shared" si="7"/>
        <v/>
      </c>
      <c r="AM196" s="87" t="str">
        <f t="shared" si="8"/>
        <v/>
      </c>
      <c r="AN196" s="471" t="str">
        <f t="shared" si="68"/>
        <v/>
      </c>
      <c r="AO196" s="471" t="str">
        <f t="shared" si="10"/>
        <v/>
      </c>
      <c r="AP196" s="457" t="str">
        <f t="shared" si="11"/>
        <v/>
      </c>
      <c r="AQ196" s="270" t="str">
        <f>IF('JOURNÉE 1'!AP197="","",'JOURNÉE 1'!AP197)</f>
        <v/>
      </c>
      <c r="AR196" s="270" t="str">
        <f>IF('JOURNÉE 1'!AT197="","",'JOURNÉE 1'!AT197)</f>
        <v/>
      </c>
      <c r="AS196" s="270" t="str">
        <f t="shared" si="61"/>
        <v/>
      </c>
      <c r="AT196" s="270" t="str">
        <f t="shared" si="13"/>
        <v/>
      </c>
      <c r="AU196" s="270"/>
      <c r="AV196" s="286"/>
      <c r="AW196" s="270"/>
      <c r="AX196" s="270"/>
      <c r="AY196" s="270" t="str">
        <f t="shared" si="69"/>
        <v/>
      </c>
      <c r="AZ196" s="271" t="str">
        <f t="shared" si="15"/>
        <v/>
      </c>
      <c r="BA196" s="272" t="str">
        <f t="shared" si="16"/>
        <v/>
      </c>
      <c r="BB196" s="273" t="str">
        <f t="shared" si="75"/>
        <v/>
      </c>
      <c r="BC196" s="472" t="str">
        <f t="shared" si="18"/>
        <v/>
      </c>
      <c r="BD196" s="273"/>
      <c r="BE196" s="278" t="str">
        <f t="shared" si="19"/>
        <v/>
      </c>
      <c r="BF196" s="1639"/>
      <c r="BG196" s="1639"/>
      <c r="BH196" s="1833"/>
      <c r="BI196" s="1465"/>
      <c r="BJ196" s="1849"/>
      <c r="BK196" s="483"/>
      <c r="BL196" s="11"/>
      <c r="BM196" s="1723"/>
      <c r="BN196" s="1528"/>
      <c r="BO196" s="1528"/>
      <c r="BP196" s="1528"/>
      <c r="BQ196" s="1528"/>
      <c r="BR196" s="1852"/>
      <c r="BS196" s="1528"/>
      <c r="BT196" s="1514"/>
      <c r="BU196" s="1528"/>
      <c r="BV196" s="1796"/>
      <c r="BW196" s="1798"/>
      <c r="BX196" s="474" t="str">
        <f t="shared" si="20"/>
        <v/>
      </c>
      <c r="BY196" s="475" t="str">
        <f>IF('JOURNÉE 1'!C197=0,"",'JOURNÉE 1'!C197)</f>
        <v/>
      </c>
      <c r="BZ196" s="7">
        <v>188</v>
      </c>
      <c r="CA196" s="1445" t="s">
        <v>890</v>
      </c>
      <c r="CB196" s="1446">
        <v>36</v>
      </c>
      <c r="CC196" s="1447" t="s">
        <v>891</v>
      </c>
      <c r="CD196" s="17" t="s">
        <v>666</v>
      </c>
      <c r="CE196" s="882" t="str">
        <f t="shared" si="70"/>
        <v>MAX3</v>
      </c>
      <c r="CF196" s="878" t="s">
        <v>146</v>
      </c>
      <c r="CG196" s="7"/>
      <c r="CH196" s="94"/>
      <c r="CI196" s="1301" t="str">
        <f>IF(ISNA(VLOOKUP(CA196,'JOURNÉE 1'!$C$10:$AC$257,27,FALSE)),"",VLOOKUP(CA196,'JOURNÉE 1'!$C$10:$AC$257,27,FALSE))</f>
        <v/>
      </c>
      <c r="CJ196" s="465" t="str">
        <f>IF(ISNA(VLOOKUP(CA196,'JOURNÉE 2'!$C$10:$V$259,20,FALSE)),"",VLOOKUP(CA196,'JOURNÉE 2'!$C$10:$V$259,20,FALSE))</f>
        <v/>
      </c>
      <c r="CK196" s="1263" t="str">
        <f t="shared" si="48"/>
        <v/>
      </c>
      <c r="CL196" s="1266" t="s">
        <v>2029</v>
      </c>
      <c r="CM196" s="476" t="s">
        <v>2029</v>
      </c>
      <c r="CN196" s="476" t="s">
        <v>2029</v>
      </c>
      <c r="CO196" s="476" t="s">
        <v>2029</v>
      </c>
      <c r="CP196" s="476"/>
      <c r="CQ196" s="476"/>
      <c r="CR196" s="476"/>
      <c r="CS196" s="476"/>
      <c r="CT196" s="476"/>
      <c r="CU196" s="477"/>
      <c r="CV196" s="476"/>
      <c r="CW196" s="1270"/>
      <c r="CX196" s="11"/>
      <c r="CY196" s="1551"/>
      <c r="CZ196" s="7" t="str">
        <f>IF('JOURNÉE 2'!C101="","",'JOURNÉE 2'!C101)</f>
        <v/>
      </c>
      <c r="DA196" s="7" t="str">
        <f t="shared" si="51"/>
        <v/>
      </c>
      <c r="DB196" s="7" t="str">
        <f>IF('JOURNÉE 2'!V101=0,"",'JOURNÉE 2'!V101)</f>
        <v/>
      </c>
      <c r="DC196" s="7" t="str">
        <f>IF('JOURNÉE 2'!AJ101=0,"",'JOURNÉE 2'!AJ101)</f>
        <v/>
      </c>
      <c r="DD196" s="17" t="str">
        <f>IF(ISNA(VLOOKUP(BX100,'JOURNÉE 1'!$C$82:$AP$105,1,FALSE)),"",VLOOKUP(BX100,'JOURNÉE 1'!$C$82:$AP$105,1,FALSE))</f>
        <v/>
      </c>
      <c r="DE196" s="7" t="str">
        <f t="array" ref="DE196">IFERROR(INDEX(DD$153:DD$176,SMALL(IF(FREQUENCY(IF(DD$153:DD$200&lt;&gt;"",MATCH(DD$153:DD$200,DD$153:DD$200,0),""),ROW(DD$153:DD$200)-153)&gt;1,ROW(DD$153:DD$200)-153,""),ROW(A44))),"")</f>
        <v/>
      </c>
      <c r="DF196" s="468" t="str">
        <f t="array" ref="DF196">IF(DE196="","",MIN(IF(CZ$153:CZ$200=$DE196,DB$153:DB$200,"")))</f>
        <v/>
      </c>
      <c r="DG196" s="468" t="str">
        <f t="array" ref="DG196">IF(DE196="","",MIN(IF(CZ$153:CZ$200=$DE196,DC$153:DC$200,"")))</f>
        <v/>
      </c>
      <c r="DH196" s="7" t="str">
        <f>IF(ISNA(VLOOKUP(DD196,'JOURNÉE 2'!$C$82:$V$105,16,FALSE)),"",VLOOKUP(DD196,'JOURNÉE 2'!$C$82:$V$105,16,FALSE))</f>
        <v/>
      </c>
      <c r="DI196" s="7" t="str">
        <f>IF(ISNA(VLOOKUP(DD196,'JOURNÉE 2'!$C$82:$AJ$105,26,FALSE)),"",VLOOKUP(DD196,'JOURNÉE 2'!$C$82:$AJ$105,26,FALSE))</f>
        <v/>
      </c>
      <c r="DJ196" s="7" t="str">
        <f t="shared" si="24"/>
        <v/>
      </c>
      <c r="DK196" s="7" t="str">
        <f t="shared" si="25"/>
        <v/>
      </c>
      <c r="DL196" s="7" t="str">
        <f t="shared" si="26"/>
        <v/>
      </c>
      <c r="DM196" s="468" t="str">
        <f t="shared" si="27"/>
        <v/>
      </c>
      <c r="DN196" s="7" t="str">
        <f t="shared" si="28"/>
        <v/>
      </c>
      <c r="DO196" s="7"/>
      <c r="DP196" s="7"/>
      <c r="DQ196" s="7"/>
      <c r="DR196" s="11"/>
      <c r="DS196" s="475"/>
      <c r="DT196" s="7"/>
      <c r="DU196" s="7"/>
      <c r="DV196" s="7" t="str">
        <f>IF(DT196="","",IF(DT196=0,"",IF(DT196="AB","",RANK(DT196,$DT$9:$DT$151,1)+COUNTIF($DT$9:DT196,DT196)-1)))</f>
        <v/>
      </c>
      <c r="DW196" s="7"/>
      <c r="DX196" s="7"/>
      <c r="DY196" s="7"/>
      <c r="DZ196" s="7"/>
      <c r="EA196" s="7" t="str">
        <f>IF(DY196="","",IF(DY196=0,"",IF(DY196="AB","",RANK(DY196,$DY$9:$DY$151,1)+COUNTIF($DY$9:DY196,DY196)-1)))</f>
        <v/>
      </c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</row>
    <row r="197" spans="1:163" ht="15.75" customHeight="1" x14ac:dyDescent="0.4">
      <c r="A197" s="1639"/>
      <c r="B197" s="1830"/>
      <c r="C197" s="232" t="str">
        <f>IF(ISBLANK('JOURNÉE 2'!C198),"",'JOURNÉE 2'!C198)</f>
        <v/>
      </c>
      <c r="D197" s="98" t="str">
        <f>IF(ISBLANK('JOURNÉE 2'!D198),"",'JOURNÉE 2'!D198)</f>
        <v/>
      </c>
      <c r="E197" s="98" t="str">
        <f>IF(ISBLANK('JOURNÉE 2'!E198),"",'JOURNÉE 2'!E198)</f>
        <v/>
      </c>
      <c r="F197" s="87" t="str">
        <f>IF(ISBLANK('JOURNÉE 2'!F198),"",'JOURNÉE 2'!F198)</f>
        <v/>
      </c>
      <c r="G197" s="87" t="str">
        <f>IF(ISBLANK('JOURNÉE 2'!G198),"",'JOURNÉE 2'!G198)</f>
        <v/>
      </c>
      <c r="H197" s="470" t="str">
        <f>IF(ISBLANK('JOURNÉE 2'!I198),"",'JOURNÉE 2'!I198)</f>
        <v/>
      </c>
      <c r="I197" s="1823" t="str">
        <f>IF(ISBLANK('JOURNÉE 2'!K198),"",'JOURNÉE 2'!K198)</f>
        <v/>
      </c>
      <c r="J197" s="1815" t="str">
        <f>IF(OR(I197="",I197=0,I197=999),"",I197)</f>
        <v/>
      </c>
      <c r="K197" s="1815" t="str">
        <f>IF('JOURNÉE 1'!K198=0,"",'JOURNÉE 1'!K198)</f>
        <v/>
      </c>
      <c r="L197" s="1815" t="str">
        <f>IF(OR(K197="",K197=0,K197=999),"",K197)</f>
        <v/>
      </c>
      <c r="M197" s="87"/>
      <c r="N197" s="87"/>
      <c r="O197" s="87"/>
      <c r="P197" s="87"/>
      <c r="Q197" s="1846" t="str">
        <f>IF(I197="","",I197-$BE$5)</f>
        <v/>
      </c>
      <c r="R197" s="1815" t="str">
        <f>IF(I197="","",RANK(I197,($I$9:$K$260),1))</f>
        <v/>
      </c>
      <c r="S197" s="1815" t="str">
        <f>IF(R197&gt;20,"",IF(R197&lt;=190,40-((R197-1)*2),1))</f>
        <v/>
      </c>
      <c r="T197" s="1845" t="str">
        <f>IF(OR(I197=""),"",RANK(I197,($I$183:$I$212),1))</f>
        <v/>
      </c>
      <c r="U197" s="1485" t="str">
        <f>IF(OR(K197=""),"",RANK(K197,($K$183:$K$212),1))</f>
        <v/>
      </c>
      <c r="V197" s="1485" t="str">
        <f>IF(T197="","",IF(T197&gt;3,"",IF(T197=1,I197,IF(T197=2,I197,IF(T197=3,I197)))))</f>
        <v/>
      </c>
      <c r="W197" s="279" t="str">
        <f>IF(ISBLANK('JOURNÉE 2'!U198),"",'JOURNÉE 2'!U198)</f>
        <v/>
      </c>
      <c r="X197" s="83" t="str">
        <f t="shared" si="0"/>
        <v/>
      </c>
      <c r="Y197" s="140" t="str">
        <f>IF('JOURNÉE 1'!AB198=0,"",'JOURNÉE 1'!AB198)</f>
        <v/>
      </c>
      <c r="Z197" s="83" t="str">
        <f t="shared" si="1"/>
        <v/>
      </c>
      <c r="AA197" s="83" t="str">
        <f t="shared" si="71"/>
        <v/>
      </c>
      <c r="AB197" s="118" t="str">
        <f t="shared" si="74"/>
        <v/>
      </c>
      <c r="AC197" s="83" t="str">
        <f t="shared" si="3"/>
        <v/>
      </c>
      <c r="AD197" s="83" t="str">
        <f>IF('JOURNÉE 1'!AG198="","",'JOURNÉE 1'!AG198)</f>
        <v/>
      </c>
      <c r="AE197" s="455" t="str">
        <f t="shared" si="4"/>
        <v/>
      </c>
      <c r="AF197" s="471" t="str">
        <f t="shared" si="67"/>
        <v/>
      </c>
      <c r="AG197" s="471" t="str">
        <f t="shared" si="6"/>
        <v/>
      </c>
      <c r="AH197" s="471"/>
      <c r="AI197" s="471"/>
      <c r="AJ197" s="83"/>
      <c r="AK197" s="140"/>
      <c r="AL197" s="276" t="str">
        <f t="shared" si="7"/>
        <v/>
      </c>
      <c r="AM197" s="83" t="str">
        <f t="shared" si="8"/>
        <v/>
      </c>
      <c r="AN197" s="471" t="str">
        <f t="shared" si="68"/>
        <v/>
      </c>
      <c r="AO197" s="471" t="str">
        <f t="shared" si="10"/>
        <v/>
      </c>
      <c r="AP197" s="457" t="str">
        <f t="shared" si="11"/>
        <v/>
      </c>
      <c r="AQ197" s="270" t="str">
        <f>IF('JOURNÉE 1'!AP198="","",'JOURNÉE 1'!AP198)</f>
        <v/>
      </c>
      <c r="AR197" s="270" t="str">
        <f>IF('JOURNÉE 1'!AT198="","",'JOURNÉE 1'!AT198)</f>
        <v/>
      </c>
      <c r="AS197" s="270" t="str">
        <f t="shared" si="61"/>
        <v/>
      </c>
      <c r="AT197" s="270" t="str">
        <f t="shared" si="13"/>
        <v/>
      </c>
      <c r="AU197" s="270"/>
      <c r="AV197" s="286"/>
      <c r="AW197" s="270"/>
      <c r="AX197" s="270"/>
      <c r="AY197" s="270" t="str">
        <f t="shared" si="69"/>
        <v/>
      </c>
      <c r="AZ197" s="271" t="str">
        <f t="shared" si="15"/>
        <v/>
      </c>
      <c r="BA197" s="272" t="str">
        <f t="shared" si="16"/>
        <v/>
      </c>
      <c r="BB197" s="273" t="str">
        <f t="shared" si="75"/>
        <v/>
      </c>
      <c r="BC197" s="472" t="str">
        <f t="shared" si="18"/>
        <v/>
      </c>
      <c r="BD197" s="273"/>
      <c r="BE197" s="278" t="str">
        <f t="shared" si="19"/>
        <v/>
      </c>
      <c r="BF197" s="1639"/>
      <c r="BG197" s="1639"/>
      <c r="BH197" s="1823" t="str">
        <f>IF('JOURNÉE 1'!K198=0,"",'JOURNÉE 1'!K198)</f>
        <v/>
      </c>
      <c r="BI197" s="1815" t="str">
        <f>IF(ISBLANK('JOURNÉE 2'!K194),"",'JOURNÉE 2'!K194)</f>
        <v/>
      </c>
      <c r="BJ197" s="1817" t="str">
        <f>IF(BW197="","",BW197)</f>
        <v/>
      </c>
      <c r="BK197" s="479"/>
      <c r="BL197" s="11"/>
      <c r="BM197" s="1513" t="str">
        <f>IF(OR(C197="",C198=""),"",CONCATENATE(C197,C198))</f>
        <v/>
      </c>
      <c r="BN197" s="1606" t="str">
        <f>IF(OR('JOURNÉE 1'!C198="",'JOURNÉE 1'!C199=""),"",CONCATENATE('JOURNÉE 1'!C198,'JOURNÉE 1'!C199))</f>
        <v/>
      </c>
      <c r="BO197" s="1606" t="str">
        <f>IF(I197="","",I197)</f>
        <v/>
      </c>
      <c r="BP197" s="1855">
        <f>IF(ISNA(VLOOKUP(BM197,'JOURNÉE 1'!$BI$10:$BK$257,2,FALSE)),"",VLOOKUP(BM197,'JOURNÉE 1'!$BI$10:$BK$257,2,FALSE))</f>
        <v>0</v>
      </c>
      <c r="BQ197" s="1606" t="str">
        <f>IF(BO197="","",MIN(BO197:BP197))</f>
        <v/>
      </c>
      <c r="BR197" s="1851" t="str">
        <f>IF(BS197="","",MIN(BS197:BT197))</f>
        <v/>
      </c>
      <c r="BS197" s="1606" t="str">
        <f>IF('JOURNÉE 1'!L198=0,"",'JOURNÉE 1'!L198)</f>
        <v/>
      </c>
      <c r="BT197" s="1809" t="str">
        <f>IF(ISNA(VLOOKUP(BN197,'JOURNÉE 2'!$BE$10:$BF$257,2,FALSE)),"",VLOOKUP(BN197,'JOURNÉE 2'!$BE$10:$BF$257,2,FALSE))</f>
        <v/>
      </c>
      <c r="BU197" s="1606" t="str">
        <f>IF(BT197=BR197,"",BR197)</f>
        <v/>
      </c>
      <c r="BV197" s="1795" t="str">
        <f>IF(BP197=BQ197,"",BQ197)</f>
        <v/>
      </c>
      <c r="BW197" s="1797"/>
      <c r="BX197" s="474" t="str">
        <f t="shared" si="20"/>
        <v/>
      </c>
      <c r="BY197" s="475" t="str">
        <f>IF('JOURNÉE 1'!C198=0,"",'JOURNÉE 1'!C198)</f>
        <v/>
      </c>
      <c r="BZ197" s="7">
        <v>189</v>
      </c>
      <c r="CA197" s="1445" t="s">
        <v>145</v>
      </c>
      <c r="CB197" s="1446">
        <v>28.4</v>
      </c>
      <c r="CC197" s="1447" t="s">
        <v>691</v>
      </c>
      <c r="CD197" s="17" t="s">
        <v>666</v>
      </c>
      <c r="CE197" s="882" t="str">
        <f t="shared" si="70"/>
        <v>MAX3</v>
      </c>
      <c r="CF197" s="878" t="s">
        <v>147</v>
      </c>
      <c r="CG197" s="7"/>
      <c r="CH197" s="94"/>
      <c r="CI197" s="1301" t="str">
        <f>IF(ISNA(VLOOKUP(CA197,'JOURNÉE 1'!$C$10:$AC$257,27,FALSE)),"",VLOOKUP(CA197,'JOURNÉE 1'!$C$10:$AC$257,27,FALSE))</f>
        <v/>
      </c>
      <c r="CJ197" s="465" t="str">
        <f>IF(ISNA(VLOOKUP(CA197,'JOURNÉE 2'!$C$10:$V$259,20,FALSE)),"",VLOOKUP(CA197,'JOURNÉE 2'!$C$10:$V$259,20,FALSE))</f>
        <v/>
      </c>
      <c r="CK197" s="1263" t="str">
        <f t="shared" si="48"/>
        <v/>
      </c>
      <c r="CL197" s="1266" t="s">
        <v>2029</v>
      </c>
      <c r="CM197" s="476" t="s">
        <v>2029</v>
      </c>
      <c r="CN197" s="476" t="s">
        <v>2029</v>
      </c>
      <c r="CO197" s="476" t="s">
        <v>2029</v>
      </c>
      <c r="CP197" s="476"/>
      <c r="CQ197" s="476"/>
      <c r="CR197" s="476"/>
      <c r="CS197" s="476"/>
      <c r="CT197" s="476"/>
      <c r="CU197" s="477"/>
      <c r="CV197" s="476"/>
      <c r="CW197" s="1270"/>
      <c r="CX197" s="11"/>
      <c r="CY197" s="1551"/>
      <c r="CZ197" s="7" t="str">
        <f>IF('JOURNÉE 2'!C102="","",'JOURNÉE 2'!C102)</f>
        <v/>
      </c>
      <c r="DA197" s="7" t="str">
        <f t="shared" si="51"/>
        <v/>
      </c>
      <c r="DB197" s="7" t="str">
        <f>IF('JOURNÉE 2'!V102=0,"",'JOURNÉE 2'!V102)</f>
        <v/>
      </c>
      <c r="DC197" s="7" t="str">
        <f>IF('JOURNÉE 2'!AJ102=0,"",'JOURNÉE 2'!AJ102)</f>
        <v/>
      </c>
      <c r="DD197" s="17" t="str">
        <f>IF(ISNA(VLOOKUP(BX101,'JOURNÉE 1'!$C$82:$AP$105,1,FALSE)),"",VLOOKUP(BX101,'JOURNÉE 1'!$C$82:$AP$105,1,FALSE))</f>
        <v/>
      </c>
      <c r="DE197" s="7" t="str">
        <f t="array" ref="DE197">IFERROR(INDEX(DD$153:DD$176,SMALL(IF(FREQUENCY(IF(DD$153:DD$200&lt;&gt;"",MATCH(DD$153:DD$200,DD$153:DD$200,0),""),ROW(DD$153:DD$200)-153)&gt;1,ROW(DD$153:DD$200)-153,""),ROW(A45))),"")</f>
        <v/>
      </c>
      <c r="DF197" s="468" t="str">
        <f t="array" ref="DF197">IF(DE197="","",MIN(IF(CZ$153:CZ$200=$DE197,DB$153:DB$200,"")))</f>
        <v/>
      </c>
      <c r="DG197" s="468" t="str">
        <f t="array" ref="DG197">IF(DE197="","",MIN(IF(CZ$153:CZ$200=$DE197,DC$153:DC$200,"")))</f>
        <v/>
      </c>
      <c r="DH197" s="7" t="str">
        <f>IF(ISNA(VLOOKUP(DD197,'JOURNÉE 2'!$C$82:$V$105,16,FALSE)),"",VLOOKUP(DD197,'JOURNÉE 2'!$C$82:$V$105,16,FALSE))</f>
        <v/>
      </c>
      <c r="DI197" s="7" t="str">
        <f>IF(ISNA(VLOOKUP(DD197,'JOURNÉE 2'!$C$82:$AJ$105,26,FALSE)),"",VLOOKUP(DD197,'JOURNÉE 2'!$C$82:$AJ$105,26,FALSE))</f>
        <v/>
      </c>
      <c r="DJ197" s="7" t="str">
        <f t="shared" si="24"/>
        <v/>
      </c>
      <c r="DK197" s="7" t="str">
        <f t="shared" si="25"/>
        <v/>
      </c>
      <c r="DL197" s="7" t="str">
        <f t="shared" si="26"/>
        <v/>
      </c>
      <c r="DM197" s="468" t="str">
        <f t="shared" si="27"/>
        <v/>
      </c>
      <c r="DN197" s="7" t="str">
        <f t="shared" si="28"/>
        <v/>
      </c>
      <c r="DO197" s="7"/>
      <c r="DP197" s="7"/>
      <c r="DQ197" s="7"/>
      <c r="DR197" s="11"/>
      <c r="DS197" s="475"/>
      <c r="DT197" s="7"/>
      <c r="DU197" s="7"/>
      <c r="DV197" s="7" t="str">
        <f>IF(DT197="","",IF(DT197=0,"",IF(DT197="AB","",RANK(DT197,$DT$9:$DT$151,1)+COUNTIF($DT$9:DT197,DT197)-1)))</f>
        <v/>
      </c>
      <c r="DW197" s="7"/>
      <c r="DX197" s="7"/>
      <c r="DY197" s="7"/>
      <c r="DZ197" s="7"/>
      <c r="EA197" s="7" t="str">
        <f>IF(DY197="","",IF(DY197=0,"",IF(DY197="AB","",RANK(DY197,$DY$9:$DY$151,1)+COUNTIF($DY$9:DY197,DY197)-1)))</f>
        <v/>
      </c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</row>
    <row r="198" spans="1:163" ht="15.75" customHeight="1" x14ac:dyDescent="0.4">
      <c r="A198" s="1639"/>
      <c r="B198" s="1483"/>
      <c r="C198" s="232" t="str">
        <f>IF(ISBLANK('JOURNÉE 2'!C199),"",'JOURNÉE 2'!C199)</f>
        <v/>
      </c>
      <c r="D198" s="98" t="str">
        <f>IF(ISBLANK('JOURNÉE 2'!D199),"",'JOURNÉE 2'!D199)</f>
        <v/>
      </c>
      <c r="E198" s="98" t="str">
        <f>IF(ISBLANK('JOURNÉE 2'!E199),"",'JOURNÉE 2'!E199)</f>
        <v/>
      </c>
      <c r="F198" s="87" t="str">
        <f>IF(ISBLANK('JOURNÉE 2'!F199),"",'JOURNÉE 2'!F199)</f>
        <v/>
      </c>
      <c r="G198" s="87" t="str">
        <f>IF(ISBLANK('JOURNÉE 2'!G199),"",'JOURNÉE 2'!G199)</f>
        <v/>
      </c>
      <c r="H198" s="470" t="str">
        <f>IF(ISBLANK('JOURNÉE 2'!I199),"",'JOURNÉE 2'!I199)</f>
        <v/>
      </c>
      <c r="I198" s="1833"/>
      <c r="J198" s="1465"/>
      <c r="K198" s="1465"/>
      <c r="L198" s="1465"/>
      <c r="M198" s="87"/>
      <c r="N198" s="87"/>
      <c r="O198" s="87"/>
      <c r="P198" s="87"/>
      <c r="Q198" s="1847"/>
      <c r="R198" s="1465"/>
      <c r="S198" s="1465"/>
      <c r="T198" s="1833"/>
      <c r="U198" s="1465"/>
      <c r="V198" s="1465"/>
      <c r="W198" s="279" t="str">
        <f>IF(ISBLANK('JOURNÉE 2'!U199),"",'JOURNÉE 2'!U199)</f>
        <v/>
      </c>
      <c r="X198" s="83" t="str">
        <f t="shared" si="0"/>
        <v/>
      </c>
      <c r="Y198" s="140" t="str">
        <f>IF('JOURNÉE 1'!AB199=0,"",'JOURNÉE 1'!AB199)</f>
        <v/>
      </c>
      <c r="Z198" s="83" t="str">
        <f t="shared" si="1"/>
        <v/>
      </c>
      <c r="AA198" s="83" t="str">
        <f t="shared" si="71"/>
        <v/>
      </c>
      <c r="AB198" s="118" t="str">
        <f t="shared" si="74"/>
        <v/>
      </c>
      <c r="AC198" s="83" t="str">
        <f t="shared" si="3"/>
        <v/>
      </c>
      <c r="AD198" s="83" t="str">
        <f>IF('JOURNÉE 1'!AG199="","",'JOURNÉE 1'!AG199)</f>
        <v/>
      </c>
      <c r="AE198" s="455" t="str">
        <f t="shared" si="4"/>
        <v/>
      </c>
      <c r="AF198" s="471" t="str">
        <f t="shared" si="67"/>
        <v/>
      </c>
      <c r="AG198" s="471" t="str">
        <f t="shared" si="6"/>
        <v/>
      </c>
      <c r="AH198" s="471"/>
      <c r="AI198" s="471"/>
      <c r="AJ198" s="83"/>
      <c r="AK198" s="140"/>
      <c r="AL198" s="276" t="str">
        <f t="shared" si="7"/>
        <v/>
      </c>
      <c r="AM198" s="83" t="str">
        <f t="shared" si="8"/>
        <v/>
      </c>
      <c r="AN198" s="471" t="str">
        <f t="shared" si="68"/>
        <v/>
      </c>
      <c r="AO198" s="471" t="str">
        <f t="shared" si="10"/>
        <v/>
      </c>
      <c r="AP198" s="457" t="str">
        <f t="shared" si="11"/>
        <v/>
      </c>
      <c r="AQ198" s="270" t="str">
        <f>IF('JOURNÉE 1'!AP199="","",'JOURNÉE 1'!AP199)</f>
        <v/>
      </c>
      <c r="AR198" s="270" t="str">
        <f>IF('JOURNÉE 1'!AT199="","",'JOURNÉE 1'!AT199)</f>
        <v/>
      </c>
      <c r="AS198" s="270" t="str">
        <f t="shared" si="61"/>
        <v/>
      </c>
      <c r="AT198" s="270" t="str">
        <f t="shared" si="13"/>
        <v/>
      </c>
      <c r="AU198" s="270"/>
      <c r="AV198" s="286"/>
      <c r="AW198" s="270"/>
      <c r="AX198" s="270"/>
      <c r="AY198" s="270" t="str">
        <f t="shared" si="69"/>
        <v/>
      </c>
      <c r="AZ198" s="271" t="str">
        <f t="shared" si="15"/>
        <v/>
      </c>
      <c r="BA198" s="272" t="str">
        <f t="shared" si="16"/>
        <v/>
      </c>
      <c r="BB198" s="273" t="str">
        <f t="shared" si="75"/>
        <v/>
      </c>
      <c r="BC198" s="472" t="str">
        <f t="shared" si="18"/>
        <v/>
      </c>
      <c r="BD198" s="273"/>
      <c r="BE198" s="278" t="str">
        <f t="shared" si="19"/>
        <v/>
      </c>
      <c r="BF198" s="1639"/>
      <c r="BG198" s="1639"/>
      <c r="BH198" s="1833"/>
      <c r="BI198" s="1465"/>
      <c r="BJ198" s="1849"/>
      <c r="BK198" s="277"/>
      <c r="BL198" s="11"/>
      <c r="BM198" s="1723"/>
      <c r="BN198" s="1528"/>
      <c r="BO198" s="1528"/>
      <c r="BP198" s="1528"/>
      <c r="BQ198" s="1528"/>
      <c r="BR198" s="1852"/>
      <c r="BS198" s="1528"/>
      <c r="BT198" s="1514"/>
      <c r="BU198" s="1528"/>
      <c r="BV198" s="1796"/>
      <c r="BW198" s="1798"/>
      <c r="BX198" s="474" t="str">
        <f t="shared" si="20"/>
        <v/>
      </c>
      <c r="BY198" s="475" t="str">
        <f>IF('JOURNÉE 1'!C199=0,"",'JOURNÉE 1'!C199)</f>
        <v/>
      </c>
      <c r="BZ198" s="7">
        <v>190</v>
      </c>
      <c r="CA198" s="1445" t="s">
        <v>1884</v>
      </c>
      <c r="CB198" s="1446">
        <v>36</v>
      </c>
      <c r="CC198" s="1447" t="s">
        <v>1902</v>
      </c>
      <c r="CD198" s="17" t="s">
        <v>666</v>
      </c>
      <c r="CE198" s="882" t="str">
        <f t="shared" si="70"/>
        <v>MAX3</v>
      </c>
      <c r="CF198" s="878" t="s">
        <v>694</v>
      </c>
      <c r="CG198" s="7"/>
      <c r="CH198" s="94"/>
      <c r="CI198" s="1301" t="str">
        <f>IF(ISNA(VLOOKUP(CA198,'JOURNÉE 1'!$C$10:$AC$257,27,FALSE)),"",VLOOKUP(CA198,'JOURNÉE 1'!$C$10:$AC$257,27,FALSE))</f>
        <v/>
      </c>
      <c r="CJ198" s="465">
        <f>IF(ISNA(VLOOKUP(CA198,'JOURNÉE 2'!$C$10:$V$259,20,FALSE)),"",VLOOKUP(CA198,'JOURNÉE 2'!$C$10:$V$259,20,FALSE))</f>
        <v>126</v>
      </c>
      <c r="CK198" s="1263">
        <f t="shared" si="48"/>
        <v>126</v>
      </c>
      <c r="CL198" s="1266" t="s">
        <v>2029</v>
      </c>
      <c r="CM198" s="476" t="s">
        <v>2029</v>
      </c>
      <c r="CN198" s="476" t="s">
        <v>2029</v>
      </c>
      <c r="CO198" s="476">
        <v>126</v>
      </c>
      <c r="CP198" s="476"/>
      <c r="CQ198" s="476"/>
      <c r="CR198" s="476"/>
      <c r="CS198" s="476"/>
      <c r="CT198" s="476"/>
      <c r="CU198" s="477"/>
      <c r="CV198" s="476"/>
      <c r="CW198" s="1270"/>
      <c r="CX198" s="11"/>
      <c r="CY198" s="1551"/>
      <c r="CZ198" s="7" t="str">
        <f>IF('JOURNÉE 2'!C103="","",'JOURNÉE 2'!C103)</f>
        <v/>
      </c>
      <c r="DA198" s="7" t="str">
        <f t="shared" si="51"/>
        <v/>
      </c>
      <c r="DB198" s="7" t="str">
        <f>IF('JOURNÉE 2'!V103=0,"",'JOURNÉE 2'!V103)</f>
        <v/>
      </c>
      <c r="DC198" s="7" t="str">
        <f>IF('JOURNÉE 2'!AJ103=0,"",'JOURNÉE 2'!AJ103)</f>
        <v/>
      </c>
      <c r="DD198" s="17" t="str">
        <f>IF(ISNA(VLOOKUP(BX102,'JOURNÉE 1'!$C$82:$AP$105,1,FALSE)),"",VLOOKUP(BX102,'JOURNÉE 1'!$C$82:$AP$105,1,FALSE))</f>
        <v/>
      </c>
      <c r="DE198" s="7" t="str">
        <f t="array" ref="DE198">IFERROR(INDEX(DD$153:DD$176,SMALL(IF(FREQUENCY(IF(DD$153:DD$200&lt;&gt;"",MATCH(DD$153:DD$200,DD$153:DD$200,0),""),ROW(DD$153:DD$200)-153)&gt;1,ROW(DD$153:DD$200)-153,""),ROW(A46))),"")</f>
        <v/>
      </c>
      <c r="DF198" s="468" t="str">
        <f t="array" ref="DF198">IF(DE198="","",MIN(IF(CZ$153:CZ$200=$DE198,DB$153:DB$200,"")))</f>
        <v/>
      </c>
      <c r="DG198" s="468" t="str">
        <f t="array" ref="DG198">IF(DE198="","",MIN(IF(CZ$153:CZ$200=$DE198,DC$153:DC$200,"")))</f>
        <v/>
      </c>
      <c r="DH198" s="7" t="str">
        <f>IF(ISNA(VLOOKUP(DD198,'JOURNÉE 2'!$C$82:$V$105,16,FALSE)),"",VLOOKUP(DD198,'JOURNÉE 2'!$C$82:$V$105,16,FALSE))</f>
        <v/>
      </c>
      <c r="DI198" s="7" t="str">
        <f>IF(ISNA(VLOOKUP(DD198,'JOURNÉE 2'!$C$82:$AJ$105,26,FALSE)),"",VLOOKUP(DD198,'JOURNÉE 2'!$C$82:$AJ$105,26,FALSE))</f>
        <v/>
      </c>
      <c r="DJ198" s="7" t="str">
        <f t="shared" si="24"/>
        <v/>
      </c>
      <c r="DK198" s="7" t="str">
        <f t="shared" si="25"/>
        <v/>
      </c>
      <c r="DL198" s="7" t="str">
        <f t="shared" si="26"/>
        <v/>
      </c>
      <c r="DM198" s="468" t="str">
        <f t="shared" si="27"/>
        <v/>
      </c>
      <c r="DN198" s="7" t="str">
        <f t="shared" si="28"/>
        <v/>
      </c>
      <c r="DO198" s="7"/>
      <c r="DP198" s="7"/>
      <c r="DQ198" s="7"/>
      <c r="DR198" s="11"/>
      <c r="DS198" s="475"/>
      <c r="DT198" s="7"/>
      <c r="DU198" s="7"/>
      <c r="DV198" s="7" t="str">
        <f>IF(DT198="","",IF(DT198=0,"",IF(DT198="AB","",RANK(DT198,$DT$9:$DT$151,1)+COUNTIF($DT$9:DT198,DT198)-1)))</f>
        <v/>
      </c>
      <c r="DW198" s="7"/>
      <c r="DX198" s="7"/>
      <c r="DY198" s="7"/>
      <c r="DZ198" s="7"/>
      <c r="EA198" s="7" t="str">
        <f>IF(DY198="","",IF(DY198=0,"",IF(DY198="AB","",RANK(DY198,$DY$9:$DY$151,1)+COUNTIF($DY$9:DY198,DY198)-1)))</f>
        <v/>
      </c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</row>
    <row r="199" spans="1:163" ht="15.75" customHeight="1" x14ac:dyDescent="0.4">
      <c r="A199" s="1639"/>
      <c r="B199" s="1831"/>
      <c r="C199" s="232" t="str">
        <f>IF(ISBLANK('JOURNÉE 2'!C200),"",'JOURNÉE 2'!C200)</f>
        <v/>
      </c>
      <c r="D199" s="98" t="str">
        <f>IF(ISBLANK('JOURNÉE 2'!D200),"",'JOURNÉE 2'!D200)</f>
        <v/>
      </c>
      <c r="E199" s="98" t="str">
        <f>IF(ISBLANK('JOURNÉE 2'!E200),"",'JOURNÉE 2'!E200)</f>
        <v/>
      </c>
      <c r="F199" s="87" t="str">
        <f>IF(ISBLANK('JOURNÉE 2'!F200),"",'JOURNÉE 2'!F200)</f>
        <v/>
      </c>
      <c r="G199" s="87" t="str">
        <f>IF(ISBLANK('JOURNÉE 2'!G200),"",'JOURNÉE 2'!G200)</f>
        <v/>
      </c>
      <c r="H199" s="470" t="str">
        <f>IF(ISBLANK('JOURNÉE 2'!I200),"",'JOURNÉE 2'!I200)</f>
        <v/>
      </c>
      <c r="I199" s="1834" t="str">
        <f>IF(ISBLANK('JOURNÉE 2'!K200),"",'JOURNÉE 2'!K200)</f>
        <v/>
      </c>
      <c r="J199" s="1466" t="str">
        <f>IF(OR(I199="",I199=0,I199=999),"",I199)</f>
        <v/>
      </c>
      <c r="K199" s="1466" t="str">
        <f>IF('JOURNÉE 1'!K200=0,"",'JOURNÉE 1'!K200)</f>
        <v/>
      </c>
      <c r="L199" s="1466" t="str">
        <f>IF(OR(K199="",K199=0,K199=999),"",K199)</f>
        <v/>
      </c>
      <c r="M199" s="87"/>
      <c r="N199" s="87"/>
      <c r="O199" s="87"/>
      <c r="P199" s="87"/>
      <c r="Q199" s="1825" t="str">
        <f>IF(I199="","",I199-$BE$5)</f>
        <v/>
      </c>
      <c r="R199" s="1466" t="str">
        <f>IF(I199="","",RANK(I199,($I$9:$K$260),1))</f>
        <v/>
      </c>
      <c r="S199" s="1466" t="str">
        <f>IF(R199&gt;20,"",IF(R199&lt;=190,40-((R199-1)*2),1))</f>
        <v/>
      </c>
      <c r="T199" s="1845" t="str">
        <f>IF(OR(I199=""),"",RANK(I199,($I$183:$I$212),1))</f>
        <v/>
      </c>
      <c r="U199" s="1485" t="str">
        <f>IF(OR(K199=""),"",RANK(K199,($K$183:$K$212),1))</f>
        <v/>
      </c>
      <c r="V199" s="1485" t="str">
        <f>IF(T199="","",IF(T199&gt;3,"",IF(T199=1,I199,IF(T199=2,I199,IF(T199=3,I199)))))</f>
        <v/>
      </c>
      <c r="W199" s="279" t="str">
        <f>IF(ISBLANK('JOURNÉE 2'!U200),"",'JOURNÉE 2'!U200)</f>
        <v/>
      </c>
      <c r="X199" s="83" t="str">
        <f t="shared" si="0"/>
        <v/>
      </c>
      <c r="Y199" s="140" t="str">
        <f>IF('JOURNÉE 1'!AB200=0,"",'JOURNÉE 1'!AB200)</f>
        <v/>
      </c>
      <c r="Z199" s="83" t="str">
        <f t="shared" si="1"/>
        <v/>
      </c>
      <c r="AA199" s="83" t="str">
        <f t="shared" si="71"/>
        <v/>
      </c>
      <c r="AB199" s="118" t="str">
        <f t="shared" si="74"/>
        <v/>
      </c>
      <c r="AC199" s="83" t="str">
        <f t="shared" si="3"/>
        <v/>
      </c>
      <c r="AD199" s="83" t="str">
        <f>IF('JOURNÉE 1'!AG200="","",'JOURNÉE 1'!AG200)</f>
        <v/>
      </c>
      <c r="AE199" s="455" t="str">
        <f t="shared" si="4"/>
        <v/>
      </c>
      <c r="AF199" s="85" t="str">
        <f t="shared" si="67"/>
        <v/>
      </c>
      <c r="AG199" s="85" t="str">
        <f t="shared" si="6"/>
        <v/>
      </c>
      <c r="AH199" s="85"/>
      <c r="AI199" s="85"/>
      <c r="AJ199" s="87"/>
      <c r="AK199" s="136"/>
      <c r="AL199" s="276" t="str">
        <f t="shared" si="7"/>
        <v/>
      </c>
      <c r="AM199" s="87" t="str">
        <f t="shared" si="8"/>
        <v/>
      </c>
      <c r="AN199" s="471" t="str">
        <f t="shared" si="68"/>
        <v/>
      </c>
      <c r="AO199" s="471" t="str">
        <f t="shared" si="10"/>
        <v/>
      </c>
      <c r="AP199" s="457" t="str">
        <f t="shared" si="11"/>
        <v/>
      </c>
      <c r="AQ199" s="270" t="str">
        <f>IF('JOURNÉE 1'!AP200="","",'JOURNÉE 1'!AP200)</f>
        <v/>
      </c>
      <c r="AR199" s="270" t="str">
        <f>IF('JOURNÉE 1'!AT200="","",'JOURNÉE 1'!AT200)</f>
        <v/>
      </c>
      <c r="AS199" s="270" t="str">
        <f t="shared" si="61"/>
        <v/>
      </c>
      <c r="AT199" s="270" t="str">
        <f t="shared" si="13"/>
        <v/>
      </c>
      <c r="AU199" s="270"/>
      <c r="AV199" s="286"/>
      <c r="AW199" s="270"/>
      <c r="AX199" s="270"/>
      <c r="AY199" s="270" t="str">
        <f t="shared" si="69"/>
        <v/>
      </c>
      <c r="AZ199" s="271" t="str">
        <f t="shared" si="15"/>
        <v/>
      </c>
      <c r="BA199" s="272" t="str">
        <f t="shared" si="16"/>
        <v/>
      </c>
      <c r="BB199" s="273" t="str">
        <f t="shared" si="75"/>
        <v/>
      </c>
      <c r="BC199" s="472" t="str">
        <f t="shared" si="18"/>
        <v/>
      </c>
      <c r="BD199" s="273"/>
      <c r="BE199" s="278" t="str">
        <f t="shared" si="19"/>
        <v/>
      </c>
      <c r="BF199" s="1639"/>
      <c r="BG199" s="1639"/>
      <c r="BH199" s="1823" t="str">
        <f>IF('JOURNÉE 1'!K200=0,"",'JOURNÉE 1'!K200)</f>
        <v/>
      </c>
      <c r="BI199" s="1815" t="str">
        <f>IF(ISBLANK('JOURNÉE 2'!K196),"",'JOURNÉE 2'!K196)</f>
        <v/>
      </c>
      <c r="BJ199" s="1817" t="str">
        <f>IF(BW199="","",BW199)</f>
        <v/>
      </c>
      <c r="BK199" s="483"/>
      <c r="BL199" s="11"/>
      <c r="BM199" s="1513" t="str">
        <f>IF(OR(C199="",C200=""),"",CONCATENATE(C199,C200))</f>
        <v/>
      </c>
      <c r="BN199" s="1606" t="str">
        <f>IF(OR('JOURNÉE 1'!C200="",'JOURNÉE 1'!C201=""),"",CONCATENATE('JOURNÉE 1'!C200,'JOURNÉE 1'!C201))</f>
        <v/>
      </c>
      <c r="BO199" s="1606" t="str">
        <f>IF(I199="","",I199)</f>
        <v/>
      </c>
      <c r="BP199" s="1855">
        <f>IF(ISNA(VLOOKUP(BM199,'JOURNÉE 1'!$BI$10:$BK$257,2,FALSE)),"",VLOOKUP(BM199,'JOURNÉE 1'!$BI$10:$BK$257,2,FALSE))</f>
        <v>0</v>
      </c>
      <c r="BQ199" s="1606" t="str">
        <f>IF(BO199="","",MIN(BO199:BP199))</f>
        <v/>
      </c>
      <c r="BR199" s="1851" t="str">
        <f>IF(BS199="","",MIN(BS199:BT199))</f>
        <v/>
      </c>
      <c r="BS199" s="1606" t="str">
        <f>IF('JOURNÉE 1'!L200=0,"",'JOURNÉE 1'!L200)</f>
        <v/>
      </c>
      <c r="BT199" s="1809" t="str">
        <f>IF(ISNA(VLOOKUP(BN199,'JOURNÉE 2'!$BE$10:$BF$257,2,FALSE)),"",VLOOKUP(BN199,'JOURNÉE 2'!$BE$10:$BF$257,2,FALSE))</f>
        <v/>
      </c>
      <c r="BU199" s="1606" t="str">
        <f>IF(BT199=BR199,"",BR199)</f>
        <v/>
      </c>
      <c r="BV199" s="1795" t="str">
        <f>IF(BP199=BQ199,"",BQ199)</f>
        <v/>
      </c>
      <c r="BW199" s="1797"/>
      <c r="BX199" s="474" t="str">
        <f t="shared" si="20"/>
        <v/>
      </c>
      <c r="BY199" s="475" t="str">
        <f>IF('JOURNÉE 1'!C200=0,"",'JOURNÉE 1'!C200)</f>
        <v/>
      </c>
      <c r="BZ199" s="7">
        <v>191</v>
      </c>
      <c r="CA199" s="1445" t="s">
        <v>146</v>
      </c>
      <c r="CB199" s="1446">
        <v>13.8</v>
      </c>
      <c r="CC199" s="1447" t="s">
        <v>692</v>
      </c>
      <c r="CD199" s="17" t="s">
        <v>666</v>
      </c>
      <c r="CE199" s="882" t="str">
        <f t="shared" si="70"/>
        <v>MAX2</v>
      </c>
      <c r="CF199" s="878" t="s">
        <v>696</v>
      </c>
      <c r="CG199" s="7"/>
      <c r="CH199" s="94"/>
      <c r="CI199" s="1301" t="str">
        <f>IF(ISNA(VLOOKUP(CA199,'JOURNÉE 1'!$C$10:$AC$257,27,FALSE)),"",VLOOKUP(CA199,'JOURNÉE 1'!$C$10:$AC$257,27,FALSE))</f>
        <v/>
      </c>
      <c r="CJ199" s="465">
        <f>IF(ISNA(VLOOKUP(CA199,'JOURNÉE 2'!$C$10:$V$259,20,FALSE)),"",VLOOKUP(CA199,'JOURNÉE 2'!$C$10:$V$259,20,FALSE))</f>
        <v>77</v>
      </c>
      <c r="CK199" s="1263">
        <f t="shared" si="48"/>
        <v>77</v>
      </c>
      <c r="CL199" s="1266">
        <v>79</v>
      </c>
      <c r="CM199" s="476">
        <v>85</v>
      </c>
      <c r="CN199" s="476" t="s">
        <v>2029</v>
      </c>
      <c r="CO199" s="476">
        <v>77</v>
      </c>
      <c r="CP199" s="476"/>
      <c r="CQ199" s="476"/>
      <c r="CR199" s="476"/>
      <c r="CS199" s="476"/>
      <c r="CT199" s="476"/>
      <c r="CU199" s="477"/>
      <c r="CV199" s="476"/>
      <c r="CW199" s="1270"/>
      <c r="CX199" s="11"/>
      <c r="CY199" s="1551"/>
      <c r="CZ199" s="7" t="str">
        <f>IF('JOURNÉE 2'!C104="","",'JOURNÉE 2'!C104)</f>
        <v/>
      </c>
      <c r="DA199" s="7" t="str">
        <f t="shared" si="51"/>
        <v/>
      </c>
      <c r="DB199" s="7" t="str">
        <f>IF('JOURNÉE 2'!V104=0,"",'JOURNÉE 2'!V104)</f>
        <v/>
      </c>
      <c r="DC199" s="7" t="str">
        <f>IF('JOURNÉE 2'!AJ104=0,"",'JOURNÉE 2'!AJ104)</f>
        <v/>
      </c>
      <c r="DD199" s="17" t="str">
        <f>IF(ISNA(VLOOKUP(BX103,'JOURNÉE 1'!$C$82:$AP$105,1,FALSE)),"",VLOOKUP(BX103,'JOURNÉE 1'!$C$82:$AP$105,1,FALSE))</f>
        <v/>
      </c>
      <c r="DE199" s="7" t="str">
        <f t="array" ref="DE199">IFERROR(INDEX(DD$153:DD$176,SMALL(IF(FREQUENCY(IF(DD$153:DD$200&lt;&gt;"",MATCH(DD$153:DD$200,DD$153:DD$200,0),""),ROW(DD$153:DD$200)-153)&gt;1,ROW(DD$153:DD$200)-153,""),ROW(A47))),"")</f>
        <v/>
      </c>
      <c r="DF199" s="468" t="str">
        <f t="array" ref="DF199">IF(DE199="","",MIN(IF(CZ$153:CZ$200=$DE199,DB$153:DB$200,"")))</f>
        <v/>
      </c>
      <c r="DG199" s="468" t="str">
        <f t="array" ref="DG199">IF(DE199="","",MIN(IF(CZ$153:CZ$200=$DE199,DC$153:DC$200,"")))</f>
        <v/>
      </c>
      <c r="DH199" s="7" t="str">
        <f>IF(ISNA(VLOOKUP(DD199,'JOURNÉE 2'!$C$82:$V$105,16,FALSE)),"",VLOOKUP(DD199,'JOURNÉE 2'!$C$82:$V$105,16,FALSE))</f>
        <v/>
      </c>
      <c r="DI199" s="7" t="str">
        <f>IF(ISNA(VLOOKUP(DD199,'JOURNÉE 2'!$C$82:$AJ$105,26,FALSE)),"",VLOOKUP(DD199,'JOURNÉE 2'!$C$82:$AJ$105,26,FALSE))</f>
        <v/>
      </c>
      <c r="DJ199" s="7" t="str">
        <f t="shared" si="24"/>
        <v/>
      </c>
      <c r="DK199" s="7" t="str">
        <f t="shared" si="25"/>
        <v/>
      </c>
      <c r="DL199" s="7" t="str">
        <f t="shared" si="26"/>
        <v/>
      </c>
      <c r="DM199" s="468" t="str">
        <f t="shared" si="27"/>
        <v/>
      </c>
      <c r="DN199" s="7" t="str">
        <f t="shared" si="28"/>
        <v/>
      </c>
      <c r="DO199" s="7"/>
      <c r="DP199" s="7"/>
      <c r="DQ199" s="7"/>
      <c r="DR199" s="11"/>
      <c r="DS199" s="475"/>
      <c r="DT199" s="7"/>
      <c r="DU199" s="7"/>
      <c r="DV199" s="7" t="str">
        <f>IF(DT199="","",IF(DT199=0,"",IF(DT199="AB","",RANK(DT199,$DT$9:$DT$151,1)+COUNTIF($DT$9:DT199,DT199)-1)))</f>
        <v/>
      </c>
      <c r="DW199" s="7"/>
      <c r="DX199" s="7"/>
      <c r="DY199" s="7"/>
      <c r="DZ199" s="7"/>
      <c r="EA199" s="7" t="str">
        <f>IF(DY199="","",IF(DY199=0,"",IF(DY199="AB","",RANK(DY199,$DY$9:$DY$151,1)+COUNTIF($DY$9:DY199,DY199)-1)))</f>
        <v/>
      </c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</row>
    <row r="200" spans="1:163" ht="15.75" customHeight="1" thickBot="1" x14ac:dyDescent="0.45">
      <c r="A200" s="1639"/>
      <c r="B200" s="1483"/>
      <c r="C200" s="232" t="str">
        <f>IF(ISBLANK('JOURNÉE 2'!C201),"",'JOURNÉE 2'!C201)</f>
        <v/>
      </c>
      <c r="D200" s="98" t="str">
        <f>IF(ISBLANK('JOURNÉE 2'!D201),"",'JOURNÉE 2'!D201)</f>
        <v/>
      </c>
      <c r="E200" s="98" t="str">
        <f>IF(ISBLANK('JOURNÉE 2'!E201),"",'JOURNÉE 2'!E201)</f>
        <v/>
      </c>
      <c r="F200" s="87" t="str">
        <f>IF(ISBLANK('JOURNÉE 2'!F201),"",'JOURNÉE 2'!F201)</f>
        <v/>
      </c>
      <c r="G200" s="87" t="str">
        <f>IF(ISBLANK('JOURNÉE 2'!G201),"",'JOURNÉE 2'!G201)</f>
        <v/>
      </c>
      <c r="H200" s="470" t="str">
        <f>IF(ISBLANK('JOURNÉE 2'!I201),"",'JOURNÉE 2'!I201)</f>
        <v/>
      </c>
      <c r="I200" s="1833"/>
      <c r="J200" s="1465"/>
      <c r="K200" s="1465"/>
      <c r="L200" s="1465"/>
      <c r="M200" s="87"/>
      <c r="N200" s="87"/>
      <c r="O200" s="87"/>
      <c r="P200" s="87"/>
      <c r="Q200" s="1847"/>
      <c r="R200" s="1465"/>
      <c r="S200" s="1465"/>
      <c r="T200" s="1833"/>
      <c r="U200" s="1465"/>
      <c r="V200" s="1465"/>
      <c r="W200" s="279" t="str">
        <f>IF(ISBLANK('JOURNÉE 2'!U201),"",'JOURNÉE 2'!U201)</f>
        <v/>
      </c>
      <c r="X200" s="83" t="str">
        <f t="shared" si="0"/>
        <v/>
      </c>
      <c r="Y200" s="140" t="str">
        <f>IF('JOURNÉE 1'!AB201=0,"",'JOURNÉE 1'!AB201)</f>
        <v/>
      </c>
      <c r="Z200" s="83" t="str">
        <f t="shared" si="1"/>
        <v/>
      </c>
      <c r="AA200" s="83" t="str">
        <f t="shared" si="71"/>
        <v/>
      </c>
      <c r="AB200" s="118" t="str">
        <f t="shared" si="74"/>
        <v/>
      </c>
      <c r="AC200" s="83" t="str">
        <f t="shared" si="3"/>
        <v/>
      </c>
      <c r="AD200" s="83" t="str">
        <f>IF('JOURNÉE 1'!AG201="","",'JOURNÉE 1'!AG201)</f>
        <v/>
      </c>
      <c r="AE200" s="455" t="str">
        <f t="shared" si="4"/>
        <v/>
      </c>
      <c r="AF200" s="85" t="str">
        <f t="shared" si="67"/>
        <v/>
      </c>
      <c r="AG200" s="85" t="str">
        <f t="shared" si="6"/>
        <v/>
      </c>
      <c r="AH200" s="85"/>
      <c r="AI200" s="85"/>
      <c r="AJ200" s="87"/>
      <c r="AK200" s="136"/>
      <c r="AL200" s="276" t="str">
        <f t="shared" si="7"/>
        <v/>
      </c>
      <c r="AM200" s="87" t="str">
        <f t="shared" si="8"/>
        <v/>
      </c>
      <c r="AN200" s="471" t="str">
        <f t="shared" si="68"/>
        <v/>
      </c>
      <c r="AO200" s="471" t="str">
        <f t="shared" si="10"/>
        <v/>
      </c>
      <c r="AP200" s="457" t="str">
        <f t="shared" si="11"/>
        <v/>
      </c>
      <c r="AQ200" s="270" t="str">
        <f>IF('JOURNÉE 1'!AP201="","",'JOURNÉE 1'!AP201)</f>
        <v/>
      </c>
      <c r="AR200" s="270" t="str">
        <f>IF('JOURNÉE 1'!AT201="","",'JOURNÉE 1'!AT201)</f>
        <v/>
      </c>
      <c r="AS200" s="270" t="str">
        <f t="shared" si="61"/>
        <v/>
      </c>
      <c r="AT200" s="270" t="str">
        <f t="shared" si="13"/>
        <v/>
      </c>
      <c r="AU200" s="270"/>
      <c r="AV200" s="286"/>
      <c r="AW200" s="270"/>
      <c r="AX200" s="270"/>
      <c r="AY200" s="270" t="str">
        <f t="shared" si="69"/>
        <v/>
      </c>
      <c r="AZ200" s="271" t="str">
        <f t="shared" si="15"/>
        <v/>
      </c>
      <c r="BA200" s="272" t="str">
        <f t="shared" si="16"/>
        <v/>
      </c>
      <c r="BB200" s="273" t="str">
        <f t="shared" si="75"/>
        <v/>
      </c>
      <c r="BC200" s="472" t="str">
        <f t="shared" si="18"/>
        <v/>
      </c>
      <c r="BD200" s="273"/>
      <c r="BE200" s="278" t="str">
        <f t="shared" si="19"/>
        <v/>
      </c>
      <c r="BF200" s="1639"/>
      <c r="BG200" s="1639"/>
      <c r="BH200" s="1833"/>
      <c r="BI200" s="1465"/>
      <c r="BJ200" s="1849"/>
      <c r="BK200" s="483"/>
      <c r="BL200" s="11"/>
      <c r="BM200" s="1723"/>
      <c r="BN200" s="1528"/>
      <c r="BO200" s="1528"/>
      <c r="BP200" s="1528"/>
      <c r="BQ200" s="1528"/>
      <c r="BR200" s="1852"/>
      <c r="BS200" s="1528"/>
      <c r="BT200" s="1514"/>
      <c r="BU200" s="1528"/>
      <c r="BV200" s="1796"/>
      <c r="BW200" s="1798"/>
      <c r="BX200" s="474" t="str">
        <f t="shared" si="20"/>
        <v/>
      </c>
      <c r="BY200" s="475" t="str">
        <f>IF('JOURNÉE 1'!C201=0,"",'JOURNÉE 1'!C201)</f>
        <v/>
      </c>
      <c r="BZ200" s="7">
        <v>192</v>
      </c>
      <c r="CA200" s="1445" t="s">
        <v>147</v>
      </c>
      <c r="CB200" s="1446">
        <v>15.6</v>
      </c>
      <c r="CC200" s="1447" t="s">
        <v>693</v>
      </c>
      <c r="CD200" s="17" t="s">
        <v>666</v>
      </c>
      <c r="CE200" s="882" t="str">
        <f t="shared" si="70"/>
        <v>MAX2</v>
      </c>
      <c r="CF200" s="878" t="s">
        <v>698</v>
      </c>
      <c r="CG200" s="7"/>
      <c r="CH200" s="94"/>
      <c r="CI200" s="1301" t="str">
        <f>IF(ISNA(VLOOKUP(CA200,'JOURNÉE 1'!$C$10:$AC$257,27,FALSE)),"",VLOOKUP(CA200,'JOURNÉE 1'!$C$10:$AC$257,27,FALSE))</f>
        <v/>
      </c>
      <c r="CJ200" s="465" t="str">
        <f>IF(ISNA(VLOOKUP(CA200,'JOURNÉE 2'!$C$10:$V$259,20,FALSE)),"",VLOOKUP(CA200,'JOURNÉE 2'!$C$10:$V$259,20,FALSE))</f>
        <v/>
      </c>
      <c r="CK200" s="1263" t="str">
        <f t="shared" si="48"/>
        <v/>
      </c>
      <c r="CL200" s="1266" t="s">
        <v>2029</v>
      </c>
      <c r="CM200" s="476" t="s">
        <v>2029</v>
      </c>
      <c r="CN200" s="476" t="s">
        <v>2029</v>
      </c>
      <c r="CO200" s="476" t="s">
        <v>2029</v>
      </c>
      <c r="CP200" s="476"/>
      <c r="CQ200" s="476"/>
      <c r="CR200" s="476"/>
      <c r="CS200" s="476"/>
      <c r="CT200" s="476"/>
      <c r="CU200" s="477"/>
      <c r="CV200" s="476"/>
      <c r="CW200" s="1270"/>
      <c r="CX200" s="11"/>
      <c r="CY200" s="1776"/>
      <c r="CZ200" s="252" t="str">
        <f>IF('JOURNÉE 2'!C105="","",'JOURNÉE 2'!C105)</f>
        <v/>
      </c>
      <c r="DA200" s="252" t="str">
        <f t="shared" si="51"/>
        <v/>
      </c>
      <c r="DB200" s="252" t="str">
        <f>IF('JOURNÉE 2'!V105=0,"",'JOURNÉE 2'!V105)</f>
        <v/>
      </c>
      <c r="DC200" s="252" t="str">
        <f>IF('JOURNÉE 2'!AJ105=0,"",'JOURNÉE 2'!AJ105)</f>
        <v/>
      </c>
      <c r="DD200" s="1021" t="str">
        <f>IF(ISNA(VLOOKUP(BX104,'JOURNÉE 1'!$C$82:$AP$105,1,FALSE)),"",VLOOKUP(BX104,'JOURNÉE 1'!$C$82:$AP$105,1,FALSE))</f>
        <v/>
      </c>
      <c r="DE200" s="252" t="str">
        <f t="array" ref="DE200">IFERROR(INDEX(DD$153:DD$176,SMALL(IF(FREQUENCY(IF(DD$153:DD$200&lt;&gt;"",MATCH(DD$153:DD$200,DD$153:DD$200,0),""),ROW(DD$153:DD$200)-153)&gt;1,ROW(DD$153:DD$200)-153,""),ROW(A48))),"")</f>
        <v/>
      </c>
      <c r="DF200" s="502" t="str">
        <f t="array" ref="DF200">IF(DE200="","",MIN(IF(CZ$153:CZ$200=$DE200,DB$153:DB$200,"")))</f>
        <v/>
      </c>
      <c r="DG200" s="502" t="str">
        <f t="array" ref="DG200">IF(DE200="","",MIN(IF(CZ$153:CZ$200=$DE200,DC$153:DC$200,"")))</f>
        <v/>
      </c>
      <c r="DH200" s="252" t="str">
        <f>IF(ISNA(VLOOKUP(DD200,'JOURNÉE 2'!$C$82:$V$105,16,FALSE)),"",VLOOKUP(DD200,'JOURNÉE 2'!$C$82:$V$105,16,FALSE))</f>
        <v/>
      </c>
      <c r="DI200" s="252" t="str">
        <f>IF(ISNA(VLOOKUP(DD200,'JOURNÉE 2'!$C$82:$AJ$105,26,FALSE)),"",VLOOKUP(DD200,'JOURNÉE 2'!$C$82:$AJ$105,26,FALSE))</f>
        <v/>
      </c>
      <c r="DJ200" s="252" t="str">
        <f t="shared" si="24"/>
        <v/>
      </c>
      <c r="DK200" s="252" t="str">
        <f t="shared" si="25"/>
        <v/>
      </c>
      <c r="DL200" s="252" t="str">
        <f t="shared" si="26"/>
        <v/>
      </c>
      <c r="DM200" s="502" t="str">
        <f t="shared" si="27"/>
        <v/>
      </c>
      <c r="DN200" s="252" t="str">
        <f t="shared" si="28"/>
        <v/>
      </c>
      <c r="DO200" s="252"/>
      <c r="DP200" s="252"/>
      <c r="DQ200" s="252"/>
      <c r="DR200" s="253"/>
      <c r="DS200" s="475"/>
      <c r="DT200" s="7"/>
      <c r="DU200" s="7"/>
      <c r="DV200" s="7" t="str">
        <f>IF(DT200="","",IF(DT200=0,"",IF(DT200="AB","",RANK(DT200,$DT$9:$DT$151,1)+COUNTIF($DT$9:DT200,DT200)-1)))</f>
        <v/>
      </c>
      <c r="DW200" s="7"/>
      <c r="DX200" s="7"/>
      <c r="DY200" s="7"/>
      <c r="DZ200" s="7"/>
      <c r="EA200" s="7" t="str">
        <f>IF(DY200="","",IF(DY200=0,"",IF(DY200="AB","",RANK(DY200,$DY$9:$DY$151,1)+COUNTIF($DY$9:DY200,DY200)-1)))</f>
        <v/>
      </c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</row>
    <row r="201" spans="1:163" ht="15.75" customHeight="1" x14ac:dyDescent="0.4">
      <c r="A201" s="1639"/>
      <c r="B201" s="1830"/>
      <c r="C201" s="232" t="str">
        <f>IF(ISBLANK('JOURNÉE 2'!C202),"",'JOURNÉE 2'!C202)</f>
        <v/>
      </c>
      <c r="D201" s="98" t="str">
        <f>IF(ISBLANK('JOURNÉE 2'!D202),"",'JOURNÉE 2'!D202)</f>
        <v/>
      </c>
      <c r="E201" s="98" t="str">
        <f>IF(ISBLANK('JOURNÉE 2'!E202),"",'JOURNÉE 2'!E202)</f>
        <v/>
      </c>
      <c r="F201" s="87" t="str">
        <f>IF(ISBLANK('JOURNÉE 2'!F202),"",'JOURNÉE 2'!F202)</f>
        <v/>
      </c>
      <c r="G201" s="87" t="str">
        <f>IF(ISBLANK('JOURNÉE 2'!G202),"",'JOURNÉE 2'!G202)</f>
        <v/>
      </c>
      <c r="H201" s="470" t="str">
        <f>IF(ISBLANK('JOURNÉE 2'!I202),"",'JOURNÉE 2'!I202)</f>
        <v/>
      </c>
      <c r="I201" s="1823" t="str">
        <f>IF(ISBLANK('JOURNÉE 2'!K202),"",'JOURNÉE 2'!K202)</f>
        <v/>
      </c>
      <c r="J201" s="1815" t="str">
        <f>IF(OR(I201="",I201=0,I201=999),"",I201)</f>
        <v/>
      </c>
      <c r="K201" s="1815" t="str">
        <f>IF('JOURNÉE 1'!K202=0,"",'JOURNÉE 1'!K202)</f>
        <v/>
      </c>
      <c r="L201" s="1815" t="str">
        <f>IF(OR(K201="",K201=0,K201=999),"",K201)</f>
        <v/>
      </c>
      <c r="M201" s="87"/>
      <c r="N201" s="87"/>
      <c r="O201" s="87"/>
      <c r="P201" s="87"/>
      <c r="Q201" s="1846" t="str">
        <f>IF(I201="","",I201-$BE$5)</f>
        <v/>
      </c>
      <c r="R201" s="1815" t="str">
        <f>IF(I201="","",RANK(I201,($I$9:$K$260),1))</f>
        <v/>
      </c>
      <c r="S201" s="1815" t="str">
        <f>IF(R201&gt;20,"",IF(R201&lt;=190,40-((R201-1)*2),1))</f>
        <v/>
      </c>
      <c r="T201" s="1845" t="str">
        <f>IF(OR(I201=""),"",RANK(I201,($I$183:$I$212),1))</f>
        <v/>
      </c>
      <c r="U201" s="1485" t="str">
        <f>IF(OR(K201=""),"",RANK(K201,($K$183:$K$212),1))</f>
        <v/>
      </c>
      <c r="V201" s="1466" t="str">
        <f>IF(T201="","",IF(T201&gt;3,"",IF(T201=1,I201,IF(T201=2,I201,IF(T201=3,I201)))))</f>
        <v/>
      </c>
      <c r="W201" s="279" t="str">
        <f>IF(ISBLANK('JOURNÉE 2'!U202),"",'JOURNÉE 2'!U202)</f>
        <v/>
      </c>
      <c r="X201" s="83" t="str">
        <f t="shared" si="0"/>
        <v/>
      </c>
      <c r="Y201" s="140" t="str">
        <f>IF('JOURNÉE 1'!AB202=0,"",'JOURNÉE 1'!AB202)</f>
        <v/>
      </c>
      <c r="Z201" s="83" t="str">
        <f t="shared" si="1"/>
        <v/>
      </c>
      <c r="AA201" s="83" t="str">
        <f t="shared" si="71"/>
        <v/>
      </c>
      <c r="AB201" s="118" t="str">
        <f t="shared" si="74"/>
        <v/>
      </c>
      <c r="AC201" s="83" t="str">
        <f t="shared" si="3"/>
        <v/>
      </c>
      <c r="AD201" s="83" t="str">
        <f>IF('JOURNÉE 1'!AG202="","",'JOURNÉE 1'!AG202)</f>
        <v/>
      </c>
      <c r="AE201" s="455" t="str">
        <f t="shared" si="4"/>
        <v/>
      </c>
      <c r="AF201" s="471" t="str">
        <f t="shared" ref="AF201:AF240" si="76">IF(AC201="","",RANK(AC201,$AC$9:$AC$260,1))</f>
        <v/>
      </c>
      <c r="AG201" s="471" t="str">
        <f t="shared" si="6"/>
        <v/>
      </c>
      <c r="AH201" s="471"/>
      <c r="AI201" s="471"/>
      <c r="AJ201" s="83"/>
      <c r="AK201" s="140"/>
      <c r="AL201" s="276" t="str">
        <f t="shared" si="7"/>
        <v/>
      </c>
      <c r="AM201" s="83" t="str">
        <f t="shared" si="8"/>
        <v/>
      </c>
      <c r="AN201" s="471" t="str">
        <f t="shared" ref="AN201:AN240" si="77">IF(BC201="","",RANK(BC201,$BC$9:$BC$260,1))</f>
        <v/>
      </c>
      <c r="AO201" s="471" t="str">
        <f t="shared" si="10"/>
        <v/>
      </c>
      <c r="AP201" s="457" t="str">
        <f t="shared" si="11"/>
        <v/>
      </c>
      <c r="AQ201" s="270" t="str">
        <f>IF('JOURNÉE 1'!AP202="","",'JOURNÉE 1'!AP202)</f>
        <v/>
      </c>
      <c r="AR201" s="270" t="str">
        <f>IF('JOURNÉE 1'!AT202="","",'JOURNÉE 1'!AT202)</f>
        <v/>
      </c>
      <c r="AS201" s="270" t="str">
        <f t="shared" si="61"/>
        <v/>
      </c>
      <c r="AT201" s="270" t="str">
        <f t="shared" si="13"/>
        <v/>
      </c>
      <c r="AU201" s="270"/>
      <c r="AV201" s="286"/>
      <c r="AW201" s="270"/>
      <c r="AX201" s="270"/>
      <c r="AY201" s="270" t="str">
        <f t="shared" ref="AY201:AY240" si="78">IF(AL201="","",RANK(AL201,($AL$9:$AL$260),1))</f>
        <v/>
      </c>
      <c r="AZ201" s="271" t="str">
        <f t="shared" si="15"/>
        <v/>
      </c>
      <c r="BA201" s="272" t="str">
        <f t="shared" si="16"/>
        <v/>
      </c>
      <c r="BB201" s="273" t="str">
        <f t="shared" si="75"/>
        <v/>
      </c>
      <c r="BC201" s="472" t="str">
        <f t="shared" si="18"/>
        <v/>
      </c>
      <c r="BD201" s="273"/>
      <c r="BE201" s="278" t="str">
        <f t="shared" si="19"/>
        <v/>
      </c>
      <c r="BF201" s="1639"/>
      <c r="BG201" s="1639"/>
      <c r="BH201" s="1823" t="str">
        <f>IF('JOURNÉE 1'!K202=0,"",'JOURNÉE 1'!K202)</f>
        <v/>
      </c>
      <c r="BI201" s="1815" t="str">
        <f>IF(ISBLANK('JOURNÉE 2'!K198),"",'JOURNÉE 2'!K198)</f>
        <v/>
      </c>
      <c r="BJ201" s="1817" t="str">
        <f>IF(BW201="","",BW201)</f>
        <v/>
      </c>
      <c r="BK201" s="277"/>
      <c r="BL201" s="11"/>
      <c r="BM201" s="1513" t="str">
        <f>IF(OR(C201="",C202=""),"",CONCATENATE(C201,C202))</f>
        <v/>
      </c>
      <c r="BN201" s="1606" t="str">
        <f>IF(OR('JOURNÉE 1'!C202="",'JOURNÉE 1'!C203=""),"",CONCATENATE('JOURNÉE 1'!C202,'JOURNÉE 1'!C203))</f>
        <v/>
      </c>
      <c r="BO201" s="1606" t="str">
        <f>IF(I201="","",I201)</f>
        <v/>
      </c>
      <c r="BP201" s="1855">
        <f>IF(ISNA(VLOOKUP(BM201,'JOURNÉE 1'!$BI$10:$BK$257,2,FALSE)),"",VLOOKUP(BM201,'JOURNÉE 1'!$BI$10:$BK$257,2,FALSE))</f>
        <v>0</v>
      </c>
      <c r="BQ201" s="1606" t="str">
        <f>IF(BO201="","",MIN(BO201:BP201))</f>
        <v/>
      </c>
      <c r="BR201" s="1851" t="str">
        <f>IF(BS201="","",MIN(BS201:BT201))</f>
        <v/>
      </c>
      <c r="BS201" s="1606" t="str">
        <f>IF('JOURNÉE 1'!L202=0,"",'JOURNÉE 1'!L202)</f>
        <v/>
      </c>
      <c r="BT201" s="1809" t="str">
        <f>IF(ISNA(VLOOKUP(BN201,'JOURNÉE 2'!$BE$10:$BF$257,2,FALSE)),"",VLOOKUP(BN201,'JOURNÉE 2'!$BE$10:$BF$257,2,FALSE))</f>
        <v/>
      </c>
      <c r="BU201" s="1606" t="str">
        <f>IF(BT201=BR201,"",BR201)</f>
        <v/>
      </c>
      <c r="BV201" s="1853" t="str">
        <f>IF(BP201=BQ201,"",BQ201)</f>
        <v/>
      </c>
      <c r="BW201" s="1797"/>
      <c r="BX201" s="474" t="str">
        <f t="shared" si="20"/>
        <v/>
      </c>
      <c r="BY201" s="475" t="str">
        <f>IF('JOURNÉE 1'!C202=0,"",'JOURNÉE 1'!C202)</f>
        <v/>
      </c>
      <c r="BZ201" s="7">
        <v>193</v>
      </c>
      <c r="CA201" s="1445" t="s">
        <v>694</v>
      </c>
      <c r="CB201" s="1446">
        <v>36</v>
      </c>
      <c r="CC201" s="1447" t="s">
        <v>695</v>
      </c>
      <c r="CD201" s="17" t="s">
        <v>666</v>
      </c>
      <c r="CE201" s="882" t="str">
        <f t="shared" ref="CE201:CE264" si="79">IF(CB201="","",IF(CB201&lt;=9.9,"MAX1",IF(AND(CB201&gt;9.9,CB201&lt;=23.9),"MAX2",IF(CB201&gt;23.9,"MAX3",""))))</f>
        <v>MAX3</v>
      </c>
      <c r="CF201" s="878" t="s">
        <v>700</v>
      </c>
      <c r="CG201" s="7"/>
      <c r="CH201" s="94"/>
      <c r="CI201" s="1301" t="str">
        <f>IF(ISNA(VLOOKUP(CA201,'JOURNÉE 1'!$C$10:$AC$257,27,FALSE)),"",VLOOKUP(CA201,'JOURNÉE 1'!$C$10:$AC$257,27,FALSE))</f>
        <v/>
      </c>
      <c r="CJ201" s="465" t="str">
        <f>IF(ISNA(VLOOKUP(CA201,'JOURNÉE 2'!$C$10:$V$259,20,FALSE)),"",VLOOKUP(CA201,'JOURNÉE 2'!$C$10:$V$259,20,FALSE))</f>
        <v/>
      </c>
      <c r="CK201" s="1263" t="str">
        <f t="shared" si="48"/>
        <v/>
      </c>
      <c r="CL201" s="1266" t="s">
        <v>2029</v>
      </c>
      <c r="CM201" s="476" t="s">
        <v>2029</v>
      </c>
      <c r="CN201" s="476" t="s">
        <v>2029</v>
      </c>
      <c r="CO201" s="476" t="s">
        <v>2029</v>
      </c>
      <c r="CP201" s="476"/>
      <c r="CQ201" s="476"/>
      <c r="CR201" s="476"/>
      <c r="CS201" s="476"/>
      <c r="CT201" s="476"/>
      <c r="CU201" s="477"/>
      <c r="CV201" s="476"/>
      <c r="CW201" s="1270"/>
      <c r="CX201" s="11"/>
      <c r="CY201" s="1792" t="s">
        <v>708</v>
      </c>
      <c r="CZ201" s="7" t="str">
        <f>IF('JOURNÉE 1'!C106="","",'JOURNÉE 1'!C106)</f>
        <v>44240.07.0147</v>
      </c>
      <c r="DA201" s="7" t="str">
        <f t="shared" ref="DA201:DA218" si="80">IF(CZ201="","",CONCATENATE(CZ201,"-J1"))</f>
        <v>44240.07.0147-J1</v>
      </c>
      <c r="DB201" s="7">
        <f>IF('JOURNÉE 1'!AC106=0,"",'JOURNÉE 1'!AC106)</f>
        <v>86</v>
      </c>
      <c r="DC201" s="7">
        <f>IF('JOURNÉE 1'!AP106=0,"",'JOURNÉE 1'!AP106)</f>
        <v>70.5</v>
      </c>
      <c r="DD201" s="17" t="str">
        <f>IF(ISNA(VLOOKUP(BY105,'JOURNÉE 2'!$C$106:$AJ$123,1,FALSE)),"",VLOOKUP(BY105,'JOURNÉE 2'!$C$106:$AJ$123,1,FALSE))</f>
        <v/>
      </c>
      <c r="DE201" s="7" t="str">
        <f t="array" ref="DE201">IFERROR(INDEX(DD$201:DD$218,SMALL(IF(FREQUENCY(IF(DD$201:DD$236&lt;&gt;"",MATCH(DD$201:DD$236,DD$201:DD$236,0),""),ROW(DD$201:DD$236)-201)&gt;1,ROW(DD$201:DD$236)-201,""),ROW(A1))),"")</f>
        <v/>
      </c>
      <c r="DF201" s="527" t="str">
        <f t="array" ref="DF201">IF(DE201="","",MIN(IF(CZ$201:CZ$236=$DE201,DB$201:DB$236,"")))</f>
        <v/>
      </c>
      <c r="DG201" s="7" t="str">
        <f t="array" ref="DG201">IF(DE201="","",MIN(IF(CZ$201:CZ$236=$DE201,DC$201:DC$236,"")))</f>
        <v/>
      </c>
      <c r="DH201" s="7" t="str">
        <f>IF(ISNA(VLOOKUP(BY201,'JOURNÉE 1'!$C$106:$AC$123,24,FALSE)),"",VLOOKUP(BY201,'JOURNÉE 1'!$C$106:$AC$123,24,FALSE))</f>
        <v/>
      </c>
      <c r="DI201" s="7" t="str">
        <f>IF(ISNA(VLOOKUP(DD201,'JOURNÉE 1'!$C$106:$AP$123,35,FALSE)),"",VLOOKUP(DD201,'JOURNÉE 1'!$C$106:$AP$123,35,FALSE))</f>
        <v/>
      </c>
      <c r="DJ201" s="7" t="str">
        <f t="shared" si="24"/>
        <v>44240.07.0147</v>
      </c>
      <c r="DK201" s="7">
        <f t="shared" si="25"/>
        <v>86</v>
      </c>
      <c r="DL201" s="7" t="str">
        <f t="shared" si="26"/>
        <v/>
      </c>
      <c r="DM201" s="468">
        <f t="shared" si="27"/>
        <v>70.5</v>
      </c>
      <c r="DN201" s="7" t="str">
        <f t="shared" si="28"/>
        <v/>
      </c>
      <c r="DO201" s="7"/>
      <c r="DP201" s="219">
        <f ca="1">IF(COUNTIF($EI$9:$EI$80,"&gt;1")&lt;1,"",SMALL($EI$9:$EI$80,1+COUNTIF($EI$9:$EI$80,0)))</f>
        <v>71</v>
      </c>
      <c r="DQ201" s="219">
        <f ca="1">IF(COUNTIF($EL$9:$EL$80,"&gt;1")&lt;1,"",SMALL($EL$9:$EL$80,1+COUNTIF($EL$9:$EL$80,0)))</f>
        <v>70.5</v>
      </c>
      <c r="DR201" s="11" t="s">
        <v>140</v>
      </c>
      <c r="DS201" s="475"/>
      <c r="DT201" s="7"/>
      <c r="DU201" s="7"/>
      <c r="DV201" s="7" t="str">
        <f>IF(DT201="","",IF(DT201=0,"",IF(DT201="AB","",RANK(DT201,$DT$9:$DT$151,1)+COUNTIF($DT$9:DT201,DT201)-1)))</f>
        <v/>
      </c>
      <c r="DW201" s="7"/>
      <c r="DX201" s="7"/>
      <c r="DY201" s="7"/>
      <c r="DZ201" s="7"/>
      <c r="EA201" s="7" t="str">
        <f>IF(DY201="","",IF(DY201=0,"",IF(DY201="AB","",RANK(DY201,$DY$9:$DY$151,1)+COUNTIF($DY$9:DY201,DY201)-1)))</f>
        <v/>
      </c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</row>
    <row r="202" spans="1:163" ht="15.75" customHeight="1" x14ac:dyDescent="0.4">
      <c r="A202" s="1639"/>
      <c r="B202" s="1483"/>
      <c r="C202" s="232" t="str">
        <f>IF(ISBLANK('JOURNÉE 2'!C203),"",'JOURNÉE 2'!C203)</f>
        <v/>
      </c>
      <c r="D202" s="98" t="str">
        <f>IF(ISBLANK('JOURNÉE 2'!D203),"",'JOURNÉE 2'!D203)</f>
        <v/>
      </c>
      <c r="E202" s="98" t="str">
        <f>IF(ISBLANK('JOURNÉE 2'!E203),"",'JOURNÉE 2'!E203)</f>
        <v/>
      </c>
      <c r="F202" s="87" t="str">
        <f>IF(ISBLANK('JOURNÉE 2'!F203),"",'JOURNÉE 2'!F203)</f>
        <v/>
      </c>
      <c r="G202" s="87" t="str">
        <f>IF(ISBLANK('JOURNÉE 2'!G203),"",'JOURNÉE 2'!G203)</f>
        <v/>
      </c>
      <c r="H202" s="470" t="str">
        <f>IF(ISBLANK('JOURNÉE 2'!I203),"",'JOURNÉE 2'!I203)</f>
        <v/>
      </c>
      <c r="I202" s="1833"/>
      <c r="J202" s="1465"/>
      <c r="K202" s="1465"/>
      <c r="L202" s="1465"/>
      <c r="M202" s="87"/>
      <c r="N202" s="87"/>
      <c r="O202" s="87"/>
      <c r="P202" s="87"/>
      <c r="Q202" s="1847"/>
      <c r="R202" s="1465"/>
      <c r="S202" s="1465"/>
      <c r="T202" s="1833"/>
      <c r="U202" s="1465"/>
      <c r="V202" s="1465"/>
      <c r="W202" s="279" t="str">
        <f>IF(ISBLANK('JOURNÉE 2'!U203),"",'JOURNÉE 2'!U203)</f>
        <v/>
      </c>
      <c r="X202" s="83" t="str">
        <f t="shared" si="0"/>
        <v/>
      </c>
      <c r="Y202" s="140" t="str">
        <f>IF('JOURNÉE 1'!AB203=0,"",'JOURNÉE 1'!AB203)</f>
        <v/>
      </c>
      <c r="Z202" s="83" t="str">
        <f t="shared" si="1"/>
        <v/>
      </c>
      <c r="AA202" s="83" t="str">
        <f t="shared" ref="AA202:AA240" si="81">IF(OR(ISBLANK(AC202),AC202=""),"",RANK(AC202,($AC$9:$AC$260),1))</f>
        <v/>
      </c>
      <c r="AB202" s="118" t="str">
        <f t="shared" si="74"/>
        <v/>
      </c>
      <c r="AC202" s="83" t="str">
        <f t="shared" si="3"/>
        <v/>
      </c>
      <c r="AD202" s="83" t="str">
        <f>IF('JOURNÉE 1'!AG203="","",'JOURNÉE 1'!AG203)</f>
        <v/>
      </c>
      <c r="AE202" s="455" t="str">
        <f t="shared" si="4"/>
        <v/>
      </c>
      <c r="AF202" s="471" t="str">
        <f t="shared" si="76"/>
        <v/>
      </c>
      <c r="AG202" s="471" t="str">
        <f t="shared" si="6"/>
        <v/>
      </c>
      <c r="AH202" s="471"/>
      <c r="AI202" s="471"/>
      <c r="AJ202" s="83"/>
      <c r="AK202" s="140"/>
      <c r="AL202" s="276" t="str">
        <f t="shared" si="7"/>
        <v/>
      </c>
      <c r="AM202" s="83" t="str">
        <f t="shared" si="8"/>
        <v/>
      </c>
      <c r="AN202" s="471" t="str">
        <f t="shared" si="77"/>
        <v/>
      </c>
      <c r="AO202" s="471" t="str">
        <f t="shared" si="10"/>
        <v/>
      </c>
      <c r="AP202" s="457" t="str">
        <f t="shared" si="11"/>
        <v/>
      </c>
      <c r="AQ202" s="270" t="str">
        <f>IF('JOURNÉE 1'!AP203="","",'JOURNÉE 1'!AP203)</f>
        <v/>
      </c>
      <c r="AR202" s="270" t="str">
        <f>IF('JOURNÉE 1'!AT203="","",'JOURNÉE 1'!AT203)</f>
        <v/>
      </c>
      <c r="AS202" s="270" t="str">
        <f t="shared" si="61"/>
        <v/>
      </c>
      <c r="AT202" s="270" t="str">
        <f t="shared" si="13"/>
        <v/>
      </c>
      <c r="AU202" s="270"/>
      <c r="AV202" s="286"/>
      <c r="AW202" s="270"/>
      <c r="AX202" s="270"/>
      <c r="AY202" s="270" t="str">
        <f t="shared" si="78"/>
        <v/>
      </c>
      <c r="AZ202" s="271" t="str">
        <f t="shared" si="15"/>
        <v/>
      </c>
      <c r="BA202" s="272" t="str">
        <f t="shared" si="16"/>
        <v/>
      </c>
      <c r="BB202" s="273" t="str">
        <f t="shared" si="75"/>
        <v/>
      </c>
      <c r="BC202" s="319" t="str">
        <f t="shared" si="18"/>
        <v/>
      </c>
      <c r="BD202" s="273"/>
      <c r="BE202" s="278" t="str">
        <f t="shared" si="19"/>
        <v/>
      </c>
      <c r="BF202" s="1639"/>
      <c r="BG202" s="1639"/>
      <c r="BH202" s="1833"/>
      <c r="BI202" s="1579"/>
      <c r="BJ202" s="1581"/>
      <c r="BK202" s="506"/>
      <c r="BL202" s="11"/>
      <c r="BM202" s="1723"/>
      <c r="BN202" s="1528"/>
      <c r="BO202" s="1528"/>
      <c r="BP202" s="1528"/>
      <c r="BQ202" s="1528"/>
      <c r="BR202" s="1852"/>
      <c r="BS202" s="1528"/>
      <c r="BT202" s="1514"/>
      <c r="BU202" s="1528"/>
      <c r="BV202" s="1860"/>
      <c r="BW202" s="1798"/>
      <c r="BX202" s="474" t="str">
        <f t="shared" si="20"/>
        <v/>
      </c>
      <c r="BY202" s="475" t="str">
        <f>IF('JOURNÉE 1'!C203=0,"",'JOURNÉE 1'!C203)</f>
        <v/>
      </c>
      <c r="BZ202" s="7">
        <v>194</v>
      </c>
      <c r="CA202" s="1445" t="s">
        <v>1885</v>
      </c>
      <c r="CB202" s="1446">
        <v>36</v>
      </c>
      <c r="CC202" s="1447" t="s">
        <v>1903</v>
      </c>
      <c r="CD202" s="17" t="s">
        <v>666</v>
      </c>
      <c r="CE202" s="882" t="str">
        <f t="shared" si="79"/>
        <v>MAX3</v>
      </c>
      <c r="CF202" s="878" t="s">
        <v>702</v>
      </c>
      <c r="CG202" s="7"/>
      <c r="CH202" s="94"/>
      <c r="CI202" s="1301" t="str">
        <f>IF(ISNA(VLOOKUP(CA202,'JOURNÉE 1'!$C$10:$AC$257,27,FALSE)),"",VLOOKUP(CA202,'JOURNÉE 1'!$C$10:$AC$257,27,FALSE))</f>
        <v/>
      </c>
      <c r="CJ202" s="465" t="str">
        <f>IF(ISNA(VLOOKUP(CA202,'JOURNÉE 2'!$C$10:$V$259,20,FALSE)),"",VLOOKUP(CA202,'JOURNÉE 2'!$C$10:$V$259,20,FALSE))</f>
        <v/>
      </c>
      <c r="CK202" s="1263" t="str">
        <f t="shared" si="48"/>
        <v/>
      </c>
      <c r="CL202" s="1266" t="s">
        <v>2029</v>
      </c>
      <c r="CM202" s="476" t="s">
        <v>2029</v>
      </c>
      <c r="CN202" s="476" t="s">
        <v>2029</v>
      </c>
      <c r="CO202" s="476" t="s">
        <v>2029</v>
      </c>
      <c r="CP202" s="476"/>
      <c r="CQ202" s="476"/>
      <c r="CR202" s="476"/>
      <c r="CS202" s="476"/>
      <c r="CT202" s="476"/>
      <c r="CU202" s="477"/>
      <c r="CV202" s="476"/>
      <c r="CW202" s="1270"/>
      <c r="CX202" s="11"/>
      <c r="CY202" s="1551"/>
      <c r="CZ202" s="7" t="str">
        <f>IF('JOURNÉE 1'!C107="","",'JOURNÉE 1'!C107)</f>
        <v>44240.24.0011</v>
      </c>
      <c r="DA202" s="7" t="str">
        <f t="shared" si="80"/>
        <v>44240.24.0011-J1</v>
      </c>
      <c r="DB202" s="7">
        <f>IF('JOURNÉE 1'!AC107=0,"",'JOURNÉE 1'!AC107)</f>
        <v>83</v>
      </c>
      <c r="DC202" s="7">
        <f>IF('JOURNÉE 1'!AP107=0,"",'JOURNÉE 1'!AP107)</f>
        <v>47</v>
      </c>
      <c r="DD202" s="17" t="str">
        <f>IF(ISNA(VLOOKUP(BY106,'JOURNÉE 2'!$C$106:$AJ$123,1,FALSE)),"",VLOOKUP(BY106,'JOURNÉE 2'!$C$106:$AJ$123,1,FALSE))</f>
        <v/>
      </c>
      <c r="DE202" s="7" t="str">
        <f t="array" ref="DE202">IFERROR(INDEX(DD$201:DD$218,SMALL(IF(FREQUENCY(IF(DD$201:DD$236&lt;&gt;"",MATCH(DD$201:DD$236,DD$201:DD$236,0),""),ROW(DD$201:DD$236)-201)&gt;1,ROW(DD$201:DD$236)-201,""),ROW(A2))),"")</f>
        <v/>
      </c>
      <c r="DF202" s="468" t="str">
        <f t="array" ref="DF202">IF(DE202="","",MIN(IF(CZ$201:CZ$236=$DE202,DB$201:DB$236,"")))</f>
        <v/>
      </c>
      <c r="DG202" s="7" t="str">
        <f t="array" ref="DG202">IF(DE202="","",MIN(IF(CZ$201:CZ$236=$DE202,DC$201:DC$236,"")))</f>
        <v/>
      </c>
      <c r="DH202" s="7" t="str">
        <f>IF(ISNA(VLOOKUP(BY202,'JOURNÉE 1'!$C$106:$AC$123,24,FALSE)),"",VLOOKUP(BY202,'JOURNÉE 1'!$C$106:$AC$123,24,FALSE))</f>
        <v/>
      </c>
      <c r="DI202" s="7" t="str">
        <f>IF(ISNA(VLOOKUP(DD202,'JOURNÉE 1'!$C$106:$AP$123,35,FALSE)),"",VLOOKUP(DD202,'JOURNÉE 1'!$C$106:$AP$123,35,FALSE))</f>
        <v/>
      </c>
      <c r="DJ202" s="7" t="str">
        <f t="shared" si="24"/>
        <v>44240.24.0011</v>
      </c>
      <c r="DK202" s="7">
        <f t="shared" si="25"/>
        <v>83</v>
      </c>
      <c r="DL202" s="7" t="str">
        <f t="shared" si="26"/>
        <v/>
      </c>
      <c r="DM202" s="468">
        <f t="shared" si="27"/>
        <v>47</v>
      </c>
      <c r="DN202" s="7" t="str">
        <f t="shared" si="28"/>
        <v/>
      </c>
      <c r="DO202" s="7"/>
      <c r="DP202" s="7">
        <f ca="1">IF(COUNTIF($EI$9:$EI$80,"&gt;1")&lt;2,"",SMALL($EI$9:$EI$80,2+COUNTIF($EI$9:$EI$80,0)))</f>
        <v>77</v>
      </c>
      <c r="DQ202" s="7">
        <f ca="1">IF(COUNTIF($EL$9:$EL$80,"&gt;1")&lt;2,"",SMALL($EL$9:$EL$80,2+COUNTIF($EL$9:$EL$80,0)))</f>
        <v>90</v>
      </c>
      <c r="DR202" s="11"/>
      <c r="DS202" s="475"/>
      <c r="DT202" s="7"/>
      <c r="DU202" s="7"/>
      <c r="DV202" s="7" t="str">
        <f>IF(DT202="","",IF(DT202=0,"",IF(DT202="AB","",RANK(DT202,$DT$9:$DT$151,1)+COUNTIF($DT$9:DT202,DT202)-1)))</f>
        <v/>
      </c>
      <c r="DW202" s="7"/>
      <c r="DX202" s="7"/>
      <c r="DY202" s="7"/>
      <c r="DZ202" s="7"/>
      <c r="EA202" s="7" t="str">
        <f>IF(DY202="","",IF(DY202=0,"",IF(DY202="AB","",RANK(DY202,$DY$9:$DY$151,1)+COUNTIF($DY$9:DY202,DY202)-1)))</f>
        <v/>
      </c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</row>
    <row r="203" spans="1:163" ht="15.75" customHeight="1" x14ac:dyDescent="0.4">
      <c r="A203" s="1639"/>
      <c r="B203" s="1941"/>
      <c r="C203" s="232" t="str">
        <f>IF(ISBLANK('JOURNÉE 2'!C204),"",'JOURNÉE 2'!C204)</f>
        <v/>
      </c>
      <c r="D203" s="98" t="str">
        <f>IF(ISBLANK('JOURNÉE 2'!D204),"",'JOURNÉE 2'!D204)</f>
        <v/>
      </c>
      <c r="E203" s="98" t="str">
        <f>IF(ISBLANK('JOURNÉE 2'!E204),"",'JOURNÉE 2'!E204)</f>
        <v/>
      </c>
      <c r="F203" s="87" t="str">
        <f>IF(ISBLANK('JOURNÉE 2'!F204),"",'JOURNÉE 2'!F204)</f>
        <v/>
      </c>
      <c r="G203" s="87" t="str">
        <f>IF(ISBLANK('JOURNÉE 2'!G204),"",'JOURNÉE 2'!G204)</f>
        <v/>
      </c>
      <c r="H203" s="470" t="str">
        <f>IF(ISBLANK('JOURNÉE 2'!I204),"",'JOURNÉE 2'!I204)</f>
        <v/>
      </c>
      <c r="I203" s="1834" t="str">
        <f>IF(ISBLANK('JOURNÉE 2'!K204),"",'JOURNÉE 2'!K204)</f>
        <v/>
      </c>
      <c r="J203" s="1466" t="str">
        <f>IF(OR(I203="",I203=0,I203=999),"",I203)</f>
        <v/>
      </c>
      <c r="K203" s="1466" t="str">
        <f>IF('JOURNÉE 1'!K204=0,"",'JOURNÉE 1'!K204)</f>
        <v/>
      </c>
      <c r="L203" s="1936" t="str">
        <f>IF(OR(K203="",K203=0,K203=999),"",K203)</f>
        <v/>
      </c>
      <c r="M203" s="88"/>
      <c r="N203" s="88"/>
      <c r="O203" s="88"/>
      <c r="P203" s="88"/>
      <c r="Q203" s="1850" t="str">
        <f>IF(I203="","",I203-$BE$5)</f>
        <v/>
      </c>
      <c r="R203" s="1485" t="str">
        <f>IF(I203="","",RANK(I203,($I$9:$K$260),1))</f>
        <v/>
      </c>
      <c r="S203" s="1485" t="str">
        <f>IF(R203&gt;20,"",IF(R203&lt;=190,40-((R203-1)*2),1))</f>
        <v/>
      </c>
      <c r="T203" s="1845" t="str">
        <f>IF(OR(I203=""),"",RANK(I203,($I$183:$I$212),1))</f>
        <v/>
      </c>
      <c r="U203" s="1485" t="str">
        <f>IF(OR(K203=""),"",RANK(K203,($K$183:$K$212),1))</f>
        <v/>
      </c>
      <c r="V203" s="1485" t="str">
        <f>IF(T203="","",IF(T203&gt;3,"",IF(T203=1,I203,IF(T203=2,I203,IF(T203=3,I203)))))</f>
        <v/>
      </c>
      <c r="W203" s="279" t="str">
        <f>IF(ISBLANK('JOURNÉE 2'!U204),"",'JOURNÉE 2'!U204)</f>
        <v/>
      </c>
      <c r="X203" s="83" t="str">
        <f t="shared" si="0"/>
        <v/>
      </c>
      <c r="Y203" s="140" t="str">
        <f>IF('JOURNÉE 1'!AB204=0,"",'JOURNÉE 1'!AB204)</f>
        <v/>
      </c>
      <c r="Z203" s="83" t="str">
        <f t="shared" si="1"/>
        <v/>
      </c>
      <c r="AA203" s="118" t="str">
        <f t="shared" si="81"/>
        <v/>
      </c>
      <c r="AB203" s="118" t="str">
        <f t="shared" si="74"/>
        <v/>
      </c>
      <c r="AC203" s="118" t="str">
        <f t="shared" si="3"/>
        <v/>
      </c>
      <c r="AD203" s="83" t="str">
        <f>IF('JOURNÉE 1'!AG204="","",'JOURNÉE 1'!AG204)</f>
        <v/>
      </c>
      <c r="AE203" s="455" t="str">
        <f t="shared" si="4"/>
        <v/>
      </c>
      <c r="AF203" s="282" t="str">
        <f t="shared" si="76"/>
        <v/>
      </c>
      <c r="AG203" s="282" t="str">
        <f t="shared" si="6"/>
        <v/>
      </c>
      <c r="AH203" s="282"/>
      <c r="AI203" s="282"/>
      <c r="AJ203" s="88"/>
      <c r="AK203" s="149"/>
      <c r="AL203" s="276" t="str">
        <f t="shared" si="7"/>
        <v/>
      </c>
      <c r="AM203" s="88" t="str">
        <f t="shared" si="8"/>
        <v/>
      </c>
      <c r="AN203" s="482" t="str">
        <f t="shared" si="77"/>
        <v/>
      </c>
      <c r="AO203" s="482" t="str">
        <f t="shared" si="10"/>
        <v/>
      </c>
      <c r="AP203" s="457" t="str">
        <f t="shared" si="11"/>
        <v/>
      </c>
      <c r="AQ203" s="270" t="str">
        <f>IF('JOURNÉE 1'!AP204="","",'JOURNÉE 1'!AP204)</f>
        <v/>
      </c>
      <c r="AR203" s="270" t="str">
        <f>IF('JOURNÉE 1'!AT204="","",'JOURNÉE 1'!AT204)</f>
        <v/>
      </c>
      <c r="AS203" s="284" t="str">
        <f t="shared" si="61"/>
        <v/>
      </c>
      <c r="AT203" s="284" t="str">
        <f t="shared" si="13"/>
        <v/>
      </c>
      <c r="AU203" s="284"/>
      <c r="AV203" s="285"/>
      <c r="AW203" s="284"/>
      <c r="AX203" s="284"/>
      <c r="AY203" s="284" t="str">
        <f t="shared" si="78"/>
        <v/>
      </c>
      <c r="AZ203" s="327" t="str">
        <f t="shared" si="15"/>
        <v/>
      </c>
      <c r="BA203" s="328" t="str">
        <f t="shared" si="16"/>
        <v/>
      </c>
      <c r="BB203" s="273" t="str">
        <f t="shared" si="75"/>
        <v/>
      </c>
      <c r="BC203" s="458" t="str">
        <f t="shared" si="18"/>
        <v/>
      </c>
      <c r="BD203" s="273"/>
      <c r="BE203" s="278" t="str">
        <f t="shared" si="19"/>
        <v/>
      </c>
      <c r="BF203" s="1639"/>
      <c r="BG203" s="1639"/>
      <c r="BH203" s="1823" t="str">
        <f>IF('JOURNÉE 1'!K204=0,"",'JOURNÉE 1'!K204)</f>
        <v/>
      </c>
      <c r="BI203" s="1856" t="str">
        <f>IF(ISBLANK('JOURNÉE 2'!K200),"",'JOURNÉE 2'!K200)</f>
        <v/>
      </c>
      <c r="BJ203" s="1858" t="str">
        <f>IF(BW203="","",BW203)</f>
        <v/>
      </c>
      <c r="BK203" s="528"/>
      <c r="BL203" s="11"/>
      <c r="BM203" s="1513" t="str">
        <f>IF(OR(C203="",C204=""),"",CONCATENATE(C203,C204))</f>
        <v/>
      </c>
      <c r="BN203" s="1606" t="str">
        <f>IF(OR('JOURNÉE 1'!C204="",'JOURNÉE 1'!C205=""),"",CONCATENATE('JOURNÉE 1'!C204,'JOURNÉE 1'!C205))</f>
        <v/>
      </c>
      <c r="BO203" s="1606" t="str">
        <f>IF(I203="","",I203)</f>
        <v/>
      </c>
      <c r="BP203" s="1855">
        <f>IF(ISNA(VLOOKUP(BM203,'JOURNÉE 1'!$BI$10:$BK$257,2,FALSE)),"",VLOOKUP(BM203,'JOURNÉE 1'!$BI$10:$BK$257,2,FALSE))</f>
        <v>0</v>
      </c>
      <c r="BQ203" s="1606" t="str">
        <f>IF(BO203="","",MIN(BO203:BP203))</f>
        <v/>
      </c>
      <c r="BR203" s="1851" t="str">
        <f>IF(BS203="","",MIN(BS203:BT203))</f>
        <v/>
      </c>
      <c r="BS203" s="1606" t="str">
        <f>IF('JOURNÉE 1'!L204=0,"",'JOURNÉE 1'!L204)</f>
        <v/>
      </c>
      <c r="BT203" s="1809" t="str">
        <f>IF(ISNA(VLOOKUP(BN203,'JOURNÉE 2'!$BE$10:$BF$257,2,FALSE)),"",VLOOKUP(BN203,'JOURNÉE 2'!$BE$10:$BF$257,2,FALSE))</f>
        <v/>
      </c>
      <c r="BU203" s="1606" t="str">
        <f>IF(BT203=BR203,"",BR203)</f>
        <v/>
      </c>
      <c r="BV203" s="1795" t="str">
        <f>IF(BP203=BQ203,"",BQ203)</f>
        <v/>
      </c>
      <c r="BW203" s="1797"/>
      <c r="BX203" s="474" t="str">
        <f t="shared" si="20"/>
        <v/>
      </c>
      <c r="BY203" s="475" t="str">
        <f>IF('JOURNÉE 1'!C204=0,"",'JOURNÉE 1'!C204)</f>
        <v/>
      </c>
      <c r="BZ203" s="7">
        <v>195</v>
      </c>
      <c r="CA203" s="1445" t="s">
        <v>1664</v>
      </c>
      <c r="CB203" s="1446">
        <v>36</v>
      </c>
      <c r="CC203" s="1447" t="s">
        <v>1666</v>
      </c>
      <c r="CD203" s="17" t="s">
        <v>666</v>
      </c>
      <c r="CE203" s="882" t="str">
        <f t="shared" si="79"/>
        <v>MAX3</v>
      </c>
      <c r="CF203" s="878" t="s">
        <v>704</v>
      </c>
      <c r="CG203" s="7"/>
      <c r="CH203" s="94"/>
      <c r="CI203" s="1301" t="str">
        <f>IF(ISNA(VLOOKUP(CA203,'JOURNÉE 1'!$C$10:$AC$257,27,FALSE)),"",VLOOKUP(CA203,'JOURNÉE 1'!$C$10:$AC$257,27,FALSE))</f>
        <v/>
      </c>
      <c r="CJ203" s="465" t="str">
        <f>IF(ISNA(VLOOKUP(CA203,'JOURNÉE 2'!$C$10:$V$259,20,FALSE)),"",VLOOKUP(CA203,'JOURNÉE 2'!$C$10:$V$259,20,FALSE))</f>
        <v/>
      </c>
      <c r="CK203" s="1263" t="str">
        <f t="shared" si="48"/>
        <v/>
      </c>
      <c r="CL203" s="1266" t="s">
        <v>2029</v>
      </c>
      <c r="CM203" s="476" t="s">
        <v>2029</v>
      </c>
      <c r="CN203" s="476" t="s">
        <v>2029</v>
      </c>
      <c r="CO203" s="476" t="s">
        <v>2029</v>
      </c>
      <c r="CP203" s="476"/>
      <c r="CQ203" s="476"/>
      <c r="CR203" s="476"/>
      <c r="CS203" s="476"/>
      <c r="CT203" s="476"/>
      <c r="CU203" s="477"/>
      <c r="CV203" s="476"/>
      <c r="CW203" s="1270"/>
      <c r="CX203" s="11"/>
      <c r="CY203" s="1551"/>
      <c r="CZ203" s="7" t="str">
        <f>IF('JOURNÉE 1'!C108="","",'JOURNÉE 1'!C108)</f>
        <v>44240.07.0035</v>
      </c>
      <c r="DA203" s="7" t="str">
        <f t="shared" si="80"/>
        <v>44240.07.0035-J1</v>
      </c>
      <c r="DB203" s="7" t="str">
        <f>IF('JOURNÉE 1'!AC108=0,"",'JOURNÉE 1'!AC108)</f>
        <v/>
      </c>
      <c r="DC203" s="7" t="str">
        <f>IF('JOURNÉE 1'!AP108=0,"",'JOURNÉE 1'!AP108)</f>
        <v/>
      </c>
      <c r="DD203" s="17" t="str">
        <f>IF(ISNA(VLOOKUP(BY107,'JOURNÉE 2'!$C$106:$AJ$123,1,FALSE)),"",VLOOKUP(BY107,'JOURNÉE 2'!$C$106:$AJ$123,1,FALSE))</f>
        <v/>
      </c>
      <c r="DE203" s="7" t="str">
        <f t="array" ref="DE203">IFERROR(INDEX(DD$201:DD$218,SMALL(IF(FREQUENCY(IF(DD$201:DD$236&lt;&gt;"",MATCH(DD$201:DD$236,DD$201:DD$236,0),""),ROW(DD$201:DD$236)-201)&gt;1,ROW(DD$201:DD$236)-201,""),ROW(A3))),"")</f>
        <v/>
      </c>
      <c r="DF203" s="468" t="str">
        <f t="array" ref="DF203">IF(DE203="","",MIN(IF(CZ$201:CZ$236=$DE203,DB$201:DB$236,"")))</f>
        <v/>
      </c>
      <c r="DG203" s="7" t="str">
        <f t="array" ref="DG203">IF(DE203="","",MIN(IF(CZ$201:CZ$236=$DE203,DC$201:DC$236,"")))</f>
        <v/>
      </c>
      <c r="DH203" s="7" t="str">
        <f>IF(ISNA(VLOOKUP(BY203,'JOURNÉE 1'!$C$106:$AC$123,24,FALSE)),"",VLOOKUP(BY203,'JOURNÉE 1'!$C$106:$AC$123,24,FALSE))</f>
        <v/>
      </c>
      <c r="DI203" s="7" t="str">
        <f>IF(ISNA(VLOOKUP(DD203,'JOURNÉE 1'!$C$106:$AP$123,35,FALSE)),"",VLOOKUP(DD203,'JOURNÉE 1'!$C$106:$AP$123,35,FALSE))</f>
        <v/>
      </c>
      <c r="DJ203" s="7" t="str">
        <f t="shared" si="24"/>
        <v>44240.07.0035</v>
      </c>
      <c r="DK203" s="7" t="str">
        <f t="shared" si="25"/>
        <v/>
      </c>
      <c r="DL203" s="7" t="str">
        <f t="shared" si="26"/>
        <v/>
      </c>
      <c r="DM203" s="468" t="str">
        <f t="shared" si="27"/>
        <v/>
      </c>
      <c r="DN203" s="7" t="str">
        <f t="shared" si="28"/>
        <v/>
      </c>
      <c r="DO203" s="7"/>
      <c r="DP203" s="7">
        <f ca="1">IF(COUNTIF($EI$9:$EI$80,"&gt;1")&lt;3,"",SMALL($EI$9:$EI$80,3+COUNTIF($EI$9:$EI$80,0)))</f>
        <v>80</v>
      </c>
      <c r="DQ203" s="7" t="str">
        <f ca="1">IF(COUNTIF($EL$9:$EL$80,"&gt;1")&lt;3,"",SMALL($EL$9:$EL$80,3+COUNTIF($EL$9:$EL$80,0)))</f>
        <v/>
      </c>
      <c r="DR203" s="11"/>
      <c r="DS203" s="475"/>
      <c r="DT203" s="7"/>
      <c r="DU203" s="7"/>
      <c r="DV203" s="7" t="str">
        <f>IF(DT203="","",IF(DT203=0,"",IF(DT203="AB","",RANK(DT203,$DT$9:$DT$151,1)+COUNTIF($DT$9:DT203,DT203)-1)))</f>
        <v/>
      </c>
      <c r="DW203" s="7"/>
      <c r="DX203" s="7"/>
      <c r="DY203" s="7"/>
      <c r="DZ203" s="7"/>
      <c r="EA203" s="7" t="str">
        <f>IF(DY203="","",IF(DY203=0,"",IF(DY203="AB","",RANK(DY203,$DY$9:$DY$151,1)+COUNTIF($DY$9:DY203,DY203)-1)))</f>
        <v/>
      </c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</row>
    <row r="204" spans="1:163" ht="15.75" customHeight="1" thickBot="1" x14ac:dyDescent="0.45">
      <c r="A204" s="1639"/>
      <c r="B204" s="1483"/>
      <c r="C204" s="232" t="str">
        <f>IF(ISBLANK('JOURNÉE 2'!C205),"",'JOURNÉE 2'!C205)</f>
        <v/>
      </c>
      <c r="D204" s="98" t="str">
        <f>IF(ISBLANK('JOURNÉE 2'!D205),"",'JOURNÉE 2'!D205)</f>
        <v/>
      </c>
      <c r="E204" s="98" t="str">
        <f>IF(ISBLANK('JOURNÉE 2'!E205),"",'JOURNÉE 2'!E205)</f>
        <v/>
      </c>
      <c r="F204" s="87" t="str">
        <f>IF(ISBLANK('JOURNÉE 2'!F205),"",'JOURNÉE 2'!F205)</f>
        <v/>
      </c>
      <c r="G204" s="87" t="str">
        <f>IF(ISBLANK('JOURNÉE 2'!G205),"",'JOURNÉE 2'!G205)</f>
        <v/>
      </c>
      <c r="H204" s="470" t="str">
        <f>IF(ISBLANK('JOURNÉE 2'!I205),"",'JOURNÉE 2'!I205)</f>
        <v/>
      </c>
      <c r="I204" s="1833"/>
      <c r="J204" s="1465"/>
      <c r="K204" s="1465"/>
      <c r="L204" s="1937"/>
      <c r="M204" s="87"/>
      <c r="N204" s="87"/>
      <c r="O204" s="87"/>
      <c r="P204" s="87"/>
      <c r="Q204" s="1847"/>
      <c r="R204" s="1465"/>
      <c r="S204" s="1465"/>
      <c r="T204" s="1833"/>
      <c r="U204" s="1465"/>
      <c r="V204" s="1465"/>
      <c r="W204" s="279" t="str">
        <f>IF(ISBLANK('JOURNÉE 2'!U205),"",'JOURNÉE 2'!U205)</f>
        <v/>
      </c>
      <c r="X204" s="83" t="str">
        <f t="shared" si="0"/>
        <v/>
      </c>
      <c r="Y204" s="140" t="str">
        <f>IF('JOURNÉE 1'!AB205=0,"",'JOURNÉE 1'!AB205)</f>
        <v/>
      </c>
      <c r="Z204" s="83" t="str">
        <f t="shared" si="1"/>
        <v/>
      </c>
      <c r="AA204" s="83" t="str">
        <f t="shared" si="81"/>
        <v/>
      </c>
      <c r="AB204" s="118" t="str">
        <f t="shared" si="74"/>
        <v/>
      </c>
      <c r="AC204" s="83" t="str">
        <f t="shared" si="3"/>
        <v/>
      </c>
      <c r="AD204" s="83" t="str">
        <f>IF('JOURNÉE 1'!AG205="","",'JOURNÉE 1'!AG205)</f>
        <v/>
      </c>
      <c r="AE204" s="455" t="str">
        <f t="shared" si="4"/>
        <v/>
      </c>
      <c r="AF204" s="85" t="str">
        <f t="shared" si="76"/>
        <v/>
      </c>
      <c r="AG204" s="85" t="str">
        <f t="shared" si="6"/>
        <v/>
      </c>
      <c r="AH204" s="85"/>
      <c r="AI204" s="85"/>
      <c r="AJ204" s="87"/>
      <c r="AK204" s="136"/>
      <c r="AL204" s="276" t="str">
        <f t="shared" si="7"/>
        <v/>
      </c>
      <c r="AM204" s="87" t="str">
        <f t="shared" si="8"/>
        <v/>
      </c>
      <c r="AN204" s="471" t="str">
        <f t="shared" si="77"/>
        <v/>
      </c>
      <c r="AO204" s="471" t="str">
        <f t="shared" si="10"/>
        <v/>
      </c>
      <c r="AP204" s="457" t="str">
        <f t="shared" si="11"/>
        <v/>
      </c>
      <c r="AQ204" s="270" t="str">
        <f>IF('JOURNÉE 1'!AP205="","",'JOURNÉE 1'!AP205)</f>
        <v/>
      </c>
      <c r="AR204" s="270" t="str">
        <f>IF('JOURNÉE 1'!AT205="","",'JOURNÉE 1'!AT205)</f>
        <v/>
      </c>
      <c r="AS204" s="270" t="str">
        <f t="shared" si="61"/>
        <v/>
      </c>
      <c r="AT204" s="270" t="str">
        <f t="shared" si="13"/>
        <v/>
      </c>
      <c r="AU204" s="270"/>
      <c r="AV204" s="286"/>
      <c r="AW204" s="270"/>
      <c r="AX204" s="284"/>
      <c r="AY204" s="270" t="str">
        <f t="shared" si="78"/>
        <v/>
      </c>
      <c r="AZ204" s="271" t="str">
        <f t="shared" si="15"/>
        <v/>
      </c>
      <c r="BA204" s="272" t="str">
        <f t="shared" si="16"/>
        <v/>
      </c>
      <c r="BB204" s="273" t="str">
        <f t="shared" si="75"/>
        <v/>
      </c>
      <c r="BC204" s="472" t="str">
        <f t="shared" si="18"/>
        <v/>
      </c>
      <c r="BD204" s="273"/>
      <c r="BE204" s="278" t="str">
        <f t="shared" si="19"/>
        <v/>
      </c>
      <c r="BF204" s="1639"/>
      <c r="BG204" s="1639"/>
      <c r="BH204" s="1833"/>
      <c r="BI204" s="1465"/>
      <c r="BJ204" s="1849"/>
      <c r="BK204" s="529"/>
      <c r="BL204" s="11"/>
      <c r="BM204" s="1723"/>
      <c r="BN204" s="1528"/>
      <c r="BO204" s="1528"/>
      <c r="BP204" s="1528"/>
      <c r="BQ204" s="1528"/>
      <c r="BR204" s="1852"/>
      <c r="BS204" s="1528"/>
      <c r="BT204" s="1514"/>
      <c r="BU204" s="1528"/>
      <c r="BV204" s="1796"/>
      <c r="BW204" s="1798"/>
      <c r="BX204" s="474" t="str">
        <f t="shared" si="20"/>
        <v/>
      </c>
      <c r="BY204" s="475" t="str">
        <f>IF('JOURNÉE 1'!C205=0,"",'JOURNÉE 1'!C205)</f>
        <v/>
      </c>
      <c r="BZ204" s="7">
        <v>196</v>
      </c>
      <c r="CA204" s="1445" t="s">
        <v>696</v>
      </c>
      <c r="CB204" s="1446">
        <v>36</v>
      </c>
      <c r="CC204" s="1447" t="s">
        <v>697</v>
      </c>
      <c r="CD204" s="17" t="s">
        <v>666</v>
      </c>
      <c r="CE204" s="882" t="str">
        <f t="shared" si="79"/>
        <v>MAX3</v>
      </c>
      <c r="CF204" s="878" t="s">
        <v>706</v>
      </c>
      <c r="CG204" s="7"/>
      <c r="CH204" s="94"/>
      <c r="CI204" s="1301" t="str">
        <f>IF(ISNA(VLOOKUP(CA204,'JOURNÉE 1'!$C$10:$AC$257,27,FALSE)),"",VLOOKUP(CA204,'JOURNÉE 1'!$C$10:$AC$257,27,FALSE))</f>
        <v/>
      </c>
      <c r="CJ204" s="465" t="str">
        <f>IF(ISNA(VLOOKUP(CA204,'JOURNÉE 2'!$C$10:$V$259,20,FALSE)),"",VLOOKUP(CA204,'JOURNÉE 2'!$C$10:$V$259,20,FALSE))</f>
        <v/>
      </c>
      <c r="CK204" s="1263" t="str">
        <f t="shared" si="48"/>
        <v/>
      </c>
      <c r="CL204" s="1266" t="s">
        <v>2029</v>
      </c>
      <c r="CM204" s="476" t="s">
        <v>2029</v>
      </c>
      <c r="CN204" s="476" t="s">
        <v>2029</v>
      </c>
      <c r="CO204" s="476" t="s">
        <v>2029</v>
      </c>
      <c r="CP204" s="476"/>
      <c r="CQ204" s="476"/>
      <c r="CR204" s="476"/>
      <c r="CS204" s="476"/>
      <c r="CT204" s="476"/>
      <c r="CU204" s="477"/>
      <c r="CV204" s="476"/>
      <c r="CW204" s="1270"/>
      <c r="CX204" s="11"/>
      <c r="CY204" s="1551"/>
      <c r="CZ204" s="7" t="str">
        <f>IF('JOURNÉE 1'!C109="","",'JOURNÉE 1'!C109)</f>
        <v>44240.09.0010</v>
      </c>
      <c r="DA204" s="7" t="str">
        <f t="shared" si="80"/>
        <v>44240.09.0010-J1</v>
      </c>
      <c r="DB204" s="7" t="str">
        <f>IF('JOURNÉE 1'!AC109=0,"",'JOURNÉE 1'!AC109)</f>
        <v/>
      </c>
      <c r="DC204" s="7" t="str">
        <f>IF('JOURNÉE 1'!AP109=0,"",'JOURNÉE 1'!AP109)</f>
        <v/>
      </c>
      <c r="DD204" s="17" t="str">
        <f>IF(ISNA(VLOOKUP(BY108,'JOURNÉE 2'!$C$106:$AJ$123,1,FALSE)),"",VLOOKUP(BY108,'JOURNÉE 2'!$C$106:$AJ$123,1,FALSE))</f>
        <v/>
      </c>
      <c r="DE204" s="7" t="str">
        <f t="array" ref="DE204">IFERROR(INDEX(DD$201:DD$218,SMALL(IF(FREQUENCY(IF(DD$201:DD$236&lt;&gt;"",MATCH(DD$201:DD$236,DD$201:DD$236,0),""),ROW(DD$201:DD$236)-201)&gt;1,ROW(DD$201:DD$236)-201,""),ROW(A4))),"")</f>
        <v/>
      </c>
      <c r="DF204" s="468" t="str">
        <f t="array" ref="DF204">IF(DE204="","",MIN(IF(CZ$201:CZ$236=$DE204,DB$201:DB$236,"")))</f>
        <v/>
      </c>
      <c r="DG204" s="7" t="str">
        <f t="array" ref="DG204">IF(DE204="","",MIN(IF(CZ$201:CZ$236=$DE204,DC$201:DC$236,"")))</f>
        <v/>
      </c>
      <c r="DH204" s="7" t="str">
        <f>IF(ISNA(VLOOKUP(BY204,'JOURNÉE 1'!$C$106:$AC$123,24,FALSE)),"",VLOOKUP(BY204,'JOURNÉE 1'!$C$106:$AC$123,24,FALSE))</f>
        <v/>
      </c>
      <c r="DI204" s="7" t="str">
        <f>IF(ISNA(VLOOKUP(DD204,'JOURNÉE 1'!$C$106:$AP$123,35,FALSE)),"",VLOOKUP(DD204,'JOURNÉE 1'!$C$106:$AP$123,35,FALSE))</f>
        <v/>
      </c>
      <c r="DJ204" s="7" t="str">
        <f t="shared" si="24"/>
        <v>44240.09.0010</v>
      </c>
      <c r="DK204" s="7" t="str">
        <f t="shared" si="25"/>
        <v/>
      </c>
      <c r="DL204" s="7" t="str">
        <f t="shared" si="26"/>
        <v/>
      </c>
      <c r="DM204" s="468" t="str">
        <f t="shared" si="27"/>
        <v/>
      </c>
      <c r="DN204" s="7" t="str">
        <f t="shared" si="28"/>
        <v/>
      </c>
      <c r="DO204" s="7"/>
      <c r="DP204" s="252">
        <f ca="1">IF(COUNTIF($EI$9:$EI$80,"&gt;1")&lt;4,"",SMALL($EI$9:$EI$80,4+COUNTIF($EI$9:$EI$80,0)))</f>
        <v>83</v>
      </c>
      <c r="DQ204" s="252" t="str">
        <f ca="1">IF(COUNTIF($EL$9:$EL$80,"&gt;1")&lt;4,"",SMALL($EL$9:$EL$80,4+COUNTIF($EL$9:$EL$80,0)))</f>
        <v/>
      </c>
      <c r="DR204" s="11"/>
      <c r="DS204" s="475"/>
      <c r="DT204" s="7"/>
      <c r="DU204" s="7"/>
      <c r="DV204" s="7" t="str">
        <f>IF(DT204="","",IF(DT204=0,"",IF(DT204="AB","",RANK(DT204,$DT$9:$DT$151,1)+COUNTIF($DT$9:DT204,DT204)-1)))</f>
        <v/>
      </c>
      <c r="DW204" s="7"/>
      <c r="DX204" s="7"/>
      <c r="DY204" s="7"/>
      <c r="DZ204" s="7"/>
      <c r="EA204" s="7" t="str">
        <f>IF(DY204="","",IF(DY204=0,"",IF(DY204="AB","",RANK(DY204,$DY$9:$DY$151,1)+COUNTIF($DY$9:DY204,DY204)-1)))</f>
        <v/>
      </c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</row>
    <row r="205" spans="1:163" ht="15.75" customHeight="1" x14ac:dyDescent="0.4">
      <c r="A205" s="1639"/>
      <c r="B205" s="1830"/>
      <c r="C205" s="232" t="str">
        <f>IF(ISBLANK('JOURNÉE 2'!C206),"",'JOURNÉE 2'!C206)</f>
        <v/>
      </c>
      <c r="D205" s="98" t="str">
        <f>IF(ISBLANK('JOURNÉE 2'!D206),"",'JOURNÉE 2'!D206)</f>
        <v/>
      </c>
      <c r="E205" s="98" t="str">
        <f>IF(ISBLANK('JOURNÉE 2'!E206),"",'JOURNÉE 2'!E206)</f>
        <v/>
      </c>
      <c r="F205" s="87" t="str">
        <f>IF(ISBLANK('JOURNÉE 2'!F206),"",'JOURNÉE 2'!F206)</f>
        <v/>
      </c>
      <c r="G205" s="87" t="str">
        <f>IF(ISBLANK('JOURNÉE 2'!G206),"",'JOURNÉE 2'!G206)</f>
        <v/>
      </c>
      <c r="H205" s="470" t="str">
        <f>IF(ISBLANK('JOURNÉE 2'!I206),"",'JOURNÉE 2'!I206)</f>
        <v/>
      </c>
      <c r="I205" s="1823" t="str">
        <f>IF(ISBLANK('JOURNÉE 2'!K206),"",'JOURNÉE 2'!K206)</f>
        <v/>
      </c>
      <c r="J205" s="1815" t="str">
        <f>IF(OR(I205="",I205=0,I205=999),"",I205)</f>
        <v/>
      </c>
      <c r="K205" s="1815" t="str">
        <f>IF('JOURNÉE 1'!K206=0,"",'JOURNÉE 1'!K206)</f>
        <v/>
      </c>
      <c r="L205" s="1942" t="str">
        <f>IF(OR(K205="",K205=0,K205=999),"",K205)</f>
        <v/>
      </c>
      <c r="M205" s="87"/>
      <c r="N205" s="87"/>
      <c r="O205" s="87"/>
      <c r="P205" s="91"/>
      <c r="Q205" s="1846" t="str">
        <f>IF(I205="","",I205-$BE$5)</f>
        <v/>
      </c>
      <c r="R205" s="1815" t="str">
        <f>IF(I205="","",RANK(I205,($I$9:$K$260),1))</f>
        <v/>
      </c>
      <c r="S205" s="1815" t="str">
        <f>IF(R205&gt;20,"",IF(R205&lt;=190,40-((R205-1)*2),1))</f>
        <v/>
      </c>
      <c r="T205" s="1845" t="str">
        <f>IF(OR(I205=""),"",RANK(I205,($I$183:$I$212),1))</f>
        <v/>
      </c>
      <c r="U205" s="1485" t="str">
        <f>IF(OR(K205=""),"",RANK(K205,($K$183:$K$212),1))</f>
        <v/>
      </c>
      <c r="V205" s="1485" t="str">
        <f>IF(T205="","",IF(T205&gt;3,"",IF(T205=1,I205,IF(T205=2,I205,IF(T205=3,I205)))))</f>
        <v/>
      </c>
      <c r="W205" s="279" t="str">
        <f>IF(ISBLANK('JOURNÉE 2'!U206),"",'JOURNÉE 2'!U206)</f>
        <v/>
      </c>
      <c r="X205" s="83" t="str">
        <f t="shared" si="0"/>
        <v/>
      </c>
      <c r="Y205" s="140" t="str">
        <f>IF('JOURNÉE 1'!AB206=0,"",'JOURNÉE 1'!AB206)</f>
        <v/>
      </c>
      <c r="Z205" s="83" t="str">
        <f t="shared" si="1"/>
        <v/>
      </c>
      <c r="AA205" s="83" t="str">
        <f t="shared" si="81"/>
        <v/>
      </c>
      <c r="AB205" s="118" t="str">
        <f t="shared" si="74"/>
        <v/>
      </c>
      <c r="AC205" s="83" t="str">
        <f t="shared" si="3"/>
        <v/>
      </c>
      <c r="AD205" s="83" t="str">
        <f>IF('JOURNÉE 1'!AG206="","",'JOURNÉE 1'!AG206)</f>
        <v/>
      </c>
      <c r="AE205" s="455" t="str">
        <f t="shared" si="4"/>
        <v/>
      </c>
      <c r="AF205" s="471" t="str">
        <f t="shared" si="76"/>
        <v/>
      </c>
      <c r="AG205" s="471" t="str">
        <f t="shared" si="6"/>
        <v/>
      </c>
      <c r="AH205" s="471"/>
      <c r="AI205" s="471"/>
      <c r="AJ205" s="83"/>
      <c r="AK205" s="140"/>
      <c r="AL205" s="276" t="str">
        <f t="shared" si="7"/>
        <v/>
      </c>
      <c r="AM205" s="83" t="str">
        <f t="shared" si="8"/>
        <v/>
      </c>
      <c r="AN205" s="471" t="str">
        <f t="shared" si="77"/>
        <v/>
      </c>
      <c r="AO205" s="471" t="str">
        <f t="shared" si="10"/>
        <v/>
      </c>
      <c r="AP205" s="457" t="str">
        <f t="shared" si="11"/>
        <v/>
      </c>
      <c r="AQ205" s="270" t="str">
        <f>IF('JOURNÉE 1'!AP206="","",'JOURNÉE 1'!AP206)</f>
        <v/>
      </c>
      <c r="AR205" s="270" t="str">
        <f>IF('JOURNÉE 1'!AT206="","",'JOURNÉE 1'!AT206)</f>
        <v/>
      </c>
      <c r="AS205" s="270" t="str">
        <f t="shared" si="61"/>
        <v/>
      </c>
      <c r="AT205" s="270" t="str">
        <f t="shared" si="13"/>
        <v/>
      </c>
      <c r="AU205" s="288"/>
      <c r="AV205" s="270"/>
      <c r="AW205" s="270"/>
      <c r="AX205" s="284"/>
      <c r="AY205" s="270" t="str">
        <f t="shared" si="78"/>
        <v/>
      </c>
      <c r="AZ205" s="271" t="str">
        <f t="shared" si="15"/>
        <v/>
      </c>
      <c r="BA205" s="272" t="str">
        <f t="shared" si="16"/>
        <v/>
      </c>
      <c r="BB205" s="273" t="str">
        <f t="shared" si="75"/>
        <v/>
      </c>
      <c r="BC205" s="472" t="str">
        <f t="shared" si="18"/>
        <v/>
      </c>
      <c r="BD205" s="273"/>
      <c r="BE205" s="278" t="str">
        <f t="shared" si="19"/>
        <v/>
      </c>
      <c r="BF205" s="1639"/>
      <c r="BG205" s="1639"/>
      <c r="BH205" s="1823" t="str">
        <f>IF('JOURNÉE 1'!K206=0,"",'JOURNÉE 1'!K206)</f>
        <v/>
      </c>
      <c r="BI205" s="1815" t="str">
        <f>IF(ISBLANK('JOURNÉE 2'!K202),"",'JOURNÉE 2'!K202)</f>
        <v/>
      </c>
      <c r="BJ205" s="1817" t="str">
        <f>IF(BW205="","",BW205)</f>
        <v/>
      </c>
      <c r="BK205" s="483"/>
      <c r="BL205" s="11"/>
      <c r="BM205" s="1513" t="str">
        <f>IF(OR(C205="",C206=""),"",CONCATENATE(C205,C206))</f>
        <v/>
      </c>
      <c r="BN205" s="1606" t="str">
        <f>IF(OR('JOURNÉE 1'!C206="",'JOURNÉE 1'!C207=""),"",CONCATENATE('JOURNÉE 1'!C206,'JOURNÉE 1'!C207))</f>
        <v/>
      </c>
      <c r="BO205" s="1606" t="str">
        <f>IF(I205="","",I205)</f>
        <v/>
      </c>
      <c r="BP205" s="1855">
        <f>IF(ISNA(VLOOKUP(BM205,'JOURNÉE 1'!$BI$10:$BK$257,2,FALSE)),"",VLOOKUP(BM205,'JOURNÉE 1'!$BI$10:$BK$257,2,FALSE))</f>
        <v>0</v>
      </c>
      <c r="BQ205" s="1606" t="str">
        <f>IF(BO205="","",MIN(BO205:BP205))</f>
        <v/>
      </c>
      <c r="BR205" s="1851" t="str">
        <f>IF(BS205="","",MIN(BS205:BT205))</f>
        <v/>
      </c>
      <c r="BS205" s="1606" t="str">
        <f>IF('JOURNÉE 1'!L206=0,"",'JOURNÉE 1'!L206)</f>
        <v/>
      </c>
      <c r="BT205" s="1809" t="str">
        <f>IF(ISNA(VLOOKUP(BN205,'JOURNÉE 2'!$BE$10:$BF$257,2,FALSE)),"",VLOOKUP(BN205,'JOURNÉE 2'!$BE$10:$BF$257,2,FALSE))</f>
        <v/>
      </c>
      <c r="BU205" s="1606" t="str">
        <f>IF(BT205=BR205,"",BR205)</f>
        <v/>
      </c>
      <c r="BV205" s="1795" t="str">
        <f>IF(BP205=BQ205,"",BQ205)</f>
        <v/>
      </c>
      <c r="BW205" s="1797"/>
      <c r="BX205" s="474" t="str">
        <f t="shared" si="20"/>
        <v/>
      </c>
      <c r="BY205" s="475" t="str">
        <f>IF('JOURNÉE 1'!C206=0,"",'JOURNÉE 1'!C206)</f>
        <v/>
      </c>
      <c r="BZ205" s="7">
        <v>197</v>
      </c>
      <c r="CA205" s="1445" t="s">
        <v>698</v>
      </c>
      <c r="CB205" s="1446">
        <v>36</v>
      </c>
      <c r="CC205" s="1447" t="s">
        <v>699</v>
      </c>
      <c r="CD205" s="17" t="s">
        <v>666</v>
      </c>
      <c r="CE205" s="882" t="str">
        <f t="shared" si="79"/>
        <v>MAX3</v>
      </c>
      <c r="CF205" s="878" t="s">
        <v>709</v>
      </c>
      <c r="CG205" s="7"/>
      <c r="CH205" s="94"/>
      <c r="CI205" s="1301" t="str">
        <f>IF(ISNA(VLOOKUP(CA205,'JOURNÉE 1'!$C$10:$AC$257,27,FALSE)),"",VLOOKUP(CA205,'JOURNÉE 1'!$C$10:$AC$257,27,FALSE))</f>
        <v/>
      </c>
      <c r="CJ205" s="465" t="str">
        <f>IF(ISNA(VLOOKUP(CA205,'JOURNÉE 2'!$C$10:$V$259,20,FALSE)),"",VLOOKUP(CA205,'JOURNÉE 2'!$C$10:$V$259,20,FALSE))</f>
        <v/>
      </c>
      <c r="CK205" s="1263" t="str">
        <f t="shared" si="48"/>
        <v/>
      </c>
      <c r="CL205" s="1266" t="s">
        <v>2029</v>
      </c>
      <c r="CM205" s="476" t="s">
        <v>2029</v>
      </c>
      <c r="CN205" s="476" t="s">
        <v>2029</v>
      </c>
      <c r="CO205" s="476" t="s">
        <v>2029</v>
      </c>
      <c r="CP205" s="476"/>
      <c r="CQ205" s="476"/>
      <c r="CR205" s="476"/>
      <c r="CS205" s="476"/>
      <c r="CT205" s="476"/>
      <c r="CU205" s="477"/>
      <c r="CV205" s="476"/>
      <c r="CW205" s="1270"/>
      <c r="CX205" s="11"/>
      <c r="CY205" s="1551"/>
      <c r="CZ205" s="7" t="str">
        <f>IF('JOURNÉE 1'!C110="","",'JOURNÉE 1'!C110)</f>
        <v>44240.15.0028</v>
      </c>
      <c r="DA205" s="7" t="str">
        <f t="shared" si="80"/>
        <v>44240.15.0028-J1</v>
      </c>
      <c r="DB205" s="7">
        <f>IF('JOURNÉE 1'!AC110=0,"",'JOURNÉE 1'!AC110)</f>
        <v>71</v>
      </c>
      <c r="DC205" s="7">
        <f>IF('JOURNÉE 1'!AP110=0,"",'JOURNÉE 1'!AP110)</f>
        <v>68.400000000000006</v>
      </c>
      <c r="DD205" s="17" t="str">
        <f>IF(ISNA(VLOOKUP(BY109,'JOURNÉE 2'!$C$106:$AJ$123,1,FALSE)),"",VLOOKUP(BY109,'JOURNÉE 2'!$C$106:$AJ$123,1,FALSE))</f>
        <v/>
      </c>
      <c r="DE205" s="7" t="str">
        <f t="array" ref="DE205">IFERROR(INDEX(DD$201:DD$218,SMALL(IF(FREQUENCY(IF(DD$201:DD$236&lt;&gt;"",MATCH(DD$201:DD$236,DD$201:DD$236,0),""),ROW(DD$201:DD$236)-201)&gt;1,ROW(DD$201:DD$236)-201,""),ROW(A5))),"")</f>
        <v/>
      </c>
      <c r="DF205" s="468" t="str">
        <f t="array" ref="DF205">IF(DE205="","",MIN(IF(CZ$201:CZ$236=$DE205,DB$201:DB$236,"")))</f>
        <v/>
      </c>
      <c r="DG205" s="7" t="str">
        <f t="array" ref="DG205">IF(DE205="","",MIN(IF(CZ$201:CZ$236=$DE205,DC$201:DC$236,"")))</f>
        <v/>
      </c>
      <c r="DH205" s="7" t="str">
        <f>IF(ISNA(VLOOKUP(BY205,'JOURNÉE 1'!$C$106:$AC$123,24,FALSE)),"",VLOOKUP(BY205,'JOURNÉE 1'!$C$106:$AC$123,24,FALSE))</f>
        <v/>
      </c>
      <c r="DI205" s="7" t="str">
        <f>IF(ISNA(VLOOKUP(DD205,'JOURNÉE 1'!$C$106:$AP$123,35,FALSE)),"",VLOOKUP(DD205,'JOURNÉE 1'!$C$106:$AP$123,35,FALSE))</f>
        <v/>
      </c>
      <c r="DJ205" s="7" t="str">
        <f t="shared" si="24"/>
        <v>44240.15.0028</v>
      </c>
      <c r="DK205" s="7">
        <f t="shared" si="25"/>
        <v>71</v>
      </c>
      <c r="DL205" s="7" t="str">
        <f t="shared" si="26"/>
        <v/>
      </c>
      <c r="DM205" s="468">
        <f t="shared" si="27"/>
        <v>68.400000000000006</v>
      </c>
      <c r="DN205" s="7" t="str">
        <f t="shared" si="28"/>
        <v/>
      </c>
      <c r="DO205" s="7"/>
      <c r="DP205" s="7" t="s">
        <v>342</v>
      </c>
      <c r="DQ205" s="7" t="s">
        <v>342</v>
      </c>
      <c r="DR205" s="11"/>
      <c r="DS205" s="475"/>
      <c r="DT205" s="7"/>
      <c r="DU205" s="7"/>
      <c r="DV205" s="7" t="str">
        <f>IF(DT205="","",IF(DT205=0,"",IF(DT205="AB","",RANK(DT205,$DT$9:$DT$151,1)+COUNTIF($DT$9:DT205,DT205)-1)))</f>
        <v/>
      </c>
      <c r="DW205" s="7"/>
      <c r="DX205" s="7"/>
      <c r="DY205" s="7"/>
      <c r="DZ205" s="7"/>
      <c r="EA205" s="7" t="str">
        <f>IF(DY205="","",IF(DY205=0,"",IF(DY205="AB","",RANK(DY205,$DY$9:$DY$151,1)+COUNTIF($DY$9:DY205,DY205)-1)))</f>
        <v/>
      </c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</row>
    <row r="206" spans="1:163" ht="15.75" customHeight="1" x14ac:dyDescent="0.4">
      <c r="A206" s="1639"/>
      <c r="B206" s="1483"/>
      <c r="C206" s="232" t="str">
        <f>IF(ISBLANK('JOURNÉE 2'!C207),"",'JOURNÉE 2'!C207)</f>
        <v/>
      </c>
      <c r="D206" s="98" t="str">
        <f>IF(ISBLANK('JOURNÉE 2'!D207),"",'JOURNÉE 2'!D207)</f>
        <v/>
      </c>
      <c r="E206" s="98" t="str">
        <f>IF(ISBLANK('JOURNÉE 2'!E207),"",'JOURNÉE 2'!E207)</f>
        <v/>
      </c>
      <c r="F206" s="87" t="str">
        <f>IF(ISBLANK('JOURNÉE 2'!F207),"",'JOURNÉE 2'!F207)</f>
        <v/>
      </c>
      <c r="G206" s="87" t="str">
        <f>IF(ISBLANK('JOURNÉE 2'!G207),"",'JOURNÉE 2'!G207)</f>
        <v/>
      </c>
      <c r="H206" s="470" t="str">
        <f>IF(ISBLANK('JOURNÉE 2'!I207),"",'JOURNÉE 2'!I207)</f>
        <v/>
      </c>
      <c r="I206" s="1833"/>
      <c r="J206" s="1465"/>
      <c r="K206" s="1465"/>
      <c r="L206" s="1937"/>
      <c r="M206" s="88"/>
      <c r="N206" s="88"/>
      <c r="O206" s="88"/>
      <c r="P206" s="282"/>
      <c r="Q206" s="1847"/>
      <c r="R206" s="1465"/>
      <c r="S206" s="1465"/>
      <c r="T206" s="1833"/>
      <c r="U206" s="1465"/>
      <c r="V206" s="1465"/>
      <c r="W206" s="279" t="str">
        <f>IF(ISBLANK('JOURNÉE 2'!U207),"",'JOURNÉE 2'!U207)</f>
        <v/>
      </c>
      <c r="X206" s="83" t="str">
        <f t="shared" si="0"/>
        <v/>
      </c>
      <c r="Y206" s="140" t="str">
        <f>IF('JOURNÉE 1'!AB207=0,"",'JOURNÉE 1'!AB207)</f>
        <v/>
      </c>
      <c r="Z206" s="83" t="str">
        <f t="shared" si="1"/>
        <v/>
      </c>
      <c r="AA206" s="83" t="str">
        <f t="shared" si="81"/>
        <v/>
      </c>
      <c r="AB206" s="118" t="str">
        <f t="shared" si="74"/>
        <v/>
      </c>
      <c r="AC206" s="83" t="str">
        <f t="shared" si="3"/>
        <v/>
      </c>
      <c r="AD206" s="83" t="str">
        <f>IF('JOURNÉE 1'!AG207="","",'JOURNÉE 1'!AG207)</f>
        <v/>
      </c>
      <c r="AE206" s="455" t="str">
        <f t="shared" si="4"/>
        <v/>
      </c>
      <c r="AF206" s="471" t="str">
        <f t="shared" si="76"/>
        <v/>
      </c>
      <c r="AG206" s="471" t="str">
        <f t="shared" si="6"/>
        <v/>
      </c>
      <c r="AH206" s="471"/>
      <c r="AI206" s="471"/>
      <c r="AJ206" s="83"/>
      <c r="AK206" s="140"/>
      <c r="AL206" s="276" t="str">
        <f t="shared" si="7"/>
        <v/>
      </c>
      <c r="AM206" s="83" t="str">
        <f t="shared" si="8"/>
        <v/>
      </c>
      <c r="AN206" s="471" t="str">
        <f t="shared" si="77"/>
        <v/>
      </c>
      <c r="AO206" s="471" t="str">
        <f t="shared" si="10"/>
        <v/>
      </c>
      <c r="AP206" s="457" t="str">
        <f t="shared" si="11"/>
        <v/>
      </c>
      <c r="AQ206" s="270" t="str">
        <f>IF('JOURNÉE 1'!AP207="","",'JOURNÉE 1'!AP207)</f>
        <v/>
      </c>
      <c r="AR206" s="270" t="str">
        <f>IF('JOURNÉE 1'!AT207="","",'JOURNÉE 1'!AT207)</f>
        <v/>
      </c>
      <c r="AS206" s="270" t="str">
        <f t="shared" si="61"/>
        <v/>
      </c>
      <c r="AT206" s="270" t="str">
        <f t="shared" si="13"/>
        <v/>
      </c>
      <c r="AU206" s="270"/>
      <c r="AV206" s="270"/>
      <c r="AW206" s="270"/>
      <c r="AX206" s="270"/>
      <c r="AY206" s="270" t="str">
        <f t="shared" si="78"/>
        <v/>
      </c>
      <c r="AZ206" s="271" t="str">
        <f t="shared" si="15"/>
        <v/>
      </c>
      <c r="BA206" s="272" t="str">
        <f t="shared" si="16"/>
        <v/>
      </c>
      <c r="BB206" s="273" t="str">
        <f t="shared" si="75"/>
        <v/>
      </c>
      <c r="BC206" s="472" t="str">
        <f t="shared" si="18"/>
        <v/>
      </c>
      <c r="BD206" s="273"/>
      <c r="BE206" s="278" t="str">
        <f t="shared" si="19"/>
        <v/>
      </c>
      <c r="BF206" s="1639"/>
      <c r="BG206" s="1639"/>
      <c r="BH206" s="1833"/>
      <c r="BI206" s="1465"/>
      <c r="BJ206" s="1849"/>
      <c r="BK206" s="483"/>
      <c r="BL206" s="11"/>
      <c r="BM206" s="1723"/>
      <c r="BN206" s="1528"/>
      <c r="BO206" s="1528"/>
      <c r="BP206" s="1528"/>
      <c r="BQ206" s="1528"/>
      <c r="BR206" s="1852"/>
      <c r="BS206" s="1528"/>
      <c r="BT206" s="1514"/>
      <c r="BU206" s="1528"/>
      <c r="BV206" s="1796"/>
      <c r="BW206" s="1798"/>
      <c r="BX206" s="474" t="str">
        <f t="shared" si="20"/>
        <v/>
      </c>
      <c r="BY206" s="475" t="str">
        <f>IF('JOURNÉE 1'!C207=0,"",'JOURNÉE 1'!C207)</f>
        <v/>
      </c>
      <c r="BZ206" s="7">
        <v>198</v>
      </c>
      <c r="CA206" s="1445" t="s">
        <v>700</v>
      </c>
      <c r="CB206" s="1446">
        <v>27.5</v>
      </c>
      <c r="CC206" s="1447" t="s">
        <v>701</v>
      </c>
      <c r="CD206" s="17" t="s">
        <v>666</v>
      </c>
      <c r="CE206" s="882" t="str">
        <f t="shared" si="79"/>
        <v>MAX3</v>
      </c>
      <c r="CF206" s="878" t="s">
        <v>711</v>
      </c>
      <c r="CG206" s="7"/>
      <c r="CH206" s="94"/>
      <c r="CI206" s="1301" t="str">
        <f>IF(ISNA(VLOOKUP(CA206,'JOURNÉE 1'!$C$10:$AC$257,27,FALSE)),"",VLOOKUP(CA206,'JOURNÉE 1'!$C$10:$AC$257,27,FALSE))</f>
        <v/>
      </c>
      <c r="CJ206" s="465" t="str">
        <f>IF(ISNA(VLOOKUP(CA206,'JOURNÉE 2'!$C$10:$V$259,20,FALSE)),"",VLOOKUP(CA206,'JOURNÉE 2'!$C$10:$V$259,20,FALSE))</f>
        <v/>
      </c>
      <c r="CK206" s="1263" t="str">
        <f t="shared" si="48"/>
        <v/>
      </c>
      <c r="CL206" s="1266" t="s">
        <v>2029</v>
      </c>
      <c r="CM206" s="476" t="s">
        <v>2029</v>
      </c>
      <c r="CN206" s="476" t="s">
        <v>2029</v>
      </c>
      <c r="CO206" s="476" t="s">
        <v>2029</v>
      </c>
      <c r="CP206" s="476"/>
      <c r="CQ206" s="476"/>
      <c r="CR206" s="476"/>
      <c r="CS206" s="476"/>
      <c r="CT206" s="476"/>
      <c r="CU206" s="477"/>
      <c r="CV206" s="476"/>
      <c r="CW206" s="1270"/>
      <c r="CX206" s="11"/>
      <c r="CY206" s="1551"/>
      <c r="CZ206" s="7" t="str">
        <f>IF('JOURNÉE 1'!C111="","",'JOURNÉE 1'!C111)</f>
        <v>44240.21.0011</v>
      </c>
      <c r="DA206" s="7" t="str">
        <f t="shared" si="80"/>
        <v>44240.21.0011-J1</v>
      </c>
      <c r="DB206" s="7">
        <f>IF('JOURNÉE 1'!AC111=0,"",'JOURNÉE 1'!AC111)</f>
        <v>80</v>
      </c>
      <c r="DC206" s="7">
        <f>IF('JOURNÉE 1'!AP111=0,"",'JOURNÉE 1'!AP111)</f>
        <v>67</v>
      </c>
      <c r="DD206" s="17" t="str">
        <f>IF(ISNA(VLOOKUP(BY110,'JOURNÉE 2'!$C$106:$AJ$123,1,FALSE)),"",VLOOKUP(BY110,'JOURNÉE 2'!$C$106:$AJ$123,1,FALSE))</f>
        <v/>
      </c>
      <c r="DE206" s="7" t="str">
        <f t="array" ref="DE206">IFERROR(INDEX(DD$201:DD$218,SMALL(IF(FREQUENCY(IF(DD$201:DD$236&lt;&gt;"",MATCH(DD$201:DD$236,DD$201:DD$236,0),""),ROW(DD$201:DD$236)-201)&gt;1,ROW(DD$201:DD$236)-201,""),ROW(A6))),"")</f>
        <v/>
      </c>
      <c r="DF206" s="468" t="str">
        <f t="array" ref="DF206">IF(DE206="","",MIN(IF(CZ$201:CZ$236=$DE206,DB$201:DB$236,"")))</f>
        <v/>
      </c>
      <c r="DG206" s="7" t="str">
        <f t="array" ref="DG206">IF(DE206="","",MIN(IF(CZ$201:CZ$236=$DE206,DC$201:DC$236,"")))</f>
        <v/>
      </c>
      <c r="DH206" s="7" t="str">
        <f>IF(ISNA(VLOOKUP(BY206,'JOURNÉE 1'!$C$106:$AC$123,24,FALSE)),"",VLOOKUP(BY206,'JOURNÉE 1'!$C$106:$AC$123,24,FALSE))</f>
        <v/>
      </c>
      <c r="DI206" s="7" t="str">
        <f>IF(ISNA(VLOOKUP(DD206,'JOURNÉE 1'!$C$106:$AP$123,35,FALSE)),"",VLOOKUP(DD206,'JOURNÉE 1'!$C$106:$AP$123,35,FALSE))</f>
        <v/>
      </c>
      <c r="DJ206" s="7" t="str">
        <f t="shared" si="24"/>
        <v>44240.21.0011</v>
      </c>
      <c r="DK206" s="7">
        <f t="shared" si="25"/>
        <v>80</v>
      </c>
      <c r="DL206" s="7" t="str">
        <f t="shared" si="26"/>
        <v/>
      </c>
      <c r="DM206" s="468">
        <f t="shared" si="27"/>
        <v>67</v>
      </c>
      <c r="DN206" s="7" t="str">
        <f t="shared" si="28"/>
        <v/>
      </c>
      <c r="DO206" s="7"/>
      <c r="DP206" s="7"/>
      <c r="DQ206" s="7"/>
      <c r="DR206" s="11"/>
      <c r="DS206" s="475"/>
      <c r="DT206" s="7"/>
      <c r="DU206" s="7"/>
      <c r="DV206" s="7" t="str">
        <f>IF(DT206="","",IF(DT206=0,"",IF(DT206="AB","",RANK(DT206,$DT$9:$DT$151,1)+COUNTIF($DT$9:DT206,DT206)-1)))</f>
        <v/>
      </c>
      <c r="DW206" s="7"/>
      <c r="DX206" s="7"/>
      <c r="DY206" s="7"/>
      <c r="DZ206" s="7"/>
      <c r="EA206" s="7" t="str">
        <f>IF(DY206="","",IF(DY206=0,"",IF(DY206="AB","",RANK(DY206,$DY$9:$DY$151,1)+COUNTIF($DY$9:DY206,DY206)-1)))</f>
        <v/>
      </c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</row>
    <row r="207" spans="1:163" ht="15.75" customHeight="1" x14ac:dyDescent="0.4">
      <c r="A207" s="1639"/>
      <c r="B207" s="1831"/>
      <c r="C207" s="232" t="str">
        <f>IF(ISBLANK('JOURNÉE 2'!C208),"",'JOURNÉE 2'!C208)</f>
        <v/>
      </c>
      <c r="D207" s="98" t="str">
        <f>IF(ISBLANK('JOURNÉE 2'!D208),"",'JOURNÉE 2'!D208)</f>
        <v/>
      </c>
      <c r="E207" s="98" t="str">
        <f>IF(ISBLANK('JOURNÉE 2'!E208),"",'JOURNÉE 2'!E208)</f>
        <v/>
      </c>
      <c r="F207" s="87" t="str">
        <f>IF(ISBLANK('JOURNÉE 2'!F208),"",'JOURNÉE 2'!F208)</f>
        <v/>
      </c>
      <c r="G207" s="87" t="str">
        <f>IF(ISBLANK('JOURNÉE 2'!G208),"",'JOURNÉE 2'!G208)</f>
        <v/>
      </c>
      <c r="H207" s="470" t="str">
        <f>IF(ISBLANK('JOURNÉE 2'!I208),"",'JOURNÉE 2'!I208)</f>
        <v/>
      </c>
      <c r="I207" s="1834" t="str">
        <f>IF(ISBLANK('JOURNÉE 2'!K208),"",'JOURNÉE 2'!K208)</f>
        <v/>
      </c>
      <c r="J207" s="1466" t="str">
        <f>IF(OR(I207="",I207=0,I207=999),"",I207)</f>
        <v/>
      </c>
      <c r="K207" s="1466" t="str">
        <f>IF('JOURNÉE 1'!K208=0,"",'JOURNÉE 1'!K208)</f>
        <v/>
      </c>
      <c r="L207" s="1936" t="str">
        <f>IF(OR(K207="",K207=0,K207=999),"",K207)</f>
        <v/>
      </c>
      <c r="M207" s="88"/>
      <c r="N207" s="87"/>
      <c r="O207" s="88"/>
      <c r="P207" s="282"/>
      <c r="Q207" s="1825" t="str">
        <f>IF(I207="","",I207-$BE$5)</f>
        <v/>
      </c>
      <c r="R207" s="1466" t="str">
        <f>IF(I207="","",RANK(I207,($I$9:$K$260),1))</f>
        <v/>
      </c>
      <c r="S207" s="1466" t="str">
        <f>IF(R207&gt;20,"",IF(R207&lt;=190,40-((R207-1)*2),1))</f>
        <v/>
      </c>
      <c r="T207" s="1845" t="str">
        <f>IF(OR(I207=""),"",RANK(I207,($I$183:$I$212),1))</f>
        <v/>
      </c>
      <c r="U207" s="1485" t="str">
        <f>IF(OR(K207=""),"",RANK(K207,($K$183:$K$212),1))</f>
        <v/>
      </c>
      <c r="V207" s="1485" t="str">
        <f>IF(T207="","",IF(T207&gt;3,"",IF(T207=1,I207,IF(T207=2,I207,IF(T207=3,I207)))))</f>
        <v/>
      </c>
      <c r="W207" s="279" t="str">
        <f>IF(ISBLANK('JOURNÉE 2'!U208),"",'JOURNÉE 2'!U208)</f>
        <v/>
      </c>
      <c r="X207" s="83" t="str">
        <f t="shared" si="0"/>
        <v/>
      </c>
      <c r="Y207" s="140" t="str">
        <f>IF('JOURNÉE 1'!AB208=0,"",'JOURNÉE 1'!AB208)</f>
        <v/>
      </c>
      <c r="Z207" s="83" t="str">
        <f t="shared" si="1"/>
        <v/>
      </c>
      <c r="AA207" s="83" t="str">
        <f t="shared" si="81"/>
        <v/>
      </c>
      <c r="AB207" s="118" t="str">
        <f t="shared" si="74"/>
        <v/>
      </c>
      <c r="AC207" s="83" t="str">
        <f t="shared" si="3"/>
        <v/>
      </c>
      <c r="AD207" s="83" t="str">
        <f>IF('JOURNÉE 1'!AG208="","",'JOURNÉE 1'!AG208)</f>
        <v/>
      </c>
      <c r="AE207" s="455" t="str">
        <f t="shared" si="4"/>
        <v/>
      </c>
      <c r="AF207" s="85" t="str">
        <f t="shared" si="76"/>
        <v/>
      </c>
      <c r="AG207" s="85" t="str">
        <f t="shared" si="6"/>
        <v/>
      </c>
      <c r="AH207" s="85"/>
      <c r="AI207" s="85"/>
      <c r="AJ207" s="87"/>
      <c r="AK207" s="136"/>
      <c r="AL207" s="276" t="str">
        <f t="shared" si="7"/>
        <v/>
      </c>
      <c r="AM207" s="87" t="str">
        <f t="shared" si="8"/>
        <v/>
      </c>
      <c r="AN207" s="471" t="str">
        <f t="shared" si="77"/>
        <v/>
      </c>
      <c r="AO207" s="471" t="str">
        <f t="shared" si="10"/>
        <v/>
      </c>
      <c r="AP207" s="457" t="str">
        <f t="shared" si="11"/>
        <v/>
      </c>
      <c r="AQ207" s="270" t="str">
        <f>IF('JOURNÉE 1'!AP208="","",'JOURNÉE 1'!AP208)</f>
        <v/>
      </c>
      <c r="AR207" s="270" t="str">
        <f>IF('JOURNÉE 1'!AT208="","",'JOURNÉE 1'!AT208)</f>
        <v/>
      </c>
      <c r="AS207" s="270" t="str">
        <f t="shared" si="61"/>
        <v/>
      </c>
      <c r="AT207" s="270" t="str">
        <f t="shared" si="13"/>
        <v/>
      </c>
      <c r="AU207" s="284"/>
      <c r="AV207" s="285"/>
      <c r="AW207" s="332"/>
      <c r="AX207" s="284"/>
      <c r="AY207" s="270" t="str">
        <f t="shared" si="78"/>
        <v/>
      </c>
      <c r="AZ207" s="271" t="str">
        <f t="shared" si="15"/>
        <v/>
      </c>
      <c r="BA207" s="272" t="str">
        <f t="shared" si="16"/>
        <v/>
      </c>
      <c r="BB207" s="273" t="str">
        <f t="shared" si="75"/>
        <v/>
      </c>
      <c r="BC207" s="472" t="str">
        <f t="shared" si="18"/>
        <v/>
      </c>
      <c r="BD207" s="273"/>
      <c r="BE207" s="278" t="str">
        <f t="shared" si="19"/>
        <v/>
      </c>
      <c r="BF207" s="1639"/>
      <c r="BG207" s="1639"/>
      <c r="BH207" s="1823" t="str">
        <f>IF('JOURNÉE 1'!K208=0,"",'JOURNÉE 1'!K208)</f>
        <v/>
      </c>
      <c r="BI207" s="1815" t="str">
        <f>IF(ISBLANK('JOURNÉE 2'!K204),"",'JOURNÉE 2'!K204)</f>
        <v/>
      </c>
      <c r="BJ207" s="1817" t="str">
        <f>IF(BW207="","",BW207)</f>
        <v/>
      </c>
      <c r="BK207" s="277"/>
      <c r="BL207" s="11"/>
      <c r="BM207" s="1513" t="str">
        <f>IF(OR(C207="",C208=""),"",CONCATENATE(C207,C208))</f>
        <v/>
      </c>
      <c r="BN207" s="1606" t="str">
        <f>IF(OR('JOURNÉE 1'!C208="",'JOURNÉE 1'!C209=""),"",CONCATENATE('JOURNÉE 1'!C208,'JOURNÉE 1'!C209))</f>
        <v/>
      </c>
      <c r="BO207" s="1606" t="str">
        <f>IF(I207="","",I207)</f>
        <v/>
      </c>
      <c r="BP207" s="1855">
        <f>IF(ISNA(VLOOKUP(BM207,'JOURNÉE 1'!$BI$10:$BK$257,2,FALSE)),"",VLOOKUP(BM207,'JOURNÉE 1'!$BI$10:$BK$257,2,FALSE))</f>
        <v>0</v>
      </c>
      <c r="BQ207" s="1606" t="str">
        <f>IF(BO207="","",MIN(BO207:BP207))</f>
        <v/>
      </c>
      <c r="BR207" s="1851" t="str">
        <f>IF(BS207="","",MIN(BS207:BT207))</f>
        <v/>
      </c>
      <c r="BS207" s="1606" t="str">
        <f>IF('JOURNÉE 1'!L208=0,"",'JOURNÉE 1'!L208)</f>
        <v/>
      </c>
      <c r="BT207" s="1809" t="str">
        <f>IF(ISNA(VLOOKUP(BN207,'JOURNÉE 2'!$BE$10:$BF$257,2,FALSE)),"",VLOOKUP(BN207,'JOURNÉE 2'!$BE$10:$BF$257,2,FALSE))</f>
        <v/>
      </c>
      <c r="BU207" s="1606" t="str">
        <f>IF(BT207=BR207,"",BR207)</f>
        <v/>
      </c>
      <c r="BV207" s="1795" t="str">
        <f>IF(BP207=BQ207,"",BQ207)</f>
        <v/>
      </c>
      <c r="BW207" s="1797"/>
      <c r="BX207" s="474" t="str">
        <f t="shared" si="20"/>
        <v/>
      </c>
      <c r="BY207" s="475" t="str">
        <f>IF('JOURNÉE 1'!C208=0,"",'JOURNÉE 1'!C208)</f>
        <v/>
      </c>
      <c r="BZ207" s="7">
        <v>199</v>
      </c>
      <c r="CA207" s="1445" t="s">
        <v>702</v>
      </c>
      <c r="CB207" s="1446">
        <v>17.8</v>
      </c>
      <c r="CC207" s="1447" t="s">
        <v>703</v>
      </c>
      <c r="CD207" s="17" t="s">
        <v>666</v>
      </c>
      <c r="CE207" s="882" t="str">
        <f t="shared" si="79"/>
        <v>MAX2</v>
      </c>
      <c r="CF207" s="878" t="s">
        <v>713</v>
      </c>
      <c r="CG207" s="7"/>
      <c r="CH207" s="94"/>
      <c r="CI207" s="1301" t="str">
        <f>IF(ISNA(VLOOKUP(CA207,'JOURNÉE 1'!$C$10:$AC$257,27,FALSE)),"",VLOOKUP(CA207,'JOURNÉE 1'!$C$10:$AC$257,27,FALSE))</f>
        <v/>
      </c>
      <c r="CJ207" s="465" t="str">
        <f>IF(ISNA(VLOOKUP(CA207,'JOURNÉE 2'!$C$10:$V$259,20,FALSE)),"",VLOOKUP(CA207,'JOURNÉE 2'!$C$10:$V$259,20,FALSE))</f>
        <v/>
      </c>
      <c r="CK207" s="1263" t="str">
        <f t="shared" si="48"/>
        <v/>
      </c>
      <c r="CL207" s="1266" t="s">
        <v>2029</v>
      </c>
      <c r="CM207" s="476" t="s">
        <v>2029</v>
      </c>
      <c r="CN207" s="476" t="s">
        <v>2029</v>
      </c>
      <c r="CO207" s="476" t="s">
        <v>2029</v>
      </c>
      <c r="CP207" s="476"/>
      <c r="CQ207" s="476"/>
      <c r="CR207" s="476"/>
      <c r="CS207" s="476"/>
      <c r="CT207" s="476"/>
      <c r="CU207" s="477"/>
      <c r="CV207" s="476"/>
      <c r="CW207" s="1270"/>
      <c r="CX207" s="11"/>
      <c r="CY207" s="1551"/>
      <c r="CZ207" s="7" t="str">
        <f>IF('JOURNÉE 1'!C112="","",'JOURNÉE 1'!C112)</f>
        <v/>
      </c>
      <c r="DA207" s="7" t="str">
        <f t="shared" si="80"/>
        <v/>
      </c>
      <c r="DB207" s="7" t="str">
        <f>IF('JOURNÉE 1'!AC112=0,"",'JOURNÉE 1'!AC112)</f>
        <v/>
      </c>
      <c r="DC207" s="7" t="str">
        <f>IF('JOURNÉE 1'!AP112=0,"",'JOURNÉE 1'!AP112)</f>
        <v/>
      </c>
      <c r="DD207" s="17" t="str">
        <f>IF(ISNA(VLOOKUP(BY111,'JOURNÉE 2'!$C$106:$AJ$123,1,FALSE)),"",VLOOKUP(BY111,'JOURNÉE 2'!$C$106:$AJ$123,1,FALSE))</f>
        <v/>
      </c>
      <c r="DE207" s="7" t="str">
        <f t="array" ref="DE207">IFERROR(INDEX(DD$201:DD$218,SMALL(IF(FREQUENCY(IF(DD$201:DD$236&lt;&gt;"",MATCH(DD$201:DD$236,DD$201:DD$236,0),""),ROW(DD$201:DD$236)-201)&gt;1,ROW(DD$201:DD$236)-201,""),ROW(A7))),"")</f>
        <v/>
      </c>
      <c r="DF207" s="468" t="str">
        <f t="array" ref="DF207">IF(DE207="","",MIN(IF(CZ$201:CZ$236=$DE207,DB$201:DB$236,"")))</f>
        <v/>
      </c>
      <c r="DG207" s="7" t="str">
        <f t="array" ref="DG207">IF(DE207="","",MIN(IF(CZ$201:CZ$236=$DE207,DC$201:DC$236,"")))</f>
        <v/>
      </c>
      <c r="DH207" s="7" t="str">
        <f>IF(ISNA(VLOOKUP(BY207,'JOURNÉE 1'!$C$106:$AC$123,24,FALSE)),"",VLOOKUP(BY207,'JOURNÉE 1'!$C$106:$AC$123,24,FALSE))</f>
        <v/>
      </c>
      <c r="DI207" s="7" t="str">
        <f>IF(ISNA(VLOOKUP(DD207,'JOURNÉE 1'!$C$106:$AP$123,35,FALSE)),"",VLOOKUP(DD207,'JOURNÉE 1'!$C$106:$AP$123,35,FALSE))</f>
        <v/>
      </c>
      <c r="DJ207" s="7" t="str">
        <f t="shared" si="24"/>
        <v/>
      </c>
      <c r="DK207" s="7" t="str">
        <f t="shared" si="25"/>
        <v/>
      </c>
      <c r="DL207" s="7" t="str">
        <f t="shared" si="26"/>
        <v/>
      </c>
      <c r="DM207" s="468" t="str">
        <f t="shared" si="27"/>
        <v/>
      </c>
      <c r="DN207" s="7" t="str">
        <f t="shared" si="28"/>
        <v/>
      </c>
      <c r="DO207" s="7"/>
      <c r="DP207" s="7"/>
      <c r="DQ207" s="7"/>
      <c r="DR207" s="11"/>
      <c r="DS207" s="475"/>
      <c r="DT207" s="7"/>
      <c r="DU207" s="7"/>
      <c r="DV207" s="7" t="str">
        <f>IF(DT207="","",IF(DT207=0,"",IF(DT207="AB","",RANK(DT207,$DT$9:$DT$151,1)+COUNTIF($DT$9:DT207,DT207)-1)))</f>
        <v/>
      </c>
      <c r="DW207" s="7"/>
      <c r="DX207" s="7"/>
      <c r="DY207" s="7"/>
      <c r="DZ207" s="7"/>
      <c r="EA207" s="7" t="str">
        <f>IF(DY207="","",IF(DY207=0,"",IF(DY207="AB","",RANK(DY207,$DY$9:$DY$151,1)+COUNTIF($DY$9:DY207,DY207)-1)))</f>
        <v/>
      </c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</row>
    <row r="208" spans="1:163" ht="15.75" customHeight="1" x14ac:dyDescent="0.4">
      <c r="A208" s="1639"/>
      <c r="B208" s="1483"/>
      <c r="C208" s="232" t="str">
        <f>IF(ISBLANK('JOURNÉE 2'!C209),"",'JOURNÉE 2'!C209)</f>
        <v/>
      </c>
      <c r="D208" s="98" t="str">
        <f>IF(ISBLANK('JOURNÉE 2'!D209),"",'JOURNÉE 2'!D209)</f>
        <v/>
      </c>
      <c r="E208" s="98" t="str">
        <f>IF(ISBLANK('JOURNÉE 2'!E209),"",'JOURNÉE 2'!E209)</f>
        <v/>
      </c>
      <c r="F208" s="87" t="str">
        <f>IF(ISBLANK('JOURNÉE 2'!F209),"",'JOURNÉE 2'!F209)</f>
        <v/>
      </c>
      <c r="G208" s="87" t="str">
        <f>IF(ISBLANK('JOURNÉE 2'!G209),"",'JOURNÉE 2'!G209)</f>
        <v/>
      </c>
      <c r="H208" s="470" t="str">
        <f>IF(ISBLANK('JOURNÉE 2'!I209),"",'JOURNÉE 2'!I209)</f>
        <v/>
      </c>
      <c r="I208" s="1833"/>
      <c r="J208" s="1465"/>
      <c r="K208" s="1465"/>
      <c r="L208" s="1937"/>
      <c r="M208" s="87"/>
      <c r="N208" s="87"/>
      <c r="O208" s="87"/>
      <c r="P208" s="87"/>
      <c r="Q208" s="1847"/>
      <c r="R208" s="1465"/>
      <c r="S208" s="1465"/>
      <c r="T208" s="1833"/>
      <c r="U208" s="1465"/>
      <c r="V208" s="1465"/>
      <c r="W208" s="279" t="str">
        <f>IF(ISBLANK('JOURNÉE 2'!U209),"",'JOURNÉE 2'!U209)</f>
        <v/>
      </c>
      <c r="X208" s="83" t="str">
        <f t="shared" si="0"/>
        <v/>
      </c>
      <c r="Y208" s="140" t="str">
        <f>IF('JOURNÉE 1'!AB209=0,"",'JOURNÉE 1'!AB209)</f>
        <v/>
      </c>
      <c r="Z208" s="83" t="str">
        <f t="shared" si="1"/>
        <v/>
      </c>
      <c r="AA208" s="83" t="str">
        <f t="shared" si="81"/>
        <v/>
      </c>
      <c r="AB208" s="118" t="str">
        <f t="shared" si="74"/>
        <v/>
      </c>
      <c r="AC208" s="83" t="str">
        <f t="shared" si="3"/>
        <v/>
      </c>
      <c r="AD208" s="83" t="str">
        <f>IF('JOURNÉE 1'!AG209="","",'JOURNÉE 1'!AG209)</f>
        <v/>
      </c>
      <c r="AE208" s="455" t="str">
        <f t="shared" si="4"/>
        <v/>
      </c>
      <c r="AF208" s="85" t="str">
        <f t="shared" si="76"/>
        <v/>
      </c>
      <c r="AG208" s="85" t="str">
        <f t="shared" si="6"/>
        <v/>
      </c>
      <c r="AH208" s="85"/>
      <c r="AI208" s="85"/>
      <c r="AJ208" s="87"/>
      <c r="AK208" s="136"/>
      <c r="AL208" s="276" t="str">
        <f t="shared" si="7"/>
        <v/>
      </c>
      <c r="AM208" s="87" t="str">
        <f t="shared" si="8"/>
        <v/>
      </c>
      <c r="AN208" s="471" t="str">
        <f t="shared" si="77"/>
        <v/>
      </c>
      <c r="AO208" s="471" t="str">
        <f t="shared" si="10"/>
        <v/>
      </c>
      <c r="AP208" s="457" t="str">
        <f t="shared" si="11"/>
        <v/>
      </c>
      <c r="AQ208" s="270" t="str">
        <f>IF('JOURNÉE 1'!AP209="","",'JOURNÉE 1'!AP209)</f>
        <v/>
      </c>
      <c r="AR208" s="270" t="str">
        <f>IF('JOURNÉE 1'!AT209="","",'JOURNÉE 1'!AT209)</f>
        <v/>
      </c>
      <c r="AS208" s="270" t="str">
        <f t="shared" si="61"/>
        <v/>
      </c>
      <c r="AT208" s="270" t="str">
        <f t="shared" si="13"/>
        <v/>
      </c>
      <c r="AU208" s="284"/>
      <c r="AV208" s="286"/>
      <c r="AW208" s="270"/>
      <c r="AX208" s="270"/>
      <c r="AY208" s="270" t="str">
        <f t="shared" si="78"/>
        <v/>
      </c>
      <c r="AZ208" s="271" t="str">
        <f t="shared" si="15"/>
        <v/>
      </c>
      <c r="BA208" s="272" t="str">
        <f t="shared" si="16"/>
        <v/>
      </c>
      <c r="BB208" s="273" t="str">
        <f t="shared" si="75"/>
        <v/>
      </c>
      <c r="BC208" s="472" t="str">
        <f t="shared" si="18"/>
        <v/>
      </c>
      <c r="BD208" s="273"/>
      <c r="BE208" s="278" t="str">
        <f t="shared" si="19"/>
        <v/>
      </c>
      <c r="BF208" s="1639"/>
      <c r="BG208" s="1639"/>
      <c r="BH208" s="1833"/>
      <c r="BI208" s="1465"/>
      <c r="BJ208" s="1849"/>
      <c r="BK208" s="277"/>
      <c r="BL208" s="11"/>
      <c r="BM208" s="1723"/>
      <c r="BN208" s="1528"/>
      <c r="BO208" s="1528"/>
      <c r="BP208" s="1528"/>
      <c r="BQ208" s="1528"/>
      <c r="BR208" s="1852"/>
      <c r="BS208" s="1528"/>
      <c r="BT208" s="1514"/>
      <c r="BU208" s="1528"/>
      <c r="BV208" s="1796"/>
      <c r="BW208" s="1798"/>
      <c r="BX208" s="474" t="str">
        <f t="shared" si="20"/>
        <v/>
      </c>
      <c r="BY208" s="475" t="str">
        <f>IF('JOURNÉE 1'!C209=0,"",'JOURNÉE 1'!C209)</f>
        <v/>
      </c>
      <c r="BZ208" s="7">
        <v>200</v>
      </c>
      <c r="CA208" s="1445" t="s">
        <v>704</v>
      </c>
      <c r="CB208" s="1446">
        <v>34</v>
      </c>
      <c r="CC208" s="1447" t="s">
        <v>705</v>
      </c>
      <c r="CD208" s="17" t="s">
        <v>666</v>
      </c>
      <c r="CE208" s="882" t="str">
        <f t="shared" si="79"/>
        <v>MAX3</v>
      </c>
      <c r="CF208" s="878" t="s">
        <v>151</v>
      </c>
      <c r="CG208" s="7"/>
      <c r="CH208" s="94"/>
      <c r="CI208" s="1301" t="str">
        <f>IF(ISNA(VLOOKUP(CA208,'JOURNÉE 1'!$C$10:$AC$257,27,FALSE)),"",VLOOKUP(CA208,'JOURNÉE 1'!$C$10:$AC$257,27,FALSE))</f>
        <v/>
      </c>
      <c r="CJ208" s="465" t="str">
        <f>IF(ISNA(VLOOKUP(CA208,'JOURNÉE 2'!$C$10:$V$259,20,FALSE)),"",VLOOKUP(CA208,'JOURNÉE 2'!$C$10:$V$259,20,FALSE))</f>
        <v/>
      </c>
      <c r="CK208" s="1263" t="str">
        <f t="shared" si="48"/>
        <v/>
      </c>
      <c r="CL208" s="1266" t="s">
        <v>2029</v>
      </c>
      <c r="CM208" s="476" t="s">
        <v>2029</v>
      </c>
      <c r="CN208" s="476" t="s">
        <v>2029</v>
      </c>
      <c r="CO208" s="476" t="s">
        <v>2029</v>
      </c>
      <c r="CP208" s="476"/>
      <c r="CQ208" s="476"/>
      <c r="CR208" s="476"/>
      <c r="CS208" s="476"/>
      <c r="CT208" s="476"/>
      <c r="CU208" s="477"/>
      <c r="CV208" s="476"/>
      <c r="CW208" s="1270"/>
      <c r="CX208" s="11"/>
      <c r="CY208" s="1551"/>
      <c r="CZ208" s="7" t="str">
        <f>IF('JOURNÉE 1'!C113="","",'JOURNÉE 1'!C113)</f>
        <v/>
      </c>
      <c r="DA208" s="7" t="str">
        <f t="shared" si="80"/>
        <v/>
      </c>
      <c r="DB208" s="7" t="str">
        <f>IF('JOURNÉE 1'!AC113=0,"",'JOURNÉE 1'!AC113)</f>
        <v/>
      </c>
      <c r="DC208" s="7" t="str">
        <f>IF('JOURNÉE 1'!AP113=0,"",'JOURNÉE 1'!AP113)</f>
        <v/>
      </c>
      <c r="DD208" s="17" t="str">
        <f>IF(ISNA(VLOOKUP(BY112,'JOURNÉE 2'!$C$106:$AJ$123,1,FALSE)),"",VLOOKUP(BY112,'JOURNÉE 2'!$C$106:$AJ$123,1,FALSE))</f>
        <v/>
      </c>
      <c r="DE208" s="7" t="str">
        <f t="array" ref="DE208">IFERROR(INDEX(DD$201:DD$218,SMALL(IF(FREQUENCY(IF(DD$201:DD$236&lt;&gt;"",MATCH(DD$201:DD$236,DD$201:DD$236,0),""),ROW(DD$201:DD$236)-201)&gt;1,ROW(DD$201:DD$236)-201,""),ROW(A8))),"")</f>
        <v/>
      </c>
      <c r="DF208" s="468" t="str">
        <f t="array" ref="DF208">IF(DE208="","",MIN(IF(CZ$201:CZ$236=$DE208,DB$201:DB$236,"")))</f>
        <v/>
      </c>
      <c r="DG208" s="7" t="str">
        <f t="array" ref="DG208">IF(DE208="","",MIN(IF(CZ$201:CZ$236=$DE208,DC$201:DC$236,"")))</f>
        <v/>
      </c>
      <c r="DH208" s="7" t="str">
        <f>IF(ISNA(VLOOKUP(BY208,'JOURNÉE 1'!$C$106:$AC$123,24,FALSE)),"",VLOOKUP(BY208,'JOURNÉE 1'!$C$106:$AC$123,24,FALSE))</f>
        <v/>
      </c>
      <c r="DI208" s="7" t="str">
        <f>IF(ISNA(VLOOKUP(DD208,'JOURNÉE 1'!$C$106:$AP$123,35,FALSE)),"",VLOOKUP(DD208,'JOURNÉE 1'!$C$106:$AP$123,35,FALSE))</f>
        <v/>
      </c>
      <c r="DJ208" s="7" t="str">
        <f t="shared" si="24"/>
        <v/>
      </c>
      <c r="DK208" s="7" t="str">
        <f t="shared" si="25"/>
        <v/>
      </c>
      <c r="DL208" s="7" t="str">
        <f t="shared" si="26"/>
        <v/>
      </c>
      <c r="DM208" s="468" t="str">
        <f t="shared" si="27"/>
        <v/>
      </c>
      <c r="DN208" s="7" t="str">
        <f t="shared" si="28"/>
        <v/>
      </c>
      <c r="DO208" s="7"/>
      <c r="DP208" s="7"/>
      <c r="DQ208" s="7"/>
      <c r="DR208" s="11"/>
      <c r="DS208" s="475"/>
      <c r="DT208" s="7"/>
      <c r="DU208" s="7"/>
      <c r="DV208" s="7" t="str">
        <f>IF(DT208="","",IF(DT208=0,"",IF(DT208="AB","",RANK(DT208,$DT$9:$DT$151,1)+COUNTIF($DT$9:DT208,DT208)-1)))</f>
        <v/>
      </c>
      <c r="DW208" s="7"/>
      <c r="DX208" s="7"/>
      <c r="DY208" s="7"/>
      <c r="DZ208" s="7"/>
      <c r="EA208" s="7" t="str">
        <f>IF(DY208="","",IF(DY208=0,"",IF(DY208="AB","",RANK(DY208,$DY$9:$DY$151,1)+COUNTIF($DY$9:DY208,DY208)-1)))</f>
        <v/>
      </c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</row>
    <row r="209" spans="1:163" ht="15.75" customHeight="1" x14ac:dyDescent="0.4">
      <c r="A209" s="1639"/>
      <c r="B209" s="1830"/>
      <c r="C209" s="232" t="str">
        <f>IF(ISBLANK('JOURNÉE 2'!C210),"",'JOURNÉE 2'!C210)</f>
        <v/>
      </c>
      <c r="D209" s="98" t="str">
        <f>IF(ISBLANK('JOURNÉE 2'!D210),"",'JOURNÉE 2'!D210)</f>
        <v/>
      </c>
      <c r="E209" s="98" t="str">
        <f>IF(ISBLANK('JOURNÉE 2'!E210),"",'JOURNÉE 2'!E210)</f>
        <v/>
      </c>
      <c r="F209" s="87" t="str">
        <f>IF(ISBLANK('JOURNÉE 2'!F210),"",'JOURNÉE 2'!F210)</f>
        <v/>
      </c>
      <c r="G209" s="87" t="str">
        <f>IF(ISBLANK('JOURNÉE 2'!G210),"",'JOURNÉE 2'!G210)</f>
        <v/>
      </c>
      <c r="H209" s="470" t="str">
        <f>IF(ISBLANK('JOURNÉE 2'!I210),"",'JOURNÉE 2'!I210)</f>
        <v/>
      </c>
      <c r="I209" s="1823" t="str">
        <f>IF(ISBLANK('JOURNÉE 2'!K210),"",'JOURNÉE 2'!K210)</f>
        <v/>
      </c>
      <c r="J209" s="1815" t="str">
        <f>IF(OR(I209="",I209=0,I209=999),"",I209)</f>
        <v/>
      </c>
      <c r="K209" s="1815" t="str">
        <f>IF('JOURNÉE 1'!K210=0,"",'JOURNÉE 1'!K210)</f>
        <v/>
      </c>
      <c r="L209" s="1815" t="str">
        <f>IF(OR(K209="",K209=0,K209=999),"",K209)</f>
        <v/>
      </c>
      <c r="M209" s="88"/>
      <c r="N209" s="87"/>
      <c r="O209" s="87"/>
      <c r="P209" s="87"/>
      <c r="Q209" s="1846" t="str">
        <f>IF(I209="","",I209-$BE$5)</f>
        <v/>
      </c>
      <c r="R209" s="1815" t="str">
        <f>IF(I209="","",RANK(I209,($I$9:$K$260),1))</f>
        <v/>
      </c>
      <c r="S209" s="1815" t="str">
        <f>IF(R209&gt;20,"",IF(R209&lt;=190,40-((R209-1)*2),1))</f>
        <v/>
      </c>
      <c r="T209" s="1845" t="str">
        <f>IF(OR(I209=""),"",RANK(I209,($I$183:$I$212),1))</f>
        <v/>
      </c>
      <c r="U209" s="1485" t="str">
        <f>IF(OR(K209=""),"",RANK(K209,($K$183:$K$212),1))</f>
        <v/>
      </c>
      <c r="V209" s="1485" t="str">
        <f>IF(T209="","",IF(T209&gt;3,"",IF(T209=1,I209,IF(T209=2,I209,IF(T209=3,I209)))))</f>
        <v/>
      </c>
      <c r="W209" s="279" t="str">
        <f>IF(ISBLANK('JOURNÉE 2'!U210),"",'JOURNÉE 2'!U210)</f>
        <v/>
      </c>
      <c r="X209" s="83" t="str">
        <f t="shared" si="0"/>
        <v/>
      </c>
      <c r="Y209" s="140" t="str">
        <f>IF('JOURNÉE 1'!AB210=0,"",'JOURNÉE 1'!AB210)</f>
        <v/>
      </c>
      <c r="Z209" s="83" t="str">
        <f t="shared" si="1"/>
        <v/>
      </c>
      <c r="AA209" s="83" t="str">
        <f t="shared" si="81"/>
        <v/>
      </c>
      <c r="AB209" s="118" t="str">
        <f t="shared" si="74"/>
        <v/>
      </c>
      <c r="AC209" s="83" t="str">
        <f t="shared" si="3"/>
        <v/>
      </c>
      <c r="AD209" s="83" t="str">
        <f>IF('JOURNÉE 1'!AG210="","",'JOURNÉE 1'!AG210)</f>
        <v/>
      </c>
      <c r="AE209" s="455" t="str">
        <f t="shared" si="4"/>
        <v/>
      </c>
      <c r="AF209" s="471" t="str">
        <f t="shared" si="76"/>
        <v/>
      </c>
      <c r="AG209" s="471" t="str">
        <f t="shared" si="6"/>
        <v/>
      </c>
      <c r="AH209" s="471"/>
      <c r="AI209" s="471"/>
      <c r="AJ209" s="83"/>
      <c r="AK209" s="140"/>
      <c r="AL209" s="276" t="str">
        <f t="shared" si="7"/>
        <v/>
      </c>
      <c r="AM209" s="83" t="str">
        <f t="shared" si="8"/>
        <v/>
      </c>
      <c r="AN209" s="471" t="str">
        <f t="shared" si="77"/>
        <v/>
      </c>
      <c r="AO209" s="471" t="str">
        <f t="shared" si="10"/>
        <v/>
      </c>
      <c r="AP209" s="457" t="str">
        <f t="shared" si="11"/>
        <v/>
      </c>
      <c r="AQ209" s="270" t="str">
        <f>IF('JOURNÉE 1'!AP210="","",'JOURNÉE 1'!AP210)</f>
        <v/>
      </c>
      <c r="AR209" s="270" t="str">
        <f>IF('JOURNÉE 1'!AT210="","",'JOURNÉE 1'!AT210)</f>
        <v/>
      </c>
      <c r="AS209" s="270" t="str">
        <f t="shared" si="61"/>
        <v/>
      </c>
      <c r="AT209" s="270" t="str">
        <f t="shared" si="13"/>
        <v/>
      </c>
      <c r="AU209" s="284"/>
      <c r="AV209" s="270"/>
      <c r="AW209" s="270"/>
      <c r="AX209" s="270"/>
      <c r="AY209" s="270" t="str">
        <f t="shared" si="78"/>
        <v/>
      </c>
      <c r="AZ209" s="271" t="str">
        <f t="shared" si="15"/>
        <v/>
      </c>
      <c r="BA209" s="272" t="str">
        <f t="shared" si="16"/>
        <v/>
      </c>
      <c r="BB209" s="273" t="str">
        <f t="shared" si="75"/>
        <v/>
      </c>
      <c r="BC209" s="472" t="str">
        <f t="shared" si="18"/>
        <v/>
      </c>
      <c r="BD209" s="273"/>
      <c r="BE209" s="278" t="str">
        <f t="shared" si="19"/>
        <v/>
      </c>
      <c r="BF209" s="1639"/>
      <c r="BG209" s="1639"/>
      <c r="BH209" s="1823" t="str">
        <f>IF('JOURNÉE 1'!K210=0,"",'JOURNÉE 1'!K210)</f>
        <v/>
      </c>
      <c r="BI209" s="1815" t="str">
        <f>IF(ISBLANK('JOURNÉE 2'!K206),"",'JOURNÉE 2'!K206)</f>
        <v/>
      </c>
      <c r="BJ209" s="1817" t="str">
        <f>IF(BW209="","",BW209)</f>
        <v/>
      </c>
      <c r="BK209" s="483"/>
      <c r="BL209" s="11"/>
      <c r="BM209" s="1513" t="str">
        <f>IF(OR(C209="",C210=""),"",CONCATENATE(C209,C210))</f>
        <v/>
      </c>
      <c r="BN209" s="1606" t="str">
        <f>IF(OR('JOURNÉE 1'!C210="",'JOURNÉE 1'!C211=""),"",CONCATENATE('JOURNÉE 1'!C210,'JOURNÉE 1'!C211))</f>
        <v/>
      </c>
      <c r="BO209" s="1606" t="str">
        <f>IF(I209="","",I209)</f>
        <v/>
      </c>
      <c r="BP209" s="1855">
        <f>IF(ISNA(VLOOKUP(BM209,'JOURNÉE 1'!$BI$10:$BK$257,2,FALSE)),"",VLOOKUP(BM209,'JOURNÉE 1'!$BI$10:$BK$257,2,FALSE))</f>
        <v>0</v>
      </c>
      <c r="BQ209" s="1606" t="str">
        <f>IF(BO209="","",MIN(BO209:BP209))</f>
        <v/>
      </c>
      <c r="BR209" s="1851" t="str">
        <f>IF(BS209="","",MIN(BS209:BT209))</f>
        <v/>
      </c>
      <c r="BS209" s="1606" t="str">
        <f>IF('JOURNÉE 1'!L210=0,"",'JOURNÉE 1'!L210)</f>
        <v/>
      </c>
      <c r="BT209" s="1809" t="str">
        <f>IF(ISNA(VLOOKUP(BN209,'JOURNÉE 2'!$BE$10:$BF$257,2,FALSE)),"",VLOOKUP(BN209,'JOURNÉE 2'!$BE$10:$BF$257,2,FALSE))</f>
        <v/>
      </c>
      <c r="BU209" s="1606" t="str">
        <f>IF(BT209=BR209,"",BR209)</f>
        <v/>
      </c>
      <c r="BV209" s="1795" t="str">
        <f>IF(BP209=BQ209,"",BQ209)</f>
        <v/>
      </c>
      <c r="BW209" s="1797"/>
      <c r="BX209" s="474" t="str">
        <f t="shared" si="20"/>
        <v/>
      </c>
      <c r="BY209" s="475" t="str">
        <f>IF('JOURNÉE 1'!C210=0,"",'JOURNÉE 1'!C210)</f>
        <v/>
      </c>
      <c r="BZ209" s="7">
        <v>201</v>
      </c>
      <c r="CA209" s="1445" t="s">
        <v>1931</v>
      </c>
      <c r="CB209" s="1446">
        <v>36</v>
      </c>
      <c r="CC209" s="1447" t="s">
        <v>1958</v>
      </c>
      <c r="CD209" s="17" t="s">
        <v>666</v>
      </c>
      <c r="CE209" s="882" t="str">
        <f t="shared" si="79"/>
        <v>MAX3</v>
      </c>
      <c r="CF209" s="878" t="s">
        <v>150</v>
      </c>
      <c r="CG209" s="7"/>
      <c r="CH209" s="94"/>
      <c r="CI209" s="1301" t="str">
        <f>IF(ISNA(VLOOKUP(CA209,'JOURNÉE 1'!$C$10:$AC$257,27,FALSE)),"",VLOOKUP(CA209,'JOURNÉE 1'!$C$10:$AC$257,27,FALSE))</f>
        <v/>
      </c>
      <c r="CJ209" s="465" t="str">
        <f>IF(ISNA(VLOOKUP(CA209,'JOURNÉE 2'!$C$10:$V$259,20,FALSE)),"",VLOOKUP(CA209,'JOURNÉE 2'!$C$10:$V$259,20,FALSE))</f>
        <v/>
      </c>
      <c r="CK209" s="1263" t="str">
        <f t="shared" si="48"/>
        <v/>
      </c>
      <c r="CL209" s="1266" t="s">
        <v>2029</v>
      </c>
      <c r="CM209" s="476" t="s">
        <v>2029</v>
      </c>
      <c r="CN209" s="476" t="s">
        <v>2029</v>
      </c>
      <c r="CO209" s="476" t="s">
        <v>2029</v>
      </c>
      <c r="CP209" s="476"/>
      <c r="CQ209" s="476"/>
      <c r="CR209" s="476"/>
      <c r="CS209" s="476"/>
      <c r="CT209" s="476"/>
      <c r="CU209" s="477"/>
      <c r="CV209" s="476"/>
      <c r="CW209" s="1270"/>
      <c r="CX209" s="11"/>
      <c r="CY209" s="1551"/>
      <c r="CZ209" s="7" t="str">
        <f>IF('JOURNÉE 1'!C114="","",'JOURNÉE 1'!C114)</f>
        <v/>
      </c>
      <c r="DA209" s="7" t="str">
        <f t="shared" si="80"/>
        <v/>
      </c>
      <c r="DB209" s="7" t="str">
        <f>IF('JOURNÉE 1'!AC114=0,"",'JOURNÉE 1'!AC114)</f>
        <v/>
      </c>
      <c r="DC209" s="7" t="str">
        <f>IF('JOURNÉE 1'!AP114=0,"",'JOURNÉE 1'!AP114)</f>
        <v/>
      </c>
      <c r="DD209" s="17" t="str">
        <f>IF(ISNA(VLOOKUP(BY113,'JOURNÉE 2'!$C$106:$AJ$123,1,FALSE)),"",VLOOKUP(BY113,'JOURNÉE 2'!$C$106:$AJ$123,1,FALSE))</f>
        <v/>
      </c>
      <c r="DE209" s="7" t="str">
        <f t="array" ref="DE209">IFERROR(INDEX(DD$201:DD$218,SMALL(IF(FREQUENCY(IF(DD$201:DD$236&lt;&gt;"",MATCH(DD$201:DD$236,DD$201:DD$236,0),""),ROW(DD$201:DD$236)-201)&gt;1,ROW(DD$201:DD$236)-201,""),ROW(A9))),"")</f>
        <v/>
      </c>
      <c r="DF209" s="468" t="str">
        <f t="array" ref="DF209">IF(DE209="","",MIN(IF(CZ$201:CZ$236=$DE209,DB$201:DB$236,"")))</f>
        <v/>
      </c>
      <c r="DG209" s="7" t="str">
        <f t="array" ref="DG209">IF(DE209="","",MIN(IF(CZ$201:CZ$236=$DE209,DC$201:DC$236,"")))</f>
        <v/>
      </c>
      <c r="DH209" s="7" t="str">
        <f>IF(ISNA(VLOOKUP(BY209,'JOURNÉE 1'!$C$106:$AC$123,24,FALSE)),"",VLOOKUP(BY209,'JOURNÉE 1'!$C$106:$AC$123,24,FALSE))</f>
        <v/>
      </c>
      <c r="DI209" s="7" t="str">
        <f>IF(ISNA(VLOOKUP(DD209,'JOURNÉE 1'!$C$106:$AP$123,35,FALSE)),"",VLOOKUP(DD209,'JOURNÉE 1'!$C$106:$AP$123,35,FALSE))</f>
        <v/>
      </c>
      <c r="DJ209" s="7" t="str">
        <f t="shared" si="24"/>
        <v/>
      </c>
      <c r="DK209" s="7" t="str">
        <f t="shared" si="25"/>
        <v/>
      </c>
      <c r="DL209" s="7" t="str">
        <f t="shared" si="26"/>
        <v/>
      </c>
      <c r="DM209" s="468" t="str">
        <f t="shared" si="27"/>
        <v/>
      </c>
      <c r="DN209" s="7" t="str">
        <f t="shared" si="28"/>
        <v/>
      </c>
      <c r="DO209" s="7"/>
      <c r="DP209" s="7"/>
      <c r="DQ209" s="7"/>
      <c r="DR209" s="11"/>
      <c r="DS209" s="475"/>
      <c r="DT209" s="7"/>
      <c r="DU209" s="7"/>
      <c r="DV209" s="7" t="str">
        <f>IF(DT209="","",IF(DT209=0,"",IF(DT209="AB","",RANK(DT209,$DT$9:$DT$151,1)+COUNTIF($DT$9:DT209,DT209)-1)))</f>
        <v/>
      </c>
      <c r="DW209" s="7"/>
      <c r="DX209" s="7"/>
      <c r="DY209" s="7"/>
      <c r="DZ209" s="7"/>
      <c r="EA209" s="7" t="str">
        <f>IF(DY209="","",IF(DY209=0,"",IF(DY209="AB","",RANK(DY209,$DY$9:$DY$151,1)+COUNTIF($DY$9:DY209,DY209)-1)))</f>
        <v/>
      </c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</row>
    <row r="210" spans="1:163" ht="15.75" customHeight="1" x14ac:dyDescent="0.4">
      <c r="A210" s="1639"/>
      <c r="B210" s="1483"/>
      <c r="C210" s="232" t="str">
        <f>IF(ISBLANK('JOURNÉE 2'!C211),"",'JOURNÉE 2'!C211)</f>
        <v/>
      </c>
      <c r="D210" s="98" t="str">
        <f>IF(ISBLANK('JOURNÉE 2'!D211),"",'JOURNÉE 2'!D211)</f>
        <v/>
      </c>
      <c r="E210" s="98" t="str">
        <f>IF(ISBLANK('JOURNÉE 2'!E211),"",'JOURNÉE 2'!E211)</f>
        <v/>
      </c>
      <c r="F210" s="87" t="str">
        <f>IF(ISBLANK('JOURNÉE 2'!F211),"",'JOURNÉE 2'!F211)</f>
        <v/>
      </c>
      <c r="G210" s="87" t="str">
        <f>IF(ISBLANK('JOURNÉE 2'!G211),"",'JOURNÉE 2'!G211)</f>
        <v/>
      </c>
      <c r="H210" s="470" t="str">
        <f>IF(ISBLANK('JOURNÉE 2'!I211),"",'JOURNÉE 2'!I211)</f>
        <v/>
      </c>
      <c r="I210" s="1833"/>
      <c r="J210" s="1465"/>
      <c r="K210" s="1465"/>
      <c r="L210" s="1465"/>
      <c r="M210" s="87"/>
      <c r="N210" s="87"/>
      <c r="O210" s="87"/>
      <c r="P210" s="87"/>
      <c r="Q210" s="1847"/>
      <c r="R210" s="1465"/>
      <c r="S210" s="1465"/>
      <c r="T210" s="1833"/>
      <c r="U210" s="1465"/>
      <c r="V210" s="1465"/>
      <c r="W210" s="279" t="str">
        <f>IF(ISBLANK('JOURNÉE 2'!U211),"",'JOURNÉE 2'!U211)</f>
        <v/>
      </c>
      <c r="X210" s="83" t="str">
        <f t="shared" si="0"/>
        <v/>
      </c>
      <c r="Y210" s="140" t="str">
        <f>IF('JOURNÉE 1'!AB211=0,"",'JOURNÉE 1'!AB211)</f>
        <v/>
      </c>
      <c r="Z210" s="83" t="str">
        <f t="shared" si="1"/>
        <v/>
      </c>
      <c r="AA210" s="83" t="str">
        <f t="shared" si="81"/>
        <v/>
      </c>
      <c r="AB210" s="118" t="str">
        <f t="shared" si="74"/>
        <v/>
      </c>
      <c r="AC210" s="83" t="str">
        <f t="shared" si="3"/>
        <v/>
      </c>
      <c r="AD210" s="83" t="str">
        <f>IF('JOURNÉE 1'!AG211="","",'JOURNÉE 1'!AG211)</f>
        <v/>
      </c>
      <c r="AE210" s="455" t="str">
        <f t="shared" si="4"/>
        <v/>
      </c>
      <c r="AF210" s="471" t="str">
        <f t="shared" si="76"/>
        <v/>
      </c>
      <c r="AG210" s="471" t="str">
        <f t="shared" si="6"/>
        <v/>
      </c>
      <c r="AH210" s="471"/>
      <c r="AI210" s="471"/>
      <c r="AJ210" s="83"/>
      <c r="AK210" s="140"/>
      <c r="AL210" s="276" t="str">
        <f t="shared" si="7"/>
        <v/>
      </c>
      <c r="AM210" s="83" t="str">
        <f t="shared" si="8"/>
        <v/>
      </c>
      <c r="AN210" s="471" t="str">
        <f t="shared" si="77"/>
        <v/>
      </c>
      <c r="AO210" s="471" t="str">
        <f t="shared" si="10"/>
        <v/>
      </c>
      <c r="AP210" s="457" t="str">
        <f t="shared" si="11"/>
        <v/>
      </c>
      <c r="AQ210" s="270" t="str">
        <f>IF('JOURNÉE 1'!AP211="","",'JOURNÉE 1'!AP211)</f>
        <v/>
      </c>
      <c r="AR210" s="270" t="str">
        <f>IF('JOURNÉE 1'!AT211="","",'JOURNÉE 1'!AT211)</f>
        <v/>
      </c>
      <c r="AS210" s="270" t="str">
        <f t="shared" si="61"/>
        <v/>
      </c>
      <c r="AT210" s="270" t="str">
        <f t="shared" si="13"/>
        <v/>
      </c>
      <c r="AU210" s="270"/>
      <c r="AV210" s="286"/>
      <c r="AW210" s="313"/>
      <c r="AX210" s="270"/>
      <c r="AY210" s="270" t="str">
        <f t="shared" si="78"/>
        <v/>
      </c>
      <c r="AZ210" s="271" t="str">
        <f t="shared" si="15"/>
        <v/>
      </c>
      <c r="BA210" s="272" t="str">
        <f t="shared" si="16"/>
        <v/>
      </c>
      <c r="BB210" s="273" t="str">
        <f t="shared" si="75"/>
        <v/>
      </c>
      <c r="BC210" s="472" t="str">
        <f t="shared" si="18"/>
        <v/>
      </c>
      <c r="BD210" s="273"/>
      <c r="BE210" s="278" t="str">
        <f t="shared" si="19"/>
        <v/>
      </c>
      <c r="BF210" s="1639"/>
      <c r="BG210" s="1639"/>
      <c r="BH210" s="1833"/>
      <c r="BI210" s="1465"/>
      <c r="BJ210" s="1849"/>
      <c r="BK210" s="483"/>
      <c r="BL210" s="11"/>
      <c r="BM210" s="1723"/>
      <c r="BN210" s="1528"/>
      <c r="BO210" s="1528"/>
      <c r="BP210" s="1528"/>
      <c r="BQ210" s="1528"/>
      <c r="BR210" s="1852"/>
      <c r="BS210" s="1528"/>
      <c r="BT210" s="1514"/>
      <c r="BU210" s="1528"/>
      <c r="BV210" s="1796"/>
      <c r="BW210" s="1798"/>
      <c r="BX210" s="474" t="str">
        <f t="shared" si="20"/>
        <v/>
      </c>
      <c r="BY210" s="475" t="str">
        <f>IF('JOURNÉE 1'!C211=0,"",'JOURNÉE 1'!C211)</f>
        <v/>
      </c>
      <c r="BZ210" s="7">
        <v>202</v>
      </c>
      <c r="CA210" s="1445" t="s">
        <v>706</v>
      </c>
      <c r="CB210" s="1446">
        <v>20.2</v>
      </c>
      <c r="CC210" s="1447" t="s">
        <v>707</v>
      </c>
      <c r="CD210" s="17" t="s">
        <v>666</v>
      </c>
      <c r="CE210" s="882" t="str">
        <f t="shared" si="79"/>
        <v>MAX2</v>
      </c>
      <c r="CF210" s="878" t="s">
        <v>153</v>
      </c>
      <c r="CG210" s="7"/>
      <c r="CH210" s="94"/>
      <c r="CI210" s="1301" t="str">
        <f>IF(ISNA(VLOOKUP(CA210,'JOURNÉE 1'!$C$10:$AC$257,27,FALSE)),"",VLOOKUP(CA210,'JOURNÉE 1'!$C$10:$AC$257,27,FALSE))</f>
        <v/>
      </c>
      <c r="CJ210" s="465" t="str">
        <f>IF(ISNA(VLOOKUP(CA210,'JOURNÉE 2'!$C$10:$V$259,20,FALSE)),"",VLOOKUP(CA210,'JOURNÉE 2'!$C$10:$V$259,20,FALSE))</f>
        <v/>
      </c>
      <c r="CK210" s="1263" t="str">
        <f t="shared" si="48"/>
        <v/>
      </c>
      <c r="CL210" s="1266" t="s">
        <v>2029</v>
      </c>
      <c r="CM210" s="476">
        <v>97</v>
      </c>
      <c r="CN210" s="476" t="s">
        <v>2029</v>
      </c>
      <c r="CO210" s="476" t="s">
        <v>2029</v>
      </c>
      <c r="CP210" s="476"/>
      <c r="CQ210" s="476"/>
      <c r="CR210" s="476"/>
      <c r="CS210" s="476"/>
      <c r="CT210" s="476"/>
      <c r="CU210" s="477"/>
      <c r="CV210" s="476"/>
      <c r="CW210" s="1270"/>
      <c r="CX210" s="11"/>
      <c r="CY210" s="1551"/>
      <c r="CZ210" s="7" t="str">
        <f>IF('JOURNÉE 1'!C115="","",'JOURNÉE 1'!C115)</f>
        <v/>
      </c>
      <c r="DA210" s="7" t="str">
        <f t="shared" si="80"/>
        <v/>
      </c>
      <c r="DB210" s="7" t="str">
        <f>IF('JOURNÉE 1'!AC115=0,"",'JOURNÉE 1'!AC115)</f>
        <v/>
      </c>
      <c r="DC210" s="7" t="str">
        <f>IF('JOURNÉE 1'!AP115=0,"",'JOURNÉE 1'!AP115)</f>
        <v/>
      </c>
      <c r="DD210" s="17" t="str">
        <f>IF(ISNA(VLOOKUP(BY114,'JOURNÉE 2'!$C$106:$AJ$123,1,FALSE)),"",VLOOKUP(BY114,'JOURNÉE 2'!$C$106:$AJ$123,1,FALSE))</f>
        <v/>
      </c>
      <c r="DE210" s="7" t="str">
        <f t="array" ref="DE210">IFERROR(INDEX(DD$201:DD$218,SMALL(IF(FREQUENCY(IF(DD$201:DD$236&lt;&gt;"",MATCH(DD$201:DD$236,DD$201:DD$236,0),""),ROW(DD$201:DD$236)-201)&gt;1,ROW(DD$201:DD$236)-201,""),ROW(A10))),"")</f>
        <v/>
      </c>
      <c r="DF210" s="468" t="str">
        <f t="array" ref="DF210">IF(DE210="","",MIN(IF(CZ$201:CZ$236=$DE210,DB$201:DB$236,"")))</f>
        <v/>
      </c>
      <c r="DG210" s="7" t="str">
        <f t="array" ref="DG210">IF(DE210="","",MIN(IF(CZ$201:CZ$236=$DE210,DC$201:DC$236,"")))</f>
        <v/>
      </c>
      <c r="DH210" s="7" t="str">
        <f>IF(ISNA(VLOOKUP(BY210,'JOURNÉE 1'!$C$106:$AC$123,24,FALSE)),"",VLOOKUP(BY210,'JOURNÉE 1'!$C$106:$AC$123,24,FALSE))</f>
        <v/>
      </c>
      <c r="DI210" s="7" t="str">
        <f>IF(ISNA(VLOOKUP(DD210,'JOURNÉE 1'!$C$106:$AP$123,35,FALSE)),"",VLOOKUP(DD210,'JOURNÉE 1'!$C$106:$AP$123,35,FALSE))</f>
        <v/>
      </c>
      <c r="DJ210" s="7" t="str">
        <f t="shared" si="24"/>
        <v/>
      </c>
      <c r="DK210" s="7" t="str">
        <f t="shared" si="25"/>
        <v/>
      </c>
      <c r="DL210" s="7" t="str">
        <f t="shared" si="26"/>
        <v/>
      </c>
      <c r="DM210" s="468" t="str">
        <f t="shared" si="27"/>
        <v/>
      </c>
      <c r="DN210" s="7" t="str">
        <f t="shared" si="28"/>
        <v/>
      </c>
      <c r="DO210" s="7"/>
      <c r="DP210" s="7"/>
      <c r="DQ210" s="7"/>
      <c r="DR210" s="11"/>
      <c r="DS210" s="475"/>
      <c r="DT210" s="7"/>
      <c r="DU210" s="7"/>
      <c r="DV210" s="7" t="str">
        <f>IF(DT210="","",IF(DT210=0,"",IF(DT210="AB","",RANK(DT210,$DT$9:$DT$151,1)+COUNTIF($DT$9:DT210,DT210)-1)))</f>
        <v/>
      </c>
      <c r="DW210" s="7"/>
      <c r="DX210" s="7"/>
      <c r="DY210" s="7"/>
      <c r="DZ210" s="7"/>
      <c r="EA210" s="7" t="str">
        <f>IF(DY210="","",IF(DY210=0,"",IF(DY210="AB","",RANK(DY210,$DY$9:$DY$151,1)+COUNTIF($DY$9:DY210,DY210)-1)))</f>
        <v/>
      </c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</row>
    <row r="211" spans="1:163" ht="15.75" customHeight="1" x14ac:dyDescent="0.4">
      <c r="A211" s="1639"/>
      <c r="B211" s="1831"/>
      <c r="C211" s="232" t="str">
        <f>IF(ISBLANK('JOURNÉE 2'!C212),"",'JOURNÉE 2'!C212)</f>
        <v/>
      </c>
      <c r="D211" s="98" t="str">
        <f>IF(ISBLANK('JOURNÉE 2'!D212),"",'JOURNÉE 2'!D212)</f>
        <v/>
      </c>
      <c r="E211" s="98" t="str">
        <f>IF(ISBLANK('JOURNÉE 2'!E212),"",'JOURNÉE 2'!E212)</f>
        <v/>
      </c>
      <c r="F211" s="87" t="str">
        <f>IF(ISBLANK('JOURNÉE 2'!F212),"",'JOURNÉE 2'!F212)</f>
        <v/>
      </c>
      <c r="G211" s="87" t="str">
        <f>IF(ISBLANK('JOURNÉE 2'!G212),"",'JOURNÉE 2'!G212)</f>
        <v/>
      </c>
      <c r="H211" s="470" t="str">
        <f>IF(ISBLANK('JOURNÉE 2'!I212),"",'JOURNÉE 2'!I212)</f>
        <v/>
      </c>
      <c r="I211" s="1834" t="str">
        <f>IF(ISBLANK('JOURNÉE 2'!K212),"",'JOURNÉE 2'!K212)</f>
        <v/>
      </c>
      <c r="J211" s="1466" t="str">
        <f>IF(OR(I211="",I211=0,I211=999),"",I211)</f>
        <v/>
      </c>
      <c r="K211" s="1466" t="str">
        <f>IF('JOURNÉE 1'!K212=0,"",'JOURNÉE 1'!K212)</f>
        <v/>
      </c>
      <c r="L211" s="1466" t="str">
        <f>IF(OR(K211="",K211=0,K211=999),"",K211)</f>
        <v/>
      </c>
      <c r="M211" s="87"/>
      <c r="N211" s="87"/>
      <c r="O211" s="87"/>
      <c r="P211" s="87"/>
      <c r="Q211" s="1825" t="str">
        <f>IF(I211="","",I211-$BE$5)</f>
        <v/>
      </c>
      <c r="R211" s="1466" t="str">
        <f>IF(I211="","",RANK(I211,($I$9:$K$260),1))</f>
        <v/>
      </c>
      <c r="S211" s="1466" t="str">
        <f>IF(R211&gt;20,"",IF(R211&lt;=190,40-((R211-1)*2),1))</f>
        <v/>
      </c>
      <c r="T211" s="1845" t="str">
        <f>IF(OR(I211=""),"",RANK(I211,($I$183:$I$212),1))</f>
        <v/>
      </c>
      <c r="U211" s="1466" t="str">
        <f>IF(OR(K211=""),"",RANK(K211,($K$183:$K$212),1))</f>
        <v/>
      </c>
      <c r="V211" s="1485" t="str">
        <f>IF(T211="","",IF(T211&gt;3,"",IF(T211=1,I211,IF(T211=2,I211,IF(T211=3,I211)))))</f>
        <v/>
      </c>
      <c r="W211" s="279" t="str">
        <f>IF(ISBLANK('JOURNÉE 2'!U212),"",'JOURNÉE 2'!U212)</f>
        <v/>
      </c>
      <c r="X211" s="83" t="str">
        <f t="shared" si="0"/>
        <v/>
      </c>
      <c r="Y211" s="140" t="str">
        <f>IF('JOURNÉE 1'!AB212=0,"",'JOURNÉE 1'!AB212)</f>
        <v/>
      </c>
      <c r="Z211" s="83" t="str">
        <f t="shared" si="1"/>
        <v/>
      </c>
      <c r="AA211" s="83" t="str">
        <f t="shared" si="81"/>
        <v/>
      </c>
      <c r="AB211" s="118" t="str">
        <f t="shared" si="74"/>
        <v/>
      </c>
      <c r="AC211" s="83" t="str">
        <f t="shared" si="3"/>
        <v/>
      </c>
      <c r="AD211" s="83" t="str">
        <f>IF('JOURNÉE 1'!AG212="","",'JOURNÉE 1'!AG212)</f>
        <v/>
      </c>
      <c r="AE211" s="455" t="str">
        <f t="shared" si="4"/>
        <v/>
      </c>
      <c r="AF211" s="85" t="str">
        <f t="shared" si="76"/>
        <v/>
      </c>
      <c r="AG211" s="85" t="str">
        <f t="shared" si="6"/>
        <v/>
      </c>
      <c r="AH211" s="85"/>
      <c r="AI211" s="85"/>
      <c r="AJ211" s="87"/>
      <c r="AK211" s="136"/>
      <c r="AL211" s="276" t="str">
        <f t="shared" si="7"/>
        <v/>
      </c>
      <c r="AM211" s="87" t="str">
        <f t="shared" si="8"/>
        <v/>
      </c>
      <c r="AN211" s="471" t="str">
        <f t="shared" si="77"/>
        <v/>
      </c>
      <c r="AO211" s="471" t="str">
        <f t="shared" si="10"/>
        <v/>
      </c>
      <c r="AP211" s="457" t="str">
        <f t="shared" si="11"/>
        <v/>
      </c>
      <c r="AQ211" s="270" t="str">
        <f>IF('JOURNÉE 1'!AP212="","",'JOURNÉE 1'!AP212)</f>
        <v/>
      </c>
      <c r="AR211" s="270" t="str">
        <f>IF('JOURNÉE 1'!AT212="","",'JOURNÉE 1'!AT212)</f>
        <v/>
      </c>
      <c r="AS211" s="270" t="str">
        <f t="shared" si="61"/>
        <v/>
      </c>
      <c r="AT211" s="270" t="str">
        <f t="shared" si="13"/>
        <v/>
      </c>
      <c r="AU211" s="284"/>
      <c r="AV211" s="286"/>
      <c r="AW211" s="270"/>
      <c r="AX211" s="270"/>
      <c r="AY211" s="270" t="str">
        <f t="shared" si="78"/>
        <v/>
      </c>
      <c r="AZ211" s="271" t="str">
        <f t="shared" si="15"/>
        <v/>
      </c>
      <c r="BA211" s="272" t="str">
        <f t="shared" si="16"/>
        <v/>
      </c>
      <c r="BB211" s="273" t="str">
        <f t="shared" si="75"/>
        <v/>
      </c>
      <c r="BC211" s="472" t="str">
        <f t="shared" si="18"/>
        <v/>
      </c>
      <c r="BD211" s="273"/>
      <c r="BE211" s="278" t="str">
        <f t="shared" si="19"/>
        <v/>
      </c>
      <c r="BF211" s="1639"/>
      <c r="BG211" s="1639"/>
      <c r="BH211" s="1823" t="str">
        <f>IF('JOURNÉE 1'!K212=0,"",'JOURNÉE 1'!K212)</f>
        <v/>
      </c>
      <c r="BI211" s="1815" t="str">
        <f>IF(ISBLANK('JOURNÉE 2'!K208),"",'JOURNÉE 2'!K208)</f>
        <v/>
      </c>
      <c r="BJ211" s="1817" t="str">
        <f>IF(BW211="","",BW211)</f>
        <v/>
      </c>
      <c r="BK211" s="479"/>
      <c r="BL211" s="11"/>
      <c r="BM211" s="1513" t="str">
        <f>IF(OR(C211="",C212=""),"",CONCATENATE(C211,C212))</f>
        <v/>
      </c>
      <c r="BN211" s="1606" t="str">
        <f>IF(OR('JOURNÉE 1'!C212="",'JOURNÉE 1'!C213=""),"",CONCATENATE('JOURNÉE 1'!C212,'JOURNÉE 1'!C213))</f>
        <v/>
      </c>
      <c r="BO211" s="1606" t="str">
        <f>IF(I211="","",I211)</f>
        <v/>
      </c>
      <c r="BP211" s="1855">
        <f>IF(ISNA(VLOOKUP(BM211,'JOURNÉE 1'!$BI$10:$BK$257,2,FALSE)),"",VLOOKUP(BM211,'JOURNÉE 1'!$BI$10:$BK$257,2,FALSE))</f>
        <v>0</v>
      </c>
      <c r="BQ211" s="1606" t="str">
        <f>IF(BO211="","",MIN(BO211:BP211))</f>
        <v/>
      </c>
      <c r="BR211" s="1851" t="str">
        <f>IF(BS211="","",MIN(BS211:BT211))</f>
        <v/>
      </c>
      <c r="BS211" s="1606" t="str">
        <f>IF('JOURNÉE 1'!L212=0,"",'JOURNÉE 1'!L212)</f>
        <v/>
      </c>
      <c r="BT211" s="1809" t="str">
        <f>IF(ISNA(VLOOKUP(BN211,'JOURNÉE 2'!$BE$10:$BF$257,2,FALSE)),"",VLOOKUP(BN211,'JOURNÉE 2'!$BE$10:$BF$257,2,FALSE))</f>
        <v/>
      </c>
      <c r="BU211" s="1606" t="str">
        <f>IF(BT211=BR211,"",BR211)</f>
        <v/>
      </c>
      <c r="BV211" s="1795" t="str">
        <f>IF(BP211=BQ211,"",BQ211)</f>
        <v/>
      </c>
      <c r="BW211" s="1797"/>
      <c r="BX211" s="474" t="str">
        <f t="shared" si="20"/>
        <v/>
      </c>
      <c r="BY211" s="475" t="str">
        <f>IF('JOURNÉE 1'!C212=0,"",'JOURNÉE 1'!C212)</f>
        <v/>
      </c>
      <c r="BZ211" s="7">
        <v>203</v>
      </c>
      <c r="CA211" s="1445" t="s">
        <v>1933</v>
      </c>
      <c r="CB211" s="1446">
        <v>36</v>
      </c>
      <c r="CC211" s="1447" t="s">
        <v>1959</v>
      </c>
      <c r="CD211" s="17" t="s">
        <v>666</v>
      </c>
      <c r="CE211" s="882" t="str">
        <f t="shared" si="79"/>
        <v>MAX3</v>
      </c>
      <c r="CF211" s="878" t="s">
        <v>152</v>
      </c>
      <c r="CG211" s="7"/>
      <c r="CH211" s="94"/>
      <c r="CI211" s="1301" t="str">
        <f>IF(ISNA(VLOOKUP(CA211,'JOURNÉE 1'!$C$10:$AC$257,27,FALSE)),"",VLOOKUP(CA211,'JOURNÉE 1'!$C$10:$AC$257,27,FALSE))</f>
        <v/>
      </c>
      <c r="CJ211" s="465" t="str">
        <f>IF(ISNA(VLOOKUP(CA211,'JOURNÉE 2'!$C$10:$V$259,20,FALSE)),"",VLOOKUP(CA211,'JOURNÉE 2'!$C$10:$V$259,20,FALSE))</f>
        <v/>
      </c>
      <c r="CK211" s="1263" t="str">
        <f t="shared" si="48"/>
        <v/>
      </c>
      <c r="CL211" s="1266" t="s">
        <v>2029</v>
      </c>
      <c r="CM211" s="476" t="s">
        <v>2029</v>
      </c>
      <c r="CN211" s="476" t="s">
        <v>2029</v>
      </c>
      <c r="CO211" s="476" t="s">
        <v>2029</v>
      </c>
      <c r="CP211" s="476"/>
      <c r="CQ211" s="476"/>
      <c r="CR211" s="476"/>
      <c r="CS211" s="476"/>
      <c r="CT211" s="476"/>
      <c r="CU211" s="477"/>
      <c r="CV211" s="476"/>
      <c r="CW211" s="1270"/>
      <c r="CX211" s="11"/>
      <c r="CY211" s="1551"/>
      <c r="CZ211" s="7" t="str">
        <f>IF('JOURNÉE 1'!C116="","",'JOURNÉE 1'!C116)</f>
        <v/>
      </c>
      <c r="DA211" s="7" t="str">
        <f t="shared" si="80"/>
        <v/>
      </c>
      <c r="DB211" s="7" t="str">
        <f>IF('JOURNÉE 1'!AC116=0,"",'JOURNÉE 1'!AC116)</f>
        <v/>
      </c>
      <c r="DC211" s="7" t="str">
        <f>IF('JOURNÉE 1'!AP116=0,"",'JOURNÉE 1'!AP116)</f>
        <v/>
      </c>
      <c r="DD211" s="17" t="str">
        <f>IF(ISNA(VLOOKUP(BY115,'JOURNÉE 2'!$C$106:$AJ$123,1,FALSE)),"",VLOOKUP(BY115,'JOURNÉE 2'!$C$106:$AJ$123,1,FALSE))</f>
        <v/>
      </c>
      <c r="DE211" s="7" t="str">
        <f t="array" ref="DE211">IFERROR(INDEX(DD$201:DD$218,SMALL(IF(FREQUENCY(IF(DD$201:DD$236&lt;&gt;"",MATCH(DD$201:DD$236,DD$201:DD$236,0),""),ROW(DD$201:DD$236)-201)&gt;1,ROW(DD$201:DD$236)-201,""),ROW(A11))),"")</f>
        <v/>
      </c>
      <c r="DF211" s="468" t="str">
        <f t="array" ref="DF211">IF(DE211="","",MIN(IF(CZ$201:CZ$236=$DE211,DB$201:DB$236,"")))</f>
        <v/>
      </c>
      <c r="DG211" s="7" t="str">
        <f t="array" ref="DG211">IF(DE211="","",MIN(IF(CZ$201:CZ$236=$DE211,DC$201:DC$236,"")))</f>
        <v/>
      </c>
      <c r="DH211" s="7" t="str">
        <f>IF(ISNA(VLOOKUP(BY211,'JOURNÉE 1'!$C$106:$AC$123,24,FALSE)),"",VLOOKUP(BY211,'JOURNÉE 1'!$C$106:$AC$123,24,FALSE))</f>
        <v/>
      </c>
      <c r="DI211" s="7" t="str">
        <f>IF(ISNA(VLOOKUP(DD211,'JOURNÉE 1'!$C$106:$AP$123,35,FALSE)),"",VLOOKUP(DD211,'JOURNÉE 1'!$C$106:$AP$123,35,FALSE))</f>
        <v/>
      </c>
      <c r="DJ211" s="7" t="str">
        <f t="shared" si="24"/>
        <v/>
      </c>
      <c r="DK211" s="7" t="str">
        <f t="shared" si="25"/>
        <v/>
      </c>
      <c r="DL211" s="7" t="str">
        <f t="shared" si="26"/>
        <v/>
      </c>
      <c r="DM211" s="468" t="str">
        <f t="shared" si="27"/>
        <v/>
      </c>
      <c r="DN211" s="7" t="str">
        <f t="shared" si="28"/>
        <v/>
      </c>
      <c r="DO211" s="7"/>
      <c r="DP211" s="7"/>
      <c r="DQ211" s="7"/>
      <c r="DR211" s="11"/>
      <c r="DS211" s="475"/>
      <c r="DT211" s="7"/>
      <c r="DU211" s="7"/>
      <c r="DV211" s="7" t="str">
        <f>IF(DT211="","",IF(DT211=0,"",IF(DT211="AB","",RANK(DT211,$DT$9:$DT$151,1)+COUNTIF($DT$9:DT211,DT211)-1)))</f>
        <v/>
      </c>
      <c r="DW211" s="7"/>
      <c r="DX211" s="7"/>
      <c r="DY211" s="7"/>
      <c r="DZ211" s="7"/>
      <c r="EA211" s="7" t="str">
        <f>IF(DY211="","",IF(DY211=0,"",IF(DY211="AB","",RANK(DY211,$DY$9:$DY$151,1)+COUNTIF($DY$9:DY211,DY211)-1)))</f>
        <v/>
      </c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</row>
    <row r="212" spans="1:163" ht="15.75" customHeight="1" thickBot="1" x14ac:dyDescent="0.45">
      <c r="A212" s="1640"/>
      <c r="B212" s="1640"/>
      <c r="C212" s="189" t="str">
        <f>IF(ISBLANK('JOURNÉE 2'!C213),"",'JOURNÉE 2'!C213)</f>
        <v/>
      </c>
      <c r="D212" s="215" t="str">
        <f>IF(ISBLANK('JOURNÉE 2'!D213),"",'JOURNÉE 2'!D213)</f>
        <v/>
      </c>
      <c r="E212" s="215" t="str">
        <f>IF(ISBLANK('JOURNÉE 2'!E213),"",'JOURNÉE 2'!E213)</f>
        <v/>
      </c>
      <c r="F212" s="99" t="str">
        <f>IF(ISBLANK('JOURNÉE 2'!F213),"",'JOURNÉE 2'!F213)</f>
        <v/>
      </c>
      <c r="G212" s="99" t="str">
        <f>IF(ISBLANK('JOURNÉE 2'!G213),"",'JOURNÉE 2'!G213)</f>
        <v/>
      </c>
      <c r="H212" s="186" t="str">
        <f>IF(ISBLANK('JOURNÉE 2'!I213),"",'JOURNÉE 2'!I213)</f>
        <v/>
      </c>
      <c r="I212" s="1833"/>
      <c r="J212" s="1465"/>
      <c r="K212" s="1465"/>
      <c r="L212" s="1465"/>
      <c r="M212" s="99"/>
      <c r="N212" s="99"/>
      <c r="O212" s="99"/>
      <c r="P212" s="99"/>
      <c r="Q212" s="1826"/>
      <c r="R212" s="1816"/>
      <c r="S212" s="1816"/>
      <c r="T212" s="1824"/>
      <c r="U212" s="1816"/>
      <c r="V212" s="1816"/>
      <c r="W212" s="486" t="str">
        <f>IF(ISBLANK('JOURNÉE 2'!U213),"",'JOURNÉE 2'!U213)</f>
        <v/>
      </c>
      <c r="X212" s="101" t="str">
        <f t="shared" si="0"/>
        <v/>
      </c>
      <c r="Y212" s="209" t="str">
        <f>IF('JOURNÉE 1'!AB213=0,"",'JOURNÉE 1'!AB213)</f>
        <v/>
      </c>
      <c r="Z212" s="101" t="str">
        <f t="shared" si="1"/>
        <v/>
      </c>
      <c r="AA212" s="101" t="str">
        <f t="shared" si="81"/>
        <v/>
      </c>
      <c r="AB212" s="101" t="str">
        <f t="shared" si="74"/>
        <v/>
      </c>
      <c r="AC212" s="101" t="str">
        <f t="shared" si="3"/>
        <v/>
      </c>
      <c r="AD212" s="101" t="str">
        <f>IF('JOURNÉE 1'!AG213="","",'JOURNÉE 1'!AG213)</f>
        <v/>
      </c>
      <c r="AE212" s="487" t="str">
        <f t="shared" si="4"/>
        <v/>
      </c>
      <c r="AF212" s="110" t="str">
        <f t="shared" si="76"/>
        <v/>
      </c>
      <c r="AG212" s="110" t="str">
        <f t="shared" si="6"/>
        <v/>
      </c>
      <c r="AH212" s="110"/>
      <c r="AI212" s="110"/>
      <c r="AJ212" s="99"/>
      <c r="AK212" s="100"/>
      <c r="AL212" s="276" t="str">
        <f t="shared" si="7"/>
        <v/>
      </c>
      <c r="AM212" s="99" t="str">
        <f t="shared" si="8"/>
        <v/>
      </c>
      <c r="AN212" s="509" t="str">
        <f t="shared" si="77"/>
        <v/>
      </c>
      <c r="AO212" s="509" t="str">
        <f t="shared" si="10"/>
        <v/>
      </c>
      <c r="AP212" s="457" t="str">
        <f t="shared" si="11"/>
        <v/>
      </c>
      <c r="AQ212" s="283" t="str">
        <f>IF('JOURNÉE 1'!AP213="","",'JOURNÉE 1'!AP213)</f>
        <v/>
      </c>
      <c r="AR212" s="283" t="str">
        <f>IF('JOURNÉE 1'!AT213="","",'JOURNÉE 1'!AT213)</f>
        <v/>
      </c>
      <c r="AS212" s="283" t="str">
        <f t="shared" si="61"/>
        <v/>
      </c>
      <c r="AT212" s="283" t="str">
        <f t="shared" si="13"/>
        <v/>
      </c>
      <c r="AU212" s="283"/>
      <c r="AV212" s="330"/>
      <c r="AW212" s="283"/>
      <c r="AX212" s="288"/>
      <c r="AY212" s="288" t="str">
        <f t="shared" si="78"/>
        <v/>
      </c>
      <c r="AZ212" s="530" t="str">
        <f t="shared" si="15"/>
        <v/>
      </c>
      <c r="BA212" s="290" t="str">
        <f t="shared" si="16"/>
        <v/>
      </c>
      <c r="BB212" s="273" t="str">
        <f t="shared" si="75"/>
        <v/>
      </c>
      <c r="BC212" s="484" t="str">
        <f t="shared" si="18"/>
        <v/>
      </c>
      <c r="BD212" s="273"/>
      <c r="BE212" s="278" t="str">
        <f t="shared" si="19"/>
        <v/>
      </c>
      <c r="BF212" s="1640"/>
      <c r="BG212" s="1640"/>
      <c r="BH212" s="1824"/>
      <c r="BI212" s="1579"/>
      <c r="BJ212" s="1581"/>
      <c r="BK212" s="506"/>
      <c r="BL212" s="11"/>
      <c r="BM212" s="1723"/>
      <c r="BN212" s="1816"/>
      <c r="BO212" s="1528"/>
      <c r="BP212" s="1528"/>
      <c r="BQ212" s="1528"/>
      <c r="BR212" s="1852"/>
      <c r="BS212" s="1816"/>
      <c r="BT212" s="1514"/>
      <c r="BU212" s="1528"/>
      <c r="BV212" s="1796"/>
      <c r="BW212" s="1799"/>
      <c r="BX212" s="474" t="str">
        <f t="shared" si="20"/>
        <v/>
      </c>
      <c r="BY212" s="475" t="str">
        <f>IF('JOURNÉE 1'!C213=0,"",'JOURNÉE 1'!C213)</f>
        <v/>
      </c>
      <c r="BZ212" s="7">
        <v>204</v>
      </c>
      <c r="CA212" s="1445" t="s">
        <v>709</v>
      </c>
      <c r="CB212" s="1446">
        <v>25.6</v>
      </c>
      <c r="CC212" s="1447" t="s">
        <v>710</v>
      </c>
      <c r="CD212" s="17" t="s">
        <v>666</v>
      </c>
      <c r="CE212" s="882" t="str">
        <f t="shared" si="79"/>
        <v>MAX3</v>
      </c>
      <c r="CF212" s="878" t="s">
        <v>719</v>
      </c>
      <c r="CG212" s="7"/>
      <c r="CH212" s="94"/>
      <c r="CI212" s="1301" t="str">
        <f>IF(ISNA(VLOOKUP(CA212,'JOURNÉE 1'!$C$10:$AC$257,27,FALSE)),"",VLOOKUP(CA212,'JOURNÉE 1'!$C$10:$AC$257,27,FALSE))</f>
        <v/>
      </c>
      <c r="CJ212" s="465" t="str">
        <f>IF(ISNA(VLOOKUP(CA212,'JOURNÉE 2'!$C$10:$V$259,20,FALSE)),"",VLOOKUP(CA212,'JOURNÉE 2'!$C$10:$V$259,20,FALSE))</f>
        <v/>
      </c>
      <c r="CK212" s="1263" t="str">
        <f t="shared" si="48"/>
        <v/>
      </c>
      <c r="CL212" s="1266" t="s">
        <v>2029</v>
      </c>
      <c r="CM212" s="476" t="s">
        <v>2029</v>
      </c>
      <c r="CN212" s="476" t="s">
        <v>2029</v>
      </c>
      <c r="CO212" s="476" t="s">
        <v>2029</v>
      </c>
      <c r="CP212" s="476"/>
      <c r="CQ212" s="476"/>
      <c r="CR212" s="476"/>
      <c r="CS212" s="476"/>
      <c r="CT212" s="476"/>
      <c r="CU212" s="477"/>
      <c r="CV212" s="476"/>
      <c r="CW212" s="1270"/>
      <c r="CX212" s="11"/>
      <c r="CY212" s="1551"/>
      <c r="CZ212" s="7" t="str">
        <f>IF('JOURNÉE 1'!C117="","",'JOURNÉE 1'!C117)</f>
        <v/>
      </c>
      <c r="DA212" s="7" t="str">
        <f t="shared" si="80"/>
        <v/>
      </c>
      <c r="DB212" s="7" t="str">
        <f>IF('JOURNÉE 1'!AC117=0,"",'JOURNÉE 1'!AC117)</f>
        <v/>
      </c>
      <c r="DC212" s="7" t="str">
        <f>IF('JOURNÉE 1'!AP117=0,"",'JOURNÉE 1'!AP117)</f>
        <v/>
      </c>
      <c r="DD212" s="17" t="str">
        <f>IF(ISNA(VLOOKUP(BY116,'JOURNÉE 2'!$C$106:$AJ$123,1,FALSE)),"",VLOOKUP(BY116,'JOURNÉE 2'!$C$106:$AJ$123,1,FALSE))</f>
        <v/>
      </c>
      <c r="DE212" s="7" t="str">
        <f t="array" ref="DE212">IFERROR(INDEX(DD$201:DD$218,SMALL(IF(FREQUENCY(IF(DD$201:DD$236&lt;&gt;"",MATCH(DD$201:DD$236,DD$201:DD$236,0),""),ROW(DD$201:DD$236)-201)&gt;1,ROW(DD$201:DD$236)-201,""),ROW(A12))),"")</f>
        <v/>
      </c>
      <c r="DF212" s="468" t="str">
        <f t="array" ref="DF212">IF(DE212="","",MIN(IF(CZ$201:CZ$236=$DE212,DB$201:DB$236,"")))</f>
        <v/>
      </c>
      <c r="DG212" s="7" t="str">
        <f t="array" ref="DG212">IF(DE212="","",MIN(IF(CZ$201:CZ$236=$DE212,DC$201:DC$236,"")))</f>
        <v/>
      </c>
      <c r="DH212" s="7" t="str">
        <f>IF(ISNA(VLOOKUP(BY212,'JOURNÉE 1'!$C$106:$AC$123,24,FALSE)),"",VLOOKUP(BY212,'JOURNÉE 1'!$C$106:$AC$123,24,FALSE))</f>
        <v/>
      </c>
      <c r="DI212" s="7" t="str">
        <f>IF(ISNA(VLOOKUP(DD212,'JOURNÉE 1'!$C$106:$AP$123,35,FALSE)),"",VLOOKUP(DD212,'JOURNÉE 1'!$C$106:$AP$123,35,FALSE))</f>
        <v/>
      </c>
      <c r="DJ212" s="7" t="str">
        <f t="shared" si="24"/>
        <v/>
      </c>
      <c r="DK212" s="7" t="str">
        <f t="shared" si="25"/>
        <v/>
      </c>
      <c r="DL212" s="7" t="str">
        <f t="shared" si="26"/>
        <v/>
      </c>
      <c r="DM212" s="468" t="str">
        <f t="shared" si="27"/>
        <v/>
      </c>
      <c r="DN212" s="7" t="str">
        <f t="shared" si="28"/>
        <v/>
      </c>
      <c r="DO212" s="7"/>
      <c r="DP212" s="7"/>
      <c r="DQ212" s="7"/>
      <c r="DR212" s="11"/>
      <c r="DS212" s="475"/>
      <c r="DT212" s="7"/>
      <c r="DU212" s="7"/>
      <c r="DV212" s="7" t="str">
        <f>IF(DT212="","",IF(DT212=0,"",IF(DT212="AB","",RANK(DT212,$DT$9:$DT$151,1)+COUNTIF($DT$9:DT212,DT212)-1)))</f>
        <v/>
      </c>
      <c r="DW212" s="7"/>
      <c r="DX212" s="7"/>
      <c r="DY212" s="7"/>
      <c r="DZ212" s="7"/>
      <c r="EA212" s="7" t="str">
        <f>IF(DY212="","",IF(DY212=0,"",IF(DY212="AB","",RANK(DY212,$DY$9:$DY$151,1)+COUNTIF($DY$9:DY212,DY212)-1)))</f>
        <v/>
      </c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</row>
    <row r="213" spans="1:163" ht="15.75" customHeight="1" x14ac:dyDescent="0.4">
      <c r="A213" s="1940" t="s">
        <v>176</v>
      </c>
      <c r="B213" s="1939"/>
      <c r="C213" s="353" t="str">
        <f>IF(ISBLANK('JOURNÉE 2'!C214),"",'JOURNÉE 2'!C214)</f>
        <v>44830.19.0011</v>
      </c>
      <c r="D213" s="326" t="str">
        <f>IF(ISBLANK('JOURNÉE 2'!D214),"",'JOURNÉE 2'!D214)</f>
        <v>CERVANTES</v>
      </c>
      <c r="E213" s="326" t="str">
        <f>IF(ISBLANK('JOURNÉE 2'!E214),"",'JOURNÉE 2'!E214)</f>
        <v>Françoise</v>
      </c>
      <c r="F213" s="88" t="str">
        <f>IF(ISBLANK('JOURNÉE 2'!F214),"",'JOURNÉE 2'!F214)</f>
        <v>S2F</v>
      </c>
      <c r="G213" s="88">
        <f>IF(ISBLANK('JOURNÉE 2'!G214),"",'JOURNÉE 2'!G214)</f>
        <v>15.5</v>
      </c>
      <c r="H213" s="349" t="str">
        <f>IF(ISBLANK('JOURNÉE 2'!I214),"",'JOURNÉE 2'!I214)</f>
        <v>MAX2</v>
      </c>
      <c r="I213" s="1823">
        <f>IF(ISBLANK('JOURNÉE 2'!K214),"",'JOURNÉE 2'!K214)</f>
        <v>76</v>
      </c>
      <c r="J213" s="1815">
        <f>IF(OR(I213="",I213=0,I213=999),"",I213)</f>
        <v>76</v>
      </c>
      <c r="K213" s="1815">
        <f>IF('JOURNÉE 1'!K214=0,"",'JOURNÉE 1'!K214)</f>
        <v>67</v>
      </c>
      <c r="L213" s="1942">
        <f>IF(OR(K213="",K213=0,K213=999),"",K213)</f>
        <v>67</v>
      </c>
      <c r="M213" s="109">
        <f>IF(COUNTIF($J$213:$J$240,"&gt;1")&lt;1,"",SMALL($J$213:$J$240,1))</f>
        <v>72</v>
      </c>
      <c r="N213" s="109">
        <f>IF(COUNTIF($M$213:$M$218,"&gt;1")&lt;1,"",SMALL($M$213:$M$218,1))</f>
        <v>67</v>
      </c>
      <c r="O213" s="88">
        <f>IF(N213="","",RANK(N213,($N$9:$N$260),1))</f>
        <v>12</v>
      </c>
      <c r="P213" s="177">
        <f>IF(O213&gt;20,"",IF(O213&lt;=190,40-((O213-1)*2),1))</f>
        <v>18</v>
      </c>
      <c r="Q213" s="1873">
        <f>IF(I213="","",I213-$BE$5)</f>
        <v>4</v>
      </c>
      <c r="R213" s="1856">
        <f>IF(I213="","",RANK(I213,($I$9:$K$260),1))</f>
        <v>51</v>
      </c>
      <c r="S213" s="1856" t="str">
        <f>IF(R213&gt;20,"",IF(R213&lt;=190,40-((R213-1)*2),1))</f>
        <v/>
      </c>
      <c r="T213" s="1485">
        <f>IF(OR(I213=""),"",RANK(I213,($I$213:$I$240),1))</f>
        <v>2</v>
      </c>
      <c r="U213" s="1485">
        <f>IF(OR(K213=""),"",RANK(K213,($K$213:$K$240),1))</f>
        <v>1</v>
      </c>
      <c r="V213" s="1485">
        <f>IF(T213="","",IF(T213&gt;3,"",IF(T213=1,I213,IF(T213=2,I213,IF(T213=3,I213)))))</f>
        <v>76</v>
      </c>
      <c r="W213" s="329">
        <f>IF(ISBLANK('JOURNÉE 2'!U214),"",'JOURNÉE 2'!U214)</f>
        <v>81</v>
      </c>
      <c r="X213" s="118">
        <f t="shared" si="0"/>
        <v>81</v>
      </c>
      <c r="Y213" s="158">
        <f>IF('JOURNÉE 1'!AB214=0,"",'JOURNÉE 1'!AB214)</f>
        <v>75</v>
      </c>
      <c r="Z213" s="118">
        <f t="shared" si="1"/>
        <v>75</v>
      </c>
      <c r="AA213" s="118">
        <f t="shared" si="81"/>
        <v>20</v>
      </c>
      <c r="AB213" s="118">
        <f t="shared" ref="AB213:AB240" si="82">IF(W213="","",RANK(W213,($W$213:$W$240),1))</f>
        <v>2</v>
      </c>
      <c r="AC213" s="118">
        <f t="shared" si="3"/>
        <v>81</v>
      </c>
      <c r="AD213" s="118">
        <f>IF('JOURNÉE 1'!AG214="","",'JOURNÉE 1'!AG214)</f>
        <v>75</v>
      </c>
      <c r="AE213" s="455">
        <f t="shared" si="4"/>
        <v>9</v>
      </c>
      <c r="AF213" s="482">
        <f t="shared" si="76"/>
        <v>20</v>
      </c>
      <c r="AG213" s="482">
        <f t="shared" si="6"/>
        <v>1</v>
      </c>
      <c r="AH213" s="482"/>
      <c r="AI213" s="118">
        <f ca="1">IF(DP433="","",DP433)</f>
        <v>72</v>
      </c>
      <c r="AJ213" s="266">
        <f ca="1">IF(AI213="","",RANK(AI213,($AI$9:$AI$260),1))</f>
        <v>11</v>
      </c>
      <c r="AK213" s="196">
        <f ca="1">IF(AJ213="","",IF(21-AJ213&lt;0,0,21-AJ213))</f>
        <v>10</v>
      </c>
      <c r="AL213" s="276">
        <f t="shared" si="7"/>
        <v>65.5</v>
      </c>
      <c r="AM213" s="118" t="str">
        <f t="shared" si="8"/>
        <v/>
      </c>
      <c r="AN213" s="482" t="str">
        <f t="shared" si="77"/>
        <v/>
      </c>
      <c r="AO213" s="482" t="str">
        <f t="shared" si="10"/>
        <v/>
      </c>
      <c r="AP213" s="457">
        <f t="shared" si="11"/>
        <v>65.5</v>
      </c>
      <c r="AQ213" s="284">
        <f>IF('JOURNÉE 1'!AP214="","",'JOURNÉE 1'!AP214)</f>
        <v>70.599999999999994</v>
      </c>
      <c r="AR213" s="284" t="str">
        <f>IF('JOURNÉE 1'!AT214="","",'JOURNÉE 1'!AT214)</f>
        <v/>
      </c>
      <c r="AS213" s="284" t="str">
        <f t="shared" si="61"/>
        <v/>
      </c>
      <c r="AT213" s="284" t="str">
        <f t="shared" si="13"/>
        <v/>
      </c>
      <c r="AU213" s="284">
        <f>IF(COUNTIF($BA$213:$BA$240,"&gt;1")&lt;1,"",SMALL($BA$213:$BA$240,1))</f>
        <v>64.2</v>
      </c>
      <c r="AV213" s="284">
        <f>IF(COUNTIF($AU$213:$AU$220,"&gt;1")&lt;1,"",SMALL($AU$213:$AU$220,1))</f>
        <v>59.9</v>
      </c>
      <c r="AW213" s="284">
        <f>IF(AV213="","",RANK(AV213,($AV$9:$AV$260),1))</f>
        <v>2</v>
      </c>
      <c r="AX213" s="261">
        <f>IF(AW213&gt;20,"",IF(AW213&lt;=190,20-((AW213-1)*1),1))</f>
        <v>19</v>
      </c>
      <c r="AY213" s="261">
        <f t="shared" si="78"/>
        <v>7</v>
      </c>
      <c r="AZ213" s="262">
        <f t="shared" si="15"/>
        <v>14</v>
      </c>
      <c r="BA213" s="263" t="str">
        <f t="shared" si="16"/>
        <v/>
      </c>
      <c r="BB213" s="264" t="str">
        <f t="shared" ref="BB213:BB240" si="83">IF(OR(ISBLANK(AS213),AS213=""),"",RANK(AS213,($AS$213:$AS$240),1))</f>
        <v/>
      </c>
      <c r="BC213" s="459" t="str">
        <f t="shared" si="18"/>
        <v/>
      </c>
      <c r="BD213" s="264">
        <f>IF(COUNTIF($BC$213:$BC$240,"&gt;1")&lt;1,"",SMALL($BC$213:$BC$240,1))</f>
        <v>64.2</v>
      </c>
      <c r="BE213" s="278">
        <f t="shared" si="19"/>
        <v>14.2</v>
      </c>
      <c r="BF213" s="1819">
        <f ca="1">IF(SUM(P216+AK217+AX217)&lt;&gt;0,SUM(P216+AK217+AX217),0)</f>
        <v>101</v>
      </c>
      <c r="BG213" s="1874">
        <f ca="1">IF(BF213=0,"0",RANK(BF213,$BF$9:$BF$260,0))</f>
        <v>5</v>
      </c>
      <c r="BH213" s="1857">
        <f>IF('JOURNÉE 1'!K214=0,"",'JOURNÉE 1'!K214)</f>
        <v>67</v>
      </c>
      <c r="BI213" s="1875" t="str">
        <f>IF(ISBLANK('JOURNÉE 2'!K210),"",'JOURNÉE 2'!K210)</f>
        <v/>
      </c>
      <c r="BJ213" s="1876">
        <f>IF(BW213="","",BW213)</f>
        <v>67</v>
      </c>
      <c r="BK213" s="518"/>
      <c r="BL213" s="11"/>
      <c r="BM213" s="1877" t="str">
        <f>IF(OR(C213="",C214=""),"",CONCATENATE(C213,C214))</f>
        <v>44830.19.001144830.19.0068</v>
      </c>
      <c r="BN213" s="1606" t="str">
        <f>IF(OR('JOURNÉE 1'!C214="",'JOURNÉE 1'!C215=""),"",CONCATENATE('JOURNÉE 1'!C214,'JOURNÉE 1'!C215))</f>
        <v>44830.16.000544830.17.0025</v>
      </c>
      <c r="BO213" s="1859">
        <f>IF(I213="","",I213)</f>
        <v>76</v>
      </c>
      <c r="BP213" s="1878" t="str">
        <f>IF(ISNA(VLOOKUP(BM213,'JOURNÉE 1'!$BI$10:$BK$257,2,FALSE)),"",VLOOKUP(BM213,'JOURNÉE 1'!$BI$10:$BK$257,2,FALSE))</f>
        <v/>
      </c>
      <c r="BQ213" s="1859">
        <f>IF(BO213="","",MIN(BO213:BP213))</f>
        <v>76</v>
      </c>
      <c r="BR213" s="1870">
        <f>IF(BS213="","",MIN(BS213:BT213))</f>
        <v>67</v>
      </c>
      <c r="BS213" s="1606">
        <f>IF('JOURNÉE 1'!L214=0,"",'JOURNÉE 1'!L214)</f>
        <v>67</v>
      </c>
      <c r="BT213" s="1809" t="str">
        <f>IF(ISNA(VLOOKUP(BN213,'JOURNÉE 2'!$BE$10:$BF$257,2,FALSE)),"",VLOOKUP(BN213,'JOURNÉE 2'!$BE$10:$BF$257,2,FALSE))</f>
        <v/>
      </c>
      <c r="BU213" s="1859">
        <f>IF(BT213=BR213,"",BR213)</f>
        <v>67</v>
      </c>
      <c r="BV213" s="1872">
        <f>IF(BP213=BQ213,"",BQ213)</f>
        <v>76</v>
      </c>
      <c r="BW213" s="1800">
        <f>IF(COUNTIF($BU$213:$BV$240,"&gt;1")&lt;1,"",SMALL($BU$213:$BV$240,1+COUNTIF($BU$213:$BV$240,0)))</f>
        <v>67</v>
      </c>
      <c r="BX213" s="462" t="str">
        <f t="shared" si="20"/>
        <v>44830.19.0011</v>
      </c>
      <c r="BY213" s="475" t="str">
        <f>IF('JOURNÉE 1'!C214=0,"",'JOURNÉE 1'!C214)</f>
        <v>44830.16.0005</v>
      </c>
      <c r="BZ213" s="7">
        <v>205</v>
      </c>
      <c r="CA213" s="1445" t="s">
        <v>711</v>
      </c>
      <c r="CB213" s="1446">
        <v>17.5</v>
      </c>
      <c r="CC213" s="1447" t="s">
        <v>712</v>
      </c>
      <c r="CD213" s="17" t="s">
        <v>666</v>
      </c>
      <c r="CE213" s="882" t="str">
        <f t="shared" si="79"/>
        <v>MAX2</v>
      </c>
      <c r="CF213" s="878" t="s">
        <v>721</v>
      </c>
      <c r="CG213" s="7"/>
      <c r="CH213" s="94"/>
      <c r="CI213" s="1301" t="str">
        <f>IF(ISNA(VLOOKUP(CA213,'JOURNÉE 1'!$C$10:$AC$257,27,FALSE)),"",VLOOKUP(CA213,'JOURNÉE 1'!$C$10:$AC$257,27,FALSE))</f>
        <v/>
      </c>
      <c r="CJ213" s="465" t="str">
        <f>IF(ISNA(VLOOKUP(CA213,'JOURNÉE 2'!$C$10:$V$259,20,FALSE)),"",VLOOKUP(CA213,'JOURNÉE 2'!$C$10:$V$259,20,FALSE))</f>
        <v/>
      </c>
      <c r="CK213" s="1263" t="str">
        <f t="shared" si="48"/>
        <v/>
      </c>
      <c r="CL213" s="1266" t="s">
        <v>2029</v>
      </c>
      <c r="CM213" s="476" t="s">
        <v>2029</v>
      </c>
      <c r="CN213" s="476" t="s">
        <v>2029</v>
      </c>
      <c r="CO213" s="476" t="s">
        <v>2029</v>
      </c>
      <c r="CP213" s="476"/>
      <c r="CQ213" s="476"/>
      <c r="CR213" s="476"/>
      <c r="CS213" s="476"/>
      <c r="CT213" s="476"/>
      <c r="CU213" s="477"/>
      <c r="CV213" s="476"/>
      <c r="CW213" s="1270"/>
      <c r="CX213" s="11"/>
      <c r="CY213" s="1551"/>
      <c r="CZ213" s="7" t="str">
        <f>IF('JOURNÉE 1'!C118="","",'JOURNÉE 1'!C118)</f>
        <v/>
      </c>
      <c r="DA213" s="7" t="str">
        <f t="shared" si="80"/>
        <v/>
      </c>
      <c r="DB213" s="7" t="str">
        <f>IF('JOURNÉE 1'!AC118=0,"",'JOURNÉE 1'!AC118)</f>
        <v/>
      </c>
      <c r="DC213" s="7" t="str">
        <f>IF('JOURNÉE 1'!AP118=0,"",'JOURNÉE 1'!AP118)</f>
        <v/>
      </c>
      <c r="DD213" s="17" t="str">
        <f>IF(ISNA(VLOOKUP(BY117,'JOURNÉE 2'!$C$106:$AJ$123,1,FALSE)),"",VLOOKUP(BY117,'JOURNÉE 2'!$C$106:$AJ$123,1,FALSE))</f>
        <v/>
      </c>
      <c r="DE213" s="7" t="str">
        <f t="array" ref="DE213">IFERROR(INDEX(DD$201:DD$218,SMALL(IF(FREQUENCY(IF(DD$201:DD$236&lt;&gt;"",MATCH(DD$201:DD$236,DD$201:DD$236,0),""),ROW(DD$201:DD$236)-201)&gt;1,ROW(DD$201:DD$236)-201,""),ROW(A13))),"")</f>
        <v/>
      </c>
      <c r="DF213" s="468" t="str">
        <f t="array" ref="DF213">IF(DE213="","",MIN(IF(CZ$201:CZ$236=$DE213,DB$201:DB$236,"")))</f>
        <v/>
      </c>
      <c r="DG213" s="7" t="str">
        <f t="array" ref="DG213">IF(DE213="","",MIN(IF(CZ$201:CZ$236=$DE213,DC$201:DC$236,"")))</f>
        <v/>
      </c>
      <c r="DH213" s="7" t="str">
        <f>IF(ISNA(VLOOKUP(BY213,'JOURNÉE 1'!$C$106:$AC$123,24,FALSE)),"",VLOOKUP(BY213,'JOURNÉE 1'!$C$106:$AC$123,24,FALSE))</f>
        <v/>
      </c>
      <c r="DI213" s="7" t="str">
        <f>IF(ISNA(VLOOKUP(DD213,'JOURNÉE 1'!$C$106:$AP$123,35,FALSE)),"",VLOOKUP(DD213,'JOURNÉE 1'!$C$106:$AP$123,35,FALSE))</f>
        <v/>
      </c>
      <c r="DJ213" s="7" t="str">
        <f t="shared" si="24"/>
        <v/>
      </c>
      <c r="DK213" s="7" t="str">
        <f t="shared" si="25"/>
        <v/>
      </c>
      <c r="DL213" s="7" t="str">
        <f t="shared" si="26"/>
        <v/>
      </c>
      <c r="DM213" s="468" t="str">
        <f t="shared" si="27"/>
        <v/>
      </c>
      <c r="DN213" s="7" t="str">
        <f t="shared" si="28"/>
        <v/>
      </c>
      <c r="DO213" s="7"/>
      <c r="DP213" s="7"/>
      <c r="DQ213" s="7"/>
      <c r="DR213" s="11"/>
      <c r="DS213" s="475"/>
      <c r="DT213" s="7"/>
      <c r="DU213" s="7"/>
      <c r="DV213" s="7" t="str">
        <f>IF(DT213="","",IF(DT213=0,"",IF(DT213="AB","",RANK(DT213,$DT$9:$DT$151,1)+COUNTIF($DT$9:DT213,DT213)-1)))</f>
        <v/>
      </c>
      <c r="DW213" s="7"/>
      <c r="DX213" s="7"/>
      <c r="DY213" s="7"/>
      <c r="DZ213" s="7"/>
      <c r="EA213" s="7" t="str">
        <f>IF(DY213="","",IF(DY213=0,"",IF(DY213="AB","",RANK(DY213,$DY$9:$DY$151,1)+COUNTIF($DY$9:DY213,DY213)-1)))</f>
        <v/>
      </c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</row>
    <row r="214" spans="1:163" ht="15.75" customHeight="1" x14ac:dyDescent="0.4">
      <c r="A214" s="1639"/>
      <c r="B214" s="1483"/>
      <c r="C214" s="232" t="str">
        <f>IF(ISBLANK('JOURNÉE 2'!C215),"",'JOURNÉE 2'!C215)</f>
        <v>44830.19.0068</v>
      </c>
      <c r="D214" s="98" t="str">
        <f>IF(ISBLANK('JOURNÉE 2'!D215),"",'JOURNÉE 2'!D215)</f>
        <v>LUSTEAU</v>
      </c>
      <c r="E214" s="98" t="str">
        <f>IF(ISBLANK('JOURNÉE 2'!E215),"",'JOURNÉE 2'!E215)</f>
        <v>Christine</v>
      </c>
      <c r="F214" s="87" t="str">
        <f>IF(ISBLANK('JOURNÉE 2'!F215),"",'JOURNÉE 2'!F215)</f>
        <v>S3F</v>
      </c>
      <c r="G214" s="87">
        <f>IF(ISBLANK('JOURNÉE 2'!G215),"",'JOURNÉE 2'!G215)</f>
        <v>16.399999999999999</v>
      </c>
      <c r="H214" s="470" t="str">
        <f>IF(ISBLANK('JOURNÉE 2'!I215),"",'JOURNÉE 2'!I215)</f>
        <v>MAX2</v>
      </c>
      <c r="I214" s="1833"/>
      <c r="J214" s="1465"/>
      <c r="K214" s="1465"/>
      <c r="L214" s="1937"/>
      <c r="M214" s="87">
        <f>IF(COUNTIF($J$213:$J$240,"&gt;1")&lt;2,"",SMALL($J$213:$J$240,2))</f>
        <v>76</v>
      </c>
      <c r="N214" s="87">
        <f>IF(COUNTIF($M$213:$M$218,"&gt;1")&lt;2,"",SMALL($M$213:$M$218,2))</f>
        <v>68</v>
      </c>
      <c r="O214" s="88">
        <f>IF(N214="","",RANK(N214,($N$9:$N$260),1))</f>
        <v>16</v>
      </c>
      <c r="P214" s="351">
        <f>IF(O214&gt;20,"",IF(O214&lt;=190,40-((O214-1)*2),1))</f>
        <v>10</v>
      </c>
      <c r="Q214" s="1847"/>
      <c r="R214" s="1465"/>
      <c r="S214" s="1465"/>
      <c r="T214" s="1465"/>
      <c r="U214" s="1465"/>
      <c r="V214" s="1465"/>
      <c r="W214" s="279">
        <f>IF(ISBLANK('JOURNÉE 2'!U215),"",'JOURNÉE 2'!U215)</f>
        <v>83</v>
      </c>
      <c r="X214" s="83">
        <f t="shared" si="0"/>
        <v>83</v>
      </c>
      <c r="Y214" s="140">
        <f>IF('JOURNÉE 1'!AB215=0,"",'JOURNÉE 1'!AB215)</f>
        <v>83</v>
      </c>
      <c r="Z214" s="83">
        <f t="shared" si="1"/>
        <v>83</v>
      </c>
      <c r="AA214" s="83">
        <f t="shared" si="81"/>
        <v>21</v>
      </c>
      <c r="AB214" s="118">
        <f t="shared" si="82"/>
        <v>3</v>
      </c>
      <c r="AC214" s="83">
        <f t="shared" si="3"/>
        <v>83</v>
      </c>
      <c r="AD214" s="83">
        <f>IF('JOURNÉE 1'!AG215="","",'JOURNÉE 1'!AG215)</f>
        <v>83</v>
      </c>
      <c r="AE214" s="455">
        <f t="shared" si="4"/>
        <v>11</v>
      </c>
      <c r="AF214" s="471">
        <f t="shared" si="76"/>
        <v>21</v>
      </c>
      <c r="AG214" s="471" t="str">
        <f t="shared" si="6"/>
        <v/>
      </c>
      <c r="AH214" s="471"/>
      <c r="AI214" s="83">
        <f ca="1">IF(DP434="","",DP434)</f>
        <v>75</v>
      </c>
      <c r="AJ214" s="83">
        <f ca="1">IF(AI214="","",RANK(AI214,($AI$9:$AI$260),1))</f>
        <v>20</v>
      </c>
      <c r="AK214" s="287">
        <f ca="1">IF(AJ214="","",IF(21-AJ214&lt;0,0,21-AJ214))</f>
        <v>1</v>
      </c>
      <c r="AL214" s="276">
        <f t="shared" si="7"/>
        <v>66.599999999999994</v>
      </c>
      <c r="AM214" s="83">
        <f t="shared" si="8"/>
        <v>66.599999999999994</v>
      </c>
      <c r="AN214" s="471">
        <f t="shared" si="77"/>
        <v>5</v>
      </c>
      <c r="AO214" s="471">
        <f t="shared" si="10"/>
        <v>16</v>
      </c>
      <c r="AP214" s="457">
        <f t="shared" si="11"/>
        <v>66.599999999999994</v>
      </c>
      <c r="AQ214" s="270">
        <f>IF('JOURNÉE 1'!AP215="","",'JOURNÉE 1'!AP215)</f>
        <v>68.8</v>
      </c>
      <c r="AR214" s="270" t="str">
        <f>IF('JOURNÉE 1'!AT215="","",'JOURNÉE 1'!AT215)</f>
        <v/>
      </c>
      <c r="AS214" s="270">
        <f t="shared" si="61"/>
        <v>66.599999999999994</v>
      </c>
      <c r="AT214" s="270" t="str">
        <f t="shared" si="13"/>
        <v/>
      </c>
      <c r="AU214" s="284">
        <f>IF(COUNTIF($BA$213:$BA$240,"&gt;1")&lt;2,"",SMALL($BA$213:$BA$240,2))</f>
        <v>66.599999999999994</v>
      </c>
      <c r="AV214" s="284">
        <f>IF(COUNTIF($AU$213:$AU$220,"&gt;1")&lt;2,"",SMALL($AU$213:$AU$220,2))</f>
        <v>64.2</v>
      </c>
      <c r="AW214" s="284">
        <f>IF(AV214="","",RANK(AV214,($AV$9:$AV$260),1))</f>
        <v>5</v>
      </c>
      <c r="AX214" s="270">
        <f>IF(AW214&gt;20,"",IF(AW214&lt;=190,20-((AW214-1)*1),1))</f>
        <v>16</v>
      </c>
      <c r="AY214" s="270">
        <f t="shared" si="78"/>
        <v>9</v>
      </c>
      <c r="AZ214" s="271">
        <f t="shared" si="15"/>
        <v>12</v>
      </c>
      <c r="BA214" s="272">
        <f t="shared" si="16"/>
        <v>66.599999999999994</v>
      </c>
      <c r="BB214" s="319">
        <f t="shared" si="83"/>
        <v>2</v>
      </c>
      <c r="BC214" s="472">
        <f t="shared" si="18"/>
        <v>66.599999999999994</v>
      </c>
      <c r="BD214" s="319">
        <f>IF(COUNTIF($BC$213:$BC$240,"&gt;1")&lt;2,"",SMALL($BC$213:$BC$240,2))</f>
        <v>66.599999999999994</v>
      </c>
      <c r="BE214" s="278">
        <f t="shared" si="19"/>
        <v>15.319999999999999</v>
      </c>
      <c r="BF214" s="1639"/>
      <c r="BG214" s="1639"/>
      <c r="BH214" s="1833"/>
      <c r="BI214" s="1465"/>
      <c r="BJ214" s="1849"/>
      <c r="BK214" s="483"/>
      <c r="BL214" s="11"/>
      <c r="BM214" s="1723"/>
      <c r="BN214" s="1528"/>
      <c r="BO214" s="1528"/>
      <c r="BP214" s="1528"/>
      <c r="BQ214" s="1528"/>
      <c r="BR214" s="1852"/>
      <c r="BS214" s="1528"/>
      <c r="BT214" s="1514"/>
      <c r="BU214" s="1528"/>
      <c r="BV214" s="1796"/>
      <c r="BW214" s="1798"/>
      <c r="BX214" s="474" t="str">
        <f t="shared" si="20"/>
        <v>44830.19.0068</v>
      </c>
      <c r="BY214" s="475" t="str">
        <f>IF('JOURNÉE 1'!C215=0,"",'JOURNÉE 1'!C215)</f>
        <v>44830.17.0025</v>
      </c>
      <c r="BZ214" s="7">
        <v>206</v>
      </c>
      <c r="CA214" s="1445" t="s">
        <v>713</v>
      </c>
      <c r="CB214" s="1446">
        <v>14.3</v>
      </c>
      <c r="CC214" s="1447" t="s">
        <v>714</v>
      </c>
      <c r="CD214" s="17" t="s">
        <v>666</v>
      </c>
      <c r="CE214" s="882" t="str">
        <f t="shared" si="79"/>
        <v>MAX2</v>
      </c>
      <c r="CF214" s="878" t="s">
        <v>723</v>
      </c>
      <c r="CG214" s="7"/>
      <c r="CH214" s="94"/>
      <c r="CI214" s="1301" t="str">
        <f>IF(ISNA(VLOOKUP(CA214,'JOURNÉE 1'!$C$10:$AC$257,27,FALSE)),"",VLOOKUP(CA214,'JOURNÉE 1'!$C$10:$AC$257,27,FALSE))</f>
        <v/>
      </c>
      <c r="CJ214" s="465" t="str">
        <f>IF(ISNA(VLOOKUP(CA214,'JOURNÉE 2'!$C$10:$V$259,20,FALSE)),"",VLOOKUP(CA214,'JOURNÉE 2'!$C$10:$V$259,20,FALSE))</f>
        <v/>
      </c>
      <c r="CK214" s="1263" t="str">
        <f t="shared" si="48"/>
        <v/>
      </c>
      <c r="CL214" s="1266" t="s">
        <v>2029</v>
      </c>
      <c r="CM214" s="476" t="s">
        <v>2029</v>
      </c>
      <c r="CN214" s="476" t="s">
        <v>2029</v>
      </c>
      <c r="CO214" s="476" t="s">
        <v>2029</v>
      </c>
      <c r="CP214" s="476"/>
      <c r="CQ214" s="476"/>
      <c r="CR214" s="476"/>
      <c r="CS214" s="476"/>
      <c r="CT214" s="476"/>
      <c r="CU214" s="477"/>
      <c r="CV214" s="476"/>
      <c r="CW214" s="1270"/>
      <c r="CX214" s="11"/>
      <c r="CY214" s="1551"/>
      <c r="CZ214" s="7" t="str">
        <f>IF('JOURNÉE 1'!C119="","",'JOURNÉE 1'!C119)</f>
        <v/>
      </c>
      <c r="DA214" s="7" t="str">
        <f t="shared" si="80"/>
        <v/>
      </c>
      <c r="DB214" s="7" t="str">
        <f>IF('JOURNÉE 1'!AC119=0,"",'JOURNÉE 1'!AC119)</f>
        <v/>
      </c>
      <c r="DC214" s="7" t="str">
        <f>IF('JOURNÉE 1'!AP119=0,"",'JOURNÉE 1'!AP119)</f>
        <v/>
      </c>
      <c r="DD214" s="17" t="str">
        <f>IF(ISNA(VLOOKUP(BY118,'JOURNÉE 2'!$C$106:$AJ$123,1,FALSE)),"",VLOOKUP(BY118,'JOURNÉE 2'!$C$106:$AJ$123,1,FALSE))</f>
        <v/>
      </c>
      <c r="DE214" s="7" t="str">
        <f t="array" ref="DE214">IFERROR(INDEX(DD$201:DD$218,SMALL(IF(FREQUENCY(IF(DD$201:DD$236&lt;&gt;"",MATCH(DD$201:DD$236,DD$201:DD$236,0),""),ROW(DD$201:DD$236)-201)&gt;1,ROW(DD$201:DD$236)-201,""),ROW(A14))),"")</f>
        <v/>
      </c>
      <c r="DF214" s="468" t="str">
        <f t="array" ref="DF214">IF(DE214="","",MIN(IF(CZ$201:CZ$236=$DE214,DB$201:DB$236,"")))</f>
        <v/>
      </c>
      <c r="DG214" s="7" t="str">
        <f t="array" ref="DG214">IF(DE214="","",MIN(IF(CZ$201:CZ$236=$DE214,DC$201:DC$236,"")))</f>
        <v/>
      </c>
      <c r="DH214" s="7" t="str">
        <f>IF(ISNA(VLOOKUP(BY214,'JOURNÉE 1'!$C$106:$AC$123,24,FALSE)),"",VLOOKUP(BY214,'JOURNÉE 1'!$C$106:$AC$123,24,FALSE))</f>
        <v/>
      </c>
      <c r="DI214" s="7" t="str">
        <f>IF(ISNA(VLOOKUP(DD214,'JOURNÉE 1'!$C$106:$AP$123,35,FALSE)),"",VLOOKUP(DD214,'JOURNÉE 1'!$C$106:$AP$123,35,FALSE))</f>
        <v/>
      </c>
      <c r="DJ214" s="7" t="str">
        <f t="shared" si="24"/>
        <v/>
      </c>
      <c r="DK214" s="7" t="str">
        <f t="shared" si="25"/>
        <v/>
      </c>
      <c r="DL214" s="7" t="str">
        <f t="shared" si="26"/>
        <v/>
      </c>
      <c r="DM214" s="468" t="str">
        <f t="shared" si="27"/>
        <v/>
      </c>
      <c r="DN214" s="7" t="str">
        <f t="shared" si="28"/>
        <v/>
      </c>
      <c r="DO214" s="7"/>
      <c r="DP214" s="7"/>
      <c r="DQ214" s="7"/>
      <c r="DR214" s="11"/>
      <c r="DS214" s="475"/>
      <c r="DT214" s="7"/>
      <c r="DU214" s="7"/>
      <c r="DV214" s="7" t="str">
        <f>IF(DT214="","",IF(DT214=0,"",IF(DT214="AB","",RANK(DT214,$DT$9:$DT$151,1)+COUNTIF($DT$9:DT214,DT214)-1)))</f>
        <v/>
      </c>
      <c r="DW214" s="7"/>
      <c r="DX214" s="7"/>
      <c r="DY214" s="7"/>
      <c r="DZ214" s="7"/>
      <c r="EA214" s="7" t="str">
        <f>IF(DY214="","",IF(DY214=0,"",IF(DY214="AB","",RANK(DY214,$DY$9:$DY$151,1)+COUNTIF($DY$9:DY214,DY214)-1)))</f>
        <v/>
      </c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</row>
    <row r="215" spans="1:163" ht="15.75" customHeight="1" thickBot="1" x14ac:dyDescent="0.45">
      <c r="A215" s="1639"/>
      <c r="B215" s="1831"/>
      <c r="C215" s="232" t="str">
        <f>IF(ISBLANK('JOURNÉE 2'!C216),"",'JOURNÉE 2'!C216)</f>
        <v>44310.14.0010</v>
      </c>
      <c r="D215" s="98" t="str">
        <f>IF(ISBLANK('JOURNÉE 2'!D216),"",'JOURNÉE 2'!D216)</f>
        <v>MICAULT</v>
      </c>
      <c r="E215" s="98" t="str">
        <f>IF(ISBLANK('JOURNÉE 2'!E216),"",'JOURNÉE 2'!E216)</f>
        <v>Bernard</v>
      </c>
      <c r="F215" s="87" t="str">
        <f>IF(ISBLANK('JOURNÉE 2'!F216),"",'JOURNÉE 2'!F216)</f>
        <v>S3H</v>
      </c>
      <c r="G215" s="87">
        <f>IF(ISBLANK('JOURNÉE 2'!G216),"",'JOURNÉE 2'!G216)</f>
        <v>12.6</v>
      </c>
      <c r="H215" s="470" t="str">
        <f>IF(ISBLANK('JOURNÉE 2'!I216),"",'JOURNÉE 2'!I216)</f>
        <v>MAX2</v>
      </c>
      <c r="I215" s="1834">
        <f>IF(ISBLANK('JOURNÉE 2'!K216),"",'JOURNÉE 2'!K216)</f>
        <v>72</v>
      </c>
      <c r="J215" s="1466">
        <f>IF(OR(I215="",I215=0,I215=999),"",I215)</f>
        <v>72</v>
      </c>
      <c r="K215" s="1466">
        <f>IF('JOURNÉE 1'!K216=0,"",'JOURNÉE 1'!K216)</f>
        <v>68</v>
      </c>
      <c r="L215" s="1936">
        <f>IF(OR(K215="",K215=0,K215=999),"",K215)</f>
        <v>68</v>
      </c>
      <c r="M215" s="99">
        <f>IF(COUNTIF($J$213:$J$240,"&gt;1")&lt;3,"",SMALL($J$213:$J$240,3))</f>
        <v>88</v>
      </c>
      <c r="N215" s="99">
        <f>IF(COUNTIF($M$213:$M$218,"&gt;1")&lt;3,"",SMALL($M$213:$M$218,3))</f>
        <v>72</v>
      </c>
      <c r="O215" s="99">
        <f>IF(N215="","",RANK(N215,($N$9:$N$260),1))</f>
        <v>20</v>
      </c>
      <c r="P215" s="531">
        <f>IF(O215&gt;20,"",IF(O215&lt;=190,40-((O215-1)*2),1))</f>
        <v>2</v>
      </c>
      <c r="Q215" s="1825">
        <f>IF(I215="","",I215-$BE$5)</f>
        <v>0</v>
      </c>
      <c r="R215" s="1466">
        <f>IF(I215="","",RANK(I215,($I$9:$K$260),1))</f>
        <v>40</v>
      </c>
      <c r="S215" s="1466" t="str">
        <f>IF(R215&gt;20,"",IF(R215&lt;=190,40-((R215-1)*2),1))</f>
        <v/>
      </c>
      <c r="T215" s="1485">
        <f>IF(OR(I215=""),"",RANK(I215,($I$213:$I$240),1))</f>
        <v>1</v>
      </c>
      <c r="U215" s="1485">
        <f>IF(OR(K215=""),"",RANK(K215,($K$213:$K$240),1))</f>
        <v>2</v>
      </c>
      <c r="V215" s="1848">
        <f>IF(T215="","",IF(T215&gt;3,"",IF(T215=1,I215,IF(T215=2,I215,IF(T215=3,I215)))))</f>
        <v>72</v>
      </c>
      <c r="W215" s="279">
        <f>IF(ISBLANK('JOURNÉE 2'!U216),"",'JOURNÉE 2'!U216)</f>
        <v>88</v>
      </c>
      <c r="X215" s="83">
        <f t="shared" si="0"/>
        <v>88</v>
      </c>
      <c r="Y215" s="140">
        <f>IF('JOURNÉE 1'!AB216=0,"",'JOURNÉE 1'!AB216)</f>
        <v>72</v>
      </c>
      <c r="Z215" s="83">
        <f t="shared" si="1"/>
        <v>72</v>
      </c>
      <c r="AA215" s="83">
        <f t="shared" si="81"/>
        <v>24</v>
      </c>
      <c r="AB215" s="118">
        <f t="shared" si="82"/>
        <v>4</v>
      </c>
      <c r="AC215" s="83">
        <f t="shared" si="3"/>
        <v>88</v>
      </c>
      <c r="AD215" s="83">
        <f>IF('JOURNÉE 1'!AG216="","",'JOURNÉE 1'!AG216)</f>
        <v>72</v>
      </c>
      <c r="AE215" s="455">
        <f t="shared" si="4"/>
        <v>16</v>
      </c>
      <c r="AF215" s="85">
        <f t="shared" si="76"/>
        <v>24</v>
      </c>
      <c r="AG215" s="85" t="str">
        <f t="shared" si="6"/>
        <v/>
      </c>
      <c r="AH215" s="85"/>
      <c r="AI215" s="83">
        <f ca="1">IF(DP435="","",DP435)</f>
        <v>78</v>
      </c>
      <c r="AJ215" s="83">
        <f ca="1">IF(AI215="","",RANK(AI215,($AI$9:$AI$260),1))</f>
        <v>27</v>
      </c>
      <c r="AK215" s="287">
        <f ca="1">IF(AJ215="","",IF(21-AJ215&lt;0,0,21-AJ215))</f>
        <v>0</v>
      </c>
      <c r="AL215" s="276">
        <f t="shared" si="7"/>
        <v>75.400000000000006</v>
      </c>
      <c r="AM215" s="87" t="str">
        <f t="shared" si="8"/>
        <v/>
      </c>
      <c r="AN215" s="471">
        <f t="shared" si="77"/>
        <v>14</v>
      </c>
      <c r="AO215" s="471">
        <f t="shared" si="10"/>
        <v>7</v>
      </c>
      <c r="AP215" s="457">
        <f t="shared" si="11"/>
        <v>75.400000000000006</v>
      </c>
      <c r="AQ215" s="270">
        <f>IF('JOURNÉE 1'!AP216="","",'JOURNÉE 1'!AP216)</f>
        <v>60.7</v>
      </c>
      <c r="AR215" s="270" t="str">
        <f>IF('JOURNÉE 1'!AT216="","",'JOURNÉE 1'!AT216)</f>
        <v/>
      </c>
      <c r="AS215" s="270">
        <f t="shared" si="61"/>
        <v>75.400000000000006</v>
      </c>
      <c r="AT215" s="270" t="str">
        <f t="shared" si="13"/>
        <v/>
      </c>
      <c r="AU215" s="284">
        <f>IF(COUNTIF($BA$213:$BA$240,"&gt;1")&lt;3,"",SMALL($BA$213:$BA$240,3))</f>
        <v>67.5</v>
      </c>
      <c r="AV215" s="284">
        <f>IF(COUNTIF($AU$213:$AU$220,"&gt;1")&lt;3,"",SMALL($AU$213:$AU$220,3))</f>
        <v>66.599999999999994</v>
      </c>
      <c r="AW215" s="284">
        <f>IF(AV215="","",RANK(AV215,($AV$9:$AV$260),1))</f>
        <v>8</v>
      </c>
      <c r="AX215" s="270">
        <f>IF(AW215&gt;20,"",IF(AW215&lt;=190,20-((AW215-1)*1),1))</f>
        <v>13</v>
      </c>
      <c r="AY215" s="270">
        <f t="shared" si="78"/>
        <v>33</v>
      </c>
      <c r="AZ215" s="271" t="str">
        <f t="shared" si="15"/>
        <v/>
      </c>
      <c r="BA215" s="272">
        <f t="shared" si="16"/>
        <v>75.400000000000006</v>
      </c>
      <c r="BB215" s="319">
        <f t="shared" si="83"/>
        <v>4</v>
      </c>
      <c r="BC215" s="472">
        <f t="shared" si="18"/>
        <v>75.400000000000006</v>
      </c>
      <c r="BD215" s="319">
        <f>IF(COUNTIF($BC$213:$BC$240,"&gt;1")&lt;3,"",SMALL($BC$213:$BC$240,3))</f>
        <v>67.5</v>
      </c>
      <c r="BE215" s="278">
        <f t="shared" si="19"/>
        <v>12.94</v>
      </c>
      <c r="BF215" s="1639"/>
      <c r="BG215" s="1639"/>
      <c r="BH215" s="1823">
        <f>IF('JOURNÉE 1'!K216=0,"",'JOURNÉE 1'!K216)</f>
        <v>68</v>
      </c>
      <c r="BI215" s="1815" t="str">
        <f>IF(ISBLANK('JOURNÉE 2'!K212),"",'JOURNÉE 2'!K212)</f>
        <v/>
      </c>
      <c r="BJ215" s="1817">
        <f>IF(BW215="","",BW215)</f>
        <v>68</v>
      </c>
      <c r="BK215" s="483"/>
      <c r="BL215" s="11"/>
      <c r="BM215" s="1513" t="str">
        <f>IF(OR(C215="",C216=""),"",CONCATENATE(C215,C216))</f>
        <v>44310.14.001044310.15.0023</v>
      </c>
      <c r="BN215" s="1606" t="str">
        <f>IF(OR('JOURNÉE 1'!C216="",'JOURNÉE 1'!C217=""),"",CONCATENATE('JOURNÉE 1'!C216,'JOURNÉE 1'!C217))</f>
        <v>44830.19.001444830.22.0081</v>
      </c>
      <c r="BO215" s="1606">
        <f>IF(I215="","",I215)</f>
        <v>72</v>
      </c>
      <c r="BP215" s="1855" t="str">
        <f>IF(ISNA(VLOOKUP(BM215,'JOURNÉE 1'!$BI$10:$BK$257,2,FALSE)),"",VLOOKUP(BM215,'JOURNÉE 1'!$BI$10:$BK$257,2,FALSE))</f>
        <v/>
      </c>
      <c r="BQ215" s="1853">
        <f>IF(BO215="","",MIN(BO215:BP215))</f>
        <v>72</v>
      </c>
      <c r="BR215" s="1851">
        <f>IF(BS215="","",MIN(BS215:BT215))</f>
        <v>68</v>
      </c>
      <c r="BS215" s="1606">
        <f>IF('JOURNÉE 1'!L216=0,"",'JOURNÉE 1'!L216)</f>
        <v>68</v>
      </c>
      <c r="BT215" s="1809" t="str">
        <f>IF(ISNA(VLOOKUP(BN215,'JOURNÉE 2'!$BE$10:$BF$257,2,FALSE)),"",VLOOKUP(BN215,'JOURNÉE 2'!$BE$10:$BF$257,2,FALSE))</f>
        <v/>
      </c>
      <c r="BU215" s="1606">
        <f>IF(BT215=BR215,"",BR215)</f>
        <v>68</v>
      </c>
      <c r="BV215" s="1853">
        <f>IF(BP215=BQ215,"",BQ215)</f>
        <v>72</v>
      </c>
      <c r="BW215" s="1797">
        <f>IF(COUNTIF($BU$213:$BV$240,"&gt;1")&lt;2,"",SMALL($BU$213:$BV$240,2+COUNTIF($BU$213:$BV$240,0)))</f>
        <v>68</v>
      </c>
      <c r="BX215" s="474" t="str">
        <f t="shared" si="20"/>
        <v>44310.14.0010</v>
      </c>
      <c r="BY215" s="475" t="str">
        <f>IF('JOURNÉE 1'!C216=0,"",'JOURNÉE 1'!C216)</f>
        <v>44830.19.0014</v>
      </c>
      <c r="BZ215" s="7">
        <v>207</v>
      </c>
      <c r="CA215" s="1445" t="s">
        <v>151</v>
      </c>
      <c r="CB215" s="1446">
        <v>3.1</v>
      </c>
      <c r="CC215" s="1447" t="s">
        <v>715</v>
      </c>
      <c r="CD215" s="17" t="s">
        <v>666</v>
      </c>
      <c r="CE215" s="882" t="str">
        <f t="shared" si="79"/>
        <v>MAX1</v>
      </c>
      <c r="CF215" s="878" t="s">
        <v>149</v>
      </c>
      <c r="CG215" s="7"/>
      <c r="CH215" s="94"/>
      <c r="CI215" s="1301">
        <f>IF(ISNA(VLOOKUP(CA215,'JOURNÉE 1'!$C$10:$AC$257,27,FALSE)),"",VLOOKUP(CA215,'JOURNÉE 1'!$C$10:$AC$257,27,FALSE))</f>
        <v>71</v>
      </c>
      <c r="CJ215" s="465" t="str">
        <f>IF(ISNA(VLOOKUP(CA215,'JOURNÉE 2'!$C$10:$V$259,20,FALSE)),"",VLOOKUP(CA215,'JOURNÉE 2'!$C$10:$V$259,20,FALSE))</f>
        <v/>
      </c>
      <c r="CK215" s="1263">
        <f t="shared" si="48"/>
        <v>71</v>
      </c>
      <c r="CL215" s="1266">
        <v>75</v>
      </c>
      <c r="CM215" s="476">
        <v>72</v>
      </c>
      <c r="CN215" s="476" t="s">
        <v>2029</v>
      </c>
      <c r="CO215" s="476">
        <v>71</v>
      </c>
      <c r="CP215" s="476"/>
      <c r="CQ215" s="476"/>
      <c r="CR215" s="476"/>
      <c r="CS215" s="476"/>
      <c r="CT215" s="476"/>
      <c r="CU215" s="477"/>
      <c r="CV215" s="476"/>
      <c r="CW215" s="1270"/>
      <c r="CX215" s="11"/>
      <c r="CY215" s="1551"/>
      <c r="CZ215" s="7" t="str">
        <f>IF('JOURNÉE 1'!C120="","",'JOURNÉE 1'!C120)</f>
        <v/>
      </c>
      <c r="DA215" s="7" t="str">
        <f t="shared" si="80"/>
        <v/>
      </c>
      <c r="DB215" s="7" t="str">
        <f>IF('JOURNÉE 1'!AC120=0,"",'JOURNÉE 1'!AC120)</f>
        <v/>
      </c>
      <c r="DC215" s="7" t="str">
        <f>IF('JOURNÉE 1'!AP120=0,"",'JOURNÉE 1'!AP120)</f>
        <v/>
      </c>
      <c r="DD215" s="17" t="str">
        <f>IF(ISNA(VLOOKUP(BY119,'JOURNÉE 2'!$C$106:$AJ$123,1,FALSE)),"",VLOOKUP(BY119,'JOURNÉE 2'!$C$106:$AJ$123,1,FALSE))</f>
        <v/>
      </c>
      <c r="DE215" s="7" t="str">
        <f t="array" ref="DE215">IFERROR(INDEX(DD$201:DD$218,SMALL(IF(FREQUENCY(IF(DD$201:DD$236&lt;&gt;"",MATCH(DD$201:DD$236,DD$201:DD$236,0),""),ROW(DD$201:DD$236)-201)&gt;1,ROW(DD$201:DD$236)-201,""),ROW(A15))),"")</f>
        <v/>
      </c>
      <c r="DF215" s="468" t="str">
        <f t="array" ref="DF215">IF(DE215="","",MIN(IF(CZ$201:CZ$236=$DE215,DB$201:DB$236,"")))</f>
        <v/>
      </c>
      <c r="DG215" s="7" t="str">
        <f t="array" ref="DG215">IF(DE215="","",MIN(IF(CZ$201:CZ$236=$DE215,DC$201:DC$236,"")))</f>
        <v/>
      </c>
      <c r="DH215" s="7" t="str">
        <f>IF(ISNA(VLOOKUP(BY215,'JOURNÉE 1'!$C$106:$AC$123,24,FALSE)),"",VLOOKUP(BY215,'JOURNÉE 1'!$C$106:$AC$123,24,FALSE))</f>
        <v/>
      </c>
      <c r="DI215" s="7" t="str">
        <f>IF(ISNA(VLOOKUP(DD215,'JOURNÉE 1'!$C$106:$AP$123,35,FALSE)),"",VLOOKUP(DD215,'JOURNÉE 1'!$C$106:$AP$123,35,FALSE))</f>
        <v/>
      </c>
      <c r="DJ215" s="7" t="str">
        <f t="shared" si="24"/>
        <v/>
      </c>
      <c r="DK215" s="7" t="str">
        <f t="shared" si="25"/>
        <v/>
      </c>
      <c r="DL215" s="7" t="str">
        <f t="shared" si="26"/>
        <v/>
      </c>
      <c r="DM215" s="468" t="str">
        <f t="shared" si="27"/>
        <v/>
      </c>
      <c r="DN215" s="7" t="str">
        <f t="shared" si="28"/>
        <v/>
      </c>
      <c r="DO215" s="7"/>
      <c r="DP215" s="7"/>
      <c r="DQ215" s="7"/>
      <c r="DR215" s="11"/>
      <c r="DS215" s="475"/>
      <c r="DT215" s="7"/>
      <c r="DU215" s="7"/>
      <c r="DV215" s="7" t="str">
        <f>IF(DT215="","",IF(DT215=0,"",IF(DT215="AB","",RANK(DT215,$DT$9:$DT$151,1)+COUNTIF($DT$9:DT215,DT215)-1)))</f>
        <v/>
      </c>
      <c r="DW215" s="7"/>
      <c r="DX215" s="7"/>
      <c r="DY215" s="7"/>
      <c r="DZ215" s="7"/>
      <c r="EA215" s="7" t="str">
        <f>IF(DY215="","",IF(DY215=0,"",IF(DY215="AB","",RANK(DY215,$DY$9:$DY$151,1)+COUNTIF($DY$9:DY215,DY215)-1)))</f>
        <v/>
      </c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163" ht="15.75" customHeight="1" thickBot="1" x14ac:dyDescent="0.45">
      <c r="A216" s="1639"/>
      <c r="B216" s="1640"/>
      <c r="C216" s="232" t="str">
        <f>IF(ISBLANK('JOURNÉE 2'!C217),"",'JOURNÉE 2'!C217)</f>
        <v>44310.15.0023</v>
      </c>
      <c r="D216" s="98" t="str">
        <f>IF(ISBLANK('JOURNÉE 2'!D217),"",'JOURNÉE 2'!D217)</f>
        <v>MICHAUD</v>
      </c>
      <c r="E216" s="98" t="str">
        <f>IF(ISBLANK('JOURNÉE 2'!E217),"",'JOURNÉE 2'!E217)</f>
        <v>Alain</v>
      </c>
      <c r="F216" s="87" t="str">
        <f>IF(ISBLANK('JOURNÉE 2'!F217),"",'JOURNÉE 2'!F217)</f>
        <v>S3H</v>
      </c>
      <c r="G216" s="87">
        <f>IF(ISBLANK('JOURNÉE 2'!G217),"",'JOURNÉE 2'!G217)</f>
        <v>10.4</v>
      </c>
      <c r="H216" s="470" t="str">
        <f>IF(ISBLANK('JOURNÉE 2'!I217),"",'JOURNÉE 2'!I217)</f>
        <v>MAX2</v>
      </c>
      <c r="I216" s="1833"/>
      <c r="J216" s="1465"/>
      <c r="K216" s="1465"/>
      <c r="L216" s="1937"/>
      <c r="M216" s="88">
        <f>IF('JOURNÉE 1'!P214=0,"",'JOURNÉE 1'!P214)</f>
        <v>67</v>
      </c>
      <c r="N216" s="88"/>
      <c r="O216" s="281" t="s">
        <v>74</v>
      </c>
      <c r="P216" s="351">
        <f>IF(SUM(P213:P215)&lt;&gt;0,SUM(P213:P215),0)</f>
        <v>30</v>
      </c>
      <c r="Q216" s="1847"/>
      <c r="R216" s="1465"/>
      <c r="S216" s="1465"/>
      <c r="T216" s="1465"/>
      <c r="U216" s="1465"/>
      <c r="V216" s="1849"/>
      <c r="W216" s="279">
        <f>IF(ISBLANK('JOURNÉE 2'!U217),"",'JOURNÉE 2'!U217)</f>
        <v>80</v>
      </c>
      <c r="X216" s="83">
        <f t="shared" si="0"/>
        <v>80</v>
      </c>
      <c r="Y216" s="140">
        <f>IF('JOURNÉE 1'!AB217=0,"",'JOURNÉE 1'!AB217)</f>
        <v>100</v>
      </c>
      <c r="Z216" s="83">
        <f t="shared" si="1"/>
        <v>100</v>
      </c>
      <c r="AA216" s="83">
        <f t="shared" si="81"/>
        <v>19</v>
      </c>
      <c r="AB216" s="118">
        <f t="shared" si="82"/>
        <v>1</v>
      </c>
      <c r="AC216" s="83">
        <f t="shared" si="3"/>
        <v>80</v>
      </c>
      <c r="AD216" s="83" t="str">
        <f>IF('JOURNÉE 1'!AG217="","",'JOURNÉE 1'!AG217)</f>
        <v/>
      </c>
      <c r="AE216" s="455">
        <f t="shared" si="4"/>
        <v>8</v>
      </c>
      <c r="AF216" s="87">
        <f t="shared" si="76"/>
        <v>19</v>
      </c>
      <c r="AG216" s="85">
        <f t="shared" si="6"/>
        <v>2</v>
      </c>
      <c r="AH216" s="85"/>
      <c r="AI216" s="101">
        <f ca="1">IF(DP436="","",DP436)</f>
        <v>80</v>
      </c>
      <c r="AJ216" s="101">
        <f ca="1">IF(AI216="","",RANK(AI216,($AI$9:$AI$260),1))</f>
        <v>29</v>
      </c>
      <c r="AK216" s="207">
        <f ca="1">IF(AJ216="","",IF(21-AJ216&lt;0,0,21-AJ216))</f>
        <v>0</v>
      </c>
      <c r="AL216" s="276">
        <f t="shared" si="7"/>
        <v>69.599999999999994</v>
      </c>
      <c r="AM216" s="87" t="str">
        <f t="shared" si="8"/>
        <v/>
      </c>
      <c r="AN216" s="83" t="str">
        <f t="shared" si="77"/>
        <v/>
      </c>
      <c r="AO216" s="83" t="str">
        <f t="shared" si="10"/>
        <v/>
      </c>
      <c r="AP216" s="457">
        <f t="shared" si="11"/>
        <v>69.599999999999994</v>
      </c>
      <c r="AQ216" s="270">
        <f>IF('JOURNÉE 1'!AP217="","",'JOURNÉE 1'!AP217)</f>
        <v>83.2</v>
      </c>
      <c r="AR216" s="270">
        <f>IF('JOURNÉE 1'!AT217="","",'JOURNÉE 1'!AT217)</f>
        <v>83.2</v>
      </c>
      <c r="AS216" s="270" t="str">
        <f t="shared" si="61"/>
        <v/>
      </c>
      <c r="AT216" s="270">
        <f t="shared" si="13"/>
        <v>83.2</v>
      </c>
      <c r="AU216" s="316">
        <f>IF(COUNTIF($BA$213:$BA$240,"&gt;1")&lt;4,"",SMALL($BA$213:$BA$240,4))</f>
        <v>75.400000000000006</v>
      </c>
      <c r="AV216" s="283">
        <f>IF(COUNTIF($AU$213:$AU$220,"&gt;1")&lt;4,"",SMALL($AU$213:$AU$220,4))</f>
        <v>67.5</v>
      </c>
      <c r="AW216" s="283">
        <f>IF(AV216="","",RANK(AV216,($AV$9:$AV$260),1))</f>
        <v>9</v>
      </c>
      <c r="AX216" s="283">
        <f>IF(AW216&gt;20,"",IF(AW216&lt;=190,20-((AW216-1)*1),1))</f>
        <v>12</v>
      </c>
      <c r="AY216" s="270">
        <f t="shared" si="78"/>
        <v>20</v>
      </c>
      <c r="AZ216" s="271">
        <f t="shared" si="15"/>
        <v>1</v>
      </c>
      <c r="BA216" s="272" t="str">
        <f t="shared" si="16"/>
        <v/>
      </c>
      <c r="BB216" s="319" t="str">
        <f t="shared" si="83"/>
        <v/>
      </c>
      <c r="BC216" s="319" t="str">
        <f t="shared" si="18"/>
        <v/>
      </c>
      <c r="BD216" s="481">
        <f>IF(COUNTIF($BC$213:$BC$240,"&gt;1")&lt;4,"",SMALL($BC$213:$BC$240,4))</f>
        <v>75.400000000000006</v>
      </c>
      <c r="BE216" s="278">
        <f t="shared" si="19"/>
        <v>9.92</v>
      </c>
      <c r="BF216" s="1639"/>
      <c r="BG216" s="1639"/>
      <c r="BH216" s="1833"/>
      <c r="BI216" s="1816"/>
      <c r="BJ216" s="1818"/>
      <c r="BK216" s="514"/>
      <c r="BL216" s="11"/>
      <c r="BM216" s="1723"/>
      <c r="BN216" s="1528"/>
      <c r="BO216" s="1528"/>
      <c r="BP216" s="1528"/>
      <c r="BQ216" s="1860"/>
      <c r="BR216" s="1852"/>
      <c r="BS216" s="1528"/>
      <c r="BT216" s="1514"/>
      <c r="BU216" s="1528"/>
      <c r="BV216" s="1860"/>
      <c r="BW216" s="1798"/>
      <c r="BX216" s="474" t="str">
        <f t="shared" si="20"/>
        <v>44310.15.0023</v>
      </c>
      <c r="BY216" s="475" t="str">
        <f>IF('JOURNÉE 1'!C217=0,"",'JOURNÉE 1'!C217)</f>
        <v>44830.22.0081</v>
      </c>
      <c r="BZ216" s="7">
        <v>208</v>
      </c>
      <c r="CA216" s="1445" t="s">
        <v>150</v>
      </c>
      <c r="CB216" s="1446">
        <v>4.8</v>
      </c>
      <c r="CC216" s="1447" t="s">
        <v>716</v>
      </c>
      <c r="CD216" s="17" t="s">
        <v>666</v>
      </c>
      <c r="CE216" s="882" t="str">
        <f t="shared" si="79"/>
        <v>MAX1</v>
      </c>
      <c r="CF216" s="878" t="s">
        <v>1291</v>
      </c>
      <c r="CG216" s="7"/>
      <c r="CH216" s="94"/>
      <c r="CI216" s="1301" t="str">
        <f>IF(ISNA(VLOOKUP(CA216,'JOURNÉE 1'!$C$10:$AC$257,27,FALSE)),"",VLOOKUP(CA216,'JOURNÉE 1'!$C$10:$AC$257,27,FALSE))</f>
        <v/>
      </c>
      <c r="CJ216" s="465" t="str">
        <f>IF(ISNA(VLOOKUP(CA216,'JOURNÉE 2'!$C$10:$V$259,20,FALSE)),"",VLOOKUP(CA216,'JOURNÉE 2'!$C$10:$V$259,20,FALSE))</f>
        <v/>
      </c>
      <c r="CK216" s="1263" t="str">
        <f t="shared" si="48"/>
        <v/>
      </c>
      <c r="CL216" s="1266">
        <v>73</v>
      </c>
      <c r="CM216" s="476">
        <v>78</v>
      </c>
      <c r="CN216" s="476" t="s">
        <v>2029</v>
      </c>
      <c r="CO216" s="476" t="s">
        <v>2029</v>
      </c>
      <c r="CP216" s="476"/>
      <c r="CQ216" s="476"/>
      <c r="CR216" s="476"/>
      <c r="CS216" s="476"/>
      <c r="CT216" s="476"/>
      <c r="CU216" s="477"/>
      <c r="CV216" s="476"/>
      <c r="CW216" s="1270"/>
      <c r="CX216" s="11"/>
      <c r="CY216" s="1551"/>
      <c r="CZ216" s="7" t="str">
        <f>IF('JOURNÉE 1'!C121="","",'JOURNÉE 1'!C121)</f>
        <v/>
      </c>
      <c r="DA216" s="7" t="str">
        <f t="shared" si="80"/>
        <v/>
      </c>
      <c r="DB216" s="7" t="str">
        <f>IF('JOURNÉE 1'!AC121=0,"",'JOURNÉE 1'!AC121)</f>
        <v/>
      </c>
      <c r="DC216" s="7" t="str">
        <f>IF('JOURNÉE 1'!AP121=0,"",'JOURNÉE 1'!AP121)</f>
        <v/>
      </c>
      <c r="DD216" s="17" t="str">
        <f>IF(ISNA(VLOOKUP(BY120,'JOURNÉE 2'!$C$106:$AJ$123,1,FALSE)),"",VLOOKUP(BY120,'JOURNÉE 2'!$C$106:$AJ$123,1,FALSE))</f>
        <v/>
      </c>
      <c r="DE216" s="7" t="str">
        <f t="array" ref="DE216">IFERROR(INDEX(DD$201:DD$218,SMALL(IF(FREQUENCY(IF(DD$201:DD$236&lt;&gt;"",MATCH(DD$201:DD$236,DD$201:DD$236,0),""),ROW(DD$201:DD$236)-201)&gt;1,ROW(DD$201:DD$236)-201,""),ROW(A16))),"")</f>
        <v/>
      </c>
      <c r="DF216" s="468" t="str">
        <f t="array" ref="DF216">IF(DE216="","",MIN(IF(CZ$201:CZ$236=$DE216,DB$201:DB$236,"")))</f>
        <v/>
      </c>
      <c r="DG216" s="7" t="str">
        <f t="array" ref="DG216">IF(DE216="","",MIN(IF(CZ$201:CZ$236=$DE216,DC$201:DC$236,"")))</f>
        <v/>
      </c>
      <c r="DH216" s="7" t="str">
        <f>IF(ISNA(VLOOKUP(BY216,'JOURNÉE 1'!$C$106:$AC$123,24,FALSE)),"",VLOOKUP(BY216,'JOURNÉE 1'!$C$106:$AC$123,24,FALSE))</f>
        <v/>
      </c>
      <c r="DI216" s="7" t="str">
        <f>IF(ISNA(VLOOKUP(DD216,'JOURNÉE 1'!$C$106:$AP$123,35,FALSE)),"",VLOOKUP(DD216,'JOURNÉE 1'!$C$106:$AP$123,35,FALSE))</f>
        <v/>
      </c>
      <c r="DJ216" s="7" t="str">
        <f t="shared" si="24"/>
        <v/>
      </c>
      <c r="DK216" s="7" t="str">
        <f t="shared" si="25"/>
        <v/>
      </c>
      <c r="DL216" s="7" t="str">
        <f t="shared" si="26"/>
        <v/>
      </c>
      <c r="DM216" s="468" t="str">
        <f t="shared" si="27"/>
        <v/>
      </c>
      <c r="DN216" s="7" t="str">
        <f t="shared" si="28"/>
        <v/>
      </c>
      <c r="DO216" s="7"/>
      <c r="DP216" s="7"/>
      <c r="DQ216" s="7"/>
      <c r="DR216" s="11"/>
      <c r="DS216" s="475"/>
      <c r="DT216" s="7"/>
      <c r="DU216" s="7"/>
      <c r="DV216" s="7" t="str">
        <f>IF(DT216="","",IF(DT216=0,"",IF(DT216="AB","",RANK(DT216,$DT$9:$DT$151,1)+COUNTIF($DT$9:DT216,DT216)-1)))</f>
        <v/>
      </c>
      <c r="DW216" s="7"/>
      <c r="DX216" s="7"/>
      <c r="DY216" s="7"/>
      <c r="DZ216" s="7"/>
      <c r="EA216" s="7" t="str">
        <f>IF(DY216="","",IF(DY216=0,"",IF(DY216="AB","",RANK(DY216,$DY$9:$DY$151,1)+COUNTIF($DY$9:DY216,DY216)-1)))</f>
        <v/>
      </c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</row>
    <row r="217" spans="1:163" ht="15.75" customHeight="1" thickTop="1" x14ac:dyDescent="0.4">
      <c r="A217" s="1639"/>
      <c r="B217" s="1939"/>
      <c r="C217" s="232" t="str">
        <f>IF(ISBLANK('JOURNÉE 2'!C218),"",'JOURNÉE 2'!C218)</f>
        <v>44830.16.0015</v>
      </c>
      <c r="D217" s="98" t="str">
        <f>IF(ISBLANK('JOURNÉE 2'!D218),"",'JOURNÉE 2'!D218)</f>
        <v>MICHAUD</v>
      </c>
      <c r="E217" s="98" t="str">
        <f>IF(ISBLANK('JOURNÉE 2'!E218),"",'JOURNÉE 2'!E218)</f>
        <v>Ivette</v>
      </c>
      <c r="F217" s="87" t="str">
        <f>IF(ISBLANK('JOURNÉE 2'!F218),"",'JOURNÉE 2'!F218)</f>
        <v>S2F</v>
      </c>
      <c r="G217" s="87">
        <f>IF(ISBLANK('JOURNÉE 2'!G218),"",'JOURNÉE 2'!G218)</f>
        <v>34.5</v>
      </c>
      <c r="H217" s="470" t="str">
        <f>IF(ISBLANK('JOURNÉE 2'!I218),"",'JOURNÉE 2'!I218)</f>
        <v>MAX3</v>
      </c>
      <c r="I217" s="1823">
        <f>IF(ISBLANK('JOURNÉE 2'!K218),"",'JOURNÉE 2'!K218)</f>
        <v>88</v>
      </c>
      <c r="J217" s="1815">
        <f>IF(OR(I217="",I217=0,I217=999),"",I217)</f>
        <v>88</v>
      </c>
      <c r="K217" s="1815">
        <f>IF('JOURNÉE 1'!K218=0,"",'JOURNÉE 1'!K218)</f>
        <v>73</v>
      </c>
      <c r="L217" s="1942">
        <f>IF(OR(K217="",K217=0,K217=999),"",K217)</f>
        <v>73</v>
      </c>
      <c r="M217" s="88">
        <f>IF('JOURNÉE 1'!P215=0,"",'JOURNÉE 1'!P215)</f>
        <v>68</v>
      </c>
      <c r="N217" s="88"/>
      <c r="O217" s="88"/>
      <c r="P217" s="88"/>
      <c r="Q217" s="1873">
        <f>IF(I217="","",I217-$BE$5)</f>
        <v>16</v>
      </c>
      <c r="R217" s="1856">
        <f>IF(I217="","",RANK(I217,($I$9:$K$260),1))</f>
        <v>54</v>
      </c>
      <c r="S217" s="1856" t="str">
        <f>IF(R217&gt;20,"",IF(R217&lt;=190,40-((R217-1)*2),1))</f>
        <v/>
      </c>
      <c r="T217" s="1485">
        <f>IF(OR(I217=""),"",RANK(I217,($I$213:$I$240),1))</f>
        <v>3</v>
      </c>
      <c r="U217" s="1485">
        <f>IF(OR(K217=""),"",RANK(K217,($K$213:$K$240),1))</f>
        <v>3</v>
      </c>
      <c r="V217" s="1485">
        <f>IF(T217="","",IF(T217&gt;3,"",IF(T217=1,I217,IF(T217=2,I217,IF(T217=3,I217)))))</f>
        <v>88</v>
      </c>
      <c r="W217" s="279">
        <f>IF(ISBLANK('JOURNÉE 2'!U218),"",'JOURNÉE 2'!U218)</f>
        <v>102</v>
      </c>
      <c r="X217" s="83">
        <f t="shared" si="0"/>
        <v>102</v>
      </c>
      <c r="Y217" s="140">
        <f>IF('JOURNÉE 1'!AB218=0,"",'JOURNÉE 1'!AB218)</f>
        <v>78</v>
      </c>
      <c r="Z217" s="83">
        <f t="shared" si="1"/>
        <v>78</v>
      </c>
      <c r="AA217" s="118" t="str">
        <f t="shared" si="81"/>
        <v/>
      </c>
      <c r="AB217" s="118">
        <f t="shared" si="82"/>
        <v>6</v>
      </c>
      <c r="AC217" s="118" t="str">
        <f t="shared" si="3"/>
        <v/>
      </c>
      <c r="AD217" s="83">
        <f>IF('JOURNÉE 1'!AG218="","",'JOURNÉE 1'!AG218)</f>
        <v>78</v>
      </c>
      <c r="AE217" s="455">
        <f t="shared" si="4"/>
        <v>30</v>
      </c>
      <c r="AF217" s="482" t="str">
        <f t="shared" si="76"/>
        <v/>
      </c>
      <c r="AG217" s="482" t="str">
        <f t="shared" si="6"/>
        <v/>
      </c>
      <c r="AH217" s="482"/>
      <c r="AI217" s="482"/>
      <c r="AJ217" s="118"/>
      <c r="AK217" s="158">
        <f ca="1">IF(SUM(AK213:AK216)&lt;&gt;0,SUM(AK213:AK216),0)</f>
        <v>11</v>
      </c>
      <c r="AL217" s="276">
        <f t="shared" si="7"/>
        <v>67.5</v>
      </c>
      <c r="AM217" s="118">
        <f t="shared" si="8"/>
        <v>67.5</v>
      </c>
      <c r="AN217" s="482">
        <f t="shared" si="77"/>
        <v>6</v>
      </c>
      <c r="AO217" s="482">
        <f t="shared" si="10"/>
        <v>15</v>
      </c>
      <c r="AP217" s="457">
        <f t="shared" si="11"/>
        <v>67.5</v>
      </c>
      <c r="AQ217" s="270">
        <f>IF('JOURNÉE 1'!AP218="","",'JOURNÉE 1'!AP218)</f>
        <v>73.099999999999994</v>
      </c>
      <c r="AR217" s="270" t="str">
        <f>IF('JOURNÉE 1'!AT218="","",'JOURNÉE 1'!AT218)</f>
        <v/>
      </c>
      <c r="AS217" s="284">
        <f t="shared" si="61"/>
        <v>67.5</v>
      </c>
      <c r="AT217" s="284" t="str">
        <f t="shared" si="13"/>
        <v/>
      </c>
      <c r="AU217" s="318">
        <f>IF('JOURNÉE 1'!AU214=0,"",'JOURNÉE 1'!AU214)</f>
        <v>59.9</v>
      </c>
      <c r="AV217" s="285"/>
      <c r="AW217" s="332" t="s">
        <v>74</v>
      </c>
      <c r="AX217" s="261">
        <f>IF(SUM(AX213:AX216)&lt;&gt;0,SUM(AX213:AX216),0)</f>
        <v>60</v>
      </c>
      <c r="AY217" s="284">
        <f t="shared" si="78"/>
        <v>11</v>
      </c>
      <c r="AZ217" s="327">
        <f t="shared" si="15"/>
        <v>10</v>
      </c>
      <c r="BA217" s="328">
        <f t="shared" si="16"/>
        <v>67.5</v>
      </c>
      <c r="BB217" s="319">
        <f t="shared" si="83"/>
        <v>3</v>
      </c>
      <c r="BC217" s="458">
        <f t="shared" si="18"/>
        <v>67.5</v>
      </c>
      <c r="BD217" s="273"/>
      <c r="BE217" s="278">
        <f t="shared" si="19"/>
        <v>32.700000000000003</v>
      </c>
      <c r="BF217" s="1639"/>
      <c r="BG217" s="1639"/>
      <c r="BH217" s="1823">
        <f>IF('JOURNÉE 1'!K218=0,"",'JOURNÉE 1'!K218)</f>
        <v>73</v>
      </c>
      <c r="BI217" s="1856">
        <f>IF(ISBLANK('JOURNÉE 2'!K214),"",'JOURNÉE 2'!K214)</f>
        <v>76</v>
      </c>
      <c r="BJ217" s="1858">
        <f>IF(BW217="","",BW217)</f>
        <v>72</v>
      </c>
      <c r="BK217" s="184"/>
      <c r="BL217" s="11"/>
      <c r="BM217" s="1513" t="str">
        <f>IF(OR(C217="",C218=""),"",CONCATENATE(C217,C218))</f>
        <v>44830.16.001544830.17.0022</v>
      </c>
      <c r="BN217" s="1606" t="str">
        <f>IF(OR('JOURNÉE 1'!C218="",'JOURNÉE 1'!C219=""),"",CONCATENATE('JOURNÉE 1'!C218,'JOURNÉE 1'!C219))</f>
        <v>44400.14.014944830.16.0080</v>
      </c>
      <c r="BO217" s="1606">
        <f>IF(I217="","",I217)</f>
        <v>88</v>
      </c>
      <c r="BP217" s="1855" t="str">
        <f>IF(ISNA(VLOOKUP(BM217,'JOURNÉE 1'!$BI$10:$BK$257,2,FALSE)),"",VLOOKUP(BM217,'JOURNÉE 1'!$BI$10:$BK$257,2,FALSE))</f>
        <v/>
      </c>
      <c r="BQ217" s="1606">
        <f>IF(BO217="","",MIN(BO217:BP217))</f>
        <v>88</v>
      </c>
      <c r="BR217" s="1851">
        <f>IF(BS217="","",MIN(BS217:BT217))</f>
        <v>73</v>
      </c>
      <c r="BS217" s="1606">
        <f>IF('JOURNÉE 1'!L218=0,"",'JOURNÉE 1'!L218)</f>
        <v>73</v>
      </c>
      <c r="BT217" s="1809" t="str">
        <f>IF(ISNA(VLOOKUP(BN217,'JOURNÉE 2'!$BE$10:$BF$257,2,FALSE)),"",VLOOKUP(BN217,'JOURNÉE 2'!$BE$10:$BF$257,2,FALSE))</f>
        <v/>
      </c>
      <c r="BU217" s="1606">
        <f>IF(BT217=BR217,"",BR217)</f>
        <v>73</v>
      </c>
      <c r="BV217" s="1795">
        <f>IF(BP217=BQ217,"",BQ217)</f>
        <v>88</v>
      </c>
      <c r="BW217" s="1797">
        <f>IF(COUNTIF($BU$213:$BV$240,"&gt;1")&lt;3,"",SMALL($BU$213:$BV$240,3+COUNTIF($BU$213:$BV$240,0)))</f>
        <v>72</v>
      </c>
      <c r="BX217" s="474" t="str">
        <f t="shared" si="20"/>
        <v>44830.16.0015</v>
      </c>
      <c r="BY217" s="475" t="str">
        <f>IF('JOURNÉE 1'!C218=0,"",'JOURNÉE 1'!C218)</f>
        <v>44400.14.0149</v>
      </c>
      <c r="BZ217" s="7">
        <v>209</v>
      </c>
      <c r="CA217" s="1445" t="s">
        <v>153</v>
      </c>
      <c r="CB217" s="1446">
        <v>11.4</v>
      </c>
      <c r="CC217" s="1447" t="s">
        <v>717</v>
      </c>
      <c r="CD217" s="17" t="s">
        <v>666</v>
      </c>
      <c r="CE217" s="882" t="str">
        <f t="shared" si="79"/>
        <v>MAX2</v>
      </c>
      <c r="CF217" s="878" t="s">
        <v>1292</v>
      </c>
      <c r="CG217" s="7"/>
      <c r="CH217" s="94"/>
      <c r="CI217" s="1301" t="str">
        <f>IF(ISNA(VLOOKUP(CA217,'JOURNÉE 1'!$C$10:$AC$257,27,FALSE)),"",VLOOKUP(CA217,'JOURNÉE 1'!$C$10:$AC$257,27,FALSE))</f>
        <v/>
      </c>
      <c r="CJ217" s="465" t="str">
        <f>IF(ISNA(VLOOKUP(CA217,'JOURNÉE 2'!$C$10:$V$259,20,FALSE)),"",VLOOKUP(CA217,'JOURNÉE 2'!$C$10:$V$259,20,FALSE))</f>
        <v/>
      </c>
      <c r="CK217" s="1263" t="str">
        <f t="shared" si="48"/>
        <v/>
      </c>
      <c r="CL217" s="1266">
        <v>75</v>
      </c>
      <c r="CM217" s="476">
        <v>78</v>
      </c>
      <c r="CN217" s="476" t="s">
        <v>2029</v>
      </c>
      <c r="CO217" s="476" t="s">
        <v>2029</v>
      </c>
      <c r="CP217" s="476"/>
      <c r="CQ217" s="476"/>
      <c r="CR217" s="476"/>
      <c r="CS217" s="476"/>
      <c r="CT217" s="476"/>
      <c r="CU217" s="477"/>
      <c r="CV217" s="476"/>
      <c r="CW217" s="1270"/>
      <c r="CX217" s="11"/>
      <c r="CY217" s="1551"/>
      <c r="CZ217" s="7" t="str">
        <f>IF('JOURNÉE 1'!C122="","",'JOURNÉE 1'!C122)</f>
        <v/>
      </c>
      <c r="DA217" s="7" t="str">
        <f t="shared" si="80"/>
        <v/>
      </c>
      <c r="DB217" s="7" t="str">
        <f>IF('JOURNÉE 1'!AC122=0,"",'JOURNÉE 1'!AC122)</f>
        <v/>
      </c>
      <c r="DC217" s="7" t="str">
        <f>IF('JOURNÉE 1'!AP122=0,"",'JOURNÉE 1'!AP122)</f>
        <v/>
      </c>
      <c r="DD217" s="17" t="str">
        <f>IF(ISNA(VLOOKUP(BY121,'JOURNÉE 2'!$C$106:$AJ$123,1,FALSE)),"",VLOOKUP(BY121,'JOURNÉE 2'!$C$106:$AJ$123,1,FALSE))</f>
        <v/>
      </c>
      <c r="DE217" s="7" t="str">
        <f t="array" ref="DE217">IFERROR(INDEX(DD$201:DD$218,SMALL(IF(FREQUENCY(IF(DD$201:DD$236&lt;&gt;"",MATCH(DD$201:DD$236,DD$201:DD$236,0),""),ROW(DD$201:DD$236)-201)&gt;1,ROW(DD$201:DD$236)-201,""),ROW(A17))),"")</f>
        <v/>
      </c>
      <c r="DF217" s="468" t="str">
        <f t="array" ref="DF217">IF(DE217="","",MIN(IF(CZ$201:CZ$236=$DE217,DB$201:DB$236,"")))</f>
        <v/>
      </c>
      <c r="DG217" s="7" t="str">
        <f t="array" ref="DG217">IF(DE217="","",MIN(IF(CZ$201:CZ$236=$DE217,DC$201:DC$236,"")))</f>
        <v/>
      </c>
      <c r="DH217" s="7" t="str">
        <f>IF(ISNA(VLOOKUP(BY217,'JOURNÉE 1'!$C$106:$AC$123,24,FALSE)),"",VLOOKUP(BY217,'JOURNÉE 1'!$C$106:$AC$123,24,FALSE))</f>
        <v/>
      </c>
      <c r="DI217" s="7" t="str">
        <f>IF(ISNA(VLOOKUP(DD217,'JOURNÉE 1'!$C$106:$AP$123,35,FALSE)),"",VLOOKUP(DD217,'JOURNÉE 1'!$C$106:$AP$123,35,FALSE))</f>
        <v/>
      </c>
      <c r="DJ217" s="7" t="str">
        <f t="shared" si="24"/>
        <v/>
      </c>
      <c r="DK217" s="7" t="str">
        <f t="shared" si="25"/>
        <v/>
      </c>
      <c r="DL217" s="7" t="str">
        <f t="shared" si="26"/>
        <v/>
      </c>
      <c r="DM217" s="468" t="str">
        <f t="shared" si="27"/>
        <v/>
      </c>
      <c r="DN217" s="7" t="str">
        <f t="shared" si="28"/>
        <v/>
      </c>
      <c r="DO217" s="7"/>
      <c r="DP217" s="7"/>
      <c r="DQ217" s="7"/>
      <c r="DR217" s="11"/>
      <c r="DS217" s="475"/>
      <c r="DT217" s="7"/>
      <c r="DU217" s="7"/>
      <c r="DV217" s="7" t="str">
        <f>IF(DT217="","",IF(DT217=0,"",IF(DT217="AB","",RANK(DT217,$DT$9:$DT$151,1)+COUNTIF($DT$9:DT217,DT217)-1)))</f>
        <v/>
      </c>
      <c r="DW217" s="7"/>
      <c r="DX217" s="7"/>
      <c r="DY217" s="7"/>
      <c r="DZ217" s="7"/>
      <c r="EA217" s="7" t="str">
        <f>IF(DY217="","",IF(DY217=0,"",IF(DY217="AB","",RANK(DY217,$DY$9:$DY$151,1)+COUNTIF($DY$9:DY217,DY217)-1)))</f>
        <v/>
      </c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</row>
    <row r="218" spans="1:163" ht="15.75" customHeight="1" thickBot="1" x14ac:dyDescent="0.45">
      <c r="A218" s="1639"/>
      <c r="B218" s="1483"/>
      <c r="C218" s="232" t="str">
        <f>IF(ISBLANK('JOURNÉE 2'!C219),"",'JOURNÉE 2'!C219)</f>
        <v>44830.17.0022</v>
      </c>
      <c r="D218" s="98" t="str">
        <f>IF(ISBLANK('JOURNÉE 2'!D219),"",'JOURNÉE 2'!D219)</f>
        <v>MICAULT</v>
      </c>
      <c r="E218" s="98" t="str">
        <f>IF(ISBLANK('JOURNÉE 2'!E219),"",'JOURNÉE 2'!E219)</f>
        <v>Janine</v>
      </c>
      <c r="F218" s="87" t="str">
        <f>IF(ISBLANK('JOURNÉE 2'!F219),"",'JOURNÉE 2'!F219)</f>
        <v>S3F</v>
      </c>
      <c r="G218" s="87">
        <f>IF(ISBLANK('JOURNÉE 2'!G219),"",'JOURNÉE 2'!G219)</f>
        <v>23.8</v>
      </c>
      <c r="H218" s="470" t="str">
        <f>IF(ISBLANK('JOURNÉE 2'!I219),"",'JOURNÉE 2'!I219)</f>
        <v>MAX2</v>
      </c>
      <c r="I218" s="1833"/>
      <c r="J218" s="1465"/>
      <c r="K218" s="1465"/>
      <c r="L218" s="1937"/>
      <c r="M218" s="141">
        <f>IF('JOURNÉE 1'!P216=0,"",'JOURNÉE 1'!P216)</f>
        <v>73</v>
      </c>
      <c r="N218" s="87"/>
      <c r="O218" s="87"/>
      <c r="P218" s="87"/>
      <c r="Q218" s="1847"/>
      <c r="R218" s="1465"/>
      <c r="S218" s="1465"/>
      <c r="T218" s="1465"/>
      <c r="U218" s="1465"/>
      <c r="V218" s="1465"/>
      <c r="W218" s="279">
        <f>IF(ISBLANK('JOURNÉE 2'!U219),"",'JOURNÉE 2'!U219)</f>
        <v>88</v>
      </c>
      <c r="X218" s="83">
        <f t="shared" si="0"/>
        <v>88</v>
      </c>
      <c r="Y218" s="140">
        <f>IF('JOURNÉE 1'!AB219=0,"",'JOURNÉE 1'!AB219)</f>
        <v>83</v>
      </c>
      <c r="Z218" s="83">
        <f t="shared" si="1"/>
        <v>83</v>
      </c>
      <c r="AA218" s="83">
        <f t="shared" si="81"/>
        <v>24</v>
      </c>
      <c r="AB218" s="118">
        <f t="shared" si="82"/>
        <v>4</v>
      </c>
      <c r="AC218" s="83">
        <f t="shared" si="3"/>
        <v>88</v>
      </c>
      <c r="AD218" s="83" t="str">
        <f>IF('JOURNÉE 1'!AG219="","",'JOURNÉE 1'!AG219)</f>
        <v/>
      </c>
      <c r="AE218" s="455">
        <f t="shared" si="4"/>
        <v>16</v>
      </c>
      <c r="AF218" s="471">
        <f t="shared" si="76"/>
        <v>24</v>
      </c>
      <c r="AG218" s="471" t="str">
        <f t="shared" si="6"/>
        <v/>
      </c>
      <c r="AH218" s="471"/>
      <c r="AI218" s="471"/>
      <c r="AJ218" s="83"/>
      <c r="AK218" s="140"/>
      <c r="AL218" s="276">
        <f t="shared" si="7"/>
        <v>64.2</v>
      </c>
      <c r="AM218" s="83">
        <f t="shared" si="8"/>
        <v>64.2</v>
      </c>
      <c r="AN218" s="471">
        <f t="shared" si="77"/>
        <v>3</v>
      </c>
      <c r="AO218" s="471">
        <f t="shared" si="10"/>
        <v>18</v>
      </c>
      <c r="AP218" s="457">
        <f t="shared" si="11"/>
        <v>64.2</v>
      </c>
      <c r="AQ218" s="270">
        <f>IF('JOURNÉE 1'!AP219="","",'JOURNÉE 1'!AP219)</f>
        <v>59.9</v>
      </c>
      <c r="AR218" s="270">
        <f>IF('JOURNÉE 1'!AT219="","",'JOURNÉE 1'!AT219)</f>
        <v>59.9</v>
      </c>
      <c r="AS218" s="270">
        <f t="shared" si="61"/>
        <v>64.2</v>
      </c>
      <c r="AT218" s="270">
        <f t="shared" si="13"/>
        <v>59.9</v>
      </c>
      <c r="AU218" s="284">
        <f>IF('JOURNÉE 1'!AU215=0,"",'JOURNÉE 1'!AU215)</f>
        <v>83.2</v>
      </c>
      <c r="AV218" s="286"/>
      <c r="AW218" s="270"/>
      <c r="AX218" s="284"/>
      <c r="AY218" s="270">
        <f t="shared" si="78"/>
        <v>5</v>
      </c>
      <c r="AZ218" s="271">
        <f t="shared" si="15"/>
        <v>16</v>
      </c>
      <c r="BA218" s="272">
        <f t="shared" si="16"/>
        <v>64.2</v>
      </c>
      <c r="BB218" s="319">
        <f t="shared" si="83"/>
        <v>1</v>
      </c>
      <c r="BC218" s="472">
        <f t="shared" si="18"/>
        <v>64.2</v>
      </c>
      <c r="BD218" s="273"/>
      <c r="BE218" s="278">
        <f t="shared" si="19"/>
        <v>20.68</v>
      </c>
      <c r="BF218" s="1639"/>
      <c r="BG218" s="1639"/>
      <c r="BH218" s="1833"/>
      <c r="BI218" s="1465"/>
      <c r="BJ218" s="1849"/>
      <c r="BK218" s="277"/>
      <c r="BL218" s="11"/>
      <c r="BM218" s="1723"/>
      <c r="BN218" s="1528"/>
      <c r="BO218" s="1528"/>
      <c r="BP218" s="1528"/>
      <c r="BQ218" s="1528"/>
      <c r="BR218" s="1852"/>
      <c r="BS218" s="1528"/>
      <c r="BT218" s="1514"/>
      <c r="BU218" s="1528"/>
      <c r="BV218" s="1796"/>
      <c r="BW218" s="1799"/>
      <c r="BX218" s="474" t="str">
        <f t="shared" si="20"/>
        <v>44830.17.0022</v>
      </c>
      <c r="BY218" s="475" t="str">
        <f>IF('JOURNÉE 1'!C219=0,"",'JOURNÉE 1'!C219)</f>
        <v>44830.16.0080</v>
      </c>
      <c r="BZ218" s="7">
        <v>210</v>
      </c>
      <c r="CA218" s="1445" t="s">
        <v>152</v>
      </c>
      <c r="CB218" s="1446">
        <v>20.2</v>
      </c>
      <c r="CC218" s="1447" t="s">
        <v>718</v>
      </c>
      <c r="CD218" s="17" t="s">
        <v>666</v>
      </c>
      <c r="CE218" s="882" t="str">
        <f t="shared" si="79"/>
        <v>MAX2</v>
      </c>
      <c r="CF218" s="878" t="s">
        <v>725</v>
      </c>
      <c r="CG218" s="7"/>
      <c r="CH218" s="94"/>
      <c r="CI218" s="1301" t="str">
        <f>IF(ISNA(VLOOKUP(CA218,'JOURNÉE 1'!$C$10:$AC$257,27,FALSE)),"",VLOOKUP(CA218,'JOURNÉE 1'!$C$10:$AC$257,27,FALSE))</f>
        <v/>
      </c>
      <c r="CJ218" s="465" t="str">
        <f>IF(ISNA(VLOOKUP(CA218,'JOURNÉE 2'!$C$10:$V$259,20,FALSE)),"",VLOOKUP(CA218,'JOURNÉE 2'!$C$10:$V$259,20,FALSE))</f>
        <v/>
      </c>
      <c r="CK218" s="1263" t="str">
        <f t="shared" si="48"/>
        <v/>
      </c>
      <c r="CL218" s="1266" t="s">
        <v>2029</v>
      </c>
      <c r="CM218" s="476">
        <v>93</v>
      </c>
      <c r="CN218" s="476" t="s">
        <v>2029</v>
      </c>
      <c r="CO218" s="476" t="s">
        <v>2029</v>
      </c>
      <c r="CP218" s="476"/>
      <c r="CQ218" s="476"/>
      <c r="CR218" s="476"/>
      <c r="CS218" s="476"/>
      <c r="CT218" s="476"/>
      <c r="CU218" s="477"/>
      <c r="CV218" s="476"/>
      <c r="CW218" s="1270"/>
      <c r="CX218" s="11"/>
      <c r="CY218" s="1793"/>
      <c r="CZ218" s="492" t="str">
        <f>IF('JOURNÉE 1'!C123="","",'JOURNÉE 1'!C123)</f>
        <v/>
      </c>
      <c r="DA218" s="492" t="str">
        <f t="shared" si="80"/>
        <v/>
      </c>
      <c r="DB218" s="492" t="str">
        <f>IF('JOURNÉE 1'!AC123=0,"",'JOURNÉE 1'!AC123)</f>
        <v/>
      </c>
      <c r="DC218" s="492" t="str">
        <f>IF('JOURNÉE 1'!AP123=0,"",'JOURNÉE 1'!AP123)</f>
        <v/>
      </c>
      <c r="DD218" s="1020" t="str">
        <f>IF(ISNA(VLOOKUP(BY122,'JOURNÉE 2'!$C$106:$AJ$123,1,FALSE)),"",VLOOKUP(BY122,'JOURNÉE 2'!$C$106:$AJ$123,1,FALSE))</f>
        <v/>
      </c>
      <c r="DE218" s="492" t="str">
        <f t="array" ref="DE218">IFERROR(INDEX(DD$201:DD$218,SMALL(IF(FREQUENCY(IF(DD$201:DD$236&lt;&gt;"",MATCH(DD$201:DD$236,DD$201:DD$236,0),""),ROW(DD$201:DD$236)-201)&gt;1,ROW(DD$201:DD$236)-201,""),ROW(A18))),"")</f>
        <v/>
      </c>
      <c r="DF218" s="493" t="str">
        <f t="array" ref="DF218">IF(DE218="","",MIN(IF(CZ$201:CZ$236=$DE218,DB$201:DB$236,"")))</f>
        <v/>
      </c>
      <c r="DG218" s="492" t="str">
        <f t="array" ref="DG218">IF(DE218="","",MIN(IF(CZ$201:CZ$236=$DE218,DC$201:DC$236,"")))</f>
        <v/>
      </c>
      <c r="DH218" s="492" t="str">
        <f>IF(ISNA(VLOOKUP(BY218,'JOURNÉE 1'!$C$106:$AC$123,24,FALSE)),"",VLOOKUP(BY218,'JOURNÉE 1'!$C$106:$AC$123,24,FALSE))</f>
        <v/>
      </c>
      <c r="DI218" s="492" t="str">
        <f>IF(ISNA(VLOOKUP(DD218,'JOURNÉE 1'!$C$106:$AP$123,35,FALSE)),"",VLOOKUP(DD218,'JOURNÉE 1'!$C$106:$AP$123,35,FALSE))</f>
        <v/>
      </c>
      <c r="DJ218" s="492" t="str">
        <f t="shared" si="24"/>
        <v/>
      </c>
      <c r="DK218" s="492" t="str">
        <f t="shared" si="25"/>
        <v/>
      </c>
      <c r="DL218" s="492" t="str">
        <f t="shared" si="26"/>
        <v/>
      </c>
      <c r="DM218" s="493" t="str">
        <f t="shared" si="27"/>
        <v/>
      </c>
      <c r="DN218" s="492" t="str">
        <f t="shared" si="28"/>
        <v/>
      </c>
      <c r="DO218" s="492"/>
      <c r="DP218" s="492"/>
      <c r="DQ218" s="492"/>
      <c r="DR218" s="494"/>
      <c r="DS218" s="475"/>
      <c r="DT218" s="7"/>
      <c r="DU218" s="7"/>
      <c r="DV218" s="7" t="str">
        <f>IF(DT218="","",IF(DT218=0,"",IF(DT218="AB","",RANK(DT218,$DT$9:$DT$151,1)+COUNTIF($DT$9:DT218,DT218)-1)))</f>
        <v/>
      </c>
      <c r="DW218" s="7"/>
      <c r="DX218" s="7"/>
      <c r="DY218" s="7"/>
      <c r="DZ218" s="7"/>
      <c r="EA218" s="7" t="str">
        <f>IF(DY218="","",IF(DY218=0,"",IF(DY218="AB","",RANK(DY218,$DY$9:$DY$151,1)+COUNTIF($DY$9:DY218,DY218)-1)))</f>
        <v/>
      </c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</row>
    <row r="219" spans="1:163" ht="15.75" customHeight="1" x14ac:dyDescent="0.4">
      <c r="A219" s="1639"/>
      <c r="B219" s="1831"/>
      <c r="C219" s="232" t="str">
        <f>IF(ISBLANK('JOURNÉE 2'!C220),"",'JOURNÉE 2'!C220)</f>
        <v/>
      </c>
      <c r="D219" s="98" t="str">
        <f>IF(ISBLANK('JOURNÉE 2'!D220),"",'JOURNÉE 2'!D220)</f>
        <v/>
      </c>
      <c r="E219" s="98" t="str">
        <f>IF(ISBLANK('JOURNÉE 2'!E220),"",'JOURNÉE 2'!E220)</f>
        <v/>
      </c>
      <c r="F219" s="87" t="str">
        <f>IF(ISBLANK('JOURNÉE 2'!F220),"",'JOURNÉE 2'!F220)</f>
        <v/>
      </c>
      <c r="G219" s="87" t="str">
        <f>IF(ISBLANK('JOURNÉE 2'!G220),"",'JOURNÉE 2'!G220)</f>
        <v/>
      </c>
      <c r="H219" s="470" t="str">
        <f>IF(ISBLANK('JOURNÉE 2'!I220),"",'JOURNÉE 2'!I220)</f>
        <v/>
      </c>
      <c r="I219" s="1834" t="str">
        <f>IF(ISBLANK('JOURNÉE 2'!K220),"",'JOURNÉE 2'!K220)</f>
        <v/>
      </c>
      <c r="J219" s="1466" t="str">
        <f>IF(OR(I219="",I219=0,I219=999),"",I219)</f>
        <v/>
      </c>
      <c r="K219" s="1466" t="str">
        <f>IF('JOURNÉE 1'!K220=0,"",'JOURNÉE 1'!K220)</f>
        <v/>
      </c>
      <c r="L219" s="1936" t="str">
        <f>IF(OR(K219="",K219=0,K219=999),"",K219)</f>
        <v/>
      </c>
      <c r="M219" s="109"/>
      <c r="N219" s="87"/>
      <c r="O219" s="87"/>
      <c r="P219" s="91"/>
      <c r="Q219" s="1825" t="str">
        <f>IF(I219="","",I219-$BE$5)</f>
        <v/>
      </c>
      <c r="R219" s="1466" t="str">
        <f>IF(I219="","",RANK(I219,($I$9:$K$260),1))</f>
        <v/>
      </c>
      <c r="S219" s="1466" t="str">
        <f>IF(R219&gt;20,"",IF(R219&lt;=190,40-((R219-1)*2),1))</f>
        <v/>
      </c>
      <c r="T219" s="1485" t="str">
        <f>IF(OR(I219=""),"",RANK(I219,($I$213:$I$240),1))</f>
        <v/>
      </c>
      <c r="U219" s="1485" t="str">
        <f>IF(OR(K219=""),"",RANK(K219,($K$213:$K$240),1))</f>
        <v/>
      </c>
      <c r="V219" s="1485" t="str">
        <f>IF(T219="","",IF(T219&gt;3,"",IF(T219=1,I219,IF(T219=2,I219,IF(T219=3,I219)))))</f>
        <v/>
      </c>
      <c r="W219" s="279" t="str">
        <f>IF(ISBLANK('JOURNÉE 2'!U220),"",'JOURNÉE 2'!U220)</f>
        <v/>
      </c>
      <c r="X219" s="83" t="str">
        <f t="shared" si="0"/>
        <v/>
      </c>
      <c r="Y219" s="140" t="str">
        <f>IF('JOURNÉE 1'!AB220=0,"",'JOURNÉE 1'!AB220)</f>
        <v/>
      </c>
      <c r="Z219" s="83" t="str">
        <f t="shared" si="1"/>
        <v/>
      </c>
      <c r="AA219" s="83" t="str">
        <f t="shared" si="81"/>
        <v/>
      </c>
      <c r="AB219" s="118" t="str">
        <f t="shared" si="82"/>
        <v/>
      </c>
      <c r="AC219" s="83" t="str">
        <f t="shared" si="3"/>
        <v/>
      </c>
      <c r="AD219" s="83" t="str">
        <f>IF('JOURNÉE 1'!AG220="","",'JOURNÉE 1'!AG220)</f>
        <v/>
      </c>
      <c r="AE219" s="455" t="str">
        <f t="shared" si="4"/>
        <v/>
      </c>
      <c r="AF219" s="85" t="str">
        <f t="shared" si="76"/>
        <v/>
      </c>
      <c r="AG219" s="85" t="str">
        <f t="shared" si="6"/>
        <v/>
      </c>
      <c r="AH219" s="85"/>
      <c r="AI219" s="85"/>
      <c r="AJ219" s="87"/>
      <c r="AK219" s="136"/>
      <c r="AL219" s="276" t="str">
        <f t="shared" si="7"/>
        <v/>
      </c>
      <c r="AM219" s="87" t="str">
        <f t="shared" si="8"/>
        <v/>
      </c>
      <c r="AN219" s="471" t="str">
        <f t="shared" si="77"/>
        <v/>
      </c>
      <c r="AO219" s="471" t="str">
        <f t="shared" si="10"/>
        <v/>
      </c>
      <c r="AP219" s="457" t="str">
        <f t="shared" si="11"/>
        <v/>
      </c>
      <c r="AQ219" s="270" t="str">
        <f>IF('JOURNÉE 1'!AP220="","",'JOURNÉE 1'!AP220)</f>
        <v/>
      </c>
      <c r="AR219" s="270" t="str">
        <f>IF('JOURNÉE 1'!AT220="","",'JOURNÉE 1'!AT220)</f>
        <v/>
      </c>
      <c r="AS219" s="270" t="str">
        <f t="shared" si="61"/>
        <v/>
      </c>
      <c r="AT219" s="270" t="str">
        <f t="shared" si="13"/>
        <v/>
      </c>
      <c r="AU219" s="284" t="str">
        <f>IF('JOURNÉE 1'!AU216=0,"",'JOURNÉE 1'!AU216)</f>
        <v/>
      </c>
      <c r="AV219" s="270"/>
      <c r="AW219" s="270"/>
      <c r="AX219" s="284"/>
      <c r="AY219" s="270" t="str">
        <f t="shared" si="78"/>
        <v/>
      </c>
      <c r="AZ219" s="271" t="str">
        <f t="shared" si="15"/>
        <v/>
      </c>
      <c r="BA219" s="272" t="str">
        <f t="shared" si="16"/>
        <v/>
      </c>
      <c r="BB219" s="319" t="str">
        <f t="shared" si="83"/>
        <v/>
      </c>
      <c r="BC219" s="472" t="str">
        <f t="shared" si="18"/>
        <v/>
      </c>
      <c r="BD219" s="504"/>
      <c r="BE219" s="278" t="str">
        <f t="shared" si="19"/>
        <v/>
      </c>
      <c r="BF219" s="1639"/>
      <c r="BG219" s="1639"/>
      <c r="BH219" s="1823" t="str">
        <f>IF('JOURNÉE 1'!K220=0,"",'JOURNÉE 1'!K220)</f>
        <v/>
      </c>
      <c r="BI219" s="1815">
        <f>IF(ISBLANK('JOURNÉE 2'!K216),"",'JOURNÉE 2'!K216)</f>
        <v>72</v>
      </c>
      <c r="BJ219" s="1817" t="str">
        <f>IF(BW219="","",BW219)</f>
        <v/>
      </c>
      <c r="BK219" s="483"/>
      <c r="BL219" s="11"/>
      <c r="BM219" s="1513" t="str">
        <f>IF(OR(C219="",C220=""),"",CONCATENATE(C219,C220))</f>
        <v/>
      </c>
      <c r="BN219" s="1606" t="str">
        <f>IF(OR('JOURNÉE 1'!C220="",'JOURNÉE 1'!C221=""),"",CONCATENATE('JOURNÉE 1'!C220,'JOURNÉE 1'!C221))</f>
        <v/>
      </c>
      <c r="BO219" s="1606" t="str">
        <f>IF(I219="","",I219)</f>
        <v/>
      </c>
      <c r="BP219" s="1855">
        <f>IF(ISNA(VLOOKUP(BM219,'JOURNÉE 1'!$BI$10:$BK$257,2,FALSE)),"",VLOOKUP(BM219,'JOURNÉE 1'!$BI$10:$BK$257,2,FALSE))</f>
        <v>0</v>
      </c>
      <c r="BQ219" s="1606" t="str">
        <f>IF(BO219="","",MIN(BO219:BP219))</f>
        <v/>
      </c>
      <c r="BR219" s="1851" t="str">
        <f>IF(BS219="","",MIN(BS219:BT219))</f>
        <v/>
      </c>
      <c r="BS219" s="1606" t="str">
        <f>IF('JOURNÉE 1'!L220=0,"",'JOURNÉE 1'!L220)</f>
        <v/>
      </c>
      <c r="BT219" s="1809" t="str">
        <f>IF(ISNA(VLOOKUP(BN219,'JOURNÉE 2'!$BE$10:$BF$257,2,FALSE)),"",VLOOKUP(BN219,'JOURNÉE 2'!$BE$10:$BF$257,2,FALSE))</f>
        <v/>
      </c>
      <c r="BU219" s="1606" t="str">
        <f>IF(BT219=BR219,"",BR219)</f>
        <v/>
      </c>
      <c r="BV219" s="1795" t="str">
        <f>IF(BP219=BQ219,"",BQ219)</f>
        <v/>
      </c>
      <c r="BW219" s="1800"/>
      <c r="BX219" s="474" t="str">
        <f t="shared" si="20"/>
        <v/>
      </c>
      <c r="BY219" s="475" t="str">
        <f>IF('JOURNÉE 1'!C220=0,"",'JOURNÉE 1'!C220)</f>
        <v/>
      </c>
      <c r="BZ219" s="7">
        <v>211</v>
      </c>
      <c r="CA219" s="1445" t="s">
        <v>719</v>
      </c>
      <c r="CB219" s="1446">
        <v>36</v>
      </c>
      <c r="CC219" s="1447" t="s">
        <v>720</v>
      </c>
      <c r="CD219" s="17" t="s">
        <v>666</v>
      </c>
      <c r="CE219" s="882" t="str">
        <f t="shared" si="79"/>
        <v>MAX3</v>
      </c>
      <c r="CF219" s="878" t="s">
        <v>727</v>
      </c>
      <c r="CG219" s="7"/>
      <c r="CH219" s="94"/>
      <c r="CI219" s="1301">
        <f>IF(ISNA(VLOOKUP(CA219,'JOURNÉE 1'!$C$10:$AC$257,27,FALSE)),"",VLOOKUP(CA219,'JOURNÉE 1'!$C$10:$AC$257,27,FALSE))</f>
        <v>83</v>
      </c>
      <c r="CJ219" s="465" t="str">
        <f>IF(ISNA(VLOOKUP(CA219,'JOURNÉE 2'!$C$10:$V$259,20,FALSE)),"",VLOOKUP(CA219,'JOURNÉE 2'!$C$10:$V$259,20,FALSE))</f>
        <v/>
      </c>
      <c r="CK219" s="1263">
        <f t="shared" si="48"/>
        <v>83</v>
      </c>
      <c r="CL219" s="1266" t="s">
        <v>2029</v>
      </c>
      <c r="CM219" s="476" t="s">
        <v>2029</v>
      </c>
      <c r="CN219" s="476" t="s">
        <v>2029</v>
      </c>
      <c r="CO219" s="476">
        <v>83</v>
      </c>
      <c r="CP219" s="476"/>
      <c r="CQ219" s="476"/>
      <c r="CR219" s="476"/>
      <c r="CS219" s="476"/>
      <c r="CT219" s="476"/>
      <c r="CU219" s="477"/>
      <c r="CV219" s="476"/>
      <c r="CW219" s="1270"/>
      <c r="CX219" s="11"/>
      <c r="CY219" s="1801" t="s">
        <v>738</v>
      </c>
      <c r="CZ219" s="7" t="str">
        <f>IF('JOURNÉE 2'!C106="","",'JOURNÉE 2'!C106)</f>
        <v>44240.22.0105</v>
      </c>
      <c r="DA219" s="7" t="str">
        <f t="shared" ref="DA219:DA489" si="84">IF(CZ219="","",CONCATENATE(CZ219,"-J2"))</f>
        <v>44240.22.0105-J2</v>
      </c>
      <c r="DB219" s="7">
        <f>IF('JOURNÉE 2'!V106=0,"",'JOURNÉE 2'!V106)</f>
        <v>77</v>
      </c>
      <c r="DC219" s="7">
        <f>IF('JOURNÉE 2'!AJ106=0,"",'JOURNÉE 2'!AJ106)</f>
        <v>64.2</v>
      </c>
      <c r="DD219" s="17" t="str">
        <f>IF(ISNA(VLOOKUP(BX105,'JOURNÉE 1'!$C$106:$AP$123,1,FALSE)),"",VLOOKUP(BX105,'JOURNÉE 1'!$C$106:$AP$123,1,FALSE))</f>
        <v/>
      </c>
      <c r="DE219" s="7" t="str">
        <f t="array" ref="DE219">IFERROR(INDEX(DD$201:DD$218,SMALL(IF(FREQUENCY(IF(DD$201:DD$236&lt;&gt;"",MATCH(DD$201:DD$236,DD$201:DD$236,0),""),ROW(DD$201:DD$236)-201)&gt;1,ROW(DD$201:DD$236)-201,""),ROW(A19))),"")</f>
        <v/>
      </c>
      <c r="DF219" s="468" t="str">
        <f t="array" ref="DF219">IF(DE219="","",MIN(IF(CZ$201:CZ$236=$DE219,DB$201:DB$236,"")))</f>
        <v/>
      </c>
      <c r="DG219" s="7" t="str">
        <f t="array" ref="DG219">IF(DE219="","",MIN(IF(CZ$201:CZ$236=$DE219,DC$201:DC$236,"")))</f>
        <v/>
      </c>
      <c r="DH219" s="7" t="str">
        <f>IF(ISNA(VLOOKUP(DD219,'JOURNÉE 2'!$C$106:$V$123,16,FALSE)),"",VLOOKUP(DD219,'JOURNÉE 2'!$C$106:$V$123,16,FALSE))</f>
        <v/>
      </c>
      <c r="DI219" s="7" t="str">
        <f>IF(ISNA(VLOOKUP(DD219,'JOURNÉE 2'!$C$106:$AJ$123,26,FALSE)),"",VLOOKUP(DD219,'JOURNÉE 2'!$C$106:$AJ$123,26,FALSE))</f>
        <v/>
      </c>
      <c r="DJ219" s="7" t="str">
        <f t="shared" si="24"/>
        <v>44240.22.0105</v>
      </c>
      <c r="DK219" s="7">
        <f t="shared" si="25"/>
        <v>77</v>
      </c>
      <c r="DL219" s="7" t="str">
        <f t="shared" si="26"/>
        <v/>
      </c>
      <c r="DM219" s="468">
        <f t="shared" si="27"/>
        <v>64.2</v>
      </c>
      <c r="DN219" s="7" t="str">
        <f t="shared" si="28"/>
        <v/>
      </c>
      <c r="DO219" s="7"/>
      <c r="DP219" s="7"/>
      <c r="DQ219" s="7"/>
      <c r="DR219" s="11"/>
      <c r="DS219" s="475"/>
      <c r="DT219" s="7"/>
      <c r="DU219" s="7"/>
      <c r="DV219" s="7" t="str">
        <f>IF(DT219="","",IF(DT219=0,"",IF(DT219="AB","",RANK(DT219,$DT$9:$DT$151,1)+COUNTIF($DT$9:DT219,DT219)-1)))</f>
        <v/>
      </c>
      <c r="DW219" s="7"/>
      <c r="DX219" s="7"/>
      <c r="DY219" s="7"/>
      <c r="DZ219" s="7"/>
      <c r="EA219" s="7" t="str">
        <f>IF(DY219="","",IF(DY219=0,"",IF(DY219="AB","",RANK(DY219,$DY$9:$DY$151,1)+COUNTIF($DY$9:DY219,DY219)-1)))</f>
        <v/>
      </c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</row>
    <row r="220" spans="1:163" ht="15.75" customHeight="1" thickBot="1" x14ac:dyDescent="0.45">
      <c r="A220" s="1639"/>
      <c r="B220" s="1483"/>
      <c r="C220" s="232" t="str">
        <f>IF(ISBLANK('JOURNÉE 2'!C221),"",'JOURNÉE 2'!C221)</f>
        <v/>
      </c>
      <c r="D220" s="98" t="str">
        <f>IF(ISBLANK('JOURNÉE 2'!D221),"",'JOURNÉE 2'!D221)</f>
        <v/>
      </c>
      <c r="E220" s="98" t="str">
        <f>IF(ISBLANK('JOURNÉE 2'!E221),"",'JOURNÉE 2'!E221)</f>
        <v/>
      </c>
      <c r="F220" s="87" t="str">
        <f>IF(ISBLANK('JOURNÉE 2'!F221),"",'JOURNÉE 2'!F221)</f>
        <v/>
      </c>
      <c r="G220" s="87" t="str">
        <f>IF(ISBLANK('JOURNÉE 2'!G221),"",'JOURNÉE 2'!G221)</f>
        <v/>
      </c>
      <c r="H220" s="470" t="str">
        <f>IF(ISBLANK('JOURNÉE 2'!I221),"",'JOURNÉE 2'!I221)</f>
        <v/>
      </c>
      <c r="I220" s="1833"/>
      <c r="J220" s="1465"/>
      <c r="K220" s="1465"/>
      <c r="L220" s="1937"/>
      <c r="M220" s="88"/>
      <c r="N220" s="88"/>
      <c r="O220" s="88"/>
      <c r="P220" s="88"/>
      <c r="Q220" s="1847"/>
      <c r="R220" s="1465"/>
      <c r="S220" s="1465"/>
      <c r="T220" s="1465"/>
      <c r="U220" s="1465"/>
      <c r="V220" s="1465"/>
      <c r="W220" s="279" t="str">
        <f>IF(ISBLANK('JOURNÉE 2'!U221),"",'JOURNÉE 2'!U221)</f>
        <v/>
      </c>
      <c r="X220" s="83" t="str">
        <f t="shared" si="0"/>
        <v/>
      </c>
      <c r="Y220" s="140" t="str">
        <f>IF('JOURNÉE 1'!AB221=0,"",'JOURNÉE 1'!AB221)</f>
        <v/>
      </c>
      <c r="Z220" s="83" t="str">
        <f t="shared" si="1"/>
        <v/>
      </c>
      <c r="AA220" s="83" t="str">
        <f t="shared" si="81"/>
        <v/>
      </c>
      <c r="AB220" s="118" t="str">
        <f t="shared" si="82"/>
        <v/>
      </c>
      <c r="AC220" s="83" t="str">
        <f t="shared" si="3"/>
        <v/>
      </c>
      <c r="AD220" s="83" t="str">
        <f>IF('JOURNÉE 1'!AG221="","",'JOURNÉE 1'!AG221)</f>
        <v/>
      </c>
      <c r="AE220" s="455" t="str">
        <f t="shared" si="4"/>
        <v/>
      </c>
      <c r="AF220" s="85" t="str">
        <f t="shared" si="76"/>
        <v/>
      </c>
      <c r="AG220" s="85" t="str">
        <f t="shared" si="6"/>
        <v/>
      </c>
      <c r="AH220" s="85"/>
      <c r="AI220" s="85"/>
      <c r="AJ220" s="87"/>
      <c r="AK220" s="136"/>
      <c r="AL220" s="276" t="str">
        <f t="shared" si="7"/>
        <v/>
      </c>
      <c r="AM220" s="87" t="str">
        <f t="shared" si="8"/>
        <v/>
      </c>
      <c r="AN220" s="471" t="str">
        <f t="shared" si="77"/>
        <v/>
      </c>
      <c r="AO220" s="471" t="str">
        <f t="shared" si="10"/>
        <v/>
      </c>
      <c r="AP220" s="457" t="str">
        <f t="shared" si="11"/>
        <v/>
      </c>
      <c r="AQ220" s="270" t="str">
        <f>IF('JOURNÉE 1'!AP221="","",'JOURNÉE 1'!AP221)</f>
        <v/>
      </c>
      <c r="AR220" s="270" t="str">
        <f>IF('JOURNÉE 1'!AT221="","",'JOURNÉE 1'!AT221)</f>
        <v/>
      </c>
      <c r="AS220" s="270" t="str">
        <f t="shared" si="61"/>
        <v/>
      </c>
      <c r="AT220" s="270" t="str">
        <f t="shared" si="13"/>
        <v/>
      </c>
      <c r="AU220" s="311" t="str">
        <f>IF('JOURNÉE 1'!AU217=0,"",'JOURNÉE 1'!AU217)</f>
        <v/>
      </c>
      <c r="AV220" s="270"/>
      <c r="AW220" s="270"/>
      <c r="AX220" s="270"/>
      <c r="AY220" s="270" t="str">
        <f t="shared" si="78"/>
        <v/>
      </c>
      <c r="AZ220" s="271" t="str">
        <f t="shared" si="15"/>
        <v/>
      </c>
      <c r="BA220" s="272" t="str">
        <f t="shared" si="16"/>
        <v/>
      </c>
      <c r="BB220" s="319" t="str">
        <f t="shared" si="83"/>
        <v/>
      </c>
      <c r="BC220" s="472" t="str">
        <f t="shared" si="18"/>
        <v/>
      </c>
      <c r="BD220" s="319"/>
      <c r="BE220" s="278" t="str">
        <f t="shared" si="19"/>
        <v/>
      </c>
      <c r="BF220" s="1639"/>
      <c r="BG220" s="1639"/>
      <c r="BH220" s="1833"/>
      <c r="BI220" s="1465"/>
      <c r="BJ220" s="1849"/>
      <c r="BK220" s="483"/>
      <c r="BL220" s="11"/>
      <c r="BM220" s="1723"/>
      <c r="BN220" s="1528"/>
      <c r="BO220" s="1528"/>
      <c r="BP220" s="1528"/>
      <c r="BQ220" s="1528"/>
      <c r="BR220" s="1852"/>
      <c r="BS220" s="1528"/>
      <c r="BT220" s="1514"/>
      <c r="BU220" s="1528"/>
      <c r="BV220" s="1796"/>
      <c r="BW220" s="1798"/>
      <c r="BX220" s="474" t="str">
        <f t="shared" si="20"/>
        <v/>
      </c>
      <c r="BY220" s="475" t="str">
        <f>IF('JOURNÉE 1'!C221=0,"",'JOURNÉE 1'!C221)</f>
        <v/>
      </c>
      <c r="BZ220" s="7">
        <v>212</v>
      </c>
      <c r="CA220" s="1445" t="s">
        <v>721</v>
      </c>
      <c r="CB220" s="1446">
        <v>9.9</v>
      </c>
      <c r="CC220" s="1447" t="s">
        <v>722</v>
      </c>
      <c r="CD220" s="17" t="s">
        <v>666</v>
      </c>
      <c r="CE220" s="882" t="str">
        <f t="shared" si="79"/>
        <v>MAX1</v>
      </c>
      <c r="CF220" s="878" t="s">
        <v>729</v>
      </c>
      <c r="CG220" s="7"/>
      <c r="CH220" s="94"/>
      <c r="CI220" s="1301" t="str">
        <f>IF(ISNA(VLOOKUP(CA220,'JOURNÉE 1'!$C$10:$AC$257,27,FALSE)),"",VLOOKUP(CA220,'JOURNÉE 1'!$C$10:$AC$257,27,FALSE))</f>
        <v/>
      </c>
      <c r="CJ220" s="465" t="str">
        <f>IF(ISNA(VLOOKUP(CA220,'JOURNÉE 2'!$C$10:$V$259,20,FALSE)),"",VLOOKUP(CA220,'JOURNÉE 2'!$C$10:$V$259,20,FALSE))</f>
        <v/>
      </c>
      <c r="CK220" s="1263" t="str">
        <f t="shared" si="48"/>
        <v/>
      </c>
      <c r="CL220" s="1266" t="s">
        <v>2029</v>
      </c>
      <c r="CM220" s="476" t="s">
        <v>2029</v>
      </c>
      <c r="CN220" s="476" t="s">
        <v>2029</v>
      </c>
      <c r="CO220" s="476" t="s">
        <v>2029</v>
      </c>
      <c r="CP220" s="476"/>
      <c r="CQ220" s="476"/>
      <c r="CR220" s="476"/>
      <c r="CS220" s="476"/>
      <c r="CT220" s="476"/>
      <c r="CU220" s="477"/>
      <c r="CV220" s="476"/>
      <c r="CW220" s="1270"/>
      <c r="CX220" s="11"/>
      <c r="CY220" s="1551"/>
      <c r="CZ220" s="7" t="str">
        <f>IF('JOURNÉE 2'!C107="","",'JOURNÉE 2'!C107)</f>
        <v>44240.25.0001</v>
      </c>
      <c r="DA220" s="7" t="str">
        <f t="shared" si="84"/>
        <v>44240.25.0001-J2</v>
      </c>
      <c r="DB220" s="7">
        <f>IF('JOURNÉE 2'!V107=0,"",'JOURNÉE 2'!V107)</f>
        <v>126</v>
      </c>
      <c r="DC220" s="7">
        <f>IF('JOURNÉE 2'!AJ107=0,"",'JOURNÉE 2'!AJ107)</f>
        <v>90</v>
      </c>
      <c r="DD220" s="17" t="str">
        <f>IF(ISNA(VLOOKUP(BX106,'JOURNÉE 1'!$C$106:$AP$123,1,FALSE)),"",VLOOKUP(BX106,'JOURNÉE 1'!$C$106:$AP$123,1,FALSE))</f>
        <v/>
      </c>
      <c r="DE220" s="7" t="str">
        <f t="array" ref="DE220">IFERROR(INDEX(DD$201:DD$218,SMALL(IF(FREQUENCY(IF(DD$201:DD$236&lt;&gt;"",MATCH(DD$201:DD$236,DD$201:DD$236,0),""),ROW(DD$201:DD$236)-201)&gt;1,ROW(DD$201:DD$236)-201,""),ROW(A20))),"")</f>
        <v/>
      </c>
      <c r="DF220" s="468" t="str">
        <f t="array" ref="DF220">IF(DE220="","",MIN(IF(CZ$201:CZ$236=$DE220,DB$201:DB$236,"")))</f>
        <v/>
      </c>
      <c r="DG220" s="7" t="str">
        <f t="array" ref="DG220">IF(DE220="","",MIN(IF(CZ$201:CZ$236=$DE220,DC$201:DC$236,"")))</f>
        <v/>
      </c>
      <c r="DH220" s="7" t="str">
        <f>IF(ISNA(VLOOKUP(DD220,'JOURNÉE 2'!$C$106:$V$123,16,FALSE)),"",VLOOKUP(DD220,'JOURNÉE 2'!$C$106:$V$123,16,FALSE))</f>
        <v/>
      </c>
      <c r="DI220" s="7" t="str">
        <f>IF(ISNA(VLOOKUP(DD220,'JOURNÉE 2'!$C$106:$AJ$123,26,FALSE)),"",VLOOKUP(DD220,'JOURNÉE 2'!$C$106:$AJ$123,26,FALSE))</f>
        <v/>
      </c>
      <c r="DJ220" s="7" t="str">
        <f t="shared" si="24"/>
        <v>44240.25.0001</v>
      </c>
      <c r="DK220" s="7">
        <f t="shared" si="25"/>
        <v>126</v>
      </c>
      <c r="DL220" s="7" t="str">
        <f t="shared" si="26"/>
        <v/>
      </c>
      <c r="DM220" s="468">
        <f t="shared" si="27"/>
        <v>90</v>
      </c>
      <c r="DN220" s="7" t="str">
        <f t="shared" si="28"/>
        <v/>
      </c>
      <c r="DO220" s="7"/>
      <c r="DP220" s="7"/>
      <c r="DQ220" s="7"/>
      <c r="DR220" s="11"/>
      <c r="DS220" s="475"/>
      <c r="DT220" s="7"/>
      <c r="DU220" s="7"/>
      <c r="DV220" s="7" t="str">
        <f>IF(DT220="","",IF(DT220=0,"",IF(DT220="AB","",RANK(DT220,$DT$9:$DT$151,1)+COUNTIF($DT$9:DT220,DT220)-1)))</f>
        <v/>
      </c>
      <c r="DW220" s="7"/>
      <c r="DX220" s="7"/>
      <c r="DY220" s="7"/>
      <c r="DZ220" s="7"/>
      <c r="EA220" s="7" t="str">
        <f>IF(DY220="","",IF(DY220=0,"",IF(DY220="AB","",RANK(DY220,$DY$9:$DY$151,1)+COUNTIF($DY$9:DY220,DY220)-1)))</f>
        <v/>
      </c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ht="15.75" customHeight="1" x14ac:dyDescent="0.4">
      <c r="A221" s="1639"/>
      <c r="B221" s="1830"/>
      <c r="C221" s="232" t="str">
        <f>IF(ISBLANK('JOURNÉE 2'!C222),"",'JOURNÉE 2'!C222)</f>
        <v/>
      </c>
      <c r="D221" s="98" t="str">
        <f>IF(ISBLANK('JOURNÉE 2'!D222),"",'JOURNÉE 2'!D222)</f>
        <v/>
      </c>
      <c r="E221" s="98" t="str">
        <f>IF(ISBLANK('JOURNÉE 2'!E222),"",'JOURNÉE 2'!E222)</f>
        <v/>
      </c>
      <c r="F221" s="87" t="str">
        <f>IF(ISBLANK('JOURNÉE 2'!F222),"",'JOURNÉE 2'!F222)</f>
        <v/>
      </c>
      <c r="G221" s="87" t="str">
        <f>IF(ISBLANK('JOURNÉE 2'!G222),"",'JOURNÉE 2'!G222)</f>
        <v/>
      </c>
      <c r="H221" s="470" t="str">
        <f>IF(ISBLANK('JOURNÉE 2'!I222),"",'JOURNÉE 2'!I222)</f>
        <v/>
      </c>
      <c r="I221" s="1823" t="str">
        <f>IF(ISBLANK('JOURNÉE 2'!K222),"",'JOURNÉE 2'!K222)</f>
        <v/>
      </c>
      <c r="J221" s="1815" t="str">
        <f>IF(OR(I221="",I221=0,I221=999),"",I221)</f>
        <v/>
      </c>
      <c r="K221" s="1815" t="str">
        <f>IF('JOURNÉE 1'!K222=0,"",'JOURNÉE 1'!K222)</f>
        <v/>
      </c>
      <c r="L221" s="1942" t="str">
        <f>IF(OR(K221="",K221=0,K221=999),"",K221)</f>
        <v/>
      </c>
      <c r="M221" s="87"/>
      <c r="N221" s="87"/>
      <c r="O221" s="87"/>
      <c r="P221" s="87"/>
      <c r="Q221" s="1846" t="str">
        <f>IF(I221="","",I221-$BE$5)</f>
        <v/>
      </c>
      <c r="R221" s="1815" t="str">
        <f>IF(I221="","",RANK(I221,($I$9:$K$260),1))</f>
        <v/>
      </c>
      <c r="S221" s="1815" t="str">
        <f>IF(R221&gt;20,"",IF(R221&lt;=190,40-((R221-1)*2),1))</f>
        <v/>
      </c>
      <c r="T221" s="1485" t="str">
        <f>IF(OR(I221=""),"",RANK(I221,($I$213:$I$240),1))</f>
        <v/>
      </c>
      <c r="U221" s="1485" t="str">
        <f>IF(OR(K221=""),"",RANK(K221,($K$213:$K$240),1))</f>
        <v/>
      </c>
      <c r="V221" s="1485" t="str">
        <f>IF(T221="","",IF(T221&gt;3,"",IF(T221=1,I221,IF(T221=2,I221,IF(T221=3,I221)))))</f>
        <v/>
      </c>
      <c r="W221" s="279" t="str">
        <f>IF(ISBLANK('JOURNÉE 2'!U222),"",'JOURNÉE 2'!U222)</f>
        <v/>
      </c>
      <c r="X221" s="83" t="str">
        <f t="shared" si="0"/>
        <v/>
      </c>
      <c r="Y221" s="140" t="str">
        <f>IF('JOURNÉE 1'!AB222=0,"",'JOURNÉE 1'!AB222)</f>
        <v/>
      </c>
      <c r="Z221" s="83" t="str">
        <f t="shared" si="1"/>
        <v/>
      </c>
      <c r="AA221" s="83" t="str">
        <f t="shared" si="81"/>
        <v/>
      </c>
      <c r="AB221" s="118" t="str">
        <f t="shared" si="82"/>
        <v/>
      </c>
      <c r="AC221" s="83" t="str">
        <f t="shared" si="3"/>
        <v/>
      </c>
      <c r="AD221" s="83" t="str">
        <f>IF('JOURNÉE 1'!AG222="","",'JOURNÉE 1'!AG222)</f>
        <v/>
      </c>
      <c r="AE221" s="455" t="str">
        <f t="shared" si="4"/>
        <v/>
      </c>
      <c r="AF221" s="471" t="str">
        <f t="shared" si="76"/>
        <v/>
      </c>
      <c r="AG221" s="471" t="str">
        <f t="shared" si="6"/>
        <v/>
      </c>
      <c r="AH221" s="471"/>
      <c r="AI221" s="471"/>
      <c r="AJ221" s="83"/>
      <c r="AK221" s="140"/>
      <c r="AL221" s="276" t="str">
        <f t="shared" si="7"/>
        <v/>
      </c>
      <c r="AM221" s="83" t="str">
        <f t="shared" si="8"/>
        <v/>
      </c>
      <c r="AN221" s="471" t="str">
        <f t="shared" si="77"/>
        <v/>
      </c>
      <c r="AO221" s="471" t="str">
        <f t="shared" si="10"/>
        <v/>
      </c>
      <c r="AP221" s="457" t="str">
        <f t="shared" si="11"/>
        <v/>
      </c>
      <c r="AQ221" s="270" t="str">
        <f>IF('JOURNÉE 1'!AP222="","",'JOURNÉE 1'!AP222)</f>
        <v/>
      </c>
      <c r="AR221" s="270" t="str">
        <f>IF('JOURNÉE 1'!AT222="","",'JOURNÉE 1'!AT222)</f>
        <v/>
      </c>
      <c r="AS221" s="270" t="str">
        <f t="shared" si="61"/>
        <v/>
      </c>
      <c r="AT221" s="270" t="str">
        <f t="shared" si="13"/>
        <v/>
      </c>
      <c r="AU221" s="284"/>
      <c r="AV221" s="285"/>
      <c r="AW221" s="332"/>
      <c r="AX221" s="284"/>
      <c r="AY221" s="270" t="str">
        <f t="shared" si="78"/>
        <v/>
      </c>
      <c r="AZ221" s="271" t="str">
        <f t="shared" si="15"/>
        <v/>
      </c>
      <c r="BA221" s="272" t="str">
        <f t="shared" si="16"/>
        <v/>
      </c>
      <c r="BB221" s="319" t="str">
        <f t="shared" si="83"/>
        <v/>
      </c>
      <c r="BC221" s="472" t="str">
        <f t="shared" si="18"/>
        <v/>
      </c>
      <c r="BD221" s="273"/>
      <c r="BE221" s="278" t="str">
        <f t="shared" si="19"/>
        <v/>
      </c>
      <c r="BF221" s="1639"/>
      <c r="BG221" s="1639"/>
      <c r="BH221" s="1823" t="str">
        <f>IF('JOURNÉE 1'!K222=0,"",'JOURNÉE 1'!K222)</f>
        <v/>
      </c>
      <c r="BI221" s="1815">
        <f>IF(ISBLANK('JOURNÉE 2'!K218),"",'JOURNÉE 2'!K218)</f>
        <v>88</v>
      </c>
      <c r="BJ221" s="1817" t="str">
        <f>IF(BW221="","",BW221)</f>
        <v/>
      </c>
      <c r="BK221" s="479"/>
      <c r="BL221" s="11"/>
      <c r="BM221" s="1513" t="str">
        <f>IF(OR(C221="",C222=""),"",CONCATENATE(C221,C222))</f>
        <v/>
      </c>
      <c r="BN221" s="1606" t="str">
        <f>IF(OR('JOURNÉE 1'!C222="",'JOURNÉE 1'!C223=""),"",CONCATENATE('JOURNÉE 1'!C222,'JOURNÉE 1'!C223))</f>
        <v/>
      </c>
      <c r="BO221" s="1606" t="str">
        <f>IF(I221="","",I221)</f>
        <v/>
      </c>
      <c r="BP221" s="1855">
        <f>IF(ISNA(VLOOKUP(BM221,'JOURNÉE 1'!$BI$10:$BK$257,2,FALSE)),"",VLOOKUP(BM221,'JOURNÉE 1'!$BI$10:$BK$257,2,FALSE))</f>
        <v>0</v>
      </c>
      <c r="BQ221" s="1606" t="str">
        <f>IF(BO221="","",MIN(BO221:BP221))</f>
        <v/>
      </c>
      <c r="BR221" s="1851" t="str">
        <f>IF(BS221="","",MIN(BS221:BT221))</f>
        <v/>
      </c>
      <c r="BS221" s="1606" t="str">
        <f>IF('JOURNÉE 1'!L222=0,"",'JOURNÉE 1'!L222)</f>
        <v/>
      </c>
      <c r="BT221" s="1809" t="str">
        <f>IF(ISNA(VLOOKUP(BN221,'JOURNÉE 2'!$BE$10:$BF$257,2,FALSE)),"",VLOOKUP(BN221,'JOURNÉE 2'!$BE$10:$BF$257,2,FALSE))</f>
        <v/>
      </c>
      <c r="BU221" s="1606" t="str">
        <f>IF(BT221=BR221,"",BR221)</f>
        <v/>
      </c>
      <c r="BV221" s="1795" t="str">
        <f>IF(BP221=BQ221,"",BQ221)</f>
        <v/>
      </c>
      <c r="BW221" s="1797"/>
      <c r="BX221" s="474" t="str">
        <f t="shared" si="20"/>
        <v/>
      </c>
      <c r="BY221" s="475" t="str">
        <f>IF('JOURNÉE 1'!C222=0,"",'JOURNÉE 1'!C222)</f>
        <v/>
      </c>
      <c r="BZ221" s="7">
        <v>213</v>
      </c>
      <c r="CA221" s="1445" t="s">
        <v>1886</v>
      </c>
      <c r="CB221" s="1446">
        <v>36</v>
      </c>
      <c r="CC221" s="1447" t="s">
        <v>1904</v>
      </c>
      <c r="CD221" s="17" t="s">
        <v>666</v>
      </c>
      <c r="CE221" s="882" t="str">
        <f t="shared" si="79"/>
        <v>MAX3</v>
      </c>
      <c r="CF221" s="878" t="s">
        <v>295</v>
      </c>
      <c r="CG221" s="7"/>
      <c r="CH221" s="94"/>
      <c r="CI221" s="1301" t="str">
        <f>IF(ISNA(VLOOKUP(CA221,'JOURNÉE 1'!$C$10:$AC$257,27,FALSE)),"",VLOOKUP(CA221,'JOURNÉE 1'!$C$10:$AC$257,27,FALSE))</f>
        <v/>
      </c>
      <c r="CJ221" s="465" t="str">
        <f>IF(ISNA(VLOOKUP(CA221,'JOURNÉE 2'!$C$10:$V$259,20,FALSE)),"",VLOOKUP(CA221,'JOURNÉE 2'!$C$10:$V$259,20,FALSE))</f>
        <v/>
      </c>
      <c r="CK221" s="1263" t="str">
        <f t="shared" si="48"/>
        <v/>
      </c>
      <c r="CL221" s="1266" t="s">
        <v>2029</v>
      </c>
      <c r="CM221" s="476" t="s">
        <v>2029</v>
      </c>
      <c r="CN221" s="476" t="s">
        <v>2029</v>
      </c>
      <c r="CO221" s="476" t="s">
        <v>2029</v>
      </c>
      <c r="CP221" s="476"/>
      <c r="CQ221" s="476"/>
      <c r="CR221" s="476"/>
      <c r="CS221" s="476"/>
      <c r="CT221" s="476"/>
      <c r="CU221" s="477"/>
      <c r="CV221" s="476"/>
      <c r="CW221" s="1270"/>
      <c r="CX221" s="11"/>
      <c r="CY221" s="1551"/>
      <c r="CZ221" s="7" t="str">
        <f>IF('JOURNÉE 2'!C108="","",'JOURNÉE 2'!C108)</f>
        <v/>
      </c>
      <c r="DA221" s="7" t="str">
        <f t="shared" si="84"/>
        <v/>
      </c>
      <c r="DB221" s="7" t="str">
        <f>IF('JOURNÉE 2'!V108=0,"",'JOURNÉE 2'!V108)</f>
        <v/>
      </c>
      <c r="DC221" s="7" t="str">
        <f>IF('JOURNÉE 2'!AJ108=0,"",'JOURNÉE 2'!AJ108)</f>
        <v/>
      </c>
      <c r="DD221" s="17" t="str">
        <f>IF(ISNA(VLOOKUP(BX107,'JOURNÉE 1'!$C$106:$AP$123,1,FALSE)),"",VLOOKUP(BX107,'JOURNÉE 1'!$C$106:$AP$123,1,FALSE))</f>
        <v/>
      </c>
      <c r="DE221" s="7" t="str">
        <f t="array" ref="DE221">IFERROR(INDEX(DD$201:DD$218,SMALL(IF(FREQUENCY(IF(DD$201:DD$236&lt;&gt;"",MATCH(DD$201:DD$236,DD$201:DD$236,0),""),ROW(DD$201:DD$236)-201)&gt;1,ROW(DD$201:DD$236)-201,""),ROW(A21))),"")</f>
        <v/>
      </c>
      <c r="DF221" s="468" t="str">
        <f t="array" ref="DF221">IF(DE221="","",MIN(IF(CZ$201:CZ$236=$DE221,DB$201:DB$236,"")))</f>
        <v/>
      </c>
      <c r="DG221" s="7" t="str">
        <f t="array" ref="DG221">IF(DE221="","",MIN(IF(CZ$201:CZ$236=$DE221,DC$201:DC$236,"")))</f>
        <v/>
      </c>
      <c r="DH221" s="7" t="str">
        <f>IF(ISNA(VLOOKUP(DD221,'JOURNÉE 2'!$C$106:$V$123,16,FALSE)),"",VLOOKUP(DD221,'JOURNÉE 2'!$C$106:$V$123,16,FALSE))</f>
        <v/>
      </c>
      <c r="DI221" s="7" t="str">
        <f>IF(ISNA(VLOOKUP(DD221,'JOURNÉE 2'!$C$106:$AJ$123,26,FALSE)),"",VLOOKUP(DD221,'JOURNÉE 2'!$C$106:$AJ$123,26,FALSE))</f>
        <v/>
      </c>
      <c r="DJ221" s="7" t="str">
        <f t="shared" si="24"/>
        <v/>
      </c>
      <c r="DK221" s="7" t="str">
        <f t="shared" si="25"/>
        <v/>
      </c>
      <c r="DL221" s="7" t="str">
        <f t="shared" si="26"/>
        <v/>
      </c>
      <c r="DM221" s="468" t="str">
        <f t="shared" si="27"/>
        <v/>
      </c>
      <c r="DN221" s="7" t="str">
        <f t="shared" si="28"/>
        <v/>
      </c>
      <c r="DO221" s="7"/>
      <c r="DP221" s="7"/>
      <c r="DQ221" s="7"/>
      <c r="DR221" s="11"/>
      <c r="DS221" s="475"/>
      <c r="DT221" s="7"/>
      <c r="DU221" s="7"/>
      <c r="DV221" s="7" t="str">
        <f>IF(DT221="","",IF(DT221=0,"",IF(DT221="AB","",RANK(DT221,$DT$9:$DT$151,1)+COUNTIF($DT$9:DT221,DT221)-1)))</f>
        <v/>
      </c>
      <c r="DW221" s="7"/>
      <c r="DX221" s="7"/>
      <c r="DY221" s="7"/>
      <c r="DZ221" s="7"/>
      <c r="EA221" s="7" t="str">
        <f>IF(DY221="","",IF(DY221=0,"",IF(DY221="AB","",RANK(DY221,$DY$9:$DY$151,1)+COUNTIF($DY$9:DY221,DY221)-1)))</f>
        <v/>
      </c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</row>
    <row r="222" spans="1:163" ht="15.75" customHeight="1" x14ac:dyDescent="0.4">
      <c r="A222" s="1639"/>
      <c r="B222" s="1483"/>
      <c r="C222" s="232" t="str">
        <f>IF(ISBLANK('JOURNÉE 2'!C223),"",'JOURNÉE 2'!C223)</f>
        <v/>
      </c>
      <c r="D222" s="98" t="str">
        <f>IF(ISBLANK('JOURNÉE 2'!D223),"",'JOURNÉE 2'!D223)</f>
        <v/>
      </c>
      <c r="E222" s="98" t="str">
        <f>IF(ISBLANK('JOURNÉE 2'!E223),"",'JOURNÉE 2'!E223)</f>
        <v/>
      </c>
      <c r="F222" s="87" t="str">
        <f>IF(ISBLANK('JOURNÉE 2'!F223),"",'JOURNÉE 2'!F223)</f>
        <v/>
      </c>
      <c r="G222" s="87" t="str">
        <f>IF(ISBLANK('JOURNÉE 2'!G223),"",'JOURNÉE 2'!G223)</f>
        <v/>
      </c>
      <c r="H222" s="470" t="str">
        <f>IF(ISBLANK('JOURNÉE 2'!I223),"",'JOURNÉE 2'!I223)</f>
        <v/>
      </c>
      <c r="I222" s="1833"/>
      <c r="J222" s="1465"/>
      <c r="K222" s="1465"/>
      <c r="L222" s="1937"/>
      <c r="M222" s="87"/>
      <c r="N222" s="87"/>
      <c r="O222" s="87"/>
      <c r="P222" s="87"/>
      <c r="Q222" s="1847"/>
      <c r="R222" s="1465"/>
      <c r="S222" s="1465"/>
      <c r="T222" s="1465"/>
      <c r="U222" s="1465"/>
      <c r="V222" s="1465"/>
      <c r="W222" s="279" t="str">
        <f>IF(ISBLANK('JOURNÉE 2'!U223),"",'JOURNÉE 2'!U223)</f>
        <v/>
      </c>
      <c r="X222" s="83" t="str">
        <f t="shared" si="0"/>
        <v/>
      </c>
      <c r="Y222" s="140" t="str">
        <f>IF('JOURNÉE 1'!AB223=0,"",'JOURNÉE 1'!AB223)</f>
        <v/>
      </c>
      <c r="Z222" s="83" t="str">
        <f t="shared" si="1"/>
        <v/>
      </c>
      <c r="AA222" s="83" t="str">
        <f t="shared" si="81"/>
        <v/>
      </c>
      <c r="AB222" s="118" t="str">
        <f t="shared" si="82"/>
        <v/>
      </c>
      <c r="AC222" s="83" t="str">
        <f t="shared" si="3"/>
        <v/>
      </c>
      <c r="AD222" s="83" t="str">
        <f>IF('JOURNÉE 1'!AG223="","",'JOURNÉE 1'!AG223)</f>
        <v/>
      </c>
      <c r="AE222" s="455" t="str">
        <f t="shared" si="4"/>
        <v/>
      </c>
      <c r="AF222" s="471" t="str">
        <f t="shared" si="76"/>
        <v/>
      </c>
      <c r="AG222" s="471" t="str">
        <f t="shared" si="6"/>
        <v/>
      </c>
      <c r="AH222" s="471"/>
      <c r="AI222" s="471"/>
      <c r="AJ222" s="83"/>
      <c r="AK222" s="140"/>
      <c r="AL222" s="276" t="str">
        <f t="shared" si="7"/>
        <v/>
      </c>
      <c r="AM222" s="83" t="str">
        <f t="shared" si="8"/>
        <v/>
      </c>
      <c r="AN222" s="471" t="str">
        <f t="shared" si="77"/>
        <v/>
      </c>
      <c r="AO222" s="471" t="str">
        <f t="shared" si="10"/>
        <v/>
      </c>
      <c r="AP222" s="457" t="str">
        <f t="shared" si="11"/>
        <v/>
      </c>
      <c r="AQ222" s="270" t="str">
        <f>IF('JOURNÉE 1'!AP223="","",'JOURNÉE 1'!AP223)</f>
        <v/>
      </c>
      <c r="AR222" s="270" t="str">
        <f>IF('JOURNÉE 1'!AT223="","",'JOURNÉE 1'!AT223)</f>
        <v/>
      </c>
      <c r="AS222" s="270" t="str">
        <f t="shared" si="61"/>
        <v/>
      </c>
      <c r="AT222" s="270" t="str">
        <f t="shared" si="13"/>
        <v/>
      </c>
      <c r="AU222" s="284"/>
      <c r="AV222" s="286"/>
      <c r="AW222" s="270"/>
      <c r="AX222" s="270"/>
      <c r="AY222" s="270" t="str">
        <f t="shared" si="78"/>
        <v/>
      </c>
      <c r="AZ222" s="271" t="str">
        <f t="shared" si="15"/>
        <v/>
      </c>
      <c r="BA222" s="272" t="str">
        <f t="shared" si="16"/>
        <v/>
      </c>
      <c r="BB222" s="319" t="str">
        <f t="shared" si="83"/>
        <v/>
      </c>
      <c r="BC222" s="472" t="str">
        <f t="shared" si="18"/>
        <v/>
      </c>
      <c r="BD222" s="319"/>
      <c r="BE222" s="278" t="str">
        <f t="shared" si="19"/>
        <v/>
      </c>
      <c r="BF222" s="1639"/>
      <c r="BG222" s="1639"/>
      <c r="BH222" s="1833"/>
      <c r="BI222" s="1465"/>
      <c r="BJ222" s="1849"/>
      <c r="BK222" s="277"/>
      <c r="BL222" s="11"/>
      <c r="BM222" s="1723"/>
      <c r="BN222" s="1528"/>
      <c r="BO222" s="1528"/>
      <c r="BP222" s="1528"/>
      <c r="BQ222" s="1528"/>
      <c r="BR222" s="1852"/>
      <c r="BS222" s="1528"/>
      <c r="BT222" s="1514"/>
      <c r="BU222" s="1528"/>
      <c r="BV222" s="1796"/>
      <c r="BW222" s="1798"/>
      <c r="BX222" s="474" t="str">
        <f t="shared" si="20"/>
        <v/>
      </c>
      <c r="BY222" s="475" t="str">
        <f>IF('JOURNÉE 1'!C223=0,"",'JOURNÉE 1'!C223)</f>
        <v/>
      </c>
      <c r="BZ222" s="7">
        <v>214</v>
      </c>
      <c r="CA222" s="1445" t="s">
        <v>149</v>
      </c>
      <c r="CB222" s="1446">
        <v>13.4</v>
      </c>
      <c r="CC222" s="1447" t="s">
        <v>724</v>
      </c>
      <c r="CD222" s="17" t="s">
        <v>666</v>
      </c>
      <c r="CE222" s="882" t="str">
        <f t="shared" si="79"/>
        <v>MAX2</v>
      </c>
      <c r="CF222" s="878" t="s">
        <v>733</v>
      </c>
      <c r="CG222" s="7"/>
      <c r="CH222" s="94"/>
      <c r="CI222" s="1301" t="str">
        <f>IF(ISNA(VLOOKUP(CA222,'JOURNÉE 1'!$C$10:$AC$257,27,FALSE)),"",VLOOKUP(CA222,'JOURNÉE 1'!$C$10:$AC$257,27,FALSE))</f>
        <v/>
      </c>
      <c r="CJ222" s="465" t="str">
        <f>IF(ISNA(VLOOKUP(CA222,'JOURNÉE 2'!$C$10:$V$259,20,FALSE)),"",VLOOKUP(CA222,'JOURNÉE 2'!$C$10:$V$259,20,FALSE))</f>
        <v/>
      </c>
      <c r="CK222" s="1263" t="str">
        <f t="shared" si="48"/>
        <v/>
      </c>
      <c r="CL222" s="1266" t="s">
        <v>2029</v>
      </c>
      <c r="CM222" s="476">
        <v>88</v>
      </c>
      <c r="CN222" s="476" t="s">
        <v>2029</v>
      </c>
      <c r="CO222" s="476" t="s">
        <v>2029</v>
      </c>
      <c r="CP222" s="476"/>
      <c r="CQ222" s="476"/>
      <c r="CR222" s="476"/>
      <c r="CS222" s="476"/>
      <c r="CT222" s="476"/>
      <c r="CU222" s="477"/>
      <c r="CV222" s="476"/>
      <c r="CW222" s="1270"/>
      <c r="CX222" s="11"/>
      <c r="CY222" s="1551"/>
      <c r="CZ222" s="7" t="str">
        <f>IF('JOURNÉE 2'!C109="","",'JOURNÉE 2'!C109)</f>
        <v/>
      </c>
      <c r="DA222" s="7" t="str">
        <f t="shared" si="84"/>
        <v/>
      </c>
      <c r="DB222" s="7" t="str">
        <f>IF('JOURNÉE 2'!V109=0,"",'JOURNÉE 2'!V109)</f>
        <v/>
      </c>
      <c r="DC222" s="7" t="str">
        <f>IF('JOURNÉE 2'!AJ109=0,"",'JOURNÉE 2'!AJ109)</f>
        <v/>
      </c>
      <c r="DD222" s="17" t="str">
        <f>IF(ISNA(VLOOKUP(BX108,'JOURNÉE 1'!$C$106:$AP$123,1,FALSE)),"",VLOOKUP(BX108,'JOURNÉE 1'!$C$106:$AP$123,1,FALSE))</f>
        <v/>
      </c>
      <c r="DE222" s="7" t="str">
        <f t="array" ref="DE222">IFERROR(INDEX(DD$201:DD$218,SMALL(IF(FREQUENCY(IF(DD$201:DD$236&lt;&gt;"",MATCH(DD$201:DD$236,DD$201:DD$236,0),""),ROW(DD$201:DD$236)-201)&gt;1,ROW(DD$201:DD$236)-201,""),ROW(A22))),"")</f>
        <v/>
      </c>
      <c r="DF222" s="468" t="str">
        <f t="array" ref="DF222">IF(DE222="","",MIN(IF(CZ$201:CZ$236=$DE222,DB$201:DB$236,"")))</f>
        <v/>
      </c>
      <c r="DG222" s="7" t="str">
        <f t="array" ref="DG222">IF(DE222="","",MIN(IF(CZ$201:CZ$236=$DE222,DC$201:DC$236,"")))</f>
        <v/>
      </c>
      <c r="DH222" s="7" t="str">
        <f>IF(ISNA(VLOOKUP(DD222,'JOURNÉE 2'!$C$106:$V$123,16,FALSE)),"",VLOOKUP(DD222,'JOURNÉE 2'!$C$106:$V$123,16,FALSE))</f>
        <v/>
      </c>
      <c r="DI222" s="7" t="str">
        <f>IF(ISNA(VLOOKUP(DD222,'JOURNÉE 2'!$C$106:$AJ$123,26,FALSE)),"",VLOOKUP(DD222,'JOURNÉE 2'!$C$106:$AJ$123,26,FALSE))</f>
        <v/>
      </c>
      <c r="DJ222" s="7" t="str">
        <f t="shared" si="24"/>
        <v/>
      </c>
      <c r="DK222" s="7" t="str">
        <f t="shared" si="25"/>
        <v/>
      </c>
      <c r="DL222" s="7" t="str">
        <f t="shared" si="26"/>
        <v/>
      </c>
      <c r="DM222" s="468" t="str">
        <f t="shared" si="27"/>
        <v/>
      </c>
      <c r="DN222" s="7" t="str">
        <f t="shared" si="28"/>
        <v/>
      </c>
      <c r="DO222" s="7"/>
      <c r="DP222" s="7"/>
      <c r="DQ222" s="7"/>
      <c r="DR222" s="11"/>
      <c r="DS222" s="475"/>
      <c r="DT222" s="7"/>
      <c r="DU222" s="7"/>
      <c r="DV222" s="7" t="str">
        <f>IF(DT222="","",IF(DT222=0,"",IF(DT222="AB","",RANK(DT222,$DT$9:$DT$151,1)+COUNTIF($DT$9:DT222,DT222)-1)))</f>
        <v/>
      </c>
      <c r="DW222" s="7"/>
      <c r="DX222" s="7"/>
      <c r="DY222" s="7"/>
      <c r="DZ222" s="7"/>
      <c r="EA222" s="7" t="str">
        <f>IF(DY222="","",IF(DY222=0,"",IF(DY222="AB","",RANK(DY222,$DY$9:$DY$151,1)+COUNTIF($DY$9:DY222,DY222)-1)))</f>
        <v/>
      </c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</row>
    <row r="223" spans="1:163" ht="15.75" customHeight="1" x14ac:dyDescent="0.4">
      <c r="A223" s="1639"/>
      <c r="B223" s="1831"/>
      <c r="C223" s="232" t="str">
        <f>IF(ISBLANK('JOURNÉE 2'!C224),"",'JOURNÉE 2'!C224)</f>
        <v/>
      </c>
      <c r="D223" s="98" t="str">
        <f>IF(ISBLANK('JOURNÉE 2'!D224),"",'JOURNÉE 2'!D224)</f>
        <v/>
      </c>
      <c r="E223" s="98" t="str">
        <f>IF(ISBLANK('JOURNÉE 2'!E224),"",'JOURNÉE 2'!E224)</f>
        <v/>
      </c>
      <c r="F223" s="87" t="str">
        <f>IF(ISBLANK('JOURNÉE 2'!F224),"",'JOURNÉE 2'!F224)</f>
        <v/>
      </c>
      <c r="G223" s="87" t="str">
        <f>IF(ISBLANK('JOURNÉE 2'!G224),"",'JOURNÉE 2'!G224)</f>
        <v/>
      </c>
      <c r="H223" s="470" t="str">
        <f>IF(ISBLANK('JOURNÉE 2'!I224),"",'JOURNÉE 2'!I224)</f>
        <v/>
      </c>
      <c r="I223" s="1834" t="str">
        <f>IF(ISBLANK('JOURNÉE 2'!K224),"",'JOURNÉE 2'!K224)</f>
        <v/>
      </c>
      <c r="J223" s="1466" t="str">
        <f>IF(OR(I223="",I223=0,I223=999),"",I223)</f>
        <v/>
      </c>
      <c r="K223" s="1466" t="str">
        <f>IF('JOURNÉE 1'!K224=0,"",'JOURNÉE 1'!K224)</f>
        <v/>
      </c>
      <c r="L223" s="1466" t="str">
        <f>IF(OR(K223="",K223=0,K223=999),"",K223)</f>
        <v/>
      </c>
      <c r="M223" s="88"/>
      <c r="N223" s="87"/>
      <c r="O223" s="87"/>
      <c r="P223" s="87"/>
      <c r="Q223" s="1825" t="str">
        <f>IF(I223="","",I223-$BE$5)</f>
        <v/>
      </c>
      <c r="R223" s="1466" t="str">
        <f>IF(I223="","",RANK(I223,($I$9:$K$260),1))</f>
        <v/>
      </c>
      <c r="S223" s="1466" t="str">
        <f>IF(R223&gt;20,"",IF(R223&lt;=190,40-((R223-1)*2),1))</f>
        <v/>
      </c>
      <c r="T223" s="1485" t="str">
        <f>IF(OR(I223=""),"",RANK(I223,($I$213:$I$240),1))</f>
        <v/>
      </c>
      <c r="U223" s="1485" t="str">
        <f>IF(OR(K223=""),"",RANK(K223,($K$213:$K$240),1))</f>
        <v/>
      </c>
      <c r="V223" s="1485" t="str">
        <f>IF(T223="","",IF(T223&gt;3,"",IF(T223=1,I223,IF(T223=2,I223,IF(T223=3,I223)))))</f>
        <v/>
      </c>
      <c r="W223" s="279" t="str">
        <f>IF(ISBLANK('JOURNÉE 2'!U224),"",'JOURNÉE 2'!U224)</f>
        <v/>
      </c>
      <c r="X223" s="83" t="str">
        <f t="shared" si="0"/>
        <v/>
      </c>
      <c r="Y223" s="140" t="str">
        <f>IF('JOURNÉE 1'!AB224=0,"",'JOURNÉE 1'!AB224)</f>
        <v/>
      </c>
      <c r="Z223" s="83" t="str">
        <f t="shared" si="1"/>
        <v/>
      </c>
      <c r="AA223" s="83" t="str">
        <f t="shared" si="81"/>
        <v/>
      </c>
      <c r="AB223" s="118" t="str">
        <f t="shared" si="82"/>
        <v/>
      </c>
      <c r="AC223" s="83" t="str">
        <f t="shared" si="3"/>
        <v/>
      </c>
      <c r="AD223" s="83" t="str">
        <f>IF('JOURNÉE 1'!AG224="","",'JOURNÉE 1'!AG224)</f>
        <v/>
      </c>
      <c r="AE223" s="455" t="str">
        <f t="shared" si="4"/>
        <v/>
      </c>
      <c r="AF223" s="85" t="str">
        <f t="shared" si="76"/>
        <v/>
      </c>
      <c r="AG223" s="85" t="str">
        <f t="shared" si="6"/>
        <v/>
      </c>
      <c r="AH223" s="85"/>
      <c r="AI223" s="85"/>
      <c r="AJ223" s="87"/>
      <c r="AK223" s="136"/>
      <c r="AL223" s="276" t="str">
        <f t="shared" si="7"/>
        <v/>
      </c>
      <c r="AM223" s="87" t="str">
        <f t="shared" si="8"/>
        <v/>
      </c>
      <c r="AN223" s="471" t="str">
        <f t="shared" si="77"/>
        <v/>
      </c>
      <c r="AO223" s="471" t="str">
        <f t="shared" si="10"/>
        <v/>
      </c>
      <c r="AP223" s="457" t="str">
        <f t="shared" si="11"/>
        <v/>
      </c>
      <c r="AQ223" s="270" t="str">
        <f>IF('JOURNÉE 1'!AP224="","",'JOURNÉE 1'!AP224)</f>
        <v/>
      </c>
      <c r="AR223" s="270" t="str">
        <f>IF('JOURNÉE 1'!AT224="","",'JOURNÉE 1'!AT224)</f>
        <v/>
      </c>
      <c r="AS223" s="270" t="str">
        <f t="shared" si="61"/>
        <v/>
      </c>
      <c r="AT223" s="270" t="str">
        <f t="shared" si="13"/>
        <v/>
      </c>
      <c r="AU223" s="284"/>
      <c r="AV223" s="270"/>
      <c r="AW223" s="270"/>
      <c r="AX223" s="270"/>
      <c r="AY223" s="270" t="str">
        <f t="shared" si="78"/>
        <v/>
      </c>
      <c r="AZ223" s="271" t="str">
        <f t="shared" si="15"/>
        <v/>
      </c>
      <c r="BA223" s="272" t="str">
        <f t="shared" si="16"/>
        <v/>
      </c>
      <c r="BB223" s="319" t="str">
        <f t="shared" si="83"/>
        <v/>
      </c>
      <c r="BC223" s="472" t="str">
        <f t="shared" si="18"/>
        <v/>
      </c>
      <c r="BD223" s="319"/>
      <c r="BE223" s="278" t="str">
        <f t="shared" si="19"/>
        <v/>
      </c>
      <c r="BF223" s="1639"/>
      <c r="BG223" s="1639"/>
      <c r="BH223" s="1823" t="str">
        <f>IF('JOURNÉE 1'!K224=0,"",'JOURNÉE 1'!K224)</f>
        <v/>
      </c>
      <c r="BI223" s="1815" t="str">
        <f>IF(ISBLANK('JOURNÉE 2'!K220),"",'JOURNÉE 2'!K220)</f>
        <v/>
      </c>
      <c r="BJ223" s="1817" t="str">
        <f>IF(BW223="","",BW223)</f>
        <v/>
      </c>
      <c r="BK223" s="483"/>
      <c r="BL223" s="11"/>
      <c r="BM223" s="1513" t="str">
        <f>IF(OR(C223="",C224=""),"",CONCATENATE(C223,C224))</f>
        <v/>
      </c>
      <c r="BN223" s="1606" t="str">
        <f>IF(OR('JOURNÉE 1'!C224="",'JOURNÉE 1'!C225=""),"",CONCATENATE('JOURNÉE 1'!C224,'JOURNÉE 1'!C225))</f>
        <v/>
      </c>
      <c r="BO223" s="1606" t="str">
        <f>IF(I223="","",I223)</f>
        <v/>
      </c>
      <c r="BP223" s="1855">
        <f>IF(ISNA(VLOOKUP(BM223,'JOURNÉE 1'!$BI$10:$BK$257,2,FALSE)),"",VLOOKUP(BM223,'JOURNÉE 1'!$BI$10:$BK$257,2,FALSE))</f>
        <v>0</v>
      </c>
      <c r="BQ223" s="1606" t="str">
        <f>IF(BO223="","",MIN(BO223:BP223))</f>
        <v/>
      </c>
      <c r="BR223" s="1851" t="str">
        <f>IF(BS223="","",MIN(BS223:BT223))</f>
        <v/>
      </c>
      <c r="BS223" s="1606" t="str">
        <f>IF('JOURNÉE 1'!L224=0,"",'JOURNÉE 1'!L224)</f>
        <v/>
      </c>
      <c r="BT223" s="1809" t="str">
        <f>IF(ISNA(VLOOKUP(BN223,'JOURNÉE 2'!$BE$10:$BF$257,2,FALSE)),"",VLOOKUP(BN223,'JOURNÉE 2'!$BE$10:$BF$257,2,FALSE))</f>
        <v/>
      </c>
      <c r="BU223" s="1606" t="str">
        <f>IF(BT223=BR223,"",BR223)</f>
        <v/>
      </c>
      <c r="BV223" s="1795" t="str">
        <f>IF(BP223=BQ223,"",BQ223)</f>
        <v/>
      </c>
      <c r="BW223" s="1797"/>
      <c r="BX223" s="474" t="str">
        <f t="shared" si="20"/>
        <v/>
      </c>
      <c r="BY223" s="475" t="str">
        <f>IF('JOURNÉE 1'!C224=0,"",'JOURNÉE 1'!C224)</f>
        <v/>
      </c>
      <c r="BZ223" s="7">
        <v>215</v>
      </c>
      <c r="CA223" s="1445" t="s">
        <v>1291</v>
      </c>
      <c r="CB223" s="1446">
        <v>36</v>
      </c>
      <c r="CC223" s="1447" t="s">
        <v>1682</v>
      </c>
      <c r="CD223" s="17" t="s">
        <v>666</v>
      </c>
      <c r="CE223" s="882" t="str">
        <f t="shared" si="79"/>
        <v>MAX3</v>
      </c>
      <c r="CF223" s="878" t="s">
        <v>735</v>
      </c>
      <c r="CG223" s="7"/>
      <c r="CH223" s="94"/>
      <c r="CI223" s="1301" t="str">
        <f>IF(ISNA(VLOOKUP(CA223,'JOURNÉE 1'!$C$10:$AC$257,27,FALSE)),"",VLOOKUP(CA223,'JOURNÉE 1'!$C$10:$AC$257,27,FALSE))</f>
        <v/>
      </c>
      <c r="CJ223" s="465" t="str">
        <f>IF(ISNA(VLOOKUP(CA223,'JOURNÉE 2'!$C$10:$V$259,20,FALSE)),"",VLOOKUP(CA223,'JOURNÉE 2'!$C$10:$V$259,20,FALSE))</f>
        <v/>
      </c>
      <c r="CK223" s="1263" t="str">
        <f t="shared" si="48"/>
        <v/>
      </c>
      <c r="CL223" s="1266" t="s">
        <v>2029</v>
      </c>
      <c r="CM223" s="476" t="s">
        <v>2029</v>
      </c>
      <c r="CN223" s="476" t="s">
        <v>2029</v>
      </c>
      <c r="CO223" s="476" t="s">
        <v>2029</v>
      </c>
      <c r="CP223" s="476"/>
      <c r="CQ223" s="476"/>
      <c r="CR223" s="476"/>
      <c r="CS223" s="476"/>
      <c r="CT223" s="476"/>
      <c r="CU223" s="477"/>
      <c r="CV223" s="476"/>
      <c r="CW223" s="1270"/>
      <c r="CX223" s="11"/>
      <c r="CY223" s="1551"/>
      <c r="CZ223" s="7" t="str">
        <f>IF('JOURNÉE 2'!C110="","",'JOURNÉE 2'!C110)</f>
        <v/>
      </c>
      <c r="DA223" s="7" t="str">
        <f t="shared" si="84"/>
        <v/>
      </c>
      <c r="DB223" s="7" t="str">
        <f>IF('JOURNÉE 2'!V110=0,"",'JOURNÉE 2'!V110)</f>
        <v/>
      </c>
      <c r="DC223" s="7" t="str">
        <f>IF('JOURNÉE 2'!AJ110=0,"",'JOURNÉE 2'!AJ110)</f>
        <v/>
      </c>
      <c r="DD223" s="17" t="str">
        <f>IF(ISNA(VLOOKUP(BX109,'JOURNÉE 1'!$C$106:$AP$123,1,FALSE)),"",VLOOKUP(BX109,'JOURNÉE 1'!$C$106:$AP$123,1,FALSE))</f>
        <v/>
      </c>
      <c r="DE223" s="7" t="str">
        <f t="array" ref="DE223">IFERROR(INDEX(DD$201:DD$218,SMALL(IF(FREQUENCY(IF(DD$201:DD$236&lt;&gt;"",MATCH(DD$201:DD$236,DD$201:DD$236,0),""),ROW(DD$201:DD$236)-201)&gt;1,ROW(DD$201:DD$236)-201,""),ROW(A23))),"")</f>
        <v/>
      </c>
      <c r="DF223" s="468" t="str">
        <f t="array" ref="DF223">IF(DE223="","",MIN(IF(CZ$201:CZ$236=$DE223,DB$201:DB$236,"")))</f>
        <v/>
      </c>
      <c r="DG223" s="7" t="str">
        <f t="array" ref="DG223">IF(DE223="","",MIN(IF(CZ$201:CZ$236=$DE223,DC$201:DC$236,"")))</f>
        <v/>
      </c>
      <c r="DH223" s="7" t="str">
        <f>IF(ISNA(VLOOKUP(DD223,'JOURNÉE 2'!$C$106:$V$123,16,FALSE)),"",VLOOKUP(DD223,'JOURNÉE 2'!$C$106:$V$123,16,FALSE))</f>
        <v/>
      </c>
      <c r="DI223" s="7" t="str">
        <f>IF(ISNA(VLOOKUP(DD223,'JOURNÉE 2'!$C$106:$AJ$123,26,FALSE)),"",VLOOKUP(DD223,'JOURNÉE 2'!$C$106:$AJ$123,26,FALSE))</f>
        <v/>
      </c>
      <c r="DJ223" s="7" t="str">
        <f t="shared" si="24"/>
        <v/>
      </c>
      <c r="DK223" s="7" t="str">
        <f t="shared" si="25"/>
        <v/>
      </c>
      <c r="DL223" s="7" t="str">
        <f t="shared" si="26"/>
        <v/>
      </c>
      <c r="DM223" s="468" t="str">
        <f t="shared" si="27"/>
        <v/>
      </c>
      <c r="DN223" s="7" t="str">
        <f t="shared" si="28"/>
        <v/>
      </c>
      <c r="DO223" s="7"/>
      <c r="DP223" s="7"/>
      <c r="DQ223" s="7"/>
      <c r="DR223" s="11"/>
      <c r="DS223" s="475"/>
      <c r="DT223" s="7"/>
      <c r="DU223" s="7"/>
      <c r="DV223" s="7" t="str">
        <f>IF(DT223="","",IF(DT223=0,"",IF(DT223="AB","",RANK(DT223,$DT$9:$DT$151,1)+COUNTIF($DT$9:DT223,DT223)-1)))</f>
        <v/>
      </c>
      <c r="DW223" s="7"/>
      <c r="DX223" s="7"/>
      <c r="DY223" s="7"/>
      <c r="DZ223" s="7"/>
      <c r="EA223" s="7" t="str">
        <f>IF(DY223="","",IF(DY223=0,"",IF(DY223="AB","",RANK(DY223,$DY$9:$DY$151,1)+COUNTIF($DY$9:DY223,DY223)-1)))</f>
        <v/>
      </c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</row>
    <row r="224" spans="1:163" ht="15.75" customHeight="1" x14ac:dyDescent="0.4">
      <c r="A224" s="1639"/>
      <c r="B224" s="1483"/>
      <c r="C224" s="232" t="str">
        <f>IF(ISBLANK('JOURNÉE 2'!C225),"",'JOURNÉE 2'!C225)</f>
        <v/>
      </c>
      <c r="D224" s="98" t="str">
        <f>IF(ISBLANK('JOURNÉE 2'!D225),"",'JOURNÉE 2'!D225)</f>
        <v/>
      </c>
      <c r="E224" s="98" t="str">
        <f>IF(ISBLANK('JOURNÉE 2'!E225),"",'JOURNÉE 2'!E225)</f>
        <v/>
      </c>
      <c r="F224" s="87" t="str">
        <f>IF(ISBLANK('JOURNÉE 2'!F225),"",'JOURNÉE 2'!F225)</f>
        <v/>
      </c>
      <c r="G224" s="87" t="str">
        <f>IF(ISBLANK('JOURNÉE 2'!G225),"",'JOURNÉE 2'!G225)</f>
        <v/>
      </c>
      <c r="H224" s="470" t="str">
        <f>IF(ISBLANK('JOURNÉE 2'!I225),"",'JOURNÉE 2'!I225)</f>
        <v/>
      </c>
      <c r="I224" s="1833"/>
      <c r="J224" s="1465"/>
      <c r="K224" s="1465"/>
      <c r="L224" s="1465"/>
      <c r="M224" s="87"/>
      <c r="N224" s="87"/>
      <c r="O224" s="87"/>
      <c r="P224" s="87"/>
      <c r="Q224" s="1847"/>
      <c r="R224" s="1465"/>
      <c r="S224" s="1465"/>
      <c r="T224" s="1465"/>
      <c r="U224" s="1465"/>
      <c r="V224" s="1465"/>
      <c r="W224" s="279" t="str">
        <f>IF(ISBLANK('JOURNÉE 2'!U225),"",'JOURNÉE 2'!U225)</f>
        <v/>
      </c>
      <c r="X224" s="83" t="str">
        <f t="shared" si="0"/>
        <v/>
      </c>
      <c r="Y224" s="140" t="str">
        <f>IF('JOURNÉE 1'!AB225=0,"",'JOURNÉE 1'!AB225)</f>
        <v/>
      </c>
      <c r="Z224" s="83" t="str">
        <f t="shared" si="1"/>
        <v/>
      </c>
      <c r="AA224" s="83" t="str">
        <f t="shared" si="81"/>
        <v/>
      </c>
      <c r="AB224" s="118" t="str">
        <f t="shared" si="82"/>
        <v/>
      </c>
      <c r="AC224" s="83" t="str">
        <f t="shared" si="3"/>
        <v/>
      </c>
      <c r="AD224" s="83" t="str">
        <f>IF('JOURNÉE 1'!AG225="","",'JOURNÉE 1'!AG225)</f>
        <v/>
      </c>
      <c r="AE224" s="455" t="str">
        <f t="shared" si="4"/>
        <v/>
      </c>
      <c r="AF224" s="85" t="str">
        <f t="shared" si="76"/>
        <v/>
      </c>
      <c r="AG224" s="85" t="str">
        <f t="shared" si="6"/>
        <v/>
      </c>
      <c r="AH224" s="85"/>
      <c r="AI224" s="85"/>
      <c r="AJ224" s="87"/>
      <c r="AK224" s="136"/>
      <c r="AL224" s="276" t="str">
        <f t="shared" si="7"/>
        <v/>
      </c>
      <c r="AM224" s="87" t="str">
        <f t="shared" si="8"/>
        <v/>
      </c>
      <c r="AN224" s="471" t="str">
        <f t="shared" si="77"/>
        <v/>
      </c>
      <c r="AO224" s="471" t="str">
        <f t="shared" si="10"/>
        <v/>
      </c>
      <c r="AP224" s="457" t="str">
        <f t="shared" si="11"/>
        <v/>
      </c>
      <c r="AQ224" s="270" t="str">
        <f>IF('JOURNÉE 1'!AP225="","",'JOURNÉE 1'!AP225)</f>
        <v/>
      </c>
      <c r="AR224" s="270" t="str">
        <f>IF('JOURNÉE 1'!AT225="","",'JOURNÉE 1'!AT225)</f>
        <v/>
      </c>
      <c r="AS224" s="270" t="str">
        <f t="shared" si="61"/>
        <v/>
      </c>
      <c r="AT224" s="270" t="str">
        <f t="shared" si="13"/>
        <v/>
      </c>
      <c r="AU224" s="270"/>
      <c r="AV224" s="285"/>
      <c r="AW224" s="332"/>
      <c r="AX224" s="284"/>
      <c r="AY224" s="270" t="str">
        <f t="shared" si="78"/>
        <v/>
      </c>
      <c r="AZ224" s="271" t="str">
        <f t="shared" si="15"/>
        <v/>
      </c>
      <c r="BA224" s="272" t="str">
        <f t="shared" si="16"/>
        <v/>
      </c>
      <c r="BB224" s="319" t="str">
        <f t="shared" si="83"/>
        <v/>
      </c>
      <c r="BC224" s="472" t="str">
        <f t="shared" si="18"/>
        <v/>
      </c>
      <c r="BD224" s="319"/>
      <c r="BE224" s="278" t="str">
        <f t="shared" si="19"/>
        <v/>
      </c>
      <c r="BF224" s="1639"/>
      <c r="BG224" s="1639"/>
      <c r="BH224" s="1833"/>
      <c r="BI224" s="1465"/>
      <c r="BJ224" s="1849"/>
      <c r="BK224" s="483"/>
      <c r="BL224" s="11"/>
      <c r="BM224" s="1723"/>
      <c r="BN224" s="1528"/>
      <c r="BO224" s="1528"/>
      <c r="BP224" s="1528"/>
      <c r="BQ224" s="1528"/>
      <c r="BR224" s="1852"/>
      <c r="BS224" s="1528"/>
      <c r="BT224" s="1514"/>
      <c r="BU224" s="1528"/>
      <c r="BV224" s="1796"/>
      <c r="BW224" s="1798"/>
      <c r="BX224" s="474" t="str">
        <f t="shared" si="20"/>
        <v/>
      </c>
      <c r="BY224" s="475" t="str">
        <f>IF('JOURNÉE 1'!C225=0,"",'JOURNÉE 1'!C225)</f>
        <v/>
      </c>
      <c r="BZ224" s="7">
        <v>216</v>
      </c>
      <c r="CA224" s="1445" t="s">
        <v>1292</v>
      </c>
      <c r="CB224" s="1446">
        <v>36</v>
      </c>
      <c r="CC224" s="1447" t="s">
        <v>1302</v>
      </c>
      <c r="CD224" s="17" t="s">
        <v>666</v>
      </c>
      <c r="CE224" s="882" t="str">
        <f t="shared" si="79"/>
        <v>MAX3</v>
      </c>
      <c r="CF224" s="878" t="s">
        <v>736</v>
      </c>
      <c r="CG224" s="7"/>
      <c r="CH224" s="94"/>
      <c r="CI224" s="1301" t="str">
        <f>IF(ISNA(VLOOKUP(CA224,'JOURNÉE 1'!$C$10:$AC$257,27,FALSE)),"",VLOOKUP(CA224,'JOURNÉE 1'!$C$10:$AC$257,27,FALSE))</f>
        <v/>
      </c>
      <c r="CJ224" s="465" t="str">
        <f>IF(ISNA(VLOOKUP(CA224,'JOURNÉE 2'!$C$10:$V$259,20,FALSE)),"",VLOOKUP(CA224,'JOURNÉE 2'!$C$10:$V$259,20,FALSE))</f>
        <v/>
      </c>
      <c r="CK224" s="1263" t="str">
        <f t="shared" si="48"/>
        <v/>
      </c>
      <c r="CL224" s="1266" t="s">
        <v>2029</v>
      </c>
      <c r="CM224" s="476" t="s">
        <v>2029</v>
      </c>
      <c r="CN224" s="476" t="s">
        <v>2029</v>
      </c>
      <c r="CO224" s="476" t="s">
        <v>2029</v>
      </c>
      <c r="CP224" s="476"/>
      <c r="CQ224" s="476"/>
      <c r="CR224" s="476"/>
      <c r="CS224" s="476"/>
      <c r="CT224" s="476"/>
      <c r="CU224" s="477"/>
      <c r="CV224" s="476"/>
      <c r="CW224" s="1270"/>
      <c r="CX224" s="11"/>
      <c r="CY224" s="1551"/>
      <c r="CZ224" s="7" t="str">
        <f>IF('JOURNÉE 2'!C111="","",'JOURNÉE 2'!C111)</f>
        <v/>
      </c>
      <c r="DA224" s="7" t="str">
        <f t="shared" si="84"/>
        <v/>
      </c>
      <c r="DB224" s="7" t="str">
        <f>IF('JOURNÉE 2'!V111=0,"",'JOURNÉE 2'!V111)</f>
        <v/>
      </c>
      <c r="DC224" s="7" t="str">
        <f>IF('JOURNÉE 2'!AJ111=0,"",'JOURNÉE 2'!AJ111)</f>
        <v/>
      </c>
      <c r="DD224" s="17" t="str">
        <f>IF(ISNA(VLOOKUP(BX110,'JOURNÉE 1'!$C$106:$AP$123,1,FALSE)),"",VLOOKUP(BX110,'JOURNÉE 1'!$C$106:$AP$123,1,FALSE))</f>
        <v/>
      </c>
      <c r="DE224" s="7" t="str">
        <f t="array" ref="DE224">IFERROR(INDEX(DD$201:DD$218,SMALL(IF(FREQUENCY(IF(DD$201:DD$236&lt;&gt;"",MATCH(DD$201:DD$236,DD$201:DD$236,0),""),ROW(DD$201:DD$236)-201)&gt;1,ROW(DD$201:DD$236)-201,""),ROW(A24))),"")</f>
        <v/>
      </c>
      <c r="DF224" s="468" t="str">
        <f t="array" ref="DF224">IF(DE224="","",MIN(IF(CZ$201:CZ$236=$DE224,DB$201:DB$236,"")))</f>
        <v/>
      </c>
      <c r="DG224" s="7" t="str">
        <f t="array" ref="DG224">IF(DE224="","",MIN(IF(CZ$201:CZ$236=$DE224,DC$201:DC$236,"")))</f>
        <v/>
      </c>
      <c r="DH224" s="7" t="str">
        <f>IF(ISNA(VLOOKUP(DD224,'JOURNÉE 2'!$C$106:$V$123,16,FALSE)),"",VLOOKUP(DD224,'JOURNÉE 2'!$C$106:$V$123,16,FALSE))</f>
        <v/>
      </c>
      <c r="DI224" s="7" t="str">
        <f>IF(ISNA(VLOOKUP(DD224,'JOURNÉE 2'!$C$106:$AJ$123,26,FALSE)),"",VLOOKUP(DD224,'JOURNÉE 2'!$C$106:$AJ$123,26,FALSE))</f>
        <v/>
      </c>
      <c r="DJ224" s="7" t="str">
        <f t="shared" si="24"/>
        <v/>
      </c>
      <c r="DK224" s="7" t="str">
        <f t="shared" si="25"/>
        <v/>
      </c>
      <c r="DL224" s="7" t="str">
        <f t="shared" si="26"/>
        <v/>
      </c>
      <c r="DM224" s="468" t="str">
        <f t="shared" si="27"/>
        <v/>
      </c>
      <c r="DN224" s="7" t="str">
        <f t="shared" si="28"/>
        <v/>
      </c>
      <c r="DO224" s="7"/>
      <c r="DP224" s="7"/>
      <c r="DQ224" s="7"/>
      <c r="DR224" s="11"/>
      <c r="DS224" s="475"/>
      <c r="DT224" s="7"/>
      <c r="DU224" s="7"/>
      <c r="DV224" s="7" t="str">
        <f>IF(DT224="","",IF(DT224=0,"",IF(DT224="AB","",RANK(DT224,$DT$9:$DT$151,1)+COUNTIF($DT$9:DT224,DT224)-1)))</f>
        <v/>
      </c>
      <c r="DW224" s="7"/>
      <c r="DX224" s="7"/>
      <c r="DY224" s="7"/>
      <c r="DZ224" s="7"/>
      <c r="EA224" s="7" t="str">
        <f>IF(DY224="","",IF(DY224=0,"",IF(DY224="AB","",RANK(DY224,$DY$9:$DY$151,1)+COUNTIF($DY$9:DY224,DY224)-1)))</f>
        <v/>
      </c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</row>
    <row r="225" spans="1:163" ht="15.75" customHeight="1" x14ac:dyDescent="0.4">
      <c r="A225" s="1639"/>
      <c r="B225" s="1830"/>
      <c r="C225" s="232" t="str">
        <f>IF(ISBLANK('JOURNÉE 2'!C226),"",'JOURNÉE 2'!C226)</f>
        <v/>
      </c>
      <c r="D225" s="98" t="str">
        <f>IF(ISBLANK('JOURNÉE 2'!D226),"",'JOURNÉE 2'!D226)</f>
        <v/>
      </c>
      <c r="E225" s="98" t="str">
        <f>IF(ISBLANK('JOURNÉE 2'!E226),"",'JOURNÉE 2'!E226)</f>
        <v/>
      </c>
      <c r="F225" s="87" t="str">
        <f>IF(ISBLANK('JOURNÉE 2'!F226),"",'JOURNÉE 2'!F226)</f>
        <v/>
      </c>
      <c r="G225" s="87" t="str">
        <f>IF(ISBLANK('JOURNÉE 2'!G226),"",'JOURNÉE 2'!G226)</f>
        <v/>
      </c>
      <c r="H225" s="470" t="str">
        <f>IF(ISBLANK('JOURNÉE 2'!I226),"",'JOURNÉE 2'!I226)</f>
        <v/>
      </c>
      <c r="I225" s="1823" t="str">
        <f>IF(ISBLANK('JOURNÉE 2'!K226),"",'JOURNÉE 2'!K226)</f>
        <v/>
      </c>
      <c r="J225" s="1815" t="str">
        <f>IF(OR(I225="",I225=0,I225=999),"",I225)</f>
        <v/>
      </c>
      <c r="K225" s="1815" t="str">
        <f>IF('JOURNÉE 1'!K226=0,"",'JOURNÉE 1'!K226)</f>
        <v/>
      </c>
      <c r="L225" s="1815" t="str">
        <f>IF(OR(K225="",K225=0,K225=999),"",K225)</f>
        <v/>
      </c>
      <c r="M225" s="87"/>
      <c r="N225" s="87"/>
      <c r="O225" s="87"/>
      <c r="P225" s="87"/>
      <c r="Q225" s="1846" t="str">
        <f>IF(I225="","",I225-$BE$5)</f>
        <v/>
      </c>
      <c r="R225" s="1815" t="str">
        <f>IF(I225="","",RANK(I225,($I$9:$K$260),1))</f>
        <v/>
      </c>
      <c r="S225" s="1815" t="str">
        <f>IF(R225&gt;20,"",IF(R225&lt;=190,40-((R225-1)*2),1))</f>
        <v/>
      </c>
      <c r="T225" s="1485" t="str">
        <f>IF(OR(I225=""),"",RANK(I225,($I$213:$I$240),1))</f>
        <v/>
      </c>
      <c r="U225" s="1485" t="str">
        <f>IF(OR(K225=""),"",RANK(K225,($K$213:$K$240),1))</f>
        <v/>
      </c>
      <c r="V225" s="1485" t="str">
        <f>IF(T225="","",IF(T225&gt;3,"",IF(T225=1,I225,IF(T225=2,I225,IF(T225=3,I225)))))</f>
        <v/>
      </c>
      <c r="W225" s="279" t="str">
        <f>IF(ISBLANK('JOURNÉE 2'!U226),"",'JOURNÉE 2'!U226)</f>
        <v/>
      </c>
      <c r="X225" s="83" t="str">
        <f t="shared" si="0"/>
        <v/>
      </c>
      <c r="Y225" s="140" t="str">
        <f>IF('JOURNÉE 1'!AB226=0,"",'JOURNÉE 1'!AB226)</f>
        <v/>
      </c>
      <c r="Z225" s="83" t="str">
        <f t="shared" si="1"/>
        <v/>
      </c>
      <c r="AA225" s="83" t="str">
        <f t="shared" si="81"/>
        <v/>
      </c>
      <c r="AB225" s="118" t="str">
        <f t="shared" si="82"/>
        <v/>
      </c>
      <c r="AC225" s="83" t="str">
        <f t="shared" si="3"/>
        <v/>
      </c>
      <c r="AD225" s="83" t="str">
        <f>IF('JOURNÉE 1'!AG226="","",'JOURNÉE 1'!AG226)</f>
        <v/>
      </c>
      <c r="AE225" s="455" t="str">
        <f t="shared" si="4"/>
        <v/>
      </c>
      <c r="AF225" s="471" t="str">
        <f t="shared" si="76"/>
        <v/>
      </c>
      <c r="AG225" s="471" t="str">
        <f t="shared" si="6"/>
        <v/>
      </c>
      <c r="AH225" s="471"/>
      <c r="AI225" s="471"/>
      <c r="AJ225" s="83"/>
      <c r="AK225" s="140"/>
      <c r="AL225" s="276" t="str">
        <f t="shared" si="7"/>
        <v/>
      </c>
      <c r="AM225" s="83" t="str">
        <f t="shared" si="8"/>
        <v/>
      </c>
      <c r="AN225" s="471" t="str">
        <f t="shared" si="77"/>
        <v/>
      </c>
      <c r="AO225" s="471" t="str">
        <f t="shared" si="10"/>
        <v/>
      </c>
      <c r="AP225" s="457" t="str">
        <f t="shared" si="11"/>
        <v/>
      </c>
      <c r="AQ225" s="270" t="str">
        <f>IF('JOURNÉE 1'!AP226="","",'JOURNÉE 1'!AP226)</f>
        <v/>
      </c>
      <c r="AR225" s="270" t="str">
        <f>IF('JOURNÉE 1'!AT226="","",'JOURNÉE 1'!AT226)</f>
        <v/>
      </c>
      <c r="AS225" s="270" t="str">
        <f t="shared" si="61"/>
        <v/>
      </c>
      <c r="AT225" s="270" t="str">
        <f t="shared" si="13"/>
        <v/>
      </c>
      <c r="AU225" s="284"/>
      <c r="AV225" s="285"/>
      <c r="AW225" s="284"/>
      <c r="AX225" s="270"/>
      <c r="AY225" s="270" t="str">
        <f t="shared" si="78"/>
        <v/>
      </c>
      <c r="AZ225" s="271" t="str">
        <f t="shared" si="15"/>
        <v/>
      </c>
      <c r="BA225" s="272" t="str">
        <f t="shared" si="16"/>
        <v/>
      </c>
      <c r="BB225" s="319" t="str">
        <f t="shared" si="83"/>
        <v/>
      </c>
      <c r="BC225" s="472" t="str">
        <f t="shared" si="18"/>
        <v/>
      </c>
      <c r="BD225" s="319"/>
      <c r="BE225" s="278" t="str">
        <f t="shared" si="19"/>
        <v/>
      </c>
      <c r="BF225" s="1639"/>
      <c r="BG225" s="1639"/>
      <c r="BH225" s="1823" t="str">
        <f>IF('JOURNÉE 1'!K226=0,"",'JOURNÉE 1'!K226)</f>
        <v/>
      </c>
      <c r="BI225" s="1815" t="str">
        <f>IF(ISBLANK('JOURNÉE 2'!K222),"",'JOURNÉE 2'!K222)</f>
        <v/>
      </c>
      <c r="BJ225" s="1817" t="str">
        <f>IF(BW225="","",BW225)</f>
        <v/>
      </c>
      <c r="BK225" s="483"/>
      <c r="BL225" s="11"/>
      <c r="BM225" s="1513" t="str">
        <f>IF(OR(C225="",C226=""),"",CONCATENATE(C225,C226))</f>
        <v/>
      </c>
      <c r="BN225" s="1606" t="str">
        <f>IF(OR('JOURNÉE 1'!C226="",'JOURNÉE 1'!C227=""),"",CONCATENATE('JOURNÉE 1'!C226,'JOURNÉE 1'!C227))</f>
        <v/>
      </c>
      <c r="BO225" s="1606" t="str">
        <f>IF(I225="","",I225)</f>
        <v/>
      </c>
      <c r="BP225" s="1855">
        <f>IF(ISNA(VLOOKUP(BM225,'JOURNÉE 1'!$BI$10:$BK$257,2,FALSE)),"",VLOOKUP(BM225,'JOURNÉE 1'!$BI$10:$BK$257,2,FALSE))</f>
        <v>0</v>
      </c>
      <c r="BQ225" s="1606" t="str">
        <f>IF(BO225="","",MIN(BO225:BP225))</f>
        <v/>
      </c>
      <c r="BR225" s="1851" t="str">
        <f>IF(BS225="","",MIN(BS225:BT225))</f>
        <v/>
      </c>
      <c r="BS225" s="1606" t="str">
        <f>IF('JOURNÉE 1'!L226=0,"",'JOURNÉE 1'!L226)</f>
        <v/>
      </c>
      <c r="BT225" s="1809" t="str">
        <f>IF(ISNA(VLOOKUP(BN225,'JOURNÉE 2'!$BE$10:$BF$257,2,FALSE)),"",VLOOKUP(BN225,'JOURNÉE 2'!$BE$10:$BF$257,2,FALSE))</f>
        <v/>
      </c>
      <c r="BU225" s="1606" t="str">
        <f>IF(BT225=BR225,"",BR225)</f>
        <v/>
      </c>
      <c r="BV225" s="1795" t="str">
        <f>IF(BP225=BQ225,"",BQ225)</f>
        <v/>
      </c>
      <c r="BW225" s="1797"/>
      <c r="BX225" s="474" t="str">
        <f t="shared" si="20"/>
        <v/>
      </c>
      <c r="BY225" s="475" t="str">
        <f>IF('JOURNÉE 1'!C226=0,"",'JOURNÉE 1'!C226)</f>
        <v/>
      </c>
      <c r="BZ225" s="7">
        <v>217</v>
      </c>
      <c r="CA225" s="1445" t="s">
        <v>725</v>
      </c>
      <c r="CB225" s="1446">
        <v>36</v>
      </c>
      <c r="CC225" s="1447" t="s">
        <v>726</v>
      </c>
      <c r="CD225" s="17" t="s">
        <v>666</v>
      </c>
      <c r="CE225" s="882" t="str">
        <f t="shared" si="79"/>
        <v>MAX3</v>
      </c>
      <c r="CF225" s="878" t="s">
        <v>1293</v>
      </c>
      <c r="CG225" s="7"/>
      <c r="CH225" s="94"/>
      <c r="CI225" s="1301" t="str">
        <f>IF(ISNA(VLOOKUP(CA225,'JOURNÉE 1'!$C$10:$AC$257,27,FALSE)),"",VLOOKUP(CA225,'JOURNÉE 1'!$C$10:$AC$257,27,FALSE))</f>
        <v/>
      </c>
      <c r="CJ225" s="465" t="str">
        <f>IF(ISNA(VLOOKUP(CA225,'JOURNÉE 2'!$C$10:$V$259,20,FALSE)),"",VLOOKUP(CA225,'JOURNÉE 2'!$C$10:$V$259,20,FALSE))</f>
        <v/>
      </c>
      <c r="CK225" s="1263" t="str">
        <f t="shared" si="48"/>
        <v/>
      </c>
      <c r="CL225" s="1266" t="s">
        <v>2029</v>
      </c>
      <c r="CM225" s="476" t="s">
        <v>2029</v>
      </c>
      <c r="CN225" s="476" t="s">
        <v>2029</v>
      </c>
      <c r="CO225" s="476" t="s">
        <v>2029</v>
      </c>
      <c r="CP225" s="476"/>
      <c r="CQ225" s="476"/>
      <c r="CR225" s="476"/>
      <c r="CS225" s="476"/>
      <c r="CT225" s="476"/>
      <c r="CU225" s="477"/>
      <c r="CV225" s="476"/>
      <c r="CW225" s="1270"/>
      <c r="CX225" s="11"/>
      <c r="CY225" s="1551"/>
      <c r="CZ225" s="7" t="str">
        <f>IF('JOURNÉE 2'!C112="","",'JOURNÉE 2'!C112)</f>
        <v/>
      </c>
      <c r="DA225" s="7" t="str">
        <f t="shared" si="84"/>
        <v/>
      </c>
      <c r="DB225" s="7" t="str">
        <f>IF('JOURNÉE 2'!V112=0,"",'JOURNÉE 2'!V112)</f>
        <v/>
      </c>
      <c r="DC225" s="7" t="str">
        <f>IF('JOURNÉE 2'!AJ112=0,"",'JOURNÉE 2'!AJ112)</f>
        <v/>
      </c>
      <c r="DD225" s="17" t="str">
        <f>IF(ISNA(VLOOKUP(BX111,'JOURNÉE 1'!$C$106:$AP$123,1,FALSE)),"",VLOOKUP(BX111,'JOURNÉE 1'!$C$106:$AP$123,1,FALSE))</f>
        <v/>
      </c>
      <c r="DE225" s="7" t="str">
        <f t="array" ref="DE225">IFERROR(INDEX(DD$201:DD$218,SMALL(IF(FREQUENCY(IF(DD$201:DD$236&lt;&gt;"",MATCH(DD$201:DD$236,DD$201:DD$236,0),""),ROW(DD$201:DD$236)-201)&gt;1,ROW(DD$201:DD$236)-201,""),ROW(A25))),"")</f>
        <v/>
      </c>
      <c r="DF225" s="468" t="str">
        <f t="array" ref="DF225">IF(DE225="","",MIN(IF(CZ$201:CZ$236=$DE225,DB$201:DB$236,"")))</f>
        <v/>
      </c>
      <c r="DG225" s="7" t="str">
        <f t="array" ref="DG225">IF(DE225="","",MIN(IF(CZ$201:CZ$236=$DE225,DC$201:DC$236,"")))</f>
        <v/>
      </c>
      <c r="DH225" s="7" t="str">
        <f>IF(ISNA(VLOOKUP(DD225,'JOURNÉE 2'!$C$106:$V$123,16,FALSE)),"",VLOOKUP(DD225,'JOURNÉE 2'!$C$106:$V$123,16,FALSE))</f>
        <v/>
      </c>
      <c r="DI225" s="7" t="str">
        <f>IF(ISNA(VLOOKUP(DD225,'JOURNÉE 2'!$C$106:$AJ$123,26,FALSE)),"",VLOOKUP(DD225,'JOURNÉE 2'!$C$106:$AJ$123,26,FALSE))</f>
        <v/>
      </c>
      <c r="DJ225" s="7" t="str">
        <f t="shared" si="24"/>
        <v/>
      </c>
      <c r="DK225" s="7" t="str">
        <f t="shared" si="25"/>
        <v/>
      </c>
      <c r="DL225" s="7" t="str">
        <f t="shared" si="26"/>
        <v/>
      </c>
      <c r="DM225" s="468" t="str">
        <f t="shared" si="27"/>
        <v/>
      </c>
      <c r="DN225" s="7" t="str">
        <f t="shared" si="28"/>
        <v/>
      </c>
      <c r="DO225" s="7"/>
      <c r="DP225" s="7"/>
      <c r="DQ225" s="7"/>
      <c r="DR225" s="11"/>
      <c r="DS225" s="475"/>
      <c r="DT225" s="7"/>
      <c r="DU225" s="7"/>
      <c r="DV225" s="7" t="str">
        <f>IF(DT225="","",IF(DT225=0,"",IF(DT225="AB","",RANK(DT225,$DT$9:$DT$151,1)+COUNTIF($DT$9:DT225,DT225)-1)))</f>
        <v/>
      </c>
      <c r="DW225" s="7"/>
      <c r="DX225" s="7"/>
      <c r="DY225" s="7"/>
      <c r="DZ225" s="7"/>
      <c r="EA225" s="7" t="str">
        <f>IF(DY225="","",IF(DY225=0,"",IF(DY225="AB","",RANK(DY225,$DY$9:$DY$151,1)+COUNTIF($DY$9:DY225,DY225)-1)))</f>
        <v/>
      </c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</row>
    <row r="226" spans="1:163" ht="15.75" customHeight="1" x14ac:dyDescent="0.4">
      <c r="A226" s="1639"/>
      <c r="B226" s="1483"/>
      <c r="C226" s="232" t="str">
        <f>IF(ISBLANK('JOURNÉE 2'!C227),"",'JOURNÉE 2'!C227)</f>
        <v/>
      </c>
      <c r="D226" s="98" t="str">
        <f>IF(ISBLANK('JOURNÉE 2'!D227),"",'JOURNÉE 2'!D227)</f>
        <v/>
      </c>
      <c r="E226" s="98" t="str">
        <f>IF(ISBLANK('JOURNÉE 2'!E227),"",'JOURNÉE 2'!E227)</f>
        <v/>
      </c>
      <c r="F226" s="87" t="str">
        <f>IF(ISBLANK('JOURNÉE 2'!F227),"",'JOURNÉE 2'!F227)</f>
        <v/>
      </c>
      <c r="G226" s="87" t="str">
        <f>IF(ISBLANK('JOURNÉE 2'!G227),"",'JOURNÉE 2'!G227)</f>
        <v/>
      </c>
      <c r="H226" s="470" t="str">
        <f>IF(ISBLANK('JOURNÉE 2'!I227),"",'JOURNÉE 2'!I227)</f>
        <v/>
      </c>
      <c r="I226" s="1833"/>
      <c r="J226" s="1465"/>
      <c r="K226" s="1465"/>
      <c r="L226" s="1465"/>
      <c r="M226" s="87"/>
      <c r="N226" s="87"/>
      <c r="O226" s="87"/>
      <c r="P226" s="87"/>
      <c r="Q226" s="1847"/>
      <c r="R226" s="1465"/>
      <c r="S226" s="1465"/>
      <c r="T226" s="1465"/>
      <c r="U226" s="1465"/>
      <c r="V226" s="1465"/>
      <c r="W226" s="279" t="str">
        <f>IF(ISBLANK('JOURNÉE 2'!U227),"",'JOURNÉE 2'!U227)</f>
        <v/>
      </c>
      <c r="X226" s="83" t="str">
        <f t="shared" si="0"/>
        <v/>
      </c>
      <c r="Y226" s="140" t="str">
        <f>IF('JOURNÉE 1'!AB227=0,"",'JOURNÉE 1'!AB227)</f>
        <v/>
      </c>
      <c r="Z226" s="83" t="str">
        <f t="shared" si="1"/>
        <v/>
      </c>
      <c r="AA226" s="83" t="str">
        <f t="shared" si="81"/>
        <v/>
      </c>
      <c r="AB226" s="118" t="str">
        <f t="shared" si="82"/>
        <v/>
      </c>
      <c r="AC226" s="83" t="str">
        <f t="shared" si="3"/>
        <v/>
      </c>
      <c r="AD226" s="83" t="str">
        <f>IF('JOURNÉE 1'!AG227="","",'JOURNÉE 1'!AG227)</f>
        <v/>
      </c>
      <c r="AE226" s="455" t="str">
        <f t="shared" si="4"/>
        <v/>
      </c>
      <c r="AF226" s="471" t="str">
        <f t="shared" si="76"/>
        <v/>
      </c>
      <c r="AG226" s="471" t="str">
        <f t="shared" si="6"/>
        <v/>
      </c>
      <c r="AH226" s="471"/>
      <c r="AI226" s="471"/>
      <c r="AJ226" s="83"/>
      <c r="AK226" s="140"/>
      <c r="AL226" s="276" t="str">
        <f t="shared" si="7"/>
        <v/>
      </c>
      <c r="AM226" s="83" t="str">
        <f t="shared" si="8"/>
        <v/>
      </c>
      <c r="AN226" s="471" t="str">
        <f t="shared" si="77"/>
        <v/>
      </c>
      <c r="AO226" s="471" t="str">
        <f t="shared" si="10"/>
        <v/>
      </c>
      <c r="AP226" s="457" t="str">
        <f t="shared" si="11"/>
        <v/>
      </c>
      <c r="AQ226" s="270" t="str">
        <f>IF('JOURNÉE 1'!AP227="","",'JOURNÉE 1'!AP227)</f>
        <v/>
      </c>
      <c r="AR226" s="270" t="str">
        <f>IF('JOURNÉE 1'!AT227="","",'JOURNÉE 1'!AT227)</f>
        <v/>
      </c>
      <c r="AS226" s="270" t="str">
        <f t="shared" si="61"/>
        <v/>
      </c>
      <c r="AT226" s="270" t="str">
        <f t="shared" si="13"/>
        <v/>
      </c>
      <c r="AU226" s="270"/>
      <c r="AV226" s="286"/>
      <c r="AW226" s="270"/>
      <c r="AX226" s="270"/>
      <c r="AY226" s="270" t="str">
        <f t="shared" si="78"/>
        <v/>
      </c>
      <c r="AZ226" s="271" t="str">
        <f t="shared" si="15"/>
        <v/>
      </c>
      <c r="BA226" s="272" t="str">
        <f t="shared" si="16"/>
        <v/>
      </c>
      <c r="BB226" s="319" t="str">
        <f t="shared" si="83"/>
        <v/>
      </c>
      <c r="BC226" s="472" t="str">
        <f t="shared" si="18"/>
        <v/>
      </c>
      <c r="BD226" s="319"/>
      <c r="BE226" s="278" t="str">
        <f t="shared" si="19"/>
        <v/>
      </c>
      <c r="BF226" s="1639"/>
      <c r="BG226" s="1639"/>
      <c r="BH226" s="1833"/>
      <c r="BI226" s="1465"/>
      <c r="BJ226" s="1849"/>
      <c r="BK226" s="483"/>
      <c r="BL226" s="11"/>
      <c r="BM226" s="1723"/>
      <c r="BN226" s="1528"/>
      <c r="BO226" s="1528"/>
      <c r="BP226" s="1528"/>
      <c r="BQ226" s="1528"/>
      <c r="BR226" s="1852"/>
      <c r="BS226" s="1528"/>
      <c r="BT226" s="1514"/>
      <c r="BU226" s="1528"/>
      <c r="BV226" s="1796"/>
      <c r="BW226" s="1798"/>
      <c r="BX226" s="474" t="str">
        <f t="shared" si="20"/>
        <v/>
      </c>
      <c r="BY226" s="475" t="str">
        <f>IF('JOURNÉE 1'!C227=0,"",'JOURNÉE 1'!C227)</f>
        <v/>
      </c>
      <c r="BZ226" s="7">
        <v>218</v>
      </c>
      <c r="CA226" s="1445" t="s">
        <v>727</v>
      </c>
      <c r="CB226" s="1446">
        <v>18.100000000000001</v>
      </c>
      <c r="CC226" s="1447" t="s">
        <v>728</v>
      </c>
      <c r="CD226" s="17" t="s">
        <v>666</v>
      </c>
      <c r="CE226" s="882" t="str">
        <f t="shared" si="79"/>
        <v>MAX2</v>
      </c>
      <c r="CF226" s="878" t="s">
        <v>739</v>
      </c>
      <c r="CG226" s="7"/>
      <c r="CH226" s="94"/>
      <c r="CI226" s="1301" t="str">
        <f>IF(ISNA(VLOOKUP(CA226,'JOURNÉE 1'!$C$10:$AC$257,27,FALSE)),"",VLOOKUP(CA226,'JOURNÉE 1'!$C$10:$AC$257,27,FALSE))</f>
        <v/>
      </c>
      <c r="CJ226" s="465" t="str">
        <f>IF(ISNA(VLOOKUP(CA226,'JOURNÉE 2'!$C$10:$V$259,20,FALSE)),"",VLOOKUP(CA226,'JOURNÉE 2'!$C$10:$V$259,20,FALSE))</f>
        <v/>
      </c>
      <c r="CK226" s="1263" t="str">
        <f t="shared" si="48"/>
        <v/>
      </c>
      <c r="CL226" s="1266" t="s">
        <v>2029</v>
      </c>
      <c r="CM226" s="476" t="s">
        <v>2029</v>
      </c>
      <c r="CN226" s="476" t="s">
        <v>2029</v>
      </c>
      <c r="CO226" s="476" t="s">
        <v>2029</v>
      </c>
      <c r="CP226" s="476"/>
      <c r="CQ226" s="476"/>
      <c r="CR226" s="476"/>
      <c r="CS226" s="476"/>
      <c r="CT226" s="476"/>
      <c r="CU226" s="477"/>
      <c r="CV226" s="476"/>
      <c r="CW226" s="1270"/>
      <c r="CX226" s="11"/>
      <c r="CY226" s="1551"/>
      <c r="CZ226" s="7" t="str">
        <f>IF('JOURNÉE 2'!C113="","",'JOURNÉE 2'!C113)</f>
        <v/>
      </c>
      <c r="DA226" s="7" t="str">
        <f t="shared" si="84"/>
        <v/>
      </c>
      <c r="DB226" s="7" t="str">
        <f>IF('JOURNÉE 2'!V113=0,"",'JOURNÉE 2'!V113)</f>
        <v/>
      </c>
      <c r="DC226" s="7" t="str">
        <f>IF('JOURNÉE 2'!AJ113=0,"",'JOURNÉE 2'!AJ113)</f>
        <v/>
      </c>
      <c r="DD226" s="17" t="str">
        <f>IF(ISNA(VLOOKUP(BX112,'JOURNÉE 1'!$C$106:$AP$123,1,FALSE)),"",VLOOKUP(BX112,'JOURNÉE 1'!$C$106:$AP$123,1,FALSE))</f>
        <v/>
      </c>
      <c r="DE226" s="7" t="str">
        <f t="array" ref="DE226">IFERROR(INDEX(DD$201:DD$218,SMALL(IF(FREQUENCY(IF(DD$201:DD$236&lt;&gt;"",MATCH(DD$201:DD$236,DD$201:DD$236,0),""),ROW(DD$201:DD$236)-201)&gt;1,ROW(DD$201:DD$236)-201,""),ROW(A26))),"")</f>
        <v/>
      </c>
      <c r="DF226" s="468" t="str">
        <f t="array" ref="DF226">IF(DE226="","",MIN(IF(CZ$201:CZ$236=$DE226,DB$201:DB$236,"")))</f>
        <v/>
      </c>
      <c r="DG226" s="7" t="str">
        <f t="array" ref="DG226">IF(DE226="","",MIN(IF(CZ$201:CZ$236=$DE226,DC$201:DC$236,"")))</f>
        <v/>
      </c>
      <c r="DH226" s="7" t="str">
        <f>IF(ISNA(VLOOKUP(DD226,'JOURNÉE 2'!$C$106:$V$123,16,FALSE)),"",VLOOKUP(DD226,'JOURNÉE 2'!$C$106:$V$123,16,FALSE))</f>
        <v/>
      </c>
      <c r="DI226" s="7" t="str">
        <f>IF(ISNA(VLOOKUP(DD226,'JOURNÉE 2'!$C$106:$AJ$123,26,FALSE)),"",VLOOKUP(DD226,'JOURNÉE 2'!$C$106:$AJ$123,26,FALSE))</f>
        <v/>
      </c>
      <c r="DJ226" s="7" t="str">
        <f t="shared" si="24"/>
        <v/>
      </c>
      <c r="DK226" s="7" t="str">
        <f t="shared" si="25"/>
        <v/>
      </c>
      <c r="DL226" s="7" t="str">
        <f t="shared" si="26"/>
        <v/>
      </c>
      <c r="DM226" s="468" t="str">
        <f t="shared" si="27"/>
        <v/>
      </c>
      <c r="DN226" s="7" t="str">
        <f t="shared" si="28"/>
        <v/>
      </c>
      <c r="DO226" s="7"/>
      <c r="DP226" s="7"/>
      <c r="DQ226" s="7"/>
      <c r="DR226" s="11"/>
      <c r="DS226" s="475"/>
      <c r="DT226" s="7"/>
      <c r="DU226" s="7"/>
      <c r="DV226" s="7" t="str">
        <f>IF(DT226="","",IF(DT226=0,"",IF(DT226="AB","",RANK(DT226,$DT$9:$DT$151,1)+COUNTIF($DT$9:DT226,DT226)-1)))</f>
        <v/>
      </c>
      <c r="DW226" s="7"/>
      <c r="DX226" s="7"/>
      <c r="DY226" s="7"/>
      <c r="DZ226" s="7"/>
      <c r="EA226" s="7" t="str">
        <f>IF(DY226="","",IF(DY226=0,"",IF(DY226="AB","",RANK(DY226,$DY$9:$DY$151,1)+COUNTIF($DY$9:DY226,DY226)-1)))</f>
        <v/>
      </c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7" spans="1:163" ht="15.75" customHeight="1" x14ac:dyDescent="0.4">
      <c r="A227" s="1639"/>
      <c r="B227" s="1831"/>
      <c r="C227" s="232" t="str">
        <f>IF(ISBLANK('JOURNÉE 2'!C228),"",'JOURNÉE 2'!C228)</f>
        <v/>
      </c>
      <c r="D227" s="98" t="str">
        <f>IF(ISBLANK('JOURNÉE 2'!D228),"",'JOURNÉE 2'!D228)</f>
        <v/>
      </c>
      <c r="E227" s="98" t="str">
        <f>IF(ISBLANK('JOURNÉE 2'!E228),"",'JOURNÉE 2'!E228)</f>
        <v/>
      </c>
      <c r="F227" s="87" t="str">
        <f>IF(ISBLANK('JOURNÉE 2'!F228),"",'JOURNÉE 2'!F228)</f>
        <v/>
      </c>
      <c r="G227" s="87" t="str">
        <f>IF(ISBLANK('JOURNÉE 2'!G228),"",'JOURNÉE 2'!G228)</f>
        <v/>
      </c>
      <c r="H227" s="470" t="str">
        <f>IF(ISBLANK('JOURNÉE 2'!I228),"",'JOURNÉE 2'!I228)</f>
        <v/>
      </c>
      <c r="I227" s="1834" t="str">
        <f>IF(ISBLANK('JOURNÉE 2'!K228),"",'JOURNÉE 2'!K228)</f>
        <v/>
      </c>
      <c r="J227" s="1466" t="str">
        <f>IF(OR(I227="",I227=0,I227=999),"",I227)</f>
        <v/>
      </c>
      <c r="K227" s="1466" t="str">
        <f>IF('JOURNÉE 1'!K228=0,"",'JOURNÉE 1'!K228)</f>
        <v/>
      </c>
      <c r="L227" s="1466" t="str">
        <f>IF(OR(K227="",K227=0,K227=999),"",K227)</f>
        <v/>
      </c>
      <c r="M227" s="87"/>
      <c r="N227" s="87"/>
      <c r="O227" s="87"/>
      <c r="P227" s="87"/>
      <c r="Q227" s="1825" t="str">
        <f>IF(I227="","",I227-$BE$5)</f>
        <v/>
      </c>
      <c r="R227" s="1466" t="str">
        <f>IF(I227="","",RANK(I227,($I$9:$K$260),1))</f>
        <v/>
      </c>
      <c r="S227" s="1466" t="str">
        <f>IF(R227&gt;20,"",IF(R227&lt;=190,40-((R227-1)*2),1))</f>
        <v/>
      </c>
      <c r="T227" s="1485" t="str">
        <f>IF(OR(I227=""),"",RANK(I227,($I$213:$I$240),1))</f>
        <v/>
      </c>
      <c r="U227" s="1485" t="str">
        <f>IF(OR(K227=""),"",RANK(K227,($K$213:$K$240),1))</f>
        <v/>
      </c>
      <c r="V227" s="1485" t="str">
        <f>IF(T227="","",IF(T227&gt;3,"",IF(T227=1,I227,IF(T227=2,I227,IF(T227=3,I227)))))</f>
        <v/>
      </c>
      <c r="W227" s="279" t="str">
        <f>IF(ISBLANK('JOURNÉE 2'!U228),"",'JOURNÉE 2'!U228)</f>
        <v/>
      </c>
      <c r="X227" s="83" t="str">
        <f t="shared" si="0"/>
        <v/>
      </c>
      <c r="Y227" s="140" t="str">
        <f>IF('JOURNÉE 1'!AB228=0,"",'JOURNÉE 1'!AB228)</f>
        <v/>
      </c>
      <c r="Z227" s="83" t="str">
        <f t="shared" si="1"/>
        <v/>
      </c>
      <c r="AA227" s="83" t="str">
        <f t="shared" si="81"/>
        <v/>
      </c>
      <c r="AB227" s="118" t="str">
        <f t="shared" si="82"/>
        <v/>
      </c>
      <c r="AC227" s="83" t="str">
        <f t="shared" si="3"/>
        <v/>
      </c>
      <c r="AD227" s="83" t="str">
        <f>IF('JOURNÉE 1'!AG228="","",'JOURNÉE 1'!AG228)</f>
        <v/>
      </c>
      <c r="AE227" s="455" t="str">
        <f t="shared" si="4"/>
        <v/>
      </c>
      <c r="AF227" s="85" t="str">
        <f t="shared" si="76"/>
        <v/>
      </c>
      <c r="AG227" s="85" t="str">
        <f t="shared" si="6"/>
        <v/>
      </c>
      <c r="AH227" s="85"/>
      <c r="AI227" s="85"/>
      <c r="AJ227" s="87"/>
      <c r="AK227" s="136"/>
      <c r="AL227" s="276" t="str">
        <f t="shared" si="7"/>
        <v/>
      </c>
      <c r="AM227" s="87" t="str">
        <f t="shared" si="8"/>
        <v/>
      </c>
      <c r="AN227" s="471" t="str">
        <f t="shared" si="77"/>
        <v/>
      </c>
      <c r="AO227" s="471" t="str">
        <f t="shared" si="10"/>
        <v/>
      </c>
      <c r="AP227" s="457" t="str">
        <f t="shared" si="11"/>
        <v/>
      </c>
      <c r="AQ227" s="270" t="str">
        <f>IF('JOURNÉE 1'!AP228="","",'JOURNÉE 1'!AP228)</f>
        <v/>
      </c>
      <c r="AR227" s="270" t="str">
        <f>IF('JOURNÉE 1'!AT228="","",'JOURNÉE 1'!AT228)</f>
        <v/>
      </c>
      <c r="AS227" s="270" t="str">
        <f t="shared" si="61"/>
        <v/>
      </c>
      <c r="AT227" s="270" t="str">
        <f t="shared" si="13"/>
        <v/>
      </c>
      <c r="AU227" s="270"/>
      <c r="AV227" s="270"/>
      <c r="AW227" s="270"/>
      <c r="AX227" s="270"/>
      <c r="AY227" s="270" t="str">
        <f t="shared" si="78"/>
        <v/>
      </c>
      <c r="AZ227" s="271" t="str">
        <f t="shared" si="15"/>
        <v/>
      </c>
      <c r="BA227" s="272" t="str">
        <f t="shared" si="16"/>
        <v/>
      </c>
      <c r="BB227" s="319" t="str">
        <f t="shared" si="83"/>
        <v/>
      </c>
      <c r="BC227" s="472" t="str">
        <f t="shared" si="18"/>
        <v/>
      </c>
      <c r="BD227" s="319"/>
      <c r="BE227" s="278" t="str">
        <f t="shared" si="19"/>
        <v/>
      </c>
      <c r="BF227" s="1639"/>
      <c r="BG227" s="1639"/>
      <c r="BH227" s="1823" t="str">
        <f>IF('JOURNÉE 1'!K228=0,"",'JOURNÉE 1'!K228)</f>
        <v/>
      </c>
      <c r="BI227" s="1815" t="str">
        <f>IF(ISBLANK('JOURNÉE 2'!K224),"",'JOURNÉE 2'!K224)</f>
        <v/>
      </c>
      <c r="BJ227" s="1817" t="str">
        <f>IF(BW227="","",BW227)</f>
        <v/>
      </c>
      <c r="BK227" s="277"/>
      <c r="BL227" s="11"/>
      <c r="BM227" s="1513" t="str">
        <f>IF(OR(C227="",C228=""),"",CONCATENATE(C227,C228))</f>
        <v/>
      </c>
      <c r="BN227" s="1606" t="str">
        <f>IF(OR('JOURNÉE 1'!C228="",'JOURNÉE 1'!C229=""),"",CONCATENATE('JOURNÉE 1'!C228,'JOURNÉE 1'!C229))</f>
        <v/>
      </c>
      <c r="BO227" s="1606" t="str">
        <f>IF(I227="","",I227)</f>
        <v/>
      </c>
      <c r="BP227" s="1855">
        <f>IF(ISNA(VLOOKUP(BM227,'JOURNÉE 1'!$BI$10:$BK$257,2,FALSE)),"",VLOOKUP(BM227,'JOURNÉE 1'!$BI$10:$BK$257,2,FALSE))</f>
        <v>0</v>
      </c>
      <c r="BQ227" s="1606" t="str">
        <f>IF(BO227="","",MIN(BO227:BP227))</f>
        <v/>
      </c>
      <c r="BR227" s="1851" t="str">
        <f>IF(BS227="","",MIN(BS227:BT227))</f>
        <v/>
      </c>
      <c r="BS227" s="1606" t="str">
        <f>IF('JOURNÉE 1'!L228=0,"",'JOURNÉE 1'!L228)</f>
        <v/>
      </c>
      <c r="BT227" s="1809" t="str">
        <f>IF(ISNA(VLOOKUP(BN227,'JOURNÉE 2'!$BE$10:$BF$257,2,FALSE)),"",VLOOKUP(BN227,'JOURNÉE 2'!$BE$10:$BF$257,2,FALSE))</f>
        <v/>
      </c>
      <c r="BU227" s="1606" t="str">
        <f>IF(BT227=BR227,"",BR227)</f>
        <v/>
      </c>
      <c r="BV227" s="1795" t="str">
        <f>IF(BP227=BQ227,"",BQ227)</f>
        <v/>
      </c>
      <c r="BW227" s="1797"/>
      <c r="BX227" s="474" t="str">
        <f t="shared" si="20"/>
        <v/>
      </c>
      <c r="BY227" s="475" t="str">
        <f>IF('JOURNÉE 1'!C228=0,"",'JOURNÉE 1'!C228)</f>
        <v/>
      </c>
      <c r="BZ227" s="7">
        <v>219</v>
      </c>
      <c r="CA227" s="1445" t="s">
        <v>729</v>
      </c>
      <c r="CB227" s="1446">
        <v>36</v>
      </c>
      <c r="CC227" s="1447" t="s">
        <v>730</v>
      </c>
      <c r="CD227" s="17" t="s">
        <v>666</v>
      </c>
      <c r="CE227" s="882" t="str">
        <f t="shared" si="79"/>
        <v>MAX3</v>
      </c>
      <c r="CF227" s="878" t="s">
        <v>741</v>
      </c>
      <c r="CG227" s="7"/>
      <c r="CH227" s="94"/>
      <c r="CI227" s="1301" t="str">
        <f>IF(ISNA(VLOOKUP(CA227,'JOURNÉE 1'!$C$10:$AC$257,27,FALSE)),"",VLOOKUP(CA227,'JOURNÉE 1'!$C$10:$AC$257,27,FALSE))</f>
        <v/>
      </c>
      <c r="CJ227" s="465" t="str">
        <f>IF(ISNA(VLOOKUP(CA227,'JOURNÉE 2'!$C$10:$V$259,20,FALSE)),"",VLOOKUP(CA227,'JOURNÉE 2'!$C$10:$V$259,20,FALSE))</f>
        <v/>
      </c>
      <c r="CK227" s="1263" t="str">
        <f t="shared" si="48"/>
        <v/>
      </c>
      <c r="CL227" s="1266" t="s">
        <v>2029</v>
      </c>
      <c r="CM227" s="476" t="s">
        <v>2029</v>
      </c>
      <c r="CN227" s="476" t="s">
        <v>2029</v>
      </c>
      <c r="CO227" s="476" t="s">
        <v>2029</v>
      </c>
      <c r="CP227" s="476"/>
      <c r="CQ227" s="476"/>
      <c r="CR227" s="476"/>
      <c r="CS227" s="476"/>
      <c r="CT227" s="476"/>
      <c r="CU227" s="477"/>
      <c r="CV227" s="476"/>
      <c r="CW227" s="1270"/>
      <c r="CX227" s="11"/>
      <c r="CY227" s="1551"/>
      <c r="CZ227" s="7" t="str">
        <f>IF('JOURNÉE 2'!C114="","",'JOURNÉE 2'!C114)</f>
        <v/>
      </c>
      <c r="DA227" s="7" t="str">
        <f t="shared" si="84"/>
        <v/>
      </c>
      <c r="DB227" s="7" t="str">
        <f>IF('JOURNÉE 2'!V114=0,"",'JOURNÉE 2'!V114)</f>
        <v/>
      </c>
      <c r="DC227" s="7" t="str">
        <f>IF('JOURNÉE 2'!AJ114=0,"",'JOURNÉE 2'!AJ114)</f>
        <v/>
      </c>
      <c r="DD227" s="17" t="str">
        <f>IF(ISNA(VLOOKUP(BX113,'JOURNÉE 1'!$C$106:$AP$123,1,FALSE)),"",VLOOKUP(BX113,'JOURNÉE 1'!$C$106:$AP$123,1,FALSE))</f>
        <v/>
      </c>
      <c r="DE227" s="7" t="str">
        <f t="array" ref="DE227">IFERROR(INDEX(DD$201:DD$218,SMALL(IF(FREQUENCY(IF(DD$201:DD$236&lt;&gt;"",MATCH(DD$201:DD$236,DD$201:DD$236,0),""),ROW(DD$201:DD$236)-201)&gt;1,ROW(DD$201:DD$236)-201,""),ROW(A27))),"")</f>
        <v/>
      </c>
      <c r="DF227" s="468" t="str">
        <f t="array" ref="DF227">IF(DE227="","",MIN(IF(CZ$201:CZ$236=$DE227,DB$201:DB$236,"")))</f>
        <v/>
      </c>
      <c r="DG227" s="7" t="str">
        <f t="array" ref="DG227">IF(DE227="","",MIN(IF(CZ$201:CZ$236=$DE227,DC$201:DC$236,"")))</f>
        <v/>
      </c>
      <c r="DH227" s="7" t="str">
        <f>IF(ISNA(VLOOKUP(DD227,'JOURNÉE 2'!$C$106:$V$123,16,FALSE)),"",VLOOKUP(DD227,'JOURNÉE 2'!$C$106:$V$123,16,FALSE))</f>
        <v/>
      </c>
      <c r="DI227" s="7" t="str">
        <f>IF(ISNA(VLOOKUP(DD227,'JOURNÉE 2'!$C$106:$AJ$123,26,FALSE)),"",VLOOKUP(DD227,'JOURNÉE 2'!$C$106:$AJ$123,26,FALSE))</f>
        <v/>
      </c>
      <c r="DJ227" s="7" t="str">
        <f t="shared" si="24"/>
        <v/>
      </c>
      <c r="DK227" s="7" t="str">
        <f t="shared" si="25"/>
        <v/>
      </c>
      <c r="DL227" s="7" t="str">
        <f t="shared" si="26"/>
        <v/>
      </c>
      <c r="DM227" s="468" t="str">
        <f t="shared" si="27"/>
        <v/>
      </c>
      <c r="DN227" s="7" t="str">
        <f t="shared" si="28"/>
        <v/>
      </c>
      <c r="DO227" s="7"/>
      <c r="DP227" s="7"/>
      <c r="DQ227" s="7"/>
      <c r="DR227" s="11"/>
      <c r="DS227" s="475"/>
      <c r="DT227" s="7"/>
      <c r="DU227" s="7"/>
      <c r="DV227" s="7" t="str">
        <f>IF(DT227="","",IF(DT227=0,"",IF(DT227="AB","",RANK(DT227,$DT$9:$DT$151,1)+COUNTIF($DT$9:DT227,DT227)-1)))</f>
        <v/>
      </c>
      <c r="DW227" s="7"/>
      <c r="DX227" s="7"/>
      <c r="DY227" s="7"/>
      <c r="DZ227" s="7"/>
      <c r="EA227" s="7" t="str">
        <f>IF(DY227="","",IF(DY227=0,"",IF(DY227="AB","",RANK(DY227,$DY$9:$DY$151,1)+COUNTIF($DY$9:DY227,DY227)-1)))</f>
        <v/>
      </c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</row>
    <row r="228" spans="1:163" ht="15.75" customHeight="1" x14ac:dyDescent="0.4">
      <c r="A228" s="1639"/>
      <c r="B228" s="1483"/>
      <c r="C228" s="232" t="str">
        <f>IF(ISBLANK('JOURNÉE 2'!C229),"",'JOURNÉE 2'!C229)</f>
        <v/>
      </c>
      <c r="D228" s="98" t="str">
        <f>IF(ISBLANK('JOURNÉE 2'!D229),"",'JOURNÉE 2'!D229)</f>
        <v/>
      </c>
      <c r="E228" s="98" t="str">
        <f>IF(ISBLANK('JOURNÉE 2'!E229),"",'JOURNÉE 2'!E229)</f>
        <v/>
      </c>
      <c r="F228" s="87" t="str">
        <f>IF(ISBLANK('JOURNÉE 2'!F229),"",'JOURNÉE 2'!F229)</f>
        <v/>
      </c>
      <c r="G228" s="87" t="str">
        <f>IF(ISBLANK('JOURNÉE 2'!G229),"",'JOURNÉE 2'!G229)</f>
        <v/>
      </c>
      <c r="H228" s="470" t="str">
        <f>IF(ISBLANK('JOURNÉE 2'!I229),"",'JOURNÉE 2'!I229)</f>
        <v/>
      </c>
      <c r="I228" s="1833"/>
      <c r="J228" s="1465"/>
      <c r="K228" s="1465"/>
      <c r="L228" s="1465"/>
      <c r="M228" s="87"/>
      <c r="N228" s="87"/>
      <c r="O228" s="87"/>
      <c r="P228" s="87"/>
      <c r="Q228" s="1847"/>
      <c r="R228" s="1465"/>
      <c r="S228" s="1465"/>
      <c r="T228" s="1465"/>
      <c r="U228" s="1465"/>
      <c r="V228" s="1465"/>
      <c r="W228" s="279" t="str">
        <f>IF(ISBLANK('JOURNÉE 2'!U229),"",'JOURNÉE 2'!U229)</f>
        <v/>
      </c>
      <c r="X228" s="83" t="str">
        <f t="shared" si="0"/>
        <v/>
      </c>
      <c r="Y228" s="140" t="str">
        <f>IF('JOURNÉE 1'!AB229=0,"",'JOURNÉE 1'!AB229)</f>
        <v/>
      </c>
      <c r="Z228" s="83" t="str">
        <f t="shared" si="1"/>
        <v/>
      </c>
      <c r="AA228" s="83" t="str">
        <f t="shared" si="81"/>
        <v/>
      </c>
      <c r="AB228" s="118" t="str">
        <f t="shared" si="82"/>
        <v/>
      </c>
      <c r="AC228" s="83" t="str">
        <f t="shared" si="3"/>
        <v/>
      </c>
      <c r="AD228" s="83" t="str">
        <f>IF('JOURNÉE 1'!AG229="","",'JOURNÉE 1'!AG229)</f>
        <v/>
      </c>
      <c r="AE228" s="455" t="str">
        <f t="shared" si="4"/>
        <v/>
      </c>
      <c r="AF228" s="85" t="str">
        <f t="shared" si="76"/>
        <v/>
      </c>
      <c r="AG228" s="85" t="str">
        <f t="shared" si="6"/>
        <v/>
      </c>
      <c r="AH228" s="85"/>
      <c r="AI228" s="85"/>
      <c r="AJ228" s="87"/>
      <c r="AK228" s="136"/>
      <c r="AL228" s="276" t="str">
        <f t="shared" si="7"/>
        <v/>
      </c>
      <c r="AM228" s="87" t="str">
        <f t="shared" si="8"/>
        <v/>
      </c>
      <c r="AN228" s="471" t="str">
        <f t="shared" si="77"/>
        <v/>
      </c>
      <c r="AO228" s="471" t="str">
        <f t="shared" si="10"/>
        <v/>
      </c>
      <c r="AP228" s="457" t="str">
        <f t="shared" si="11"/>
        <v/>
      </c>
      <c r="AQ228" s="270" t="str">
        <f>IF('JOURNÉE 1'!AP229="","",'JOURNÉE 1'!AP229)</f>
        <v/>
      </c>
      <c r="AR228" s="270" t="str">
        <f>IF('JOURNÉE 1'!AT229="","",'JOURNÉE 1'!AT229)</f>
        <v/>
      </c>
      <c r="AS228" s="270" t="str">
        <f t="shared" si="61"/>
        <v/>
      </c>
      <c r="AT228" s="270" t="str">
        <f t="shared" si="13"/>
        <v/>
      </c>
      <c r="AU228" s="284"/>
      <c r="AV228" s="285"/>
      <c r="AW228" s="332"/>
      <c r="AX228" s="284"/>
      <c r="AY228" s="270" t="str">
        <f t="shared" si="78"/>
        <v/>
      </c>
      <c r="AZ228" s="271" t="str">
        <f t="shared" si="15"/>
        <v/>
      </c>
      <c r="BA228" s="272" t="str">
        <f t="shared" si="16"/>
        <v/>
      </c>
      <c r="BB228" s="319" t="str">
        <f t="shared" si="83"/>
        <v/>
      </c>
      <c r="BC228" s="472" t="str">
        <f t="shared" si="18"/>
        <v/>
      </c>
      <c r="BD228" s="319"/>
      <c r="BE228" s="278" t="str">
        <f t="shared" si="19"/>
        <v/>
      </c>
      <c r="BF228" s="1639"/>
      <c r="BG228" s="1639"/>
      <c r="BH228" s="1833"/>
      <c r="BI228" s="1465"/>
      <c r="BJ228" s="1849"/>
      <c r="BK228" s="277"/>
      <c r="BL228" s="11"/>
      <c r="BM228" s="1723"/>
      <c r="BN228" s="1528"/>
      <c r="BO228" s="1528"/>
      <c r="BP228" s="1528"/>
      <c r="BQ228" s="1528"/>
      <c r="BR228" s="1852"/>
      <c r="BS228" s="1528"/>
      <c r="BT228" s="1514"/>
      <c r="BU228" s="1528"/>
      <c r="BV228" s="1796"/>
      <c r="BW228" s="1798"/>
      <c r="BX228" s="474" t="str">
        <f t="shared" si="20"/>
        <v/>
      </c>
      <c r="BY228" s="475" t="str">
        <f>IF('JOURNÉE 1'!C229=0,"",'JOURNÉE 1'!C229)</f>
        <v/>
      </c>
      <c r="BZ228" s="7">
        <v>220</v>
      </c>
      <c r="CA228" s="1445" t="s">
        <v>295</v>
      </c>
      <c r="CB228" s="1446">
        <v>14.7</v>
      </c>
      <c r="CC228" s="1447" t="s">
        <v>732</v>
      </c>
      <c r="CD228" s="17" t="s">
        <v>731</v>
      </c>
      <c r="CE228" s="882" t="str">
        <f t="shared" si="79"/>
        <v>MAX2</v>
      </c>
      <c r="CF228" s="878" t="s">
        <v>289</v>
      </c>
      <c r="CG228" s="7"/>
      <c r="CH228" s="94"/>
      <c r="CI228" s="1301" t="str">
        <f>IF(ISNA(VLOOKUP(CA228,'JOURNÉE 1'!$C$10:$AC$257,27,FALSE)),"",VLOOKUP(CA228,'JOURNÉE 1'!$C$10:$AC$257,27,FALSE))</f>
        <v/>
      </c>
      <c r="CJ228" s="465" t="str">
        <f>IF(ISNA(VLOOKUP(CA228,'JOURNÉE 2'!$C$10:$V$259,20,FALSE)),"",VLOOKUP(CA228,'JOURNÉE 2'!$C$10:$V$259,20,FALSE))</f>
        <v/>
      </c>
      <c r="CK228" s="1263" t="str">
        <f t="shared" si="48"/>
        <v/>
      </c>
      <c r="CL228" s="1266">
        <v>83</v>
      </c>
      <c r="CM228" s="476">
        <v>89</v>
      </c>
      <c r="CN228" s="476" t="s">
        <v>2029</v>
      </c>
      <c r="CO228" s="476" t="s">
        <v>2029</v>
      </c>
      <c r="CP228" s="476"/>
      <c r="CQ228" s="476"/>
      <c r="CR228" s="476"/>
      <c r="CS228" s="476"/>
      <c r="CT228" s="476"/>
      <c r="CU228" s="477"/>
      <c r="CV228" s="476"/>
      <c r="CW228" s="1270"/>
      <c r="CX228" s="11"/>
      <c r="CY228" s="1551"/>
      <c r="CZ228" s="7" t="str">
        <f>IF('JOURNÉE 2'!C115="","",'JOURNÉE 2'!C115)</f>
        <v/>
      </c>
      <c r="DA228" s="7" t="str">
        <f t="shared" si="84"/>
        <v/>
      </c>
      <c r="DB228" s="7" t="str">
        <f>IF('JOURNÉE 2'!V115=0,"",'JOURNÉE 2'!V115)</f>
        <v/>
      </c>
      <c r="DC228" s="7" t="str">
        <f>IF('JOURNÉE 2'!AJ115=0,"",'JOURNÉE 2'!AJ115)</f>
        <v/>
      </c>
      <c r="DD228" s="17" t="str">
        <f>IF(ISNA(VLOOKUP(BX114,'JOURNÉE 1'!$C$106:$AP$123,1,FALSE)),"",VLOOKUP(BX114,'JOURNÉE 1'!$C$106:$AP$123,1,FALSE))</f>
        <v/>
      </c>
      <c r="DE228" s="7" t="str">
        <f t="array" ref="DE228">IFERROR(INDEX(DD$201:DD$218,SMALL(IF(FREQUENCY(IF(DD$201:DD$236&lt;&gt;"",MATCH(DD$201:DD$236,DD$201:DD$236,0),""),ROW(DD$201:DD$236)-201)&gt;1,ROW(DD$201:DD$236)-201,""),ROW(A28))),"")</f>
        <v/>
      </c>
      <c r="DF228" s="468" t="str">
        <f t="array" ref="DF228">IF(DE228="","",MIN(IF(CZ$201:CZ$236=$DE228,DB$201:DB$236,"")))</f>
        <v/>
      </c>
      <c r="DG228" s="7" t="str">
        <f t="array" ref="DG228">IF(DE228="","",MIN(IF(CZ$201:CZ$236=$DE228,DC$201:DC$236,"")))</f>
        <v/>
      </c>
      <c r="DH228" s="7" t="str">
        <f>IF(ISNA(VLOOKUP(DD228,'JOURNÉE 2'!$C$106:$V$123,16,FALSE)),"",VLOOKUP(DD228,'JOURNÉE 2'!$C$106:$V$123,16,FALSE))</f>
        <v/>
      </c>
      <c r="DI228" s="7" t="str">
        <f>IF(ISNA(VLOOKUP(DD228,'JOURNÉE 2'!$C$106:$AJ$123,26,FALSE)),"",VLOOKUP(DD228,'JOURNÉE 2'!$C$106:$AJ$123,26,FALSE))</f>
        <v/>
      </c>
      <c r="DJ228" s="7" t="str">
        <f t="shared" si="24"/>
        <v/>
      </c>
      <c r="DK228" s="7" t="str">
        <f t="shared" si="25"/>
        <v/>
      </c>
      <c r="DL228" s="7" t="str">
        <f t="shared" si="26"/>
        <v/>
      </c>
      <c r="DM228" s="468" t="str">
        <f t="shared" si="27"/>
        <v/>
      </c>
      <c r="DN228" s="7" t="str">
        <f t="shared" si="28"/>
        <v/>
      </c>
      <c r="DO228" s="7"/>
      <c r="DP228" s="7"/>
      <c r="DQ228" s="7"/>
      <c r="DR228" s="11"/>
      <c r="DS228" s="475"/>
      <c r="DT228" s="7"/>
      <c r="DU228" s="7"/>
      <c r="DV228" s="7" t="str">
        <f>IF(DT228="","",IF(DT228=0,"",IF(DT228="AB","",RANK(DT228,$DT$9:$DT$151,1)+COUNTIF($DT$9:DT228,DT228)-1)))</f>
        <v/>
      </c>
      <c r="DW228" s="7"/>
      <c r="DX228" s="7"/>
      <c r="DY228" s="7"/>
      <c r="DZ228" s="7"/>
      <c r="EA228" s="7" t="str">
        <f>IF(DY228="","",IF(DY228=0,"",IF(DY228="AB","",RANK(DY228,$DY$9:$DY$151,1)+COUNTIF($DY$9:DY228,DY228)-1)))</f>
        <v/>
      </c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</row>
    <row r="229" spans="1:163" ht="15.75" customHeight="1" x14ac:dyDescent="0.4">
      <c r="A229" s="1639"/>
      <c r="B229" s="1830"/>
      <c r="C229" s="232" t="str">
        <f>IF(ISBLANK('JOURNÉE 2'!C230),"",'JOURNÉE 2'!C230)</f>
        <v/>
      </c>
      <c r="D229" s="98" t="str">
        <f>IF(ISBLANK('JOURNÉE 2'!D230),"",'JOURNÉE 2'!D230)</f>
        <v/>
      </c>
      <c r="E229" s="98" t="str">
        <f>IF(ISBLANK('JOURNÉE 2'!E230),"",'JOURNÉE 2'!E230)</f>
        <v/>
      </c>
      <c r="F229" s="87" t="str">
        <f>IF(ISBLANK('JOURNÉE 2'!F230),"",'JOURNÉE 2'!F230)</f>
        <v/>
      </c>
      <c r="G229" s="87" t="str">
        <f>IF(ISBLANK('JOURNÉE 2'!G230),"",'JOURNÉE 2'!G230)</f>
        <v/>
      </c>
      <c r="H229" s="470" t="str">
        <f>IF(ISBLANK('JOURNÉE 2'!I230),"",'JOURNÉE 2'!I230)</f>
        <v/>
      </c>
      <c r="I229" s="1823" t="str">
        <f>IF(ISBLANK('JOURNÉE 2'!K230),"",'JOURNÉE 2'!K230)</f>
        <v/>
      </c>
      <c r="J229" s="1815" t="str">
        <f>IF(OR(I229="",I229=0,I229=999),"",I229)</f>
        <v/>
      </c>
      <c r="K229" s="1815" t="str">
        <f>IF('JOURNÉE 1'!K230=0,"",'JOURNÉE 1'!K230)</f>
        <v/>
      </c>
      <c r="L229" s="1815" t="str">
        <f>IF(OR(K229="",K229=0,K229=999),"",K229)</f>
        <v/>
      </c>
      <c r="M229" s="87"/>
      <c r="N229" s="87"/>
      <c r="O229" s="87"/>
      <c r="P229" s="87"/>
      <c r="Q229" s="1846" t="str">
        <f>IF(I229="","",I229-$BE$5)</f>
        <v/>
      </c>
      <c r="R229" s="1815" t="str">
        <f>IF(I229="","",RANK(I229,($I$9:$K$260),1))</f>
        <v/>
      </c>
      <c r="S229" s="1815" t="str">
        <f>IF(R229&gt;20,"",IF(R229&lt;=190,40-((R229-1)*2),1))</f>
        <v/>
      </c>
      <c r="T229" s="1485" t="str">
        <f>IF(OR(I229=""),"",RANK(I229,($I$213:$I$240),1))</f>
        <v/>
      </c>
      <c r="U229" s="1485" t="str">
        <f>IF(OR(K229=""),"",RANK(K229,($K$213:$K$240),1))</f>
        <v/>
      </c>
      <c r="V229" s="1848" t="str">
        <f>IF(T229="","",IF(T229&gt;3,"",IF(T229=1,I229,IF(T229=2,I229,IF(T229=3,I229)))))</f>
        <v/>
      </c>
      <c r="W229" s="279" t="str">
        <f>IF(ISBLANK('JOURNÉE 2'!U230),"",'JOURNÉE 2'!U230)</f>
        <v/>
      </c>
      <c r="X229" s="83" t="str">
        <f t="shared" si="0"/>
        <v/>
      </c>
      <c r="Y229" s="140" t="str">
        <f>IF('JOURNÉE 1'!AB230=0,"",'JOURNÉE 1'!AB230)</f>
        <v/>
      </c>
      <c r="Z229" s="83" t="str">
        <f t="shared" si="1"/>
        <v/>
      </c>
      <c r="AA229" s="83" t="str">
        <f t="shared" si="81"/>
        <v/>
      </c>
      <c r="AB229" s="118" t="str">
        <f t="shared" si="82"/>
        <v/>
      </c>
      <c r="AC229" s="83" t="str">
        <f t="shared" si="3"/>
        <v/>
      </c>
      <c r="AD229" s="83" t="str">
        <f>IF('JOURNÉE 1'!AG230="","",'JOURNÉE 1'!AG230)</f>
        <v/>
      </c>
      <c r="AE229" s="455" t="str">
        <f t="shared" si="4"/>
        <v/>
      </c>
      <c r="AF229" s="471" t="str">
        <f t="shared" si="76"/>
        <v/>
      </c>
      <c r="AG229" s="471" t="str">
        <f t="shared" si="6"/>
        <v/>
      </c>
      <c r="AH229" s="471"/>
      <c r="AI229" s="471"/>
      <c r="AJ229" s="83"/>
      <c r="AK229" s="140"/>
      <c r="AL229" s="276" t="str">
        <f t="shared" si="7"/>
        <v/>
      </c>
      <c r="AM229" s="83" t="str">
        <f t="shared" si="8"/>
        <v/>
      </c>
      <c r="AN229" s="471" t="str">
        <f t="shared" si="77"/>
        <v/>
      </c>
      <c r="AO229" s="471" t="str">
        <f t="shared" si="10"/>
        <v/>
      </c>
      <c r="AP229" s="457" t="str">
        <f t="shared" si="11"/>
        <v/>
      </c>
      <c r="AQ229" s="270" t="str">
        <f>IF('JOURNÉE 1'!AP230="","",'JOURNÉE 1'!AP230)</f>
        <v/>
      </c>
      <c r="AR229" s="270" t="str">
        <f>IF('JOURNÉE 1'!AT230="","",'JOURNÉE 1'!AT230)</f>
        <v/>
      </c>
      <c r="AS229" s="270" t="str">
        <f t="shared" si="61"/>
        <v/>
      </c>
      <c r="AT229" s="270" t="str">
        <f t="shared" si="13"/>
        <v/>
      </c>
      <c r="AU229" s="270"/>
      <c r="AV229" s="286"/>
      <c r="AW229" s="270"/>
      <c r="AX229" s="270"/>
      <c r="AY229" s="270" t="str">
        <f t="shared" si="78"/>
        <v/>
      </c>
      <c r="AZ229" s="271" t="str">
        <f t="shared" si="15"/>
        <v/>
      </c>
      <c r="BA229" s="272" t="str">
        <f t="shared" si="16"/>
        <v/>
      </c>
      <c r="BB229" s="319" t="str">
        <f t="shared" si="83"/>
        <v/>
      </c>
      <c r="BC229" s="472" t="str">
        <f t="shared" si="18"/>
        <v/>
      </c>
      <c r="BD229" s="319"/>
      <c r="BE229" s="278" t="str">
        <f t="shared" si="19"/>
        <v/>
      </c>
      <c r="BF229" s="1639"/>
      <c r="BG229" s="1639"/>
      <c r="BH229" s="1823" t="str">
        <f>IF('JOURNÉE 1'!K230=0,"",'JOURNÉE 1'!K230)</f>
        <v/>
      </c>
      <c r="BI229" s="1815" t="str">
        <f>IF(ISBLANK('JOURNÉE 2'!K226),"",'JOURNÉE 2'!K226)</f>
        <v/>
      </c>
      <c r="BJ229" s="1817" t="str">
        <f>IF(BW229="","",BW229)</f>
        <v/>
      </c>
      <c r="BK229" s="483"/>
      <c r="BL229" s="11"/>
      <c r="BM229" s="1513" t="str">
        <f>IF(OR(C229="",C230=""),"",CONCATENATE(C229,C230))</f>
        <v/>
      </c>
      <c r="BN229" s="1606" t="str">
        <f>IF(OR('JOURNÉE 1'!C230="",'JOURNÉE 1'!C231=""),"",CONCATENATE('JOURNÉE 1'!C230,'JOURNÉE 1'!C231))</f>
        <v/>
      </c>
      <c r="BO229" s="1606" t="str">
        <f>IF(I229="","",I229)</f>
        <v/>
      </c>
      <c r="BP229" s="1855">
        <f>IF(ISNA(VLOOKUP(BM229,'JOURNÉE 1'!$BI$10:$BK$257,2,FALSE)),"",VLOOKUP(BM229,'JOURNÉE 1'!$BI$10:$BK$257,2,FALSE))</f>
        <v>0</v>
      </c>
      <c r="BQ229" s="1853" t="str">
        <f>IF(BO229="","",MIN(BO229:BP229))</f>
        <v/>
      </c>
      <c r="BR229" s="1851" t="str">
        <f>IF(BS229="","",MIN(BS229:BT229))</f>
        <v/>
      </c>
      <c r="BS229" s="1606" t="str">
        <f>IF('JOURNÉE 1'!L230=0,"",'JOURNÉE 1'!L230)</f>
        <v/>
      </c>
      <c r="BT229" s="1809" t="str">
        <f>IF(ISNA(VLOOKUP(BN229,'JOURNÉE 2'!$BE$10:$BF$257,2,FALSE)),"",VLOOKUP(BN229,'JOURNÉE 2'!$BE$10:$BF$257,2,FALSE))</f>
        <v/>
      </c>
      <c r="BU229" s="1606" t="str">
        <f>IF(BT229=BR229,"",BR229)</f>
        <v/>
      </c>
      <c r="BV229" s="1795" t="str">
        <f>IF(BP229=BQ229,"",BQ229)</f>
        <v/>
      </c>
      <c r="BW229" s="1797"/>
      <c r="BX229" s="474" t="str">
        <f t="shared" si="20"/>
        <v/>
      </c>
      <c r="BY229" s="475" t="str">
        <f>IF('JOURNÉE 1'!C230=0,"",'JOURNÉE 1'!C230)</f>
        <v/>
      </c>
      <c r="BZ229" s="7">
        <v>221</v>
      </c>
      <c r="CA229" s="1445" t="s">
        <v>733</v>
      </c>
      <c r="CB229" s="1446">
        <v>15</v>
      </c>
      <c r="CC229" s="1447" t="s">
        <v>734</v>
      </c>
      <c r="CD229" s="17" t="s">
        <v>731</v>
      </c>
      <c r="CE229" s="882" t="str">
        <f t="shared" si="79"/>
        <v>MAX2</v>
      </c>
      <c r="CF229" s="878" t="s">
        <v>744</v>
      </c>
      <c r="CG229" s="7"/>
      <c r="CH229" s="94"/>
      <c r="CI229" s="1301" t="str">
        <f>IF(ISNA(VLOOKUP(CA229,'JOURNÉE 1'!$C$10:$AC$257,27,FALSE)),"",VLOOKUP(CA229,'JOURNÉE 1'!$C$10:$AC$257,27,FALSE))</f>
        <v/>
      </c>
      <c r="CJ229" s="465" t="str">
        <f>IF(ISNA(VLOOKUP(CA229,'JOURNÉE 2'!$C$10:$V$259,20,FALSE)),"",VLOOKUP(CA229,'JOURNÉE 2'!$C$10:$V$259,20,FALSE))</f>
        <v/>
      </c>
      <c r="CK229" s="1263" t="str">
        <f t="shared" si="48"/>
        <v/>
      </c>
      <c r="CL229" s="1266" t="s">
        <v>2029</v>
      </c>
      <c r="CM229" s="476" t="s">
        <v>2029</v>
      </c>
      <c r="CN229" s="476" t="s">
        <v>2029</v>
      </c>
      <c r="CO229" s="476" t="s">
        <v>2029</v>
      </c>
      <c r="CP229" s="476"/>
      <c r="CQ229" s="476"/>
      <c r="CR229" s="476"/>
      <c r="CS229" s="476"/>
      <c r="CT229" s="476"/>
      <c r="CU229" s="477"/>
      <c r="CV229" s="476"/>
      <c r="CW229" s="1270"/>
      <c r="CX229" s="11"/>
      <c r="CY229" s="1551"/>
      <c r="CZ229" s="7" t="str">
        <f>IF('JOURNÉE 2'!C116="","",'JOURNÉE 2'!C116)</f>
        <v/>
      </c>
      <c r="DA229" s="7" t="str">
        <f t="shared" si="84"/>
        <v/>
      </c>
      <c r="DB229" s="7" t="str">
        <f>IF('JOURNÉE 2'!V116=0,"",'JOURNÉE 2'!V116)</f>
        <v/>
      </c>
      <c r="DC229" s="7" t="str">
        <f>IF('JOURNÉE 2'!AJ116=0,"",'JOURNÉE 2'!AJ116)</f>
        <v/>
      </c>
      <c r="DD229" s="17" t="str">
        <f>IF(ISNA(VLOOKUP(BX115,'JOURNÉE 1'!$C$106:$AP$123,1,FALSE)),"",VLOOKUP(BX115,'JOURNÉE 1'!$C$106:$AP$123,1,FALSE))</f>
        <v/>
      </c>
      <c r="DE229" s="7" t="str">
        <f t="array" ref="DE229">IFERROR(INDEX(DD$201:DD$218,SMALL(IF(FREQUENCY(IF(DD$201:DD$236&lt;&gt;"",MATCH(DD$201:DD$236,DD$201:DD$236,0),""),ROW(DD$201:DD$236)-201)&gt;1,ROW(DD$201:DD$236)-201,""),ROW(A29))),"")</f>
        <v/>
      </c>
      <c r="DF229" s="468" t="str">
        <f t="array" ref="DF229">IF(DE229="","",MIN(IF(CZ$201:CZ$236=$DE229,DB$201:DB$236,"")))</f>
        <v/>
      </c>
      <c r="DG229" s="7" t="str">
        <f t="array" ref="DG229">IF(DE229="","",MIN(IF(CZ$201:CZ$236=$DE229,DC$201:DC$236,"")))</f>
        <v/>
      </c>
      <c r="DH229" s="7" t="str">
        <f>IF(ISNA(VLOOKUP(DD229,'JOURNÉE 2'!$C$106:$V$123,16,FALSE)),"",VLOOKUP(DD229,'JOURNÉE 2'!$C$106:$V$123,16,FALSE))</f>
        <v/>
      </c>
      <c r="DI229" s="7" t="str">
        <f>IF(ISNA(VLOOKUP(DD229,'JOURNÉE 2'!$C$106:$AJ$123,26,FALSE)),"",VLOOKUP(DD229,'JOURNÉE 2'!$C$106:$AJ$123,26,FALSE))</f>
        <v/>
      </c>
      <c r="DJ229" s="7" t="str">
        <f t="shared" si="24"/>
        <v/>
      </c>
      <c r="DK229" s="7" t="str">
        <f t="shared" si="25"/>
        <v/>
      </c>
      <c r="DL229" s="7" t="str">
        <f t="shared" si="26"/>
        <v/>
      </c>
      <c r="DM229" s="468" t="str">
        <f t="shared" si="27"/>
        <v/>
      </c>
      <c r="DN229" s="7" t="str">
        <f t="shared" si="28"/>
        <v/>
      </c>
      <c r="DO229" s="7"/>
      <c r="DP229" s="7"/>
      <c r="DQ229" s="7"/>
      <c r="DR229" s="11"/>
      <c r="DS229" s="475"/>
      <c r="DT229" s="7"/>
      <c r="DU229" s="7"/>
      <c r="DV229" s="7" t="str">
        <f>IF(DT229="","",IF(DT229=0,"",IF(DT229="AB","",RANK(DT229,$DT$9:$DT$151,1)+COUNTIF($DT$9:DT229,DT229)-1)))</f>
        <v/>
      </c>
      <c r="DW229" s="7"/>
      <c r="DX229" s="7"/>
      <c r="DY229" s="7"/>
      <c r="DZ229" s="7"/>
      <c r="EA229" s="7" t="str">
        <f>IF(DY229="","",IF(DY229=0,"",IF(DY229="AB","",RANK(DY229,$DY$9:$DY$151,1)+COUNTIF($DY$9:DY229,DY229)-1)))</f>
        <v/>
      </c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</row>
    <row r="230" spans="1:163" ht="15.75" customHeight="1" thickBot="1" x14ac:dyDescent="0.45">
      <c r="A230" s="1639"/>
      <c r="B230" s="1483"/>
      <c r="C230" s="232" t="str">
        <f>IF(ISBLANK('JOURNÉE 2'!C231),"",'JOURNÉE 2'!C231)</f>
        <v/>
      </c>
      <c r="D230" s="98" t="str">
        <f>IF(ISBLANK('JOURNÉE 2'!D231),"",'JOURNÉE 2'!D231)</f>
        <v/>
      </c>
      <c r="E230" s="98" t="str">
        <f>IF(ISBLANK('JOURNÉE 2'!E231),"",'JOURNÉE 2'!E231)</f>
        <v/>
      </c>
      <c r="F230" s="87" t="str">
        <f>IF(ISBLANK('JOURNÉE 2'!F231),"",'JOURNÉE 2'!F231)</f>
        <v/>
      </c>
      <c r="G230" s="87" t="str">
        <f>IF(ISBLANK('JOURNÉE 2'!G231),"",'JOURNÉE 2'!G231)</f>
        <v/>
      </c>
      <c r="H230" s="470" t="str">
        <f>IF(ISBLANK('JOURNÉE 2'!I231),"",'JOURNÉE 2'!I231)</f>
        <v/>
      </c>
      <c r="I230" s="1833"/>
      <c r="J230" s="1465"/>
      <c r="K230" s="1465"/>
      <c r="L230" s="1465"/>
      <c r="M230" s="87"/>
      <c r="N230" s="87"/>
      <c r="O230" s="87"/>
      <c r="P230" s="91"/>
      <c r="Q230" s="1847"/>
      <c r="R230" s="1465"/>
      <c r="S230" s="1465"/>
      <c r="T230" s="1465"/>
      <c r="U230" s="1465"/>
      <c r="V230" s="1849"/>
      <c r="W230" s="279" t="str">
        <f>IF(ISBLANK('JOURNÉE 2'!U231),"",'JOURNÉE 2'!U231)</f>
        <v/>
      </c>
      <c r="X230" s="83" t="str">
        <f t="shared" si="0"/>
        <v/>
      </c>
      <c r="Y230" s="140" t="str">
        <f>IF('JOURNÉE 1'!AB231=0,"",'JOURNÉE 1'!AB231)</f>
        <v/>
      </c>
      <c r="Z230" s="83" t="str">
        <f t="shared" si="1"/>
        <v/>
      </c>
      <c r="AA230" s="83" t="str">
        <f t="shared" si="81"/>
        <v/>
      </c>
      <c r="AB230" s="118" t="str">
        <f t="shared" si="82"/>
        <v/>
      </c>
      <c r="AC230" s="83" t="str">
        <f t="shared" si="3"/>
        <v/>
      </c>
      <c r="AD230" s="83" t="str">
        <f>IF('JOURNÉE 1'!AG231="","",'JOURNÉE 1'!AG231)</f>
        <v/>
      </c>
      <c r="AE230" s="455" t="str">
        <f t="shared" si="4"/>
        <v/>
      </c>
      <c r="AF230" s="471" t="str">
        <f t="shared" si="76"/>
        <v/>
      </c>
      <c r="AG230" s="471" t="str">
        <f t="shared" si="6"/>
        <v/>
      </c>
      <c r="AH230" s="471"/>
      <c r="AI230" s="471"/>
      <c r="AJ230" s="83"/>
      <c r="AK230" s="140"/>
      <c r="AL230" s="276" t="str">
        <f t="shared" si="7"/>
        <v/>
      </c>
      <c r="AM230" s="83" t="str">
        <f t="shared" si="8"/>
        <v/>
      </c>
      <c r="AN230" s="471" t="str">
        <f t="shared" si="77"/>
        <v/>
      </c>
      <c r="AO230" s="471" t="str">
        <f t="shared" si="10"/>
        <v/>
      </c>
      <c r="AP230" s="457" t="str">
        <f t="shared" si="11"/>
        <v/>
      </c>
      <c r="AQ230" s="270" t="str">
        <f>IF('JOURNÉE 1'!AP231="","",'JOURNÉE 1'!AP231)</f>
        <v/>
      </c>
      <c r="AR230" s="270" t="str">
        <f>IF('JOURNÉE 1'!AT231="","",'JOURNÉE 1'!AT231)</f>
        <v/>
      </c>
      <c r="AS230" s="270" t="str">
        <f t="shared" si="61"/>
        <v/>
      </c>
      <c r="AT230" s="270" t="str">
        <f t="shared" si="13"/>
        <v/>
      </c>
      <c r="AU230" s="270"/>
      <c r="AV230" s="286"/>
      <c r="AW230" s="270"/>
      <c r="AX230" s="270"/>
      <c r="AY230" s="270" t="str">
        <f t="shared" si="78"/>
        <v/>
      </c>
      <c r="AZ230" s="271" t="str">
        <f t="shared" si="15"/>
        <v/>
      </c>
      <c r="BA230" s="272" t="str">
        <f t="shared" si="16"/>
        <v/>
      </c>
      <c r="BB230" s="319" t="str">
        <f t="shared" si="83"/>
        <v/>
      </c>
      <c r="BC230" s="319" t="str">
        <f t="shared" si="18"/>
        <v/>
      </c>
      <c r="BD230" s="319"/>
      <c r="BE230" s="278" t="str">
        <f t="shared" si="19"/>
        <v/>
      </c>
      <c r="BF230" s="1639"/>
      <c r="BG230" s="1639"/>
      <c r="BH230" s="1833"/>
      <c r="BI230" s="1465"/>
      <c r="BJ230" s="1849"/>
      <c r="BK230" s="514"/>
      <c r="BL230" s="11"/>
      <c r="BM230" s="1723"/>
      <c r="BN230" s="1528"/>
      <c r="BO230" s="1528"/>
      <c r="BP230" s="1528"/>
      <c r="BQ230" s="1860"/>
      <c r="BR230" s="1852"/>
      <c r="BS230" s="1528"/>
      <c r="BT230" s="1514"/>
      <c r="BU230" s="1528"/>
      <c r="BV230" s="1796"/>
      <c r="BW230" s="1798"/>
      <c r="BX230" s="474" t="str">
        <f t="shared" si="20"/>
        <v/>
      </c>
      <c r="BY230" s="475" t="str">
        <f>IF('JOURNÉE 1'!C231=0,"",'JOURNÉE 1'!C231)</f>
        <v/>
      </c>
      <c r="BZ230" s="7">
        <v>222</v>
      </c>
      <c r="CA230" s="1445" t="s">
        <v>735</v>
      </c>
      <c r="CB230" s="1446">
        <v>36</v>
      </c>
      <c r="CC230" s="1447" t="s">
        <v>1686</v>
      </c>
      <c r="CD230" s="17" t="s">
        <v>731</v>
      </c>
      <c r="CE230" s="882" t="str">
        <f t="shared" si="79"/>
        <v>MAX3</v>
      </c>
      <c r="CF230" s="878" t="s">
        <v>746</v>
      </c>
      <c r="CG230" s="7"/>
      <c r="CH230" s="94"/>
      <c r="CI230" s="1301" t="str">
        <f>IF(ISNA(VLOOKUP(CA230,'JOURNÉE 1'!$C$10:$AC$257,27,FALSE)),"",VLOOKUP(CA230,'JOURNÉE 1'!$C$10:$AC$257,27,FALSE))</f>
        <v/>
      </c>
      <c r="CJ230" s="465" t="str">
        <f>IF(ISNA(VLOOKUP(CA230,'JOURNÉE 2'!$C$10:$V$259,20,FALSE)),"",VLOOKUP(CA230,'JOURNÉE 2'!$C$10:$V$259,20,FALSE))</f>
        <v/>
      </c>
      <c r="CK230" s="1263" t="str">
        <f t="shared" si="48"/>
        <v/>
      </c>
      <c r="CL230" s="1266" t="s">
        <v>2029</v>
      </c>
      <c r="CM230" s="476" t="s">
        <v>2029</v>
      </c>
      <c r="CN230" s="476" t="s">
        <v>2029</v>
      </c>
      <c r="CO230" s="476" t="s">
        <v>2029</v>
      </c>
      <c r="CP230" s="476"/>
      <c r="CQ230" s="476"/>
      <c r="CR230" s="476"/>
      <c r="CS230" s="476"/>
      <c r="CT230" s="476"/>
      <c r="CU230" s="477"/>
      <c r="CV230" s="476"/>
      <c r="CW230" s="1270"/>
      <c r="CX230" s="11"/>
      <c r="CY230" s="1551"/>
      <c r="CZ230" s="7" t="str">
        <f>IF('JOURNÉE 2'!C117="","",'JOURNÉE 2'!C117)</f>
        <v/>
      </c>
      <c r="DA230" s="7" t="str">
        <f t="shared" si="84"/>
        <v/>
      </c>
      <c r="DB230" s="7" t="str">
        <f>IF('JOURNÉE 2'!V117=0,"",'JOURNÉE 2'!V117)</f>
        <v/>
      </c>
      <c r="DC230" s="7" t="str">
        <f>IF('JOURNÉE 2'!AJ117=0,"",'JOURNÉE 2'!AJ117)</f>
        <v/>
      </c>
      <c r="DD230" s="17" t="str">
        <f>IF(ISNA(VLOOKUP(BX116,'JOURNÉE 1'!$C$106:$AP$123,1,FALSE)),"",VLOOKUP(BX116,'JOURNÉE 1'!$C$106:$AP$123,1,FALSE))</f>
        <v/>
      </c>
      <c r="DE230" s="7" t="str">
        <f t="array" ref="DE230">IFERROR(INDEX(DD$201:DD$218,SMALL(IF(FREQUENCY(IF(DD$201:DD$236&lt;&gt;"",MATCH(DD$201:DD$236,DD$201:DD$236,0),""),ROW(DD$201:DD$236)-201)&gt;1,ROW(DD$201:DD$236)-201,""),ROW(A30))),"")</f>
        <v/>
      </c>
      <c r="DF230" s="468" t="str">
        <f t="array" ref="DF230">IF(DE230="","",MIN(IF(CZ$201:CZ$236=$DE230,DB$201:DB$236,"")))</f>
        <v/>
      </c>
      <c r="DG230" s="7" t="str">
        <f t="array" ref="DG230">IF(DE230="","",MIN(IF(CZ$201:CZ$236=$DE230,DC$201:DC$236,"")))</f>
        <v/>
      </c>
      <c r="DH230" s="7" t="str">
        <f>IF(ISNA(VLOOKUP(DD230,'JOURNÉE 2'!$C$106:$V$123,16,FALSE)),"",VLOOKUP(DD230,'JOURNÉE 2'!$C$106:$V$123,16,FALSE))</f>
        <v/>
      </c>
      <c r="DI230" s="7" t="str">
        <f>IF(ISNA(VLOOKUP(DD230,'JOURNÉE 2'!$C$106:$AJ$123,26,FALSE)),"",VLOOKUP(DD230,'JOURNÉE 2'!$C$106:$AJ$123,26,FALSE))</f>
        <v/>
      </c>
      <c r="DJ230" s="7" t="str">
        <f t="shared" si="24"/>
        <v/>
      </c>
      <c r="DK230" s="7" t="str">
        <f t="shared" si="25"/>
        <v/>
      </c>
      <c r="DL230" s="7" t="str">
        <f t="shared" si="26"/>
        <v/>
      </c>
      <c r="DM230" s="468" t="str">
        <f t="shared" si="27"/>
        <v/>
      </c>
      <c r="DN230" s="7" t="str">
        <f t="shared" si="28"/>
        <v/>
      </c>
      <c r="DO230" s="7"/>
      <c r="DP230" s="7"/>
      <c r="DQ230" s="7"/>
      <c r="DR230" s="11"/>
      <c r="DS230" s="475"/>
      <c r="DT230" s="7"/>
      <c r="DU230" s="7"/>
      <c r="DV230" s="7" t="str">
        <f>IF(DT230="","",IF(DT230=0,"",IF(DT230="AB","",RANK(DT230,$DT$9:$DT$151,1)+COUNTIF($DT$9:DT230,DT230)-1)))</f>
        <v/>
      </c>
      <c r="DW230" s="7"/>
      <c r="DX230" s="7"/>
      <c r="DY230" s="7"/>
      <c r="DZ230" s="7"/>
      <c r="EA230" s="7" t="str">
        <f>IF(DY230="","",IF(DY230=0,"",IF(DY230="AB","",RANK(DY230,$DY$9:$DY$151,1)+COUNTIF($DY$9:DY230,DY230)-1)))</f>
        <v/>
      </c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</row>
    <row r="231" spans="1:163" ht="15.75" customHeight="1" x14ac:dyDescent="0.4">
      <c r="A231" s="1639"/>
      <c r="B231" s="1941"/>
      <c r="C231" s="232" t="str">
        <f>IF(ISBLANK('JOURNÉE 2'!C232),"",'JOURNÉE 2'!C232)</f>
        <v/>
      </c>
      <c r="D231" s="98" t="str">
        <f>IF(ISBLANK('JOURNÉE 2'!D232),"",'JOURNÉE 2'!D232)</f>
        <v/>
      </c>
      <c r="E231" s="98" t="str">
        <f>IF(ISBLANK('JOURNÉE 2'!E232),"",'JOURNÉE 2'!E232)</f>
        <v/>
      </c>
      <c r="F231" s="87" t="str">
        <f>IF(ISBLANK('JOURNÉE 2'!F232),"",'JOURNÉE 2'!F232)</f>
        <v/>
      </c>
      <c r="G231" s="87" t="str">
        <f>IF(ISBLANK('JOURNÉE 2'!G232),"",'JOURNÉE 2'!G232)</f>
        <v/>
      </c>
      <c r="H231" s="470" t="str">
        <f>IF(ISBLANK('JOURNÉE 2'!I232),"",'JOURNÉE 2'!I232)</f>
        <v/>
      </c>
      <c r="I231" s="1834" t="str">
        <f>IF(ISBLANK('JOURNÉE 2'!K232),"",'JOURNÉE 2'!K232)</f>
        <v/>
      </c>
      <c r="J231" s="1466" t="str">
        <f>IF(OR(I231="",I231=0,I231=999),"",I231)</f>
        <v/>
      </c>
      <c r="K231" s="1466" t="str">
        <f>IF('JOURNÉE 1'!K232=0,"",'JOURNÉE 1'!K232)</f>
        <v/>
      </c>
      <c r="L231" s="1466" t="str">
        <f>IF(OR(K231="",K231=0,K231=999),"",K231)</f>
        <v/>
      </c>
      <c r="M231" s="87"/>
      <c r="N231" s="87"/>
      <c r="O231" s="87"/>
      <c r="P231" s="91"/>
      <c r="Q231" s="1850" t="str">
        <f>IF(I231="","",I231-$BE$5)</f>
        <v/>
      </c>
      <c r="R231" s="1485" t="str">
        <f>IF(I231="","",RANK(I231,($I$9:$K$260),1))</f>
        <v/>
      </c>
      <c r="S231" s="1485" t="str">
        <f>IF(R231&gt;20,"",IF(R231&lt;=190,40-((R231-1)*2),1))</f>
        <v/>
      </c>
      <c r="T231" s="1485" t="str">
        <f>IF(OR(I231=""),"",RANK(I231,($I$213:$I$240),1))</f>
        <v/>
      </c>
      <c r="U231" s="1485" t="str">
        <f>IF(OR(K231=""),"",RANK(K231,($K$213:$K$240),1))</f>
        <v/>
      </c>
      <c r="V231" s="1485" t="str">
        <f>IF(T231="","",IF(T231&gt;3,"",IF(T231=1,I231,IF(T231=2,I231,IF(T231=3,I231)))))</f>
        <v/>
      </c>
      <c r="W231" s="279" t="str">
        <f>IF(ISBLANK('JOURNÉE 2'!U232),"",'JOURNÉE 2'!U232)</f>
        <v/>
      </c>
      <c r="X231" s="83" t="str">
        <f t="shared" si="0"/>
        <v/>
      </c>
      <c r="Y231" s="140" t="str">
        <f>IF('JOURNÉE 1'!AB232=0,"",'JOURNÉE 1'!AB232)</f>
        <v/>
      </c>
      <c r="Z231" s="83" t="str">
        <f t="shared" si="1"/>
        <v/>
      </c>
      <c r="AA231" s="118" t="str">
        <f t="shared" si="81"/>
        <v/>
      </c>
      <c r="AB231" s="118" t="str">
        <f t="shared" si="82"/>
        <v/>
      </c>
      <c r="AC231" s="118" t="str">
        <f t="shared" si="3"/>
        <v/>
      </c>
      <c r="AD231" s="83" t="str">
        <f>IF('JOURNÉE 1'!AG232="","",'JOURNÉE 1'!AG232)</f>
        <v/>
      </c>
      <c r="AE231" s="455" t="str">
        <f t="shared" si="4"/>
        <v/>
      </c>
      <c r="AF231" s="85" t="str">
        <f t="shared" si="76"/>
        <v/>
      </c>
      <c r="AG231" s="282" t="str">
        <f t="shared" si="6"/>
        <v/>
      </c>
      <c r="AH231" s="282"/>
      <c r="AI231" s="282"/>
      <c r="AJ231" s="88"/>
      <c r="AK231" s="149"/>
      <c r="AL231" s="276" t="str">
        <f t="shared" si="7"/>
        <v/>
      </c>
      <c r="AM231" s="88" t="str">
        <f t="shared" si="8"/>
        <v/>
      </c>
      <c r="AN231" s="471" t="str">
        <f t="shared" si="77"/>
        <v/>
      </c>
      <c r="AO231" s="471" t="str">
        <f t="shared" si="10"/>
        <v/>
      </c>
      <c r="AP231" s="457" t="str">
        <f t="shared" si="11"/>
        <v/>
      </c>
      <c r="AQ231" s="270" t="str">
        <f>IF('JOURNÉE 1'!AP232="","",'JOURNÉE 1'!AP232)</f>
        <v/>
      </c>
      <c r="AR231" s="270" t="str">
        <f>IF('JOURNÉE 1'!AT232="","",'JOURNÉE 1'!AT232)</f>
        <v/>
      </c>
      <c r="AS231" s="284" t="str">
        <f t="shared" si="61"/>
        <v/>
      </c>
      <c r="AT231" s="284" t="str">
        <f t="shared" si="13"/>
        <v/>
      </c>
      <c r="AU231" s="270"/>
      <c r="AV231" s="270"/>
      <c r="AW231" s="270"/>
      <c r="AX231" s="270"/>
      <c r="AY231" s="284" t="str">
        <f t="shared" si="78"/>
        <v/>
      </c>
      <c r="AZ231" s="327" t="str">
        <f t="shared" si="15"/>
        <v/>
      </c>
      <c r="BA231" s="328" t="str">
        <f t="shared" si="16"/>
        <v/>
      </c>
      <c r="BB231" s="319" t="str">
        <f t="shared" si="83"/>
        <v/>
      </c>
      <c r="BC231" s="458" t="str">
        <f t="shared" si="18"/>
        <v/>
      </c>
      <c r="BD231" s="319"/>
      <c r="BE231" s="278" t="str">
        <f t="shared" si="19"/>
        <v/>
      </c>
      <c r="BF231" s="1639"/>
      <c r="BG231" s="1639"/>
      <c r="BH231" s="1823" t="str">
        <f>IF('JOURNÉE 1'!K232=0,"",'JOURNÉE 1'!K232)</f>
        <v/>
      </c>
      <c r="BI231" s="1815" t="str">
        <f>IF(ISBLANK('JOURNÉE 2'!K228),"",'JOURNÉE 2'!K228)</f>
        <v/>
      </c>
      <c r="BJ231" s="1858" t="str">
        <f>IF(BW231="","",BW231)</f>
        <v/>
      </c>
      <c r="BK231" s="496"/>
      <c r="BL231" s="11"/>
      <c r="BM231" s="1513" t="str">
        <f>IF(OR(C231="",C232=""),"",CONCATENATE(C231,C232))</f>
        <v/>
      </c>
      <c r="BN231" s="1606" t="str">
        <f>IF(OR('JOURNÉE 1'!C232="",'JOURNÉE 1'!C233=""),"",CONCATENATE('JOURNÉE 1'!C232,'JOURNÉE 1'!C233))</f>
        <v/>
      </c>
      <c r="BO231" s="1606" t="str">
        <f>IF(I231="","",I231)</f>
        <v/>
      </c>
      <c r="BP231" s="1855">
        <f>IF(ISNA(VLOOKUP(BM231,'JOURNÉE 1'!$BI$10:$BK$257,2,FALSE)),"",VLOOKUP(BM231,'JOURNÉE 1'!$BI$10:$BK$257,2,FALSE))</f>
        <v>0</v>
      </c>
      <c r="BQ231" s="1606" t="str">
        <f>IF(BO231="","",MIN(BO231:BP231))</f>
        <v/>
      </c>
      <c r="BR231" s="1851" t="str">
        <f>IF(BS231="","",MIN(BS231:BT231))</f>
        <v/>
      </c>
      <c r="BS231" s="1606" t="str">
        <f>IF('JOURNÉE 1'!L232=0,"",'JOURNÉE 1'!L232)</f>
        <v/>
      </c>
      <c r="BT231" s="1809" t="str">
        <f>IF(ISNA(VLOOKUP(BN231,'JOURNÉE 2'!$BE$10:$BF$257,2,FALSE)),"",VLOOKUP(BN231,'JOURNÉE 2'!$BE$10:$BF$257,2,FALSE))</f>
        <v/>
      </c>
      <c r="BU231" s="1606" t="str">
        <f>IF(BT231=BR231,"",BR231)</f>
        <v/>
      </c>
      <c r="BV231" s="1795" t="str">
        <f>IF(BP231=BQ231,"",BQ231)</f>
        <v/>
      </c>
      <c r="BW231" s="1797"/>
      <c r="BX231" s="474" t="str">
        <f t="shared" si="20"/>
        <v/>
      </c>
      <c r="BY231" s="475" t="str">
        <f>IF('JOURNÉE 1'!C232=0,"",'JOURNÉE 1'!C232)</f>
        <v/>
      </c>
      <c r="BZ231" s="7">
        <v>223</v>
      </c>
      <c r="CA231" s="1445" t="s">
        <v>736</v>
      </c>
      <c r="CB231" s="1446">
        <v>36</v>
      </c>
      <c r="CC231" s="1447" t="s">
        <v>737</v>
      </c>
      <c r="CD231" s="17" t="s">
        <v>731</v>
      </c>
      <c r="CE231" s="882" t="str">
        <f t="shared" si="79"/>
        <v>MAX3</v>
      </c>
      <c r="CF231" s="878" t="s">
        <v>748</v>
      </c>
      <c r="CG231" s="7"/>
      <c r="CH231" s="94"/>
      <c r="CI231" s="1301" t="str">
        <f>IF(ISNA(VLOOKUP(CA231,'JOURNÉE 1'!$C$10:$AC$257,27,FALSE)),"",VLOOKUP(CA231,'JOURNÉE 1'!$C$10:$AC$257,27,FALSE))</f>
        <v/>
      </c>
      <c r="CJ231" s="465" t="str">
        <f>IF(ISNA(VLOOKUP(CA231,'JOURNÉE 2'!$C$10:$V$259,20,FALSE)),"",VLOOKUP(CA231,'JOURNÉE 2'!$C$10:$V$259,20,FALSE))</f>
        <v/>
      </c>
      <c r="CK231" s="1263" t="str">
        <f t="shared" si="48"/>
        <v/>
      </c>
      <c r="CL231" s="1266" t="s">
        <v>2029</v>
      </c>
      <c r="CM231" s="476" t="s">
        <v>2029</v>
      </c>
      <c r="CN231" s="476" t="s">
        <v>2029</v>
      </c>
      <c r="CO231" s="476" t="s">
        <v>2029</v>
      </c>
      <c r="CP231" s="476"/>
      <c r="CQ231" s="476"/>
      <c r="CR231" s="476"/>
      <c r="CS231" s="476"/>
      <c r="CT231" s="476"/>
      <c r="CU231" s="477"/>
      <c r="CV231" s="476"/>
      <c r="CW231" s="1270"/>
      <c r="CX231" s="11"/>
      <c r="CY231" s="1551"/>
      <c r="CZ231" s="7" t="str">
        <f>IF('JOURNÉE 2'!C118="","",'JOURNÉE 2'!C118)</f>
        <v/>
      </c>
      <c r="DA231" s="7" t="str">
        <f t="shared" si="84"/>
        <v/>
      </c>
      <c r="DB231" s="7" t="str">
        <f>IF('JOURNÉE 2'!V118=0,"",'JOURNÉE 2'!V118)</f>
        <v/>
      </c>
      <c r="DC231" s="7" t="str">
        <f>IF('JOURNÉE 2'!AJ118=0,"",'JOURNÉE 2'!AJ118)</f>
        <v/>
      </c>
      <c r="DD231" s="17" t="str">
        <f>IF(ISNA(VLOOKUP(BX117,'JOURNÉE 1'!$C$106:$AP$123,1,FALSE)),"",VLOOKUP(BX117,'JOURNÉE 1'!$C$106:$AP$123,1,FALSE))</f>
        <v/>
      </c>
      <c r="DE231" s="7" t="str">
        <f t="array" ref="DE231">IFERROR(INDEX(DD$201:DD$218,SMALL(IF(FREQUENCY(IF(DD$201:DD$236&lt;&gt;"",MATCH(DD$201:DD$236,DD$201:DD$236,0),""),ROW(DD$201:DD$236)-201)&gt;1,ROW(DD$201:DD$236)-201,""),ROW(A31))),"")</f>
        <v/>
      </c>
      <c r="DF231" s="468" t="str">
        <f t="array" ref="DF231">IF(DE231="","",MIN(IF(CZ$201:CZ$236=$DE231,DB$201:DB$236,"")))</f>
        <v/>
      </c>
      <c r="DG231" s="7" t="str">
        <f t="array" ref="DG231">IF(DE231="","",MIN(IF(CZ$201:CZ$236=$DE231,DC$201:DC$236,"")))</f>
        <v/>
      </c>
      <c r="DH231" s="7" t="str">
        <f>IF(ISNA(VLOOKUP(DD231,'JOURNÉE 2'!$C$106:$V$123,16,FALSE)),"",VLOOKUP(DD231,'JOURNÉE 2'!$C$106:$V$123,16,FALSE))</f>
        <v/>
      </c>
      <c r="DI231" s="7" t="str">
        <f>IF(ISNA(VLOOKUP(DD231,'JOURNÉE 2'!$C$106:$AJ$123,26,FALSE)),"",VLOOKUP(DD231,'JOURNÉE 2'!$C$106:$AJ$123,26,FALSE))</f>
        <v/>
      </c>
      <c r="DJ231" s="7" t="str">
        <f t="shared" si="24"/>
        <v/>
      </c>
      <c r="DK231" s="7" t="str">
        <f t="shared" si="25"/>
        <v/>
      </c>
      <c r="DL231" s="7" t="str">
        <f t="shared" si="26"/>
        <v/>
      </c>
      <c r="DM231" s="468" t="str">
        <f t="shared" si="27"/>
        <v/>
      </c>
      <c r="DN231" s="7" t="str">
        <f t="shared" si="28"/>
        <v/>
      </c>
      <c r="DO231" s="7"/>
      <c r="DP231" s="7"/>
      <c r="DQ231" s="7"/>
      <c r="DR231" s="11"/>
      <c r="DS231" s="475"/>
      <c r="DT231" s="7"/>
      <c r="DU231" s="7"/>
      <c r="DV231" s="7" t="str">
        <f>IF(DT231="","",IF(DT231=0,"",IF(DT231="AB","",RANK(DT231,$DT$9:$DT$151,1)+COUNTIF($DT$9:DT231,DT231)-1)))</f>
        <v/>
      </c>
      <c r="DW231" s="7"/>
      <c r="DX231" s="7"/>
      <c r="DY231" s="7"/>
      <c r="DZ231" s="7"/>
      <c r="EA231" s="7" t="str">
        <f>IF(DY231="","",IF(DY231=0,"",IF(DY231="AB","",RANK(DY231,$DY$9:$DY$151,1)+COUNTIF($DY$9:DY231,DY231)-1)))</f>
        <v/>
      </c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</row>
    <row r="232" spans="1:163" ht="15.75" customHeight="1" x14ac:dyDescent="0.4">
      <c r="A232" s="1639"/>
      <c r="B232" s="1483"/>
      <c r="C232" s="232" t="str">
        <f>IF(ISBLANK('JOURNÉE 2'!C233),"",'JOURNÉE 2'!C233)</f>
        <v/>
      </c>
      <c r="D232" s="98" t="str">
        <f>IF(ISBLANK('JOURNÉE 2'!D233),"",'JOURNÉE 2'!D233)</f>
        <v/>
      </c>
      <c r="E232" s="98" t="str">
        <f>IF(ISBLANK('JOURNÉE 2'!E233),"",'JOURNÉE 2'!E233)</f>
        <v/>
      </c>
      <c r="F232" s="87" t="str">
        <f>IF(ISBLANK('JOURNÉE 2'!F233),"",'JOURNÉE 2'!F233)</f>
        <v/>
      </c>
      <c r="G232" s="87" t="str">
        <f>IF(ISBLANK('JOURNÉE 2'!G233),"",'JOURNÉE 2'!G233)</f>
        <v/>
      </c>
      <c r="H232" s="470" t="str">
        <f>IF(ISBLANK('JOURNÉE 2'!I233),"",'JOURNÉE 2'!I233)</f>
        <v/>
      </c>
      <c r="I232" s="1833"/>
      <c r="J232" s="1465"/>
      <c r="K232" s="1465"/>
      <c r="L232" s="1465"/>
      <c r="M232" s="87"/>
      <c r="N232" s="87"/>
      <c r="O232" s="87"/>
      <c r="P232" s="91"/>
      <c r="Q232" s="1847"/>
      <c r="R232" s="1465"/>
      <c r="S232" s="1465"/>
      <c r="T232" s="1465"/>
      <c r="U232" s="1465"/>
      <c r="V232" s="1465"/>
      <c r="W232" s="279" t="str">
        <f>IF(ISBLANK('JOURNÉE 2'!U233),"",'JOURNÉE 2'!U233)</f>
        <v/>
      </c>
      <c r="X232" s="83" t="str">
        <f t="shared" si="0"/>
        <v/>
      </c>
      <c r="Y232" s="140" t="str">
        <f>IF('JOURNÉE 1'!AB233=0,"",'JOURNÉE 1'!AB233)</f>
        <v/>
      </c>
      <c r="Z232" s="83" t="str">
        <f t="shared" si="1"/>
        <v/>
      </c>
      <c r="AA232" s="83" t="str">
        <f t="shared" si="81"/>
        <v/>
      </c>
      <c r="AB232" s="118" t="str">
        <f t="shared" si="82"/>
        <v/>
      </c>
      <c r="AC232" s="83" t="str">
        <f t="shared" si="3"/>
        <v/>
      </c>
      <c r="AD232" s="83" t="str">
        <f>IF('JOURNÉE 1'!AG233="","",'JOURNÉE 1'!AG233)</f>
        <v/>
      </c>
      <c r="AE232" s="455" t="str">
        <f t="shared" si="4"/>
        <v/>
      </c>
      <c r="AF232" s="85" t="str">
        <f t="shared" si="76"/>
        <v/>
      </c>
      <c r="AG232" s="85" t="str">
        <f t="shared" si="6"/>
        <v/>
      </c>
      <c r="AH232" s="85"/>
      <c r="AI232" s="85"/>
      <c r="AJ232" s="87"/>
      <c r="AK232" s="136"/>
      <c r="AL232" s="276" t="str">
        <f t="shared" si="7"/>
        <v/>
      </c>
      <c r="AM232" s="87" t="str">
        <f t="shared" si="8"/>
        <v/>
      </c>
      <c r="AN232" s="471" t="str">
        <f t="shared" si="77"/>
        <v/>
      </c>
      <c r="AO232" s="471" t="str">
        <f t="shared" si="10"/>
        <v/>
      </c>
      <c r="AP232" s="457" t="str">
        <f t="shared" si="11"/>
        <v/>
      </c>
      <c r="AQ232" s="270" t="str">
        <f>IF('JOURNÉE 1'!AP233="","",'JOURNÉE 1'!AP233)</f>
        <v/>
      </c>
      <c r="AR232" s="270" t="str">
        <f>IF('JOURNÉE 1'!AT233="","",'JOURNÉE 1'!AT233)</f>
        <v/>
      </c>
      <c r="AS232" s="270" t="str">
        <f t="shared" si="61"/>
        <v/>
      </c>
      <c r="AT232" s="270" t="str">
        <f t="shared" si="13"/>
        <v/>
      </c>
      <c r="AU232" s="270"/>
      <c r="AV232" s="270"/>
      <c r="AW232" s="270"/>
      <c r="AX232" s="270"/>
      <c r="AY232" s="270" t="str">
        <f t="shared" si="78"/>
        <v/>
      </c>
      <c r="AZ232" s="271" t="str">
        <f t="shared" si="15"/>
        <v/>
      </c>
      <c r="BA232" s="272" t="str">
        <f t="shared" si="16"/>
        <v/>
      </c>
      <c r="BB232" s="319" t="str">
        <f t="shared" si="83"/>
        <v/>
      </c>
      <c r="BC232" s="472" t="str">
        <f t="shared" si="18"/>
        <v/>
      </c>
      <c r="BD232" s="319"/>
      <c r="BE232" s="278" t="str">
        <f t="shared" si="19"/>
        <v/>
      </c>
      <c r="BF232" s="1639"/>
      <c r="BG232" s="1639"/>
      <c r="BH232" s="1833"/>
      <c r="BI232" s="1465"/>
      <c r="BJ232" s="1849"/>
      <c r="BK232" s="277"/>
      <c r="BL232" s="11"/>
      <c r="BM232" s="1723"/>
      <c r="BN232" s="1528"/>
      <c r="BO232" s="1528"/>
      <c r="BP232" s="1528"/>
      <c r="BQ232" s="1528"/>
      <c r="BR232" s="1852"/>
      <c r="BS232" s="1528"/>
      <c r="BT232" s="1514"/>
      <c r="BU232" s="1528"/>
      <c r="BV232" s="1796"/>
      <c r="BW232" s="1798"/>
      <c r="BX232" s="474" t="str">
        <f t="shared" si="20"/>
        <v/>
      </c>
      <c r="BY232" s="475" t="str">
        <f>IF('JOURNÉE 1'!C233=0,"",'JOURNÉE 1'!C233)</f>
        <v/>
      </c>
      <c r="BZ232" s="7">
        <v>224</v>
      </c>
      <c r="CA232" s="1445" t="s">
        <v>1887</v>
      </c>
      <c r="CB232" s="1446">
        <v>36</v>
      </c>
      <c r="CC232" s="1447" t="s">
        <v>1905</v>
      </c>
      <c r="CD232" s="17" t="s">
        <v>731</v>
      </c>
      <c r="CE232" s="882" t="str">
        <f t="shared" si="79"/>
        <v>MAX3</v>
      </c>
      <c r="CF232" s="878" t="s">
        <v>288</v>
      </c>
      <c r="CG232" s="7"/>
      <c r="CH232" s="94"/>
      <c r="CI232" s="1301" t="str">
        <f>IF(ISNA(VLOOKUP(CA232,'JOURNÉE 1'!$C$10:$AC$257,27,FALSE)),"",VLOOKUP(CA232,'JOURNÉE 1'!$C$10:$AC$257,27,FALSE))</f>
        <v/>
      </c>
      <c r="CJ232" s="465" t="str">
        <f>IF(ISNA(VLOOKUP(CA232,'JOURNÉE 2'!$C$10:$V$259,20,FALSE)),"",VLOOKUP(CA232,'JOURNÉE 2'!$C$10:$V$259,20,FALSE))</f>
        <v/>
      </c>
      <c r="CK232" s="1263" t="str">
        <f t="shared" si="48"/>
        <v/>
      </c>
      <c r="CL232" s="1266" t="s">
        <v>2029</v>
      </c>
      <c r="CM232" s="476" t="s">
        <v>2029</v>
      </c>
      <c r="CN232" s="476" t="s">
        <v>2029</v>
      </c>
      <c r="CO232" s="476" t="s">
        <v>2029</v>
      </c>
      <c r="CP232" s="476"/>
      <c r="CQ232" s="476"/>
      <c r="CR232" s="476"/>
      <c r="CS232" s="476"/>
      <c r="CT232" s="476"/>
      <c r="CU232" s="477"/>
      <c r="CV232" s="476"/>
      <c r="CW232" s="1270"/>
      <c r="CX232" s="11"/>
      <c r="CY232" s="1551"/>
      <c r="CZ232" s="7" t="str">
        <f>IF('JOURNÉE 2'!C119="","",'JOURNÉE 2'!C119)</f>
        <v/>
      </c>
      <c r="DA232" s="7" t="str">
        <f t="shared" si="84"/>
        <v/>
      </c>
      <c r="DB232" s="7" t="str">
        <f>IF('JOURNÉE 2'!V119=0,"",'JOURNÉE 2'!V119)</f>
        <v/>
      </c>
      <c r="DC232" s="7" t="str">
        <f>IF('JOURNÉE 2'!AJ119=0,"",'JOURNÉE 2'!AJ119)</f>
        <v/>
      </c>
      <c r="DD232" s="17" t="str">
        <f>IF(ISNA(VLOOKUP(BX118,'JOURNÉE 1'!$C$106:$AP$123,1,FALSE)),"",VLOOKUP(BX118,'JOURNÉE 1'!$C$106:$AP$123,1,FALSE))</f>
        <v/>
      </c>
      <c r="DE232" s="7" t="str">
        <f t="array" ref="DE232">IFERROR(INDEX(DD$201:DD$218,SMALL(IF(FREQUENCY(IF(DD$201:DD$236&lt;&gt;"",MATCH(DD$201:DD$236,DD$201:DD$236,0),""),ROW(DD$201:DD$236)-201)&gt;1,ROW(DD$201:DD$236)-201,""),ROW(A32))),"")</f>
        <v/>
      </c>
      <c r="DF232" s="468" t="str">
        <f t="array" ref="DF232">IF(DE232="","",MIN(IF(CZ$201:CZ$236=$DE232,DB$201:DB$236,"")))</f>
        <v/>
      </c>
      <c r="DG232" s="7" t="str">
        <f t="array" ref="DG232">IF(DE232="","",MIN(IF(CZ$201:CZ$236=$DE232,DC$201:DC$236,"")))</f>
        <v/>
      </c>
      <c r="DH232" s="7" t="str">
        <f>IF(ISNA(VLOOKUP(DD232,'JOURNÉE 2'!$C$106:$V$123,16,FALSE)),"",VLOOKUP(DD232,'JOURNÉE 2'!$C$106:$V$123,16,FALSE))</f>
        <v/>
      </c>
      <c r="DI232" s="7" t="str">
        <f>IF(ISNA(VLOOKUP(DD232,'JOURNÉE 2'!$C$106:$AJ$123,26,FALSE)),"",VLOOKUP(DD232,'JOURNÉE 2'!$C$106:$AJ$123,26,FALSE))</f>
        <v/>
      </c>
      <c r="DJ232" s="7" t="str">
        <f t="shared" si="24"/>
        <v/>
      </c>
      <c r="DK232" s="7" t="str">
        <f t="shared" si="25"/>
        <v/>
      </c>
      <c r="DL232" s="7" t="str">
        <f t="shared" si="26"/>
        <v/>
      </c>
      <c r="DM232" s="468" t="str">
        <f t="shared" si="27"/>
        <v/>
      </c>
      <c r="DN232" s="7" t="str">
        <f t="shared" si="28"/>
        <v/>
      </c>
      <c r="DO232" s="7"/>
      <c r="DP232" s="7"/>
      <c r="DQ232" s="7"/>
      <c r="DR232" s="11"/>
      <c r="DS232" s="475"/>
      <c r="DT232" s="7"/>
      <c r="DU232" s="7"/>
      <c r="DV232" s="7" t="str">
        <f>IF(DT232="","",IF(DT232=0,"",IF(DT232="AB","",RANK(DT232,$DT$9:$DT$151,1)+COUNTIF($DT$9:DT232,DT232)-1)))</f>
        <v/>
      </c>
      <c r="DW232" s="7"/>
      <c r="DX232" s="7"/>
      <c r="DY232" s="7"/>
      <c r="DZ232" s="7"/>
      <c r="EA232" s="7" t="str">
        <f>IF(DY232="","",IF(DY232=0,"",IF(DY232="AB","",RANK(DY232,$DY$9:$DY$151,1)+COUNTIF($DY$9:DY232,DY232)-1)))</f>
        <v/>
      </c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</row>
    <row r="233" spans="1:163" ht="15.75" customHeight="1" x14ac:dyDescent="0.4">
      <c r="A233" s="1639"/>
      <c r="B233" s="1830"/>
      <c r="C233" s="232" t="str">
        <f>IF(ISBLANK('JOURNÉE 2'!C234),"",'JOURNÉE 2'!C234)</f>
        <v/>
      </c>
      <c r="D233" s="98" t="str">
        <f>IF(ISBLANK('JOURNÉE 2'!D234),"",'JOURNÉE 2'!D234)</f>
        <v/>
      </c>
      <c r="E233" s="98" t="str">
        <f>IF(ISBLANK('JOURNÉE 2'!E234),"",'JOURNÉE 2'!E234)</f>
        <v/>
      </c>
      <c r="F233" s="87" t="str">
        <f>IF(ISBLANK('JOURNÉE 2'!F234),"",'JOURNÉE 2'!F234)</f>
        <v/>
      </c>
      <c r="G233" s="87" t="str">
        <f>IF(ISBLANK('JOURNÉE 2'!G234),"",'JOURNÉE 2'!G234)</f>
        <v/>
      </c>
      <c r="H233" s="470" t="str">
        <f>IF(ISBLANK('JOURNÉE 2'!I234),"",'JOURNÉE 2'!I234)</f>
        <v/>
      </c>
      <c r="I233" s="1823" t="str">
        <f>IF(ISBLANK('JOURNÉE 2'!K234),"",'JOURNÉE 2'!K234)</f>
        <v/>
      </c>
      <c r="J233" s="1815" t="str">
        <f>IF(OR(I233="",I233=0,I233=999),"",I233)</f>
        <v/>
      </c>
      <c r="K233" s="1815" t="str">
        <f>IF('JOURNÉE 1'!K234=0,"",'JOURNÉE 1'!K234)</f>
        <v/>
      </c>
      <c r="L233" s="1815" t="str">
        <f>IF(OR(K233="",K233=0,K233=999),"",K233)</f>
        <v/>
      </c>
      <c r="M233" s="87"/>
      <c r="N233" s="87"/>
      <c r="O233" s="87"/>
      <c r="P233" s="91"/>
      <c r="Q233" s="1846" t="str">
        <f>IF(I233="","",I233-$BE$5)</f>
        <v/>
      </c>
      <c r="R233" s="1815" t="str">
        <f>IF(I233="","",RANK(I233,($I$9:$K$260),1))</f>
        <v/>
      </c>
      <c r="S233" s="1815" t="str">
        <f>IF(R233&gt;20,"",IF(R233&lt;=190,40-((R233-1)*2),1))</f>
        <v/>
      </c>
      <c r="T233" s="1485" t="str">
        <f>IF(OR(I233=""),"",RANK(I233,($I$213:$I$240),1))</f>
        <v/>
      </c>
      <c r="U233" s="1485" t="str">
        <f>IF(OR(K233=""),"",RANK(K233,($K$213:$K$240),1))</f>
        <v/>
      </c>
      <c r="V233" s="1485" t="str">
        <f>IF(T233="","",IF(T233&gt;3,"",IF(T233=1,I233,IF(T233=2,I233,IF(T233=3,I233)))))</f>
        <v/>
      </c>
      <c r="W233" s="279" t="str">
        <f>IF(ISBLANK('JOURNÉE 2'!U234),"",'JOURNÉE 2'!U234)</f>
        <v/>
      </c>
      <c r="X233" s="83" t="str">
        <f t="shared" si="0"/>
        <v/>
      </c>
      <c r="Y233" s="140" t="str">
        <f>IF('JOURNÉE 1'!AB234=0,"",'JOURNÉE 1'!AB234)</f>
        <v/>
      </c>
      <c r="Z233" s="83" t="str">
        <f t="shared" si="1"/>
        <v/>
      </c>
      <c r="AA233" s="83" t="str">
        <f t="shared" si="81"/>
        <v/>
      </c>
      <c r="AB233" s="118" t="str">
        <f t="shared" si="82"/>
        <v/>
      </c>
      <c r="AC233" s="83" t="str">
        <f t="shared" si="3"/>
        <v/>
      </c>
      <c r="AD233" s="83" t="str">
        <f>IF('JOURNÉE 1'!AG234="","",'JOURNÉE 1'!AG234)</f>
        <v/>
      </c>
      <c r="AE233" s="455" t="str">
        <f t="shared" si="4"/>
        <v/>
      </c>
      <c r="AF233" s="471" t="str">
        <f t="shared" si="76"/>
        <v/>
      </c>
      <c r="AG233" s="471" t="str">
        <f t="shared" si="6"/>
        <v/>
      </c>
      <c r="AH233" s="471"/>
      <c r="AI233" s="471"/>
      <c r="AJ233" s="83"/>
      <c r="AK233" s="140"/>
      <c r="AL233" s="276" t="str">
        <f t="shared" si="7"/>
        <v/>
      </c>
      <c r="AM233" s="83" t="str">
        <f t="shared" si="8"/>
        <v/>
      </c>
      <c r="AN233" s="471" t="str">
        <f t="shared" si="77"/>
        <v/>
      </c>
      <c r="AO233" s="471" t="str">
        <f t="shared" si="10"/>
        <v/>
      </c>
      <c r="AP233" s="457" t="str">
        <f t="shared" si="11"/>
        <v/>
      </c>
      <c r="AQ233" s="270" t="str">
        <f>IF('JOURNÉE 1'!AP234="","",'JOURNÉE 1'!AP234)</f>
        <v/>
      </c>
      <c r="AR233" s="270" t="str">
        <f>IF('JOURNÉE 1'!AT234="","",'JOURNÉE 1'!AT234)</f>
        <v/>
      </c>
      <c r="AS233" s="270" t="str">
        <f t="shared" si="61"/>
        <v/>
      </c>
      <c r="AT233" s="270" t="str">
        <f t="shared" si="13"/>
        <v/>
      </c>
      <c r="AU233" s="270"/>
      <c r="AV233" s="270"/>
      <c r="AW233" s="270"/>
      <c r="AX233" s="270"/>
      <c r="AY233" s="270" t="str">
        <f t="shared" si="78"/>
        <v/>
      </c>
      <c r="AZ233" s="271" t="str">
        <f t="shared" si="15"/>
        <v/>
      </c>
      <c r="BA233" s="272" t="str">
        <f t="shared" si="16"/>
        <v/>
      </c>
      <c r="BB233" s="319" t="str">
        <f t="shared" si="83"/>
        <v/>
      </c>
      <c r="BC233" s="472" t="str">
        <f t="shared" si="18"/>
        <v/>
      </c>
      <c r="BD233" s="319"/>
      <c r="BE233" s="278" t="str">
        <f t="shared" si="19"/>
        <v/>
      </c>
      <c r="BF233" s="1639"/>
      <c r="BG233" s="1639"/>
      <c r="BH233" s="1823" t="str">
        <f>IF('JOURNÉE 1'!K234=0,"",'JOURNÉE 1'!K234)</f>
        <v/>
      </c>
      <c r="BI233" s="1815" t="str">
        <f>IF(ISBLANK('JOURNÉE 2'!K230),"",'JOURNÉE 2'!K230)</f>
        <v/>
      </c>
      <c r="BJ233" s="1817" t="str">
        <f>IF(BW233="","",BW233)</f>
        <v/>
      </c>
      <c r="BK233" s="483"/>
      <c r="BL233" s="11"/>
      <c r="BM233" s="1513" t="str">
        <f>IF(OR(C233="",C234=""),"",CONCATENATE(C233,C234))</f>
        <v/>
      </c>
      <c r="BN233" s="1606" t="str">
        <f>IF(OR('JOURNÉE 1'!C234="",'JOURNÉE 1'!C235=""),"",CONCATENATE('JOURNÉE 1'!C234,'JOURNÉE 1'!C235))</f>
        <v/>
      </c>
      <c r="BO233" s="1606" t="str">
        <f>IF(I233="","",I233)</f>
        <v/>
      </c>
      <c r="BP233" s="1855">
        <f>IF(ISNA(VLOOKUP(BM233,'JOURNÉE 1'!$BI$10:$BK$257,2,FALSE)),"",VLOOKUP(BM233,'JOURNÉE 1'!$BI$10:$BK$257,2,FALSE))</f>
        <v>0</v>
      </c>
      <c r="BQ233" s="1606" t="str">
        <f>IF(BO233="","",MIN(BO233:BP233))</f>
        <v/>
      </c>
      <c r="BR233" s="1851" t="str">
        <f>IF(BS233="","",MIN(BS233:BT233))</f>
        <v/>
      </c>
      <c r="BS233" s="1606" t="str">
        <f>IF('JOURNÉE 1'!L234=0,"",'JOURNÉE 1'!L234)</f>
        <v/>
      </c>
      <c r="BT233" s="1809" t="str">
        <f>IF(ISNA(VLOOKUP(BN233,'JOURNÉE 2'!$BE$10:$BF$257,2,FALSE)),"",VLOOKUP(BN233,'JOURNÉE 2'!$BE$10:$BF$257,2,FALSE))</f>
        <v/>
      </c>
      <c r="BU233" s="1606" t="str">
        <f>IF(BT233=BR233,"",BR233)</f>
        <v/>
      </c>
      <c r="BV233" s="1795" t="str">
        <f>IF(BP233=BQ233,"",BQ233)</f>
        <v/>
      </c>
      <c r="BW233" s="1797"/>
      <c r="BX233" s="474" t="str">
        <f t="shared" si="20"/>
        <v/>
      </c>
      <c r="BY233" s="475" t="str">
        <f>IF('JOURNÉE 1'!C234=0,"",'JOURNÉE 1'!C234)</f>
        <v/>
      </c>
      <c r="BZ233" s="7">
        <v>225</v>
      </c>
      <c r="CA233" s="1445" t="s">
        <v>1293</v>
      </c>
      <c r="CB233" s="1446">
        <v>36</v>
      </c>
      <c r="CC233" s="1447" t="s">
        <v>1303</v>
      </c>
      <c r="CD233" s="17" t="s">
        <v>731</v>
      </c>
      <c r="CE233" s="882" t="str">
        <f t="shared" si="79"/>
        <v>MAX3</v>
      </c>
      <c r="CF233" s="878" t="s">
        <v>292</v>
      </c>
      <c r="CG233" s="7"/>
      <c r="CH233" s="94"/>
      <c r="CI233" s="1301" t="str">
        <f>IF(ISNA(VLOOKUP(CA233,'JOURNÉE 1'!$C$10:$AC$257,27,FALSE)),"",VLOOKUP(CA233,'JOURNÉE 1'!$C$10:$AC$257,27,FALSE))</f>
        <v/>
      </c>
      <c r="CJ233" s="465" t="str">
        <f>IF(ISNA(VLOOKUP(CA233,'JOURNÉE 2'!$C$10:$V$259,20,FALSE)),"",VLOOKUP(CA233,'JOURNÉE 2'!$C$10:$V$259,20,FALSE))</f>
        <v/>
      </c>
      <c r="CK233" s="1263" t="str">
        <f t="shared" si="48"/>
        <v/>
      </c>
      <c r="CL233" s="1266" t="s">
        <v>2029</v>
      </c>
      <c r="CM233" s="476">
        <v>88</v>
      </c>
      <c r="CN233" s="476">
        <v>96</v>
      </c>
      <c r="CO233" s="476" t="s">
        <v>2029</v>
      </c>
      <c r="CP233" s="476"/>
      <c r="CQ233" s="476"/>
      <c r="CR233" s="476"/>
      <c r="CS233" s="476"/>
      <c r="CT233" s="476"/>
      <c r="CU233" s="477"/>
      <c r="CV233" s="476"/>
      <c r="CW233" s="1270"/>
      <c r="CX233" s="11"/>
      <c r="CY233" s="1551"/>
      <c r="CZ233" s="7" t="str">
        <f>IF('JOURNÉE 2'!C120="","",'JOURNÉE 2'!C120)</f>
        <v/>
      </c>
      <c r="DA233" s="7" t="str">
        <f t="shared" si="84"/>
        <v/>
      </c>
      <c r="DB233" s="7" t="str">
        <f>IF('JOURNÉE 2'!V120=0,"",'JOURNÉE 2'!V120)</f>
        <v/>
      </c>
      <c r="DC233" s="7" t="str">
        <f>IF('JOURNÉE 2'!AJ120=0,"",'JOURNÉE 2'!AJ120)</f>
        <v/>
      </c>
      <c r="DD233" s="17" t="str">
        <f>IF(ISNA(VLOOKUP(BX119,'JOURNÉE 1'!$C$106:$AP$123,1,FALSE)),"",VLOOKUP(BX119,'JOURNÉE 1'!$C$106:$AP$123,1,FALSE))</f>
        <v/>
      </c>
      <c r="DE233" s="7" t="str">
        <f t="array" ref="DE233">IFERROR(INDEX(DD$201:DD$218,SMALL(IF(FREQUENCY(IF(DD$201:DD$236&lt;&gt;"",MATCH(DD$201:DD$236,DD$201:DD$236,0),""),ROW(DD$201:DD$236)-201)&gt;1,ROW(DD$201:DD$236)-201,""),ROW(A33))),"")</f>
        <v/>
      </c>
      <c r="DF233" s="468" t="str">
        <f t="array" ref="DF233">IF(DE233="","",MIN(IF(CZ$201:CZ$236=$DE233,DB$201:DB$236,"")))</f>
        <v/>
      </c>
      <c r="DG233" s="7" t="str">
        <f t="array" ref="DG233">IF(DE233="","",MIN(IF(CZ$201:CZ$236=$DE233,DC$201:DC$236,"")))</f>
        <v/>
      </c>
      <c r="DH233" s="7" t="str">
        <f>IF(ISNA(VLOOKUP(DD233,'JOURNÉE 2'!$C$106:$V$123,16,FALSE)),"",VLOOKUP(DD233,'JOURNÉE 2'!$C$106:$V$123,16,FALSE))</f>
        <v/>
      </c>
      <c r="DI233" s="7" t="str">
        <f>IF(ISNA(VLOOKUP(DD233,'JOURNÉE 2'!$C$106:$AJ$123,26,FALSE)),"",VLOOKUP(DD233,'JOURNÉE 2'!$C$106:$AJ$123,26,FALSE))</f>
        <v/>
      </c>
      <c r="DJ233" s="7" t="str">
        <f t="shared" si="24"/>
        <v/>
      </c>
      <c r="DK233" s="7" t="str">
        <f t="shared" si="25"/>
        <v/>
      </c>
      <c r="DL233" s="7" t="str">
        <f t="shared" si="26"/>
        <v/>
      </c>
      <c r="DM233" s="468" t="str">
        <f t="shared" si="27"/>
        <v/>
      </c>
      <c r="DN233" s="7" t="str">
        <f t="shared" si="28"/>
        <v/>
      </c>
      <c r="DO233" s="7"/>
      <c r="DP233" s="7"/>
      <c r="DQ233" s="7"/>
      <c r="DR233" s="11"/>
      <c r="DS233" s="475"/>
      <c r="DT233" s="7"/>
      <c r="DU233" s="7"/>
      <c r="DV233" s="7" t="str">
        <f>IF(DT233="","",IF(DT233=0,"",IF(DT233="AB","",RANK(DT233,$DT$9:$DT$151,1)+COUNTIF($DT$9:DT233,DT233)-1)))</f>
        <v/>
      </c>
      <c r="DW233" s="7"/>
      <c r="DX233" s="7"/>
      <c r="DY233" s="7"/>
      <c r="DZ233" s="7"/>
      <c r="EA233" s="7" t="str">
        <f>IF(DY233="","",IF(DY233=0,"",IF(DY233="AB","",RANK(DY233,$DY$9:$DY$151,1)+COUNTIF($DY$9:DY233,DY233)-1)))</f>
        <v/>
      </c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</row>
    <row r="234" spans="1:163" ht="15.75" customHeight="1" x14ac:dyDescent="0.4">
      <c r="A234" s="1639"/>
      <c r="B234" s="1483"/>
      <c r="C234" s="232" t="str">
        <f>IF(ISBLANK('JOURNÉE 2'!C235),"",'JOURNÉE 2'!C235)</f>
        <v/>
      </c>
      <c r="D234" s="98" t="str">
        <f>IF(ISBLANK('JOURNÉE 2'!D235),"",'JOURNÉE 2'!D235)</f>
        <v/>
      </c>
      <c r="E234" s="98" t="str">
        <f>IF(ISBLANK('JOURNÉE 2'!E235),"",'JOURNÉE 2'!E235)</f>
        <v/>
      </c>
      <c r="F234" s="87" t="str">
        <f>IF(ISBLANK('JOURNÉE 2'!F235),"",'JOURNÉE 2'!F235)</f>
        <v/>
      </c>
      <c r="G234" s="87" t="str">
        <f>IF(ISBLANK('JOURNÉE 2'!G235),"",'JOURNÉE 2'!G235)</f>
        <v/>
      </c>
      <c r="H234" s="470" t="str">
        <f>IF(ISBLANK('JOURNÉE 2'!I235),"",'JOURNÉE 2'!I235)</f>
        <v/>
      </c>
      <c r="I234" s="1833"/>
      <c r="J234" s="1465"/>
      <c r="K234" s="1465"/>
      <c r="L234" s="1465"/>
      <c r="M234" s="87"/>
      <c r="N234" s="87"/>
      <c r="O234" s="87"/>
      <c r="P234" s="91"/>
      <c r="Q234" s="1847"/>
      <c r="R234" s="1465"/>
      <c r="S234" s="1465"/>
      <c r="T234" s="1465"/>
      <c r="U234" s="1465"/>
      <c r="V234" s="1465"/>
      <c r="W234" s="279" t="str">
        <f>IF(ISBLANK('JOURNÉE 2'!U235),"",'JOURNÉE 2'!U235)</f>
        <v/>
      </c>
      <c r="X234" s="83" t="str">
        <f t="shared" si="0"/>
        <v/>
      </c>
      <c r="Y234" s="140" t="str">
        <f>IF('JOURNÉE 1'!AB235=0,"",'JOURNÉE 1'!AB235)</f>
        <v/>
      </c>
      <c r="Z234" s="83" t="str">
        <f t="shared" si="1"/>
        <v/>
      </c>
      <c r="AA234" s="83" t="str">
        <f t="shared" si="81"/>
        <v/>
      </c>
      <c r="AB234" s="118" t="str">
        <f t="shared" si="82"/>
        <v/>
      </c>
      <c r="AC234" s="83" t="str">
        <f t="shared" si="3"/>
        <v/>
      </c>
      <c r="AD234" s="83" t="str">
        <f>IF('JOURNÉE 1'!AG235="","",'JOURNÉE 1'!AG235)</f>
        <v/>
      </c>
      <c r="AE234" s="455" t="str">
        <f t="shared" si="4"/>
        <v/>
      </c>
      <c r="AF234" s="471" t="str">
        <f t="shared" si="76"/>
        <v/>
      </c>
      <c r="AG234" s="471" t="str">
        <f t="shared" si="6"/>
        <v/>
      </c>
      <c r="AH234" s="471"/>
      <c r="AI234" s="471"/>
      <c r="AJ234" s="83"/>
      <c r="AK234" s="140"/>
      <c r="AL234" s="276" t="str">
        <f t="shared" si="7"/>
        <v/>
      </c>
      <c r="AM234" s="83" t="str">
        <f t="shared" si="8"/>
        <v/>
      </c>
      <c r="AN234" s="471" t="str">
        <f t="shared" si="77"/>
        <v/>
      </c>
      <c r="AO234" s="471" t="str">
        <f t="shared" si="10"/>
        <v/>
      </c>
      <c r="AP234" s="457" t="str">
        <f t="shared" si="11"/>
        <v/>
      </c>
      <c r="AQ234" s="270" t="str">
        <f>IF('JOURNÉE 1'!AP235="","",'JOURNÉE 1'!AP235)</f>
        <v/>
      </c>
      <c r="AR234" s="270" t="str">
        <f>IF('JOURNÉE 1'!AT235="","",'JOURNÉE 1'!AT235)</f>
        <v/>
      </c>
      <c r="AS234" s="270" t="str">
        <f t="shared" si="61"/>
        <v/>
      </c>
      <c r="AT234" s="270" t="str">
        <f t="shared" si="13"/>
        <v/>
      </c>
      <c r="AU234" s="270"/>
      <c r="AV234" s="270"/>
      <c r="AW234" s="270"/>
      <c r="AX234" s="270"/>
      <c r="AY234" s="270" t="str">
        <f t="shared" si="78"/>
        <v/>
      </c>
      <c r="AZ234" s="271" t="str">
        <f t="shared" si="15"/>
        <v/>
      </c>
      <c r="BA234" s="272" t="str">
        <f t="shared" si="16"/>
        <v/>
      </c>
      <c r="BB234" s="319" t="str">
        <f t="shared" si="83"/>
        <v/>
      </c>
      <c r="BC234" s="472" t="str">
        <f t="shared" si="18"/>
        <v/>
      </c>
      <c r="BD234" s="319"/>
      <c r="BE234" s="278" t="str">
        <f t="shared" si="19"/>
        <v/>
      </c>
      <c r="BF234" s="1639"/>
      <c r="BG234" s="1639"/>
      <c r="BH234" s="1833"/>
      <c r="BI234" s="1465"/>
      <c r="BJ234" s="1849"/>
      <c r="BK234" s="483"/>
      <c r="BL234" s="11"/>
      <c r="BM234" s="1723"/>
      <c r="BN234" s="1528"/>
      <c r="BO234" s="1528"/>
      <c r="BP234" s="1528"/>
      <c r="BQ234" s="1528"/>
      <c r="BR234" s="1852"/>
      <c r="BS234" s="1528"/>
      <c r="BT234" s="1514"/>
      <c r="BU234" s="1528"/>
      <c r="BV234" s="1796"/>
      <c r="BW234" s="1798"/>
      <c r="BX234" s="474" t="str">
        <f t="shared" si="20"/>
        <v/>
      </c>
      <c r="BY234" s="475" t="str">
        <f>IF('JOURNÉE 1'!C235=0,"",'JOURNÉE 1'!C235)</f>
        <v/>
      </c>
      <c r="BZ234" s="7">
        <v>226</v>
      </c>
      <c r="CA234" s="1445" t="s">
        <v>739</v>
      </c>
      <c r="CB234" s="1446">
        <v>9.1</v>
      </c>
      <c r="CC234" s="1447" t="s">
        <v>740</v>
      </c>
      <c r="CD234" s="17" t="s">
        <v>731</v>
      </c>
      <c r="CE234" s="882" t="str">
        <f t="shared" si="79"/>
        <v>MAX1</v>
      </c>
      <c r="CF234" s="878" t="s">
        <v>752</v>
      </c>
      <c r="CG234" s="7"/>
      <c r="CH234" s="94"/>
      <c r="CI234" s="1301" t="str">
        <f>IF(ISNA(VLOOKUP(CA234,'JOURNÉE 1'!$C$10:$AC$257,27,FALSE)),"",VLOOKUP(CA234,'JOURNÉE 1'!$C$10:$AC$257,27,FALSE))</f>
        <v/>
      </c>
      <c r="CJ234" s="465" t="str">
        <f>IF(ISNA(VLOOKUP(CA234,'JOURNÉE 2'!$C$10:$V$259,20,FALSE)),"",VLOOKUP(CA234,'JOURNÉE 2'!$C$10:$V$259,20,FALSE))</f>
        <v/>
      </c>
      <c r="CK234" s="1263" t="str">
        <f t="shared" si="48"/>
        <v/>
      </c>
      <c r="CL234" s="1266">
        <v>88</v>
      </c>
      <c r="CM234" s="476">
        <v>90</v>
      </c>
      <c r="CN234" s="476">
        <v>86</v>
      </c>
      <c r="CO234" s="476" t="s">
        <v>2029</v>
      </c>
      <c r="CP234" s="476"/>
      <c r="CQ234" s="476"/>
      <c r="CR234" s="476"/>
      <c r="CS234" s="476"/>
      <c r="CT234" s="476"/>
      <c r="CU234" s="477"/>
      <c r="CV234" s="476"/>
      <c r="CW234" s="1270"/>
      <c r="CX234" s="11"/>
      <c r="CY234" s="1551"/>
      <c r="CZ234" s="7" t="str">
        <f>IF('JOURNÉE 2'!C121="","",'JOURNÉE 2'!C121)</f>
        <v/>
      </c>
      <c r="DA234" s="7" t="str">
        <f t="shared" si="84"/>
        <v/>
      </c>
      <c r="DB234" s="7" t="str">
        <f>IF('JOURNÉE 2'!V121=0,"",'JOURNÉE 2'!V121)</f>
        <v/>
      </c>
      <c r="DC234" s="7" t="str">
        <f>IF('JOURNÉE 2'!AJ121=0,"",'JOURNÉE 2'!AJ121)</f>
        <v/>
      </c>
      <c r="DD234" s="17" t="str">
        <f>IF(ISNA(VLOOKUP(BX120,'JOURNÉE 1'!$C$106:$AP$123,1,FALSE)),"",VLOOKUP(BX120,'JOURNÉE 1'!$C$106:$AP$123,1,FALSE))</f>
        <v/>
      </c>
      <c r="DE234" s="7" t="str">
        <f t="array" ref="DE234">IFERROR(INDEX(DD$201:DD$218,SMALL(IF(FREQUENCY(IF(DD$201:DD$236&lt;&gt;"",MATCH(DD$201:DD$236,DD$201:DD$236,0),""),ROW(DD$201:DD$236)-201)&gt;1,ROW(DD$201:DD$236)-201,""),ROW(A34))),"")</f>
        <v/>
      </c>
      <c r="DF234" s="468" t="str">
        <f t="array" ref="DF234">IF(DE234="","",MIN(IF(CZ$201:CZ$236=$DE234,DB$201:DB$236,"")))</f>
        <v/>
      </c>
      <c r="DG234" s="7" t="str">
        <f t="array" ref="DG234">IF(DE234="","",MIN(IF(CZ$201:CZ$236=$DE234,DC$201:DC$236,"")))</f>
        <v/>
      </c>
      <c r="DH234" s="7" t="str">
        <f>IF(ISNA(VLOOKUP(DD234,'JOURNÉE 2'!$C$106:$V$123,16,FALSE)),"",VLOOKUP(DD234,'JOURNÉE 2'!$C$106:$V$123,16,FALSE))</f>
        <v/>
      </c>
      <c r="DI234" s="7" t="str">
        <f>IF(ISNA(VLOOKUP(DD234,'JOURNÉE 2'!$C$106:$AJ$123,26,FALSE)),"",VLOOKUP(DD234,'JOURNÉE 2'!$C$106:$AJ$123,26,FALSE))</f>
        <v/>
      </c>
      <c r="DJ234" s="7" t="str">
        <f t="shared" si="24"/>
        <v/>
      </c>
      <c r="DK234" s="7" t="str">
        <f t="shared" si="25"/>
        <v/>
      </c>
      <c r="DL234" s="7" t="str">
        <f t="shared" si="26"/>
        <v/>
      </c>
      <c r="DM234" s="468" t="str">
        <f t="shared" si="27"/>
        <v/>
      </c>
      <c r="DN234" s="7" t="str">
        <f t="shared" si="28"/>
        <v/>
      </c>
      <c r="DO234" s="7"/>
      <c r="DP234" s="7"/>
      <c r="DQ234" s="7"/>
      <c r="DR234" s="11"/>
      <c r="DS234" s="475"/>
      <c r="DT234" s="7"/>
      <c r="DU234" s="7"/>
      <c r="DV234" s="7" t="str">
        <f>IF(DT234="","",IF(DT234=0,"",IF(DT234="AB","",RANK(DT234,$DT$9:$DT$151,1)+COUNTIF($DT$9:DT234,DT234)-1)))</f>
        <v/>
      </c>
      <c r="DW234" s="7"/>
      <c r="DX234" s="7"/>
      <c r="DY234" s="7"/>
      <c r="DZ234" s="7"/>
      <c r="EA234" s="7" t="str">
        <f>IF(DY234="","",IF(DY234=0,"",IF(DY234="AB","",RANK(DY234,$DY$9:$DY$151,1)+COUNTIF($DY$9:DY234,DY234)-1)))</f>
        <v/>
      </c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</row>
    <row r="235" spans="1:163" ht="15.75" customHeight="1" x14ac:dyDescent="0.4">
      <c r="A235" s="1639"/>
      <c r="B235" s="1831"/>
      <c r="C235" s="232" t="str">
        <f>IF(ISBLANK('JOURNÉE 2'!C236),"",'JOURNÉE 2'!C236)</f>
        <v/>
      </c>
      <c r="D235" s="98" t="str">
        <f>IF(ISBLANK('JOURNÉE 2'!D236),"",'JOURNÉE 2'!D236)</f>
        <v/>
      </c>
      <c r="E235" s="98" t="str">
        <f>IF(ISBLANK('JOURNÉE 2'!E236),"",'JOURNÉE 2'!E236)</f>
        <v/>
      </c>
      <c r="F235" s="87" t="str">
        <f>IF(ISBLANK('JOURNÉE 2'!F236),"",'JOURNÉE 2'!F236)</f>
        <v/>
      </c>
      <c r="G235" s="87" t="str">
        <f>IF(ISBLANK('JOURNÉE 2'!G236),"",'JOURNÉE 2'!G236)</f>
        <v/>
      </c>
      <c r="H235" s="470" t="str">
        <f>IF(ISBLANK('JOURNÉE 2'!I236),"",'JOURNÉE 2'!I236)</f>
        <v/>
      </c>
      <c r="I235" s="1834" t="str">
        <f>IF(ISBLANK('JOURNÉE 2'!K236),"",'JOURNÉE 2'!K236)</f>
        <v/>
      </c>
      <c r="J235" s="1466" t="str">
        <f>IF(OR(I235="",I235=0,I235=999),"",I235)</f>
        <v/>
      </c>
      <c r="K235" s="1466" t="str">
        <f>IF('JOURNÉE 1'!K236=0,"",'JOURNÉE 1'!K236)</f>
        <v/>
      </c>
      <c r="L235" s="1466" t="str">
        <f>IF(OR(K235="",K235=0,K235=999),"",K235)</f>
        <v/>
      </c>
      <c r="M235" s="87"/>
      <c r="N235" s="87"/>
      <c r="O235" s="87"/>
      <c r="P235" s="91"/>
      <c r="Q235" s="1825" t="str">
        <f>IF(I235="","",I235-$BE$5)</f>
        <v/>
      </c>
      <c r="R235" s="1466" t="str">
        <f>IF(I235="","",RANK(I235,($I$9:$K$260),1))</f>
        <v/>
      </c>
      <c r="S235" s="1466" t="str">
        <f>IF(R235&gt;20,"",IF(R235&lt;=190,40-((R235-1)*2),1))</f>
        <v/>
      </c>
      <c r="T235" s="1485" t="str">
        <f>IF(OR(I235=""),"",RANK(I235,($I$213:$I$240),1))</f>
        <v/>
      </c>
      <c r="U235" s="1485" t="str">
        <f>IF(OR(K235=""),"",RANK(K235,($K$213:$K$240),1))</f>
        <v/>
      </c>
      <c r="V235" s="1485" t="str">
        <f>IF(T235="","",IF(T235&gt;3,"",IF(T235=1,I235,IF(T235=2,I235,IF(T235=3,I235)))))</f>
        <v/>
      </c>
      <c r="W235" s="279" t="str">
        <f>IF(ISBLANK('JOURNÉE 2'!U236),"",'JOURNÉE 2'!U236)</f>
        <v/>
      </c>
      <c r="X235" s="83" t="str">
        <f t="shared" si="0"/>
        <v/>
      </c>
      <c r="Y235" s="140" t="str">
        <f>IF('JOURNÉE 1'!AB236=0,"",'JOURNÉE 1'!AB236)</f>
        <v/>
      </c>
      <c r="Z235" s="83" t="str">
        <f t="shared" si="1"/>
        <v/>
      </c>
      <c r="AA235" s="83" t="str">
        <f t="shared" si="81"/>
        <v/>
      </c>
      <c r="AB235" s="118" t="str">
        <f t="shared" si="82"/>
        <v/>
      </c>
      <c r="AC235" s="83" t="str">
        <f t="shared" si="3"/>
        <v/>
      </c>
      <c r="AD235" s="83" t="str">
        <f>IF('JOURNÉE 1'!AG236="","",'JOURNÉE 1'!AG236)</f>
        <v/>
      </c>
      <c r="AE235" s="455" t="str">
        <f t="shared" si="4"/>
        <v/>
      </c>
      <c r="AF235" s="85" t="str">
        <f t="shared" si="76"/>
        <v/>
      </c>
      <c r="AG235" s="85" t="str">
        <f t="shared" si="6"/>
        <v/>
      </c>
      <c r="AH235" s="85"/>
      <c r="AI235" s="85"/>
      <c r="AJ235" s="87"/>
      <c r="AK235" s="136"/>
      <c r="AL235" s="276" t="str">
        <f t="shared" si="7"/>
        <v/>
      </c>
      <c r="AM235" s="87" t="str">
        <f t="shared" si="8"/>
        <v/>
      </c>
      <c r="AN235" s="471" t="str">
        <f t="shared" si="77"/>
        <v/>
      </c>
      <c r="AO235" s="471" t="str">
        <f t="shared" si="10"/>
        <v/>
      </c>
      <c r="AP235" s="457" t="str">
        <f t="shared" si="11"/>
        <v/>
      </c>
      <c r="AQ235" s="270" t="str">
        <f>IF('JOURNÉE 1'!AP236="","",'JOURNÉE 1'!AP236)</f>
        <v/>
      </c>
      <c r="AR235" s="270" t="str">
        <f>IF('JOURNÉE 1'!AT236="","",'JOURNÉE 1'!AT236)</f>
        <v/>
      </c>
      <c r="AS235" s="270" t="str">
        <f t="shared" si="61"/>
        <v/>
      </c>
      <c r="AT235" s="270" t="str">
        <f t="shared" si="13"/>
        <v/>
      </c>
      <c r="AU235" s="270"/>
      <c r="AV235" s="270"/>
      <c r="AW235" s="313"/>
      <c r="AX235" s="270"/>
      <c r="AY235" s="270" t="str">
        <f t="shared" si="78"/>
        <v/>
      </c>
      <c r="AZ235" s="271" t="str">
        <f t="shared" si="15"/>
        <v/>
      </c>
      <c r="BA235" s="272" t="str">
        <f t="shared" si="16"/>
        <v/>
      </c>
      <c r="BB235" s="319" t="str">
        <f t="shared" si="83"/>
        <v/>
      </c>
      <c r="BC235" s="472" t="str">
        <f t="shared" si="18"/>
        <v/>
      </c>
      <c r="BD235" s="319"/>
      <c r="BE235" s="278" t="str">
        <f t="shared" si="19"/>
        <v/>
      </c>
      <c r="BF235" s="1639"/>
      <c r="BG235" s="1639"/>
      <c r="BH235" s="1823" t="str">
        <f>IF('JOURNÉE 1'!K236=0,"",'JOURNÉE 1'!K236)</f>
        <v/>
      </c>
      <c r="BI235" s="1815" t="str">
        <f>IF(ISBLANK('JOURNÉE 2'!K232),"",'JOURNÉE 2'!K232)</f>
        <v/>
      </c>
      <c r="BJ235" s="1817" t="str">
        <f>IF(BW235="","",BW235)</f>
        <v/>
      </c>
      <c r="BK235" s="277"/>
      <c r="BL235" s="11"/>
      <c r="BM235" s="1513" t="str">
        <f>IF(OR(C235="",C236=""),"",CONCATENATE(C235,C236))</f>
        <v/>
      </c>
      <c r="BN235" s="1606" t="str">
        <f>IF(OR('JOURNÉE 1'!C236="",'JOURNÉE 1'!C237=""),"",CONCATENATE('JOURNÉE 1'!C236,'JOURNÉE 1'!C237))</f>
        <v/>
      </c>
      <c r="BO235" s="1606" t="str">
        <f>IF(I235="","",I235)</f>
        <v/>
      </c>
      <c r="BP235" s="1855">
        <f>IF(ISNA(VLOOKUP(BM235,'JOURNÉE 1'!$BI$10:$BK$257,2,FALSE)),"",VLOOKUP(BM235,'JOURNÉE 1'!$BI$10:$BK$257,2,FALSE))</f>
        <v>0</v>
      </c>
      <c r="BQ235" s="1606" t="str">
        <f>IF(BO235="","",MIN(BO235:BP235))</f>
        <v/>
      </c>
      <c r="BR235" s="1851" t="str">
        <f>IF(BS235="","",MIN(BS235:BT235))</f>
        <v/>
      </c>
      <c r="BS235" s="1606" t="str">
        <f>IF('JOURNÉE 1'!L236=0,"",'JOURNÉE 1'!L236)</f>
        <v/>
      </c>
      <c r="BT235" s="1809" t="str">
        <f>IF(ISNA(VLOOKUP(BN235,'JOURNÉE 2'!$BE$10:$BF$257,2,FALSE)),"",VLOOKUP(BN235,'JOURNÉE 2'!$BE$10:$BF$257,2,FALSE))</f>
        <v/>
      </c>
      <c r="BU235" s="1606" t="str">
        <f>IF(BT235=BR235,"",BR235)</f>
        <v/>
      </c>
      <c r="BV235" s="1795" t="str">
        <f>IF(BP235=BQ235,"",BQ235)</f>
        <v/>
      </c>
      <c r="BW235" s="1797"/>
      <c r="BX235" s="474" t="str">
        <f t="shared" si="20"/>
        <v/>
      </c>
      <c r="BY235" s="475" t="str">
        <f>IF('JOURNÉE 1'!C236=0,"",'JOURNÉE 1'!C236)</f>
        <v/>
      </c>
      <c r="BZ235" s="7">
        <v>227</v>
      </c>
      <c r="CA235" s="1445" t="s">
        <v>741</v>
      </c>
      <c r="CB235" s="1446">
        <v>36</v>
      </c>
      <c r="CC235" s="1447" t="s">
        <v>742</v>
      </c>
      <c r="CD235" s="17" t="s">
        <v>731</v>
      </c>
      <c r="CE235" s="882" t="str">
        <f t="shared" si="79"/>
        <v>MAX3</v>
      </c>
      <c r="CF235" s="878" t="s">
        <v>754</v>
      </c>
      <c r="CG235" s="7"/>
      <c r="CH235" s="94"/>
      <c r="CI235" s="1301" t="str">
        <f>IF(ISNA(VLOOKUP(CA235,'JOURNÉE 1'!$C$10:$AC$257,27,FALSE)),"",VLOOKUP(CA235,'JOURNÉE 1'!$C$10:$AC$257,27,FALSE))</f>
        <v/>
      </c>
      <c r="CJ235" s="465" t="str">
        <f>IF(ISNA(VLOOKUP(CA235,'JOURNÉE 2'!$C$10:$V$259,20,FALSE)),"",VLOOKUP(CA235,'JOURNÉE 2'!$C$10:$V$259,20,FALSE))</f>
        <v/>
      </c>
      <c r="CK235" s="1263" t="str">
        <f t="shared" si="48"/>
        <v/>
      </c>
      <c r="CL235" s="1266" t="s">
        <v>2029</v>
      </c>
      <c r="CM235" s="476" t="s">
        <v>2029</v>
      </c>
      <c r="CN235" s="476" t="s">
        <v>2029</v>
      </c>
      <c r="CO235" s="476" t="s">
        <v>2029</v>
      </c>
      <c r="CP235" s="476"/>
      <c r="CQ235" s="476"/>
      <c r="CR235" s="476"/>
      <c r="CS235" s="476"/>
      <c r="CT235" s="476"/>
      <c r="CU235" s="477"/>
      <c r="CV235" s="476"/>
      <c r="CW235" s="1270"/>
      <c r="CX235" s="11"/>
      <c r="CY235" s="1551"/>
      <c r="CZ235" s="7" t="str">
        <f>IF('JOURNÉE 2'!C122="","",'JOURNÉE 2'!C122)</f>
        <v/>
      </c>
      <c r="DA235" s="7" t="str">
        <f t="shared" si="84"/>
        <v/>
      </c>
      <c r="DB235" s="7" t="str">
        <f>IF('JOURNÉE 2'!V122=0,"",'JOURNÉE 2'!V122)</f>
        <v/>
      </c>
      <c r="DC235" s="7" t="str">
        <f>IF('JOURNÉE 2'!AJ122=0,"",'JOURNÉE 2'!AJ122)</f>
        <v/>
      </c>
      <c r="DD235" s="17" t="str">
        <f>IF(ISNA(VLOOKUP(BX121,'JOURNÉE 1'!$C$106:$AP$123,1,FALSE)),"",VLOOKUP(BX121,'JOURNÉE 1'!$C$106:$AP$123,1,FALSE))</f>
        <v/>
      </c>
      <c r="DE235" s="7" t="str">
        <f t="array" ref="DE235">IFERROR(INDEX(DD$201:DD$218,SMALL(IF(FREQUENCY(IF(DD$201:DD$236&lt;&gt;"",MATCH(DD$201:DD$236,DD$201:DD$236,0),""),ROW(DD$201:DD$236)-201)&gt;1,ROW(DD$201:DD$236)-201,""),ROW(A35))),"")</f>
        <v/>
      </c>
      <c r="DF235" s="468" t="str">
        <f t="array" ref="DF235">IF(DE235="","",MIN(IF(CZ$201:CZ$236=$DE235,DB$201:DB$236,"")))</f>
        <v/>
      </c>
      <c r="DG235" s="7" t="str">
        <f t="array" ref="DG235">IF(DE235="","",MIN(IF(CZ$201:CZ$236=$DE235,DC$201:DC$236,"")))</f>
        <v/>
      </c>
      <c r="DH235" s="7" t="str">
        <f>IF(ISNA(VLOOKUP(DD235,'JOURNÉE 2'!$C$106:$V$123,16,FALSE)),"",VLOOKUP(DD235,'JOURNÉE 2'!$C$106:$V$123,16,FALSE))</f>
        <v/>
      </c>
      <c r="DI235" s="7" t="str">
        <f>IF(ISNA(VLOOKUP(DD235,'JOURNÉE 2'!$C$106:$AJ$123,26,FALSE)),"",VLOOKUP(DD235,'JOURNÉE 2'!$C$106:$AJ$123,26,FALSE))</f>
        <v/>
      </c>
      <c r="DJ235" s="7" t="str">
        <f t="shared" si="24"/>
        <v/>
      </c>
      <c r="DK235" s="7" t="str">
        <f t="shared" si="25"/>
        <v/>
      </c>
      <c r="DL235" s="7" t="str">
        <f t="shared" si="26"/>
        <v/>
      </c>
      <c r="DM235" s="468" t="str">
        <f t="shared" si="27"/>
        <v/>
      </c>
      <c r="DN235" s="7" t="str">
        <f t="shared" si="28"/>
        <v/>
      </c>
      <c r="DO235" s="7"/>
      <c r="DP235" s="7"/>
      <c r="DQ235" s="7"/>
      <c r="DR235" s="11"/>
      <c r="DS235" s="475"/>
      <c r="DT235" s="7"/>
      <c r="DU235" s="7"/>
      <c r="DV235" s="7" t="str">
        <f>IF(DT235="","",IF(DT235=0,"",IF(DT235="AB","",RANK(DT235,$DT$9:$DT$151,1)+COUNTIF($DT$9:DT235,DT235)-1)))</f>
        <v/>
      </c>
      <c r="DW235" s="7"/>
      <c r="DX235" s="7"/>
      <c r="DY235" s="7"/>
      <c r="DZ235" s="7"/>
      <c r="EA235" s="7" t="str">
        <f>IF(DY235="","",IF(DY235=0,"",IF(DY235="AB","",RANK(DY235,$DY$9:$DY$151,1)+COUNTIF($DY$9:DY235,DY235)-1)))</f>
        <v/>
      </c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</row>
    <row r="236" spans="1:163" ht="15.75" customHeight="1" thickBot="1" x14ac:dyDescent="0.45">
      <c r="A236" s="1639"/>
      <c r="B236" s="1483"/>
      <c r="C236" s="232" t="str">
        <f>IF(ISBLANK('JOURNÉE 2'!C237),"",'JOURNÉE 2'!C237)</f>
        <v/>
      </c>
      <c r="D236" s="98" t="str">
        <f>IF(ISBLANK('JOURNÉE 2'!D237),"",'JOURNÉE 2'!D237)</f>
        <v/>
      </c>
      <c r="E236" s="98" t="str">
        <f>IF(ISBLANK('JOURNÉE 2'!E237),"",'JOURNÉE 2'!E237)</f>
        <v/>
      </c>
      <c r="F236" s="87" t="str">
        <f>IF(ISBLANK('JOURNÉE 2'!F237),"",'JOURNÉE 2'!F237)</f>
        <v/>
      </c>
      <c r="G236" s="87" t="str">
        <f>IF(ISBLANK('JOURNÉE 2'!G237),"",'JOURNÉE 2'!G237)</f>
        <v/>
      </c>
      <c r="H236" s="470" t="str">
        <f>IF(ISBLANK('JOURNÉE 2'!I237),"",'JOURNÉE 2'!I237)</f>
        <v/>
      </c>
      <c r="I236" s="1833"/>
      <c r="J236" s="1465"/>
      <c r="K236" s="1465"/>
      <c r="L236" s="1465"/>
      <c r="M236" s="87"/>
      <c r="N236" s="87"/>
      <c r="O236" s="87"/>
      <c r="P236" s="91"/>
      <c r="Q236" s="1847"/>
      <c r="R236" s="1465"/>
      <c r="S236" s="1465"/>
      <c r="T236" s="1465"/>
      <c r="U236" s="1465"/>
      <c r="V236" s="1465"/>
      <c r="W236" s="279" t="str">
        <f>IF(ISBLANK('JOURNÉE 2'!U237),"",'JOURNÉE 2'!U237)</f>
        <v/>
      </c>
      <c r="X236" s="83" t="str">
        <f t="shared" si="0"/>
        <v/>
      </c>
      <c r="Y236" s="140" t="str">
        <f>IF('JOURNÉE 1'!AB237=0,"",'JOURNÉE 1'!AB237)</f>
        <v/>
      </c>
      <c r="Z236" s="83" t="str">
        <f t="shared" si="1"/>
        <v/>
      </c>
      <c r="AA236" s="83" t="str">
        <f t="shared" si="81"/>
        <v/>
      </c>
      <c r="AB236" s="118" t="str">
        <f t="shared" si="82"/>
        <v/>
      </c>
      <c r="AC236" s="83" t="str">
        <f t="shared" si="3"/>
        <v/>
      </c>
      <c r="AD236" s="83" t="str">
        <f>IF('JOURNÉE 1'!AG237="","",'JOURNÉE 1'!AG237)</f>
        <v/>
      </c>
      <c r="AE236" s="455" t="str">
        <f t="shared" si="4"/>
        <v/>
      </c>
      <c r="AF236" s="85" t="str">
        <f t="shared" si="76"/>
        <v/>
      </c>
      <c r="AG236" s="85" t="str">
        <f t="shared" si="6"/>
        <v/>
      </c>
      <c r="AH236" s="85"/>
      <c r="AI236" s="85"/>
      <c r="AJ236" s="87"/>
      <c r="AK236" s="136"/>
      <c r="AL236" s="276" t="str">
        <f t="shared" si="7"/>
        <v/>
      </c>
      <c r="AM236" s="87" t="str">
        <f t="shared" si="8"/>
        <v/>
      </c>
      <c r="AN236" s="471" t="str">
        <f t="shared" si="77"/>
        <v/>
      </c>
      <c r="AO236" s="471" t="str">
        <f t="shared" si="10"/>
        <v/>
      </c>
      <c r="AP236" s="457" t="str">
        <f t="shared" si="11"/>
        <v/>
      </c>
      <c r="AQ236" s="270" t="str">
        <f>IF('JOURNÉE 1'!AP237="","",'JOURNÉE 1'!AP237)</f>
        <v/>
      </c>
      <c r="AR236" s="270" t="str">
        <f>IF('JOURNÉE 1'!AT237="","",'JOURNÉE 1'!AT237)</f>
        <v/>
      </c>
      <c r="AS236" s="270" t="str">
        <f t="shared" si="61"/>
        <v/>
      </c>
      <c r="AT236" s="270" t="str">
        <f t="shared" si="13"/>
        <v/>
      </c>
      <c r="AU236" s="270"/>
      <c r="AV236" s="286"/>
      <c r="AW236" s="313"/>
      <c r="AX236" s="270"/>
      <c r="AY236" s="270" t="str">
        <f t="shared" si="78"/>
        <v/>
      </c>
      <c r="AZ236" s="271" t="str">
        <f t="shared" si="15"/>
        <v/>
      </c>
      <c r="BA236" s="272" t="str">
        <f t="shared" si="16"/>
        <v/>
      </c>
      <c r="BB236" s="319" t="str">
        <f t="shared" si="83"/>
        <v/>
      </c>
      <c r="BC236" s="472" t="str">
        <f t="shared" si="18"/>
        <v/>
      </c>
      <c r="BD236" s="319"/>
      <c r="BE236" s="278" t="str">
        <f t="shared" si="19"/>
        <v/>
      </c>
      <c r="BF236" s="1639"/>
      <c r="BG236" s="1639"/>
      <c r="BH236" s="1833"/>
      <c r="BI236" s="1465"/>
      <c r="BJ236" s="1849"/>
      <c r="BK236" s="277"/>
      <c r="BL236" s="11"/>
      <c r="BM236" s="1723"/>
      <c r="BN236" s="1528"/>
      <c r="BO236" s="1528"/>
      <c r="BP236" s="1528"/>
      <c r="BQ236" s="1528"/>
      <c r="BR236" s="1852"/>
      <c r="BS236" s="1528"/>
      <c r="BT236" s="1514"/>
      <c r="BU236" s="1528"/>
      <c r="BV236" s="1796"/>
      <c r="BW236" s="1798"/>
      <c r="BX236" s="474" t="str">
        <f t="shared" si="20"/>
        <v/>
      </c>
      <c r="BY236" s="475" t="str">
        <f>IF('JOURNÉE 1'!C237=0,"",'JOURNÉE 1'!C237)</f>
        <v/>
      </c>
      <c r="BZ236" s="7">
        <v>228</v>
      </c>
      <c r="CA236" s="1445" t="s">
        <v>289</v>
      </c>
      <c r="CB236" s="1446">
        <v>0.8</v>
      </c>
      <c r="CC236" s="1447" t="s">
        <v>743</v>
      </c>
      <c r="CD236" s="17" t="s">
        <v>731</v>
      </c>
      <c r="CE236" s="882" t="str">
        <f t="shared" si="79"/>
        <v>MAX1</v>
      </c>
      <c r="CF236" s="878" t="s">
        <v>294</v>
      </c>
      <c r="CG236" s="7"/>
      <c r="CH236" s="94"/>
      <c r="CI236" s="1301" t="str">
        <f>IF(ISNA(VLOOKUP(CA236,'JOURNÉE 1'!$C$10:$AC$257,27,FALSE)),"",VLOOKUP(CA236,'JOURNÉE 1'!$C$10:$AC$257,27,FALSE))</f>
        <v/>
      </c>
      <c r="CJ236" s="465">
        <f>IF(ISNA(VLOOKUP(CA236,'JOURNÉE 2'!$C$10:$V$259,20,FALSE)),"",VLOOKUP(CA236,'JOURNÉE 2'!$C$10:$V$259,20,FALSE))</f>
        <v>67</v>
      </c>
      <c r="CK236" s="1263">
        <f t="shared" si="48"/>
        <v>67</v>
      </c>
      <c r="CL236" s="1266">
        <v>64</v>
      </c>
      <c r="CM236" s="476">
        <v>71</v>
      </c>
      <c r="CN236" s="476">
        <v>77</v>
      </c>
      <c r="CO236" s="476">
        <v>67</v>
      </c>
      <c r="CP236" s="476"/>
      <c r="CQ236" s="476"/>
      <c r="CR236" s="476"/>
      <c r="CS236" s="476"/>
      <c r="CT236" s="476"/>
      <c r="CU236" s="477"/>
      <c r="CV236" s="476"/>
      <c r="CW236" s="1270"/>
      <c r="CX236" s="11"/>
      <c r="CY236" s="1776"/>
      <c r="CZ236" s="252" t="str">
        <f>IF('JOURNÉE 2'!C123="","",'JOURNÉE 2'!C123)</f>
        <v/>
      </c>
      <c r="DA236" s="252" t="str">
        <f t="shared" si="84"/>
        <v/>
      </c>
      <c r="DB236" s="252" t="str">
        <f>IF('JOURNÉE 2'!V123=0,"",'JOURNÉE 2'!V123)</f>
        <v/>
      </c>
      <c r="DC236" s="252" t="str">
        <f>IF('JOURNÉE 2'!AJ123=0,"",'JOURNÉE 2'!AJ123)</f>
        <v/>
      </c>
      <c r="DD236" s="1021" t="str">
        <f>IF(ISNA(VLOOKUP(BX122,'JOURNÉE 1'!$C$106:$AP$123,1,FALSE)),"",VLOOKUP(BX122,'JOURNÉE 1'!$C$106:$AP$123,1,FALSE))</f>
        <v/>
      </c>
      <c r="DE236" s="252" t="str">
        <f t="array" ref="DE236">IFERROR(INDEX(DD$201:DD$218,SMALL(IF(FREQUENCY(IF(DD$201:DD$236&lt;&gt;"",MATCH(DD$201:DD$236,DD$201:DD$236,0),""),ROW(DD$201:DD$236)-201)&gt;1,ROW(DD$201:DD$236)-201,""),ROW(A36))),"")</f>
        <v/>
      </c>
      <c r="DF236" s="493" t="str">
        <f t="array" ref="DF236">IF(DE236="","",MIN(IF(CZ$201:CZ$236=$DE236,DB$201:DB$236,"")))</f>
        <v/>
      </c>
      <c r="DG236" s="252" t="str">
        <f t="array" ref="DG236">IF(DE236="","",MIN(IF(CZ$201:CZ$236=$DE236,DC$201:DC$236,"")))</f>
        <v/>
      </c>
      <c r="DH236" s="252" t="str">
        <f>IF(ISNA(VLOOKUP(DD236,'JOURNÉE 2'!$C$106:$V$123,16,FALSE)),"",VLOOKUP(DD236,'JOURNÉE 2'!$C$106:$V$123,16,FALSE))</f>
        <v/>
      </c>
      <c r="DI236" s="252" t="str">
        <f>IF(ISNA(VLOOKUP(DD236,'JOURNÉE 2'!$C$106:$AJ$123,26,FALSE)),"",VLOOKUP(DD236,'JOURNÉE 2'!$C$106:$AJ$123,26,FALSE))</f>
        <v/>
      </c>
      <c r="DJ236" s="252" t="str">
        <f t="shared" si="24"/>
        <v/>
      </c>
      <c r="DK236" s="252" t="str">
        <f t="shared" si="25"/>
        <v/>
      </c>
      <c r="DL236" s="252" t="str">
        <f t="shared" si="26"/>
        <v/>
      </c>
      <c r="DM236" s="502" t="str">
        <f t="shared" si="27"/>
        <v/>
      </c>
      <c r="DN236" s="252" t="str">
        <f t="shared" si="28"/>
        <v/>
      </c>
      <c r="DO236" s="252"/>
      <c r="DP236" s="252"/>
      <c r="DQ236" s="252"/>
      <c r="DR236" s="253"/>
      <c r="DS236" s="475"/>
      <c r="DT236" s="7"/>
      <c r="DU236" s="7"/>
      <c r="DV236" s="7" t="str">
        <f>IF(DT236="","",IF(DT236=0,"",IF(DT236="AB","",RANK(DT236,$DT$9:$DT$151,1)+COUNTIF($DT$9:DT236,DT236)-1)))</f>
        <v/>
      </c>
      <c r="DW236" s="7"/>
      <c r="DX236" s="7"/>
      <c r="DY236" s="7"/>
      <c r="DZ236" s="7"/>
      <c r="EA236" s="7" t="str">
        <f>IF(DY236="","",IF(DY236=0,"",IF(DY236="AB","",RANK(DY236,$DY$9:$DY$151,1)+COUNTIF($DY$9:DY236,DY236)-1)))</f>
        <v/>
      </c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</row>
    <row r="237" spans="1:163" ht="15.75" customHeight="1" x14ac:dyDescent="0.4">
      <c r="A237" s="1639"/>
      <c r="B237" s="1830"/>
      <c r="C237" s="232" t="str">
        <f>IF(ISBLANK('JOURNÉE 2'!C238),"",'JOURNÉE 2'!C238)</f>
        <v/>
      </c>
      <c r="D237" s="98" t="str">
        <f>IF(ISBLANK('JOURNÉE 2'!D238),"",'JOURNÉE 2'!D238)</f>
        <v/>
      </c>
      <c r="E237" s="98" t="str">
        <f>IF(ISBLANK('JOURNÉE 2'!E238),"",'JOURNÉE 2'!E238)</f>
        <v/>
      </c>
      <c r="F237" s="87" t="str">
        <f>IF(ISBLANK('JOURNÉE 2'!F238),"",'JOURNÉE 2'!F238)</f>
        <v/>
      </c>
      <c r="G237" s="87" t="str">
        <f>IF(ISBLANK('JOURNÉE 2'!G238),"",'JOURNÉE 2'!G238)</f>
        <v/>
      </c>
      <c r="H237" s="470" t="str">
        <f>IF(ISBLANK('JOURNÉE 2'!I238),"",'JOURNÉE 2'!I238)</f>
        <v/>
      </c>
      <c r="I237" s="1823" t="str">
        <f>IF(ISBLANK('JOURNÉE 2'!K238),"",'JOURNÉE 2'!K238)</f>
        <v/>
      </c>
      <c r="J237" s="1815" t="str">
        <f>IF(OR(I237="",I237=0,I237=999),"",I237)</f>
        <v/>
      </c>
      <c r="K237" s="1815" t="str">
        <f>IF('JOURNÉE 1'!K238=0,"",'JOURNÉE 1'!K238)</f>
        <v/>
      </c>
      <c r="L237" s="1815" t="str">
        <f>IF(OR(K237="",K237=0,K237=999),"",K237)</f>
        <v/>
      </c>
      <c r="M237" s="87"/>
      <c r="N237" s="87"/>
      <c r="O237" s="87"/>
      <c r="P237" s="91"/>
      <c r="Q237" s="1846" t="str">
        <f>IF(I237="","",I237-$BE$5)</f>
        <v/>
      </c>
      <c r="R237" s="1815" t="str">
        <f>IF(I237="","",RANK(I237,($I$9:$K$260),1))</f>
        <v/>
      </c>
      <c r="S237" s="1815" t="str">
        <f>IF(R237&gt;20,"",IF(R237&lt;=190,40-((R237-1)*2),1))</f>
        <v/>
      </c>
      <c r="T237" s="1485" t="str">
        <f>IF(OR(I237=""),"",RANK(I237,($I$213:$I$240),1))</f>
        <v/>
      </c>
      <c r="U237" s="1485" t="str">
        <f>IF(OR(K237=""),"",RANK(K237,($K$213:$K$240),1))</f>
        <v/>
      </c>
      <c r="V237" s="1485" t="str">
        <f>IF(T237="","",IF(T237&gt;3,"",IF(T237=1,I237,IF(T237=2,I237,IF(T237=3,I237)))))</f>
        <v/>
      </c>
      <c r="W237" s="279" t="str">
        <f>IF(ISBLANK('JOURNÉE 2'!U238),"",'JOURNÉE 2'!U238)</f>
        <v/>
      </c>
      <c r="X237" s="83" t="str">
        <f t="shared" si="0"/>
        <v/>
      </c>
      <c r="Y237" s="140" t="str">
        <f>IF('JOURNÉE 1'!AB238=0,"",'JOURNÉE 1'!AB238)</f>
        <v/>
      </c>
      <c r="Z237" s="83" t="str">
        <f t="shared" si="1"/>
        <v/>
      </c>
      <c r="AA237" s="83" t="str">
        <f t="shared" si="81"/>
        <v/>
      </c>
      <c r="AB237" s="118" t="str">
        <f t="shared" si="82"/>
        <v/>
      </c>
      <c r="AC237" s="83" t="str">
        <f t="shared" si="3"/>
        <v/>
      </c>
      <c r="AD237" s="83" t="str">
        <f>IF('JOURNÉE 1'!AG238="","",'JOURNÉE 1'!AG238)</f>
        <v/>
      </c>
      <c r="AE237" s="455" t="str">
        <f t="shared" si="4"/>
        <v/>
      </c>
      <c r="AF237" s="471" t="str">
        <f t="shared" si="76"/>
        <v/>
      </c>
      <c r="AG237" s="471" t="str">
        <f t="shared" si="6"/>
        <v/>
      </c>
      <c r="AH237" s="471"/>
      <c r="AI237" s="471"/>
      <c r="AJ237" s="83"/>
      <c r="AK237" s="140"/>
      <c r="AL237" s="276" t="str">
        <f t="shared" si="7"/>
        <v/>
      </c>
      <c r="AM237" s="83" t="str">
        <f t="shared" si="8"/>
        <v/>
      </c>
      <c r="AN237" s="471" t="str">
        <f t="shared" si="77"/>
        <v/>
      </c>
      <c r="AO237" s="471" t="str">
        <f t="shared" si="10"/>
        <v/>
      </c>
      <c r="AP237" s="457" t="str">
        <f t="shared" si="11"/>
        <v/>
      </c>
      <c r="AQ237" s="270" t="str">
        <f>IF('JOURNÉE 1'!AP238="","",'JOURNÉE 1'!AP238)</f>
        <v/>
      </c>
      <c r="AR237" s="270" t="str">
        <f>IF('JOURNÉE 1'!AT238="","",'JOURNÉE 1'!AT238)</f>
        <v/>
      </c>
      <c r="AS237" s="270" t="str">
        <f t="shared" si="61"/>
        <v/>
      </c>
      <c r="AT237" s="270" t="str">
        <f t="shared" si="13"/>
        <v/>
      </c>
      <c r="AU237" s="270"/>
      <c r="AV237" s="270"/>
      <c r="AW237" s="270"/>
      <c r="AX237" s="270"/>
      <c r="AY237" s="270" t="str">
        <f t="shared" si="78"/>
        <v/>
      </c>
      <c r="AZ237" s="271" t="str">
        <f t="shared" si="15"/>
        <v/>
      </c>
      <c r="BA237" s="272" t="str">
        <f t="shared" si="16"/>
        <v/>
      </c>
      <c r="BB237" s="319" t="str">
        <f t="shared" si="83"/>
        <v/>
      </c>
      <c r="BC237" s="472" t="str">
        <f t="shared" si="18"/>
        <v/>
      </c>
      <c r="BD237" s="319"/>
      <c r="BE237" s="278" t="str">
        <f t="shared" si="19"/>
        <v/>
      </c>
      <c r="BF237" s="1639"/>
      <c r="BG237" s="1639"/>
      <c r="BH237" s="1823" t="str">
        <f>IF('JOURNÉE 1'!K238=0,"",'JOURNÉE 1'!K238)</f>
        <v/>
      </c>
      <c r="BI237" s="1815" t="str">
        <f>IF(ISBLANK('JOURNÉE 2'!K234),"",'JOURNÉE 2'!K234)</f>
        <v/>
      </c>
      <c r="BJ237" s="1817" t="str">
        <f>IF(BW237="","",BW237)</f>
        <v/>
      </c>
      <c r="BK237" s="483"/>
      <c r="BL237" s="11"/>
      <c r="BM237" s="1513" t="str">
        <f>IF(OR(C237="",C238=""),"",CONCATENATE(C237,C238))</f>
        <v/>
      </c>
      <c r="BN237" s="1606" t="str">
        <f>IF(OR('JOURNÉE 1'!C238="",'JOURNÉE 1'!C239=""),"",CONCATENATE('JOURNÉE 1'!C238,'JOURNÉE 1'!C239))</f>
        <v/>
      </c>
      <c r="BO237" s="1606" t="str">
        <f>IF(I237="","",I237)</f>
        <v/>
      </c>
      <c r="BP237" s="1855">
        <f>IF(ISNA(VLOOKUP(BM237,'JOURNÉE 1'!$BI$10:$BK$257,2,FALSE)),"",VLOOKUP(BM237,'JOURNÉE 1'!$BI$10:$BK$257,2,FALSE))</f>
        <v>0</v>
      </c>
      <c r="BQ237" s="1606" t="str">
        <f>IF(BO237="","",MIN(BO237:BP237))</f>
        <v/>
      </c>
      <c r="BR237" s="1862" t="str">
        <f>IF(BS237="","",MIN(BS237:BT237))</f>
        <v/>
      </c>
      <c r="BS237" s="1606" t="str">
        <f>IF('JOURNÉE 1'!L238=0,"",'JOURNÉE 1'!L238)</f>
        <v/>
      </c>
      <c r="BT237" s="1809" t="str">
        <f>IF(ISNA(VLOOKUP(BN237,'JOURNÉE 2'!$BE$10:$BF$257,2,FALSE)),"",VLOOKUP(BN237,'JOURNÉE 2'!$BE$10:$BF$257,2,FALSE))</f>
        <v/>
      </c>
      <c r="BU237" s="1606" t="str">
        <f>IF(BT237=BR237,"",BR237)</f>
        <v/>
      </c>
      <c r="BV237" s="1795" t="str">
        <f>IF(BP237=BQ237,"",BQ237)</f>
        <v/>
      </c>
      <c r="BW237" s="1797"/>
      <c r="BX237" s="474" t="str">
        <f t="shared" si="20"/>
        <v/>
      </c>
      <c r="BY237" s="475" t="str">
        <f>IF('JOURNÉE 1'!C238=0,"",'JOURNÉE 1'!C238)</f>
        <v/>
      </c>
      <c r="BZ237" s="7">
        <v>229</v>
      </c>
      <c r="CA237" s="1445" t="s">
        <v>744</v>
      </c>
      <c r="CB237" s="1446">
        <v>17.5</v>
      </c>
      <c r="CC237" s="1447" t="s">
        <v>745</v>
      </c>
      <c r="CD237" s="17" t="s">
        <v>731</v>
      </c>
      <c r="CE237" s="882" t="str">
        <f t="shared" si="79"/>
        <v>MAX2</v>
      </c>
      <c r="CF237" s="878" t="s">
        <v>757</v>
      </c>
      <c r="CG237" s="7"/>
      <c r="CH237" s="94"/>
      <c r="CI237" s="1301" t="str">
        <f>IF(ISNA(VLOOKUP(CA237,'JOURNÉE 1'!$C$10:$AC$257,27,FALSE)),"",VLOOKUP(CA237,'JOURNÉE 1'!$C$10:$AC$257,27,FALSE))</f>
        <v/>
      </c>
      <c r="CJ237" s="465" t="str">
        <f>IF(ISNA(VLOOKUP(CA237,'JOURNÉE 2'!$C$10:$V$259,20,FALSE)),"",VLOOKUP(CA237,'JOURNÉE 2'!$C$10:$V$259,20,FALSE))</f>
        <v/>
      </c>
      <c r="CK237" s="1263" t="str">
        <f t="shared" si="48"/>
        <v/>
      </c>
      <c r="CL237" s="1266">
        <v>95</v>
      </c>
      <c r="CM237" s="476" t="s">
        <v>2029</v>
      </c>
      <c r="CN237" s="476" t="s">
        <v>2029</v>
      </c>
      <c r="CO237" s="476" t="s">
        <v>2029</v>
      </c>
      <c r="CP237" s="476"/>
      <c r="CQ237" s="476"/>
      <c r="CR237" s="476"/>
      <c r="CS237" s="476"/>
      <c r="CT237" s="476"/>
      <c r="CU237" s="477"/>
      <c r="CV237" s="476"/>
      <c r="CW237" s="1270"/>
      <c r="CX237" s="11"/>
      <c r="CY237" s="1792" t="s">
        <v>769</v>
      </c>
      <c r="CZ237" s="7" t="str">
        <f>IF('JOURNÉE 1'!C124="","",'JOURNÉE 1'!C124)</f>
        <v>44310.06.0086</v>
      </c>
      <c r="DA237" s="7" t="str">
        <f t="shared" si="84"/>
        <v>44310.06.0086-J2</v>
      </c>
      <c r="DB237" s="7">
        <f>IF('JOURNÉE 1'!AC124=0,"",'JOURNÉE 1'!AC124)</f>
        <v>75</v>
      </c>
      <c r="DC237" s="7">
        <f>IF('JOURNÉE 1'!AP124=0,"",'JOURNÉE 1'!AP124)</f>
        <v>62.8</v>
      </c>
      <c r="DD237" s="17" t="str">
        <f>IF(ISNA(VLOOKUP(BY123,'JOURNÉE 2'!$C$124:$AJ$149,1,FALSE)),"",VLOOKUP(BY123,'JOURNÉE 2'!$C$124:$AJ$149,1,FALSE))</f>
        <v/>
      </c>
      <c r="DE237" s="7" t="str">
        <f t="array" ref="DE237">IFERROR(INDEX(DD$237:DD$278,SMALL(IF(FREQUENCY(IF(DD$237:DD$304&lt;&gt;"",MATCH(DD$237:DD$304,DD$237:DD$304,0),""),ROW(DD$237:DD$304)-237)&gt;1,ROW(DD$237:DD$304)-237,""),ROW(A1))),"")</f>
        <v/>
      </c>
      <c r="DF237" s="468" t="str">
        <f t="array" ref="DF237">IF(DE237="","",MIN(IF(CZ$237:CZ$304=$DE237,DB$237:DB$304,"")))</f>
        <v/>
      </c>
      <c r="DG237" s="7" t="str">
        <f t="array" ref="DG237">IF(DE237="","",MIN(IF(CZ$237:CZ$304=$DE237,DC$237:DC$304,"")))</f>
        <v/>
      </c>
      <c r="DH237" s="7" t="str">
        <f>IF(ISNA(VLOOKUP(DD237,'JOURNÉE 1'!$C$124:$AC$149,24,FALSE)),"",VLOOKUP(DD237,'JOURNÉE 1'!$C$124:$AC$149,24,FALSE))</f>
        <v/>
      </c>
      <c r="DI237" s="7" t="str">
        <f>IF(ISNA(VLOOKUP(DD237,'JOURNÉE 1'!$C$124:$AP$149,35,FALSE)),"",VLOOKUP(DD237,'JOURNÉE 1'!$C$124:$AP$149,35,FALSE))</f>
        <v/>
      </c>
      <c r="DJ237" s="7" t="str">
        <f t="shared" si="24"/>
        <v>44310.06.0086</v>
      </c>
      <c r="DK237" s="7">
        <f t="shared" si="25"/>
        <v>75</v>
      </c>
      <c r="DL237" s="7" t="str">
        <f t="shared" si="26"/>
        <v/>
      </c>
      <c r="DM237" s="468">
        <f t="shared" si="27"/>
        <v>62.8</v>
      </c>
      <c r="DN237" s="7" t="str">
        <f t="shared" si="28"/>
        <v/>
      </c>
      <c r="DO237" s="7"/>
      <c r="DP237" s="219">
        <f ca="1">IF(COUNTIF($EN$9:$EN$112,"&gt;1")&lt;1,"",SMALL($EN$9:$EN$112,1+COUNTIF($EN$9:$EN$112,0)))</f>
        <v>75</v>
      </c>
      <c r="DQ237" s="219">
        <f ca="1">IF(COUNTIF($EQ$9:$EQ$128,"&gt;1")&lt;1,"",SMALL($EQ$9:$EQ$128,1+COUNTIF($EQ$9:$EQ$128,0)))</f>
        <v>61.2</v>
      </c>
      <c r="DR237" s="11" t="s">
        <v>770</v>
      </c>
      <c r="DS237" s="475"/>
      <c r="DT237" s="7"/>
      <c r="DU237" s="7"/>
      <c r="DV237" s="7" t="str">
        <f>IF(DT237="","",IF(DT237=0,"",IF(DT237="AB","",RANK(DT237,$DT$9:$DT$151,1)+COUNTIF($DT$9:DT237,DT237)-1)))</f>
        <v/>
      </c>
      <c r="DW237" s="7"/>
      <c r="DX237" s="7"/>
      <c r="DY237" s="7"/>
      <c r="DZ237" s="7"/>
      <c r="EA237" s="7" t="str">
        <f>IF(DY237="","",IF(DY237=0,"",IF(DY237="AB","",RANK(DY237,$DY$9:$DY$151,1)+COUNTIF($DY$9:DY237,DY237)-1)))</f>
        <v/>
      </c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</row>
    <row r="238" spans="1:163" ht="15.75" customHeight="1" x14ac:dyDescent="0.4">
      <c r="A238" s="1639"/>
      <c r="B238" s="1483"/>
      <c r="C238" s="232" t="str">
        <f>IF(ISBLANK('JOURNÉE 2'!C239),"",'JOURNÉE 2'!C239)</f>
        <v/>
      </c>
      <c r="D238" s="98" t="str">
        <f>IF(ISBLANK('JOURNÉE 2'!D239),"",'JOURNÉE 2'!D239)</f>
        <v/>
      </c>
      <c r="E238" s="98" t="str">
        <f>IF(ISBLANK('JOURNÉE 2'!E239),"",'JOURNÉE 2'!E239)</f>
        <v/>
      </c>
      <c r="F238" s="87" t="str">
        <f>IF(ISBLANK('JOURNÉE 2'!F239),"",'JOURNÉE 2'!F239)</f>
        <v/>
      </c>
      <c r="G238" s="87" t="str">
        <f>IF(ISBLANK('JOURNÉE 2'!G239),"",'JOURNÉE 2'!G239)</f>
        <v/>
      </c>
      <c r="H238" s="470" t="str">
        <f>IF(ISBLANK('JOURNÉE 2'!I239),"",'JOURNÉE 2'!I239)</f>
        <v/>
      </c>
      <c r="I238" s="1833"/>
      <c r="J238" s="1465"/>
      <c r="K238" s="1465"/>
      <c r="L238" s="1465"/>
      <c r="M238" s="87"/>
      <c r="N238" s="87"/>
      <c r="O238" s="87"/>
      <c r="P238" s="87"/>
      <c r="Q238" s="1847"/>
      <c r="R238" s="1465"/>
      <c r="S238" s="1465"/>
      <c r="T238" s="1465"/>
      <c r="U238" s="1465"/>
      <c r="V238" s="1465"/>
      <c r="W238" s="279" t="str">
        <f>IF(ISBLANK('JOURNÉE 2'!U239),"",'JOURNÉE 2'!U239)</f>
        <v/>
      </c>
      <c r="X238" s="83" t="str">
        <f t="shared" si="0"/>
        <v/>
      </c>
      <c r="Y238" s="140" t="str">
        <f>IF('JOURNÉE 1'!AB239=0,"",'JOURNÉE 1'!AB239)</f>
        <v/>
      </c>
      <c r="Z238" s="83" t="str">
        <f t="shared" si="1"/>
        <v/>
      </c>
      <c r="AA238" s="83" t="str">
        <f t="shared" si="81"/>
        <v/>
      </c>
      <c r="AB238" s="118" t="str">
        <f t="shared" si="82"/>
        <v/>
      </c>
      <c r="AC238" s="83" t="str">
        <f t="shared" si="3"/>
        <v/>
      </c>
      <c r="AD238" s="83" t="str">
        <f>IF('JOURNÉE 1'!AG239="","",'JOURNÉE 1'!AG239)</f>
        <v/>
      </c>
      <c r="AE238" s="455" t="str">
        <f t="shared" si="4"/>
        <v/>
      </c>
      <c r="AF238" s="471" t="str">
        <f t="shared" si="76"/>
        <v/>
      </c>
      <c r="AG238" s="471" t="str">
        <f t="shared" si="6"/>
        <v/>
      </c>
      <c r="AH238" s="471"/>
      <c r="AI238" s="471"/>
      <c r="AJ238" s="83"/>
      <c r="AK238" s="140"/>
      <c r="AL238" s="276" t="str">
        <f t="shared" si="7"/>
        <v/>
      </c>
      <c r="AM238" s="83" t="str">
        <f t="shared" si="8"/>
        <v/>
      </c>
      <c r="AN238" s="471" t="str">
        <f t="shared" si="77"/>
        <v/>
      </c>
      <c r="AO238" s="471" t="str">
        <f t="shared" si="10"/>
        <v/>
      </c>
      <c r="AP238" s="457" t="str">
        <f t="shared" si="11"/>
        <v/>
      </c>
      <c r="AQ238" s="270" t="str">
        <f>IF('JOURNÉE 1'!AP239="","",'JOURNÉE 1'!AP239)</f>
        <v/>
      </c>
      <c r="AR238" s="270" t="str">
        <f>IF('JOURNÉE 1'!AT239="","",'JOURNÉE 1'!AT239)</f>
        <v/>
      </c>
      <c r="AS238" s="270" t="str">
        <f t="shared" si="61"/>
        <v/>
      </c>
      <c r="AT238" s="270" t="str">
        <f t="shared" si="13"/>
        <v/>
      </c>
      <c r="AU238" s="270"/>
      <c r="AV238" s="285"/>
      <c r="AW238" s="332"/>
      <c r="AX238" s="284"/>
      <c r="AY238" s="270" t="str">
        <f t="shared" si="78"/>
        <v/>
      </c>
      <c r="AZ238" s="271" t="str">
        <f t="shared" si="15"/>
        <v/>
      </c>
      <c r="BA238" s="272" t="str">
        <f t="shared" si="16"/>
        <v/>
      </c>
      <c r="BB238" s="319" t="str">
        <f t="shared" si="83"/>
        <v/>
      </c>
      <c r="BC238" s="472" t="str">
        <f t="shared" si="18"/>
        <v/>
      </c>
      <c r="BD238" s="319"/>
      <c r="BE238" s="278" t="str">
        <f t="shared" si="19"/>
        <v/>
      </c>
      <c r="BF238" s="1639"/>
      <c r="BG238" s="1639"/>
      <c r="BH238" s="1833"/>
      <c r="BI238" s="1465"/>
      <c r="BJ238" s="1849"/>
      <c r="BK238" s="483"/>
      <c r="BL238" s="11"/>
      <c r="BM238" s="1723"/>
      <c r="BN238" s="1528"/>
      <c r="BO238" s="1528"/>
      <c r="BP238" s="1528"/>
      <c r="BQ238" s="1528"/>
      <c r="BR238" s="1863"/>
      <c r="BS238" s="1528"/>
      <c r="BT238" s="1514"/>
      <c r="BU238" s="1528"/>
      <c r="BV238" s="1796"/>
      <c r="BW238" s="1798"/>
      <c r="BX238" s="474" t="str">
        <f t="shared" si="20"/>
        <v/>
      </c>
      <c r="BY238" s="475" t="str">
        <f>IF('JOURNÉE 1'!C239=0,"",'JOURNÉE 1'!C239)</f>
        <v/>
      </c>
      <c r="BZ238" s="7">
        <v>230</v>
      </c>
      <c r="CA238" s="1445" t="s">
        <v>1888</v>
      </c>
      <c r="CB238" s="1446">
        <v>36</v>
      </c>
      <c r="CC238" s="1447" t="s">
        <v>1906</v>
      </c>
      <c r="CD238" s="17" t="s">
        <v>731</v>
      </c>
      <c r="CE238" s="882" t="str">
        <f t="shared" si="79"/>
        <v>MAX3</v>
      </c>
      <c r="CF238" s="878" t="s">
        <v>759</v>
      </c>
      <c r="CG238" s="7"/>
      <c r="CH238" s="94"/>
      <c r="CI238" s="1301" t="str">
        <f>IF(ISNA(VLOOKUP(CA238,'JOURNÉE 1'!$C$10:$AC$257,27,FALSE)),"",VLOOKUP(CA238,'JOURNÉE 1'!$C$10:$AC$257,27,FALSE))</f>
        <v/>
      </c>
      <c r="CJ238" s="465" t="str">
        <f>IF(ISNA(VLOOKUP(CA238,'JOURNÉE 2'!$C$10:$V$259,20,FALSE)),"",VLOOKUP(CA238,'JOURNÉE 2'!$C$10:$V$259,20,FALSE))</f>
        <v/>
      </c>
      <c r="CK238" s="1263" t="str">
        <f t="shared" si="48"/>
        <v/>
      </c>
      <c r="CL238" s="1266" t="s">
        <v>2029</v>
      </c>
      <c r="CM238" s="476" t="s">
        <v>2029</v>
      </c>
      <c r="CN238" s="476" t="s">
        <v>2029</v>
      </c>
      <c r="CO238" s="476" t="s">
        <v>2029</v>
      </c>
      <c r="CP238" s="476"/>
      <c r="CQ238" s="476"/>
      <c r="CR238" s="476"/>
      <c r="CS238" s="476"/>
      <c r="CT238" s="476"/>
      <c r="CU238" s="477"/>
      <c r="CV238" s="476"/>
      <c r="CW238" s="1270"/>
      <c r="CX238" s="11"/>
      <c r="CY238" s="1551"/>
      <c r="CZ238" s="7" t="str">
        <f>IF('JOURNÉE 1'!C125="","",'JOURNÉE 1'!C125)</f>
        <v>44310.23.0051</v>
      </c>
      <c r="DA238" s="7" t="str">
        <f t="shared" si="84"/>
        <v>44310.23.0051-J2</v>
      </c>
      <c r="DB238" s="7">
        <f>IF('JOURNÉE 1'!AC125=0,"",'JOURNÉE 1'!AC125)</f>
        <v>90</v>
      </c>
      <c r="DC238" s="7">
        <f>IF('JOURNÉE 1'!AP125=0,"",'JOURNÉE 1'!AP125)</f>
        <v>72.7</v>
      </c>
      <c r="DD238" s="17" t="str">
        <f>IF(ISNA(VLOOKUP(BY124,'JOURNÉE 2'!$C$124:$AJ$149,1,FALSE)),"",VLOOKUP(BY124,'JOURNÉE 2'!$C$124:$AJ$149,1,FALSE))</f>
        <v/>
      </c>
      <c r="DE238" s="7" t="str">
        <f t="array" ref="DE238">IFERROR(INDEX(DD$237:DD$278,SMALL(IF(FREQUENCY(IF(DD$237:DD$304&lt;&gt;"",MATCH(DD$237:DD$304,DD$237:DD$304,0),""),ROW(DD$237:DD$304)-237)&gt;1,ROW(DD$237:DD$304)-237,""),ROW(A2))),"")</f>
        <v/>
      </c>
      <c r="DF238" s="468" t="str">
        <f t="array" ref="DF238">IF(DE238="","",MIN(IF(CZ$237:CZ$304=$DE238,DB$237:DB$304,"")))</f>
        <v/>
      </c>
      <c r="DG238" s="7" t="str">
        <f t="array" ref="DG238">IF(DE238="","",MIN(IF(CZ$237:CZ$304=$DE238,DC$237:DC$304,"")))</f>
        <v/>
      </c>
      <c r="DH238" s="7" t="str">
        <f>IF(ISNA(VLOOKUP(DD238,'JOURNÉE 1'!$C$124:$AC$149,24,FALSE)),"",VLOOKUP(DD238,'JOURNÉE 1'!$C$124:$AC$149,24,FALSE))</f>
        <v/>
      </c>
      <c r="DI238" s="7" t="str">
        <f>IF(ISNA(VLOOKUP(DD238,'JOURNÉE 1'!$C$124:$AP$149,35,FALSE)),"",VLOOKUP(DD238,'JOURNÉE 1'!$C$124:$AP$149,35,FALSE))</f>
        <v/>
      </c>
      <c r="DJ238" s="7" t="str">
        <f t="shared" si="24"/>
        <v>44310.23.0051</v>
      </c>
      <c r="DK238" s="7">
        <f t="shared" si="25"/>
        <v>90</v>
      </c>
      <c r="DL238" s="7" t="str">
        <f t="shared" si="26"/>
        <v/>
      </c>
      <c r="DM238" s="468">
        <f t="shared" si="27"/>
        <v>72.7</v>
      </c>
      <c r="DN238" s="7" t="str">
        <f t="shared" si="28"/>
        <v/>
      </c>
      <c r="DO238" s="7"/>
      <c r="DP238" s="7">
        <f ca="1">IF(COUNTIF($EN$9:$EN$112,"&gt;1")&lt;2,"",SMALL($EN$9:$EN$112,2+COUNTIF($EN$9:$EN$112,0)))</f>
        <v>77</v>
      </c>
      <c r="DQ238" s="7">
        <f ca="1">IF(COUNTIF($EQ$9:$EQ$128,"&gt;1")&lt;2,"",SMALL($EQ$9:$EQ$128,2+COUNTIF($EQ$9:$EQ$128,0)))</f>
        <v>72.7</v>
      </c>
      <c r="DR238" s="11"/>
      <c r="DS238" s="475"/>
      <c r="DT238" s="7"/>
      <c r="DU238" s="7"/>
      <c r="DV238" s="7" t="str">
        <f>IF(DT238="","",IF(DT238=0,"",IF(DT238="AB","",RANK(DT238,$DT$9:$DT$151,1)+COUNTIF($DT$9:DT238,DT238)-1)))</f>
        <v/>
      </c>
      <c r="DW238" s="7"/>
      <c r="DX238" s="7"/>
      <c r="DY238" s="7"/>
      <c r="DZ238" s="7"/>
      <c r="EA238" s="7" t="str">
        <f>IF(DY238="","",IF(DY238=0,"",IF(DY238="AB","",RANK(DY238,$DY$9:$DY$151,1)+COUNTIF($DY$9:DY238,DY238)-1)))</f>
        <v/>
      </c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</row>
    <row r="239" spans="1:163" ht="15.75" customHeight="1" x14ac:dyDescent="0.4">
      <c r="A239" s="1639"/>
      <c r="B239" s="1831"/>
      <c r="C239" s="232" t="str">
        <f>IF(ISBLANK('JOURNÉE 2'!C240),"",'JOURNÉE 2'!C240)</f>
        <v/>
      </c>
      <c r="D239" s="98" t="str">
        <f>IF(ISBLANK('JOURNÉE 2'!D240),"",'JOURNÉE 2'!D240)</f>
        <v/>
      </c>
      <c r="E239" s="98" t="str">
        <f>IF(ISBLANK('JOURNÉE 2'!E240),"",'JOURNÉE 2'!E240)</f>
        <v/>
      </c>
      <c r="F239" s="87" t="str">
        <f>IF(ISBLANK('JOURNÉE 2'!F240),"",'JOURNÉE 2'!F240)</f>
        <v/>
      </c>
      <c r="G239" s="87" t="str">
        <f>IF(ISBLANK('JOURNÉE 2'!G240),"",'JOURNÉE 2'!G240)</f>
        <v/>
      </c>
      <c r="H239" s="470" t="str">
        <f>IF(ISBLANK('JOURNÉE 2'!I240),"",'JOURNÉE 2'!I240)</f>
        <v/>
      </c>
      <c r="I239" s="1938" t="str">
        <f>IF(ISBLANK('JOURNÉE 2'!K240),"",'JOURNÉE 2'!K240)</f>
        <v/>
      </c>
      <c r="J239" s="1474" t="str">
        <f>IF(OR(I239="",I239=0,I239=999),"",I239)</f>
        <v/>
      </c>
      <c r="K239" s="1474" t="str">
        <f>IF('JOURNÉE 1'!K240=0,"",'JOURNÉE 1'!K240)</f>
        <v/>
      </c>
      <c r="L239" s="1474" t="str">
        <f>IF(OR(K239="",K239=0,K239=999),"",K239)</f>
        <v/>
      </c>
      <c r="M239" s="87"/>
      <c r="N239" s="87"/>
      <c r="O239" s="87"/>
      <c r="P239" s="87"/>
      <c r="Q239" s="1825" t="str">
        <f>IF(I239="","",I239-$BE$5)</f>
        <v/>
      </c>
      <c r="R239" s="1466" t="str">
        <f>IF(I239="","",RANK(I239,($I$9:$K$260),1))</f>
        <v/>
      </c>
      <c r="S239" s="1466" t="str">
        <f>IF(R239&gt;20,"",IF(R239&lt;=190,40-((R239-1)*2),1))</f>
        <v/>
      </c>
      <c r="T239" s="1485" t="str">
        <f>IF(OR(I239=""),"",RANK(I239,($I$213:$I$240),1))</f>
        <v/>
      </c>
      <c r="U239" s="1485" t="str">
        <f>IF(OR(K239=""),"",RANK(K239,($K$213:$K$240),1))</f>
        <v/>
      </c>
      <c r="V239" s="1485" t="str">
        <f>IF(T239="","",IF(T239&gt;3,"",IF(T239=1,I239,IF(T239=2,I239,IF(T239=3,I239)))))</f>
        <v/>
      </c>
      <c r="W239" s="279" t="str">
        <f>IF(ISBLANK('JOURNÉE 2'!U240),"",'JOURNÉE 2'!U240)</f>
        <v/>
      </c>
      <c r="X239" s="83" t="str">
        <f t="shared" si="0"/>
        <v/>
      </c>
      <c r="Y239" s="140" t="str">
        <f>IF('JOURNÉE 1'!AB240=0,"",'JOURNÉE 1'!AB240)</f>
        <v/>
      </c>
      <c r="Z239" s="83" t="str">
        <f t="shared" si="1"/>
        <v/>
      </c>
      <c r="AA239" s="83" t="str">
        <f t="shared" si="81"/>
        <v/>
      </c>
      <c r="AB239" s="118" t="str">
        <f t="shared" si="82"/>
        <v/>
      </c>
      <c r="AC239" s="83" t="str">
        <f t="shared" si="3"/>
        <v/>
      </c>
      <c r="AD239" s="83" t="str">
        <f>IF('JOURNÉE 1'!AG240="","",'JOURNÉE 1'!AG240)</f>
        <v/>
      </c>
      <c r="AE239" s="455" t="str">
        <f t="shared" si="4"/>
        <v/>
      </c>
      <c r="AF239" s="85" t="str">
        <f t="shared" si="76"/>
        <v/>
      </c>
      <c r="AG239" s="85" t="str">
        <f t="shared" si="6"/>
        <v/>
      </c>
      <c r="AH239" s="85"/>
      <c r="AI239" s="85"/>
      <c r="AJ239" s="87"/>
      <c r="AK239" s="136"/>
      <c r="AL239" s="276" t="str">
        <f t="shared" si="7"/>
        <v/>
      </c>
      <c r="AM239" s="87" t="str">
        <f t="shared" si="8"/>
        <v/>
      </c>
      <c r="AN239" s="471" t="str">
        <f t="shared" si="77"/>
        <v/>
      </c>
      <c r="AO239" s="471" t="str">
        <f t="shared" si="10"/>
        <v/>
      </c>
      <c r="AP239" s="457" t="str">
        <f t="shared" si="11"/>
        <v/>
      </c>
      <c r="AQ239" s="270" t="str">
        <f>IF('JOURNÉE 1'!AP240="","",'JOURNÉE 1'!AP240)</f>
        <v/>
      </c>
      <c r="AR239" s="270" t="str">
        <f>IF('JOURNÉE 1'!AT240="","",'JOURNÉE 1'!AT240)</f>
        <v/>
      </c>
      <c r="AS239" s="270" t="str">
        <f t="shared" si="61"/>
        <v/>
      </c>
      <c r="AT239" s="270" t="str">
        <f t="shared" si="13"/>
        <v/>
      </c>
      <c r="AU239" s="284"/>
      <c r="AV239" s="270"/>
      <c r="AW239" s="270"/>
      <c r="AX239" s="270"/>
      <c r="AY239" s="270" t="str">
        <f t="shared" si="78"/>
        <v/>
      </c>
      <c r="AZ239" s="271" t="str">
        <f t="shared" si="15"/>
        <v/>
      </c>
      <c r="BA239" s="272" t="str">
        <f t="shared" si="16"/>
        <v/>
      </c>
      <c r="BB239" s="319" t="str">
        <f t="shared" si="83"/>
        <v/>
      </c>
      <c r="BC239" s="472" t="str">
        <f t="shared" si="18"/>
        <v/>
      </c>
      <c r="BD239" s="319"/>
      <c r="BE239" s="278" t="str">
        <f t="shared" si="19"/>
        <v/>
      </c>
      <c r="BF239" s="1639"/>
      <c r="BG239" s="1639"/>
      <c r="BH239" s="1823" t="str">
        <f>IF('JOURNÉE 1'!K240=0,"",'JOURNÉE 1'!K240)</f>
        <v/>
      </c>
      <c r="BI239" s="1815" t="str">
        <f>IF(ISBLANK('JOURNÉE 2'!K236),"",'JOURNÉE 2'!K236)</f>
        <v/>
      </c>
      <c r="BJ239" s="1817" t="str">
        <f>IF(BW239="","",BW239)</f>
        <v/>
      </c>
      <c r="BK239" s="277"/>
      <c r="BL239" s="11"/>
      <c r="BM239" s="1513" t="str">
        <f>IF(OR(C239="",C240=""),"",CONCATENATE(C239,C240))</f>
        <v/>
      </c>
      <c r="BN239" s="1811" t="str">
        <f>IF(OR('JOURNÉE 1'!C240="",'JOURNÉE 1'!C241=""),"",CONCATENATE('JOURNÉE 1'!C240,'JOURNÉE 1'!C241))</f>
        <v/>
      </c>
      <c r="BO239" s="1811" t="str">
        <f>IF(I239="","",I239)</f>
        <v/>
      </c>
      <c r="BP239" s="1812">
        <f>IF(ISNA(VLOOKUP(BM239,'JOURNÉE 1'!$BI$10:$BK$257,2,FALSE)),"",VLOOKUP(BM239,'JOURNÉE 1'!$BI$10:$BK$257,2,FALSE))</f>
        <v>0</v>
      </c>
      <c r="BQ239" s="1811" t="str">
        <f>IF(BO239="","",MIN(BO239:BP239))</f>
        <v/>
      </c>
      <c r="BR239" s="1864" t="str">
        <f>IF(BS239="","",MIN(BS239:BT239))</f>
        <v/>
      </c>
      <c r="BS239" s="1811" t="str">
        <f>IF('JOURNÉE 1'!L240=0,"",'JOURNÉE 1'!L240)</f>
        <v/>
      </c>
      <c r="BT239" s="1809" t="str">
        <f>IF(ISNA(VLOOKUP(BN239,'JOURNÉE 2'!$BE$10:$BF$257,2,FALSE)),"",VLOOKUP(BN239,'JOURNÉE 2'!$BE$10:$BF$257,2,FALSE))</f>
        <v/>
      </c>
      <c r="BU239" s="1606" t="str">
        <f>IF(BT239=BR239,"",BR239)</f>
        <v/>
      </c>
      <c r="BV239" s="1795" t="str">
        <f>IF(BP239=BQ239,"",BQ239)</f>
        <v/>
      </c>
      <c r="BW239" s="1797"/>
      <c r="BX239" s="474" t="str">
        <f t="shared" si="20"/>
        <v/>
      </c>
      <c r="BY239" s="475" t="str">
        <f>IF('JOURNÉE 1'!C240=0,"",'JOURNÉE 1'!C240)</f>
        <v/>
      </c>
      <c r="BZ239" s="7">
        <v>231</v>
      </c>
      <c r="CA239" s="1445" t="s">
        <v>746</v>
      </c>
      <c r="CB239" s="1446">
        <v>10.3</v>
      </c>
      <c r="CC239" s="1447" t="s">
        <v>747</v>
      </c>
      <c r="CD239" s="17" t="s">
        <v>731</v>
      </c>
      <c r="CE239" s="882" t="str">
        <f t="shared" si="79"/>
        <v>MAX2</v>
      </c>
      <c r="CF239" s="878" t="s">
        <v>761</v>
      </c>
      <c r="CG239" s="7"/>
      <c r="CH239" s="94"/>
      <c r="CI239" s="1301">
        <f>IF(ISNA(VLOOKUP(CA239,'JOURNÉE 1'!$C$10:$AC$257,27,FALSE)),"",VLOOKUP(CA239,'JOURNÉE 1'!$C$10:$AC$257,27,FALSE))</f>
        <v>71</v>
      </c>
      <c r="CJ239" s="465" t="str">
        <f>IF(ISNA(VLOOKUP(CA239,'JOURNÉE 2'!$C$10:$V$259,20,FALSE)),"",VLOOKUP(CA239,'JOURNÉE 2'!$C$10:$V$259,20,FALSE))</f>
        <v/>
      </c>
      <c r="CK239" s="1263">
        <f t="shared" si="48"/>
        <v>71</v>
      </c>
      <c r="CL239" s="1266" t="s">
        <v>2029</v>
      </c>
      <c r="CM239" s="476" t="s">
        <v>2029</v>
      </c>
      <c r="CN239" s="476" t="s">
        <v>2029</v>
      </c>
      <c r="CO239" s="476">
        <v>71</v>
      </c>
      <c r="CP239" s="476"/>
      <c r="CQ239" s="476"/>
      <c r="CR239" s="476"/>
      <c r="CS239" s="476"/>
      <c r="CT239" s="476"/>
      <c r="CU239" s="477"/>
      <c r="CV239" s="476"/>
      <c r="CW239" s="1270"/>
      <c r="CX239" s="11"/>
      <c r="CY239" s="1551"/>
      <c r="CZ239" s="7" t="str">
        <f>IF('JOURNÉE 1'!C126="","",'JOURNÉE 1'!C126)</f>
        <v/>
      </c>
      <c r="DA239" s="7" t="str">
        <f t="shared" si="84"/>
        <v/>
      </c>
      <c r="DB239" s="7" t="str">
        <f>IF('JOURNÉE 1'!AC126=0,"",'JOURNÉE 1'!AC126)</f>
        <v/>
      </c>
      <c r="DC239" s="7" t="str">
        <f>IF('JOURNÉE 1'!AP126=0,"",'JOURNÉE 1'!AP126)</f>
        <v/>
      </c>
      <c r="DD239" s="17" t="str">
        <f>IF(ISNA(VLOOKUP(BY125,'JOURNÉE 2'!$C$124:$AJ$149,1,FALSE)),"",VLOOKUP(BY125,'JOURNÉE 2'!$C$124:$AJ$149,1,FALSE))</f>
        <v/>
      </c>
      <c r="DE239" s="7" t="str">
        <f t="array" ref="DE239">IFERROR(INDEX(DD$237:DD$278,SMALL(IF(FREQUENCY(IF(DD$237:DD$304&lt;&gt;"",MATCH(DD$237:DD$304,DD$237:DD$304,0),""),ROW(DD$237:DD$304)-237)&gt;1,ROW(DD$237:DD$304)-237,""),ROW(A3))),"")</f>
        <v/>
      </c>
      <c r="DF239" s="468" t="str">
        <f t="array" ref="DF239">IF(DE239="","",MIN(IF(CZ$237:CZ$304=$DE239,DB$237:DB$304,"")))</f>
        <v/>
      </c>
      <c r="DG239" s="7" t="str">
        <f t="array" ref="DG239">IF(DE239="","",MIN(IF(CZ$237:CZ$304=$DE239,DC$237:DC$304,"")))</f>
        <v/>
      </c>
      <c r="DH239" s="7" t="str">
        <f>IF(ISNA(VLOOKUP(DD239,'JOURNÉE 1'!$C$124:$AC$149,24,FALSE)),"",VLOOKUP(DD239,'JOURNÉE 1'!$C$124:$AC$149,24,FALSE))</f>
        <v/>
      </c>
      <c r="DI239" s="7" t="str">
        <f>IF(ISNA(VLOOKUP(DD239,'JOURNÉE 1'!$C$124:$AP$149,35,FALSE)),"",VLOOKUP(DD239,'JOURNÉE 1'!$C$124:$AP$149,35,FALSE))</f>
        <v/>
      </c>
      <c r="DJ239" s="7" t="str">
        <f t="shared" si="24"/>
        <v/>
      </c>
      <c r="DK239" s="7" t="str">
        <f t="shared" si="25"/>
        <v/>
      </c>
      <c r="DL239" s="7" t="str">
        <f t="shared" si="26"/>
        <v/>
      </c>
      <c r="DM239" s="468" t="str">
        <f t="shared" si="27"/>
        <v/>
      </c>
      <c r="DN239" s="7" t="str">
        <f t="shared" si="28"/>
        <v/>
      </c>
      <c r="DO239" s="7"/>
      <c r="DP239" s="7">
        <f ca="1">IF(COUNTIF($EN$9:$EN$112,"&gt;1")&lt;3,"",SMALL($EN$9:$EN$112,3+COUNTIF($EN$9:$EN$112,0)))</f>
        <v>79</v>
      </c>
      <c r="DQ239" s="7" t="str">
        <f ca="1">IF(COUNTIF($EQ$9:$EQ$128,"&gt;1")&lt;3,"",SMALL($EQ$9:$EQ$128,3+COUNTIF($EQ$9:$EQ$128,0)))</f>
        <v/>
      </c>
      <c r="DR239" s="11"/>
      <c r="DS239" s="475"/>
      <c r="DT239" s="7"/>
      <c r="DU239" s="7"/>
      <c r="DV239" s="7" t="str">
        <f>IF(DT239="","",IF(DT239=0,"",IF(DT239="AB","",RANK(DT239,$DT$9:$DT$151,1)+COUNTIF($DT$9:DT239,DT239)-1)))</f>
        <v/>
      </c>
      <c r="DW239" s="7"/>
      <c r="DX239" s="7"/>
      <c r="DY239" s="7"/>
      <c r="DZ239" s="7"/>
      <c r="EA239" s="7" t="str">
        <f>IF(DY239="","",IF(DY239=0,"",IF(DY239="AB","",RANK(DY239,$DY$9:$DY$151,1)+COUNTIF($DY$9:DY239,DY239)-1)))</f>
        <v/>
      </c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</row>
    <row r="240" spans="1:163" ht="15.75" customHeight="1" thickBot="1" x14ac:dyDescent="0.45">
      <c r="A240" s="1640"/>
      <c r="B240" s="1640"/>
      <c r="C240" s="189" t="str">
        <f>IF(ISBLANK('JOURNÉE 2'!C241),"",'JOURNÉE 2'!C241)</f>
        <v/>
      </c>
      <c r="D240" s="215" t="str">
        <f>IF(ISBLANK('JOURNÉE 2'!D241),"",'JOURNÉE 2'!D241)</f>
        <v/>
      </c>
      <c r="E240" s="215" t="str">
        <f>IF(ISBLANK('JOURNÉE 2'!E241),"",'JOURNÉE 2'!E241)</f>
        <v/>
      </c>
      <c r="F240" s="99" t="str">
        <f>IF(ISBLANK('JOURNÉE 2'!F241),"",'JOURNÉE 2'!F241)</f>
        <v/>
      </c>
      <c r="G240" s="99" t="str">
        <f>IF(ISBLANK('JOURNÉE 2'!G241),"",'JOURNÉE 2'!G241)</f>
        <v/>
      </c>
      <c r="H240" s="186" t="str">
        <f>IF(ISBLANK('JOURNÉE 2'!I241),"",'JOURNÉE 2'!I241)</f>
        <v/>
      </c>
      <c r="I240" s="1512"/>
      <c r="J240" s="1523"/>
      <c r="K240" s="1523"/>
      <c r="L240" s="1523"/>
      <c r="M240" s="99"/>
      <c r="N240" s="99"/>
      <c r="O240" s="99"/>
      <c r="P240" s="99"/>
      <c r="Q240" s="1826"/>
      <c r="R240" s="1816"/>
      <c r="S240" s="1816"/>
      <c r="T240" s="1816"/>
      <c r="U240" s="1465"/>
      <c r="V240" s="1816"/>
      <c r="W240" s="279" t="str">
        <f>IF(ISBLANK('JOURNÉE 2'!U241),"",'JOURNÉE 2'!U241)</f>
        <v/>
      </c>
      <c r="X240" s="101" t="str">
        <f t="shared" si="0"/>
        <v/>
      </c>
      <c r="Y240" s="140" t="str">
        <f>IF('JOURNÉE 1'!AB241=0,"",'JOURNÉE 1'!AB241)</f>
        <v/>
      </c>
      <c r="Z240" s="101" t="str">
        <f t="shared" si="1"/>
        <v/>
      </c>
      <c r="AA240" s="101" t="str">
        <f t="shared" si="81"/>
        <v/>
      </c>
      <c r="AB240" s="118" t="str">
        <f t="shared" si="82"/>
        <v/>
      </c>
      <c r="AC240" s="101" t="str">
        <f t="shared" si="3"/>
        <v/>
      </c>
      <c r="AD240" s="83" t="str">
        <f>IF('JOURNÉE 1'!AG241="","",'JOURNÉE 1'!AG241)</f>
        <v/>
      </c>
      <c r="AE240" s="487" t="str">
        <f t="shared" si="4"/>
        <v/>
      </c>
      <c r="AF240" s="99" t="str">
        <f t="shared" si="76"/>
        <v/>
      </c>
      <c r="AG240" s="110" t="str">
        <f t="shared" si="6"/>
        <v/>
      </c>
      <c r="AH240" s="110"/>
      <c r="AI240" s="110"/>
      <c r="AJ240" s="99"/>
      <c r="AK240" s="100"/>
      <c r="AL240" s="532" t="str">
        <f t="shared" si="7"/>
        <v/>
      </c>
      <c r="AM240" s="99" t="str">
        <f t="shared" si="8"/>
        <v/>
      </c>
      <c r="AN240" s="509" t="str">
        <f t="shared" si="77"/>
        <v/>
      </c>
      <c r="AO240" s="509" t="str">
        <f t="shared" si="10"/>
        <v/>
      </c>
      <c r="AP240" s="914" t="str">
        <f t="shared" si="11"/>
        <v/>
      </c>
      <c r="AQ240" s="292" t="str">
        <f>IF('JOURNÉE 1'!AP241="","",'JOURNÉE 1'!AP241)</f>
        <v/>
      </c>
      <c r="AR240" s="292" t="str">
        <f>IF('JOURNÉE 1'!AT241="","",'JOURNÉE 1'!AT241)</f>
        <v/>
      </c>
      <c r="AS240" s="292" t="str">
        <f t="shared" si="61"/>
        <v/>
      </c>
      <c r="AT240" s="292" t="str">
        <f t="shared" si="13"/>
        <v/>
      </c>
      <c r="AU240" s="292"/>
      <c r="AV240" s="293"/>
      <c r="AW240" s="915"/>
      <c r="AX240" s="292"/>
      <c r="AY240" s="292" t="str">
        <f t="shared" si="78"/>
        <v/>
      </c>
      <c r="AZ240" s="294" t="str">
        <f t="shared" si="15"/>
        <v/>
      </c>
      <c r="BA240" s="295" t="str">
        <f t="shared" si="16"/>
        <v/>
      </c>
      <c r="BB240" s="296" t="str">
        <f t="shared" si="83"/>
        <v/>
      </c>
      <c r="BC240" s="916" t="str">
        <f t="shared" si="18"/>
        <v/>
      </c>
      <c r="BD240" s="296"/>
      <c r="BE240" s="210" t="str">
        <f t="shared" si="19"/>
        <v/>
      </c>
      <c r="BF240" s="1640"/>
      <c r="BG240" s="1640"/>
      <c r="BH240" s="1824"/>
      <c r="BI240" s="1816"/>
      <c r="BJ240" s="1818"/>
      <c r="BK240" s="214"/>
      <c r="BL240" s="11"/>
      <c r="BM240" s="1504"/>
      <c r="BN240" s="1810"/>
      <c r="BO240" s="1810"/>
      <c r="BP240" s="1810"/>
      <c r="BQ240" s="1810"/>
      <c r="BR240" s="1814"/>
      <c r="BS240" s="1810"/>
      <c r="BT240" s="1478"/>
      <c r="BU240" s="1475"/>
      <c r="BV240" s="1866"/>
      <c r="BW240" s="1804"/>
      <c r="BX240" s="926" t="str">
        <f t="shared" si="20"/>
        <v/>
      </c>
      <c r="BY240" s="927" t="str">
        <f>IF('JOURNÉE 1'!C241=0,"",'JOURNÉE 1'!C241)</f>
        <v/>
      </c>
      <c r="BZ240" s="7">
        <v>232</v>
      </c>
      <c r="CA240" s="1445" t="s">
        <v>748</v>
      </c>
      <c r="CB240" s="1446">
        <v>10.1</v>
      </c>
      <c r="CC240" s="1447" t="s">
        <v>749</v>
      </c>
      <c r="CD240" s="17" t="s">
        <v>731</v>
      </c>
      <c r="CE240" s="882" t="str">
        <f t="shared" si="79"/>
        <v>MAX2</v>
      </c>
      <c r="CF240" s="878" t="s">
        <v>763</v>
      </c>
      <c r="CG240" s="7"/>
      <c r="CH240" s="94"/>
      <c r="CI240" s="1301">
        <f>IF(ISNA(VLOOKUP(CA240,'JOURNÉE 1'!$C$10:$AC$257,27,FALSE)),"",VLOOKUP(CA240,'JOURNÉE 1'!$C$10:$AC$257,27,FALSE))</f>
        <v>77</v>
      </c>
      <c r="CJ240" s="465" t="str">
        <f>IF(ISNA(VLOOKUP(CA240,'JOURNÉE 2'!$C$10:$V$259,20,FALSE)),"",VLOOKUP(CA240,'JOURNÉE 2'!$C$10:$V$259,20,FALSE))</f>
        <v/>
      </c>
      <c r="CK240" s="1263">
        <f t="shared" si="48"/>
        <v>77</v>
      </c>
      <c r="CL240" s="1266" t="s">
        <v>2029</v>
      </c>
      <c r="CM240" s="476">
        <v>86</v>
      </c>
      <c r="CN240" s="476" t="s">
        <v>2029</v>
      </c>
      <c r="CO240" s="476">
        <v>77</v>
      </c>
      <c r="CP240" s="476"/>
      <c r="CQ240" s="476"/>
      <c r="CR240" s="476"/>
      <c r="CS240" s="476"/>
      <c r="CT240" s="476"/>
      <c r="CU240" s="477"/>
      <c r="CV240" s="476"/>
      <c r="CW240" s="1270"/>
      <c r="CX240" s="11"/>
      <c r="CY240" s="1551"/>
      <c r="CZ240" s="7" t="str">
        <f>IF('JOURNÉE 1'!C127="","",'JOURNÉE 1'!C127)</f>
        <v/>
      </c>
      <c r="DA240" s="7" t="str">
        <f t="shared" si="84"/>
        <v/>
      </c>
      <c r="DB240" s="7" t="str">
        <f>IF('JOURNÉE 1'!AC127=0,"",'JOURNÉE 1'!AC127)</f>
        <v/>
      </c>
      <c r="DC240" s="7" t="str">
        <f>IF('JOURNÉE 1'!AP127=0,"",'JOURNÉE 1'!AP127)</f>
        <v/>
      </c>
      <c r="DD240" s="17" t="str">
        <f>IF(ISNA(VLOOKUP(BY126,'JOURNÉE 2'!$C$124:$AJ$149,1,FALSE)),"",VLOOKUP(BY126,'JOURNÉE 2'!$C$124:$AJ$149,1,FALSE))</f>
        <v/>
      </c>
      <c r="DE240" s="7" t="str">
        <f t="array" ref="DE240">IFERROR(INDEX(DD$237:DD$278,SMALL(IF(FREQUENCY(IF(DD$237:DD$304&lt;&gt;"",MATCH(DD$237:DD$304,DD$237:DD$304,0),""),ROW(DD$237:DD$304)-237)&gt;1,ROW(DD$237:DD$304)-237,""),ROW(A4))),"")</f>
        <v/>
      </c>
      <c r="DF240" s="468" t="str">
        <f t="array" ref="DF240">IF(DE240="","",MIN(IF(CZ$237:CZ$304=$DE240,DB$237:DB$304,"")))</f>
        <v/>
      </c>
      <c r="DG240" s="7" t="str">
        <f t="array" ref="DG240">IF(DE240="","",MIN(IF(CZ$237:CZ$304=$DE240,DC$237:DC$304,"")))</f>
        <v/>
      </c>
      <c r="DH240" s="7" t="str">
        <f>IF(ISNA(VLOOKUP(DD240,'JOURNÉE 1'!$C$124:$AC$149,24,FALSE)),"",VLOOKUP(DD240,'JOURNÉE 1'!$C$124:$AC$149,24,FALSE))</f>
        <v/>
      </c>
      <c r="DI240" s="7" t="str">
        <f>IF(ISNA(VLOOKUP(DD240,'JOURNÉE 1'!$C$124:$AP$149,35,FALSE)),"",VLOOKUP(DD240,'JOURNÉE 1'!$C$124:$AP$149,35,FALSE))</f>
        <v/>
      </c>
      <c r="DJ240" s="7" t="str">
        <f t="shared" si="24"/>
        <v/>
      </c>
      <c r="DK240" s="7" t="str">
        <f t="shared" si="25"/>
        <v/>
      </c>
      <c r="DL240" s="7" t="str">
        <f t="shared" si="26"/>
        <v/>
      </c>
      <c r="DM240" s="468" t="str">
        <f t="shared" si="27"/>
        <v/>
      </c>
      <c r="DN240" s="7" t="str">
        <f t="shared" si="28"/>
        <v/>
      </c>
      <c r="DO240" s="7"/>
      <c r="DP240" s="252">
        <f ca="1">IF(COUNTIF($EN$9:$EN$112,"&gt;1")&lt;4,"",SMALL($EN$9:$EN$112,4+COUNTIF($EN$9:$EN$112,0)))</f>
        <v>87</v>
      </c>
      <c r="DQ240" s="252" t="str">
        <f ca="1">IF(COUNTIF($EQ$9:$EQ$128,"&gt;1")&lt;4,"",SMALL($EQ$9:$EQ$128,4+COUNTIF($EQ$9:$EQ$128,0)))</f>
        <v/>
      </c>
      <c r="DR240" s="11"/>
      <c r="DS240" s="475"/>
      <c r="DT240" s="7"/>
      <c r="DU240" s="7"/>
      <c r="DV240" s="7" t="str">
        <f>IF(DT240="","",IF(DT240=0,"",IF(DT240="AB","",RANK(DT240,$DT$9:$DT$151,1)+COUNTIF($DT$9:DT240,DT240)-1)))</f>
        <v/>
      </c>
      <c r="DW240" s="7"/>
      <c r="DX240" s="7"/>
      <c r="DY240" s="7"/>
      <c r="DZ240" s="7"/>
      <c r="EA240" s="7" t="str">
        <f>IF(DY240="","",IF(DY240=0,"",IF(DY240="AB","",RANK(DY240,$DY$9:$DY$151,1)+COUNTIF($DY$9:DY240,DY240)-1)))</f>
        <v/>
      </c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</row>
    <row r="241" spans="1:163" ht="15.75" customHeight="1" thickBot="1" x14ac:dyDescent="0.45">
      <c r="A241" s="1827" t="s">
        <v>323</v>
      </c>
      <c r="B241" s="1830"/>
      <c r="C241" s="189" t="str">
        <f>IF(ISBLANK('JOURNÉE 2'!C242),"",'JOURNÉE 2'!C242)</f>
        <v/>
      </c>
      <c r="D241" s="215" t="str">
        <f>IF(ISBLANK('JOURNÉE 2'!D242),"",'JOURNÉE 2'!D242)</f>
        <v/>
      </c>
      <c r="E241" s="215" t="str">
        <f>IF(ISBLANK('JOURNÉE 2'!E242),"",'JOURNÉE 2'!E242)</f>
        <v/>
      </c>
      <c r="F241" s="99" t="str">
        <f>IF(ISBLANK('JOURNÉE 2'!F242),"",'JOURNÉE 2'!F242)</f>
        <v/>
      </c>
      <c r="G241" s="99" t="str">
        <f>IF(ISBLANK('JOURNÉE 2'!G242),"",'JOURNÉE 2'!G242)</f>
        <v/>
      </c>
      <c r="H241" s="186" t="str">
        <f>IF(ISBLANK('JOURNÉE 2'!I242),"",'JOURNÉE 2'!I242)</f>
        <v/>
      </c>
      <c r="I241" s="1832" t="str">
        <f>IF(ISBLANK('JOURNÉE 2'!K242),"",'JOURNÉE 2'!K242)</f>
        <v/>
      </c>
      <c r="J241" s="1476" t="str">
        <f>IF(OR(I241="",I241=0,I241=999),"",I241)</f>
        <v/>
      </c>
      <c r="K241" s="1476" t="str">
        <f>IF('JOURNÉE 1'!K242=0,"",'JOURNÉE 1'!K242)</f>
        <v/>
      </c>
      <c r="L241" s="1476" t="str">
        <f>IF(OR(K241="",K241=0,K241=999),"",K241)</f>
        <v/>
      </c>
      <c r="M241" s="87" t="str">
        <f>IF(COUNTIF($J$241:$J$255,"&gt;1")&lt;1,"",SMALL($J$241:$J$255,1))</f>
        <v/>
      </c>
      <c r="N241" s="884" t="str">
        <f>IF(COUNTIF($M$241:$M$246,"&gt;1")&lt;1,"",SMALL($M$241:$M$246,1))</f>
        <v/>
      </c>
      <c r="O241" s="884" t="str">
        <f>IF(N241="","",RANK(N241,($N$9:$N$260),1))</f>
        <v/>
      </c>
      <c r="P241" s="884" t="str">
        <f>IF(O241&gt;20,"",IF(O241&lt;=190,40-((O241-1)*2),1))</f>
        <v/>
      </c>
      <c r="Q241" s="1825" t="str">
        <f>IF(I241="","",I241-$BE$5)</f>
        <v/>
      </c>
      <c r="R241" s="1466" t="str">
        <f>IF(I241="","",RANK(I241,($I$9:$K$260),1))</f>
        <v/>
      </c>
      <c r="S241" s="1466" t="str">
        <f>IF(R241&gt;20,"",IF(R241&lt;=190,40-((R241-1)*2),1))</f>
        <v/>
      </c>
      <c r="T241" s="1485" t="str">
        <f>IF(OR(I241=""),"",RANK(I241,($I$241:$I$255),1))</f>
        <v/>
      </c>
      <c r="U241" s="1485" t="str">
        <f>IF(OR(K241=""),"",RANK(K241,($K$241:$K$255),1))</f>
        <v/>
      </c>
      <c r="V241" s="1485" t="str">
        <f>IF(T241="","",IF(T241&gt;3,"",IF(T241=1,I241,IF(T241=2,I241,IF(T241=3,I241)))))</f>
        <v/>
      </c>
      <c r="W241" s="279" t="str">
        <f>IF(ISBLANK('JOURNÉE 2'!U242),"",'JOURNÉE 2'!U242)</f>
        <v/>
      </c>
      <c r="X241" s="101" t="str">
        <f t="shared" si="0"/>
        <v/>
      </c>
      <c r="Y241" s="140" t="str">
        <f>IF('JOURNÉE 1'!AB242=0,"",'JOURNÉE 1'!AB242)</f>
        <v/>
      </c>
      <c r="Z241" s="101" t="str">
        <f t="shared" si="1"/>
        <v/>
      </c>
      <c r="AA241" s="101" t="str">
        <f t="shared" ref="AA241:AA256" si="85">IF(OR(ISBLANK(AC241),AC241=""),"",RANK(AC241,($AC$9:$AC$260),1))</f>
        <v/>
      </c>
      <c r="AB241" s="118" t="str">
        <f>IF(W241="","",RANK(W241,($W$241:$W$256),1))</f>
        <v/>
      </c>
      <c r="AC241" s="101" t="str">
        <f t="shared" si="3"/>
        <v/>
      </c>
      <c r="AD241" s="83" t="str">
        <f>IF('JOURNÉE 1'!AG242="","",'JOURNÉE 1'!AG242)</f>
        <v/>
      </c>
      <c r="AE241" s="487" t="str">
        <f t="shared" si="4"/>
        <v/>
      </c>
      <c r="AF241" s="99" t="str">
        <f t="shared" ref="AF241:AF256" si="86">IF(AC241="","",RANK(AC241,$AC$9:$AC$260,1))</f>
        <v/>
      </c>
      <c r="AG241" s="110" t="str">
        <f t="shared" si="6"/>
        <v/>
      </c>
      <c r="AH241" s="884"/>
      <c r="AI241" s="884"/>
      <c r="AJ241" s="884" t="str">
        <f>IF(AI241="","",RANK(AI241,($AI$9:$AI$260),1))</f>
        <v/>
      </c>
      <c r="AK241" s="100"/>
      <c r="AL241" s="532" t="str">
        <f t="shared" si="7"/>
        <v/>
      </c>
      <c r="AM241" s="99" t="str">
        <f t="shared" si="8"/>
        <v/>
      </c>
      <c r="AN241" s="509" t="str">
        <f t="shared" ref="AN241:AN256" si="87">IF(BC241="","",RANK(BC241,$BC$9:$BC$260,1))</f>
        <v/>
      </c>
      <c r="AO241" s="509" t="str">
        <f t="shared" si="10"/>
        <v/>
      </c>
      <c r="AP241" s="912" t="str">
        <f t="shared" si="11"/>
        <v/>
      </c>
      <c r="AQ241" s="311" t="str">
        <f>IF('JOURNÉE 1'!AP242="","",'JOURNÉE 1'!AP242)</f>
        <v/>
      </c>
      <c r="AR241" s="311" t="str">
        <f>IF('JOURNÉE 1'!AT242="","",'JOURNÉE 1'!AT242)</f>
        <v/>
      </c>
      <c r="AS241" s="913" t="str">
        <f t="shared" si="61"/>
        <v/>
      </c>
      <c r="AT241" s="913" t="str">
        <f t="shared" si="13"/>
        <v/>
      </c>
      <c r="AU241" s="886" t="str">
        <f>IF(COUNTIF($BA$241:$BA$256,"&gt;1")&lt;1,"",SMALL($BA$241:$BA$256,1))</f>
        <v/>
      </c>
      <c r="AV241" s="886" t="str">
        <f>IF(COUNTIF($AU$241:$AU$256,"&gt;1")&lt;1,"",SMALL($AU$241:$AU$256,1))</f>
        <v/>
      </c>
      <c r="AW241" s="909" t="str">
        <f>IF(AV241="","",RANK(AV241,($AV$9:$AV$260),1))</f>
        <v/>
      </c>
      <c r="AX241" s="886" t="str">
        <f>IF(AW241&gt;20,"",IF(AW241&lt;=190,20-((AW241-1)*1),1))</f>
        <v/>
      </c>
      <c r="AY241" s="292" t="str">
        <f t="shared" ref="AY241:AY256" si="88">IF(AL241="","",RANK(AL241,($AL$9:$AL$260),1))</f>
        <v/>
      </c>
      <c r="AZ241" s="294" t="str">
        <f t="shared" si="15"/>
        <v/>
      </c>
      <c r="BA241" s="295" t="str">
        <f t="shared" si="16"/>
        <v/>
      </c>
      <c r="BB241" s="296" t="str">
        <f>IF(OR(ISBLANK(AS241),AS241=""),"",RANK(AS241,($AS$241:$AS$256),1))</f>
        <v/>
      </c>
      <c r="BC241" s="916" t="str">
        <f t="shared" si="18"/>
        <v/>
      </c>
      <c r="BD241" s="916" t="str">
        <f>IF(COUNTIF($BC$241:$BC$256,"&gt;1")&lt;1,"",SMALL($BC$241:$BC$256,1))</f>
        <v/>
      </c>
      <c r="BE241" s="210" t="str">
        <f t="shared" si="19"/>
        <v/>
      </c>
      <c r="BF241" s="1819">
        <f>IF(SUM(P244+AK245+AX245)&lt;&gt;0,SUM(P244+AK245+AX245),0)</f>
        <v>0</v>
      </c>
      <c r="BG241" s="1820" t="str">
        <f>IF(BF241=0,"0",RANK(BF241,$BF$9:$BF$260,0))</f>
        <v>0</v>
      </c>
      <c r="BH241" s="1823" t="str">
        <f>IF('JOURNÉE 1'!K242=0,"",'JOURNÉE 1'!K242)</f>
        <v/>
      </c>
      <c r="BI241" s="1815" t="str">
        <f>IF(ISBLANK('JOURNÉE 2'!K238),"",'JOURNÉE 2'!K238)</f>
        <v/>
      </c>
      <c r="BJ241" s="1817" t="str">
        <f>IF(BW241="","",BW241)</f>
        <v/>
      </c>
      <c r="BK241" s="483"/>
      <c r="BL241" s="11"/>
      <c r="BM241" s="1513" t="str">
        <f>IF(OR(C241="",C242=""),"",CONCATENATE(C241,C242))</f>
        <v/>
      </c>
      <c r="BN241" s="1811" t="str">
        <f>IF(OR('JOURNÉE 1'!C242="",'JOURNÉE 1'!C243=""),"",CONCATENATE('JOURNÉE 1'!C242,'JOURNÉE 1'!C243))</f>
        <v/>
      </c>
      <c r="BO241" s="1811" t="str">
        <f>IF(I241="","",I241)</f>
        <v/>
      </c>
      <c r="BP241" s="1812">
        <f>IF(ISNA(VLOOKUP(BM241,'JOURNÉE 1'!$BI$10:$BK$257,2,FALSE)),"",VLOOKUP(BM241,'JOURNÉE 1'!$BI$10:$BK$257,2,FALSE))</f>
        <v>0</v>
      </c>
      <c r="BQ241" s="1811" t="str">
        <f>IF(BO241="","",MIN(BO241:BP241))</f>
        <v/>
      </c>
      <c r="BR241" s="1864" t="str">
        <f>IF(BS241="","",MIN(BS241:BT241))</f>
        <v/>
      </c>
      <c r="BS241" s="1811" t="str">
        <f>IF('JOURNÉE 1'!L242=0,"",'JOURNÉE 1'!L242)</f>
        <v/>
      </c>
      <c r="BT241" s="1809" t="str">
        <f>IF(ISNA(VLOOKUP(BN241,'JOURNÉE 2'!$BE$10:$BF$257,2,FALSE)),"",VLOOKUP(BN241,'JOURNÉE 2'!$BE$10:$BF$257,2,FALSE))</f>
        <v/>
      </c>
      <c r="BU241" s="1606" t="str">
        <f>IF(BT241=BR241,"",BR241)</f>
        <v/>
      </c>
      <c r="BV241" s="1795" t="str">
        <f>IF(BP241=BQ241,"",BQ241)</f>
        <v/>
      </c>
      <c r="BW241" s="1797" t="str">
        <f>IF(COUNTIF($BU$241:$BV$256,"&gt;1")&lt;1,"",SMALL($BU$241:$BV$256,1+COUNTIF($BU$241:$BV$256,0)))</f>
        <v/>
      </c>
      <c r="BX241" s="474" t="str">
        <f t="shared" si="20"/>
        <v/>
      </c>
      <c r="BY241" s="475" t="str">
        <f>IF('JOURNÉE 1'!C242=0,"",'JOURNÉE 1'!C242)</f>
        <v/>
      </c>
      <c r="BZ241" s="7">
        <v>233</v>
      </c>
      <c r="CA241" s="1445" t="s">
        <v>288</v>
      </c>
      <c r="CB241" s="1446">
        <v>18.399999999999999</v>
      </c>
      <c r="CC241" s="1447" t="s">
        <v>750</v>
      </c>
      <c r="CD241" s="17" t="s">
        <v>731</v>
      </c>
      <c r="CE241" s="882" t="str">
        <f t="shared" si="79"/>
        <v>MAX2</v>
      </c>
      <c r="CF241" s="878"/>
      <c r="CG241" s="7"/>
      <c r="CH241" s="94"/>
      <c r="CI241" s="1301" t="str">
        <f>IF(ISNA(VLOOKUP(CA241,'JOURNÉE 1'!$C$10:$AC$257,27,FALSE)),"",VLOOKUP(CA241,'JOURNÉE 1'!$C$10:$AC$257,27,FALSE))</f>
        <v/>
      </c>
      <c r="CJ241" s="465" t="str">
        <f>IF(ISNA(VLOOKUP(CA241,'JOURNÉE 2'!$C$10:$V$259,20,FALSE)),"",VLOOKUP(CA241,'JOURNÉE 2'!$C$10:$V$259,20,FALSE))</f>
        <v/>
      </c>
      <c r="CK241" s="1264"/>
      <c r="CL241" s="1267"/>
      <c r="CM241" s="910"/>
      <c r="CN241" s="910"/>
      <c r="CO241" s="910"/>
      <c r="CP241" s="910"/>
      <c r="CQ241" s="910"/>
      <c r="CR241" s="910"/>
      <c r="CS241" s="910"/>
      <c r="CT241" s="910"/>
      <c r="CU241" s="911"/>
      <c r="CV241" s="910"/>
      <c r="CW241" s="1270"/>
      <c r="CX241" s="11"/>
      <c r="CY241" s="1551"/>
      <c r="CZ241" s="7"/>
      <c r="DA241" s="7"/>
      <c r="DB241" s="7"/>
      <c r="DC241" s="7"/>
      <c r="DD241" s="17"/>
      <c r="DE241" s="7"/>
      <c r="DF241" s="468"/>
      <c r="DG241" s="7"/>
      <c r="DH241" s="7"/>
      <c r="DI241" s="7"/>
      <c r="DJ241" s="7"/>
      <c r="DK241" s="7"/>
      <c r="DL241" s="7"/>
      <c r="DM241" s="468"/>
      <c r="DN241" s="7"/>
      <c r="DO241" s="7"/>
      <c r="DP241" s="882"/>
      <c r="DQ241" s="882"/>
      <c r="DR241" s="11"/>
      <c r="DS241" s="475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</row>
    <row r="242" spans="1:163" ht="15.75" customHeight="1" thickBot="1" x14ac:dyDescent="0.45">
      <c r="A242" s="1828"/>
      <c r="B242" s="1483"/>
      <c r="C242" s="189" t="str">
        <f>IF(ISBLANK('JOURNÉE 2'!C243),"",'JOURNÉE 2'!C243)</f>
        <v/>
      </c>
      <c r="D242" s="215" t="str">
        <f>IF(ISBLANK('JOURNÉE 2'!D243),"",'JOURNÉE 2'!D243)</f>
        <v/>
      </c>
      <c r="E242" s="215" t="str">
        <f>IF(ISBLANK('JOURNÉE 2'!E243),"",'JOURNÉE 2'!E243)</f>
        <v/>
      </c>
      <c r="F242" s="99" t="str">
        <f>IF(ISBLANK('JOURNÉE 2'!F243),"",'JOURNÉE 2'!F243)</f>
        <v/>
      </c>
      <c r="G242" s="99" t="str">
        <f>IF(ISBLANK('JOURNÉE 2'!G243),"",'JOURNÉE 2'!G243)</f>
        <v/>
      </c>
      <c r="H242" s="186" t="str">
        <f>IF(ISBLANK('JOURNÉE 2'!I243),"",'JOURNÉE 2'!I243)</f>
        <v/>
      </c>
      <c r="I242" s="1833"/>
      <c r="J242" s="1465"/>
      <c r="K242" s="1465"/>
      <c r="L242" s="1465"/>
      <c r="M242" s="87" t="str">
        <f>IF(COUNTIF($J$241:$J$255,"&gt;1")&lt;2,"",SMALL($J$241:$J$255,2))</f>
        <v/>
      </c>
      <c r="N242" s="884" t="str">
        <f>IF(COUNTIF($M$241:$M$246,"&gt;1")&lt;2,"",SMALL($M$241:$M$246,2))</f>
        <v/>
      </c>
      <c r="O242" s="884" t="str">
        <f>IF(N242="","",RANK(N242,($N$9:$N$260),1))</f>
        <v/>
      </c>
      <c r="P242" s="884" t="str">
        <f>IF(O242&gt;20,"",IF(O242&lt;=190,40-((O242-1)*2),1))</f>
        <v/>
      </c>
      <c r="Q242" s="1826"/>
      <c r="R242" s="1816"/>
      <c r="S242" s="1816"/>
      <c r="T242" s="1816"/>
      <c r="U242" s="1465"/>
      <c r="V242" s="1816"/>
      <c r="W242" s="279" t="str">
        <f>IF(ISBLANK('JOURNÉE 2'!U243),"",'JOURNÉE 2'!U243)</f>
        <v/>
      </c>
      <c r="X242" s="101" t="str">
        <f t="shared" ref="X242:X256" si="89">IF(OR(W242="",W242=0,W242=999),"",W242)</f>
        <v/>
      </c>
      <c r="Y242" s="140" t="str">
        <f>IF('JOURNÉE 1'!AB243=0,"",'JOURNÉE 1'!AB243)</f>
        <v/>
      </c>
      <c r="Z242" s="101" t="str">
        <f t="shared" ref="Z242:Z256" si="90">IF(OR(Y242="",Y242=0,Y242=999),"",Y242)</f>
        <v/>
      </c>
      <c r="AA242" s="101" t="str">
        <f t="shared" si="85"/>
        <v/>
      </c>
      <c r="AB242" s="118" t="str">
        <f t="shared" ref="AB242:AB256" si="91">IF(W242="","",RANK(W242,($W$241:$W$256),1))</f>
        <v/>
      </c>
      <c r="AC242" s="101" t="str">
        <f t="shared" ref="AC242:AC256" si="92">IF(AB242="","",IF(AB242&gt;4,"",IF(AB242=1,W242,IF(AB242=2,W242,IF(AB242=3,W242,IF(AB242=4,W242))))))</f>
        <v/>
      </c>
      <c r="AD242" s="83" t="str">
        <f>IF('JOURNÉE 1'!AG243="","",'JOURNÉE 1'!AG243)</f>
        <v/>
      </c>
      <c r="AE242" s="487" t="str">
        <f t="shared" ref="AE242:AE256" si="93">IF(X242="","",X242-$BE$5)</f>
        <v/>
      </c>
      <c r="AF242" s="99" t="str">
        <f t="shared" si="86"/>
        <v/>
      </c>
      <c r="AG242" s="110" t="str">
        <f t="shared" ref="AG242:AG256" si="94">IF(AF242&gt;20,"",IF(AF242&lt;=190,20-((AF242-1)*1),1))</f>
        <v/>
      </c>
      <c r="AH242" s="884"/>
      <c r="AI242" s="884"/>
      <c r="AJ242" s="884" t="str">
        <f t="shared" ref="AJ242:AJ256" si="95">IF(AI242="","",RANK(AI242,($AI$9:$AI$260),1))</f>
        <v/>
      </c>
      <c r="AK242" s="100"/>
      <c r="AL242" s="532" t="str">
        <f t="shared" ref="AL242:AL256" si="96">IF(X242="","",X242-G242)</f>
        <v/>
      </c>
      <c r="AM242" s="99" t="str">
        <f t="shared" ref="AM242:AM256" si="97">IF(BB242="","",IF(BB242&gt;3,"",IF(BB242=1,AP242,IF(BB242=2,AP242,IF(BB242=3,AP242)))))</f>
        <v/>
      </c>
      <c r="AN242" s="509" t="str">
        <f t="shared" si="87"/>
        <v/>
      </c>
      <c r="AO242" s="509" t="str">
        <f t="shared" ref="AO242:AO256" si="98">IF(AN242&gt;20,"",IF(AN242&lt;=190,20-((AN242-1)*1),1))</f>
        <v/>
      </c>
      <c r="AP242" s="457" t="str">
        <f t="shared" ref="AP242:AP256" si="99">IF(X242="","",X242-G242)</f>
        <v/>
      </c>
      <c r="AQ242" s="283" t="str">
        <f>IF('JOURNÉE 1'!AP243="","",'JOURNÉE 1'!AP243)</f>
        <v/>
      </c>
      <c r="AR242" s="283" t="str">
        <f>IF('JOURNÉE 1'!AT243="","",'JOURNÉE 1'!AT243)</f>
        <v/>
      </c>
      <c r="AS242" s="288" t="str">
        <f t="shared" ref="AS242:AS256" si="100">IF((AG242=""),AL242,"")</f>
        <v/>
      </c>
      <c r="AT242" s="288" t="str">
        <f t="shared" ref="AT242:AT256" si="101">IF(AR242="","",AR242)</f>
        <v/>
      </c>
      <c r="AU242" s="886" t="str">
        <f>IF(COUNTIF($BA$241:$BA$256,"&gt;1")&lt;2,"",SMALL($BA$241:$BA$256,2))</f>
        <v/>
      </c>
      <c r="AV242" s="886" t="str">
        <f>IF(COUNTIF($AU$241:$AU$256,"&gt;1")&lt;2,"",SMALL($AU$241:$AU$256,2))</f>
        <v/>
      </c>
      <c r="AW242" s="909" t="str">
        <f>IF(AV242="","",RANK(AV242,($AV$9:$AV$260),1))</f>
        <v/>
      </c>
      <c r="AX242" s="886" t="str">
        <f>IF(AW242&gt;20,"",IF(AW242&lt;=190,20-((AW242-1)*1),1))</f>
        <v/>
      </c>
      <c r="AY242" s="292" t="str">
        <f t="shared" si="88"/>
        <v/>
      </c>
      <c r="AZ242" s="294" t="str">
        <f t="shared" ref="AZ242:AZ256" si="102">IF(AY242&gt;20,"",IF(AY242&lt;=190,20-((AY242-1)*1),1))</f>
        <v/>
      </c>
      <c r="BA242" s="295" t="str">
        <f t="shared" ref="BA242:BA256" si="103">IF((AG242=""),AL242,"")</f>
        <v/>
      </c>
      <c r="BB242" s="296" t="str">
        <f t="shared" ref="BB242:BB256" si="104">IF(OR(ISBLANK(AS242),AS242=""),"",RANK(AS242,($AS$241:$AS$256),1))</f>
        <v/>
      </c>
      <c r="BC242" s="916" t="str">
        <f t="shared" ref="BC242:BC256" si="105">IF(BB242="","",IF(BB242&gt;4,"",IF(BB242=1,AP242,IF(BB242=2,AP242,IF(BB242=3,AP242,IF(BB242=4,AP242))))))</f>
        <v/>
      </c>
      <c r="BD242" s="916" t="str">
        <f>IF(COUNTIF($BC$241:$BC$256,"&gt;1")&lt;2,"",SMALL($BC$241:$BC$256,2))</f>
        <v/>
      </c>
      <c r="BE242" s="210" t="str">
        <f t="shared" ref="BE242:BE256" si="106">IF(G242="","",IF(W242="","",IF(ISBLANK($BE$5),"",IF(W242="AB",IF(G242+3.6&gt;=36,36,G242+3.6),IF(AND(G242&gt;=18,$BE$5-W242+G242&gt;0),G242-($BE$5-W242+G242)*0.4,IF(AND(G242&lt;18,$BE$5-W242+G242&gt;0),G242-($BE$5-W242+G242)*0.2,IF($BE$5-W242+G242&lt;0,IF(G242-($BE$5-W242+G242)*0.1&gt;36,36,G242-($BE$5-W242+G242)*0.1),IF($BE$5-W242+G242=0,G242))))))))</f>
        <v/>
      </c>
      <c r="BF242" s="1639"/>
      <c r="BG242" s="1821"/>
      <c r="BH242" s="1824"/>
      <c r="BI242" s="1816"/>
      <c r="BJ242" s="1818"/>
      <c r="BK242" s="483"/>
      <c r="BL242" s="11"/>
      <c r="BM242" s="1723"/>
      <c r="BN242" s="1808"/>
      <c r="BO242" s="1808"/>
      <c r="BP242" s="1808"/>
      <c r="BQ242" s="1808"/>
      <c r="BR242" s="1806"/>
      <c r="BS242" s="1808"/>
      <c r="BT242" s="1514"/>
      <c r="BU242" s="1528"/>
      <c r="BV242" s="1796"/>
      <c r="BW242" s="1798"/>
      <c r="BX242" s="474" t="str">
        <f t="shared" ref="BX242:BX256" si="107">IF(C242= "", "",C242)</f>
        <v/>
      </c>
      <c r="BY242" s="475" t="str">
        <f>IF('JOURNÉE 1'!C243=0,"",'JOURNÉE 1'!C243)</f>
        <v/>
      </c>
      <c r="BZ242" s="7">
        <v>234</v>
      </c>
      <c r="CA242" s="1445" t="s">
        <v>292</v>
      </c>
      <c r="CB242" s="1446">
        <v>11.9</v>
      </c>
      <c r="CC242" s="1447" t="s">
        <v>751</v>
      </c>
      <c r="CD242" s="17" t="s">
        <v>731</v>
      </c>
      <c r="CE242" s="882" t="str">
        <f t="shared" si="79"/>
        <v>MAX2</v>
      </c>
      <c r="CF242" s="878"/>
      <c r="CG242" s="7"/>
      <c r="CH242" s="94"/>
      <c r="CI242" s="1301">
        <f>IF(ISNA(VLOOKUP(CA242,'JOURNÉE 1'!$C$10:$AC$257,27,FALSE)),"",VLOOKUP(CA242,'JOURNÉE 1'!$C$10:$AC$257,27,FALSE))</f>
        <v>86</v>
      </c>
      <c r="CJ242" s="465" t="str">
        <f>IF(ISNA(VLOOKUP(CA242,'JOURNÉE 2'!$C$10:$V$259,20,FALSE)),"",VLOOKUP(CA242,'JOURNÉE 2'!$C$10:$V$259,20,FALSE))</f>
        <v/>
      </c>
      <c r="CK242" s="1264"/>
      <c r="CL242" s="1267"/>
      <c r="CM242" s="910"/>
      <c r="CN242" s="910"/>
      <c r="CO242" s="910"/>
      <c r="CP242" s="910"/>
      <c r="CQ242" s="910"/>
      <c r="CR242" s="910"/>
      <c r="CS242" s="910"/>
      <c r="CT242" s="910"/>
      <c r="CU242" s="911"/>
      <c r="CV242" s="910"/>
      <c r="CW242" s="1270"/>
      <c r="CX242" s="11"/>
      <c r="CY242" s="1551"/>
      <c r="CZ242" s="7"/>
      <c r="DA242" s="7"/>
      <c r="DB242" s="7"/>
      <c r="DC242" s="7"/>
      <c r="DD242" s="17"/>
      <c r="DE242" s="7"/>
      <c r="DF242" s="468"/>
      <c r="DG242" s="7"/>
      <c r="DH242" s="7"/>
      <c r="DI242" s="7"/>
      <c r="DJ242" s="7"/>
      <c r="DK242" s="7"/>
      <c r="DL242" s="7"/>
      <c r="DM242" s="468"/>
      <c r="DN242" s="7"/>
      <c r="DO242" s="7"/>
      <c r="DP242" s="882"/>
      <c r="DQ242" s="882"/>
      <c r="DR242" s="11"/>
      <c r="DS242" s="475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</row>
    <row r="243" spans="1:163" ht="15.75" customHeight="1" thickBot="1" x14ac:dyDescent="0.45">
      <c r="A243" s="1828"/>
      <c r="B243" s="1831"/>
      <c r="C243" s="189" t="str">
        <f>IF(ISBLANK('JOURNÉE 2'!C244),"",'JOURNÉE 2'!C244)</f>
        <v/>
      </c>
      <c r="D243" s="215" t="str">
        <f>IF(ISBLANK('JOURNÉE 2'!D244),"",'JOURNÉE 2'!D244)</f>
        <v/>
      </c>
      <c r="E243" s="215" t="str">
        <f>IF(ISBLANK('JOURNÉE 2'!E244),"",'JOURNÉE 2'!E244)</f>
        <v/>
      </c>
      <c r="F243" s="99" t="str">
        <f>IF(ISBLANK('JOURNÉE 2'!F244),"",'JOURNÉE 2'!F244)</f>
        <v/>
      </c>
      <c r="G243" s="99" t="str">
        <f>IF(ISBLANK('JOURNÉE 2'!G244),"",'JOURNÉE 2'!G244)</f>
        <v/>
      </c>
      <c r="H243" s="186" t="str">
        <f>IF(ISBLANK('JOURNÉE 2'!I244),"",'JOURNÉE 2'!I244)</f>
        <v/>
      </c>
      <c r="I243" s="1834" t="str">
        <f>IF(ISBLANK('JOURNÉE 2'!K244),"",'JOURNÉE 2'!K244)</f>
        <v/>
      </c>
      <c r="J243" s="1466" t="str">
        <f>IF(OR(I243="",I243=0,I243=999),"",I243)</f>
        <v/>
      </c>
      <c r="K243" s="1466" t="str">
        <f>IF('JOURNÉE 1'!K244=0,"",'JOURNÉE 1'!K244)</f>
        <v/>
      </c>
      <c r="L243" s="1466" t="str">
        <f>IF(OR(K243="",K243=0,K243=999),"",K243)</f>
        <v/>
      </c>
      <c r="M243" s="121" t="str">
        <f>IF(COUNTIF($J$241:$J$255,"&gt;1")&lt;3,"",SMALL($J$241:$J$255,3))</f>
        <v/>
      </c>
      <c r="N243" s="291" t="str">
        <f>IF(COUNTIF($M$241:$M$246,"&gt;1")&lt;3,"",SMALL($M$241:$M$246,3))</f>
        <v/>
      </c>
      <c r="O243" s="892" t="str">
        <f>IF(N243="","",RANK(N243,($N$9:$N$260),1))</f>
        <v/>
      </c>
      <c r="P243" s="369"/>
      <c r="Q243" s="1825" t="str">
        <f>IF(I243="","",I243-$BE$5)</f>
        <v/>
      </c>
      <c r="R243" s="1466" t="str">
        <f>IF(I243="","",RANK(I243,($I$9:$K$260),1))</f>
        <v/>
      </c>
      <c r="S243" s="1466" t="str">
        <f>IF(R243&gt;20,"",IF(R243&lt;=190,40-((R243-1)*2),1))</f>
        <v/>
      </c>
      <c r="T243" s="1485" t="str">
        <f>IF(OR(I243=""),"",RANK(I243,($I$241:$I$255),1))</f>
        <v/>
      </c>
      <c r="U243" s="1485" t="str">
        <f>IF(OR(K243=""),"",RANK(K243,($K$241:$K$255),1))</f>
        <v/>
      </c>
      <c r="V243" s="1485" t="str">
        <f>IF(T243="","",IF(T243&gt;3,"",IF(T243=1,I243,IF(T243=2,I243,IF(T243=3,I243)))))</f>
        <v/>
      </c>
      <c r="W243" s="279" t="str">
        <f>IF(ISBLANK('JOURNÉE 2'!U244),"",'JOURNÉE 2'!U244)</f>
        <v/>
      </c>
      <c r="X243" s="101" t="str">
        <f t="shared" si="89"/>
        <v/>
      </c>
      <c r="Y243" s="140" t="str">
        <f>IF('JOURNÉE 1'!AB244=0,"",'JOURNÉE 1'!AB244)</f>
        <v/>
      </c>
      <c r="Z243" s="101" t="str">
        <f t="shared" si="90"/>
        <v/>
      </c>
      <c r="AA243" s="101" t="str">
        <f t="shared" si="85"/>
        <v/>
      </c>
      <c r="AB243" s="118" t="str">
        <f t="shared" si="91"/>
        <v/>
      </c>
      <c r="AC243" s="101" t="str">
        <f t="shared" si="92"/>
        <v/>
      </c>
      <c r="AD243" s="83" t="str">
        <f>IF('JOURNÉE 1'!AG244="","",'JOURNÉE 1'!AG244)</f>
        <v/>
      </c>
      <c r="AE243" s="487" t="str">
        <f t="shared" si="93"/>
        <v/>
      </c>
      <c r="AF243" s="99" t="str">
        <f t="shared" si="86"/>
        <v/>
      </c>
      <c r="AG243" s="110" t="str">
        <f t="shared" si="94"/>
        <v/>
      </c>
      <c r="AH243" s="884"/>
      <c r="AI243" s="884"/>
      <c r="AJ243" s="884" t="str">
        <f t="shared" si="95"/>
        <v/>
      </c>
      <c r="AK243" s="100"/>
      <c r="AL243" s="532" t="str">
        <f t="shared" si="96"/>
        <v/>
      </c>
      <c r="AM243" s="99" t="str">
        <f t="shared" si="97"/>
        <v/>
      </c>
      <c r="AN243" s="509" t="str">
        <f t="shared" si="87"/>
        <v/>
      </c>
      <c r="AO243" s="509" t="str">
        <f t="shared" si="98"/>
        <v/>
      </c>
      <c r="AP243" s="457" t="str">
        <f t="shared" si="99"/>
        <v/>
      </c>
      <c r="AQ243" s="283" t="str">
        <f>IF('JOURNÉE 1'!AP244="","",'JOURNÉE 1'!AP244)</f>
        <v/>
      </c>
      <c r="AR243" s="283" t="str">
        <f>IF('JOURNÉE 1'!AT244="","",'JOURNÉE 1'!AT244)</f>
        <v/>
      </c>
      <c r="AS243" s="288" t="str">
        <f t="shared" si="100"/>
        <v/>
      </c>
      <c r="AT243" s="288" t="str">
        <f t="shared" si="101"/>
        <v/>
      </c>
      <c r="AU243" s="886" t="str">
        <f>IF(COUNTIF($BA$241:$BA$256,"&gt;1")&lt;3,"",SMALL($BA$241:$BA$256,3))</f>
        <v/>
      </c>
      <c r="AV243" s="886" t="str">
        <f>IF(COUNTIF($AU$241:$AU$256,"&gt;1")&lt;3,"",SMALL($AU$241:$AU$256,3))</f>
        <v/>
      </c>
      <c r="AW243" s="909" t="str">
        <f>IF(AV243="","",RANK(AV243,($AV$9:$AV$260),1))</f>
        <v/>
      </c>
      <c r="AX243" s="886" t="str">
        <f>IF(AW243&gt;20,"",IF(AW243&lt;=190,20-((AW243-1)*1),1))</f>
        <v/>
      </c>
      <c r="AY243" s="292" t="str">
        <f t="shared" si="88"/>
        <v/>
      </c>
      <c r="AZ243" s="294" t="str">
        <f t="shared" si="102"/>
        <v/>
      </c>
      <c r="BA243" s="295" t="str">
        <f t="shared" si="103"/>
        <v/>
      </c>
      <c r="BB243" s="296" t="str">
        <f t="shared" si="104"/>
        <v/>
      </c>
      <c r="BC243" s="916" t="str">
        <f t="shared" si="105"/>
        <v/>
      </c>
      <c r="BD243" s="916" t="str">
        <f>IF(COUNTIF($BC$241:$BC$256,"&gt;1")&lt;3,"",SMALL($BC$241:$BC$256,3))</f>
        <v/>
      </c>
      <c r="BE243" s="210" t="str">
        <f t="shared" si="106"/>
        <v/>
      </c>
      <c r="BF243" s="1639"/>
      <c r="BG243" s="1821"/>
      <c r="BH243" s="1823" t="str">
        <f>IF('JOURNÉE 1'!K244=0,"",'JOURNÉE 1'!K244)</f>
        <v/>
      </c>
      <c r="BI243" s="1815" t="str">
        <f>IF(ISBLANK('JOURNÉE 2'!K240),"",'JOURNÉE 2'!K240)</f>
        <v/>
      </c>
      <c r="BJ243" s="1817" t="str">
        <f>IF(BW243="","",BW243)</f>
        <v/>
      </c>
      <c r="BK243" s="277"/>
      <c r="BL243" s="11"/>
      <c r="BM243" s="1513" t="str">
        <f>IF(OR(C243="",C244=""),"",CONCATENATE(C243,C244))</f>
        <v/>
      </c>
      <c r="BN243" s="1807" t="str">
        <f>IF(OR('JOURNÉE 1'!C244="",'JOURNÉE 1'!C245=""),"",CONCATENATE('JOURNÉE 1'!C244,'JOURNÉE 1'!C245))</f>
        <v/>
      </c>
      <c r="BO243" s="1807" t="str">
        <f>IF(I243="","",I243)</f>
        <v/>
      </c>
      <c r="BP243" s="1813">
        <f>IF(ISNA(VLOOKUP(BM243,'JOURNÉE 1'!$BI$10:$BK$257,2,FALSE)),"",VLOOKUP(BM243,'JOURNÉE 1'!$BI$10:$BK$257,2,FALSE))</f>
        <v>0</v>
      </c>
      <c r="BQ243" s="1807" t="str">
        <f>IF(BO243="","",MIN(BO243:BP243))</f>
        <v/>
      </c>
      <c r="BR243" s="1805" t="str">
        <f>IF(BS243="","",MIN(BS243:BT243))</f>
        <v/>
      </c>
      <c r="BS243" s="1807" t="str">
        <f>IF('JOURNÉE 1'!L244=0,"",'JOURNÉE 1'!L244)</f>
        <v/>
      </c>
      <c r="BT243" s="1809" t="str">
        <f>IF(ISNA(VLOOKUP(BN243,'JOURNÉE 2'!$BE$10:$BF$257,2,FALSE)),"",VLOOKUP(BN243,'JOURNÉE 2'!$BE$10:$BF$257,2,FALSE))</f>
        <v/>
      </c>
      <c r="BU243" s="1606" t="str">
        <f>IF(BT243=BR243,"",BR243)</f>
        <v/>
      </c>
      <c r="BV243" s="1795" t="str">
        <f>IF(BP243=BQ243,"",BQ243)</f>
        <v/>
      </c>
      <c r="BW243" s="1797" t="str">
        <f>IF(COUNTIF($BU$241:$BV$256,"&gt;1")&lt;2,"",SMALL($BU$241:$BV$256,2+COUNTIF($BU$241:$BV$256,0)))</f>
        <v/>
      </c>
      <c r="BX243" s="474" t="str">
        <f t="shared" si="107"/>
        <v/>
      </c>
      <c r="BY243" s="475" t="str">
        <f>IF('JOURNÉE 1'!C244=0,"",'JOURNÉE 1'!C244)</f>
        <v/>
      </c>
      <c r="BZ243" s="7">
        <v>235</v>
      </c>
      <c r="CA243" s="1445" t="s">
        <v>752</v>
      </c>
      <c r="CB243" s="1446">
        <v>36</v>
      </c>
      <c r="CC243" s="1447" t="s">
        <v>753</v>
      </c>
      <c r="CD243" s="17" t="s">
        <v>731</v>
      </c>
      <c r="CE243" s="882" t="str">
        <f t="shared" si="79"/>
        <v>MAX3</v>
      </c>
      <c r="CF243" s="878"/>
      <c r="CG243" s="7"/>
      <c r="CH243" s="94"/>
      <c r="CI243" s="1301" t="str">
        <f>IF(ISNA(VLOOKUP(CA243,'JOURNÉE 1'!$C$10:$AC$257,27,FALSE)),"",VLOOKUP(CA243,'JOURNÉE 1'!$C$10:$AC$257,27,FALSE))</f>
        <v/>
      </c>
      <c r="CJ243" s="465" t="str">
        <f>IF(ISNA(VLOOKUP(CA243,'JOURNÉE 2'!$C$10:$V$259,20,FALSE)),"",VLOOKUP(CA243,'JOURNÉE 2'!$C$10:$V$259,20,FALSE))</f>
        <v/>
      </c>
      <c r="CK243" s="1264"/>
      <c r="CL243" s="1267"/>
      <c r="CM243" s="910"/>
      <c r="CN243" s="910"/>
      <c r="CO243" s="910"/>
      <c r="CP243" s="910"/>
      <c r="CQ243" s="910"/>
      <c r="CR243" s="910"/>
      <c r="CS243" s="910"/>
      <c r="CT243" s="910"/>
      <c r="CU243" s="911"/>
      <c r="CV243" s="910"/>
      <c r="CW243" s="1270"/>
      <c r="CX243" s="11"/>
      <c r="CY243" s="1551"/>
      <c r="CZ243" s="7"/>
      <c r="DA243" s="7"/>
      <c r="DB243" s="7"/>
      <c r="DC243" s="7"/>
      <c r="DD243" s="17"/>
      <c r="DE243" s="7"/>
      <c r="DF243" s="468"/>
      <c r="DG243" s="7"/>
      <c r="DH243" s="7"/>
      <c r="DI243" s="7"/>
      <c r="DJ243" s="7"/>
      <c r="DK243" s="7"/>
      <c r="DL243" s="7"/>
      <c r="DM243" s="468"/>
      <c r="DN243" s="7"/>
      <c r="DO243" s="7"/>
      <c r="DP243" s="882"/>
      <c r="DQ243" s="882"/>
      <c r="DR243" s="11"/>
      <c r="DS243" s="475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</row>
    <row r="244" spans="1:163" ht="15.75" customHeight="1" thickBot="1" x14ac:dyDescent="0.45">
      <c r="A244" s="1828"/>
      <c r="B244" s="1640"/>
      <c r="C244" s="189" t="str">
        <f>IF(ISBLANK('JOURNÉE 2'!C245),"",'JOURNÉE 2'!C245)</f>
        <v/>
      </c>
      <c r="D244" s="215" t="str">
        <f>IF(ISBLANK('JOURNÉE 2'!D245),"",'JOURNÉE 2'!D245)</f>
        <v/>
      </c>
      <c r="E244" s="215" t="str">
        <f>IF(ISBLANK('JOURNÉE 2'!E245),"",'JOURNÉE 2'!E245)</f>
        <v/>
      </c>
      <c r="F244" s="99" t="str">
        <f>IF(ISBLANK('JOURNÉE 2'!F245),"",'JOURNÉE 2'!F245)</f>
        <v/>
      </c>
      <c r="G244" s="99" t="str">
        <f>IF(ISBLANK('JOURNÉE 2'!G245),"",'JOURNÉE 2'!G245)</f>
        <v/>
      </c>
      <c r="H244" s="186" t="str">
        <f>IF(ISBLANK('JOURNÉE 2'!I245),"",'JOURNÉE 2'!I245)</f>
        <v/>
      </c>
      <c r="I244" s="1833"/>
      <c r="J244" s="1465"/>
      <c r="K244" s="1465"/>
      <c r="L244" s="1465"/>
      <c r="M244" s="88" t="str">
        <f>IF('JOURNÉE 1'!P242=0,"",'JOURNÉE 1'!P242)</f>
        <v/>
      </c>
      <c r="N244" s="884"/>
      <c r="O244" s="885" t="s">
        <v>74</v>
      </c>
      <c r="P244" s="884">
        <f>IF(SUM(P241:P243)&lt;&gt;0,SUM(P241:P243),0)</f>
        <v>0</v>
      </c>
      <c r="Q244" s="1826"/>
      <c r="R244" s="1816"/>
      <c r="S244" s="1816"/>
      <c r="T244" s="1816"/>
      <c r="U244" s="1465"/>
      <c r="V244" s="1816"/>
      <c r="W244" s="279" t="str">
        <f>IF(ISBLANK('JOURNÉE 2'!U245),"",'JOURNÉE 2'!U245)</f>
        <v/>
      </c>
      <c r="X244" s="101" t="str">
        <f t="shared" si="89"/>
        <v/>
      </c>
      <c r="Y244" s="140" t="str">
        <f>IF('JOURNÉE 1'!AB245=0,"",'JOURNÉE 1'!AB245)</f>
        <v/>
      </c>
      <c r="Z244" s="101" t="str">
        <f t="shared" si="90"/>
        <v/>
      </c>
      <c r="AA244" s="101" t="str">
        <f t="shared" si="85"/>
        <v/>
      </c>
      <c r="AB244" s="118" t="str">
        <f t="shared" si="91"/>
        <v/>
      </c>
      <c r="AC244" s="101" t="str">
        <f t="shared" si="92"/>
        <v/>
      </c>
      <c r="AD244" s="83" t="str">
        <f>IF('JOURNÉE 1'!AG245="","",'JOURNÉE 1'!AG245)</f>
        <v/>
      </c>
      <c r="AE244" s="487" t="str">
        <f t="shared" si="93"/>
        <v/>
      </c>
      <c r="AF244" s="99" t="str">
        <f t="shared" si="86"/>
        <v/>
      </c>
      <c r="AG244" s="110" t="str">
        <f t="shared" si="94"/>
        <v/>
      </c>
      <c r="AH244" s="884"/>
      <c r="AI244" s="884"/>
      <c r="AJ244" s="884" t="str">
        <f t="shared" si="95"/>
        <v/>
      </c>
      <c r="AK244" s="925"/>
      <c r="AL244" s="532" t="str">
        <f t="shared" si="96"/>
        <v/>
      </c>
      <c r="AM244" s="99" t="str">
        <f t="shared" si="97"/>
        <v/>
      </c>
      <c r="AN244" s="509" t="str">
        <f t="shared" si="87"/>
        <v/>
      </c>
      <c r="AO244" s="509" t="str">
        <f t="shared" si="98"/>
        <v/>
      </c>
      <c r="AP244" s="457" t="str">
        <f t="shared" si="99"/>
        <v/>
      </c>
      <c r="AQ244" s="283" t="str">
        <f>IF('JOURNÉE 1'!AP245="","",'JOURNÉE 1'!AP245)</f>
        <v/>
      </c>
      <c r="AR244" s="283" t="str">
        <f>IF('JOURNÉE 1'!AT245="","",'JOURNÉE 1'!AT245)</f>
        <v/>
      </c>
      <c r="AS244" s="288" t="str">
        <f t="shared" si="100"/>
        <v/>
      </c>
      <c r="AT244" s="288" t="str">
        <f t="shared" si="101"/>
        <v/>
      </c>
      <c r="AU244" s="906" t="str">
        <f>IF(COUNTIF($BA$241:$BA$256,"&gt;1")&lt;4,"",SMALL($BA$241:$BA$256,4))</f>
        <v/>
      </c>
      <c r="AV244" s="893" t="str">
        <f>IF(COUNTIF($AU$241:$AU$256,"&gt;1")&lt;4,"",SMALL($AU$241:$AU$256,4))</f>
        <v/>
      </c>
      <c r="AW244" s="917" t="str">
        <f>IF(AV244="","",RANK(AV244,($AV$9:$AV$260),1))</f>
        <v/>
      </c>
      <c r="AX244" s="893" t="str">
        <f>IF(AW244&gt;20,"",IF(AW244&lt;=190,20-((AW244-1)*1),1))</f>
        <v/>
      </c>
      <c r="AY244" s="292" t="str">
        <f t="shared" si="88"/>
        <v/>
      </c>
      <c r="AZ244" s="294" t="str">
        <f t="shared" si="102"/>
        <v/>
      </c>
      <c r="BA244" s="295" t="str">
        <f t="shared" si="103"/>
        <v/>
      </c>
      <c r="BB244" s="296" t="str">
        <f t="shared" si="104"/>
        <v/>
      </c>
      <c r="BC244" s="916" t="str">
        <f t="shared" si="105"/>
        <v/>
      </c>
      <c r="BD244" s="916" t="str">
        <f>IF(COUNTIF($BC$241:$BC$256,"&gt;1")&lt;4,"",SMALL($BC$241:$BC$256,4))</f>
        <v/>
      </c>
      <c r="BE244" s="210" t="str">
        <f t="shared" si="106"/>
        <v/>
      </c>
      <c r="BF244" s="1639"/>
      <c r="BG244" s="1821"/>
      <c r="BH244" s="1824"/>
      <c r="BI244" s="1816"/>
      <c r="BJ244" s="1818"/>
      <c r="BK244" s="214"/>
      <c r="BL244" s="11"/>
      <c r="BM244" s="1723"/>
      <c r="BN244" s="1808"/>
      <c r="BO244" s="1808"/>
      <c r="BP244" s="1808"/>
      <c r="BQ244" s="1808"/>
      <c r="BR244" s="1806"/>
      <c r="BS244" s="1808"/>
      <c r="BT244" s="1514"/>
      <c r="BU244" s="1528"/>
      <c r="BV244" s="1796"/>
      <c r="BW244" s="1798"/>
      <c r="BX244" s="474" t="str">
        <f t="shared" si="107"/>
        <v/>
      </c>
      <c r="BY244" s="475" t="str">
        <f>IF('JOURNÉE 1'!C245=0,"",'JOURNÉE 1'!C245)</f>
        <v/>
      </c>
      <c r="BZ244" s="7">
        <v>236</v>
      </c>
      <c r="CA244" s="1445" t="s">
        <v>754</v>
      </c>
      <c r="CB244" s="1446">
        <v>9.3000000000000007</v>
      </c>
      <c r="CC244" s="1447" t="s">
        <v>755</v>
      </c>
      <c r="CD244" s="17" t="s">
        <v>731</v>
      </c>
      <c r="CE244" s="882" t="str">
        <f t="shared" si="79"/>
        <v>MAX1</v>
      </c>
      <c r="CF244" s="878"/>
      <c r="CG244" s="7"/>
      <c r="CH244" s="94"/>
      <c r="CI244" s="1301" t="str">
        <f>IF(ISNA(VLOOKUP(CA244,'JOURNÉE 1'!$C$10:$AC$257,27,FALSE)),"",VLOOKUP(CA244,'JOURNÉE 1'!$C$10:$AC$257,27,FALSE))</f>
        <v/>
      </c>
      <c r="CJ244" s="465" t="str">
        <f>IF(ISNA(VLOOKUP(CA244,'JOURNÉE 2'!$C$10:$V$259,20,FALSE)),"",VLOOKUP(CA244,'JOURNÉE 2'!$C$10:$V$259,20,FALSE))</f>
        <v/>
      </c>
      <c r="CK244" s="1264"/>
      <c r="CL244" s="1267"/>
      <c r="CM244" s="910"/>
      <c r="CN244" s="910"/>
      <c r="CO244" s="910"/>
      <c r="CP244" s="910"/>
      <c r="CQ244" s="910"/>
      <c r="CR244" s="910"/>
      <c r="CS244" s="910"/>
      <c r="CT244" s="910"/>
      <c r="CU244" s="911"/>
      <c r="CV244" s="910"/>
      <c r="CW244" s="1270"/>
      <c r="CX244" s="11"/>
      <c r="CY244" s="1551"/>
      <c r="CZ244" s="7"/>
      <c r="DA244" s="7"/>
      <c r="DB244" s="7"/>
      <c r="DC244" s="7"/>
      <c r="DD244" s="17"/>
      <c r="DE244" s="7"/>
      <c r="DF244" s="468"/>
      <c r="DG244" s="7"/>
      <c r="DH244" s="7"/>
      <c r="DI244" s="7"/>
      <c r="DJ244" s="7"/>
      <c r="DK244" s="7"/>
      <c r="DL244" s="7"/>
      <c r="DM244" s="468"/>
      <c r="DN244" s="7"/>
      <c r="DO244" s="7"/>
      <c r="DP244" s="882"/>
      <c r="DQ244" s="882"/>
      <c r="DR244" s="11"/>
      <c r="DS244" s="475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</row>
    <row r="245" spans="1:163" ht="15.75" customHeight="1" thickTop="1" thickBot="1" x14ac:dyDescent="0.45">
      <c r="A245" s="1828"/>
      <c r="B245" s="1830"/>
      <c r="C245" s="189" t="str">
        <f>IF(ISBLANK('JOURNÉE 2'!C246),"",'JOURNÉE 2'!C246)</f>
        <v/>
      </c>
      <c r="D245" s="215" t="str">
        <f>IF(ISBLANK('JOURNÉE 2'!D246),"",'JOURNÉE 2'!D246)</f>
        <v/>
      </c>
      <c r="E245" s="215" t="str">
        <f>IF(ISBLANK('JOURNÉE 2'!E246),"",'JOURNÉE 2'!E246)</f>
        <v/>
      </c>
      <c r="F245" s="99" t="str">
        <f>IF(ISBLANK('JOURNÉE 2'!F246),"",'JOURNÉE 2'!F246)</f>
        <v/>
      </c>
      <c r="G245" s="99" t="str">
        <f>IF(ISBLANK('JOURNÉE 2'!G246),"",'JOURNÉE 2'!G246)</f>
        <v/>
      </c>
      <c r="H245" s="186" t="str">
        <f>IF(ISBLANK('JOURNÉE 2'!I246),"",'JOURNÉE 2'!I246)</f>
        <v/>
      </c>
      <c r="I245" s="1834" t="str">
        <f>IF(ISBLANK('JOURNÉE 2'!K246),"",'JOURNÉE 2'!K246)</f>
        <v/>
      </c>
      <c r="J245" s="1466" t="str">
        <f>IF(OR(I245="",I245=0,I245=999),"",I245)</f>
        <v/>
      </c>
      <c r="K245" s="1466" t="str">
        <f>IF('JOURNÉE 1'!K246=0,"",'JOURNÉE 1'!K246)</f>
        <v/>
      </c>
      <c r="L245" s="1466" t="str">
        <f>IF(OR(K245="",K245=0,K245=999),"",K245)</f>
        <v/>
      </c>
      <c r="M245" s="88" t="str">
        <f>IF('JOURNÉE 1'!P243=0,"",'JOURNÉE 1'!P243)</f>
        <v/>
      </c>
      <c r="N245" s="884"/>
      <c r="O245" s="884"/>
      <c r="P245" s="884"/>
      <c r="Q245" s="1825" t="str">
        <f>IF(I245="","",I245-$BE$5)</f>
        <v/>
      </c>
      <c r="R245" s="1466" t="str">
        <f>IF(I245="","",RANK(I245,($I$9:$K$260),1))</f>
        <v/>
      </c>
      <c r="S245" s="1466" t="str">
        <f>IF(R245&gt;20,"",IF(R245&lt;=190,40-((R245-1)*2),1))</f>
        <v/>
      </c>
      <c r="T245" s="1485" t="str">
        <f>IF(OR(I245=""),"",RANK(I245,($I$241:$I$255),1))</f>
        <v/>
      </c>
      <c r="U245" s="1485" t="str">
        <f>IF(OR(K245=""),"",RANK(K245,($K$241:$K$255),1))</f>
        <v/>
      </c>
      <c r="V245" s="1485" t="str">
        <f>IF(T245="","",IF(T245&gt;3,"",IF(T245=1,I245,IF(T245=2,I245,IF(T245=3,I245)))))</f>
        <v/>
      </c>
      <c r="W245" s="279" t="str">
        <f>IF(ISBLANK('JOURNÉE 2'!U246),"",'JOURNÉE 2'!U246)</f>
        <v/>
      </c>
      <c r="X245" s="101" t="str">
        <f t="shared" si="89"/>
        <v/>
      </c>
      <c r="Y245" s="140" t="str">
        <f>IF('JOURNÉE 1'!AB246=0,"",'JOURNÉE 1'!AB246)</f>
        <v/>
      </c>
      <c r="Z245" s="101" t="str">
        <f t="shared" si="90"/>
        <v/>
      </c>
      <c r="AA245" s="101" t="str">
        <f t="shared" si="85"/>
        <v/>
      </c>
      <c r="AB245" s="118" t="str">
        <f t="shared" si="91"/>
        <v/>
      </c>
      <c r="AC245" s="101" t="str">
        <f t="shared" si="92"/>
        <v/>
      </c>
      <c r="AD245" s="83" t="str">
        <f>IF('JOURNÉE 1'!AG246="","",'JOURNÉE 1'!AG246)</f>
        <v/>
      </c>
      <c r="AE245" s="487" t="str">
        <f t="shared" si="93"/>
        <v/>
      </c>
      <c r="AF245" s="99" t="str">
        <f t="shared" si="86"/>
        <v/>
      </c>
      <c r="AG245" s="110" t="str">
        <f t="shared" si="94"/>
        <v/>
      </c>
      <c r="AH245" s="884"/>
      <c r="AI245" s="884"/>
      <c r="AJ245" s="884" t="str">
        <f t="shared" si="95"/>
        <v/>
      </c>
      <c r="AK245" s="924"/>
      <c r="AL245" s="532" t="str">
        <f t="shared" si="96"/>
        <v/>
      </c>
      <c r="AM245" s="99" t="str">
        <f t="shared" si="97"/>
        <v/>
      </c>
      <c r="AN245" s="509" t="str">
        <f t="shared" si="87"/>
        <v/>
      </c>
      <c r="AO245" s="509" t="str">
        <f t="shared" si="98"/>
        <v/>
      </c>
      <c r="AP245" s="457" t="str">
        <f t="shared" si="99"/>
        <v/>
      </c>
      <c r="AQ245" s="283" t="str">
        <f>IF('JOURNÉE 1'!AP246="","",'JOURNÉE 1'!AP246)</f>
        <v/>
      </c>
      <c r="AR245" s="283" t="str">
        <f>IF('JOURNÉE 1'!AT246="","",'JOURNÉE 1'!AT246)</f>
        <v/>
      </c>
      <c r="AS245" s="288" t="str">
        <f t="shared" si="100"/>
        <v/>
      </c>
      <c r="AT245" s="288" t="str">
        <f t="shared" si="101"/>
        <v/>
      </c>
      <c r="AU245" s="904" t="str">
        <f>IF('JOURNÉE 1'!AU242=0,"",'JOURNÉE 1'!AU242)</f>
        <v/>
      </c>
      <c r="AV245" s="886"/>
      <c r="AW245" s="909" t="s">
        <v>74</v>
      </c>
      <c r="AX245" s="886">
        <f>IF(SUM(AX241:AX244)&lt;&gt;0,SUM(AX241:AX244),0)</f>
        <v>0</v>
      </c>
      <c r="AY245" s="292" t="str">
        <f t="shared" si="88"/>
        <v/>
      </c>
      <c r="AZ245" s="294" t="str">
        <f t="shared" si="102"/>
        <v/>
      </c>
      <c r="BA245" s="295" t="str">
        <f t="shared" si="103"/>
        <v/>
      </c>
      <c r="BB245" s="296" t="str">
        <f t="shared" si="104"/>
        <v/>
      </c>
      <c r="BC245" s="916" t="str">
        <f t="shared" si="105"/>
        <v/>
      </c>
      <c r="BD245" s="916"/>
      <c r="BE245" s="210" t="str">
        <f t="shared" si="106"/>
        <v/>
      </c>
      <c r="BF245" s="1639"/>
      <c r="BG245" s="1821"/>
      <c r="BH245" s="1823" t="str">
        <f>IF('JOURNÉE 1'!K246=0,"",'JOURNÉE 1'!K246)</f>
        <v/>
      </c>
      <c r="BI245" s="1815" t="str">
        <f>IF(ISBLANK('JOURNÉE 2'!K242),"",'JOURNÉE 2'!K242)</f>
        <v/>
      </c>
      <c r="BJ245" s="1817" t="str">
        <f>IF(BW245="","",BW245)</f>
        <v/>
      </c>
      <c r="BK245" s="483"/>
      <c r="BL245" s="11"/>
      <c r="BM245" s="1513" t="str">
        <f>IF(OR(C245="",C246=""),"",CONCATENATE(C245,C246))</f>
        <v/>
      </c>
      <c r="BN245" s="1807" t="str">
        <f>IF(OR('JOURNÉE 1'!C246="",'JOURNÉE 1'!C247=""),"",CONCATENATE('JOURNÉE 1'!C246,'JOURNÉE 1'!C247))</f>
        <v/>
      </c>
      <c r="BO245" s="1807" t="str">
        <f>IF(I245="","",I245)</f>
        <v/>
      </c>
      <c r="BP245" s="1813">
        <f>IF(ISNA(VLOOKUP(BM245,'JOURNÉE 1'!$BI$10:$BK$257,2,FALSE)),"",VLOOKUP(BM245,'JOURNÉE 1'!$BI$10:$BK$257,2,FALSE))</f>
        <v>0</v>
      </c>
      <c r="BQ245" s="1807" t="str">
        <f>IF(BO245="","",MIN(BO245:BP245))</f>
        <v/>
      </c>
      <c r="BR245" s="1805" t="str">
        <f>IF(BS245="","",MIN(BS245:BT245))</f>
        <v/>
      </c>
      <c r="BS245" s="1807" t="str">
        <f>IF('JOURNÉE 1'!L246=0,"",'JOURNÉE 1'!L246)</f>
        <v/>
      </c>
      <c r="BT245" s="1809" t="str">
        <f>IF(ISNA(VLOOKUP(BN245,'JOURNÉE 2'!$BE$10:$BF$257,2,FALSE)),"",VLOOKUP(BN245,'JOURNÉE 2'!$BE$10:$BF$257,2,FALSE))</f>
        <v/>
      </c>
      <c r="BU245" s="1606" t="str">
        <f>IF(BT245=BR245,"",BR245)</f>
        <v/>
      </c>
      <c r="BV245" s="1795" t="str">
        <f>IF(BP245=BQ245,"",BQ245)</f>
        <v/>
      </c>
      <c r="BW245" s="1797" t="str">
        <f>IF(COUNTIF($BU$241:$BV$256,"&gt;1")&lt;3,"",SMALL($BU$241:$BV$256,3+COUNTIF($BU$241:$BV$256,0)))</f>
        <v/>
      </c>
      <c r="BX245" s="474" t="str">
        <f t="shared" si="107"/>
        <v/>
      </c>
      <c r="BY245" s="475" t="str">
        <f>IF('JOURNÉE 1'!C246=0,"",'JOURNÉE 1'!C246)</f>
        <v/>
      </c>
      <c r="BZ245" s="7">
        <v>237</v>
      </c>
      <c r="CA245" s="1445" t="s">
        <v>294</v>
      </c>
      <c r="CB245" s="1446">
        <v>11.5</v>
      </c>
      <c r="CC245" s="1447" t="s">
        <v>756</v>
      </c>
      <c r="CD245" s="17" t="s">
        <v>731</v>
      </c>
      <c r="CE245" s="882" t="str">
        <f t="shared" si="79"/>
        <v>MAX2</v>
      </c>
      <c r="CF245" s="878"/>
      <c r="CG245" s="7"/>
      <c r="CH245" s="94"/>
      <c r="CI245" s="1301" t="str">
        <f>IF(ISNA(VLOOKUP(CA245,'JOURNÉE 1'!$C$10:$AC$257,27,FALSE)),"",VLOOKUP(CA245,'JOURNÉE 1'!$C$10:$AC$257,27,FALSE))</f>
        <v/>
      </c>
      <c r="CJ245" s="465" t="str">
        <f>IF(ISNA(VLOOKUP(CA245,'JOURNÉE 2'!$C$10:$V$259,20,FALSE)),"",VLOOKUP(CA245,'JOURNÉE 2'!$C$10:$V$259,20,FALSE))</f>
        <v/>
      </c>
      <c r="CK245" s="1264"/>
      <c r="CL245" s="1267"/>
      <c r="CM245" s="910"/>
      <c r="CN245" s="910"/>
      <c r="CO245" s="910"/>
      <c r="CP245" s="910"/>
      <c r="CQ245" s="910"/>
      <c r="CR245" s="910"/>
      <c r="CS245" s="910"/>
      <c r="CT245" s="910"/>
      <c r="CU245" s="911"/>
      <c r="CV245" s="910"/>
      <c r="CW245" s="1270"/>
      <c r="CX245" s="11"/>
      <c r="CY245" s="1551"/>
      <c r="CZ245" s="7"/>
      <c r="DA245" s="7"/>
      <c r="DB245" s="7"/>
      <c r="DC245" s="7"/>
      <c r="DD245" s="17"/>
      <c r="DE245" s="7"/>
      <c r="DF245" s="468"/>
      <c r="DG245" s="7"/>
      <c r="DH245" s="7"/>
      <c r="DI245" s="7"/>
      <c r="DJ245" s="7"/>
      <c r="DK245" s="7"/>
      <c r="DL245" s="7"/>
      <c r="DM245" s="468"/>
      <c r="DN245" s="7"/>
      <c r="DO245" s="7"/>
      <c r="DP245" s="882"/>
      <c r="DQ245" s="882"/>
      <c r="DR245" s="11"/>
      <c r="DS245" s="475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</row>
    <row r="246" spans="1:163" ht="15.75" customHeight="1" thickBot="1" x14ac:dyDescent="0.45">
      <c r="A246" s="1828"/>
      <c r="B246" s="1483"/>
      <c r="C246" s="189" t="str">
        <f>IF(ISBLANK('JOURNÉE 2'!C247),"",'JOURNÉE 2'!C247)</f>
        <v/>
      </c>
      <c r="D246" s="215" t="str">
        <f>IF(ISBLANK('JOURNÉE 2'!D247),"",'JOURNÉE 2'!D247)</f>
        <v/>
      </c>
      <c r="E246" s="215" t="str">
        <f>IF(ISBLANK('JOURNÉE 2'!E247),"",'JOURNÉE 2'!E247)</f>
        <v/>
      </c>
      <c r="F246" s="99" t="str">
        <f>IF(ISBLANK('JOURNÉE 2'!F247),"",'JOURNÉE 2'!F247)</f>
        <v/>
      </c>
      <c r="G246" s="99" t="str">
        <f>IF(ISBLANK('JOURNÉE 2'!G247),"",'JOURNÉE 2'!G247)</f>
        <v/>
      </c>
      <c r="H246" s="186" t="str">
        <f>IF(ISBLANK('JOURNÉE 2'!I247),"",'JOURNÉE 2'!I247)</f>
        <v/>
      </c>
      <c r="I246" s="1833"/>
      <c r="J246" s="1465"/>
      <c r="K246" s="1465"/>
      <c r="L246" s="1465"/>
      <c r="M246" s="121" t="str">
        <f>IF('JOURNÉE 1'!P244=0,"",'JOURNÉE 1'!P244)</f>
        <v/>
      </c>
      <c r="N246" s="884"/>
      <c r="O246" s="884"/>
      <c r="P246" s="884"/>
      <c r="Q246" s="1826"/>
      <c r="R246" s="1816"/>
      <c r="S246" s="1816"/>
      <c r="T246" s="1816"/>
      <c r="U246" s="1465"/>
      <c r="V246" s="1816"/>
      <c r="W246" s="279" t="str">
        <f>IF(ISBLANK('JOURNÉE 2'!U247),"",'JOURNÉE 2'!U247)</f>
        <v/>
      </c>
      <c r="X246" s="101" t="str">
        <f t="shared" si="89"/>
        <v/>
      </c>
      <c r="Y246" s="140" t="str">
        <f>IF('JOURNÉE 1'!AB247=0,"",'JOURNÉE 1'!AB247)</f>
        <v/>
      </c>
      <c r="Z246" s="101" t="str">
        <f t="shared" si="90"/>
        <v/>
      </c>
      <c r="AA246" s="101" t="str">
        <f t="shared" si="85"/>
        <v/>
      </c>
      <c r="AB246" s="118" t="str">
        <f t="shared" si="91"/>
        <v/>
      </c>
      <c r="AC246" s="101" t="str">
        <f t="shared" si="92"/>
        <v/>
      </c>
      <c r="AD246" s="83" t="str">
        <f>IF('JOURNÉE 1'!AG247="","",'JOURNÉE 1'!AG247)</f>
        <v/>
      </c>
      <c r="AE246" s="487" t="str">
        <f t="shared" si="93"/>
        <v/>
      </c>
      <c r="AF246" s="99" t="str">
        <f t="shared" si="86"/>
        <v/>
      </c>
      <c r="AG246" s="110" t="str">
        <f t="shared" si="94"/>
        <v/>
      </c>
      <c r="AH246" s="884"/>
      <c r="AI246" s="884"/>
      <c r="AJ246" s="884" t="str">
        <f t="shared" si="95"/>
        <v/>
      </c>
      <c r="AK246" s="100"/>
      <c r="AL246" s="532" t="str">
        <f t="shared" si="96"/>
        <v/>
      </c>
      <c r="AM246" s="99" t="str">
        <f t="shared" si="97"/>
        <v/>
      </c>
      <c r="AN246" s="509" t="str">
        <f t="shared" si="87"/>
        <v/>
      </c>
      <c r="AO246" s="509" t="str">
        <f t="shared" si="98"/>
        <v/>
      </c>
      <c r="AP246" s="457" t="str">
        <f t="shared" si="99"/>
        <v/>
      </c>
      <c r="AQ246" s="283" t="str">
        <f>IF('JOURNÉE 1'!AP247="","",'JOURNÉE 1'!AP247)</f>
        <v/>
      </c>
      <c r="AR246" s="283" t="str">
        <f>IF('JOURNÉE 1'!AT247="","",'JOURNÉE 1'!AT247)</f>
        <v/>
      </c>
      <c r="AS246" s="288" t="str">
        <f t="shared" si="100"/>
        <v/>
      </c>
      <c r="AT246" s="288" t="str">
        <f t="shared" si="101"/>
        <v/>
      </c>
      <c r="AU246" s="905" t="str">
        <f>IF('JOURNÉE 1'!AU243=0,"",'JOURNÉE 1'!AU243)</f>
        <v/>
      </c>
      <c r="AV246" s="886"/>
      <c r="AW246" s="909"/>
      <c r="AX246" s="886"/>
      <c r="AY246" s="292" t="str">
        <f t="shared" si="88"/>
        <v/>
      </c>
      <c r="AZ246" s="294" t="str">
        <f t="shared" si="102"/>
        <v/>
      </c>
      <c r="BA246" s="295" t="str">
        <f t="shared" si="103"/>
        <v/>
      </c>
      <c r="BB246" s="296" t="str">
        <f t="shared" si="104"/>
        <v/>
      </c>
      <c r="BC246" s="916" t="str">
        <f t="shared" si="105"/>
        <v/>
      </c>
      <c r="BD246" s="916"/>
      <c r="BE246" s="210" t="str">
        <f t="shared" si="106"/>
        <v/>
      </c>
      <c r="BF246" s="1639"/>
      <c r="BG246" s="1821"/>
      <c r="BH246" s="1824"/>
      <c r="BI246" s="1816"/>
      <c r="BJ246" s="1818"/>
      <c r="BK246" s="483"/>
      <c r="BL246" s="11"/>
      <c r="BM246" s="1723"/>
      <c r="BN246" s="1808"/>
      <c r="BO246" s="1808"/>
      <c r="BP246" s="1808"/>
      <c r="BQ246" s="1808"/>
      <c r="BR246" s="1806"/>
      <c r="BS246" s="1808"/>
      <c r="BT246" s="1514"/>
      <c r="BU246" s="1528"/>
      <c r="BV246" s="1796"/>
      <c r="BW246" s="1804"/>
      <c r="BX246" s="474" t="str">
        <f t="shared" si="107"/>
        <v/>
      </c>
      <c r="BY246" s="475" t="str">
        <f>IF('JOURNÉE 1'!C247=0,"",'JOURNÉE 1'!C247)</f>
        <v/>
      </c>
      <c r="BZ246" s="7">
        <v>238</v>
      </c>
      <c r="CA246" s="1445" t="s">
        <v>468</v>
      </c>
      <c r="CB246" s="1446">
        <v>26.9</v>
      </c>
      <c r="CC246" s="1447" t="s">
        <v>469</v>
      </c>
      <c r="CD246" s="17" t="s">
        <v>731</v>
      </c>
      <c r="CE246" s="882" t="str">
        <f t="shared" si="79"/>
        <v>MAX3</v>
      </c>
      <c r="CF246" s="878"/>
      <c r="CG246" s="7"/>
      <c r="CH246" s="94"/>
      <c r="CI246" s="1301" t="str">
        <f>IF(ISNA(VLOOKUP(CA246,'JOURNÉE 1'!$C$10:$AC$257,27,FALSE)),"",VLOOKUP(CA246,'JOURNÉE 1'!$C$10:$AC$257,27,FALSE))</f>
        <v/>
      </c>
      <c r="CJ246" s="465" t="str">
        <f>IF(ISNA(VLOOKUP(CA246,'JOURNÉE 2'!$C$10:$V$259,20,FALSE)),"",VLOOKUP(CA246,'JOURNÉE 2'!$C$10:$V$259,20,FALSE))</f>
        <v/>
      </c>
      <c r="CK246" s="1264"/>
      <c r="CL246" s="1267"/>
      <c r="CM246" s="910"/>
      <c r="CN246" s="910"/>
      <c r="CO246" s="910"/>
      <c r="CP246" s="910"/>
      <c r="CQ246" s="910"/>
      <c r="CR246" s="910"/>
      <c r="CS246" s="910"/>
      <c r="CT246" s="910"/>
      <c r="CU246" s="911"/>
      <c r="CV246" s="910"/>
      <c r="CW246" s="1270"/>
      <c r="CX246" s="11"/>
      <c r="CY246" s="1551"/>
      <c r="CZ246" s="7"/>
      <c r="DA246" s="7"/>
      <c r="DB246" s="7"/>
      <c r="DC246" s="7"/>
      <c r="DD246" s="17"/>
      <c r="DE246" s="7"/>
      <c r="DF246" s="468"/>
      <c r="DG246" s="7"/>
      <c r="DH246" s="7"/>
      <c r="DI246" s="7"/>
      <c r="DJ246" s="7"/>
      <c r="DK246" s="7"/>
      <c r="DL246" s="7"/>
      <c r="DM246" s="468"/>
      <c r="DN246" s="7"/>
      <c r="DO246" s="7"/>
      <c r="DP246" s="882"/>
      <c r="DQ246" s="882"/>
      <c r="DR246" s="11"/>
      <c r="DS246" s="475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</row>
    <row r="247" spans="1:163" ht="15.75" customHeight="1" thickBot="1" x14ac:dyDescent="0.45">
      <c r="A247" s="1828"/>
      <c r="B247" s="1831"/>
      <c r="C247" s="189" t="str">
        <f>IF(ISBLANK('JOURNÉE 2'!C248),"",'JOURNÉE 2'!C248)</f>
        <v/>
      </c>
      <c r="D247" s="215" t="str">
        <f>IF(ISBLANK('JOURNÉE 2'!D248),"",'JOURNÉE 2'!D248)</f>
        <v/>
      </c>
      <c r="E247" s="215" t="str">
        <f>IF(ISBLANK('JOURNÉE 2'!E248),"",'JOURNÉE 2'!E248)</f>
        <v/>
      </c>
      <c r="F247" s="99" t="str">
        <f>IF(ISBLANK('JOURNÉE 2'!F248),"",'JOURNÉE 2'!F248)</f>
        <v/>
      </c>
      <c r="G247" s="99" t="str">
        <f>IF(ISBLANK('JOURNÉE 2'!G248),"",'JOURNÉE 2'!G248)</f>
        <v/>
      </c>
      <c r="H247" s="186" t="str">
        <f>IF(ISBLANK('JOURNÉE 2'!I248),"",'JOURNÉE 2'!I248)</f>
        <v/>
      </c>
      <c r="I247" s="1834" t="str">
        <f>IF(ISBLANK('JOURNÉE 2'!K248),"",'JOURNÉE 2'!K248)</f>
        <v/>
      </c>
      <c r="J247" s="1466" t="str">
        <f>IF(OR(I247="",I247=0,I247=999),"",I247)</f>
        <v/>
      </c>
      <c r="K247" s="1466" t="str">
        <f>IF('JOURNÉE 1'!K248=0,"",'JOURNÉE 1'!K248)</f>
        <v/>
      </c>
      <c r="L247" s="1466" t="str">
        <f>IF(OR(K247="",K247=0,K247=999),"",K247)</f>
        <v/>
      </c>
      <c r="M247" s="88"/>
      <c r="N247" s="884"/>
      <c r="O247" s="884"/>
      <c r="P247" s="884"/>
      <c r="Q247" s="1825" t="str">
        <f>IF(I247="","",I247-$BE$5)</f>
        <v/>
      </c>
      <c r="R247" s="1466" t="str">
        <f>IF(I247="","",RANK(I247,($I$9:$K$260),1))</f>
        <v/>
      </c>
      <c r="S247" s="1466" t="str">
        <f>IF(R247&gt;20,"",IF(R247&lt;=190,40-((R247-1)*2),1))</f>
        <v/>
      </c>
      <c r="T247" s="1485" t="str">
        <f>IF(OR(I247=""),"",RANK(I247,($I$241:$I$255),1))</f>
        <v/>
      </c>
      <c r="U247" s="1485" t="str">
        <f>IF(OR(K247=""),"",RANK(K247,($K$241:$K$255),1))</f>
        <v/>
      </c>
      <c r="V247" s="1485" t="str">
        <f>IF(T247="","",IF(T247&gt;3,"",IF(T247=1,I247,IF(T247=2,I247,IF(T247=3,I247)))))</f>
        <v/>
      </c>
      <c r="W247" s="279" t="str">
        <f>IF(ISBLANK('JOURNÉE 2'!U248),"",'JOURNÉE 2'!U248)</f>
        <v/>
      </c>
      <c r="X247" s="101" t="str">
        <f t="shared" si="89"/>
        <v/>
      </c>
      <c r="Y247" s="140" t="str">
        <f>IF('JOURNÉE 1'!AB248=0,"",'JOURNÉE 1'!AB248)</f>
        <v/>
      </c>
      <c r="Z247" s="101" t="str">
        <f t="shared" si="90"/>
        <v/>
      </c>
      <c r="AA247" s="101" t="str">
        <f t="shared" si="85"/>
        <v/>
      </c>
      <c r="AB247" s="118" t="str">
        <f t="shared" si="91"/>
        <v/>
      </c>
      <c r="AC247" s="101" t="str">
        <f t="shared" si="92"/>
        <v/>
      </c>
      <c r="AD247" s="83" t="str">
        <f>IF('JOURNÉE 1'!AG248="","",'JOURNÉE 1'!AG248)</f>
        <v/>
      </c>
      <c r="AE247" s="487" t="str">
        <f t="shared" si="93"/>
        <v/>
      </c>
      <c r="AF247" s="99" t="str">
        <f t="shared" si="86"/>
        <v/>
      </c>
      <c r="AG247" s="110" t="str">
        <f t="shared" si="94"/>
        <v/>
      </c>
      <c r="AH247" s="884"/>
      <c r="AI247" s="884"/>
      <c r="AJ247" s="884" t="str">
        <f t="shared" si="95"/>
        <v/>
      </c>
      <c r="AK247" s="100"/>
      <c r="AL247" s="532" t="str">
        <f t="shared" si="96"/>
        <v/>
      </c>
      <c r="AM247" s="99" t="str">
        <f t="shared" si="97"/>
        <v/>
      </c>
      <c r="AN247" s="509" t="str">
        <f t="shared" si="87"/>
        <v/>
      </c>
      <c r="AO247" s="509" t="str">
        <f t="shared" si="98"/>
        <v/>
      </c>
      <c r="AP247" s="457" t="str">
        <f t="shared" si="99"/>
        <v/>
      </c>
      <c r="AQ247" s="283" t="str">
        <f>IF('JOURNÉE 1'!AP248="","",'JOURNÉE 1'!AP248)</f>
        <v/>
      </c>
      <c r="AR247" s="283" t="str">
        <f>IF('JOURNÉE 1'!AT248="","",'JOURNÉE 1'!AT248)</f>
        <v/>
      </c>
      <c r="AS247" s="288" t="str">
        <f t="shared" si="100"/>
        <v/>
      </c>
      <c r="AT247" s="288" t="str">
        <f t="shared" si="101"/>
        <v/>
      </c>
      <c r="AU247" s="905" t="str">
        <f>IF('JOURNÉE 1'!AU244=0,"",'JOURNÉE 1'!AU244)</f>
        <v/>
      </c>
      <c r="AV247" s="886"/>
      <c r="AW247" s="909"/>
      <c r="AX247" s="886"/>
      <c r="AY247" s="292" t="str">
        <f t="shared" si="88"/>
        <v/>
      </c>
      <c r="AZ247" s="294" t="str">
        <f t="shared" si="102"/>
        <v/>
      </c>
      <c r="BA247" s="295" t="str">
        <f t="shared" si="103"/>
        <v/>
      </c>
      <c r="BB247" s="296" t="str">
        <f t="shared" si="104"/>
        <v/>
      </c>
      <c r="BC247" s="916" t="str">
        <f t="shared" si="105"/>
        <v/>
      </c>
      <c r="BD247" s="916"/>
      <c r="BE247" s="210" t="str">
        <f t="shared" si="106"/>
        <v/>
      </c>
      <c r="BF247" s="1639"/>
      <c r="BG247" s="1821"/>
      <c r="BH247" s="1823" t="str">
        <f>IF('JOURNÉE 1'!K248=0,"",'JOURNÉE 1'!K248)</f>
        <v/>
      </c>
      <c r="BI247" s="1815" t="str">
        <f>IF(ISBLANK('JOURNÉE 2'!K244),"",'JOURNÉE 2'!K244)</f>
        <v/>
      </c>
      <c r="BJ247" s="1817" t="str">
        <f>IF(BW247="","",BW247)</f>
        <v/>
      </c>
      <c r="BK247" s="277"/>
      <c r="BL247" s="11"/>
      <c r="BM247" s="1513" t="str">
        <f>IF(OR(C247="",C248=""),"",CONCATENATE(C247,C248))</f>
        <v/>
      </c>
      <c r="BN247" s="1807" t="str">
        <f>IF(OR('JOURNÉE 1'!C248="",'JOURNÉE 1'!C249=""),"",CONCATENATE('JOURNÉE 1'!C248,'JOURNÉE 1'!C249))</f>
        <v/>
      </c>
      <c r="BO247" s="1807" t="str">
        <f>IF(I247="","",I247)</f>
        <v/>
      </c>
      <c r="BP247" s="1813">
        <f>IF(ISNA(VLOOKUP(BM247,'JOURNÉE 1'!$BI$10:$BK$257,2,FALSE)),"",VLOOKUP(BM247,'JOURNÉE 1'!$BI$10:$BK$257,2,FALSE))</f>
        <v>0</v>
      </c>
      <c r="BQ247" s="1807" t="str">
        <f>IF(BO247="","",MIN(BO247:BP247))</f>
        <v/>
      </c>
      <c r="BR247" s="1805" t="str">
        <f>IF(BS247="","",MIN(BS247:BT247))</f>
        <v/>
      </c>
      <c r="BS247" s="1807" t="str">
        <f>IF('JOURNÉE 1'!L248=0,"",'JOURNÉE 1'!L248)</f>
        <v/>
      </c>
      <c r="BT247" s="1809" t="str">
        <f>IF(ISNA(VLOOKUP(BN247,'JOURNÉE 2'!$BE$10:$BF$257,2,FALSE)),"",VLOOKUP(BN247,'JOURNÉE 2'!$BE$10:$BF$257,2,FALSE))</f>
        <v/>
      </c>
      <c r="BU247" s="1606" t="str">
        <f>IF(BT247=BR247,"",BR247)</f>
        <v/>
      </c>
      <c r="BV247" s="1795" t="str">
        <f>IF(BP247=BQ247,"",BQ247)</f>
        <v/>
      </c>
      <c r="BW247" s="1797"/>
      <c r="BX247" s="474" t="str">
        <f t="shared" si="107"/>
        <v/>
      </c>
      <c r="BY247" s="475" t="str">
        <f>IF('JOURNÉE 1'!C248=0,"",'JOURNÉE 1'!C248)</f>
        <v/>
      </c>
      <c r="BZ247" s="7">
        <v>239</v>
      </c>
      <c r="CA247" s="1445" t="s">
        <v>757</v>
      </c>
      <c r="CB247" s="1446">
        <v>26.4</v>
      </c>
      <c r="CC247" s="1447" t="s">
        <v>758</v>
      </c>
      <c r="CD247" s="17" t="s">
        <v>731</v>
      </c>
      <c r="CE247" s="882" t="str">
        <f t="shared" si="79"/>
        <v>MAX3</v>
      </c>
      <c r="CF247" s="878"/>
      <c r="CG247" s="7"/>
      <c r="CH247" s="94"/>
      <c r="CI247" s="1301" t="str">
        <f>IF(ISNA(VLOOKUP(CA247,'JOURNÉE 1'!$C$10:$AC$257,27,FALSE)),"",VLOOKUP(CA247,'JOURNÉE 1'!$C$10:$AC$257,27,FALSE))</f>
        <v/>
      </c>
      <c r="CJ247" s="465" t="str">
        <f>IF(ISNA(VLOOKUP(CA247,'JOURNÉE 2'!$C$10:$V$259,20,FALSE)),"",VLOOKUP(CA247,'JOURNÉE 2'!$C$10:$V$259,20,FALSE))</f>
        <v/>
      </c>
      <c r="CK247" s="1264"/>
      <c r="CL247" s="1267"/>
      <c r="CM247" s="910"/>
      <c r="CN247" s="910"/>
      <c r="CO247" s="910"/>
      <c r="CP247" s="910"/>
      <c r="CQ247" s="910"/>
      <c r="CR247" s="910"/>
      <c r="CS247" s="910"/>
      <c r="CT247" s="910"/>
      <c r="CU247" s="911"/>
      <c r="CV247" s="910"/>
      <c r="CW247" s="1270"/>
      <c r="CX247" s="11"/>
      <c r="CY247" s="1551"/>
      <c r="CZ247" s="7"/>
      <c r="DA247" s="7"/>
      <c r="DB247" s="7"/>
      <c r="DC247" s="7"/>
      <c r="DD247" s="17"/>
      <c r="DE247" s="7"/>
      <c r="DF247" s="468"/>
      <c r="DG247" s="7"/>
      <c r="DH247" s="7"/>
      <c r="DI247" s="7"/>
      <c r="DJ247" s="7"/>
      <c r="DK247" s="7"/>
      <c r="DL247" s="7"/>
      <c r="DM247" s="468"/>
      <c r="DN247" s="7"/>
      <c r="DO247" s="7"/>
      <c r="DP247" s="882"/>
      <c r="DQ247" s="882"/>
      <c r="DR247" s="11"/>
      <c r="DS247" s="475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</row>
    <row r="248" spans="1:163" ht="15.75" customHeight="1" thickBot="1" x14ac:dyDescent="0.45">
      <c r="A248" s="1828"/>
      <c r="B248" s="1640"/>
      <c r="C248" s="189" t="str">
        <f>IF(ISBLANK('JOURNÉE 2'!C249),"",'JOURNÉE 2'!C249)</f>
        <v/>
      </c>
      <c r="D248" s="215" t="str">
        <f>IF(ISBLANK('JOURNÉE 2'!D249),"",'JOURNÉE 2'!D249)</f>
        <v/>
      </c>
      <c r="E248" s="215" t="str">
        <f>IF(ISBLANK('JOURNÉE 2'!E249),"",'JOURNÉE 2'!E249)</f>
        <v/>
      </c>
      <c r="F248" s="99" t="str">
        <f>IF(ISBLANK('JOURNÉE 2'!F249),"",'JOURNÉE 2'!F249)</f>
        <v/>
      </c>
      <c r="G248" s="99" t="str">
        <f>IF(ISBLANK('JOURNÉE 2'!G249),"",'JOURNÉE 2'!G249)</f>
        <v/>
      </c>
      <c r="H248" s="186" t="str">
        <f>IF(ISBLANK('JOURNÉE 2'!I249),"",'JOURNÉE 2'!I249)</f>
        <v/>
      </c>
      <c r="I248" s="1833"/>
      <c r="J248" s="1465"/>
      <c r="K248" s="1465"/>
      <c r="L248" s="1465"/>
      <c r="M248" s="87"/>
      <c r="N248" s="884"/>
      <c r="O248" s="884"/>
      <c r="P248" s="884"/>
      <c r="Q248" s="1826"/>
      <c r="R248" s="1816"/>
      <c r="S248" s="1816"/>
      <c r="T248" s="1816"/>
      <c r="U248" s="1465"/>
      <c r="V248" s="1816"/>
      <c r="W248" s="279" t="str">
        <f>IF(ISBLANK('JOURNÉE 2'!U249),"",'JOURNÉE 2'!U249)</f>
        <v/>
      </c>
      <c r="X248" s="101" t="str">
        <f t="shared" si="89"/>
        <v/>
      </c>
      <c r="Y248" s="140" t="str">
        <f>IF('JOURNÉE 1'!AB249=0,"",'JOURNÉE 1'!AB249)</f>
        <v/>
      </c>
      <c r="Z248" s="101" t="str">
        <f t="shared" si="90"/>
        <v/>
      </c>
      <c r="AA248" s="101" t="str">
        <f t="shared" si="85"/>
        <v/>
      </c>
      <c r="AB248" s="118" t="str">
        <f t="shared" si="91"/>
        <v/>
      </c>
      <c r="AC248" s="101" t="str">
        <f t="shared" si="92"/>
        <v/>
      </c>
      <c r="AD248" s="83" t="str">
        <f>IF('JOURNÉE 1'!AG249="","",'JOURNÉE 1'!AG249)</f>
        <v/>
      </c>
      <c r="AE248" s="487" t="str">
        <f t="shared" si="93"/>
        <v/>
      </c>
      <c r="AF248" s="99" t="str">
        <f t="shared" si="86"/>
        <v/>
      </c>
      <c r="AG248" s="110" t="str">
        <f t="shared" si="94"/>
        <v/>
      </c>
      <c r="AH248" s="884"/>
      <c r="AI248" s="884"/>
      <c r="AJ248" s="884" t="str">
        <f t="shared" si="95"/>
        <v/>
      </c>
      <c r="AK248" s="100"/>
      <c r="AL248" s="532" t="str">
        <f t="shared" si="96"/>
        <v/>
      </c>
      <c r="AM248" s="99" t="str">
        <f t="shared" si="97"/>
        <v/>
      </c>
      <c r="AN248" s="509" t="str">
        <f t="shared" si="87"/>
        <v/>
      </c>
      <c r="AO248" s="509" t="str">
        <f t="shared" si="98"/>
        <v/>
      </c>
      <c r="AP248" s="457" t="str">
        <f t="shared" si="99"/>
        <v/>
      </c>
      <c r="AQ248" s="283" t="str">
        <f>IF('JOURNÉE 1'!AP249="","",'JOURNÉE 1'!AP249)</f>
        <v/>
      </c>
      <c r="AR248" s="283" t="str">
        <f>IF('JOURNÉE 1'!AT249="","",'JOURNÉE 1'!AT249)</f>
        <v/>
      </c>
      <c r="AS248" s="288" t="str">
        <f t="shared" si="100"/>
        <v/>
      </c>
      <c r="AT248" s="288" t="str">
        <f t="shared" si="101"/>
        <v/>
      </c>
      <c r="AU248" s="906" t="str">
        <f>IF('JOURNÉE 1'!AU245=0,"",'JOURNÉE 1'!AU245)</f>
        <v/>
      </c>
      <c r="AV248" s="886"/>
      <c r="AW248" s="909"/>
      <c r="AX248" s="886"/>
      <c r="AY248" s="292" t="str">
        <f t="shared" si="88"/>
        <v/>
      </c>
      <c r="AZ248" s="294" t="str">
        <f t="shared" si="102"/>
        <v/>
      </c>
      <c r="BA248" s="295" t="str">
        <f t="shared" si="103"/>
        <v/>
      </c>
      <c r="BB248" s="296" t="str">
        <f t="shared" si="104"/>
        <v/>
      </c>
      <c r="BC248" s="916" t="str">
        <f t="shared" si="105"/>
        <v/>
      </c>
      <c r="BD248" s="916"/>
      <c r="BE248" s="210" t="str">
        <f t="shared" si="106"/>
        <v/>
      </c>
      <c r="BF248" s="1639"/>
      <c r="BG248" s="1821"/>
      <c r="BH248" s="1824"/>
      <c r="BI248" s="1816"/>
      <c r="BJ248" s="1818"/>
      <c r="BK248" s="214"/>
      <c r="BL248" s="11"/>
      <c r="BM248" s="1723"/>
      <c r="BN248" s="1808"/>
      <c r="BO248" s="1808"/>
      <c r="BP248" s="1808"/>
      <c r="BQ248" s="1808"/>
      <c r="BR248" s="1806"/>
      <c r="BS248" s="1808"/>
      <c r="BT248" s="1514"/>
      <c r="BU248" s="1528"/>
      <c r="BV248" s="1796"/>
      <c r="BW248" s="1798"/>
      <c r="BX248" s="474" t="str">
        <f t="shared" si="107"/>
        <v/>
      </c>
      <c r="BY248" s="475" t="str">
        <f>IF('JOURNÉE 1'!C249=0,"",'JOURNÉE 1'!C249)</f>
        <v/>
      </c>
      <c r="BZ248" s="7">
        <v>240</v>
      </c>
      <c r="CA248" s="1445" t="s">
        <v>1889</v>
      </c>
      <c r="CB248" s="1446">
        <v>36</v>
      </c>
      <c r="CC248" s="1447" t="s">
        <v>1907</v>
      </c>
      <c r="CD248" s="17" t="s">
        <v>731</v>
      </c>
      <c r="CE248" s="882" t="str">
        <f t="shared" si="79"/>
        <v>MAX3</v>
      </c>
      <c r="CF248" s="878"/>
      <c r="CG248" s="7"/>
      <c r="CH248" s="94"/>
      <c r="CI248" s="1301" t="str">
        <f>IF(ISNA(VLOOKUP(CA248,'JOURNÉE 1'!$C$10:$AC$257,27,FALSE)),"",VLOOKUP(CA248,'JOURNÉE 1'!$C$10:$AC$257,27,FALSE))</f>
        <v/>
      </c>
      <c r="CJ248" s="465" t="str">
        <f>IF(ISNA(VLOOKUP(CA248,'JOURNÉE 2'!$C$10:$V$259,20,FALSE)),"",VLOOKUP(CA248,'JOURNÉE 2'!$C$10:$V$259,20,FALSE))</f>
        <v/>
      </c>
      <c r="CK248" s="1264"/>
      <c r="CL248" s="1267"/>
      <c r="CM248" s="910"/>
      <c r="CN248" s="910"/>
      <c r="CO248" s="910"/>
      <c r="CP248" s="910"/>
      <c r="CQ248" s="910"/>
      <c r="CR248" s="910"/>
      <c r="CS248" s="910"/>
      <c r="CT248" s="910"/>
      <c r="CU248" s="911"/>
      <c r="CV248" s="910"/>
      <c r="CW248" s="1270"/>
      <c r="CX248" s="11"/>
      <c r="CY248" s="1551"/>
      <c r="CZ248" s="7"/>
      <c r="DA248" s="7"/>
      <c r="DB248" s="7"/>
      <c r="DC248" s="7"/>
      <c r="DD248" s="17"/>
      <c r="DE248" s="7"/>
      <c r="DF248" s="468"/>
      <c r="DG248" s="7"/>
      <c r="DH248" s="7"/>
      <c r="DI248" s="7"/>
      <c r="DJ248" s="7"/>
      <c r="DK248" s="7"/>
      <c r="DL248" s="7"/>
      <c r="DM248" s="468"/>
      <c r="DN248" s="7"/>
      <c r="DO248" s="7"/>
      <c r="DP248" s="882"/>
      <c r="DQ248" s="882"/>
      <c r="DR248" s="11"/>
      <c r="DS248" s="475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</row>
    <row r="249" spans="1:163" ht="15.75" customHeight="1" thickBot="1" x14ac:dyDescent="0.45">
      <c r="A249" s="1828"/>
      <c r="B249" s="1830"/>
      <c r="C249" s="189" t="str">
        <f>IF(ISBLANK('JOURNÉE 2'!C250),"",'JOURNÉE 2'!C250)</f>
        <v/>
      </c>
      <c r="D249" s="215" t="str">
        <f>IF(ISBLANK('JOURNÉE 2'!D250),"",'JOURNÉE 2'!D250)</f>
        <v/>
      </c>
      <c r="E249" s="215" t="str">
        <f>IF(ISBLANK('JOURNÉE 2'!E250),"",'JOURNÉE 2'!E250)</f>
        <v/>
      </c>
      <c r="F249" s="99" t="str">
        <f>IF(ISBLANK('JOURNÉE 2'!F250),"",'JOURNÉE 2'!F250)</f>
        <v/>
      </c>
      <c r="G249" s="99" t="str">
        <f>IF(ISBLANK('JOURNÉE 2'!G250),"",'JOURNÉE 2'!G250)</f>
        <v/>
      </c>
      <c r="H249" s="186" t="str">
        <f>IF(ISBLANK('JOURNÉE 2'!I250),"",'JOURNÉE 2'!I250)</f>
        <v/>
      </c>
      <c r="I249" s="1834" t="str">
        <f>IF(ISBLANK('JOURNÉE 2'!K250),"",'JOURNÉE 2'!K250)</f>
        <v/>
      </c>
      <c r="J249" s="1466" t="str">
        <f>IF(OR(I249="",I249=0,I249=999),"",I249)</f>
        <v/>
      </c>
      <c r="K249" s="1466" t="str">
        <f>IF('JOURNÉE 1'!K250=0,"",'JOURNÉE 1'!K250)</f>
        <v/>
      </c>
      <c r="L249" s="1466" t="str">
        <f>IF(OR(K249="",K249=0,K249=999),"",K249)</f>
        <v/>
      </c>
      <c r="M249" s="87"/>
      <c r="N249" s="884"/>
      <c r="O249" s="884"/>
      <c r="P249" s="884"/>
      <c r="Q249" s="1825" t="str">
        <f>IF(I249="","",I249-$BE$5)</f>
        <v/>
      </c>
      <c r="R249" s="1466" t="str">
        <f>IF(I249="","",RANK(I249,($I$9:$K$260),1))</f>
        <v/>
      </c>
      <c r="S249" s="1466" t="str">
        <f>IF(R249&gt;20,"",IF(R249&lt;=190,40-((R249-1)*2),1))</f>
        <v/>
      </c>
      <c r="T249" s="1485" t="str">
        <f>IF(OR(I249=""),"",RANK(I249,($I$241:$I$255),1))</f>
        <v/>
      </c>
      <c r="U249" s="1485" t="str">
        <f>IF(OR(K249=""),"",RANK(K249,($K$241:$K$255),1))</f>
        <v/>
      </c>
      <c r="V249" s="1485" t="str">
        <f>IF(T249="","",IF(T249&gt;3,"",IF(T249=1,I249,IF(T249=2,I249,IF(T249=3,I249)))))</f>
        <v/>
      </c>
      <c r="W249" s="279" t="str">
        <f>IF(ISBLANK('JOURNÉE 2'!U250),"",'JOURNÉE 2'!U250)</f>
        <v/>
      </c>
      <c r="X249" s="101" t="str">
        <f t="shared" si="89"/>
        <v/>
      </c>
      <c r="Y249" s="140" t="str">
        <f>IF('JOURNÉE 1'!AB250=0,"",'JOURNÉE 1'!AB250)</f>
        <v/>
      </c>
      <c r="Z249" s="101" t="str">
        <f t="shared" si="90"/>
        <v/>
      </c>
      <c r="AA249" s="101" t="str">
        <f t="shared" si="85"/>
        <v/>
      </c>
      <c r="AB249" s="118" t="str">
        <f t="shared" si="91"/>
        <v/>
      </c>
      <c r="AC249" s="101" t="str">
        <f t="shared" si="92"/>
        <v/>
      </c>
      <c r="AD249" s="83" t="str">
        <f>IF('JOURNÉE 1'!AG250="","",'JOURNÉE 1'!AG250)</f>
        <v/>
      </c>
      <c r="AE249" s="487" t="str">
        <f t="shared" si="93"/>
        <v/>
      </c>
      <c r="AF249" s="99" t="str">
        <f t="shared" si="86"/>
        <v/>
      </c>
      <c r="AG249" s="110" t="str">
        <f t="shared" si="94"/>
        <v/>
      </c>
      <c r="AH249" s="884"/>
      <c r="AI249" s="884"/>
      <c r="AJ249" s="884" t="str">
        <f t="shared" si="95"/>
        <v/>
      </c>
      <c r="AK249" s="100"/>
      <c r="AL249" s="532" t="str">
        <f t="shared" si="96"/>
        <v/>
      </c>
      <c r="AM249" s="99" t="str">
        <f t="shared" si="97"/>
        <v/>
      </c>
      <c r="AN249" s="509" t="str">
        <f t="shared" si="87"/>
        <v/>
      </c>
      <c r="AO249" s="509" t="str">
        <f t="shared" si="98"/>
        <v/>
      </c>
      <c r="AP249" s="457" t="str">
        <f t="shared" si="99"/>
        <v/>
      </c>
      <c r="AQ249" s="283" t="str">
        <f>IF('JOURNÉE 1'!AP250="","",'JOURNÉE 1'!AP250)</f>
        <v/>
      </c>
      <c r="AR249" s="283" t="str">
        <f>IF('JOURNÉE 1'!AT250="","",'JOURNÉE 1'!AT250)</f>
        <v/>
      </c>
      <c r="AS249" s="288" t="str">
        <f t="shared" si="100"/>
        <v/>
      </c>
      <c r="AT249" s="288" t="str">
        <f t="shared" si="101"/>
        <v/>
      </c>
      <c r="AU249" s="886"/>
      <c r="AV249" s="886"/>
      <c r="AW249" s="909"/>
      <c r="AX249" s="886"/>
      <c r="AY249" s="292" t="str">
        <f t="shared" si="88"/>
        <v/>
      </c>
      <c r="AZ249" s="294" t="str">
        <f t="shared" si="102"/>
        <v/>
      </c>
      <c r="BA249" s="295" t="str">
        <f t="shared" si="103"/>
        <v/>
      </c>
      <c r="BB249" s="296" t="str">
        <f t="shared" si="104"/>
        <v/>
      </c>
      <c r="BC249" s="916" t="str">
        <f t="shared" si="105"/>
        <v/>
      </c>
      <c r="BD249" s="916"/>
      <c r="BE249" s="210" t="str">
        <f t="shared" si="106"/>
        <v/>
      </c>
      <c r="BF249" s="1639"/>
      <c r="BG249" s="1821"/>
      <c r="BH249" s="1823" t="str">
        <f>IF('JOURNÉE 1'!K250=0,"",'JOURNÉE 1'!K250)</f>
        <v/>
      </c>
      <c r="BI249" s="1815" t="str">
        <f>IF(ISBLANK('JOURNÉE 2'!K246),"",'JOURNÉE 2'!K246)</f>
        <v/>
      </c>
      <c r="BJ249" s="1817" t="str">
        <f>IF(BW249="","",BW249)</f>
        <v/>
      </c>
      <c r="BK249" s="483"/>
      <c r="BL249" s="11"/>
      <c r="BM249" s="1513" t="str">
        <f>IF(OR(C249="",C250=""),"",CONCATENATE(C249,C250))</f>
        <v/>
      </c>
      <c r="BN249" s="1807" t="str">
        <f>IF(OR('JOURNÉE 1'!C250="",'JOURNÉE 1'!C251=""),"",CONCATENATE('JOURNÉE 1'!C250,'JOURNÉE 1'!C251))</f>
        <v/>
      </c>
      <c r="BO249" s="1807" t="str">
        <f>IF(I249="","",I249)</f>
        <v/>
      </c>
      <c r="BP249" s="1813">
        <f>IF(ISNA(VLOOKUP(BM249,'JOURNÉE 1'!$BI$10:$BK$257,2,FALSE)),"",VLOOKUP(BM249,'JOURNÉE 1'!$BI$10:$BK$257,2,FALSE))</f>
        <v>0</v>
      </c>
      <c r="BQ249" s="1807" t="str">
        <f>IF(BO249="","",MIN(BO249:BP249))</f>
        <v/>
      </c>
      <c r="BR249" s="1805" t="str">
        <f>IF(BS249="","",MIN(BS249:BT249))</f>
        <v/>
      </c>
      <c r="BS249" s="1807" t="str">
        <f>IF('JOURNÉE 1'!L250=0,"",'JOURNÉE 1'!L250)</f>
        <v/>
      </c>
      <c r="BT249" s="1809" t="str">
        <f>IF(ISNA(VLOOKUP(BN249,'JOURNÉE 2'!$BE$10:$BF$257,2,FALSE)),"",VLOOKUP(BN249,'JOURNÉE 2'!$BE$10:$BF$257,2,FALSE))</f>
        <v/>
      </c>
      <c r="BU249" s="1606" t="str">
        <f>IF(BT249=BR249,"",BR249)</f>
        <v/>
      </c>
      <c r="BV249" s="1795" t="str">
        <f>IF(BP249=BQ249,"",BQ249)</f>
        <v/>
      </c>
      <c r="BW249" s="1797"/>
      <c r="BX249" s="474" t="str">
        <f t="shared" si="107"/>
        <v/>
      </c>
      <c r="BY249" s="475" t="str">
        <f>IF('JOURNÉE 1'!C250=0,"",'JOURNÉE 1'!C250)</f>
        <v/>
      </c>
      <c r="BZ249" s="7">
        <v>241</v>
      </c>
      <c r="CA249" s="1445" t="s">
        <v>759</v>
      </c>
      <c r="CB249" s="1446">
        <v>19.399999999999999</v>
      </c>
      <c r="CC249" s="1447" t="s">
        <v>760</v>
      </c>
      <c r="CD249" s="17" t="s">
        <v>731</v>
      </c>
      <c r="CE249" s="882" t="str">
        <f t="shared" si="79"/>
        <v>MAX2</v>
      </c>
      <c r="CF249" s="878"/>
      <c r="CG249" s="7"/>
      <c r="CH249" s="94"/>
      <c r="CI249" s="1301" t="str">
        <f>IF(ISNA(VLOOKUP(CA249,'JOURNÉE 1'!$C$10:$AC$257,27,FALSE)),"",VLOOKUP(CA249,'JOURNÉE 1'!$C$10:$AC$257,27,FALSE))</f>
        <v/>
      </c>
      <c r="CJ249" s="465" t="str">
        <f>IF(ISNA(VLOOKUP(CA249,'JOURNÉE 2'!$C$10:$V$259,20,FALSE)),"",VLOOKUP(CA249,'JOURNÉE 2'!$C$10:$V$259,20,FALSE))</f>
        <v/>
      </c>
      <c r="CK249" s="1264"/>
      <c r="CL249" s="1267"/>
      <c r="CM249" s="910"/>
      <c r="CN249" s="910"/>
      <c r="CO249" s="910"/>
      <c r="CP249" s="910"/>
      <c r="CQ249" s="910"/>
      <c r="CR249" s="910"/>
      <c r="CS249" s="910"/>
      <c r="CT249" s="910"/>
      <c r="CU249" s="911"/>
      <c r="CV249" s="910"/>
      <c r="CW249" s="1270"/>
      <c r="CX249" s="11"/>
      <c r="CY249" s="1551"/>
      <c r="CZ249" s="7"/>
      <c r="DA249" s="7"/>
      <c r="DB249" s="7"/>
      <c r="DC249" s="7"/>
      <c r="DD249" s="17"/>
      <c r="DE249" s="7"/>
      <c r="DF249" s="468"/>
      <c r="DG249" s="7"/>
      <c r="DH249" s="7"/>
      <c r="DI249" s="7"/>
      <c r="DJ249" s="7"/>
      <c r="DK249" s="7"/>
      <c r="DL249" s="7"/>
      <c r="DM249" s="468"/>
      <c r="DN249" s="7"/>
      <c r="DO249" s="7"/>
      <c r="DP249" s="882"/>
      <c r="DQ249" s="882"/>
      <c r="DR249" s="11"/>
      <c r="DS249" s="475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</row>
    <row r="250" spans="1:163" ht="15.75" customHeight="1" thickBot="1" x14ac:dyDescent="0.45">
      <c r="A250" s="1828"/>
      <c r="B250" s="1483"/>
      <c r="C250" s="189" t="str">
        <f>IF(ISBLANK('JOURNÉE 2'!C251),"",'JOURNÉE 2'!C251)</f>
        <v/>
      </c>
      <c r="D250" s="215" t="str">
        <f>IF(ISBLANK('JOURNÉE 2'!D251),"",'JOURNÉE 2'!D251)</f>
        <v/>
      </c>
      <c r="E250" s="215" t="str">
        <f>IF(ISBLANK('JOURNÉE 2'!E251),"",'JOURNÉE 2'!E251)</f>
        <v/>
      </c>
      <c r="F250" s="99" t="str">
        <f>IF(ISBLANK('JOURNÉE 2'!F251),"",'JOURNÉE 2'!F251)</f>
        <v/>
      </c>
      <c r="G250" s="99" t="str">
        <f>IF(ISBLANK('JOURNÉE 2'!G251),"",'JOURNÉE 2'!G251)</f>
        <v/>
      </c>
      <c r="H250" s="186" t="str">
        <f>IF(ISBLANK('JOURNÉE 2'!I251),"",'JOURNÉE 2'!I251)</f>
        <v/>
      </c>
      <c r="I250" s="1833"/>
      <c r="J250" s="1465"/>
      <c r="K250" s="1465"/>
      <c r="L250" s="1465"/>
      <c r="M250" s="87"/>
      <c r="N250" s="884"/>
      <c r="O250" s="884"/>
      <c r="P250" s="884"/>
      <c r="Q250" s="1826"/>
      <c r="R250" s="1816"/>
      <c r="S250" s="1816"/>
      <c r="T250" s="1816"/>
      <c r="U250" s="1465"/>
      <c r="V250" s="1816"/>
      <c r="W250" s="279" t="str">
        <f>IF(ISBLANK('JOURNÉE 2'!U251),"",'JOURNÉE 2'!U251)</f>
        <v/>
      </c>
      <c r="X250" s="101" t="str">
        <f t="shared" si="89"/>
        <v/>
      </c>
      <c r="Y250" s="140" t="str">
        <f>IF('JOURNÉE 1'!AB251=0,"",'JOURNÉE 1'!AB251)</f>
        <v/>
      </c>
      <c r="Z250" s="101" t="str">
        <f t="shared" si="90"/>
        <v/>
      </c>
      <c r="AA250" s="101" t="str">
        <f t="shared" si="85"/>
        <v/>
      </c>
      <c r="AB250" s="118" t="str">
        <f t="shared" si="91"/>
        <v/>
      </c>
      <c r="AC250" s="101" t="str">
        <f t="shared" si="92"/>
        <v/>
      </c>
      <c r="AD250" s="83" t="str">
        <f>IF('JOURNÉE 1'!AG251="","",'JOURNÉE 1'!AG251)</f>
        <v/>
      </c>
      <c r="AE250" s="487" t="str">
        <f t="shared" si="93"/>
        <v/>
      </c>
      <c r="AF250" s="99" t="str">
        <f t="shared" si="86"/>
        <v/>
      </c>
      <c r="AG250" s="110" t="str">
        <f t="shared" si="94"/>
        <v/>
      </c>
      <c r="AH250" s="884"/>
      <c r="AI250" s="884"/>
      <c r="AJ250" s="884" t="str">
        <f t="shared" si="95"/>
        <v/>
      </c>
      <c r="AK250" s="100"/>
      <c r="AL250" s="532" t="str">
        <f t="shared" si="96"/>
        <v/>
      </c>
      <c r="AM250" s="99" t="str">
        <f t="shared" si="97"/>
        <v/>
      </c>
      <c r="AN250" s="509" t="str">
        <f t="shared" si="87"/>
        <v/>
      </c>
      <c r="AO250" s="509" t="str">
        <f t="shared" si="98"/>
        <v/>
      </c>
      <c r="AP250" s="457" t="str">
        <f t="shared" si="99"/>
        <v/>
      </c>
      <c r="AQ250" s="283" t="str">
        <f>IF('JOURNÉE 1'!AP251="","",'JOURNÉE 1'!AP251)</f>
        <v/>
      </c>
      <c r="AR250" s="283" t="str">
        <f>IF('JOURNÉE 1'!AT251="","",'JOURNÉE 1'!AT251)</f>
        <v/>
      </c>
      <c r="AS250" s="288" t="str">
        <f t="shared" si="100"/>
        <v/>
      </c>
      <c r="AT250" s="288" t="str">
        <f t="shared" si="101"/>
        <v/>
      </c>
      <c r="AU250" s="886"/>
      <c r="AV250" s="886"/>
      <c r="AW250" s="909"/>
      <c r="AX250" s="886"/>
      <c r="AY250" s="292" t="str">
        <f t="shared" si="88"/>
        <v/>
      </c>
      <c r="AZ250" s="294" t="str">
        <f t="shared" si="102"/>
        <v/>
      </c>
      <c r="BA250" s="295" t="str">
        <f t="shared" si="103"/>
        <v/>
      </c>
      <c r="BB250" s="296" t="str">
        <f t="shared" si="104"/>
        <v/>
      </c>
      <c r="BC250" s="916" t="str">
        <f t="shared" si="105"/>
        <v/>
      </c>
      <c r="BD250" s="916"/>
      <c r="BE250" s="210" t="str">
        <f t="shared" si="106"/>
        <v/>
      </c>
      <c r="BF250" s="1639"/>
      <c r="BG250" s="1821"/>
      <c r="BH250" s="1824"/>
      <c r="BI250" s="1816"/>
      <c r="BJ250" s="1818"/>
      <c r="BK250" s="483"/>
      <c r="BL250" s="11"/>
      <c r="BM250" s="1723"/>
      <c r="BN250" s="1808"/>
      <c r="BO250" s="1808"/>
      <c r="BP250" s="1808"/>
      <c r="BQ250" s="1808"/>
      <c r="BR250" s="1806"/>
      <c r="BS250" s="1808"/>
      <c r="BT250" s="1514"/>
      <c r="BU250" s="1528"/>
      <c r="BV250" s="1796"/>
      <c r="BW250" s="1798"/>
      <c r="BX250" s="474" t="str">
        <f t="shared" si="107"/>
        <v/>
      </c>
      <c r="BY250" s="475" t="str">
        <f>IF('JOURNÉE 1'!C251=0,"",'JOURNÉE 1'!C251)</f>
        <v/>
      </c>
      <c r="BZ250" s="7">
        <v>242</v>
      </c>
      <c r="CA250" s="1445" t="s">
        <v>761</v>
      </c>
      <c r="CB250" s="1446">
        <v>36</v>
      </c>
      <c r="CC250" s="1447" t="s">
        <v>762</v>
      </c>
      <c r="CD250" s="17" t="s">
        <v>731</v>
      </c>
      <c r="CE250" s="882" t="str">
        <f t="shared" si="79"/>
        <v>MAX3</v>
      </c>
      <c r="CF250" s="878"/>
      <c r="CG250" s="7"/>
      <c r="CH250" s="94"/>
      <c r="CI250" s="1301" t="str">
        <f>IF(ISNA(VLOOKUP(CA250,'JOURNÉE 1'!$C$10:$AC$257,27,FALSE)),"",VLOOKUP(CA250,'JOURNÉE 1'!$C$10:$AC$257,27,FALSE))</f>
        <v/>
      </c>
      <c r="CJ250" s="465" t="str">
        <f>IF(ISNA(VLOOKUP(CA250,'JOURNÉE 2'!$C$10:$V$259,20,FALSE)),"",VLOOKUP(CA250,'JOURNÉE 2'!$C$10:$V$259,20,FALSE))</f>
        <v/>
      </c>
      <c r="CK250" s="1264"/>
      <c r="CL250" s="1267"/>
      <c r="CM250" s="910"/>
      <c r="CN250" s="910"/>
      <c r="CO250" s="910"/>
      <c r="CP250" s="910"/>
      <c r="CQ250" s="910"/>
      <c r="CR250" s="910"/>
      <c r="CS250" s="910"/>
      <c r="CT250" s="910"/>
      <c r="CU250" s="911"/>
      <c r="CV250" s="910"/>
      <c r="CW250" s="1270"/>
      <c r="CX250" s="11"/>
      <c r="CY250" s="1551"/>
      <c r="CZ250" s="7"/>
      <c r="DA250" s="7"/>
      <c r="DB250" s="7"/>
      <c r="DC250" s="7"/>
      <c r="DD250" s="17"/>
      <c r="DE250" s="7"/>
      <c r="DF250" s="468"/>
      <c r="DG250" s="7"/>
      <c r="DH250" s="7"/>
      <c r="DI250" s="7"/>
      <c r="DJ250" s="7"/>
      <c r="DK250" s="7"/>
      <c r="DL250" s="7"/>
      <c r="DM250" s="468"/>
      <c r="DN250" s="7"/>
      <c r="DO250" s="7"/>
      <c r="DP250" s="882"/>
      <c r="DQ250" s="882"/>
      <c r="DR250" s="11"/>
      <c r="DS250" s="475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</row>
    <row r="251" spans="1:163" ht="15.75" customHeight="1" thickBot="1" x14ac:dyDescent="0.45">
      <c r="A251" s="1828"/>
      <c r="B251" s="1831"/>
      <c r="C251" s="189" t="str">
        <f>IF(ISBLANK('JOURNÉE 2'!C252),"",'JOURNÉE 2'!C252)</f>
        <v/>
      </c>
      <c r="D251" s="215" t="str">
        <f>IF(ISBLANK('JOURNÉE 2'!D252),"",'JOURNÉE 2'!D252)</f>
        <v/>
      </c>
      <c r="E251" s="215" t="str">
        <f>IF(ISBLANK('JOURNÉE 2'!E252),"",'JOURNÉE 2'!E252)</f>
        <v/>
      </c>
      <c r="F251" s="99" t="str">
        <f>IF(ISBLANK('JOURNÉE 2'!F252),"",'JOURNÉE 2'!F252)</f>
        <v/>
      </c>
      <c r="G251" s="99" t="str">
        <f>IF(ISBLANK('JOURNÉE 2'!G252),"",'JOURNÉE 2'!G252)</f>
        <v/>
      </c>
      <c r="H251" s="186" t="str">
        <f>IF(ISBLANK('JOURNÉE 2'!I252),"",'JOURNÉE 2'!I252)</f>
        <v/>
      </c>
      <c r="I251" s="1834" t="str">
        <f>IF(ISBLANK('JOURNÉE 2'!K252),"",'JOURNÉE 2'!K252)</f>
        <v/>
      </c>
      <c r="J251" s="1466" t="str">
        <f>IF(OR(I251="",I251=0,I251=999),"",I251)</f>
        <v/>
      </c>
      <c r="K251" s="1466" t="str">
        <f>IF('JOURNÉE 1'!K252=0,"",'JOURNÉE 1'!K252)</f>
        <v/>
      </c>
      <c r="L251" s="1466" t="str">
        <f>IF(OR(K251="",K251=0,K251=999),"",K251)</f>
        <v/>
      </c>
      <c r="M251" s="87"/>
      <c r="N251" s="884"/>
      <c r="O251" s="884"/>
      <c r="P251" s="884"/>
      <c r="Q251" s="1825" t="str">
        <f>IF(I251="","",I251-$BE$5)</f>
        <v/>
      </c>
      <c r="R251" s="1466" t="str">
        <f>IF(I251="","",RANK(I251,($I$9:$K$260),1))</f>
        <v/>
      </c>
      <c r="S251" s="1466" t="str">
        <f>IF(R251&gt;20,"",IF(R251&lt;=190,40-((R251-1)*2),1))</f>
        <v/>
      </c>
      <c r="T251" s="1485" t="str">
        <f>IF(OR(I251=""),"",RANK(I251,($I$241:$I$255),1))</f>
        <v/>
      </c>
      <c r="U251" s="1485" t="str">
        <f>IF(OR(K251=""),"",RANK(K251,($K$241:$K$255),1))</f>
        <v/>
      </c>
      <c r="V251" s="1485" t="str">
        <f>IF(T251="","",IF(T251&gt;3,"",IF(T251=1,I251,IF(T251=2,I251,IF(T251=3,I251)))))</f>
        <v/>
      </c>
      <c r="W251" s="279" t="str">
        <f>IF(ISBLANK('JOURNÉE 2'!U252),"",'JOURNÉE 2'!U252)</f>
        <v/>
      </c>
      <c r="X251" s="101" t="str">
        <f t="shared" si="89"/>
        <v/>
      </c>
      <c r="Y251" s="140" t="str">
        <f>IF('JOURNÉE 1'!AB252=0,"",'JOURNÉE 1'!AB252)</f>
        <v/>
      </c>
      <c r="Z251" s="101" t="str">
        <f t="shared" si="90"/>
        <v/>
      </c>
      <c r="AA251" s="101" t="str">
        <f t="shared" si="85"/>
        <v/>
      </c>
      <c r="AB251" s="118" t="str">
        <f t="shared" si="91"/>
        <v/>
      </c>
      <c r="AC251" s="101" t="str">
        <f t="shared" si="92"/>
        <v/>
      </c>
      <c r="AD251" s="83" t="str">
        <f>IF('JOURNÉE 1'!AG252="","",'JOURNÉE 1'!AG252)</f>
        <v/>
      </c>
      <c r="AE251" s="487" t="str">
        <f t="shared" si="93"/>
        <v/>
      </c>
      <c r="AF251" s="99" t="str">
        <f t="shared" si="86"/>
        <v/>
      </c>
      <c r="AG251" s="110" t="str">
        <f t="shared" si="94"/>
        <v/>
      </c>
      <c r="AH251" s="884"/>
      <c r="AI251" s="884"/>
      <c r="AJ251" s="884" t="str">
        <f t="shared" si="95"/>
        <v/>
      </c>
      <c r="AK251" s="100"/>
      <c r="AL251" s="532" t="str">
        <f t="shared" si="96"/>
        <v/>
      </c>
      <c r="AM251" s="99" t="str">
        <f t="shared" si="97"/>
        <v/>
      </c>
      <c r="AN251" s="509" t="str">
        <f t="shared" si="87"/>
        <v/>
      </c>
      <c r="AO251" s="509" t="str">
        <f t="shared" si="98"/>
        <v/>
      </c>
      <c r="AP251" s="457" t="str">
        <f t="shared" si="99"/>
        <v/>
      </c>
      <c r="AQ251" s="283" t="str">
        <f>IF('JOURNÉE 1'!AP252="","",'JOURNÉE 1'!AP252)</f>
        <v/>
      </c>
      <c r="AR251" s="283" t="str">
        <f>IF('JOURNÉE 1'!AT252="","",'JOURNÉE 1'!AT252)</f>
        <v/>
      </c>
      <c r="AS251" s="288" t="str">
        <f t="shared" si="100"/>
        <v/>
      </c>
      <c r="AT251" s="288" t="str">
        <f t="shared" si="101"/>
        <v/>
      </c>
      <c r="AU251" s="886"/>
      <c r="AV251" s="886"/>
      <c r="AW251" s="909"/>
      <c r="AX251" s="886"/>
      <c r="AY251" s="292" t="str">
        <f t="shared" si="88"/>
        <v/>
      </c>
      <c r="AZ251" s="294" t="str">
        <f t="shared" si="102"/>
        <v/>
      </c>
      <c r="BA251" s="295" t="str">
        <f t="shared" si="103"/>
        <v/>
      </c>
      <c r="BB251" s="296" t="str">
        <f t="shared" si="104"/>
        <v/>
      </c>
      <c r="BC251" s="916" t="str">
        <f t="shared" si="105"/>
        <v/>
      </c>
      <c r="BD251" s="916"/>
      <c r="BE251" s="210" t="str">
        <f t="shared" si="106"/>
        <v/>
      </c>
      <c r="BF251" s="1639"/>
      <c r="BG251" s="1821"/>
      <c r="BH251" s="1823" t="str">
        <f>IF('JOURNÉE 1'!K252=0,"",'JOURNÉE 1'!K252)</f>
        <v/>
      </c>
      <c r="BI251" s="1815" t="str">
        <f>IF(ISBLANK('JOURNÉE 2'!K248),"",'JOURNÉE 2'!K248)</f>
        <v/>
      </c>
      <c r="BJ251" s="1817" t="str">
        <f>IF(BW251="","",BW251)</f>
        <v/>
      </c>
      <c r="BK251" s="277"/>
      <c r="BL251" s="11"/>
      <c r="BM251" s="1513" t="str">
        <f>IF(OR(C251="",C252=""),"",CONCATENATE(C251,C252))</f>
        <v/>
      </c>
      <c r="BN251" s="1807" t="str">
        <f>IF(OR('JOURNÉE 1'!C252="",'JOURNÉE 1'!C253=""),"",CONCATENATE('JOURNÉE 1'!C252,'JOURNÉE 1'!C253))</f>
        <v/>
      </c>
      <c r="BO251" s="1807" t="str">
        <f>IF(I251="","",I251)</f>
        <v/>
      </c>
      <c r="BP251" s="1813">
        <f>IF(ISNA(VLOOKUP(BM251,'JOURNÉE 1'!$BI$10:$BK$257,2,FALSE)),"",VLOOKUP(BM251,'JOURNÉE 1'!$BI$10:$BK$257,2,FALSE))</f>
        <v>0</v>
      </c>
      <c r="BQ251" s="1807" t="str">
        <f>IF(BO251="","",MIN(BO251:BP251))</f>
        <v/>
      </c>
      <c r="BR251" s="1805" t="str">
        <f>IF(BS251="","",MIN(BS251:BT251))</f>
        <v/>
      </c>
      <c r="BS251" s="1807" t="str">
        <f>IF('JOURNÉE 1'!L252=0,"",'JOURNÉE 1'!L252)</f>
        <v/>
      </c>
      <c r="BT251" s="1809" t="str">
        <f>IF(ISNA(VLOOKUP(BN251,'JOURNÉE 2'!$BE$10:$BF$257,2,FALSE)),"",VLOOKUP(BN251,'JOURNÉE 2'!$BE$10:$BF$257,2,FALSE))</f>
        <v/>
      </c>
      <c r="BU251" s="1606" t="str">
        <f>IF(BT251=BR251,"",BR251)</f>
        <v/>
      </c>
      <c r="BV251" s="1795" t="str">
        <f>IF(BP251=BQ251,"",BQ251)</f>
        <v/>
      </c>
      <c r="BW251" s="1797"/>
      <c r="BX251" s="474" t="str">
        <f t="shared" si="107"/>
        <v/>
      </c>
      <c r="BY251" s="475" t="str">
        <f>IF('JOURNÉE 1'!C252=0,"",'JOURNÉE 1'!C252)</f>
        <v/>
      </c>
      <c r="BZ251" s="7">
        <v>243</v>
      </c>
      <c r="CA251" s="1445" t="s">
        <v>293</v>
      </c>
      <c r="CB251" s="1446">
        <v>3.2</v>
      </c>
      <c r="CC251" s="1447" t="s">
        <v>764</v>
      </c>
      <c r="CD251" s="17" t="s">
        <v>731</v>
      </c>
      <c r="CE251" s="882" t="str">
        <f t="shared" si="79"/>
        <v>MAX1</v>
      </c>
      <c r="CF251" s="878"/>
      <c r="CG251" s="7"/>
      <c r="CH251" s="94"/>
      <c r="CI251" s="1301" t="str">
        <f>IF(ISNA(VLOOKUP(CA251,'JOURNÉE 1'!$C$10:$AC$257,27,FALSE)),"",VLOOKUP(CA251,'JOURNÉE 1'!$C$10:$AC$257,27,FALSE))</f>
        <v/>
      </c>
      <c r="CJ251" s="465" t="str">
        <f>IF(ISNA(VLOOKUP(CA251,'JOURNÉE 2'!$C$10:$V$259,20,FALSE)),"",VLOOKUP(CA251,'JOURNÉE 2'!$C$10:$V$259,20,FALSE))</f>
        <v/>
      </c>
      <c r="CK251" s="1264"/>
      <c r="CL251" s="1267"/>
      <c r="CM251" s="910"/>
      <c r="CN251" s="910"/>
      <c r="CO251" s="910"/>
      <c r="CP251" s="910"/>
      <c r="CQ251" s="910"/>
      <c r="CR251" s="910"/>
      <c r="CS251" s="910"/>
      <c r="CT251" s="910"/>
      <c r="CU251" s="911"/>
      <c r="CV251" s="910"/>
      <c r="CW251" s="1270"/>
      <c r="CX251" s="11"/>
      <c r="CY251" s="1551"/>
      <c r="CZ251" s="7"/>
      <c r="DA251" s="7"/>
      <c r="DB251" s="7"/>
      <c r="DC251" s="7"/>
      <c r="DD251" s="17"/>
      <c r="DE251" s="7"/>
      <c r="DF251" s="468"/>
      <c r="DG251" s="7"/>
      <c r="DH251" s="7"/>
      <c r="DI251" s="7"/>
      <c r="DJ251" s="7"/>
      <c r="DK251" s="7"/>
      <c r="DL251" s="7"/>
      <c r="DM251" s="468"/>
      <c r="DN251" s="7"/>
      <c r="DO251" s="7"/>
      <c r="DP251" s="882"/>
      <c r="DQ251" s="882"/>
      <c r="DR251" s="11"/>
      <c r="DS251" s="475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</row>
    <row r="252" spans="1:163" ht="15.75" customHeight="1" thickBot="1" x14ac:dyDescent="0.45">
      <c r="A252" s="1828"/>
      <c r="B252" s="1640"/>
      <c r="C252" s="189" t="str">
        <f>IF(ISBLANK('JOURNÉE 2'!C253),"",'JOURNÉE 2'!C253)</f>
        <v/>
      </c>
      <c r="D252" s="215" t="str">
        <f>IF(ISBLANK('JOURNÉE 2'!D253),"",'JOURNÉE 2'!D253)</f>
        <v/>
      </c>
      <c r="E252" s="215" t="str">
        <f>IF(ISBLANK('JOURNÉE 2'!E253),"",'JOURNÉE 2'!E253)</f>
        <v/>
      </c>
      <c r="F252" s="99" t="str">
        <f>IF(ISBLANK('JOURNÉE 2'!F253),"",'JOURNÉE 2'!F253)</f>
        <v/>
      </c>
      <c r="G252" s="99" t="str">
        <f>IF(ISBLANK('JOURNÉE 2'!G253),"",'JOURNÉE 2'!G253)</f>
        <v/>
      </c>
      <c r="H252" s="186" t="str">
        <f>IF(ISBLANK('JOURNÉE 2'!I253),"",'JOURNÉE 2'!I253)</f>
        <v/>
      </c>
      <c r="I252" s="1833"/>
      <c r="J252" s="1465"/>
      <c r="K252" s="1465"/>
      <c r="L252" s="1465"/>
      <c r="M252" s="87"/>
      <c r="N252" s="884"/>
      <c r="O252" s="884"/>
      <c r="P252" s="884"/>
      <c r="Q252" s="1826"/>
      <c r="R252" s="1816"/>
      <c r="S252" s="1816"/>
      <c r="T252" s="1816"/>
      <c r="U252" s="1465"/>
      <c r="V252" s="1816"/>
      <c r="W252" s="279" t="str">
        <f>IF(ISBLANK('JOURNÉE 2'!U253),"",'JOURNÉE 2'!U253)</f>
        <v/>
      </c>
      <c r="X252" s="101" t="str">
        <f t="shared" si="89"/>
        <v/>
      </c>
      <c r="Y252" s="140" t="str">
        <f>IF('JOURNÉE 1'!AB253=0,"",'JOURNÉE 1'!AB253)</f>
        <v/>
      </c>
      <c r="Z252" s="101" t="str">
        <f t="shared" si="90"/>
        <v/>
      </c>
      <c r="AA252" s="101" t="str">
        <f t="shared" si="85"/>
        <v/>
      </c>
      <c r="AB252" s="118" t="str">
        <f t="shared" si="91"/>
        <v/>
      </c>
      <c r="AC252" s="101" t="str">
        <f t="shared" si="92"/>
        <v/>
      </c>
      <c r="AD252" s="83" t="str">
        <f>IF('JOURNÉE 1'!AG253="","",'JOURNÉE 1'!AG253)</f>
        <v/>
      </c>
      <c r="AE252" s="487" t="str">
        <f t="shared" si="93"/>
        <v/>
      </c>
      <c r="AF252" s="99" t="str">
        <f t="shared" si="86"/>
        <v/>
      </c>
      <c r="AG252" s="110" t="str">
        <f t="shared" si="94"/>
        <v/>
      </c>
      <c r="AH252" s="884"/>
      <c r="AI252" s="884"/>
      <c r="AJ252" s="884" t="str">
        <f t="shared" si="95"/>
        <v/>
      </c>
      <c r="AK252" s="100"/>
      <c r="AL252" s="532" t="str">
        <f t="shared" si="96"/>
        <v/>
      </c>
      <c r="AM252" s="99" t="str">
        <f t="shared" si="97"/>
        <v/>
      </c>
      <c r="AN252" s="509" t="str">
        <f t="shared" si="87"/>
        <v/>
      </c>
      <c r="AO252" s="509" t="str">
        <f t="shared" si="98"/>
        <v/>
      </c>
      <c r="AP252" s="457" t="str">
        <f t="shared" si="99"/>
        <v/>
      </c>
      <c r="AQ252" s="283" t="str">
        <f>IF('JOURNÉE 1'!AP253="","",'JOURNÉE 1'!AP253)</f>
        <v/>
      </c>
      <c r="AR252" s="283" t="str">
        <f>IF('JOURNÉE 1'!AT253="","",'JOURNÉE 1'!AT253)</f>
        <v/>
      </c>
      <c r="AS252" s="288" t="str">
        <f t="shared" si="100"/>
        <v/>
      </c>
      <c r="AT252" s="288" t="str">
        <f t="shared" si="101"/>
        <v/>
      </c>
      <c r="AU252" s="886"/>
      <c r="AV252" s="886"/>
      <c r="AW252" s="909"/>
      <c r="AX252" s="886"/>
      <c r="AY252" s="292" t="str">
        <f t="shared" si="88"/>
        <v/>
      </c>
      <c r="AZ252" s="294" t="str">
        <f t="shared" si="102"/>
        <v/>
      </c>
      <c r="BA252" s="295" t="str">
        <f t="shared" si="103"/>
        <v/>
      </c>
      <c r="BB252" s="296" t="str">
        <f t="shared" si="104"/>
        <v/>
      </c>
      <c r="BC252" s="916" t="str">
        <f t="shared" si="105"/>
        <v/>
      </c>
      <c r="BD252" s="916"/>
      <c r="BE252" s="210" t="str">
        <f t="shared" si="106"/>
        <v/>
      </c>
      <c r="BF252" s="1639"/>
      <c r="BG252" s="1821"/>
      <c r="BH252" s="1824"/>
      <c r="BI252" s="1816"/>
      <c r="BJ252" s="1818"/>
      <c r="BK252" s="214"/>
      <c r="BL252" s="11"/>
      <c r="BM252" s="1723"/>
      <c r="BN252" s="1808"/>
      <c r="BO252" s="1808"/>
      <c r="BP252" s="1808"/>
      <c r="BQ252" s="1808"/>
      <c r="BR252" s="1806"/>
      <c r="BS252" s="1808"/>
      <c r="BT252" s="1514"/>
      <c r="BU252" s="1528"/>
      <c r="BV252" s="1796"/>
      <c r="BW252" s="1798"/>
      <c r="BX252" s="474" t="str">
        <f t="shared" si="107"/>
        <v/>
      </c>
      <c r="BY252" s="475" t="str">
        <f>IF('JOURNÉE 1'!C253=0,"",'JOURNÉE 1'!C253)</f>
        <v/>
      </c>
      <c r="BZ252" s="7">
        <v>244</v>
      </c>
      <c r="CA252" s="1445" t="s">
        <v>765</v>
      </c>
      <c r="CB252" s="1446">
        <v>18.7</v>
      </c>
      <c r="CC252" s="1447" t="s">
        <v>766</v>
      </c>
      <c r="CD252" s="17" t="s">
        <v>731</v>
      </c>
      <c r="CE252" s="882" t="str">
        <f t="shared" si="79"/>
        <v>MAX2</v>
      </c>
      <c r="CF252" s="878"/>
      <c r="CG252" s="7"/>
      <c r="CH252" s="94"/>
      <c r="CI252" s="1301" t="str">
        <f>IF(ISNA(VLOOKUP(CA252,'JOURNÉE 1'!$C$10:$AC$257,27,FALSE)),"",VLOOKUP(CA252,'JOURNÉE 1'!$C$10:$AC$257,27,FALSE))</f>
        <v/>
      </c>
      <c r="CJ252" s="465" t="str">
        <f>IF(ISNA(VLOOKUP(CA252,'JOURNÉE 2'!$C$10:$V$259,20,FALSE)),"",VLOOKUP(CA252,'JOURNÉE 2'!$C$10:$V$259,20,FALSE))</f>
        <v/>
      </c>
      <c r="CK252" s="1264"/>
      <c r="CL252" s="1267"/>
      <c r="CM252" s="910"/>
      <c r="CN252" s="910"/>
      <c r="CO252" s="910"/>
      <c r="CP252" s="910"/>
      <c r="CQ252" s="910"/>
      <c r="CR252" s="910"/>
      <c r="CS252" s="910"/>
      <c r="CT252" s="910"/>
      <c r="CU252" s="911"/>
      <c r="CV252" s="910"/>
      <c r="CW252" s="1270"/>
      <c r="CX252" s="11"/>
      <c r="CY252" s="1551"/>
      <c r="CZ252" s="7"/>
      <c r="DA252" s="7"/>
      <c r="DB252" s="7"/>
      <c r="DC252" s="7"/>
      <c r="DD252" s="17"/>
      <c r="DE252" s="7"/>
      <c r="DF252" s="468"/>
      <c r="DG252" s="7"/>
      <c r="DH252" s="7"/>
      <c r="DI252" s="7"/>
      <c r="DJ252" s="7"/>
      <c r="DK252" s="7"/>
      <c r="DL252" s="7"/>
      <c r="DM252" s="468"/>
      <c r="DN252" s="7"/>
      <c r="DO252" s="7"/>
      <c r="DP252" s="882"/>
      <c r="DQ252" s="882"/>
      <c r="DR252" s="11"/>
      <c r="DS252" s="475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</row>
    <row r="253" spans="1:163" ht="15.75" customHeight="1" thickBot="1" x14ac:dyDescent="0.45">
      <c r="A253" s="1828"/>
      <c r="B253" s="1830"/>
      <c r="C253" s="189" t="str">
        <f>IF(ISBLANK('JOURNÉE 2'!C254),"",'JOURNÉE 2'!C254)</f>
        <v/>
      </c>
      <c r="D253" s="215" t="str">
        <f>IF(ISBLANK('JOURNÉE 2'!D254),"",'JOURNÉE 2'!D254)</f>
        <v/>
      </c>
      <c r="E253" s="215" t="str">
        <f>IF(ISBLANK('JOURNÉE 2'!E254),"",'JOURNÉE 2'!E254)</f>
        <v/>
      </c>
      <c r="F253" s="99" t="str">
        <f>IF(ISBLANK('JOURNÉE 2'!F254),"",'JOURNÉE 2'!F254)</f>
        <v/>
      </c>
      <c r="G253" s="99" t="str">
        <f>IF(ISBLANK('JOURNÉE 2'!G254),"",'JOURNÉE 2'!G254)</f>
        <v/>
      </c>
      <c r="H253" s="186" t="str">
        <f>IF(ISBLANK('JOURNÉE 2'!I254),"",'JOURNÉE 2'!I254)</f>
        <v/>
      </c>
      <c r="I253" s="1834" t="str">
        <f>IF(ISBLANK('JOURNÉE 2'!K254),"",'JOURNÉE 2'!K254)</f>
        <v/>
      </c>
      <c r="J253" s="1466" t="str">
        <f>IF(OR(I253="",I253=0,I253=999),"",I253)</f>
        <v/>
      </c>
      <c r="K253" s="1466" t="str">
        <f>IF('JOURNÉE 1'!K254=0,"",'JOURNÉE 1'!K254)</f>
        <v/>
      </c>
      <c r="L253" s="1466" t="str">
        <f>IF(OR(K253="",K253=0,K253=999),"",K253)</f>
        <v/>
      </c>
      <c r="M253" s="87"/>
      <c r="N253" s="884"/>
      <c r="O253" s="884"/>
      <c r="P253" s="884"/>
      <c r="Q253" s="1825" t="str">
        <f>IF(I253="","",I253-$BE$5)</f>
        <v/>
      </c>
      <c r="R253" s="1466" t="str">
        <f>IF(I253="","",RANK(I253,($I$9:$K$260),1))</f>
        <v/>
      </c>
      <c r="S253" s="1466" t="str">
        <f>IF(R253&gt;20,"",IF(R253&lt;=190,40-((R253-1)*2),1))</f>
        <v/>
      </c>
      <c r="T253" s="1485" t="str">
        <f>IF(OR(I253=""),"",RANK(I253,($I$241:$I$255),1))</f>
        <v/>
      </c>
      <c r="U253" s="1485" t="str">
        <f>IF(OR(K253=""),"",RANK(K253,($K$241:$K$255),1))</f>
        <v/>
      </c>
      <c r="V253" s="1485" t="str">
        <f>IF(T253="","",IF(T253&gt;3,"",IF(T253=1,I253,IF(T253=2,I253,IF(T253=3,I253)))))</f>
        <v/>
      </c>
      <c r="W253" s="279" t="str">
        <f>IF(ISBLANK('JOURNÉE 2'!U254),"",'JOURNÉE 2'!U254)</f>
        <v/>
      </c>
      <c r="X253" s="101" t="str">
        <f t="shared" si="89"/>
        <v/>
      </c>
      <c r="Y253" s="140" t="str">
        <f>IF('JOURNÉE 1'!AB254=0,"",'JOURNÉE 1'!AB254)</f>
        <v/>
      </c>
      <c r="Z253" s="101" t="str">
        <f t="shared" si="90"/>
        <v/>
      </c>
      <c r="AA253" s="101" t="str">
        <f t="shared" si="85"/>
        <v/>
      </c>
      <c r="AB253" s="118" t="str">
        <f t="shared" si="91"/>
        <v/>
      </c>
      <c r="AC253" s="101" t="str">
        <f t="shared" si="92"/>
        <v/>
      </c>
      <c r="AD253" s="83" t="str">
        <f>IF('JOURNÉE 1'!AG254="","",'JOURNÉE 1'!AG254)</f>
        <v/>
      </c>
      <c r="AE253" s="487" t="str">
        <f t="shared" si="93"/>
        <v/>
      </c>
      <c r="AF253" s="99" t="str">
        <f t="shared" si="86"/>
        <v/>
      </c>
      <c r="AG253" s="110" t="str">
        <f t="shared" si="94"/>
        <v/>
      </c>
      <c r="AH253" s="884"/>
      <c r="AI253" s="884"/>
      <c r="AJ253" s="884" t="str">
        <f t="shared" si="95"/>
        <v/>
      </c>
      <c r="AK253" s="100"/>
      <c r="AL253" s="532" t="str">
        <f t="shared" si="96"/>
        <v/>
      </c>
      <c r="AM253" s="99" t="str">
        <f t="shared" si="97"/>
        <v/>
      </c>
      <c r="AN253" s="509" t="str">
        <f t="shared" si="87"/>
        <v/>
      </c>
      <c r="AO253" s="509" t="str">
        <f t="shared" si="98"/>
        <v/>
      </c>
      <c r="AP253" s="457" t="str">
        <f t="shared" si="99"/>
        <v/>
      </c>
      <c r="AQ253" s="283" t="str">
        <f>IF('JOURNÉE 1'!AP254="","",'JOURNÉE 1'!AP254)</f>
        <v/>
      </c>
      <c r="AR253" s="283" t="str">
        <f>IF('JOURNÉE 1'!AT254="","",'JOURNÉE 1'!AT254)</f>
        <v/>
      </c>
      <c r="AS253" s="288" t="str">
        <f t="shared" si="100"/>
        <v/>
      </c>
      <c r="AT253" s="288" t="str">
        <f t="shared" si="101"/>
        <v/>
      </c>
      <c r="AU253" s="886"/>
      <c r="AV253" s="886"/>
      <c r="AW253" s="909"/>
      <c r="AX253" s="886"/>
      <c r="AY253" s="292" t="str">
        <f t="shared" si="88"/>
        <v/>
      </c>
      <c r="AZ253" s="294" t="str">
        <f t="shared" si="102"/>
        <v/>
      </c>
      <c r="BA253" s="295" t="str">
        <f t="shared" si="103"/>
        <v/>
      </c>
      <c r="BB253" s="296" t="str">
        <f t="shared" si="104"/>
        <v/>
      </c>
      <c r="BC253" s="916" t="str">
        <f t="shared" si="105"/>
        <v/>
      </c>
      <c r="BD253" s="916"/>
      <c r="BE253" s="210" t="str">
        <f t="shared" si="106"/>
        <v/>
      </c>
      <c r="BF253" s="1639"/>
      <c r="BG253" s="1821"/>
      <c r="BH253" s="1823" t="str">
        <f>IF('JOURNÉE 1'!K254=0,"",'JOURNÉE 1'!K254)</f>
        <v/>
      </c>
      <c r="BI253" s="1815" t="str">
        <f>IF(ISBLANK('JOURNÉE 2'!K250),"",'JOURNÉE 2'!K250)</f>
        <v/>
      </c>
      <c r="BJ253" s="1817" t="str">
        <f>IF(BW253="","",BW253)</f>
        <v/>
      </c>
      <c r="BK253" s="483"/>
      <c r="BL253" s="11"/>
      <c r="BM253" s="1513" t="str">
        <f>IF(OR(C253="",C254=""),"",CONCATENATE(C253,C254))</f>
        <v/>
      </c>
      <c r="BN253" s="1807" t="str">
        <f>IF(OR('JOURNÉE 1'!C254="",'JOURNÉE 1'!C255=""),"",CONCATENATE('JOURNÉE 1'!C254,'JOURNÉE 1'!C255))</f>
        <v/>
      </c>
      <c r="BO253" s="1807" t="str">
        <f>IF(I253="","",I253)</f>
        <v/>
      </c>
      <c r="BP253" s="1813">
        <f>IF(ISNA(VLOOKUP(BM253,'JOURNÉE 1'!$BI$10:$BK$257,2,FALSE)),"",VLOOKUP(BM253,'JOURNÉE 1'!$BI$10:$BK$257,2,FALSE))</f>
        <v>0</v>
      </c>
      <c r="BQ253" s="1807" t="str">
        <f>IF(BO253="","",MIN(BO253:BP253))</f>
        <v/>
      </c>
      <c r="BR253" s="1805" t="str">
        <f>IF(BS253="","",MIN(BS253:BT253))</f>
        <v/>
      </c>
      <c r="BS253" s="1807" t="str">
        <f>IF('JOURNÉE 1'!L254=0,"",'JOURNÉE 1'!L254)</f>
        <v/>
      </c>
      <c r="BT253" s="1809" t="str">
        <f>IF(ISNA(VLOOKUP(BN253,'JOURNÉE 2'!$BE$10:$BF$257,2,FALSE)),"",VLOOKUP(BN253,'JOURNÉE 2'!$BE$10:$BF$257,2,FALSE))</f>
        <v/>
      </c>
      <c r="BU253" s="1606" t="str">
        <f>IF(BT253=BR253,"",BR253)</f>
        <v/>
      </c>
      <c r="BV253" s="1795" t="str">
        <f>IF(BP253=BQ253,"",BQ253)</f>
        <v/>
      </c>
      <c r="BW253" s="1797"/>
      <c r="BX253" s="474" t="str">
        <f t="shared" si="107"/>
        <v/>
      </c>
      <c r="BY253" s="475" t="str">
        <f>IF('JOURNÉE 1'!C254=0,"",'JOURNÉE 1'!C254)</f>
        <v/>
      </c>
      <c r="BZ253" s="7">
        <v>245</v>
      </c>
      <c r="CA253" s="1445" t="s">
        <v>767</v>
      </c>
      <c r="CB253" s="1446">
        <v>16.7</v>
      </c>
      <c r="CC253" s="1447" t="s">
        <v>768</v>
      </c>
      <c r="CD253" s="17" t="s">
        <v>731</v>
      </c>
      <c r="CE253" s="882" t="str">
        <f t="shared" si="79"/>
        <v>MAX2</v>
      </c>
      <c r="CF253" s="878"/>
      <c r="CG253" s="7"/>
      <c r="CH253" s="94"/>
      <c r="CI253" s="1301" t="str">
        <f>IF(ISNA(VLOOKUP(CA253,'JOURNÉE 1'!$C$10:$AC$257,27,FALSE)),"",VLOOKUP(CA253,'JOURNÉE 1'!$C$10:$AC$257,27,FALSE))</f>
        <v/>
      </c>
      <c r="CJ253" s="465" t="str">
        <f>IF(ISNA(VLOOKUP(CA253,'JOURNÉE 2'!$C$10:$V$259,20,FALSE)),"",VLOOKUP(CA253,'JOURNÉE 2'!$C$10:$V$259,20,FALSE))</f>
        <v/>
      </c>
      <c r="CK253" s="1264"/>
      <c r="CL253" s="1267"/>
      <c r="CM253" s="910"/>
      <c r="CN253" s="910"/>
      <c r="CO253" s="910"/>
      <c r="CP253" s="910"/>
      <c r="CQ253" s="910"/>
      <c r="CR253" s="910"/>
      <c r="CS253" s="910"/>
      <c r="CT253" s="910"/>
      <c r="CU253" s="911"/>
      <c r="CV253" s="910"/>
      <c r="CW253" s="1270"/>
      <c r="CX253" s="11"/>
      <c r="CY253" s="1551"/>
      <c r="CZ253" s="7"/>
      <c r="DA253" s="7"/>
      <c r="DB253" s="7"/>
      <c r="DC253" s="7"/>
      <c r="DD253" s="17"/>
      <c r="DE253" s="7"/>
      <c r="DF253" s="468"/>
      <c r="DG253" s="7"/>
      <c r="DH253" s="7"/>
      <c r="DI253" s="7"/>
      <c r="DJ253" s="7"/>
      <c r="DK253" s="7"/>
      <c r="DL253" s="7"/>
      <c r="DM253" s="468"/>
      <c r="DN253" s="7"/>
      <c r="DO253" s="7"/>
      <c r="DP253" s="882"/>
      <c r="DQ253" s="882"/>
      <c r="DR253" s="11"/>
      <c r="DS253" s="475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</row>
    <row r="254" spans="1:163" ht="15.75" customHeight="1" thickBot="1" x14ac:dyDescent="0.45">
      <c r="A254" s="1828"/>
      <c r="B254" s="1483"/>
      <c r="C254" s="189" t="str">
        <f>IF(ISBLANK('JOURNÉE 2'!C255),"",'JOURNÉE 2'!C255)</f>
        <v/>
      </c>
      <c r="D254" s="215" t="str">
        <f>IF(ISBLANK('JOURNÉE 2'!D255),"",'JOURNÉE 2'!D255)</f>
        <v/>
      </c>
      <c r="E254" s="215" t="str">
        <f>IF(ISBLANK('JOURNÉE 2'!E255),"",'JOURNÉE 2'!E255)</f>
        <v/>
      </c>
      <c r="F254" s="99" t="str">
        <f>IF(ISBLANK('JOURNÉE 2'!F255),"",'JOURNÉE 2'!F255)</f>
        <v/>
      </c>
      <c r="G254" s="99" t="str">
        <f>IF(ISBLANK('JOURNÉE 2'!G255),"",'JOURNÉE 2'!G255)</f>
        <v/>
      </c>
      <c r="H254" s="186" t="str">
        <f>IF(ISBLANK('JOURNÉE 2'!I255),"",'JOURNÉE 2'!I255)</f>
        <v/>
      </c>
      <c r="I254" s="1833"/>
      <c r="J254" s="1465"/>
      <c r="K254" s="1465"/>
      <c r="L254" s="1465"/>
      <c r="M254" s="87"/>
      <c r="N254" s="884"/>
      <c r="O254" s="884"/>
      <c r="P254" s="884"/>
      <c r="Q254" s="1826"/>
      <c r="R254" s="1816"/>
      <c r="S254" s="1816"/>
      <c r="T254" s="1816"/>
      <c r="U254" s="1465"/>
      <c r="V254" s="1816"/>
      <c r="W254" s="279" t="str">
        <f>IF(ISBLANK('JOURNÉE 2'!U255),"",'JOURNÉE 2'!U255)</f>
        <v/>
      </c>
      <c r="X254" s="101" t="str">
        <f t="shared" si="89"/>
        <v/>
      </c>
      <c r="Y254" s="140" t="str">
        <f>IF('JOURNÉE 1'!AB255=0,"",'JOURNÉE 1'!AB255)</f>
        <v/>
      </c>
      <c r="Z254" s="101" t="str">
        <f t="shared" si="90"/>
        <v/>
      </c>
      <c r="AA254" s="101" t="str">
        <f t="shared" si="85"/>
        <v/>
      </c>
      <c r="AB254" s="118" t="str">
        <f t="shared" si="91"/>
        <v/>
      </c>
      <c r="AC254" s="101" t="str">
        <f t="shared" si="92"/>
        <v/>
      </c>
      <c r="AD254" s="83" t="str">
        <f>IF('JOURNÉE 1'!AG255="","",'JOURNÉE 1'!AG255)</f>
        <v/>
      </c>
      <c r="AE254" s="487" t="str">
        <f t="shared" si="93"/>
        <v/>
      </c>
      <c r="AF254" s="99" t="str">
        <f t="shared" si="86"/>
        <v/>
      </c>
      <c r="AG254" s="110" t="str">
        <f t="shared" si="94"/>
        <v/>
      </c>
      <c r="AH254" s="884"/>
      <c r="AI254" s="884"/>
      <c r="AJ254" s="884" t="str">
        <f t="shared" si="95"/>
        <v/>
      </c>
      <c r="AK254" s="100"/>
      <c r="AL254" s="532" t="str">
        <f t="shared" si="96"/>
        <v/>
      </c>
      <c r="AM254" s="99" t="str">
        <f t="shared" si="97"/>
        <v/>
      </c>
      <c r="AN254" s="509" t="str">
        <f t="shared" si="87"/>
        <v/>
      </c>
      <c r="AO254" s="509" t="str">
        <f t="shared" si="98"/>
        <v/>
      </c>
      <c r="AP254" s="457" t="str">
        <f t="shared" si="99"/>
        <v/>
      </c>
      <c r="AQ254" s="283" t="str">
        <f>IF('JOURNÉE 1'!AP255="","",'JOURNÉE 1'!AP255)</f>
        <v/>
      </c>
      <c r="AR254" s="283" t="str">
        <f>IF('JOURNÉE 1'!AT255="","",'JOURNÉE 1'!AT255)</f>
        <v/>
      </c>
      <c r="AS254" s="288" t="str">
        <f t="shared" si="100"/>
        <v/>
      </c>
      <c r="AT254" s="288" t="str">
        <f t="shared" si="101"/>
        <v/>
      </c>
      <c r="AU254" s="886"/>
      <c r="AV254" s="886"/>
      <c r="AW254" s="909"/>
      <c r="AX254" s="886"/>
      <c r="AY254" s="292" t="str">
        <f t="shared" si="88"/>
        <v/>
      </c>
      <c r="AZ254" s="294" t="str">
        <f t="shared" si="102"/>
        <v/>
      </c>
      <c r="BA254" s="295" t="str">
        <f t="shared" si="103"/>
        <v/>
      </c>
      <c r="BB254" s="296" t="str">
        <f t="shared" si="104"/>
        <v/>
      </c>
      <c r="BC254" s="916" t="str">
        <f t="shared" si="105"/>
        <v/>
      </c>
      <c r="BD254" s="916"/>
      <c r="BE254" s="210" t="str">
        <f t="shared" si="106"/>
        <v/>
      </c>
      <c r="BF254" s="1639"/>
      <c r="BG254" s="1821"/>
      <c r="BH254" s="1824"/>
      <c r="BI254" s="1816"/>
      <c r="BJ254" s="1818"/>
      <c r="BK254" s="483"/>
      <c r="BL254" s="11"/>
      <c r="BM254" s="1723"/>
      <c r="BN254" s="1808"/>
      <c r="BO254" s="1808"/>
      <c r="BP254" s="1808"/>
      <c r="BQ254" s="1808"/>
      <c r="BR254" s="1806"/>
      <c r="BS254" s="1808"/>
      <c r="BT254" s="1514"/>
      <c r="BU254" s="1528"/>
      <c r="BV254" s="1796"/>
      <c r="BW254" s="1798"/>
      <c r="BX254" s="474" t="str">
        <f t="shared" si="107"/>
        <v/>
      </c>
      <c r="BY254" s="475" t="str">
        <f>IF('JOURNÉE 1'!C255=0,"",'JOURNÉE 1'!C255)</f>
        <v/>
      </c>
      <c r="BZ254" s="7">
        <v>246</v>
      </c>
      <c r="CA254" s="1445" t="s">
        <v>771</v>
      </c>
      <c r="CB254" s="1446">
        <v>36</v>
      </c>
      <c r="CC254" s="1447" t="s">
        <v>772</v>
      </c>
      <c r="CD254" s="17" t="s">
        <v>731</v>
      </c>
      <c r="CE254" s="882" t="str">
        <f t="shared" si="79"/>
        <v>MAX3</v>
      </c>
      <c r="CF254" s="878"/>
      <c r="CG254" s="7"/>
      <c r="CH254" s="94"/>
      <c r="CI254" s="1301" t="str">
        <f>IF(ISNA(VLOOKUP(CA254,'JOURNÉE 1'!$C$10:$AC$257,27,FALSE)),"",VLOOKUP(CA254,'JOURNÉE 1'!$C$10:$AC$257,27,FALSE))</f>
        <v/>
      </c>
      <c r="CJ254" s="465" t="str">
        <f>IF(ISNA(VLOOKUP(CA254,'JOURNÉE 2'!$C$10:$V$259,20,FALSE)),"",VLOOKUP(CA254,'JOURNÉE 2'!$C$10:$V$259,20,FALSE))</f>
        <v/>
      </c>
      <c r="CK254" s="1264"/>
      <c r="CL254" s="1267"/>
      <c r="CM254" s="910"/>
      <c r="CN254" s="910"/>
      <c r="CO254" s="910"/>
      <c r="CP254" s="910"/>
      <c r="CQ254" s="910"/>
      <c r="CR254" s="910"/>
      <c r="CS254" s="910"/>
      <c r="CT254" s="910"/>
      <c r="CU254" s="911"/>
      <c r="CV254" s="910"/>
      <c r="CW254" s="1270"/>
      <c r="CX254" s="11"/>
      <c r="CY254" s="1551"/>
      <c r="CZ254" s="7"/>
      <c r="DA254" s="7"/>
      <c r="DB254" s="7"/>
      <c r="DC254" s="7"/>
      <c r="DD254" s="17"/>
      <c r="DE254" s="7"/>
      <c r="DF254" s="468"/>
      <c r="DG254" s="7"/>
      <c r="DH254" s="7"/>
      <c r="DI254" s="7"/>
      <c r="DJ254" s="7"/>
      <c r="DK254" s="7"/>
      <c r="DL254" s="7"/>
      <c r="DM254" s="468"/>
      <c r="DN254" s="7"/>
      <c r="DO254" s="7"/>
      <c r="DP254" s="882"/>
      <c r="DQ254" s="882"/>
      <c r="DR254" s="11"/>
      <c r="DS254" s="475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</row>
    <row r="255" spans="1:163" ht="15.75" customHeight="1" thickBot="1" x14ac:dyDescent="0.45">
      <c r="A255" s="1828"/>
      <c r="B255" s="1831"/>
      <c r="C255" s="189" t="str">
        <f>IF(ISBLANK('JOURNÉE 2'!C256),"",'JOURNÉE 2'!C256)</f>
        <v/>
      </c>
      <c r="D255" s="215" t="str">
        <f>IF(ISBLANK('JOURNÉE 2'!D256),"",'JOURNÉE 2'!D256)</f>
        <v/>
      </c>
      <c r="E255" s="215" t="str">
        <f>IF(ISBLANK('JOURNÉE 2'!E256),"",'JOURNÉE 2'!E256)</f>
        <v/>
      </c>
      <c r="F255" s="99" t="str">
        <f>IF(ISBLANK('JOURNÉE 2'!F256),"",'JOURNÉE 2'!F256)</f>
        <v/>
      </c>
      <c r="G255" s="99" t="str">
        <f>IF(ISBLANK('JOURNÉE 2'!G256),"",'JOURNÉE 2'!G256)</f>
        <v/>
      </c>
      <c r="H255" s="186" t="str">
        <f>IF(ISBLANK('JOURNÉE 2'!I256),"",'JOURNÉE 2'!I256)</f>
        <v/>
      </c>
      <c r="I255" s="1834" t="str">
        <f>IF(ISBLANK('JOURNÉE 2'!K256),"",'JOURNÉE 2'!K256)</f>
        <v/>
      </c>
      <c r="J255" s="1466" t="str">
        <f>IF(OR(I255="",I255=0,I255=999),"",I255)</f>
        <v/>
      </c>
      <c r="K255" s="1466" t="str">
        <f>IF('JOURNÉE 1'!K256=0,"",'JOURNÉE 1'!K256)</f>
        <v/>
      </c>
      <c r="L255" s="1466" t="str">
        <f>IF(OR(K255="",K255=0,K255=999),"",K255)</f>
        <v/>
      </c>
      <c r="M255" s="87"/>
      <c r="N255" s="884"/>
      <c r="O255" s="884"/>
      <c r="P255" s="884"/>
      <c r="Q255" s="1825" t="str">
        <f>IF(I255="","",I255-$BE$5)</f>
        <v/>
      </c>
      <c r="R255" s="1466" t="str">
        <f>IF(I255="","",RANK(I255,($I$9:$K$260),1))</f>
        <v/>
      </c>
      <c r="S255" s="1466" t="str">
        <f>IF(R255&gt;20,"",IF(R255&lt;=190,40-((R255-1)*2),1))</f>
        <v/>
      </c>
      <c r="T255" s="1485" t="str">
        <f>IF(OR(I255=""),"",RANK(I255,($I$241:$I$255),1))</f>
        <v/>
      </c>
      <c r="U255" s="1485" t="str">
        <f>IF(OR(K255=""),"",RANK(K255,($K$241:$K$255),1))</f>
        <v/>
      </c>
      <c r="V255" s="1485" t="str">
        <f>IF(T255="","",IF(T255&gt;3,"",IF(T255=1,I255,IF(T255=2,I255,IF(T255=3,I255)))))</f>
        <v/>
      </c>
      <c r="W255" s="279" t="str">
        <f>IF(ISBLANK('JOURNÉE 2'!U256),"",'JOURNÉE 2'!U256)</f>
        <v/>
      </c>
      <c r="X255" s="101" t="str">
        <f t="shared" si="89"/>
        <v/>
      </c>
      <c r="Y255" s="140" t="str">
        <f>IF('JOURNÉE 1'!AB256=0,"",'JOURNÉE 1'!AB256)</f>
        <v/>
      </c>
      <c r="Z255" s="101" t="str">
        <f t="shared" si="90"/>
        <v/>
      </c>
      <c r="AA255" s="101" t="str">
        <f t="shared" si="85"/>
        <v/>
      </c>
      <c r="AB255" s="118" t="str">
        <f t="shared" si="91"/>
        <v/>
      </c>
      <c r="AC255" s="101" t="str">
        <f t="shared" si="92"/>
        <v/>
      </c>
      <c r="AD255" s="83" t="str">
        <f>IF('JOURNÉE 1'!AG256="","",'JOURNÉE 1'!AG256)</f>
        <v/>
      </c>
      <c r="AE255" s="487" t="str">
        <f t="shared" si="93"/>
        <v/>
      </c>
      <c r="AF255" s="99" t="str">
        <f t="shared" si="86"/>
        <v/>
      </c>
      <c r="AG255" s="110" t="str">
        <f t="shared" si="94"/>
        <v/>
      </c>
      <c r="AH255" s="884"/>
      <c r="AI255" s="884"/>
      <c r="AJ255" s="884" t="str">
        <f t="shared" si="95"/>
        <v/>
      </c>
      <c r="AK255" s="100"/>
      <c r="AL255" s="532" t="str">
        <f t="shared" si="96"/>
        <v/>
      </c>
      <c r="AM255" s="99" t="str">
        <f t="shared" si="97"/>
        <v/>
      </c>
      <c r="AN255" s="509" t="str">
        <f t="shared" si="87"/>
        <v/>
      </c>
      <c r="AO255" s="509" t="str">
        <f t="shared" si="98"/>
        <v/>
      </c>
      <c r="AP255" s="457" t="str">
        <f t="shared" si="99"/>
        <v/>
      </c>
      <c r="AQ255" s="283" t="str">
        <f>IF('JOURNÉE 1'!AP256="","",'JOURNÉE 1'!AP256)</f>
        <v/>
      </c>
      <c r="AR255" s="283" t="str">
        <f>IF('JOURNÉE 1'!AT256="","",'JOURNÉE 1'!AT256)</f>
        <v/>
      </c>
      <c r="AS255" s="288" t="str">
        <f t="shared" si="100"/>
        <v/>
      </c>
      <c r="AT255" s="288" t="str">
        <f t="shared" si="101"/>
        <v/>
      </c>
      <c r="AU255" s="886"/>
      <c r="AV255" s="886"/>
      <c r="AW255" s="909"/>
      <c r="AX255" s="886"/>
      <c r="AY255" s="292" t="str">
        <f t="shared" si="88"/>
        <v/>
      </c>
      <c r="AZ255" s="294" t="str">
        <f t="shared" si="102"/>
        <v/>
      </c>
      <c r="BA255" s="295" t="str">
        <f t="shared" si="103"/>
        <v/>
      </c>
      <c r="BB255" s="296" t="str">
        <f t="shared" si="104"/>
        <v/>
      </c>
      <c r="BC255" s="916" t="str">
        <f t="shared" si="105"/>
        <v/>
      </c>
      <c r="BD255" s="916"/>
      <c r="BE255" s="210" t="str">
        <f t="shared" si="106"/>
        <v/>
      </c>
      <c r="BF255" s="1639"/>
      <c r="BG255" s="1821"/>
      <c r="BH255" s="1823" t="str">
        <f>IF('JOURNÉE 1'!K256=0,"",'JOURNÉE 1'!K256)</f>
        <v/>
      </c>
      <c r="BI255" s="1815" t="str">
        <f>IF(ISBLANK('JOURNÉE 2'!K252),"",'JOURNÉE 2'!K252)</f>
        <v/>
      </c>
      <c r="BJ255" s="1817" t="str">
        <f>IF(BW255="","",BW255)</f>
        <v/>
      </c>
      <c r="BK255" s="277"/>
      <c r="BL255" s="11"/>
      <c r="BM255" s="1513" t="str">
        <f>IF(OR(C255="",C256=""),"",CONCATENATE(C255,C256))</f>
        <v/>
      </c>
      <c r="BN255" s="1807" t="str">
        <f>IF(OR('JOURNÉE 1'!C256="",'JOURNÉE 1'!C257=""),"",CONCATENATE('JOURNÉE 1'!C256,'JOURNÉE 1'!C257))</f>
        <v/>
      </c>
      <c r="BO255" s="1807" t="str">
        <f>IF(I255="","",I255)</f>
        <v/>
      </c>
      <c r="BP255" s="1813">
        <f>IF(ISNA(VLOOKUP(BM255,'JOURNÉE 1'!$BI$10:$BK$257,2,FALSE)),"",VLOOKUP(BM255,'JOURNÉE 1'!$BI$10:$BK$257,2,FALSE))</f>
        <v>0</v>
      </c>
      <c r="BQ255" s="1807" t="str">
        <f>IF(BO255="","",MIN(BO255:BP255))</f>
        <v/>
      </c>
      <c r="BR255" s="1805" t="str">
        <f>IF(BS255="","",MIN(BS255:BT255))</f>
        <v/>
      </c>
      <c r="BS255" s="1807" t="str">
        <f>IF('JOURNÉE 1'!L256=0,"",'JOURNÉE 1'!L256)</f>
        <v/>
      </c>
      <c r="BT255" s="1809" t="str">
        <f>IF(ISNA(VLOOKUP(BN255,'JOURNÉE 2'!$BE$10:$BF$257,2,FALSE)),"",VLOOKUP(BN255,'JOURNÉE 2'!$BE$10:$BF$257,2,FALSE))</f>
        <v/>
      </c>
      <c r="BU255" s="1606" t="str">
        <f>IF(BT255=BR255,"",BR255)</f>
        <v/>
      </c>
      <c r="BV255" s="1795" t="str">
        <f>IF(BP255=BQ255,"",BQ255)</f>
        <v/>
      </c>
      <c r="BW255" s="1797"/>
      <c r="BX255" s="474" t="str">
        <f t="shared" si="107"/>
        <v/>
      </c>
      <c r="BY255" s="475" t="str">
        <f>IF('JOURNÉE 1'!C256=0,"",'JOURNÉE 1'!C256)</f>
        <v/>
      </c>
      <c r="BZ255" s="7">
        <v>247</v>
      </c>
      <c r="CA255" s="1445" t="s">
        <v>1890</v>
      </c>
      <c r="CB255" s="1446">
        <v>36</v>
      </c>
      <c r="CC255" s="1447" t="s">
        <v>1908</v>
      </c>
      <c r="CD255" s="17" t="s">
        <v>731</v>
      </c>
      <c r="CE255" s="882" t="str">
        <f t="shared" si="79"/>
        <v>MAX3</v>
      </c>
      <c r="CF255" s="878"/>
      <c r="CG255" s="7"/>
      <c r="CH255" s="94"/>
      <c r="CI255" s="1301" t="str">
        <f>IF(ISNA(VLOOKUP(CA255,'JOURNÉE 1'!$C$10:$AC$257,27,FALSE)),"",VLOOKUP(CA255,'JOURNÉE 1'!$C$10:$AC$257,27,FALSE))</f>
        <v/>
      </c>
      <c r="CJ255" s="465" t="str">
        <f>IF(ISNA(VLOOKUP(CA255,'JOURNÉE 2'!$C$10:$V$259,20,FALSE)),"",VLOOKUP(CA255,'JOURNÉE 2'!$C$10:$V$259,20,FALSE))</f>
        <v/>
      </c>
      <c r="CK255" s="1264"/>
      <c r="CL255" s="1267"/>
      <c r="CM255" s="910"/>
      <c r="CN255" s="910"/>
      <c r="CO255" s="910"/>
      <c r="CP255" s="910"/>
      <c r="CQ255" s="910"/>
      <c r="CR255" s="910"/>
      <c r="CS255" s="910"/>
      <c r="CT255" s="910"/>
      <c r="CU255" s="911"/>
      <c r="CV255" s="910"/>
      <c r="CW255" s="1270"/>
      <c r="CX255" s="11"/>
      <c r="CY255" s="1551"/>
      <c r="CZ255" s="7"/>
      <c r="DA255" s="7"/>
      <c r="DB255" s="7"/>
      <c r="DC255" s="7"/>
      <c r="DD255" s="17"/>
      <c r="DE255" s="7"/>
      <c r="DF255" s="468"/>
      <c r="DG255" s="7"/>
      <c r="DH255" s="7"/>
      <c r="DI255" s="7"/>
      <c r="DJ255" s="7"/>
      <c r="DK255" s="7"/>
      <c r="DL255" s="7"/>
      <c r="DM255" s="468"/>
      <c r="DN255" s="7"/>
      <c r="DO255" s="7"/>
      <c r="DP255" s="882"/>
      <c r="DQ255" s="882"/>
      <c r="DR255" s="11"/>
      <c r="DS255" s="475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</row>
    <row r="256" spans="1:163" ht="15.75" customHeight="1" thickBot="1" x14ac:dyDescent="0.45">
      <c r="A256" s="1829"/>
      <c r="B256" s="1640"/>
      <c r="C256" s="189" t="str">
        <f>IF(ISBLANK('JOURNÉE 2'!C257),"",'JOURNÉE 2'!C257)</f>
        <v/>
      </c>
      <c r="D256" s="215" t="str">
        <f>IF(ISBLANK('JOURNÉE 2'!D257),"",'JOURNÉE 2'!D257)</f>
        <v/>
      </c>
      <c r="E256" s="215" t="str">
        <f>IF(ISBLANK('JOURNÉE 2'!E257),"",'JOURNÉE 2'!E257)</f>
        <v/>
      </c>
      <c r="F256" s="99" t="str">
        <f>IF(ISBLANK('JOURNÉE 2'!F257),"",'JOURNÉE 2'!F257)</f>
        <v/>
      </c>
      <c r="G256" s="99" t="str">
        <f>IF(ISBLANK('JOURNÉE 2'!G257),"",'JOURNÉE 2'!G257)</f>
        <v/>
      </c>
      <c r="H256" s="186" t="str">
        <f>IF(ISBLANK('JOURNÉE 2'!I257),"",'JOURNÉE 2'!I257)</f>
        <v/>
      </c>
      <c r="I256" s="1833"/>
      <c r="J256" s="1465"/>
      <c r="K256" s="1465"/>
      <c r="L256" s="1465"/>
      <c r="M256" s="87"/>
      <c r="N256" s="884"/>
      <c r="O256" s="884"/>
      <c r="P256" s="884"/>
      <c r="Q256" s="1826"/>
      <c r="R256" s="1816"/>
      <c r="S256" s="1816"/>
      <c r="T256" s="1816"/>
      <c r="U256" s="1465"/>
      <c r="V256" s="1816"/>
      <c r="W256" s="279" t="str">
        <f>IF(ISBLANK('JOURNÉE 2'!U257),"",'JOURNÉE 2'!U257)</f>
        <v/>
      </c>
      <c r="X256" s="101" t="str">
        <f t="shared" si="89"/>
        <v/>
      </c>
      <c r="Y256" s="140" t="str">
        <f>IF('JOURNÉE 1'!AB257=0,"",'JOURNÉE 1'!AB257)</f>
        <v/>
      </c>
      <c r="Z256" s="101" t="str">
        <f t="shared" si="90"/>
        <v/>
      </c>
      <c r="AA256" s="101" t="str">
        <f t="shared" si="85"/>
        <v/>
      </c>
      <c r="AB256" s="118" t="str">
        <f t="shared" si="91"/>
        <v/>
      </c>
      <c r="AC256" s="101" t="str">
        <f t="shared" si="92"/>
        <v/>
      </c>
      <c r="AD256" s="83" t="str">
        <f>IF('JOURNÉE 1'!AG257="","",'JOURNÉE 1'!AG257)</f>
        <v/>
      </c>
      <c r="AE256" s="487" t="str">
        <f t="shared" si="93"/>
        <v/>
      </c>
      <c r="AF256" s="99" t="str">
        <f t="shared" si="86"/>
        <v/>
      </c>
      <c r="AG256" s="110" t="str">
        <f t="shared" si="94"/>
        <v/>
      </c>
      <c r="AH256" s="884"/>
      <c r="AI256" s="884"/>
      <c r="AJ256" s="884" t="str">
        <f t="shared" si="95"/>
        <v/>
      </c>
      <c r="AK256" s="100"/>
      <c r="AL256" s="532" t="str">
        <f t="shared" si="96"/>
        <v/>
      </c>
      <c r="AM256" s="99" t="str">
        <f t="shared" si="97"/>
        <v/>
      </c>
      <c r="AN256" s="509" t="str">
        <f t="shared" si="87"/>
        <v/>
      </c>
      <c r="AO256" s="509" t="str">
        <f t="shared" si="98"/>
        <v/>
      </c>
      <c r="AP256" s="457" t="str">
        <f t="shared" si="99"/>
        <v/>
      </c>
      <c r="AQ256" s="283" t="str">
        <f>IF('JOURNÉE 1'!AP257="","",'JOURNÉE 1'!AP257)</f>
        <v/>
      </c>
      <c r="AR256" s="283" t="str">
        <f>IF('JOURNÉE 1'!AT257="","",'JOURNÉE 1'!AT257)</f>
        <v/>
      </c>
      <c r="AS256" s="288" t="str">
        <f t="shared" si="100"/>
        <v/>
      </c>
      <c r="AT256" s="288" t="str">
        <f t="shared" si="101"/>
        <v/>
      </c>
      <c r="AU256" s="886"/>
      <c r="AV256" s="886"/>
      <c r="AW256" s="909"/>
      <c r="AX256" s="886"/>
      <c r="AY256" s="292" t="str">
        <f t="shared" si="88"/>
        <v/>
      </c>
      <c r="AZ256" s="294" t="str">
        <f t="shared" si="102"/>
        <v/>
      </c>
      <c r="BA256" s="295" t="str">
        <f t="shared" si="103"/>
        <v/>
      </c>
      <c r="BB256" s="296" t="str">
        <f t="shared" si="104"/>
        <v/>
      </c>
      <c r="BC256" s="916" t="str">
        <f t="shared" si="105"/>
        <v/>
      </c>
      <c r="BD256" s="916"/>
      <c r="BE256" s="210" t="str">
        <f t="shared" si="106"/>
        <v/>
      </c>
      <c r="BF256" s="1639"/>
      <c r="BG256" s="1822"/>
      <c r="BH256" s="1824"/>
      <c r="BI256" s="1816"/>
      <c r="BJ256" s="1818"/>
      <c r="BK256" s="214"/>
      <c r="BL256" s="11"/>
      <c r="BM256" s="1723"/>
      <c r="BN256" s="1810"/>
      <c r="BO256" s="1810"/>
      <c r="BP256" s="1810"/>
      <c r="BQ256" s="1810"/>
      <c r="BR256" s="1814"/>
      <c r="BS256" s="1810"/>
      <c r="BT256" s="1514"/>
      <c r="BU256" s="1528"/>
      <c r="BV256" s="1796"/>
      <c r="BW256" s="1798"/>
      <c r="BX256" s="474" t="str">
        <f t="shared" si="107"/>
        <v/>
      </c>
      <c r="BY256" s="475" t="str">
        <f>IF('JOURNÉE 1'!C257=0,"",'JOURNÉE 1'!C257)</f>
        <v/>
      </c>
      <c r="BZ256" s="7">
        <v>248</v>
      </c>
      <c r="CA256" s="1445" t="s">
        <v>773</v>
      </c>
      <c r="CB256" s="1446">
        <v>30.4</v>
      </c>
      <c r="CC256" s="1447" t="s">
        <v>774</v>
      </c>
      <c r="CD256" s="17" t="s">
        <v>731</v>
      </c>
      <c r="CE256" s="882" t="str">
        <f t="shared" si="79"/>
        <v>MAX3</v>
      </c>
      <c r="CF256" s="878"/>
      <c r="CG256" s="7"/>
      <c r="CH256" s="94"/>
      <c r="CI256" s="1301" t="str">
        <f>IF(ISNA(VLOOKUP(CA256,'JOURNÉE 1'!$C$10:$AC$257,27,FALSE)),"",VLOOKUP(CA256,'JOURNÉE 1'!$C$10:$AC$257,27,FALSE))</f>
        <v/>
      </c>
      <c r="CJ256" s="465" t="str">
        <f>IF(ISNA(VLOOKUP(CA256,'JOURNÉE 2'!$C$10:$V$259,20,FALSE)),"",VLOOKUP(CA256,'JOURNÉE 2'!$C$10:$V$259,20,FALSE))</f>
        <v/>
      </c>
      <c r="CK256" s="1264"/>
      <c r="CL256" s="1267"/>
      <c r="CM256" s="910"/>
      <c r="CN256" s="910"/>
      <c r="CO256" s="910"/>
      <c r="CP256" s="910"/>
      <c r="CQ256" s="910"/>
      <c r="CR256" s="910"/>
      <c r="CS256" s="910"/>
      <c r="CT256" s="910"/>
      <c r="CU256" s="911"/>
      <c r="CV256" s="910"/>
      <c r="CW256" s="1270"/>
      <c r="CX256" s="11"/>
      <c r="CY256" s="1551"/>
      <c r="CZ256" s="7"/>
      <c r="DA256" s="7"/>
      <c r="DB256" s="7"/>
      <c r="DC256" s="7"/>
      <c r="DD256" s="17"/>
      <c r="DE256" s="7"/>
      <c r="DF256" s="468"/>
      <c r="DG256" s="7"/>
      <c r="DH256" s="7"/>
      <c r="DI256" s="7"/>
      <c r="DJ256" s="7"/>
      <c r="DK256" s="7"/>
      <c r="DL256" s="7"/>
      <c r="DM256" s="468"/>
      <c r="DN256" s="7"/>
      <c r="DO256" s="7"/>
      <c r="DP256" s="882"/>
      <c r="DQ256" s="882"/>
      <c r="DR256" s="11"/>
      <c r="DS256" s="475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</row>
    <row r="257" spans="2:163" ht="15.75" customHeight="1" thickTop="1" x14ac:dyDescent="0.4">
      <c r="B257" s="1835"/>
      <c r="C257" s="219"/>
      <c r="D257" s="533"/>
      <c r="E257" s="533"/>
      <c r="F257" s="219"/>
      <c r="G257" s="219"/>
      <c r="H257" s="219"/>
      <c r="I257" s="1836"/>
      <c r="J257" s="219"/>
      <c r="K257" s="1836"/>
      <c r="L257" s="219"/>
      <c r="M257" s="219"/>
      <c r="N257" s="219"/>
      <c r="O257" s="219"/>
      <c r="P257" s="219"/>
      <c r="Q257" s="1844"/>
      <c r="R257" s="1836"/>
      <c r="S257" s="1836"/>
      <c r="T257" s="1836"/>
      <c r="U257" s="1836"/>
      <c r="V257" s="1836"/>
      <c r="W257" s="219"/>
      <c r="X257" s="219"/>
      <c r="Y257" s="219"/>
      <c r="Z257" s="219"/>
      <c r="AA257" s="219"/>
      <c r="AB257" s="219"/>
      <c r="AC257" s="219"/>
      <c r="AD257" s="219"/>
      <c r="AE257" s="165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20"/>
      <c r="BF257" s="918"/>
      <c r="BG257" s="918"/>
      <c r="BH257" s="1879"/>
      <c r="BI257" s="1879"/>
      <c r="BJ257" s="1879"/>
      <c r="BK257" s="919"/>
      <c r="BL257" s="920"/>
      <c r="BM257" s="1879"/>
      <c r="BN257" s="1861"/>
      <c r="BO257" s="1861"/>
      <c r="BP257" s="1861"/>
      <c r="BQ257" s="1861"/>
      <c r="BR257" s="1865"/>
      <c r="BS257" s="1861"/>
      <c r="BT257" s="1861"/>
      <c r="BU257" s="1861"/>
      <c r="BV257" s="1861"/>
      <c r="BW257" s="1802"/>
      <c r="BX257" s="219"/>
      <c r="BY257" s="475" t="e">
        <f>IF('JOURNÉE 1'!#REF!=0,"",'JOURNÉE 1'!#REF!)</f>
        <v>#REF!</v>
      </c>
      <c r="BZ257" s="7">
        <v>249</v>
      </c>
      <c r="CA257" s="1445" t="s">
        <v>775</v>
      </c>
      <c r="CB257" s="1446">
        <v>15.2</v>
      </c>
      <c r="CC257" s="1447" t="s">
        <v>776</v>
      </c>
      <c r="CD257" s="17" t="s">
        <v>731</v>
      </c>
      <c r="CE257" s="882" t="str">
        <f t="shared" si="79"/>
        <v>MAX2</v>
      </c>
      <c r="CF257" s="878" t="s">
        <v>293</v>
      </c>
      <c r="CG257" s="7"/>
      <c r="CH257" s="94"/>
      <c r="CI257" s="1301" t="str">
        <f>IF(ISNA(VLOOKUP(CA257,'JOURNÉE 1'!$C$10:$AC$257,27,FALSE)),"",VLOOKUP(CA257,'JOURNÉE 1'!$C$10:$AC$257,27,FALSE))</f>
        <v/>
      </c>
      <c r="CJ257" s="465" t="str">
        <f>IF(ISNA(VLOOKUP(CA257,'JOURNÉE 2'!$C$10:$V$259,20,FALSE)),"",VLOOKUP(CA257,'JOURNÉE 2'!$C$10:$V$259,20,FALSE))</f>
        <v/>
      </c>
      <c r="CK257" s="1263" t="str">
        <f t="shared" si="48"/>
        <v/>
      </c>
      <c r="CL257" s="1266" t="s">
        <v>2029</v>
      </c>
      <c r="CM257" s="476" t="s">
        <v>2029</v>
      </c>
      <c r="CN257" s="476" t="s">
        <v>2029</v>
      </c>
      <c r="CO257" s="476" t="s">
        <v>2029</v>
      </c>
      <c r="CP257" s="476"/>
      <c r="CQ257" s="476"/>
      <c r="CR257" s="476"/>
      <c r="CS257" s="476"/>
      <c r="CT257" s="476"/>
      <c r="CU257" s="477"/>
      <c r="CV257" s="476"/>
      <c r="CW257" s="1270"/>
      <c r="CX257" s="11"/>
      <c r="CY257" s="1551"/>
      <c r="CZ257" s="7" t="str">
        <f>IF('JOURNÉE 1'!C128="","",'JOURNÉE 1'!C128)</f>
        <v/>
      </c>
      <c r="DA257" s="7" t="str">
        <f t="shared" si="84"/>
        <v/>
      </c>
      <c r="DB257" s="7" t="str">
        <f>IF('JOURNÉE 1'!AC128=0,"",'JOURNÉE 1'!AC128)</f>
        <v/>
      </c>
      <c r="DC257" s="7" t="str">
        <f>IF('JOURNÉE 1'!AP128=0,"",'JOURNÉE 1'!AP128)</f>
        <v/>
      </c>
      <c r="DD257" s="17" t="str">
        <f>IF(ISNA(VLOOKUP(BY127,'JOURNÉE 2'!$C$124:$AJ$149,1,FALSE)),"",VLOOKUP(BY127,'JOURNÉE 2'!$C$124:$AJ$149,1,FALSE))</f>
        <v/>
      </c>
      <c r="DE257" s="7" t="str">
        <f t="array" ref="DE257">IFERROR(INDEX(DD$237:DD$278,SMALL(IF(FREQUENCY(IF(DD$237:DD$304&lt;&gt;"",MATCH(DD$237:DD$304,DD$237:DD$304,0),""),ROW(DD$237:DD$304)-237)&gt;1,ROW(DD$237:DD$304)-237,""),ROW(A5))),"")</f>
        <v/>
      </c>
      <c r="DF257" s="468" t="str">
        <f t="array" ref="DF257">IF(DE257="","",MIN(IF(CZ$237:CZ$304=$DE257,DB$237:DB$304,"")))</f>
        <v/>
      </c>
      <c r="DG257" s="7" t="str">
        <f t="array" ref="DG257">IF(DE257="","",MIN(IF(CZ$237:CZ$304=$DE257,DC$237:DC$304,"")))</f>
        <v/>
      </c>
      <c r="DH257" s="7" t="str">
        <f>IF(ISNA(VLOOKUP(DD257,'JOURNÉE 1'!$C$124:$AC$149,24,FALSE)),"",VLOOKUP(DD257,'JOURNÉE 1'!$C$124:$AC$149,24,FALSE))</f>
        <v/>
      </c>
      <c r="DI257" s="7" t="str">
        <f>IF(ISNA(VLOOKUP(DD257,'JOURNÉE 1'!$C$124:$AP$149,35,FALSE)),"",VLOOKUP(DD257,'JOURNÉE 1'!$C$124:$AP$149,35,FALSE))</f>
        <v/>
      </c>
      <c r="DJ257" s="7" t="str">
        <f t="shared" si="24"/>
        <v/>
      </c>
      <c r="DK257" s="7" t="str">
        <f t="shared" si="25"/>
        <v/>
      </c>
      <c r="DL257" s="7" t="str">
        <f t="shared" si="26"/>
        <v/>
      </c>
      <c r="DM257" s="468" t="str">
        <f t="shared" si="27"/>
        <v/>
      </c>
      <c r="DN257" s="7" t="str">
        <f t="shared" si="28"/>
        <v/>
      </c>
      <c r="DO257" s="7"/>
      <c r="DP257" s="7"/>
      <c r="DQ257" s="7"/>
      <c r="DR257" s="11"/>
      <c r="DS257" s="475"/>
      <c r="DT257" s="7"/>
      <c r="DU257" s="7"/>
      <c r="DV257" s="7" t="str">
        <f>IF(DT257="","",IF(DT257=0,"",IF(DT257="AB","",RANK(DT257,$DT$9:$DT$151,1)+COUNTIF($DT$9:DT257,DT257)-1)))</f>
        <v/>
      </c>
      <c r="DW257" s="7"/>
      <c r="DX257" s="7"/>
      <c r="DY257" s="7"/>
      <c r="DZ257" s="7"/>
      <c r="EA257" s="7" t="str">
        <f>IF(DY257="","",IF(DY257=0,"",IF(DY257="AB","",RANK(DY257,$DY$9:$DY$151,1)+COUNTIF($DY$9:DY257,DY257)-1)))</f>
        <v/>
      </c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</row>
    <row r="258" spans="2:163" ht="15.75" customHeight="1" x14ac:dyDescent="0.4">
      <c r="B258" s="1551"/>
      <c r="C258" s="7"/>
      <c r="D258" s="13"/>
      <c r="E258" s="13"/>
      <c r="F258" s="7"/>
      <c r="G258" s="7"/>
      <c r="H258" s="7"/>
      <c r="I258" s="1551"/>
      <c r="J258" s="7"/>
      <c r="K258" s="1551"/>
      <c r="L258" s="7"/>
      <c r="M258" s="7"/>
      <c r="N258" s="7"/>
      <c r="O258" s="7"/>
      <c r="P258" s="7"/>
      <c r="Q258" s="1551"/>
      <c r="R258" s="1551"/>
      <c r="S258" s="1551"/>
      <c r="T258" s="1551"/>
      <c r="U258" s="1551"/>
      <c r="V258" s="1551"/>
      <c r="W258" s="7"/>
      <c r="X258" s="7"/>
      <c r="Y258" s="7"/>
      <c r="Z258" s="7"/>
      <c r="AA258" s="7"/>
      <c r="AB258" s="7"/>
      <c r="AC258" s="7"/>
      <c r="AD258" s="7"/>
      <c r="AE258" s="165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12"/>
      <c r="AX258" s="7"/>
      <c r="AY258" s="7"/>
      <c r="AZ258" s="7"/>
      <c r="BA258" s="7"/>
      <c r="BB258" s="7"/>
      <c r="BC258" s="7"/>
      <c r="BD258" s="7"/>
      <c r="BE258" s="166"/>
      <c r="BF258" s="921"/>
      <c r="BG258" s="921"/>
      <c r="BH258" s="1554"/>
      <c r="BI258" s="1554"/>
      <c r="BJ258" s="1554"/>
      <c r="BK258" s="882"/>
      <c r="BL258" s="888"/>
      <c r="BM258" s="1554"/>
      <c r="BN258" s="1551"/>
      <c r="BO258" s="1551"/>
      <c r="BP258" s="1551"/>
      <c r="BQ258" s="1551"/>
      <c r="BR258" s="1551"/>
      <c r="BS258" s="1551"/>
      <c r="BT258" s="1551"/>
      <c r="BU258" s="1551"/>
      <c r="BV258" s="1551"/>
      <c r="BW258" s="1551"/>
      <c r="BX258" s="7"/>
      <c r="BY258" s="475" t="str">
        <f>IF('JOURNÉE 1'!C258=0,"",'JOURNÉE 1'!C258)</f>
        <v/>
      </c>
      <c r="BZ258" s="7">
        <v>250</v>
      </c>
      <c r="CA258" s="1445" t="s">
        <v>1891</v>
      </c>
      <c r="CB258" s="1446">
        <v>36</v>
      </c>
      <c r="CC258" s="1447" t="s">
        <v>1909</v>
      </c>
      <c r="CD258" s="17" t="s">
        <v>731</v>
      </c>
      <c r="CE258" s="882" t="str">
        <f t="shared" si="79"/>
        <v>MAX3</v>
      </c>
      <c r="CF258" s="878" t="s">
        <v>765</v>
      </c>
      <c r="CG258" s="7"/>
      <c r="CH258" s="94"/>
      <c r="CI258" s="1301" t="str">
        <f>IF(ISNA(VLOOKUP(CA258,'JOURNÉE 1'!$C$10:$AC$257,27,FALSE)),"",VLOOKUP(CA258,'JOURNÉE 1'!$C$10:$AC$257,27,FALSE))</f>
        <v/>
      </c>
      <c r="CJ258" s="465" t="str">
        <f>IF(ISNA(VLOOKUP(CA258,'JOURNÉE 2'!$C$10:$V$259,20,FALSE)),"",VLOOKUP(CA258,'JOURNÉE 2'!$C$10:$V$259,20,FALSE))</f>
        <v/>
      </c>
      <c r="CK258" s="1263" t="str">
        <f t="shared" si="48"/>
        <v/>
      </c>
      <c r="CL258" s="1266" t="s">
        <v>2029</v>
      </c>
      <c r="CM258" s="476" t="s">
        <v>2029</v>
      </c>
      <c r="CN258" s="476" t="s">
        <v>2029</v>
      </c>
      <c r="CO258" s="476" t="s">
        <v>2029</v>
      </c>
      <c r="CP258" s="476"/>
      <c r="CQ258" s="476"/>
      <c r="CR258" s="476"/>
      <c r="CS258" s="476"/>
      <c r="CT258" s="476"/>
      <c r="CU258" s="477"/>
      <c r="CV258" s="476"/>
      <c r="CW258" s="1270"/>
      <c r="CX258" s="11"/>
      <c r="CY258" s="1551"/>
      <c r="CZ258" s="7" t="str">
        <f>IF('JOURNÉE 1'!C129="","",'JOURNÉE 1'!C129)</f>
        <v/>
      </c>
      <c r="DA258" s="7" t="str">
        <f t="shared" si="84"/>
        <v/>
      </c>
      <c r="DB258" s="7" t="str">
        <f>IF('JOURNÉE 1'!AC129=0,"",'JOURNÉE 1'!AC129)</f>
        <v/>
      </c>
      <c r="DC258" s="7" t="str">
        <f>IF('JOURNÉE 1'!AP129=0,"",'JOURNÉE 1'!AP129)</f>
        <v/>
      </c>
      <c r="DD258" s="17" t="str">
        <f>IF(ISNA(VLOOKUP(BY128,'JOURNÉE 2'!$C$124:$AJ$149,1,FALSE)),"",VLOOKUP(BY128,'JOURNÉE 2'!$C$124:$AJ$149,1,FALSE))</f>
        <v/>
      </c>
      <c r="DE258" s="7" t="str">
        <f t="array" ref="DE258">IFERROR(INDEX(DD$237:DD$278,SMALL(IF(FREQUENCY(IF(DD$237:DD$304&lt;&gt;"",MATCH(DD$237:DD$304,DD$237:DD$304,0),""),ROW(DD$237:DD$304)-237)&gt;1,ROW(DD$237:DD$304)-237,""),ROW(A6))),"")</f>
        <v/>
      </c>
      <c r="DF258" s="468" t="str">
        <f t="array" ref="DF258">IF(DE258="","",MIN(IF(CZ$237:CZ$304=$DE258,DB$237:DB$304,"")))</f>
        <v/>
      </c>
      <c r="DG258" s="7" t="str">
        <f t="array" ref="DG258">IF(DE258="","",MIN(IF(CZ$237:CZ$304=$DE258,DC$237:DC$304,"")))</f>
        <v/>
      </c>
      <c r="DH258" s="7" t="str">
        <f>IF(ISNA(VLOOKUP(DD258,'JOURNÉE 1'!$C$124:$AC$149,24,FALSE)),"",VLOOKUP(DD258,'JOURNÉE 1'!$C$124:$AC$149,24,FALSE))</f>
        <v/>
      </c>
      <c r="DI258" s="7" t="str">
        <f>IF(ISNA(VLOOKUP(DD258,'JOURNÉE 1'!$C$124:$AP$149,35,FALSE)),"",VLOOKUP(DD258,'JOURNÉE 1'!$C$124:$AP$149,35,FALSE))</f>
        <v/>
      </c>
      <c r="DJ258" s="7" t="str">
        <f t="shared" si="24"/>
        <v/>
      </c>
      <c r="DK258" s="7" t="str">
        <f t="shared" si="25"/>
        <v/>
      </c>
      <c r="DL258" s="7" t="str">
        <f t="shared" si="26"/>
        <v/>
      </c>
      <c r="DM258" s="468" t="str">
        <f t="shared" si="27"/>
        <v/>
      </c>
      <c r="DN258" s="7" t="str">
        <f t="shared" si="28"/>
        <v/>
      </c>
      <c r="DO258" s="7"/>
      <c r="DP258" s="7"/>
      <c r="DQ258" s="7"/>
      <c r="DR258" s="11"/>
      <c r="DS258" s="475"/>
      <c r="DT258" s="7"/>
      <c r="DU258" s="7"/>
      <c r="DV258" s="7" t="str">
        <f>IF(DT258="","",IF(DT258=0,"",IF(DT258="AB","",RANK(DT258,$DT$9:$DT$151,1)+COUNTIF($DT$9:DT258,DT258)-1)))</f>
        <v/>
      </c>
      <c r="DW258" s="7"/>
      <c r="DX258" s="7"/>
      <c r="DY258" s="7"/>
      <c r="DZ258" s="7"/>
      <c r="EA258" s="7" t="str">
        <f>IF(DY258="","",IF(DY258=0,"",IF(DY258="AB","",RANK(DY258,$DY$9:$DY$151,1)+COUNTIF($DY$9:DY258,DY258)-1)))</f>
        <v/>
      </c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</row>
    <row r="259" spans="2:163" ht="15.75" customHeight="1" x14ac:dyDescent="0.4">
      <c r="B259" s="1837"/>
      <c r="C259" s="7"/>
      <c r="D259" s="13"/>
      <c r="E259" s="13"/>
      <c r="F259" s="7"/>
      <c r="G259" s="7"/>
      <c r="H259" s="7"/>
      <c r="I259" s="1559"/>
      <c r="J259" s="7"/>
      <c r="K259" s="1559"/>
      <c r="L259" s="7"/>
      <c r="M259" s="7"/>
      <c r="N259" s="7"/>
      <c r="O259" s="7"/>
      <c r="P259" s="7"/>
      <c r="Q259" s="1550"/>
      <c r="R259" s="1559"/>
      <c r="S259" s="1559"/>
      <c r="T259" s="1559"/>
      <c r="U259" s="1559"/>
      <c r="V259" s="1559"/>
      <c r="W259" s="7"/>
      <c r="X259" s="7"/>
      <c r="Y259" s="7"/>
      <c r="Z259" s="7"/>
      <c r="AA259" s="7"/>
      <c r="AB259" s="7"/>
      <c r="AC259" s="7"/>
      <c r="AD259" s="7"/>
      <c r="AE259" s="165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166"/>
      <c r="BF259" s="13"/>
      <c r="BG259" s="13"/>
      <c r="BH259" s="1559"/>
      <c r="BI259" s="1559"/>
      <c r="BJ259" s="1559"/>
      <c r="BK259" s="7"/>
      <c r="BL259" s="11"/>
      <c r="BM259" s="1559"/>
      <c r="BN259" s="1559"/>
      <c r="BO259" s="1559"/>
      <c r="BP259" s="1559"/>
      <c r="BQ259" s="1559"/>
      <c r="BR259" s="1803"/>
      <c r="BS259" s="1559"/>
      <c r="BT259" s="1559"/>
      <c r="BU259" s="1559"/>
      <c r="BV259" s="1559"/>
      <c r="BW259" s="1803"/>
      <c r="BX259" s="7"/>
      <c r="BY259" s="475" t="str">
        <f>IF('JOURNÉE 1'!C259=0,"",'JOURNÉE 1'!C259)</f>
        <v/>
      </c>
      <c r="BZ259" s="7">
        <v>251</v>
      </c>
      <c r="CA259" s="1445" t="s">
        <v>778</v>
      </c>
      <c r="CB259" s="1446">
        <v>12.7</v>
      </c>
      <c r="CC259" s="1447" t="s">
        <v>779</v>
      </c>
      <c r="CD259" s="17" t="s">
        <v>731</v>
      </c>
      <c r="CE259" s="882" t="str">
        <f t="shared" si="79"/>
        <v>MAX2</v>
      </c>
      <c r="CF259" s="878" t="s">
        <v>767</v>
      </c>
      <c r="CG259" s="7"/>
      <c r="CH259" s="94"/>
      <c r="CI259" s="1301" t="str">
        <f>IF(ISNA(VLOOKUP(CA259,'JOURNÉE 1'!$C$10:$AC$257,27,FALSE)),"",VLOOKUP(CA259,'JOURNÉE 1'!$C$10:$AC$257,27,FALSE))</f>
        <v/>
      </c>
      <c r="CJ259" s="465" t="str">
        <f>IF(ISNA(VLOOKUP(CA259,'JOURNÉE 2'!$C$10:$V$259,20,FALSE)),"",VLOOKUP(CA259,'JOURNÉE 2'!$C$10:$V$259,20,FALSE))</f>
        <v/>
      </c>
      <c r="CK259" s="1263" t="str">
        <f t="shared" si="48"/>
        <v/>
      </c>
      <c r="CL259" s="1266">
        <v>92</v>
      </c>
      <c r="CM259" s="476" t="s">
        <v>2029</v>
      </c>
      <c r="CN259" s="476">
        <v>91</v>
      </c>
      <c r="CO259" s="476" t="s">
        <v>2029</v>
      </c>
      <c r="CP259" s="476"/>
      <c r="CQ259" s="476"/>
      <c r="CR259" s="476"/>
      <c r="CS259" s="476"/>
      <c r="CT259" s="476"/>
      <c r="CU259" s="477"/>
      <c r="CV259" s="476"/>
      <c r="CW259" s="1270"/>
      <c r="CX259" s="11"/>
      <c r="CY259" s="1551"/>
      <c r="CZ259" s="7" t="str">
        <f>IF('JOURNÉE 1'!C130="","",'JOURNÉE 1'!C130)</f>
        <v/>
      </c>
      <c r="DA259" s="7" t="str">
        <f t="shared" si="84"/>
        <v/>
      </c>
      <c r="DB259" s="7" t="str">
        <f>IF('JOURNÉE 1'!AC130=0,"",'JOURNÉE 1'!AC130)</f>
        <v/>
      </c>
      <c r="DC259" s="7" t="str">
        <f>IF('JOURNÉE 1'!AP130=0,"",'JOURNÉE 1'!AP130)</f>
        <v/>
      </c>
      <c r="DD259" s="17" t="str">
        <f>IF(ISNA(VLOOKUP(BY129,'JOURNÉE 2'!$C$124:$AJ$149,1,FALSE)),"",VLOOKUP(BY129,'JOURNÉE 2'!$C$124:$AJ$149,1,FALSE))</f>
        <v/>
      </c>
      <c r="DE259" s="7" t="str">
        <f t="array" ref="DE259">IFERROR(INDEX(DD$237:DD$278,SMALL(IF(FREQUENCY(IF(DD$237:DD$304&lt;&gt;"",MATCH(DD$237:DD$304,DD$237:DD$304,0),""),ROW(DD$237:DD$304)-237)&gt;1,ROW(DD$237:DD$304)-237,""),ROW(A7))),"")</f>
        <v/>
      </c>
      <c r="DF259" s="468" t="str">
        <f t="array" ref="DF259">IF(DE259="","",MIN(IF(CZ$237:CZ$304=$DE259,DB$237:DB$304,"")))</f>
        <v/>
      </c>
      <c r="DG259" s="7" t="str">
        <f t="array" ref="DG259">IF(DE259="","",MIN(IF(CZ$237:CZ$304=$DE259,DC$237:DC$304,"")))</f>
        <v/>
      </c>
      <c r="DH259" s="7" t="str">
        <f>IF(ISNA(VLOOKUP(DD259,'JOURNÉE 1'!$C$124:$AC$149,24,FALSE)),"",VLOOKUP(DD259,'JOURNÉE 1'!$C$124:$AC$149,24,FALSE))</f>
        <v/>
      </c>
      <c r="DI259" s="7" t="str">
        <f>IF(ISNA(VLOOKUP(DD259,'JOURNÉE 1'!$C$124:$AP$149,35,FALSE)),"",VLOOKUP(DD259,'JOURNÉE 1'!$C$124:$AP$149,35,FALSE))</f>
        <v/>
      </c>
      <c r="DJ259" s="7" t="str">
        <f t="shared" si="24"/>
        <v/>
      </c>
      <c r="DK259" s="7" t="str">
        <f t="shared" si="25"/>
        <v/>
      </c>
      <c r="DL259" s="7" t="str">
        <f t="shared" si="26"/>
        <v/>
      </c>
      <c r="DM259" s="468" t="str">
        <f t="shared" si="27"/>
        <v/>
      </c>
      <c r="DN259" s="7" t="str">
        <f t="shared" si="28"/>
        <v/>
      </c>
      <c r="DO259" s="7"/>
      <c r="DP259" s="7"/>
      <c r="DQ259" s="7"/>
      <c r="DR259" s="11"/>
      <c r="DS259" s="475"/>
      <c r="DT259" s="7"/>
      <c r="DU259" s="7"/>
      <c r="DV259" s="7" t="str">
        <f>IF(DT259="","",IF(DT259=0,"",IF(DT259="AB","",RANK(DT259,$DT$9:$DT$151,1)+COUNTIF($DT$9:DT259,DT259)-1)))</f>
        <v/>
      </c>
      <c r="DW259" s="7"/>
      <c r="DX259" s="7"/>
      <c r="DY259" s="7"/>
      <c r="DZ259" s="7"/>
      <c r="EA259" s="7" t="str">
        <f>IF(DY259="","",IF(DY259=0,"",IF(DY259="AB","",RANK(DY259,$DY$9:$DY$151,1)+COUNTIF($DY$9:DY259,DY259)-1)))</f>
        <v/>
      </c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</row>
    <row r="260" spans="2:163" ht="15.75" customHeight="1" x14ac:dyDescent="0.4">
      <c r="B260" s="1551"/>
      <c r="C260" s="7"/>
      <c r="D260" s="13"/>
      <c r="E260" s="13"/>
      <c r="F260" s="7"/>
      <c r="G260" s="7"/>
      <c r="H260" s="7"/>
      <c r="I260" s="1551"/>
      <c r="J260" s="7"/>
      <c r="K260" s="1551"/>
      <c r="L260" s="7"/>
      <c r="M260" s="7"/>
      <c r="N260" s="7"/>
      <c r="O260" s="7"/>
      <c r="P260" s="7"/>
      <c r="Q260" s="1551"/>
      <c r="R260" s="1551"/>
      <c r="S260" s="1551"/>
      <c r="T260" s="1551"/>
      <c r="U260" s="1551"/>
      <c r="V260" s="1551"/>
      <c r="W260" s="7"/>
      <c r="X260" s="7"/>
      <c r="Y260" s="7"/>
      <c r="Z260" s="7"/>
      <c r="AA260" s="7"/>
      <c r="AB260" s="7"/>
      <c r="AC260" s="7"/>
      <c r="AD260" s="7"/>
      <c r="AE260" s="165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166"/>
      <c r="BF260" s="13"/>
      <c r="BG260" s="13"/>
      <c r="BH260" s="1551"/>
      <c r="BI260" s="1551"/>
      <c r="BJ260" s="1551"/>
      <c r="BK260" s="7"/>
      <c r="BL260" s="11"/>
      <c r="BM260" s="1551"/>
      <c r="BN260" s="1551"/>
      <c r="BO260" s="1551"/>
      <c r="BP260" s="1551"/>
      <c r="BQ260" s="1551"/>
      <c r="BR260" s="1551"/>
      <c r="BS260" s="1551"/>
      <c r="BT260" s="1551"/>
      <c r="BU260" s="1551"/>
      <c r="BV260" s="1551"/>
      <c r="BW260" s="1551"/>
      <c r="BX260" s="7"/>
      <c r="BY260" s="475" t="str">
        <f>IF('JOURNÉE 1'!C260=0,"",'JOURNÉE 1'!C260)</f>
        <v/>
      </c>
      <c r="BZ260" s="7">
        <v>252</v>
      </c>
      <c r="CA260" s="1445" t="s">
        <v>780</v>
      </c>
      <c r="CB260" s="1446">
        <v>27.6</v>
      </c>
      <c r="CC260" s="1447" t="s">
        <v>781</v>
      </c>
      <c r="CD260" s="17" t="s">
        <v>731</v>
      </c>
      <c r="CE260" s="882" t="str">
        <f t="shared" si="79"/>
        <v>MAX3</v>
      </c>
      <c r="CF260" s="878" t="s">
        <v>771</v>
      </c>
      <c r="CG260" s="7"/>
      <c r="CH260" s="94"/>
      <c r="CI260" s="1301" t="str">
        <f>IF(ISNA(VLOOKUP(CA260,'JOURNÉE 1'!$C$10:$AC$257,27,FALSE)),"",VLOOKUP(CA260,'JOURNÉE 1'!$C$10:$AC$257,27,FALSE))</f>
        <v/>
      </c>
      <c r="CJ260" s="465">
        <f>IF(ISNA(VLOOKUP(CA260,'JOURNÉE 2'!$C$10:$V$259,20,FALSE)),"",VLOOKUP(CA260,'JOURNÉE 2'!$C$10:$V$259,20,FALSE))</f>
        <v>86</v>
      </c>
      <c r="CK260" s="1263">
        <f t="shared" si="48"/>
        <v>86</v>
      </c>
      <c r="CL260" s="1266" t="s">
        <v>2029</v>
      </c>
      <c r="CM260" s="476" t="s">
        <v>2029</v>
      </c>
      <c r="CN260" s="476" t="s">
        <v>2029</v>
      </c>
      <c r="CO260" s="476">
        <v>86</v>
      </c>
      <c r="CP260" s="476"/>
      <c r="CQ260" s="476"/>
      <c r="CR260" s="476"/>
      <c r="CS260" s="476"/>
      <c r="CT260" s="476"/>
      <c r="CU260" s="477"/>
      <c r="CV260" s="476"/>
      <c r="CW260" s="1270"/>
      <c r="CX260" s="11"/>
      <c r="CY260" s="1551"/>
      <c r="CZ260" s="7" t="str">
        <f>IF('JOURNÉE 1'!C131="","",'JOURNÉE 1'!C131)</f>
        <v/>
      </c>
      <c r="DA260" s="7" t="str">
        <f t="shared" si="84"/>
        <v/>
      </c>
      <c r="DB260" s="7" t="str">
        <f>IF('JOURNÉE 1'!AC131=0,"",'JOURNÉE 1'!AC131)</f>
        <v/>
      </c>
      <c r="DC260" s="7" t="str">
        <f>IF('JOURNÉE 1'!AP131=0,"",'JOURNÉE 1'!AP131)</f>
        <v/>
      </c>
      <c r="DD260" s="17" t="str">
        <f>IF(ISNA(VLOOKUP(BY130,'JOURNÉE 2'!$C$124:$AJ$149,1,FALSE)),"",VLOOKUP(BY130,'JOURNÉE 2'!$C$124:$AJ$149,1,FALSE))</f>
        <v/>
      </c>
      <c r="DE260" s="7" t="str">
        <f t="array" ref="DE260">IFERROR(INDEX(DD$237:DD$278,SMALL(IF(FREQUENCY(IF(DD$237:DD$304&lt;&gt;"",MATCH(DD$237:DD$304,DD$237:DD$304,0),""),ROW(DD$237:DD$304)-237)&gt;1,ROW(DD$237:DD$304)-237,""),ROW(A8))),"")</f>
        <v/>
      </c>
      <c r="DF260" s="468" t="str">
        <f t="array" ref="DF260">IF(DE260="","",MIN(IF(CZ$237:CZ$304=$DE260,DB$237:DB$304,"")))</f>
        <v/>
      </c>
      <c r="DG260" s="7" t="str">
        <f t="array" ref="DG260">IF(DE260="","",MIN(IF(CZ$237:CZ$304=$DE260,DC$237:DC$304,"")))</f>
        <v/>
      </c>
      <c r="DH260" s="7" t="str">
        <f>IF(ISNA(VLOOKUP(DD260,'JOURNÉE 1'!$C$124:$AC$149,24,FALSE)),"",VLOOKUP(DD260,'JOURNÉE 1'!$C$124:$AC$149,24,FALSE))</f>
        <v/>
      </c>
      <c r="DI260" s="7" t="str">
        <f>IF(ISNA(VLOOKUP(DD260,'JOURNÉE 1'!$C$124:$AP$149,35,FALSE)),"",VLOOKUP(DD260,'JOURNÉE 1'!$C$124:$AP$149,35,FALSE))</f>
        <v/>
      </c>
      <c r="DJ260" s="7" t="str">
        <f t="shared" si="24"/>
        <v/>
      </c>
      <c r="DK260" s="7" t="str">
        <f t="shared" si="25"/>
        <v/>
      </c>
      <c r="DL260" s="7" t="str">
        <f t="shared" si="26"/>
        <v/>
      </c>
      <c r="DM260" s="468" t="str">
        <f t="shared" si="27"/>
        <v/>
      </c>
      <c r="DN260" s="7" t="str">
        <f t="shared" si="28"/>
        <v/>
      </c>
      <c r="DO260" s="7"/>
      <c r="DP260" s="7"/>
      <c r="DQ260" s="7"/>
      <c r="DR260" s="11"/>
      <c r="DS260" s="475"/>
      <c r="DT260" s="7"/>
      <c r="DU260" s="7"/>
      <c r="DV260" s="7" t="str">
        <f>IF(DT260="","",IF(DT260=0,"",IF(DT260="AB","",RANK(DT260,$DT$9:$DT$151,1)+COUNTIF($DT$9:DT260,DT260)-1)))</f>
        <v/>
      </c>
      <c r="DW260" s="7"/>
      <c r="DX260" s="7"/>
      <c r="DY260" s="7"/>
      <c r="DZ260" s="7"/>
      <c r="EA260" s="7" t="str">
        <f>IF(DY260="","",IF(DY260=0,"",IF(DY260="AB","",RANK(DY260,$DY$9:$DY$151,1)+COUNTIF($DY$9:DY260,DY260)-1)))</f>
        <v/>
      </c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</row>
    <row r="261" spans="2:163" ht="15.75" customHeight="1" thickBot="1" x14ac:dyDescent="0.45">
      <c r="B261" s="333" t="s">
        <v>785</v>
      </c>
      <c r="C261" s="535" t="s">
        <v>183</v>
      </c>
      <c r="D261" s="535"/>
      <c r="E261" s="535"/>
      <c r="F261" s="535"/>
      <c r="G261" s="535"/>
      <c r="H261" s="535"/>
      <c r="I261" s="535"/>
      <c r="J261" s="535"/>
      <c r="K261" s="535"/>
      <c r="L261" s="535"/>
      <c r="M261" s="535"/>
      <c r="N261" s="535"/>
      <c r="O261" s="536"/>
      <c r="P261" s="535"/>
      <c r="Q261" s="535"/>
      <c r="R261" s="535"/>
      <c r="S261" s="535"/>
      <c r="T261" s="535"/>
      <c r="U261" s="535"/>
      <c r="V261" s="535"/>
      <c r="W261" s="535"/>
      <c r="X261" s="535"/>
      <c r="Y261" s="535"/>
      <c r="Z261" s="535"/>
      <c r="AA261" s="535"/>
      <c r="AB261" s="535"/>
      <c r="AC261" s="535"/>
      <c r="AD261" s="535"/>
      <c r="AE261" s="535"/>
      <c r="AF261" s="535"/>
      <c r="AG261" s="535"/>
      <c r="AH261" s="535"/>
      <c r="AI261" s="535"/>
      <c r="AJ261" s="535"/>
      <c r="AK261" s="535"/>
      <c r="AL261" s="535"/>
      <c r="AM261" s="535"/>
      <c r="AN261" s="535"/>
      <c r="AO261" s="535"/>
      <c r="AP261" s="535"/>
      <c r="AQ261" s="535"/>
      <c r="AR261" s="535"/>
      <c r="AS261" s="535"/>
      <c r="AT261" s="535"/>
      <c r="AU261" s="535"/>
      <c r="AV261" s="535"/>
      <c r="AW261" s="535"/>
      <c r="AX261" s="535"/>
      <c r="AY261" s="535"/>
      <c r="AZ261" s="535"/>
      <c r="BA261" s="535"/>
      <c r="BB261" s="535"/>
      <c r="BC261" s="537"/>
      <c r="BD261" s="538"/>
      <c r="BE261" s="538"/>
      <c r="BF261" s="448"/>
      <c r="BG261" s="11"/>
      <c r="BH261" s="16"/>
      <c r="BI261" s="16"/>
      <c r="BJ261" s="16"/>
      <c r="BK261" s="16"/>
      <c r="BL261" s="11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475" t="str">
        <f>IF('JOURNÉE 1'!C261=0,"",'JOURNÉE 1'!C261)</f>
        <v/>
      </c>
      <c r="BZ261" s="7">
        <v>253</v>
      </c>
      <c r="CA261" s="1445" t="s">
        <v>782</v>
      </c>
      <c r="CB261" s="1446">
        <v>36</v>
      </c>
      <c r="CC261" s="1447" t="s">
        <v>783</v>
      </c>
      <c r="CD261" s="17" t="s">
        <v>731</v>
      </c>
      <c r="CE261" s="882" t="str">
        <f t="shared" si="79"/>
        <v>MAX3</v>
      </c>
      <c r="CF261" s="878" t="s">
        <v>773</v>
      </c>
      <c r="CG261" s="7"/>
      <c r="CH261" s="94"/>
      <c r="CI261" s="1301" t="str">
        <f>IF(ISNA(VLOOKUP(CA261,'JOURNÉE 1'!$C$10:$AC$257,27,FALSE)),"",VLOOKUP(CA261,'JOURNÉE 1'!$C$10:$AC$257,27,FALSE))</f>
        <v/>
      </c>
      <c r="CJ261" s="465" t="str">
        <f>IF(ISNA(VLOOKUP(CA261,'JOURNÉE 2'!$C$10:$V$259,20,FALSE)),"",VLOOKUP(CA261,'JOURNÉE 2'!$C$10:$V$259,20,FALSE))</f>
        <v/>
      </c>
      <c r="CK261" s="1263" t="str">
        <f t="shared" si="48"/>
        <v/>
      </c>
      <c r="CL261" s="1266" t="s">
        <v>2029</v>
      </c>
      <c r="CM261" s="476">
        <v>87</v>
      </c>
      <c r="CN261" s="476">
        <v>90</v>
      </c>
      <c r="CO261" s="476" t="s">
        <v>2029</v>
      </c>
      <c r="CP261" s="476"/>
      <c r="CQ261" s="476"/>
      <c r="CR261" s="476"/>
      <c r="CS261" s="476"/>
      <c r="CT261" s="476"/>
      <c r="CU261" s="477"/>
      <c r="CV261" s="476"/>
      <c r="CW261" s="1270"/>
      <c r="CX261" s="11"/>
      <c r="CY261" s="1551"/>
      <c r="CZ261" s="7" t="str">
        <f>IF('JOURNÉE 1'!C132="","",'JOURNÉE 1'!C132)</f>
        <v/>
      </c>
      <c r="DA261" s="7" t="str">
        <f t="shared" si="84"/>
        <v/>
      </c>
      <c r="DB261" s="7" t="str">
        <f>IF('JOURNÉE 1'!AC132=0,"",'JOURNÉE 1'!AC132)</f>
        <v/>
      </c>
      <c r="DC261" s="7" t="str">
        <f>IF('JOURNÉE 1'!AP132=0,"",'JOURNÉE 1'!AP132)</f>
        <v/>
      </c>
      <c r="DD261" s="17" t="str">
        <f>IF(ISNA(VLOOKUP(BY131,'JOURNÉE 2'!$C$124:$AJ$149,1,FALSE)),"",VLOOKUP(BY131,'JOURNÉE 2'!$C$124:$AJ$149,1,FALSE))</f>
        <v/>
      </c>
      <c r="DE261" s="7" t="str">
        <f t="array" ref="DE261">IFERROR(INDEX(DD$237:DD$278,SMALL(IF(FREQUENCY(IF(DD$237:DD$304&lt;&gt;"",MATCH(DD$237:DD$304,DD$237:DD$304,0),""),ROW(DD$237:DD$304)-237)&gt;1,ROW(DD$237:DD$304)-237,""),ROW(A9))),"")</f>
        <v/>
      </c>
      <c r="DF261" s="468" t="str">
        <f t="array" ref="DF261">IF(DE261="","",MIN(IF(CZ$237:CZ$304=$DE261,DB$237:DB$304,"")))</f>
        <v/>
      </c>
      <c r="DG261" s="7" t="str">
        <f t="array" ref="DG261">IF(DE261="","",MIN(IF(CZ$237:CZ$304=$DE261,DC$237:DC$304,"")))</f>
        <v/>
      </c>
      <c r="DH261" s="7" t="str">
        <f>IF(ISNA(VLOOKUP(DD261,'JOURNÉE 1'!$C$124:$AC$149,24,FALSE)),"",VLOOKUP(DD261,'JOURNÉE 1'!$C$124:$AC$149,24,FALSE))</f>
        <v/>
      </c>
      <c r="DI261" s="7" t="str">
        <f>IF(ISNA(VLOOKUP(DD261,'JOURNÉE 1'!$C$124:$AP$149,35,FALSE)),"",VLOOKUP(DD261,'JOURNÉE 1'!$C$124:$AP$149,35,FALSE))</f>
        <v/>
      </c>
      <c r="DJ261" s="7" t="str">
        <f t="shared" si="24"/>
        <v/>
      </c>
      <c r="DK261" s="7" t="str">
        <f t="shared" si="25"/>
        <v/>
      </c>
      <c r="DL261" s="7" t="str">
        <f t="shared" si="26"/>
        <v/>
      </c>
      <c r="DM261" s="468" t="str">
        <f t="shared" si="27"/>
        <v/>
      </c>
      <c r="DN261" s="7" t="str">
        <f t="shared" si="28"/>
        <v/>
      </c>
      <c r="DO261" s="7"/>
      <c r="DP261" s="7"/>
      <c r="DQ261" s="7"/>
      <c r="DR261" s="11"/>
      <c r="DS261" s="475"/>
      <c r="DT261" s="7"/>
      <c r="DU261" s="7"/>
      <c r="DV261" s="7" t="str">
        <f>IF(DT261="","",IF(DT261=0,"",IF(DT261="AB","",RANK(DT261,$DT$9:$DT$151,1)+COUNTIF($DT$9:DT261,DT261)-1)))</f>
        <v/>
      </c>
      <c r="DW261" s="7"/>
      <c r="DX261" s="7"/>
      <c r="DY261" s="7"/>
      <c r="DZ261" s="7"/>
      <c r="EA261" s="7" t="str">
        <f>IF(DY261="","",IF(DY261=0,"",IF(DY261="AB","",RANK(DY261,$DY$9:$DY$151,1)+COUNTIF($DY$9:DY261,DY261)-1)))</f>
        <v/>
      </c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</row>
    <row r="262" spans="2:163" ht="15.75" customHeight="1" thickTop="1" x14ac:dyDescent="0.4">
      <c r="B262" s="539"/>
      <c r="C262" s="540"/>
      <c r="D262" s="541"/>
      <c r="E262" s="541"/>
      <c r="F262" s="542"/>
      <c r="G262" s="543"/>
      <c r="H262" s="196"/>
      <c r="I262" s="1838"/>
      <c r="J262" s="544"/>
      <c r="K262" s="545"/>
      <c r="L262" s="545"/>
      <c r="M262" s="542"/>
      <c r="N262" s="542"/>
      <c r="O262" s="266"/>
      <c r="P262" s="542"/>
      <c r="Q262" s="1843" t="str">
        <f>IF(OR(ISBLANK(I262),I262="AB"),"",I262-$BE$5)</f>
        <v/>
      </c>
      <c r="R262" s="541"/>
      <c r="S262" s="546"/>
      <c r="T262" s="199"/>
      <c r="U262" s="199"/>
      <c r="V262" s="199"/>
      <c r="W262" s="547"/>
      <c r="X262" s="199"/>
      <c r="Y262" s="197"/>
      <c r="Z262" s="199"/>
      <c r="AA262" s="456"/>
      <c r="AB262" s="456"/>
      <c r="AC262" s="548">
        <f t="shared" ref="AC262:AC279" si="108">IF(AD9="","",AD9)</f>
        <v>73</v>
      </c>
      <c r="AD262" s="266"/>
      <c r="AE262" s="549" t="str">
        <f t="shared" ref="AE262:AE273" si="109">IF(OR(ISBLANK(W262),W262="AB"),"",W262-$BE$5)</f>
        <v/>
      </c>
      <c r="AF262" s="198"/>
      <c r="AG262" s="550"/>
      <c r="AH262" s="199"/>
      <c r="AI262" s="199"/>
      <c r="AJ262" s="199"/>
      <c r="AK262" s="199"/>
      <c r="AL262" s="268"/>
      <c r="AM262" s="266"/>
      <c r="AN262" s="266"/>
      <c r="AO262" s="196"/>
      <c r="AP262" s="197"/>
      <c r="AQ262" s="197"/>
      <c r="AR262" s="261" t="e">
        <f>IF('JOURNÉE 1'!#REF!=0,"",'JOURNÉE 1'!#REF!)</f>
        <v>#REF!</v>
      </c>
      <c r="AS262" s="551"/>
      <c r="AT262" s="882"/>
      <c r="AU262" s="552"/>
      <c r="AV262" s="551"/>
      <c r="AW262" s="551"/>
      <c r="AX262" s="551"/>
      <c r="AY262" s="262"/>
      <c r="AZ262" s="552"/>
      <c r="BA262" s="553"/>
      <c r="BB262" s="554"/>
      <c r="BC262" s="555"/>
      <c r="BD262" s="556"/>
      <c r="BE262" s="557" t="str">
        <f t="shared" ref="BE262:BE273" si="110">IF(OR(ISBLANK(H262),ISBLANK(W262),ISBLANK($BE$5)),"",IF(W262="AB",IF(H262+3.6&gt;=36,36,H262+3.6),IF(AND(H262&gt;=18,$BE$5-W262+H262&gt;0),H262-($BE$5-W262+H262)*0.4,IF(AND(H262&lt;18,$BE$5-W262+H262&gt;0),H262-($BE$5-W262+H262)*0.2,IF($BE$5-W262+H262&lt;0,IF(H262-($BE$5-W262+H262)*0.1&gt;36,36,H262-($BE$5-W262+H262)*0.1),IF($BE$5-W262+H262=0,H262))))))</f>
        <v/>
      </c>
      <c r="BF262" s="539"/>
      <c r="BG262" s="11"/>
      <c r="BH262" s="7"/>
      <c r="BI262" s="7"/>
      <c r="BJ262" s="7"/>
      <c r="BK262" s="558"/>
      <c r="BL262" s="11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475" t="str">
        <f>IF('JOURNÉE 1'!C262=0,"",'JOURNÉE 1'!C262)</f>
        <v/>
      </c>
      <c r="BZ262" s="7">
        <v>254</v>
      </c>
      <c r="CA262" s="1445" t="s">
        <v>1710</v>
      </c>
      <c r="CB262" s="1446">
        <v>36</v>
      </c>
      <c r="CC262" s="1447" t="s">
        <v>1712</v>
      </c>
      <c r="CD262" s="17" t="s">
        <v>784</v>
      </c>
      <c r="CE262" s="882" t="str">
        <f t="shared" si="79"/>
        <v>MAX3</v>
      </c>
      <c r="CF262" s="878" t="s">
        <v>775</v>
      </c>
      <c r="CG262" s="7"/>
      <c r="CH262" s="94"/>
      <c r="CI262" s="1301" t="str">
        <f>IF(ISNA(VLOOKUP(CA262,'JOURNÉE 1'!$C$10:$AC$257,27,FALSE)),"",VLOOKUP(CA262,'JOURNÉE 1'!$C$10:$AC$257,27,FALSE))</f>
        <v/>
      </c>
      <c r="CJ262" s="465" t="str">
        <f>IF(ISNA(VLOOKUP(CA262,'JOURNÉE 2'!$C$10:$V$259,20,FALSE)),"",VLOOKUP(CA262,'JOURNÉE 2'!$C$10:$V$259,20,FALSE))</f>
        <v/>
      </c>
      <c r="CK262" s="1263" t="str">
        <f t="shared" si="48"/>
        <v/>
      </c>
      <c r="CL262" s="1266" t="s">
        <v>2029</v>
      </c>
      <c r="CM262" s="476" t="s">
        <v>2029</v>
      </c>
      <c r="CN262" s="476">
        <v>999</v>
      </c>
      <c r="CO262" s="476" t="s">
        <v>2029</v>
      </c>
      <c r="CP262" s="476"/>
      <c r="CQ262" s="476"/>
      <c r="CR262" s="476"/>
      <c r="CS262" s="476"/>
      <c r="CT262" s="476"/>
      <c r="CU262" s="477"/>
      <c r="CV262" s="476"/>
      <c r="CW262" s="1270"/>
      <c r="CX262" s="11"/>
      <c r="CY262" s="1551"/>
      <c r="CZ262" s="7" t="str">
        <f>IF('JOURNÉE 1'!C133="","",'JOURNÉE 1'!C133)</f>
        <v/>
      </c>
      <c r="DA262" s="7" t="str">
        <f t="shared" si="84"/>
        <v/>
      </c>
      <c r="DB262" s="7" t="str">
        <f>IF('JOURNÉE 1'!AC133=0,"",'JOURNÉE 1'!AC133)</f>
        <v/>
      </c>
      <c r="DC262" s="7" t="str">
        <f>IF('JOURNÉE 1'!AP133=0,"",'JOURNÉE 1'!AP133)</f>
        <v/>
      </c>
      <c r="DD262" s="17" t="str">
        <f>IF(ISNA(VLOOKUP(BY132,'JOURNÉE 2'!$C$124:$AJ$149,1,FALSE)),"",VLOOKUP(BY132,'JOURNÉE 2'!$C$124:$AJ$149,1,FALSE))</f>
        <v/>
      </c>
      <c r="DE262" s="7" t="str">
        <f t="array" ref="DE262">IFERROR(INDEX(DD$237:DD$278,SMALL(IF(FREQUENCY(IF(DD$237:DD$304&lt;&gt;"",MATCH(DD$237:DD$304,DD$237:DD$304,0),""),ROW(DD$237:DD$304)-237)&gt;1,ROW(DD$237:DD$304)-237,""),ROW(A10))),"")</f>
        <v/>
      </c>
      <c r="DF262" s="468" t="str">
        <f t="array" ref="DF262">IF(DE262="","",MIN(IF(CZ$237:CZ$304=$DE262,DB$237:DB$304,"")))</f>
        <v/>
      </c>
      <c r="DG262" s="7" t="str">
        <f t="array" ref="DG262">IF(DE262="","",MIN(IF(CZ$237:CZ$304=$DE262,DC$237:DC$304,"")))</f>
        <v/>
      </c>
      <c r="DH262" s="7" t="str">
        <f>IF(ISNA(VLOOKUP(DD262,'JOURNÉE 1'!$C$124:$AC$149,24,FALSE)),"",VLOOKUP(DD262,'JOURNÉE 1'!$C$124:$AC$149,24,FALSE))</f>
        <v/>
      </c>
      <c r="DI262" s="7" t="str">
        <f>IF(ISNA(VLOOKUP(DD262,'JOURNÉE 1'!$C$124:$AP$149,35,FALSE)),"",VLOOKUP(DD262,'JOURNÉE 1'!$C$124:$AP$149,35,FALSE))</f>
        <v/>
      </c>
      <c r="DJ262" s="7" t="str">
        <f t="shared" si="24"/>
        <v/>
      </c>
      <c r="DK262" s="7" t="str">
        <f t="shared" si="25"/>
        <v/>
      </c>
      <c r="DL262" s="7" t="str">
        <f t="shared" si="26"/>
        <v/>
      </c>
      <c r="DM262" s="468" t="str">
        <f t="shared" si="27"/>
        <v/>
      </c>
      <c r="DN262" s="7" t="str">
        <f t="shared" si="28"/>
        <v/>
      </c>
      <c r="DO262" s="7"/>
      <c r="DP262" s="7"/>
      <c r="DQ262" s="7"/>
      <c r="DR262" s="11"/>
      <c r="DS262" s="475"/>
      <c r="DT262" s="7"/>
      <c r="DU262" s="7"/>
      <c r="DV262" s="7" t="str">
        <f>IF(DT262="","",IF(DT262=0,"",IF(DT262="AB","",RANK(DT262,$DT$9:$DT$151,1)+COUNTIF($DT$9:DT262,DT262)-1)))</f>
        <v/>
      </c>
      <c r="DW262" s="7"/>
      <c r="DX262" s="7"/>
      <c r="DY262" s="7"/>
      <c r="DZ262" s="7"/>
      <c r="EA262" s="7" t="str">
        <f>IF(DY262="","",IF(DY262=0,"",IF(DY262="AB","",RANK(DY262,$DY$9:$DY$151,1)+COUNTIF($DY$9:DY262,DY262)-1)))</f>
        <v/>
      </c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</row>
    <row r="263" spans="2:163" ht="15.75" customHeight="1" thickBot="1" x14ac:dyDescent="0.45">
      <c r="B263" s="559"/>
      <c r="C263" s="560"/>
      <c r="D263" s="561"/>
      <c r="E263" s="561"/>
      <c r="F263" s="562"/>
      <c r="G263" s="563"/>
      <c r="H263" s="207"/>
      <c r="I263" s="1839"/>
      <c r="J263" s="159"/>
      <c r="K263" s="564"/>
      <c r="L263" s="564"/>
      <c r="M263" s="562"/>
      <c r="N263" s="562"/>
      <c r="O263" s="101"/>
      <c r="P263" s="562"/>
      <c r="Q263" s="1816"/>
      <c r="R263" s="101"/>
      <c r="S263" s="208"/>
      <c r="T263" s="209"/>
      <c r="U263" s="209"/>
      <c r="V263" s="209"/>
      <c r="W263" s="565"/>
      <c r="X263" s="209"/>
      <c r="Y263" s="208"/>
      <c r="Z263" s="209"/>
      <c r="AA263" s="509"/>
      <c r="AB263" s="509"/>
      <c r="AC263" s="83" t="str">
        <f t="shared" si="108"/>
        <v/>
      </c>
      <c r="AD263" s="509"/>
      <c r="AE263" s="487" t="str">
        <f t="shared" si="109"/>
        <v/>
      </c>
      <c r="AF263" s="148"/>
      <c r="AG263" s="566"/>
      <c r="AH263" s="209"/>
      <c r="AI263" s="209"/>
      <c r="AJ263" s="209"/>
      <c r="AK263" s="209"/>
      <c r="AL263" s="532"/>
      <c r="AM263" s="101"/>
      <c r="AN263" s="101"/>
      <c r="AO263" s="207"/>
      <c r="AP263" s="208"/>
      <c r="AQ263" s="208"/>
      <c r="AR263" s="283"/>
      <c r="AS263" s="330"/>
      <c r="AT263" s="882"/>
      <c r="AU263" s="567"/>
      <c r="AV263" s="330"/>
      <c r="AW263" s="330"/>
      <c r="AX263" s="330"/>
      <c r="AY263" s="488"/>
      <c r="AZ263" s="567"/>
      <c r="BA263" s="568"/>
      <c r="BB263" s="569"/>
      <c r="BC263" s="570"/>
      <c r="BD263" s="571"/>
      <c r="BE263" s="572" t="str">
        <f t="shared" si="110"/>
        <v/>
      </c>
      <c r="BF263" s="559"/>
      <c r="BG263" s="11"/>
      <c r="BH263" s="7"/>
      <c r="BI263" s="7"/>
      <c r="BJ263" s="7"/>
      <c r="BK263" s="558"/>
      <c r="BL263" s="11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475" t="str">
        <f>IF('JOURNÉE 1'!C263=0,"",'JOURNÉE 1'!C263)</f>
        <v/>
      </c>
      <c r="BZ263" s="7">
        <v>255</v>
      </c>
      <c r="CA263" s="1445" t="s">
        <v>786</v>
      </c>
      <c r="CB263" s="1446">
        <v>11.6</v>
      </c>
      <c r="CC263" s="1447" t="s">
        <v>787</v>
      </c>
      <c r="CD263" s="17" t="s">
        <v>784</v>
      </c>
      <c r="CE263" s="882" t="str">
        <f t="shared" si="79"/>
        <v>MAX2</v>
      </c>
      <c r="CF263" s="878" t="s">
        <v>777</v>
      </c>
      <c r="CG263" s="7"/>
      <c r="CH263" s="94"/>
      <c r="CI263" s="1301" t="str">
        <f>IF(ISNA(VLOOKUP(CA263,'JOURNÉE 1'!$C$10:$AC$257,27,FALSE)),"",VLOOKUP(CA263,'JOURNÉE 1'!$C$10:$AC$257,27,FALSE))</f>
        <v/>
      </c>
      <c r="CJ263" s="465" t="str">
        <f>IF(ISNA(VLOOKUP(CA263,'JOURNÉE 2'!$C$10:$V$259,20,FALSE)),"",VLOOKUP(CA263,'JOURNÉE 2'!$C$10:$V$259,20,FALSE))</f>
        <v/>
      </c>
      <c r="CK263" s="1263" t="str">
        <f t="shared" si="48"/>
        <v/>
      </c>
      <c r="CL263" s="1266" t="s">
        <v>2029</v>
      </c>
      <c r="CM263" s="476" t="s">
        <v>2029</v>
      </c>
      <c r="CN263" s="476" t="s">
        <v>2029</v>
      </c>
      <c r="CO263" s="476" t="s">
        <v>2029</v>
      </c>
      <c r="CP263" s="476"/>
      <c r="CQ263" s="476"/>
      <c r="CR263" s="476"/>
      <c r="CS263" s="476"/>
      <c r="CT263" s="476"/>
      <c r="CU263" s="477"/>
      <c r="CV263" s="476"/>
      <c r="CW263" s="1270"/>
      <c r="CX263" s="11"/>
      <c r="CY263" s="1551"/>
      <c r="CZ263" s="7" t="str">
        <f>IF('JOURNÉE 1'!C134="","",'JOURNÉE 1'!C134)</f>
        <v/>
      </c>
      <c r="DA263" s="7" t="str">
        <f t="shared" si="84"/>
        <v/>
      </c>
      <c r="DB263" s="7" t="str">
        <f>IF('JOURNÉE 1'!AC134=0,"",'JOURNÉE 1'!AC134)</f>
        <v/>
      </c>
      <c r="DC263" s="7" t="str">
        <f>IF('JOURNÉE 1'!AP134=0,"",'JOURNÉE 1'!AP134)</f>
        <v/>
      </c>
      <c r="DD263" s="17" t="str">
        <f>IF(ISNA(VLOOKUP(BY133,'JOURNÉE 2'!$C$124:$AJ$149,1,FALSE)),"",VLOOKUP(BY133,'JOURNÉE 2'!$C$124:$AJ$149,1,FALSE))</f>
        <v/>
      </c>
      <c r="DE263" s="7" t="str">
        <f t="array" ref="DE263">IFERROR(INDEX(DD$237:DD$278,SMALL(IF(FREQUENCY(IF(DD$237:DD$304&lt;&gt;"",MATCH(DD$237:DD$304,DD$237:DD$304,0),""),ROW(DD$237:DD$304)-237)&gt;1,ROW(DD$237:DD$304)-237,""),ROW(A11))),"")</f>
        <v/>
      </c>
      <c r="DF263" s="468" t="str">
        <f t="array" ref="DF263">IF(DE263="","",MIN(IF(CZ$237:CZ$304=$DE263,DB$237:DB$304,"")))</f>
        <v/>
      </c>
      <c r="DG263" s="7" t="str">
        <f t="array" ref="DG263">IF(DE263="","",MIN(IF(CZ$237:CZ$304=$DE263,DC$237:DC$304,"")))</f>
        <v/>
      </c>
      <c r="DH263" s="7" t="str">
        <f>IF(ISNA(VLOOKUP(DD263,'JOURNÉE 1'!$C$124:$AC$149,24,FALSE)),"",VLOOKUP(DD263,'JOURNÉE 1'!$C$124:$AC$149,24,FALSE))</f>
        <v/>
      </c>
      <c r="DI263" s="7" t="str">
        <f>IF(ISNA(VLOOKUP(DD263,'JOURNÉE 1'!$C$124:$AP$149,35,FALSE)),"",VLOOKUP(DD263,'JOURNÉE 1'!$C$124:$AP$149,35,FALSE))</f>
        <v/>
      </c>
      <c r="DJ263" s="7" t="str">
        <f t="shared" si="24"/>
        <v/>
      </c>
      <c r="DK263" s="7" t="str">
        <f t="shared" si="25"/>
        <v/>
      </c>
      <c r="DL263" s="7" t="str">
        <f t="shared" si="26"/>
        <v/>
      </c>
      <c r="DM263" s="468" t="str">
        <f t="shared" si="27"/>
        <v/>
      </c>
      <c r="DN263" s="7" t="str">
        <f t="shared" si="28"/>
        <v/>
      </c>
      <c r="DO263" s="7"/>
      <c r="DP263" s="7"/>
      <c r="DQ263" s="7"/>
      <c r="DR263" s="11"/>
      <c r="DS263" s="475"/>
      <c r="DT263" s="7"/>
      <c r="DU263" s="7"/>
      <c r="DV263" s="7" t="str">
        <f>IF(DT263="","",IF(DT263=0,"",IF(DT263="AB","",RANK(DT263,$DT$9:$DT$151,1)+COUNTIF($DT$9:DT263,DT263)-1)))</f>
        <v/>
      </c>
      <c r="DW263" s="7"/>
      <c r="DX263" s="7"/>
      <c r="DY263" s="7"/>
      <c r="DZ263" s="7"/>
      <c r="EA263" s="7" t="str">
        <f>IF(DY263="","",IF(DY263=0,"",IF(DY263="AB","",RANK(DY263,$DY$9:$DY$151,1)+COUNTIF($DY$9:DY263,DY263)-1)))</f>
        <v/>
      </c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</row>
    <row r="264" spans="2:163" ht="15.75" customHeight="1" x14ac:dyDescent="0.4">
      <c r="B264" s="211"/>
      <c r="C264" s="573"/>
      <c r="D264" s="326"/>
      <c r="E264" s="347"/>
      <c r="F264" s="88"/>
      <c r="G264" s="149"/>
      <c r="H264" s="149"/>
      <c r="I264" s="1840"/>
      <c r="J264" s="38"/>
      <c r="K264" s="89"/>
      <c r="L264" s="89"/>
      <c r="M264" s="348"/>
      <c r="N264" s="348"/>
      <c r="O264" s="88"/>
      <c r="P264" s="348"/>
      <c r="Q264" s="1842" t="str">
        <f>IF(OR(ISBLANK(I264),I264="AB"),"",I264-$BE$5)</f>
        <v/>
      </c>
      <c r="R264" s="88"/>
      <c r="S264" s="89"/>
      <c r="T264" s="149"/>
      <c r="U264" s="149"/>
      <c r="V264" s="149"/>
      <c r="W264" s="574"/>
      <c r="X264" s="149"/>
      <c r="Y264" s="89"/>
      <c r="Z264" s="149"/>
      <c r="AA264" s="282"/>
      <c r="AB264" s="282"/>
      <c r="AC264" s="83" t="str">
        <f t="shared" si="108"/>
        <v/>
      </c>
      <c r="AD264" s="282"/>
      <c r="AE264" s="350" t="str">
        <f t="shared" si="109"/>
        <v/>
      </c>
      <c r="AF264" s="351"/>
      <c r="AG264" s="352"/>
      <c r="AH264" s="149"/>
      <c r="AI264" s="149"/>
      <c r="AJ264" s="149"/>
      <c r="AK264" s="149"/>
      <c r="AL264" s="353"/>
      <c r="AM264" s="88"/>
      <c r="AN264" s="88"/>
      <c r="AO264" s="349"/>
      <c r="AP264" s="89"/>
      <c r="AQ264" s="89"/>
      <c r="AR264" s="88"/>
      <c r="AS264" s="282"/>
      <c r="AT264" s="882"/>
      <c r="AU264" s="149"/>
      <c r="AV264" s="282"/>
      <c r="AW264" s="282"/>
      <c r="AX264" s="282"/>
      <c r="AY264" s="327"/>
      <c r="AZ264" s="575"/>
      <c r="BA264" s="354"/>
      <c r="BB264" s="355"/>
      <c r="BC264" s="570"/>
      <c r="BD264" s="576"/>
      <c r="BE264" s="356" t="str">
        <f t="shared" si="110"/>
        <v/>
      </c>
      <c r="BF264" s="357"/>
      <c r="BG264" s="11"/>
      <c r="BH264" s="7"/>
      <c r="BI264" s="7"/>
      <c r="BJ264" s="7"/>
      <c r="BK264" s="558"/>
      <c r="BL264" s="11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475" t="str">
        <f>IF('JOURNÉE 1'!C264=0,"",'JOURNÉE 1'!C264)</f>
        <v/>
      </c>
      <c r="BZ264" s="7">
        <v>256</v>
      </c>
      <c r="CA264" s="1445" t="s">
        <v>788</v>
      </c>
      <c r="CB264" s="1446">
        <v>25.4</v>
      </c>
      <c r="CC264" s="1447" t="s">
        <v>789</v>
      </c>
      <c r="CD264" s="17" t="s">
        <v>784</v>
      </c>
      <c r="CE264" s="882" t="str">
        <f t="shared" si="79"/>
        <v>MAX3</v>
      </c>
      <c r="CF264" s="878" t="s">
        <v>778</v>
      </c>
      <c r="CG264" s="7"/>
      <c r="CH264" s="94"/>
      <c r="CI264" s="1301" t="str">
        <f>IF(ISNA(VLOOKUP(CA264,'JOURNÉE 1'!$C$10:$AC$257,27,FALSE)),"",VLOOKUP(CA264,'JOURNÉE 1'!$C$10:$AC$257,27,FALSE))</f>
        <v/>
      </c>
      <c r="CJ264" s="465" t="str">
        <f>IF(ISNA(VLOOKUP(CA264,'JOURNÉE 2'!$C$10:$V$259,20,FALSE)),"",VLOOKUP(CA264,'JOURNÉE 2'!$C$10:$V$259,20,FALSE))</f>
        <v/>
      </c>
      <c r="CK264" s="1263" t="str">
        <f t="shared" si="48"/>
        <v/>
      </c>
      <c r="CL264" s="1266" t="s">
        <v>2029</v>
      </c>
      <c r="CM264" s="476" t="s">
        <v>2029</v>
      </c>
      <c r="CN264" s="476" t="s">
        <v>2029</v>
      </c>
      <c r="CO264" s="476" t="s">
        <v>2029</v>
      </c>
      <c r="CP264" s="476"/>
      <c r="CQ264" s="476"/>
      <c r="CR264" s="476"/>
      <c r="CS264" s="476"/>
      <c r="CT264" s="476"/>
      <c r="CU264" s="477"/>
      <c r="CV264" s="476"/>
      <c r="CW264" s="1270"/>
      <c r="CX264" s="11"/>
      <c r="CY264" s="1551"/>
      <c r="CZ264" s="7" t="str">
        <f>IF('JOURNÉE 1'!C135="","",'JOURNÉE 1'!C135)</f>
        <v/>
      </c>
      <c r="DA264" s="7" t="str">
        <f t="shared" si="84"/>
        <v/>
      </c>
      <c r="DB264" s="7" t="str">
        <f>IF('JOURNÉE 1'!AC135=0,"",'JOURNÉE 1'!AC135)</f>
        <v/>
      </c>
      <c r="DC264" s="7" t="str">
        <f>IF('JOURNÉE 1'!AP135=0,"",'JOURNÉE 1'!AP135)</f>
        <v/>
      </c>
      <c r="DD264" s="17" t="str">
        <f>IF(ISNA(VLOOKUP(BY134,'JOURNÉE 2'!$C$124:$AJ$149,1,FALSE)),"",VLOOKUP(BY134,'JOURNÉE 2'!$C$124:$AJ$149,1,FALSE))</f>
        <v/>
      </c>
      <c r="DE264" s="7" t="str">
        <f t="array" ref="DE264">IFERROR(INDEX(DD$237:DD$278,SMALL(IF(FREQUENCY(IF(DD$237:DD$304&lt;&gt;"",MATCH(DD$237:DD$304,DD$237:DD$304,0),""),ROW(DD$237:DD$304)-237)&gt;1,ROW(DD$237:DD$304)-237,""),ROW(A12))),"")</f>
        <v/>
      </c>
      <c r="DF264" s="468" t="str">
        <f t="array" ref="DF264">IF(DE264="","",MIN(IF(CZ$237:CZ$304=$DE264,DB$237:DB$304,"")))</f>
        <v/>
      </c>
      <c r="DG264" s="7" t="str">
        <f t="array" ref="DG264">IF(DE264="","",MIN(IF(CZ$237:CZ$304=$DE264,DC$237:DC$304,"")))</f>
        <v/>
      </c>
      <c r="DH264" s="7" t="str">
        <f>IF(ISNA(VLOOKUP(DD264,'JOURNÉE 1'!$C$124:$AC$149,24,FALSE)),"",VLOOKUP(DD264,'JOURNÉE 1'!$C$124:$AC$149,24,FALSE))</f>
        <v/>
      </c>
      <c r="DI264" s="7" t="str">
        <f>IF(ISNA(VLOOKUP(DD264,'JOURNÉE 1'!$C$124:$AP$149,35,FALSE)),"",VLOOKUP(DD264,'JOURNÉE 1'!$C$124:$AP$149,35,FALSE))</f>
        <v/>
      </c>
      <c r="DJ264" s="7" t="str">
        <f t="shared" si="24"/>
        <v/>
      </c>
      <c r="DK264" s="7" t="str">
        <f t="shared" si="25"/>
        <v/>
      </c>
      <c r="DL264" s="7" t="str">
        <f t="shared" si="26"/>
        <v/>
      </c>
      <c r="DM264" s="468" t="str">
        <f t="shared" si="27"/>
        <v/>
      </c>
      <c r="DN264" s="7" t="str">
        <f t="shared" si="28"/>
        <v/>
      </c>
      <c r="DO264" s="7"/>
      <c r="DP264" s="7"/>
      <c r="DQ264" s="7"/>
      <c r="DR264" s="11"/>
      <c r="DS264" s="475"/>
      <c r="DT264" s="7"/>
      <c r="DU264" s="7"/>
      <c r="DV264" s="7" t="str">
        <f>IF(DT264="","",IF(DT264=0,"",IF(DT264="AB","",RANK(DT264,$DT$9:$DT$151,1)+COUNTIF($DT$9:DT264,DT264)-1)))</f>
        <v/>
      </c>
      <c r="DW264" s="7"/>
      <c r="DX264" s="7"/>
      <c r="DY264" s="7"/>
      <c r="DZ264" s="7"/>
      <c r="EA264" s="7" t="str">
        <f>IF(DY264="","",IF(DY264=0,"",IF(DY264="AB","",RANK(DY264,$DY$9:$DY$151,1)+COUNTIF($DY$9:DY264,DY264)-1)))</f>
        <v/>
      </c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</row>
    <row r="265" spans="2:163" ht="15.75" customHeight="1" thickBot="1" x14ac:dyDescent="0.45">
      <c r="B265" s="184"/>
      <c r="C265" s="577"/>
      <c r="D265" s="215"/>
      <c r="E265" s="359"/>
      <c r="F265" s="99"/>
      <c r="G265" s="100"/>
      <c r="H265" s="100"/>
      <c r="I265" s="1839"/>
      <c r="J265" s="185"/>
      <c r="K265" s="578"/>
      <c r="L265" s="578"/>
      <c r="M265" s="360"/>
      <c r="N265" s="360"/>
      <c r="O265" s="99"/>
      <c r="P265" s="360"/>
      <c r="Q265" s="1816"/>
      <c r="R265" s="99"/>
      <c r="S265" s="187"/>
      <c r="T265" s="100"/>
      <c r="U265" s="100"/>
      <c r="V265" s="100"/>
      <c r="W265" s="188"/>
      <c r="X265" s="100"/>
      <c r="Y265" s="187"/>
      <c r="Z265" s="100"/>
      <c r="AA265" s="110"/>
      <c r="AB265" s="110"/>
      <c r="AC265" s="83">
        <f t="shared" si="108"/>
        <v>73</v>
      </c>
      <c r="AD265" s="110"/>
      <c r="AE265" s="362" t="str">
        <f t="shared" si="109"/>
        <v/>
      </c>
      <c r="AF265" s="111"/>
      <c r="AG265" s="363"/>
      <c r="AH265" s="100"/>
      <c r="AI265" s="100"/>
      <c r="AJ265" s="100"/>
      <c r="AK265" s="100"/>
      <c r="AL265" s="189"/>
      <c r="AM265" s="99"/>
      <c r="AN265" s="99"/>
      <c r="AO265" s="186"/>
      <c r="AP265" s="187"/>
      <c r="AQ265" s="187"/>
      <c r="AR265" s="99"/>
      <c r="AS265" s="110"/>
      <c r="AT265" s="882"/>
      <c r="AU265" s="100"/>
      <c r="AV265" s="110"/>
      <c r="AW265" s="110"/>
      <c r="AX265" s="110"/>
      <c r="AY265" s="488"/>
      <c r="AZ265" s="567"/>
      <c r="BA265" s="364"/>
      <c r="BB265" s="112"/>
      <c r="BC265" s="570"/>
      <c r="BD265" s="571"/>
      <c r="BE265" s="365" t="str">
        <f t="shared" si="110"/>
        <v/>
      </c>
      <c r="BF265" s="366"/>
      <c r="BG265" s="11"/>
      <c r="BH265" s="7"/>
      <c r="BI265" s="7"/>
      <c r="BJ265" s="7"/>
      <c r="BK265" s="558"/>
      <c r="BL265" s="11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475" t="str">
        <f>IF('JOURNÉE 1'!C265=0,"",'JOURNÉE 1'!C265)</f>
        <v/>
      </c>
      <c r="BZ265" s="7">
        <v>257</v>
      </c>
      <c r="CA265" s="1445" t="s">
        <v>790</v>
      </c>
      <c r="CB265" s="1446">
        <v>36</v>
      </c>
      <c r="CC265" s="1447" t="s">
        <v>2026</v>
      </c>
      <c r="CD265" s="17" t="s">
        <v>784</v>
      </c>
      <c r="CE265" s="882" t="str">
        <f t="shared" ref="CE265:CE328" si="111">IF(CB265="","",IF(CB265&lt;=9.9,"MAX1",IF(AND(CB265&gt;9.9,CB265&lt;=23.9),"MAX2",IF(CB265&gt;23.9,"MAX3",""))))</f>
        <v>MAX3</v>
      </c>
      <c r="CF265" s="878" t="s">
        <v>780</v>
      </c>
      <c r="CG265" s="7"/>
      <c r="CH265" s="94"/>
      <c r="CI265" s="1301" t="str">
        <f>IF(ISNA(VLOOKUP(CA265,'JOURNÉE 1'!$C$10:$AC$257,27,FALSE)),"",VLOOKUP(CA265,'JOURNÉE 1'!$C$10:$AC$257,27,FALSE))</f>
        <v/>
      </c>
      <c r="CJ265" s="465" t="str">
        <f>IF(ISNA(VLOOKUP(CA265,'JOURNÉE 2'!$C$10:$V$259,20,FALSE)),"",VLOOKUP(CA265,'JOURNÉE 2'!$C$10:$V$259,20,FALSE))</f>
        <v/>
      </c>
      <c r="CK265" s="1263" t="str">
        <f t="shared" si="48"/>
        <v/>
      </c>
      <c r="CL265" s="1266" t="s">
        <v>2029</v>
      </c>
      <c r="CM265" s="476" t="s">
        <v>2029</v>
      </c>
      <c r="CN265" s="476" t="s">
        <v>2029</v>
      </c>
      <c r="CO265" s="476" t="s">
        <v>2029</v>
      </c>
      <c r="CP265" s="476"/>
      <c r="CQ265" s="476"/>
      <c r="CR265" s="476"/>
      <c r="CS265" s="476"/>
      <c r="CT265" s="476"/>
      <c r="CU265" s="477"/>
      <c r="CV265" s="476"/>
      <c r="CW265" s="1270"/>
      <c r="CX265" s="11"/>
      <c r="CY265" s="1551"/>
      <c r="CZ265" s="7" t="str">
        <f>IF('JOURNÉE 1'!C136="","",'JOURNÉE 1'!C136)</f>
        <v/>
      </c>
      <c r="DA265" s="7" t="str">
        <f t="shared" si="84"/>
        <v/>
      </c>
      <c r="DB265" s="7" t="str">
        <f>IF('JOURNÉE 1'!AC136=0,"",'JOURNÉE 1'!AC136)</f>
        <v/>
      </c>
      <c r="DC265" s="7" t="str">
        <f>IF('JOURNÉE 1'!AP136=0,"",'JOURNÉE 1'!AP136)</f>
        <v/>
      </c>
      <c r="DD265" s="17" t="str">
        <f>IF(ISNA(VLOOKUP(BY135,'JOURNÉE 2'!$C$124:$AJ$149,1,FALSE)),"",VLOOKUP(BY135,'JOURNÉE 2'!$C$124:$AJ$149,1,FALSE))</f>
        <v/>
      </c>
      <c r="DE265" s="7" t="str">
        <f t="array" ref="DE265">IFERROR(INDEX(DD$237:DD$278,SMALL(IF(FREQUENCY(IF(DD$237:DD$304&lt;&gt;"",MATCH(DD$237:DD$304,DD$237:DD$304,0),""),ROW(DD$237:DD$304)-237)&gt;1,ROW(DD$237:DD$304)-237,""),ROW(A13))),"")</f>
        <v/>
      </c>
      <c r="DF265" s="468" t="str">
        <f t="array" ref="DF265">IF(DE265="","",MIN(IF(CZ$237:CZ$304=$DE265,DB$237:DB$304,"")))</f>
        <v/>
      </c>
      <c r="DG265" s="7" t="str">
        <f t="array" ref="DG265">IF(DE265="","",MIN(IF(CZ$237:CZ$304=$DE265,DC$237:DC$304,"")))</f>
        <v/>
      </c>
      <c r="DH265" s="7" t="str">
        <f>IF(ISNA(VLOOKUP(DD265,'JOURNÉE 1'!$C$124:$AC$149,24,FALSE)),"",VLOOKUP(DD265,'JOURNÉE 1'!$C$124:$AC$149,24,FALSE))</f>
        <v/>
      </c>
      <c r="DI265" s="7" t="str">
        <f>IF(ISNA(VLOOKUP(DD265,'JOURNÉE 1'!$C$124:$AP$149,35,FALSE)),"",VLOOKUP(DD265,'JOURNÉE 1'!$C$124:$AP$149,35,FALSE))</f>
        <v/>
      </c>
      <c r="DJ265" s="7" t="str">
        <f t="shared" si="24"/>
        <v/>
      </c>
      <c r="DK265" s="7" t="str">
        <f t="shared" si="25"/>
        <v/>
      </c>
      <c r="DL265" s="7" t="str">
        <f t="shared" si="26"/>
        <v/>
      </c>
      <c r="DM265" s="468" t="str">
        <f t="shared" si="27"/>
        <v/>
      </c>
      <c r="DN265" s="7" t="str">
        <f t="shared" si="28"/>
        <v/>
      </c>
      <c r="DO265" s="7"/>
      <c r="DP265" s="7"/>
      <c r="DQ265" s="7"/>
      <c r="DR265" s="11"/>
      <c r="DS265" s="475"/>
      <c r="DT265" s="7"/>
      <c r="DU265" s="7"/>
      <c r="DV265" s="7" t="str">
        <f>IF(DT265="","",IF(DT265=0,"",IF(DT265="AB","",RANK(DT265,$DT$9:$DT$151,1)+COUNTIF($DT$9:DT265,DT265)-1)))</f>
        <v/>
      </c>
      <c r="DW265" s="7"/>
      <c r="DX265" s="7"/>
      <c r="DY265" s="7"/>
      <c r="DZ265" s="7"/>
      <c r="EA265" s="7" t="str">
        <f>IF(DY265="","",IF(DY265=0,"",IF(DY265="AB","",RANK(DY265,$DY$9:$DY$151,1)+COUNTIF($DY$9:DY265,DY265)-1)))</f>
        <v/>
      </c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</row>
    <row r="266" spans="2:163" ht="15.75" customHeight="1" x14ac:dyDescent="0.4">
      <c r="B266" s="518"/>
      <c r="C266" s="579"/>
      <c r="D266" s="580"/>
      <c r="E266" s="581"/>
      <c r="F266" s="266"/>
      <c r="G266" s="199"/>
      <c r="H266" s="199"/>
      <c r="I266" s="1838"/>
      <c r="J266" s="544"/>
      <c r="K266" s="197"/>
      <c r="L266" s="197"/>
      <c r="M266" s="542"/>
      <c r="N266" s="542"/>
      <c r="O266" s="266"/>
      <c r="P266" s="542"/>
      <c r="Q266" s="1843" t="str">
        <f>IF(OR(ISBLANK(I266),I266="AB"),"",I266-$BE$5)</f>
        <v/>
      </c>
      <c r="R266" s="266"/>
      <c r="S266" s="197"/>
      <c r="T266" s="199"/>
      <c r="U266" s="199"/>
      <c r="V266" s="199"/>
      <c r="W266" s="547"/>
      <c r="X266" s="199"/>
      <c r="Y266" s="197"/>
      <c r="Z266" s="199"/>
      <c r="AA266" s="456"/>
      <c r="AB266" s="456"/>
      <c r="AC266" s="83">
        <f t="shared" si="108"/>
        <v>72</v>
      </c>
      <c r="AD266" s="456"/>
      <c r="AE266" s="118" t="str">
        <f t="shared" si="109"/>
        <v/>
      </c>
      <c r="AF266" s="198"/>
      <c r="AG266" s="550"/>
      <c r="AH266" s="199"/>
      <c r="AI266" s="199"/>
      <c r="AJ266" s="199"/>
      <c r="AK266" s="199"/>
      <c r="AL266" s="268"/>
      <c r="AM266" s="266"/>
      <c r="AN266" s="266"/>
      <c r="AO266" s="196"/>
      <c r="AP266" s="197"/>
      <c r="AQ266" s="197"/>
      <c r="AR266" s="261"/>
      <c r="AS266" s="551"/>
      <c r="AT266" s="882"/>
      <c r="AU266" s="552"/>
      <c r="AV266" s="551"/>
      <c r="AW266" s="551"/>
      <c r="AX266" s="551"/>
      <c r="AY266" s="262"/>
      <c r="AZ266" s="552"/>
      <c r="BA266" s="553"/>
      <c r="BB266" s="554"/>
      <c r="BC266" s="570"/>
      <c r="BD266" s="576"/>
      <c r="BE266" s="582" t="str">
        <f t="shared" si="110"/>
        <v/>
      </c>
      <c r="BF266" s="539"/>
      <c r="BG266" s="11"/>
      <c r="BH266" s="7"/>
      <c r="BI266" s="7"/>
      <c r="BJ266" s="7"/>
      <c r="BK266" s="558"/>
      <c r="BL266" s="11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475" t="str">
        <f>IF('JOURNÉE 1'!C266=0,"",'JOURNÉE 1'!C266)</f>
        <v/>
      </c>
      <c r="BZ266" s="7">
        <v>258</v>
      </c>
      <c r="CA266" s="1445" t="s">
        <v>135</v>
      </c>
      <c r="CB266" s="1446">
        <v>-0.3</v>
      </c>
      <c r="CC266" s="1447" t="s">
        <v>792</v>
      </c>
      <c r="CD266" s="17" t="s">
        <v>784</v>
      </c>
      <c r="CE266" s="882" t="str">
        <f t="shared" si="111"/>
        <v>MAX1</v>
      </c>
      <c r="CF266" s="878" t="s">
        <v>782</v>
      </c>
      <c r="CG266" s="7"/>
      <c r="CH266" s="94"/>
      <c r="CI266" s="1301" t="str">
        <f>IF(ISNA(VLOOKUP(CA266,'JOURNÉE 1'!$C$10:$AC$257,27,FALSE)),"",VLOOKUP(CA266,'JOURNÉE 1'!$C$10:$AC$257,27,FALSE))</f>
        <v/>
      </c>
      <c r="CJ266" s="465" t="str">
        <f>IF(ISNA(VLOOKUP(CA266,'JOURNÉE 2'!$C$10:$V$259,20,FALSE)),"",VLOOKUP(CA266,'JOURNÉE 2'!$C$10:$V$259,20,FALSE))</f>
        <v/>
      </c>
      <c r="CK266" s="1263" t="str">
        <f t="shared" si="48"/>
        <v/>
      </c>
      <c r="CL266" s="1266">
        <v>68</v>
      </c>
      <c r="CM266" s="476" t="s">
        <v>2029</v>
      </c>
      <c r="CN266" s="476">
        <v>70</v>
      </c>
      <c r="CO266" s="476" t="s">
        <v>2029</v>
      </c>
      <c r="CP266" s="476"/>
      <c r="CQ266" s="476"/>
      <c r="CR266" s="476"/>
      <c r="CS266" s="476"/>
      <c r="CT266" s="476"/>
      <c r="CU266" s="477"/>
      <c r="CV266" s="476"/>
      <c r="CW266" s="1270"/>
      <c r="CX266" s="11"/>
      <c r="CY266" s="1551"/>
      <c r="CZ266" s="7" t="str">
        <f>IF('JOURNÉE 1'!C137="","",'JOURNÉE 1'!C137)</f>
        <v/>
      </c>
      <c r="DA266" s="7" t="str">
        <f t="shared" si="84"/>
        <v/>
      </c>
      <c r="DB266" s="7" t="str">
        <f>IF('JOURNÉE 1'!AC137=0,"",'JOURNÉE 1'!AC137)</f>
        <v/>
      </c>
      <c r="DC266" s="7" t="str">
        <f>IF('JOURNÉE 1'!AP137=0,"",'JOURNÉE 1'!AP137)</f>
        <v/>
      </c>
      <c r="DD266" s="17" t="str">
        <f>IF(ISNA(VLOOKUP(BY136,'JOURNÉE 2'!$C$124:$AJ$149,1,FALSE)),"",VLOOKUP(BY136,'JOURNÉE 2'!$C$124:$AJ$149,1,FALSE))</f>
        <v/>
      </c>
      <c r="DE266" s="7" t="str">
        <f t="array" ref="DE266">IFERROR(INDEX(DD$237:DD$278,SMALL(IF(FREQUENCY(IF(DD$237:DD$304&lt;&gt;"",MATCH(DD$237:DD$304,DD$237:DD$304,0),""),ROW(DD$237:DD$304)-237)&gt;1,ROW(DD$237:DD$304)-237,""),ROW(A14))),"")</f>
        <v/>
      </c>
      <c r="DF266" s="468" t="str">
        <f t="array" ref="DF266">IF(DE266="","",MIN(IF(CZ$237:CZ$304=$DE266,DB$237:DB$304,"")))</f>
        <v/>
      </c>
      <c r="DG266" s="7" t="str">
        <f t="array" ref="DG266">IF(DE266="","",MIN(IF(CZ$237:CZ$304=$DE266,DC$237:DC$304,"")))</f>
        <v/>
      </c>
      <c r="DH266" s="7" t="str">
        <f>IF(ISNA(VLOOKUP(DD266,'JOURNÉE 1'!$C$124:$AC$149,24,FALSE)),"",VLOOKUP(DD266,'JOURNÉE 1'!$C$124:$AC$149,24,FALSE))</f>
        <v/>
      </c>
      <c r="DI266" s="7" t="str">
        <f>IF(ISNA(VLOOKUP(DD266,'JOURNÉE 1'!$C$124:$AP$149,35,FALSE)),"",VLOOKUP(DD266,'JOURNÉE 1'!$C$124:$AP$149,35,FALSE))</f>
        <v/>
      </c>
      <c r="DJ266" s="7" t="str">
        <f t="shared" si="24"/>
        <v/>
      </c>
      <c r="DK266" s="7" t="str">
        <f t="shared" si="25"/>
        <v/>
      </c>
      <c r="DL266" s="7" t="str">
        <f t="shared" si="26"/>
        <v/>
      </c>
      <c r="DM266" s="468" t="str">
        <f t="shared" si="27"/>
        <v/>
      </c>
      <c r="DN266" s="7" t="str">
        <f t="shared" si="28"/>
        <v/>
      </c>
      <c r="DO266" s="7"/>
      <c r="DP266" s="7"/>
      <c r="DQ266" s="7"/>
      <c r="DR266" s="11"/>
      <c r="DS266" s="475"/>
      <c r="DT266" s="7"/>
      <c r="DU266" s="7"/>
      <c r="DV266" s="7" t="str">
        <f>IF(DT266="","",IF(DT266=0,"",IF(DT266="AB","",RANK(DT266,$DT$9:$DT$151,1)+COUNTIF($DT$9:DT266,DT266)-1)))</f>
        <v/>
      </c>
      <c r="DW266" s="7"/>
      <c r="DX266" s="7"/>
      <c r="DY266" s="7"/>
      <c r="DZ266" s="7"/>
      <c r="EA266" s="7" t="str">
        <f>IF(DY266="","",IF(DY266=0,"",IF(DY266="AB","",RANK(DY266,$DY$9:$DY$151,1)+COUNTIF($DY$9:DY266,DY266)-1)))</f>
        <v/>
      </c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</row>
    <row r="267" spans="2:163" ht="15.75" customHeight="1" thickBot="1" x14ac:dyDescent="0.45">
      <c r="B267" s="503"/>
      <c r="C267" s="583"/>
      <c r="D267" s="584"/>
      <c r="E267" s="585"/>
      <c r="F267" s="101"/>
      <c r="G267" s="209"/>
      <c r="H267" s="209"/>
      <c r="I267" s="1839"/>
      <c r="J267" s="159"/>
      <c r="K267" s="564"/>
      <c r="L267" s="564"/>
      <c r="M267" s="562"/>
      <c r="N267" s="562"/>
      <c r="O267" s="101"/>
      <c r="P267" s="562"/>
      <c r="Q267" s="1816"/>
      <c r="R267" s="101"/>
      <c r="S267" s="208"/>
      <c r="T267" s="209"/>
      <c r="U267" s="209"/>
      <c r="V267" s="209"/>
      <c r="W267" s="565"/>
      <c r="X267" s="209"/>
      <c r="Y267" s="208"/>
      <c r="Z267" s="209"/>
      <c r="AA267" s="509"/>
      <c r="AB267" s="509"/>
      <c r="AC267" s="83">
        <f t="shared" si="108"/>
        <v>74</v>
      </c>
      <c r="AD267" s="509"/>
      <c r="AE267" s="101" t="str">
        <f t="shared" si="109"/>
        <v/>
      </c>
      <c r="AF267" s="148"/>
      <c r="AG267" s="566"/>
      <c r="AH267" s="209"/>
      <c r="AI267" s="209"/>
      <c r="AJ267" s="209"/>
      <c r="AK267" s="209"/>
      <c r="AL267" s="532"/>
      <c r="AM267" s="101"/>
      <c r="AN267" s="101"/>
      <c r="AO267" s="207"/>
      <c r="AP267" s="208"/>
      <c r="AQ267" s="208"/>
      <c r="AR267" s="283"/>
      <c r="AS267" s="330"/>
      <c r="AT267" s="882"/>
      <c r="AU267" s="567"/>
      <c r="AV267" s="330"/>
      <c r="AW267" s="330"/>
      <c r="AX267" s="330"/>
      <c r="AY267" s="488"/>
      <c r="AZ267" s="567"/>
      <c r="BA267" s="568"/>
      <c r="BB267" s="569"/>
      <c r="BC267" s="570"/>
      <c r="BD267" s="571"/>
      <c r="BE267" s="586" t="str">
        <f t="shared" si="110"/>
        <v/>
      </c>
      <c r="BF267" s="559"/>
      <c r="BG267" s="11"/>
      <c r="BH267" s="7"/>
      <c r="BI267" s="7"/>
      <c r="BJ267" s="7"/>
      <c r="BK267" s="558"/>
      <c r="BL267" s="11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475" t="str">
        <f>IF('JOURNÉE 1'!C267=0,"",'JOURNÉE 1'!C267)</f>
        <v/>
      </c>
      <c r="BZ267" s="7">
        <v>259</v>
      </c>
      <c r="CA267" s="1445" t="s">
        <v>793</v>
      </c>
      <c r="CB267" s="1446">
        <v>5</v>
      </c>
      <c r="CC267" s="1447" t="s">
        <v>794</v>
      </c>
      <c r="CD267" s="17" t="s">
        <v>784</v>
      </c>
      <c r="CE267" s="882" t="str">
        <f t="shared" si="111"/>
        <v>MAX1</v>
      </c>
      <c r="CF267" s="878" t="s">
        <v>786</v>
      </c>
      <c r="CG267" s="7"/>
      <c r="CH267" s="94"/>
      <c r="CI267" s="1301" t="str">
        <f>IF(ISNA(VLOOKUP(CA267,'JOURNÉE 1'!$C$10:$AC$257,27,FALSE)),"",VLOOKUP(CA267,'JOURNÉE 1'!$C$10:$AC$257,27,FALSE))</f>
        <v/>
      </c>
      <c r="CJ267" s="465" t="str">
        <f>IF(ISNA(VLOOKUP(CA267,'JOURNÉE 2'!$C$10:$V$259,20,FALSE)),"",VLOOKUP(CA267,'JOURNÉE 2'!$C$10:$V$259,20,FALSE))</f>
        <v/>
      </c>
      <c r="CK267" s="1263" t="str">
        <f t="shared" si="48"/>
        <v/>
      </c>
      <c r="CL267" s="1266" t="s">
        <v>2029</v>
      </c>
      <c r="CM267" s="476" t="s">
        <v>2029</v>
      </c>
      <c r="CN267" s="476" t="s">
        <v>2029</v>
      </c>
      <c r="CO267" s="476" t="s">
        <v>2029</v>
      </c>
      <c r="CP267" s="476"/>
      <c r="CQ267" s="476"/>
      <c r="CR267" s="476"/>
      <c r="CS267" s="476"/>
      <c r="CT267" s="476"/>
      <c r="CU267" s="477"/>
      <c r="CV267" s="476"/>
      <c r="CW267" s="1270"/>
      <c r="CX267" s="11"/>
      <c r="CY267" s="1551"/>
      <c r="CZ267" s="7" t="str">
        <f>IF('JOURNÉE 1'!C138="","",'JOURNÉE 1'!C138)</f>
        <v/>
      </c>
      <c r="DA267" s="7" t="str">
        <f t="shared" si="84"/>
        <v/>
      </c>
      <c r="DB267" s="7" t="str">
        <f>IF('JOURNÉE 1'!AC138=0,"",'JOURNÉE 1'!AC138)</f>
        <v/>
      </c>
      <c r="DC267" s="7" t="str">
        <f>IF('JOURNÉE 1'!AP138=0,"",'JOURNÉE 1'!AP138)</f>
        <v/>
      </c>
      <c r="DD267" s="17" t="str">
        <f>IF(ISNA(VLOOKUP(BY137,'JOURNÉE 2'!$C$124:$AJ$149,1,FALSE)),"",VLOOKUP(BY137,'JOURNÉE 2'!$C$124:$AJ$149,1,FALSE))</f>
        <v/>
      </c>
      <c r="DE267" s="7" t="str">
        <f t="array" ref="DE267">IFERROR(INDEX(DD$237:DD$278,SMALL(IF(FREQUENCY(IF(DD$237:DD$304&lt;&gt;"",MATCH(DD$237:DD$304,DD$237:DD$304,0),""),ROW(DD$237:DD$304)-237)&gt;1,ROW(DD$237:DD$304)-237,""),ROW(A15))),"")</f>
        <v/>
      </c>
      <c r="DF267" s="468" t="str">
        <f t="array" ref="DF267">IF(DE267="","",MIN(IF(CZ$237:CZ$304=$DE267,DB$237:DB$304,"")))</f>
        <v/>
      </c>
      <c r="DG267" s="7" t="str">
        <f t="array" ref="DG267">IF(DE267="","",MIN(IF(CZ$237:CZ$304=$DE267,DC$237:DC$304,"")))</f>
        <v/>
      </c>
      <c r="DH267" s="7" t="str">
        <f>IF(ISNA(VLOOKUP(DD267,'JOURNÉE 1'!$C$124:$AC$149,24,FALSE)),"",VLOOKUP(DD267,'JOURNÉE 1'!$C$124:$AC$149,24,FALSE))</f>
        <v/>
      </c>
      <c r="DI267" s="7" t="str">
        <f>IF(ISNA(VLOOKUP(DD267,'JOURNÉE 1'!$C$124:$AP$149,35,FALSE)),"",VLOOKUP(DD267,'JOURNÉE 1'!$C$124:$AP$149,35,FALSE))</f>
        <v/>
      </c>
      <c r="DJ267" s="7" t="str">
        <f t="shared" si="24"/>
        <v/>
      </c>
      <c r="DK267" s="7" t="str">
        <f t="shared" si="25"/>
        <v/>
      </c>
      <c r="DL267" s="7" t="str">
        <f t="shared" si="26"/>
        <v/>
      </c>
      <c r="DM267" s="468" t="str">
        <f t="shared" si="27"/>
        <v/>
      </c>
      <c r="DN267" s="7" t="str">
        <f t="shared" si="28"/>
        <v/>
      </c>
      <c r="DO267" s="7"/>
      <c r="DP267" s="7"/>
      <c r="DQ267" s="7"/>
      <c r="DR267" s="11"/>
      <c r="DS267" s="475"/>
      <c r="DT267" s="7"/>
      <c r="DU267" s="7"/>
      <c r="DV267" s="7" t="str">
        <f>IF(DT267="","",IF(DT267=0,"",IF(DT267="AB","",RANK(DT267,$DT$9:$DT$151,1)+COUNTIF($DT$9:DT267,DT267)-1)))</f>
        <v/>
      </c>
      <c r="DW267" s="7"/>
      <c r="DX267" s="7"/>
      <c r="DY267" s="7"/>
      <c r="DZ267" s="7"/>
      <c r="EA267" s="7" t="str">
        <f>IF(DY267="","",IF(DY267=0,"",IF(DY267="AB","",RANK(DY267,$DY$9:$DY$151,1)+COUNTIF($DY$9:DY267,DY267)-1)))</f>
        <v/>
      </c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2:163" ht="15.75" customHeight="1" x14ac:dyDescent="0.4">
      <c r="B268" s="211"/>
      <c r="C268" s="587"/>
      <c r="D268" s="174"/>
      <c r="E268" s="175"/>
      <c r="F268" s="109"/>
      <c r="G268" s="176"/>
      <c r="H268" s="176"/>
      <c r="I268" s="1841"/>
      <c r="J268" s="588"/>
      <c r="K268" s="108"/>
      <c r="L268" s="108"/>
      <c r="M268" s="589"/>
      <c r="N268" s="589"/>
      <c r="O268" s="109"/>
      <c r="P268" s="589"/>
      <c r="Q268" s="1842" t="str">
        <f>IF(OR(ISBLANK(I268),I268="AB"),"",I268-$BE$5)</f>
        <v/>
      </c>
      <c r="R268" s="109"/>
      <c r="S268" s="108"/>
      <c r="T268" s="176"/>
      <c r="U268" s="176"/>
      <c r="V268" s="176"/>
      <c r="W268" s="178"/>
      <c r="X268" s="176"/>
      <c r="Y268" s="108"/>
      <c r="Z268" s="176"/>
      <c r="AA268" s="212"/>
      <c r="AB268" s="212"/>
      <c r="AC268" s="83" t="str">
        <f t="shared" si="108"/>
        <v/>
      </c>
      <c r="AD268" s="212"/>
      <c r="AE268" s="88" t="str">
        <f t="shared" si="109"/>
        <v/>
      </c>
      <c r="AF268" s="177"/>
      <c r="AG268" s="590"/>
      <c r="AH268" s="176"/>
      <c r="AI268" s="176"/>
      <c r="AJ268" s="176"/>
      <c r="AK268" s="176"/>
      <c r="AL268" s="180"/>
      <c r="AM268" s="109"/>
      <c r="AN268" s="109"/>
      <c r="AO268" s="179"/>
      <c r="AP268" s="108"/>
      <c r="AQ268" s="108"/>
      <c r="AR268" s="109"/>
      <c r="AS268" s="212"/>
      <c r="AT268" s="882"/>
      <c r="AU268" s="176"/>
      <c r="AV268" s="212"/>
      <c r="AW268" s="212"/>
      <c r="AX268" s="212"/>
      <c r="AY268" s="262"/>
      <c r="AZ268" s="552"/>
      <c r="BA268" s="526"/>
      <c r="BB268" s="591"/>
      <c r="BC268" s="570"/>
      <c r="BD268" s="576"/>
      <c r="BE268" s="356" t="str">
        <f t="shared" si="110"/>
        <v/>
      </c>
      <c r="BF268" s="357"/>
      <c r="BG268" s="11"/>
      <c r="BH268" s="7"/>
      <c r="BI268" s="7"/>
      <c r="BJ268" s="7"/>
      <c r="BK268" s="558"/>
      <c r="BL268" s="11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475" t="str">
        <f>IF('JOURNÉE 1'!C268=0,"",'JOURNÉE 1'!C268)</f>
        <v/>
      </c>
      <c r="BZ268" s="7">
        <v>260</v>
      </c>
      <c r="CA268" s="1445" t="s">
        <v>795</v>
      </c>
      <c r="CB268" s="1446">
        <v>12</v>
      </c>
      <c r="CC268" s="1447" t="s">
        <v>796</v>
      </c>
      <c r="CD268" s="17" t="s">
        <v>784</v>
      </c>
      <c r="CE268" s="882" t="str">
        <f t="shared" si="111"/>
        <v>MAX2</v>
      </c>
      <c r="CF268" s="878" t="s">
        <v>788</v>
      </c>
      <c r="CG268" s="7"/>
      <c r="CH268" s="94"/>
      <c r="CI268" s="1301" t="str">
        <f>IF(ISNA(VLOOKUP(CA268,'JOURNÉE 1'!$C$10:$AC$257,27,FALSE)),"",VLOOKUP(CA268,'JOURNÉE 1'!$C$10:$AC$257,27,FALSE))</f>
        <v/>
      </c>
      <c r="CJ268" s="465" t="str">
        <f>IF(ISNA(VLOOKUP(CA268,'JOURNÉE 2'!$C$10:$V$259,20,FALSE)),"",VLOOKUP(CA268,'JOURNÉE 2'!$C$10:$V$259,20,FALSE))</f>
        <v/>
      </c>
      <c r="CK268" s="1263" t="str">
        <f t="shared" si="48"/>
        <v/>
      </c>
      <c r="CL268" s="1266" t="s">
        <v>2029</v>
      </c>
      <c r="CM268" s="476" t="s">
        <v>2029</v>
      </c>
      <c r="CN268" s="476" t="s">
        <v>2029</v>
      </c>
      <c r="CO268" s="476" t="s">
        <v>2029</v>
      </c>
      <c r="CP268" s="476"/>
      <c r="CQ268" s="476"/>
      <c r="CR268" s="476"/>
      <c r="CS268" s="476"/>
      <c r="CT268" s="476"/>
      <c r="CU268" s="477"/>
      <c r="CV268" s="476"/>
      <c r="CW268" s="1270"/>
      <c r="CX268" s="11"/>
      <c r="CY268" s="1551"/>
      <c r="CZ268" s="7" t="str">
        <f>IF('JOURNÉE 1'!C139="","",'JOURNÉE 1'!C139)</f>
        <v/>
      </c>
      <c r="DA268" s="7" t="str">
        <f t="shared" si="84"/>
        <v/>
      </c>
      <c r="DB268" s="7" t="str">
        <f>IF('JOURNÉE 1'!AC139=0,"",'JOURNÉE 1'!AC139)</f>
        <v/>
      </c>
      <c r="DC268" s="7" t="str">
        <f>IF('JOURNÉE 1'!AP139=0,"",'JOURNÉE 1'!AP139)</f>
        <v/>
      </c>
      <c r="DD268" s="17" t="str">
        <f>IF(ISNA(VLOOKUP(BY138,'JOURNÉE 2'!$C$124:$AJ$149,1,FALSE)),"",VLOOKUP(BY138,'JOURNÉE 2'!$C$124:$AJ$149,1,FALSE))</f>
        <v/>
      </c>
      <c r="DE268" s="7" t="str">
        <f t="array" ref="DE268">IFERROR(INDEX(DD$237:DD$278,SMALL(IF(FREQUENCY(IF(DD$237:DD$304&lt;&gt;"",MATCH(DD$237:DD$304,DD$237:DD$304,0),""),ROW(DD$237:DD$304)-237)&gt;1,ROW(DD$237:DD$304)-237,""),ROW(A16))),"")</f>
        <v/>
      </c>
      <c r="DF268" s="468" t="str">
        <f t="array" ref="DF268">IF(DE268="","",MIN(IF(CZ$237:CZ$304=$DE268,DB$237:DB$304,"")))</f>
        <v/>
      </c>
      <c r="DG268" s="7" t="str">
        <f t="array" ref="DG268">IF(DE268="","",MIN(IF(CZ$237:CZ$304=$DE268,DC$237:DC$304,"")))</f>
        <v/>
      </c>
      <c r="DH268" s="7" t="str">
        <f>IF(ISNA(VLOOKUP(DD268,'JOURNÉE 1'!$C$124:$AC$149,24,FALSE)),"",VLOOKUP(DD268,'JOURNÉE 1'!$C$124:$AC$149,24,FALSE))</f>
        <v/>
      </c>
      <c r="DI268" s="7" t="str">
        <f>IF(ISNA(VLOOKUP(DD268,'JOURNÉE 1'!$C$124:$AP$149,35,FALSE)),"",VLOOKUP(DD268,'JOURNÉE 1'!$C$124:$AP$149,35,FALSE))</f>
        <v/>
      </c>
      <c r="DJ268" s="7" t="str">
        <f t="shared" si="24"/>
        <v/>
      </c>
      <c r="DK268" s="7" t="str">
        <f t="shared" si="25"/>
        <v/>
      </c>
      <c r="DL268" s="7" t="str">
        <f t="shared" si="26"/>
        <v/>
      </c>
      <c r="DM268" s="468" t="str">
        <f t="shared" si="27"/>
        <v/>
      </c>
      <c r="DN268" s="7" t="str">
        <f t="shared" si="28"/>
        <v/>
      </c>
      <c r="DO268" s="7"/>
      <c r="DP268" s="7"/>
      <c r="DQ268" s="7"/>
      <c r="DR268" s="11"/>
      <c r="DS268" s="475"/>
      <c r="DT268" s="7"/>
      <c r="DU268" s="7"/>
      <c r="DV268" s="7" t="str">
        <f>IF(DT268="","",IF(DT268=0,"",IF(DT268="AB","",RANK(DT268,$DT$9:$DT$151,1)+COUNTIF($DT$9:DT268,DT268)-1)))</f>
        <v/>
      </c>
      <c r="DW268" s="7"/>
      <c r="DX268" s="7"/>
      <c r="DY268" s="7"/>
      <c r="DZ268" s="7"/>
      <c r="EA268" s="7" t="str">
        <f>IF(DY268="","",IF(DY268=0,"",IF(DY268="AB","",RANK(DY268,$DY$9:$DY$151,1)+COUNTIF($DY$9:DY268,DY268)-1)))</f>
        <v/>
      </c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2:163" ht="15.75" customHeight="1" thickBot="1" x14ac:dyDescent="0.45">
      <c r="B269" s="184"/>
      <c r="C269" s="577"/>
      <c r="D269" s="215"/>
      <c r="E269" s="359"/>
      <c r="F269" s="99"/>
      <c r="G269" s="100"/>
      <c r="H269" s="100"/>
      <c r="I269" s="1839"/>
      <c r="J269" s="185"/>
      <c r="K269" s="578"/>
      <c r="L269" s="578"/>
      <c r="M269" s="360"/>
      <c r="N269" s="360"/>
      <c r="O269" s="99"/>
      <c r="P269" s="360"/>
      <c r="Q269" s="1816"/>
      <c r="R269" s="99"/>
      <c r="S269" s="187"/>
      <c r="T269" s="100"/>
      <c r="U269" s="100"/>
      <c r="V269" s="100"/>
      <c r="W269" s="188"/>
      <c r="X269" s="100"/>
      <c r="Y269" s="187"/>
      <c r="Z269" s="100"/>
      <c r="AA269" s="110"/>
      <c r="AB269" s="110"/>
      <c r="AC269" s="83" t="str">
        <f t="shared" si="108"/>
        <v/>
      </c>
      <c r="AD269" s="110"/>
      <c r="AE269" s="99" t="str">
        <f t="shared" si="109"/>
        <v/>
      </c>
      <c r="AF269" s="111"/>
      <c r="AG269" s="363"/>
      <c r="AH269" s="100"/>
      <c r="AI269" s="100"/>
      <c r="AJ269" s="100"/>
      <c r="AK269" s="100"/>
      <c r="AL269" s="189"/>
      <c r="AM269" s="99"/>
      <c r="AN269" s="99"/>
      <c r="AO269" s="186"/>
      <c r="AP269" s="187"/>
      <c r="AQ269" s="187"/>
      <c r="AR269" s="99"/>
      <c r="AS269" s="110"/>
      <c r="AT269" s="882"/>
      <c r="AU269" s="100"/>
      <c r="AV269" s="110"/>
      <c r="AW269" s="110"/>
      <c r="AX269" s="110"/>
      <c r="AY269" s="488"/>
      <c r="AZ269" s="567"/>
      <c r="BA269" s="364"/>
      <c r="BB269" s="112"/>
      <c r="BC269" s="570"/>
      <c r="BD269" s="571"/>
      <c r="BE269" s="365" t="str">
        <f t="shared" si="110"/>
        <v/>
      </c>
      <c r="BF269" s="366"/>
      <c r="BG269" s="11"/>
      <c r="BH269" s="7"/>
      <c r="BI269" s="7"/>
      <c r="BJ269" s="7"/>
      <c r="BK269" s="558"/>
      <c r="BL269" s="11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475" t="str">
        <f>IF('JOURNÉE 1'!C269=0,"",'JOURNÉE 1'!C269)</f>
        <v/>
      </c>
      <c r="BZ269" s="7">
        <v>261</v>
      </c>
      <c r="CA269" s="1445" t="s">
        <v>112</v>
      </c>
      <c r="CB269" s="1446">
        <v>11.9</v>
      </c>
      <c r="CC269" s="1447" t="s">
        <v>797</v>
      </c>
      <c r="CD269" s="17" t="s">
        <v>784</v>
      </c>
      <c r="CE269" s="882" t="str">
        <f t="shared" si="111"/>
        <v>MAX2</v>
      </c>
      <c r="CF269" s="878" t="s">
        <v>790</v>
      </c>
      <c r="CG269" s="7"/>
      <c r="CH269" s="94"/>
      <c r="CI269" s="1301" t="str">
        <f>IF(ISNA(VLOOKUP(CA269,'JOURNÉE 1'!$C$10:$AC$257,27,FALSE)),"",VLOOKUP(CA269,'JOURNÉE 1'!$C$10:$AC$257,27,FALSE))</f>
        <v/>
      </c>
      <c r="CJ269" s="465" t="str">
        <f>IF(ISNA(VLOOKUP(CA269,'JOURNÉE 2'!$C$10:$V$259,20,FALSE)),"",VLOOKUP(CA269,'JOURNÉE 2'!$C$10:$V$259,20,FALSE))</f>
        <v/>
      </c>
      <c r="CK269" s="1263" t="str">
        <f t="shared" si="48"/>
        <v/>
      </c>
      <c r="CL269" s="1266" t="s">
        <v>2029</v>
      </c>
      <c r="CM269" s="476" t="s">
        <v>2029</v>
      </c>
      <c r="CN269" s="476" t="s">
        <v>2029</v>
      </c>
      <c r="CO269" s="476" t="s">
        <v>2029</v>
      </c>
      <c r="CP269" s="476"/>
      <c r="CQ269" s="476"/>
      <c r="CR269" s="476"/>
      <c r="CS269" s="476"/>
      <c r="CT269" s="476"/>
      <c r="CU269" s="477"/>
      <c r="CV269" s="476"/>
      <c r="CW269" s="1270"/>
      <c r="CX269" s="11"/>
      <c r="CY269" s="1551"/>
      <c r="CZ269" s="7" t="str">
        <f>IF('JOURNÉE 1'!C140="","",'JOURNÉE 1'!C140)</f>
        <v/>
      </c>
      <c r="DA269" s="7" t="str">
        <f t="shared" si="84"/>
        <v/>
      </c>
      <c r="DB269" s="7" t="str">
        <f>IF('JOURNÉE 1'!AC140=0,"",'JOURNÉE 1'!AC140)</f>
        <v/>
      </c>
      <c r="DC269" s="7" t="str">
        <f>IF('JOURNÉE 1'!AP140=0,"",'JOURNÉE 1'!AP140)</f>
        <v/>
      </c>
      <c r="DD269" s="17" t="str">
        <f>IF(ISNA(VLOOKUP(BY139,'JOURNÉE 2'!$C$124:$AJ$149,1,FALSE)),"",VLOOKUP(BY139,'JOURNÉE 2'!$C$124:$AJ$149,1,FALSE))</f>
        <v/>
      </c>
      <c r="DE269" s="7" t="str">
        <f t="array" ref="DE269">IFERROR(INDEX(DD$237:DD$278,SMALL(IF(FREQUENCY(IF(DD$237:DD$304&lt;&gt;"",MATCH(DD$237:DD$304,DD$237:DD$304,0),""),ROW(DD$237:DD$304)-237)&gt;1,ROW(DD$237:DD$304)-237,""),ROW(A17))),"")</f>
        <v/>
      </c>
      <c r="DF269" s="468" t="str">
        <f t="array" ref="DF269">IF(DE269="","",MIN(IF(CZ$237:CZ$304=$DE269,DB$237:DB$304,"")))</f>
        <v/>
      </c>
      <c r="DG269" s="7" t="str">
        <f t="array" ref="DG269">IF(DE269="","",MIN(IF(CZ$237:CZ$304=$DE269,DC$237:DC$304,"")))</f>
        <v/>
      </c>
      <c r="DH269" s="7" t="str">
        <f>IF(ISNA(VLOOKUP(DD269,'JOURNÉE 1'!$C$124:$AC$149,24,FALSE)),"",VLOOKUP(DD269,'JOURNÉE 1'!$C$124:$AC$149,24,FALSE))</f>
        <v/>
      </c>
      <c r="DI269" s="7" t="str">
        <f>IF(ISNA(VLOOKUP(DD269,'JOURNÉE 1'!$C$124:$AP$149,35,FALSE)),"",VLOOKUP(DD269,'JOURNÉE 1'!$C$124:$AP$149,35,FALSE))</f>
        <v/>
      </c>
      <c r="DJ269" s="7" t="str">
        <f t="shared" si="24"/>
        <v/>
      </c>
      <c r="DK269" s="7" t="str">
        <f t="shared" si="25"/>
        <v/>
      </c>
      <c r="DL269" s="7" t="str">
        <f t="shared" si="26"/>
        <v/>
      </c>
      <c r="DM269" s="468" t="str">
        <f t="shared" si="27"/>
        <v/>
      </c>
      <c r="DN269" s="7" t="str">
        <f t="shared" si="28"/>
        <v/>
      </c>
      <c r="DO269" s="7"/>
      <c r="DP269" s="7"/>
      <c r="DQ269" s="7"/>
      <c r="DR269" s="11"/>
      <c r="DS269" s="475"/>
      <c r="DT269" s="7"/>
      <c r="DU269" s="7"/>
      <c r="DV269" s="7" t="str">
        <f>IF(DT269="","",IF(DT269=0,"",IF(DT269="AB","",RANK(DT269,$DT$9:$DT$151,1)+COUNTIF($DT$9:DT269,DT269)-1)))</f>
        <v/>
      </c>
      <c r="DW269" s="7"/>
      <c r="DX269" s="7"/>
      <c r="DY269" s="7"/>
      <c r="DZ269" s="7"/>
      <c r="EA269" s="7" t="str">
        <f>IF(DY269="","",IF(DY269=0,"",IF(DY269="AB","",RANK(DY269,$DY$9:$DY$151,1)+COUNTIF($DY$9:DY269,DY269)-1)))</f>
        <v/>
      </c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</row>
    <row r="270" spans="2:163" ht="15.75" customHeight="1" x14ac:dyDescent="0.4">
      <c r="B270" s="518"/>
      <c r="C270" s="579"/>
      <c r="D270" s="580"/>
      <c r="E270" s="581"/>
      <c r="F270" s="266"/>
      <c r="G270" s="199"/>
      <c r="H270" s="199"/>
      <c r="I270" s="1838"/>
      <c r="J270" s="544"/>
      <c r="K270" s="197"/>
      <c r="L270" s="197"/>
      <c r="M270" s="542"/>
      <c r="N270" s="542"/>
      <c r="O270" s="266"/>
      <c r="P270" s="542"/>
      <c r="Q270" s="1843" t="str">
        <f>IF(OR(ISBLANK(I270),I270="AB"),"",I270-$BE$5)</f>
        <v/>
      </c>
      <c r="R270" s="266"/>
      <c r="S270" s="197"/>
      <c r="T270" s="199"/>
      <c r="U270" s="199"/>
      <c r="V270" s="199"/>
      <c r="W270" s="547"/>
      <c r="X270" s="199"/>
      <c r="Y270" s="197"/>
      <c r="Z270" s="199"/>
      <c r="AA270" s="456"/>
      <c r="AB270" s="456"/>
      <c r="AC270" s="83" t="str">
        <f t="shared" si="108"/>
        <v/>
      </c>
      <c r="AD270" s="456"/>
      <c r="AE270" s="118" t="str">
        <f t="shared" si="109"/>
        <v/>
      </c>
      <c r="AF270" s="198"/>
      <c r="AG270" s="550"/>
      <c r="AH270" s="199"/>
      <c r="AI270" s="199"/>
      <c r="AJ270" s="199"/>
      <c r="AK270" s="199"/>
      <c r="AL270" s="268"/>
      <c r="AM270" s="266"/>
      <c r="AN270" s="266"/>
      <c r="AO270" s="196"/>
      <c r="AP270" s="197"/>
      <c r="AQ270" s="197"/>
      <c r="AR270" s="261"/>
      <c r="AS270" s="551"/>
      <c r="AT270" s="882"/>
      <c r="AU270" s="552"/>
      <c r="AV270" s="551"/>
      <c r="AW270" s="551"/>
      <c r="AX270" s="551"/>
      <c r="AY270" s="262"/>
      <c r="AZ270" s="552"/>
      <c r="BA270" s="553"/>
      <c r="BB270" s="554"/>
      <c r="BC270" s="570"/>
      <c r="BD270" s="576"/>
      <c r="BE270" s="582" t="str">
        <f t="shared" si="110"/>
        <v/>
      </c>
      <c r="BF270" s="539"/>
      <c r="BG270" s="11"/>
      <c r="BH270" s="7"/>
      <c r="BI270" s="7"/>
      <c r="BJ270" s="7"/>
      <c r="BK270" s="558"/>
      <c r="BL270" s="11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475" t="str">
        <f>IF('JOURNÉE 1'!C270=0,"",'JOURNÉE 1'!C270)</f>
        <v/>
      </c>
      <c r="BZ270" s="7">
        <v>262</v>
      </c>
      <c r="CA270" s="1445" t="s">
        <v>798</v>
      </c>
      <c r="CB270" s="1446">
        <v>33.200000000000003</v>
      </c>
      <c r="CC270" s="1447" t="s">
        <v>2019</v>
      </c>
      <c r="CD270" s="17" t="s">
        <v>784</v>
      </c>
      <c r="CE270" s="882" t="str">
        <f t="shared" si="111"/>
        <v>MAX3</v>
      </c>
      <c r="CF270" s="878" t="s">
        <v>791</v>
      </c>
      <c r="CG270" s="7"/>
      <c r="CH270" s="94"/>
      <c r="CI270" s="1301" t="str">
        <f>IF(ISNA(VLOOKUP(CA270,'JOURNÉE 1'!$C$10:$AC$257,27,FALSE)),"",VLOOKUP(CA270,'JOURNÉE 1'!$C$10:$AC$257,27,FALSE))</f>
        <v/>
      </c>
      <c r="CJ270" s="465" t="str">
        <f>IF(ISNA(VLOOKUP(CA270,'JOURNÉE 2'!$C$10:$V$259,20,FALSE)),"",VLOOKUP(CA270,'JOURNÉE 2'!$C$10:$V$259,20,FALSE))</f>
        <v/>
      </c>
      <c r="CK270" s="1263" t="str">
        <f t="shared" si="48"/>
        <v/>
      </c>
      <c r="CL270" s="1266" t="s">
        <v>2029</v>
      </c>
      <c r="CM270" s="476" t="s">
        <v>2029</v>
      </c>
      <c r="CN270" s="476" t="s">
        <v>2029</v>
      </c>
      <c r="CO270" s="476" t="s">
        <v>2029</v>
      </c>
      <c r="CP270" s="476"/>
      <c r="CQ270" s="476"/>
      <c r="CR270" s="476"/>
      <c r="CS270" s="476"/>
      <c r="CT270" s="476"/>
      <c r="CU270" s="477"/>
      <c r="CV270" s="476"/>
      <c r="CW270" s="1270"/>
      <c r="CX270" s="11"/>
      <c r="CY270" s="1551"/>
      <c r="CZ270" s="7" t="str">
        <f>IF('JOURNÉE 1'!C141="","",'JOURNÉE 1'!C141)</f>
        <v/>
      </c>
      <c r="DA270" s="7" t="str">
        <f t="shared" si="84"/>
        <v/>
      </c>
      <c r="DB270" s="7" t="str">
        <f>IF('JOURNÉE 1'!AC141=0,"",'JOURNÉE 1'!AC141)</f>
        <v/>
      </c>
      <c r="DC270" s="7" t="str">
        <f>IF('JOURNÉE 1'!AP141=0,"",'JOURNÉE 1'!AP141)</f>
        <v/>
      </c>
      <c r="DD270" s="17" t="str">
        <f>IF(ISNA(VLOOKUP(BY140,'JOURNÉE 2'!$C$124:$AJ$149,1,FALSE)),"",VLOOKUP(BY140,'JOURNÉE 2'!$C$124:$AJ$149,1,FALSE))</f>
        <v/>
      </c>
      <c r="DE270" s="7" t="str">
        <f t="array" ref="DE270">IFERROR(INDEX(DD$237:DD$278,SMALL(IF(FREQUENCY(IF(DD$237:DD$304&lt;&gt;"",MATCH(DD$237:DD$304,DD$237:DD$304,0),""),ROW(DD$237:DD$304)-237)&gt;1,ROW(DD$237:DD$304)-237,""),ROW(A18))),"")</f>
        <v/>
      </c>
      <c r="DF270" s="468" t="str">
        <f t="array" ref="DF270">IF(DE270="","",MIN(IF(CZ$237:CZ$304=$DE270,DB$237:DB$304,"")))</f>
        <v/>
      </c>
      <c r="DG270" s="7" t="str">
        <f t="array" ref="DG270">IF(DE270="","",MIN(IF(CZ$237:CZ$304=$DE270,DC$237:DC$304,"")))</f>
        <v/>
      </c>
      <c r="DH270" s="7" t="str">
        <f>IF(ISNA(VLOOKUP(DD270,'JOURNÉE 1'!$C$124:$AC$149,24,FALSE)),"",VLOOKUP(DD270,'JOURNÉE 1'!$C$124:$AC$149,24,FALSE))</f>
        <v/>
      </c>
      <c r="DI270" s="7" t="str">
        <f>IF(ISNA(VLOOKUP(DD270,'JOURNÉE 1'!$C$124:$AP$149,35,FALSE)),"",VLOOKUP(DD270,'JOURNÉE 1'!$C$124:$AP$149,35,FALSE))</f>
        <v/>
      </c>
      <c r="DJ270" s="7" t="str">
        <f t="shared" si="24"/>
        <v/>
      </c>
      <c r="DK270" s="7" t="str">
        <f t="shared" si="25"/>
        <v/>
      </c>
      <c r="DL270" s="7" t="str">
        <f t="shared" si="26"/>
        <v/>
      </c>
      <c r="DM270" s="468" t="str">
        <f t="shared" si="27"/>
        <v/>
      </c>
      <c r="DN270" s="7" t="str">
        <f t="shared" si="28"/>
        <v/>
      </c>
      <c r="DO270" s="7"/>
      <c r="DP270" s="7"/>
      <c r="DQ270" s="7"/>
      <c r="DR270" s="11"/>
      <c r="DS270" s="475"/>
      <c r="DT270" s="7"/>
      <c r="DU270" s="7"/>
      <c r="DV270" s="7" t="str">
        <f>IF(DT270="","",IF(DT270=0,"",IF(DT270="AB","",RANK(DT270,$DT$9:$DT$151,1)+COUNTIF($DT$9:DT270,DT270)-1)))</f>
        <v/>
      </c>
      <c r="DW270" s="7"/>
      <c r="DX270" s="7"/>
      <c r="DY270" s="7"/>
      <c r="DZ270" s="7"/>
      <c r="EA270" s="7" t="str">
        <f>IF(DY270="","",IF(DY270=0,"",IF(DY270="AB","",RANK(DY270,$DY$9:$DY$151,1)+COUNTIF($DY$9:DY270,DY270)-1)))</f>
        <v/>
      </c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</row>
    <row r="271" spans="2:163" ht="15.75" customHeight="1" thickBot="1" x14ac:dyDescent="0.45">
      <c r="B271" s="503"/>
      <c r="C271" s="583"/>
      <c r="D271" s="584"/>
      <c r="E271" s="585"/>
      <c r="F271" s="101"/>
      <c r="G271" s="209"/>
      <c r="H271" s="209"/>
      <c r="I271" s="1839"/>
      <c r="J271" s="159"/>
      <c r="K271" s="564"/>
      <c r="L271" s="564"/>
      <c r="M271" s="562"/>
      <c r="N271" s="562"/>
      <c r="O271" s="101"/>
      <c r="P271" s="562"/>
      <c r="Q271" s="1816"/>
      <c r="R271" s="101"/>
      <c r="S271" s="208"/>
      <c r="T271" s="209"/>
      <c r="U271" s="209"/>
      <c r="V271" s="209"/>
      <c r="W271" s="565"/>
      <c r="X271" s="209"/>
      <c r="Y271" s="208"/>
      <c r="Z271" s="209"/>
      <c r="AA271" s="509"/>
      <c r="AB271" s="509"/>
      <c r="AC271" s="83" t="str">
        <f t="shared" si="108"/>
        <v/>
      </c>
      <c r="AD271" s="509"/>
      <c r="AE271" s="101" t="str">
        <f t="shared" si="109"/>
        <v/>
      </c>
      <c r="AF271" s="148"/>
      <c r="AG271" s="566"/>
      <c r="AH271" s="209"/>
      <c r="AI271" s="209"/>
      <c r="AJ271" s="209"/>
      <c r="AK271" s="209"/>
      <c r="AL271" s="532"/>
      <c r="AM271" s="101"/>
      <c r="AN271" s="101"/>
      <c r="AO271" s="207"/>
      <c r="AP271" s="208"/>
      <c r="AQ271" s="208"/>
      <c r="AR271" s="283"/>
      <c r="AS271" s="330"/>
      <c r="AT271" s="882"/>
      <c r="AU271" s="567"/>
      <c r="AV271" s="330"/>
      <c r="AW271" s="330"/>
      <c r="AX271" s="330"/>
      <c r="AY271" s="488"/>
      <c r="AZ271" s="567"/>
      <c r="BA271" s="568"/>
      <c r="BB271" s="569"/>
      <c r="BC271" s="570"/>
      <c r="BD271" s="571"/>
      <c r="BE271" s="586" t="str">
        <f t="shared" si="110"/>
        <v/>
      </c>
      <c r="BF271" s="559"/>
      <c r="BG271" s="11"/>
      <c r="BH271" s="7"/>
      <c r="BI271" s="7"/>
      <c r="BJ271" s="7"/>
      <c r="BK271" s="558"/>
      <c r="BL271" s="11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475" t="str">
        <f>IF('JOURNÉE 1'!C271=0,"",'JOURNÉE 1'!C271)</f>
        <v/>
      </c>
      <c r="BZ271" s="7">
        <v>263</v>
      </c>
      <c r="CA271" s="1445" t="s">
        <v>251</v>
      </c>
      <c r="CB271" s="1446">
        <v>10</v>
      </c>
      <c r="CC271" s="1447" t="s">
        <v>799</v>
      </c>
      <c r="CD271" s="17" t="s">
        <v>784</v>
      </c>
      <c r="CE271" s="882" t="str">
        <f t="shared" si="111"/>
        <v>MAX2</v>
      </c>
      <c r="CF271" s="878" t="s">
        <v>135</v>
      </c>
      <c r="CG271" s="7"/>
      <c r="CH271" s="94"/>
      <c r="CI271" s="1301">
        <f>IF(ISNA(VLOOKUP(CA271,'JOURNÉE 1'!$C$10:$AC$257,27,FALSE)),"",VLOOKUP(CA271,'JOURNÉE 1'!$C$10:$AC$257,27,FALSE))</f>
        <v>75</v>
      </c>
      <c r="CJ271" s="465" t="str">
        <f>IF(ISNA(VLOOKUP(CA271,'JOURNÉE 2'!$C$10:$V$259,20,FALSE)),"",VLOOKUP(CA271,'JOURNÉE 2'!$C$10:$V$259,20,FALSE))</f>
        <v/>
      </c>
      <c r="CK271" s="1263">
        <f t="shared" si="48"/>
        <v>75</v>
      </c>
      <c r="CL271" s="1266">
        <v>79</v>
      </c>
      <c r="CM271" s="476">
        <v>75</v>
      </c>
      <c r="CN271" s="476">
        <v>85</v>
      </c>
      <c r="CO271" s="476">
        <v>75</v>
      </c>
      <c r="CP271" s="476"/>
      <c r="CQ271" s="476"/>
      <c r="CR271" s="476"/>
      <c r="CS271" s="476"/>
      <c r="CT271" s="476"/>
      <c r="CU271" s="477"/>
      <c r="CV271" s="476"/>
      <c r="CW271" s="1270"/>
      <c r="CX271" s="11"/>
      <c r="CY271" s="1551"/>
      <c r="CZ271" s="7" t="str">
        <f>IF('JOURNÉE 1'!C142="","",'JOURNÉE 1'!C142)</f>
        <v/>
      </c>
      <c r="DA271" s="7" t="str">
        <f t="shared" si="84"/>
        <v/>
      </c>
      <c r="DB271" s="7" t="str">
        <f>IF('JOURNÉE 1'!AC142=0,"",'JOURNÉE 1'!AC142)</f>
        <v/>
      </c>
      <c r="DC271" s="7" t="str">
        <f>IF('JOURNÉE 1'!AP142=0,"",'JOURNÉE 1'!AP142)</f>
        <v/>
      </c>
      <c r="DD271" s="17" t="str">
        <f>IF(ISNA(VLOOKUP(BY141,'JOURNÉE 2'!$C$124:$AJ$149,1,FALSE)),"",VLOOKUP(BY141,'JOURNÉE 2'!$C$124:$AJ$149,1,FALSE))</f>
        <v/>
      </c>
      <c r="DE271" s="7" t="str">
        <f t="array" ref="DE271">IFERROR(INDEX(DD$237:DD$278,SMALL(IF(FREQUENCY(IF(DD$237:DD$304&lt;&gt;"",MATCH(DD$237:DD$304,DD$237:DD$304,0),""),ROW(DD$237:DD$304)-237)&gt;1,ROW(DD$237:DD$304)-237,""),ROW(A19))),"")</f>
        <v/>
      </c>
      <c r="DF271" s="468" t="str">
        <f t="array" ref="DF271">IF(DE271="","",MIN(IF(CZ$237:CZ$304=$DE271,DB$237:DB$304,"")))</f>
        <v/>
      </c>
      <c r="DG271" s="7" t="str">
        <f t="array" ref="DG271">IF(DE271="","",MIN(IF(CZ$237:CZ$304=$DE271,DC$237:DC$304,"")))</f>
        <v/>
      </c>
      <c r="DH271" s="7" t="str">
        <f>IF(ISNA(VLOOKUP(DD271,'JOURNÉE 1'!$C$124:$AC$149,24,FALSE)),"",VLOOKUP(DD271,'JOURNÉE 1'!$C$124:$AC$149,24,FALSE))</f>
        <v/>
      </c>
      <c r="DI271" s="7" t="str">
        <f>IF(ISNA(VLOOKUP(DD271,'JOURNÉE 1'!$C$124:$AP$149,35,FALSE)),"",VLOOKUP(DD271,'JOURNÉE 1'!$C$124:$AP$149,35,FALSE))</f>
        <v/>
      </c>
      <c r="DJ271" s="7" t="str">
        <f t="shared" si="24"/>
        <v/>
      </c>
      <c r="DK271" s="7" t="str">
        <f t="shared" si="25"/>
        <v/>
      </c>
      <c r="DL271" s="7" t="str">
        <f t="shared" si="26"/>
        <v/>
      </c>
      <c r="DM271" s="468" t="str">
        <f t="shared" si="27"/>
        <v/>
      </c>
      <c r="DN271" s="7" t="str">
        <f t="shared" si="28"/>
        <v/>
      </c>
      <c r="DO271" s="7"/>
      <c r="DP271" s="7"/>
      <c r="DQ271" s="7"/>
      <c r="DR271" s="11"/>
      <c r="DS271" s="475"/>
      <c r="DT271" s="7"/>
      <c r="DU271" s="7"/>
      <c r="DV271" s="7" t="str">
        <f>IF(DT271="","",IF(DT271=0,"",IF(DT271="AB","",RANK(DT271,$DT$9:$DT$151,1)+COUNTIF($DT$9:DT271,DT271)-1)))</f>
        <v/>
      </c>
      <c r="DW271" s="7"/>
      <c r="DX271" s="7"/>
      <c r="DY271" s="7"/>
      <c r="DZ271" s="7"/>
      <c r="EA271" s="7" t="str">
        <f>IF(DY271="","",IF(DY271=0,"",IF(DY271="AB","",RANK(DY271,$DY$9:$DY$151,1)+COUNTIF($DY$9:DY271,DY271)-1)))</f>
        <v/>
      </c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</row>
    <row r="272" spans="2:163" ht="15.75" customHeight="1" x14ac:dyDescent="0.4">
      <c r="B272" s="1819"/>
      <c r="C272" s="592"/>
      <c r="D272" s="593"/>
      <c r="E272" s="593"/>
      <c r="F272" s="88"/>
      <c r="G272" s="282"/>
      <c r="H272" s="282"/>
      <c r="I272" s="1840"/>
      <c r="J272" s="149"/>
      <c r="K272" s="89"/>
      <c r="L272" s="89"/>
      <c r="M272" s="348"/>
      <c r="N272" s="348"/>
      <c r="O272" s="88"/>
      <c r="P272" s="348"/>
      <c r="Q272" s="1842" t="str">
        <f>IF(OR(ISBLANK(I272),I272="AB"),"",I272-$BE$5)</f>
        <v/>
      </c>
      <c r="R272" s="88"/>
      <c r="S272" s="89"/>
      <c r="T272" s="149"/>
      <c r="U272" s="149"/>
      <c r="V272" s="149"/>
      <c r="W272" s="574"/>
      <c r="X272" s="149"/>
      <c r="Y272" s="84"/>
      <c r="Z272" s="158"/>
      <c r="AA272" s="482"/>
      <c r="AB272" s="482"/>
      <c r="AC272" s="83" t="str">
        <f t="shared" si="108"/>
        <v/>
      </c>
      <c r="AD272" s="482"/>
      <c r="AE272" s="88" t="str">
        <f t="shared" si="109"/>
        <v/>
      </c>
      <c r="AF272" s="351"/>
      <c r="AG272" s="352"/>
      <c r="AH272" s="149"/>
      <c r="AI272" s="149"/>
      <c r="AJ272" s="149"/>
      <c r="AK272" s="149"/>
      <c r="AL272" s="353"/>
      <c r="AM272" s="88"/>
      <c r="AN272" s="88"/>
      <c r="AO272" s="349"/>
      <c r="AP272" s="89"/>
      <c r="AQ272" s="89"/>
      <c r="AR272" s="284"/>
      <c r="AS272" s="285"/>
      <c r="AT272" s="882"/>
      <c r="AU272" s="575"/>
      <c r="AV272" s="285"/>
      <c r="AW272" s="285"/>
      <c r="AX272" s="285"/>
      <c r="AY272" s="327"/>
      <c r="AZ272" s="575"/>
      <c r="BA272" s="594"/>
      <c r="BB272" s="576"/>
      <c r="BC272" s="570"/>
      <c r="BD272" s="576"/>
      <c r="BE272" s="356" t="str">
        <f t="shared" si="110"/>
        <v/>
      </c>
      <c r="BF272" s="357"/>
      <c r="BG272" s="11"/>
      <c r="BH272" s="7"/>
      <c r="BI272" s="7"/>
      <c r="BJ272" s="7"/>
      <c r="BK272" s="7"/>
      <c r="BL272" s="11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475" t="str">
        <f>IF('JOURNÉE 1'!C272=0,"",'JOURNÉE 1'!C272)</f>
        <v/>
      </c>
      <c r="BZ272" s="7">
        <v>264</v>
      </c>
      <c r="CA272" s="1445" t="s">
        <v>258</v>
      </c>
      <c r="CB272" s="1446">
        <v>4.5</v>
      </c>
      <c r="CC272" s="1447" t="s">
        <v>2006</v>
      </c>
      <c r="CD272" s="17" t="s">
        <v>784</v>
      </c>
      <c r="CE272" s="882" t="str">
        <f t="shared" si="111"/>
        <v>MAX1</v>
      </c>
      <c r="CF272" s="878" t="s">
        <v>793</v>
      </c>
      <c r="CG272" s="7"/>
      <c r="CH272" s="94"/>
      <c r="CI272" s="1301" t="str">
        <f>IF(ISNA(VLOOKUP(CA272,'JOURNÉE 1'!$C$10:$AC$257,27,FALSE)),"",VLOOKUP(CA272,'JOURNÉE 1'!$C$10:$AC$257,27,FALSE))</f>
        <v/>
      </c>
      <c r="CJ272" s="465" t="str">
        <f>IF(ISNA(VLOOKUP(CA272,'JOURNÉE 2'!$C$10:$V$259,20,FALSE)),"",VLOOKUP(CA272,'JOURNÉE 2'!$C$10:$V$259,20,FALSE))</f>
        <v/>
      </c>
      <c r="CK272" s="1263" t="str">
        <f t="shared" si="48"/>
        <v/>
      </c>
      <c r="CL272" s="1266">
        <v>81</v>
      </c>
      <c r="CM272" s="476">
        <v>89</v>
      </c>
      <c r="CN272" s="476">
        <v>81</v>
      </c>
      <c r="CO272" s="476" t="s">
        <v>2029</v>
      </c>
      <c r="CP272" s="476"/>
      <c r="CQ272" s="476"/>
      <c r="CR272" s="476"/>
      <c r="CS272" s="476"/>
      <c r="CT272" s="476"/>
      <c r="CU272" s="477"/>
      <c r="CV272" s="476"/>
      <c r="CW272" s="1270"/>
      <c r="CX272" s="11"/>
      <c r="CY272" s="1551"/>
      <c r="CZ272" s="7" t="str">
        <f>IF('JOURNÉE 1'!C143="","",'JOURNÉE 1'!C143)</f>
        <v/>
      </c>
      <c r="DA272" s="7" t="str">
        <f t="shared" si="84"/>
        <v/>
      </c>
      <c r="DB272" s="7" t="str">
        <f>IF('JOURNÉE 1'!AC143=0,"",'JOURNÉE 1'!AC143)</f>
        <v/>
      </c>
      <c r="DC272" s="7" t="str">
        <f>IF('JOURNÉE 1'!AP143=0,"",'JOURNÉE 1'!AP143)</f>
        <v/>
      </c>
      <c r="DD272" s="17" t="str">
        <f>IF(ISNA(VLOOKUP(BY142,'JOURNÉE 2'!$C$124:$AJ$149,1,FALSE)),"",VLOOKUP(BY142,'JOURNÉE 2'!$C$124:$AJ$149,1,FALSE))</f>
        <v/>
      </c>
      <c r="DE272" s="7" t="str">
        <f t="array" ref="DE272">IFERROR(INDEX(DD$237:DD$278,SMALL(IF(FREQUENCY(IF(DD$237:DD$304&lt;&gt;"",MATCH(DD$237:DD$304,DD$237:DD$304,0),""),ROW(DD$237:DD$304)-237)&gt;1,ROW(DD$237:DD$304)-237,""),ROW(A20))),"")</f>
        <v/>
      </c>
      <c r="DF272" s="468" t="str">
        <f t="array" ref="DF272">IF(DE272="","",MIN(IF(CZ$237:CZ$304=$DE272,DB$237:DB$304,"")))</f>
        <v/>
      </c>
      <c r="DG272" s="7" t="str">
        <f t="array" ref="DG272">IF(DE272="","",MIN(IF(CZ$237:CZ$304=$DE272,DC$237:DC$304,"")))</f>
        <v/>
      </c>
      <c r="DH272" s="7" t="str">
        <f>IF(ISNA(VLOOKUP(DD272,'JOURNÉE 1'!$C$124:$AC$149,24,FALSE)),"",VLOOKUP(DD272,'JOURNÉE 1'!$C$124:$AC$149,24,FALSE))</f>
        <v/>
      </c>
      <c r="DI272" s="7" t="str">
        <f>IF(ISNA(VLOOKUP(DD272,'JOURNÉE 1'!$C$124:$AP$149,35,FALSE)),"",VLOOKUP(DD272,'JOURNÉE 1'!$C$124:$AP$149,35,FALSE))</f>
        <v/>
      </c>
      <c r="DJ272" s="7" t="str">
        <f t="shared" si="24"/>
        <v/>
      </c>
      <c r="DK272" s="7" t="str">
        <f t="shared" si="25"/>
        <v/>
      </c>
      <c r="DL272" s="7" t="str">
        <f t="shared" si="26"/>
        <v/>
      </c>
      <c r="DM272" s="468" t="str">
        <f t="shared" si="27"/>
        <v/>
      </c>
      <c r="DN272" s="7" t="str">
        <f t="shared" si="28"/>
        <v/>
      </c>
      <c r="DO272" s="7"/>
      <c r="DP272" s="7"/>
      <c r="DQ272" s="7"/>
      <c r="DR272" s="11"/>
      <c r="DS272" s="475"/>
      <c r="DT272" s="7"/>
      <c r="DU272" s="7"/>
      <c r="DV272" s="7" t="str">
        <f>IF(DT272="","",IF(DT272=0,"",IF(DT272="AB","",RANK(DT272,$DT$9:$DT$151,1)+COUNTIF($DT$9:DT272,DT272)-1)))</f>
        <v/>
      </c>
      <c r="DW272" s="7"/>
      <c r="DX272" s="7"/>
      <c r="DY272" s="7"/>
      <c r="DZ272" s="7"/>
      <c r="EA272" s="7" t="str">
        <f>IF(DY272="","",IF(DY272=0,"",IF(DY272="AB","",RANK(DY272,$DY$9:$DY$151,1)+COUNTIF($DY$9:DY272,DY272)-1)))</f>
        <v/>
      </c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</row>
    <row r="273" spans="2:163" ht="15.75" customHeight="1" thickBot="1" x14ac:dyDescent="0.45">
      <c r="B273" s="1640"/>
      <c r="C273" s="595"/>
      <c r="D273" s="596"/>
      <c r="E273" s="596"/>
      <c r="F273" s="99"/>
      <c r="G273" s="110"/>
      <c r="H273" s="110"/>
      <c r="I273" s="1839"/>
      <c r="J273" s="100"/>
      <c r="K273" s="187"/>
      <c r="L273" s="187"/>
      <c r="M273" s="360"/>
      <c r="N273" s="360"/>
      <c r="O273" s="99"/>
      <c r="P273" s="360"/>
      <c r="Q273" s="1816"/>
      <c r="R273" s="596"/>
      <c r="S273" s="597"/>
      <c r="T273" s="100"/>
      <c r="U273" s="100"/>
      <c r="V273" s="100"/>
      <c r="W273" s="188"/>
      <c r="X273" s="100"/>
      <c r="Y273" s="208"/>
      <c r="Z273" s="209"/>
      <c r="AA273" s="509"/>
      <c r="AB273" s="509"/>
      <c r="AC273" s="83" t="str">
        <f t="shared" si="108"/>
        <v/>
      </c>
      <c r="AD273" s="509"/>
      <c r="AE273" s="141" t="str">
        <f t="shared" si="109"/>
        <v/>
      </c>
      <c r="AF273" s="111"/>
      <c r="AG273" s="363"/>
      <c r="AH273" s="100"/>
      <c r="AI273" s="100"/>
      <c r="AJ273" s="100"/>
      <c r="AK273" s="100"/>
      <c r="AL273" s="189"/>
      <c r="AM273" s="99"/>
      <c r="AN273" s="99"/>
      <c r="AO273" s="186"/>
      <c r="AP273" s="187"/>
      <c r="AQ273" s="187"/>
      <c r="AR273" s="283"/>
      <c r="AS273" s="330"/>
      <c r="AT273" s="882"/>
      <c r="AU273" s="567"/>
      <c r="AV273" s="330"/>
      <c r="AW273" s="330"/>
      <c r="AX273" s="330"/>
      <c r="AY273" s="488"/>
      <c r="AZ273" s="567"/>
      <c r="BA273" s="568"/>
      <c r="BB273" s="569"/>
      <c r="BC273" s="922"/>
      <c r="BD273" s="923"/>
      <c r="BE273" s="365" t="str">
        <f t="shared" si="110"/>
        <v/>
      </c>
      <c r="BF273" s="366"/>
      <c r="BG273" s="11"/>
      <c r="BH273" s="7"/>
      <c r="BI273" s="7"/>
      <c r="BJ273" s="7"/>
      <c r="BK273" s="7"/>
      <c r="BL273" s="11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475" t="str">
        <f>IF('JOURNÉE 1'!C273=0,"",'JOURNÉE 1'!C273)</f>
        <v/>
      </c>
      <c r="BZ273" s="7">
        <v>265</v>
      </c>
      <c r="CA273" s="1445" t="s">
        <v>126</v>
      </c>
      <c r="CB273" s="1446">
        <v>7.5</v>
      </c>
      <c r="CC273" s="1447" t="s">
        <v>801</v>
      </c>
      <c r="CD273" s="17" t="s">
        <v>784</v>
      </c>
      <c r="CE273" s="882" t="str">
        <f t="shared" si="111"/>
        <v>MAX1</v>
      </c>
      <c r="CF273" s="878" t="s">
        <v>795</v>
      </c>
      <c r="CG273" s="7"/>
      <c r="CH273" s="94"/>
      <c r="CI273" s="1301">
        <f>IF(ISNA(VLOOKUP(CA273,'JOURNÉE 1'!$C$10:$AC$257,27,FALSE)),"",VLOOKUP(CA273,'JOURNÉE 1'!$C$10:$AC$257,27,FALSE))</f>
        <v>84</v>
      </c>
      <c r="CJ273" s="465" t="str">
        <f>IF(ISNA(VLOOKUP(CA273,'JOURNÉE 2'!$C$10:$V$259,20,FALSE)),"",VLOOKUP(CA273,'JOURNÉE 2'!$C$10:$V$259,20,FALSE))</f>
        <v/>
      </c>
      <c r="CK273" s="1263">
        <f t="shared" si="48"/>
        <v>84</v>
      </c>
      <c r="CL273" s="1266">
        <v>74</v>
      </c>
      <c r="CM273" s="476">
        <v>90</v>
      </c>
      <c r="CN273" s="476">
        <v>77</v>
      </c>
      <c r="CO273" s="476">
        <v>84</v>
      </c>
      <c r="CP273" s="476"/>
      <c r="CQ273" s="476"/>
      <c r="CR273" s="476"/>
      <c r="CS273" s="476"/>
      <c r="CT273" s="476"/>
      <c r="CU273" s="477"/>
      <c r="CV273" s="476"/>
      <c r="CW273" s="1270"/>
      <c r="CX273" s="11"/>
      <c r="CY273" s="1551"/>
      <c r="CZ273" s="7" t="str">
        <f>IF('JOURNÉE 1'!C144="","",'JOURNÉE 1'!C144)</f>
        <v/>
      </c>
      <c r="DA273" s="7" t="str">
        <f t="shared" si="84"/>
        <v/>
      </c>
      <c r="DB273" s="7" t="str">
        <f>IF('JOURNÉE 1'!AC144=0,"",'JOURNÉE 1'!AC144)</f>
        <v/>
      </c>
      <c r="DC273" s="7" t="str">
        <f>IF('JOURNÉE 1'!AP144=0,"",'JOURNÉE 1'!AP144)</f>
        <v/>
      </c>
      <c r="DD273" s="17" t="str">
        <f>IF(ISNA(VLOOKUP(BY143,'JOURNÉE 2'!$C$124:$AJ$149,1,FALSE)),"",VLOOKUP(BY143,'JOURNÉE 2'!$C$124:$AJ$149,1,FALSE))</f>
        <v/>
      </c>
      <c r="DE273" s="7" t="str">
        <f t="array" ref="DE273">IFERROR(INDEX(DD$237:DD$278,SMALL(IF(FREQUENCY(IF(DD$237:DD$304&lt;&gt;"",MATCH(DD$237:DD$304,DD$237:DD$304,0),""),ROW(DD$237:DD$304)-237)&gt;1,ROW(DD$237:DD$304)-237,""),ROW(A21))),"")</f>
        <v/>
      </c>
      <c r="DF273" s="468" t="str">
        <f t="array" ref="DF273">IF(DE273="","",MIN(IF(CZ$237:CZ$304=$DE273,DB$237:DB$304,"")))</f>
        <v/>
      </c>
      <c r="DG273" s="7" t="str">
        <f t="array" ref="DG273">IF(DE273="","",MIN(IF(CZ$237:CZ$304=$DE273,DC$237:DC$304,"")))</f>
        <v/>
      </c>
      <c r="DH273" s="7" t="str">
        <f>IF(ISNA(VLOOKUP(DD273,'JOURNÉE 1'!$C$124:$AC$149,24,FALSE)),"",VLOOKUP(DD273,'JOURNÉE 1'!$C$124:$AC$149,24,FALSE))</f>
        <v/>
      </c>
      <c r="DI273" s="7" t="str">
        <f>IF(ISNA(VLOOKUP(DD273,'JOURNÉE 1'!$C$124:$AP$149,35,FALSE)),"",VLOOKUP(DD273,'JOURNÉE 1'!$C$124:$AP$149,35,FALSE))</f>
        <v/>
      </c>
      <c r="DJ273" s="7" t="str">
        <f t="shared" si="24"/>
        <v/>
      </c>
      <c r="DK273" s="7" t="str">
        <f t="shared" si="25"/>
        <v/>
      </c>
      <c r="DL273" s="7" t="str">
        <f t="shared" si="26"/>
        <v/>
      </c>
      <c r="DM273" s="468" t="str">
        <f t="shared" si="27"/>
        <v/>
      </c>
      <c r="DN273" s="7" t="str">
        <f t="shared" si="28"/>
        <v/>
      </c>
      <c r="DO273" s="7"/>
      <c r="DP273" s="7"/>
      <c r="DQ273" s="7"/>
      <c r="DR273" s="11"/>
      <c r="DS273" s="475"/>
      <c r="DT273" s="7"/>
      <c r="DU273" s="7"/>
      <c r="DV273" s="7" t="str">
        <f>IF(DT273="","",IF(DT273=0,"",IF(DT273="AB","",RANK(DT273,$DT$9:$DT$151,1)+COUNTIF($DT$9:DT273,DT273)-1)))</f>
        <v/>
      </c>
      <c r="DW273" s="7"/>
      <c r="DX273" s="7"/>
      <c r="DY273" s="7"/>
      <c r="DZ273" s="7"/>
      <c r="EA273" s="7" t="str">
        <f>IF(DY273="","",IF(DY273=0,"",IF(DY273="AB","",RANK(DY273,$DY$9:$DY$151,1)+COUNTIF($DY$9:DY273,DY273)-1)))</f>
        <v/>
      </c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</row>
    <row r="274" spans="2:163" ht="15.75" customHeight="1" x14ac:dyDescent="0.4">
      <c r="B274" s="11"/>
      <c r="C274" s="11"/>
      <c r="D274" s="11"/>
      <c r="E274" s="11"/>
      <c r="F274" s="9"/>
      <c r="G274" s="9"/>
      <c r="H274" s="7"/>
      <c r="I274" s="11"/>
      <c r="J274" s="11"/>
      <c r="K274" s="11"/>
      <c r="L274" s="11"/>
      <c r="M274" s="11"/>
      <c r="N274" s="11"/>
      <c r="O274" s="7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83" t="str">
        <f t="shared" si="108"/>
        <v/>
      </c>
      <c r="AD274" s="11"/>
      <c r="AE274" s="246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882"/>
      <c r="AU274" s="11"/>
      <c r="AV274" s="11"/>
      <c r="AW274" s="11"/>
      <c r="AX274" s="11"/>
      <c r="AY274" s="11"/>
      <c r="AZ274" s="11"/>
      <c r="BA274" s="11"/>
      <c r="BB274" s="11"/>
      <c r="BC274" s="882"/>
      <c r="BD274" s="882"/>
      <c r="BE274" s="11"/>
      <c r="BF274" s="11"/>
      <c r="BG274" s="11"/>
      <c r="BH274" s="7"/>
      <c r="BI274" s="7"/>
      <c r="BJ274" s="7"/>
      <c r="BK274" s="7"/>
      <c r="BL274" s="11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475" t="str">
        <f>IF('JOURNÉE 1'!C274=0,"",'JOURNÉE 1'!C274)</f>
        <v/>
      </c>
      <c r="BZ274" s="7">
        <v>266</v>
      </c>
      <c r="CA274" s="1445" t="s">
        <v>1944</v>
      </c>
      <c r="CB274" s="1446">
        <v>9.9</v>
      </c>
      <c r="CC274" s="1447" t="s">
        <v>1956</v>
      </c>
      <c r="CD274" s="17" t="s">
        <v>784</v>
      </c>
      <c r="CE274" s="882" t="str">
        <f t="shared" si="111"/>
        <v>MAX1</v>
      </c>
      <c r="CF274" s="878" t="s">
        <v>112</v>
      </c>
      <c r="CG274" s="7"/>
      <c r="CH274" s="94"/>
      <c r="CI274" s="1301" t="str">
        <f>IF(ISNA(VLOOKUP(CA274,'JOURNÉE 1'!$C$10:$AC$257,27,FALSE)),"",VLOOKUP(CA274,'JOURNÉE 1'!$C$10:$AC$257,27,FALSE))</f>
        <v/>
      </c>
      <c r="CJ274" s="465" t="str">
        <f>IF(ISNA(VLOOKUP(CA274,'JOURNÉE 2'!$C$10:$V$259,20,FALSE)),"",VLOOKUP(CA274,'JOURNÉE 2'!$C$10:$V$259,20,FALSE))</f>
        <v/>
      </c>
      <c r="CK274" s="1263" t="str">
        <f t="shared" si="48"/>
        <v/>
      </c>
      <c r="CL274" s="1266">
        <v>79</v>
      </c>
      <c r="CM274" s="476" t="s">
        <v>2029</v>
      </c>
      <c r="CN274" s="476">
        <v>82</v>
      </c>
      <c r="CO274" s="476" t="s">
        <v>2029</v>
      </c>
      <c r="CP274" s="476"/>
      <c r="CQ274" s="476"/>
      <c r="CR274" s="476"/>
      <c r="CS274" s="476"/>
      <c r="CT274" s="476"/>
      <c r="CU274" s="477"/>
      <c r="CV274" s="476"/>
      <c r="CW274" s="1270"/>
      <c r="CX274" s="11"/>
      <c r="CY274" s="1551"/>
      <c r="CZ274" s="7" t="str">
        <f>IF('JOURNÉE 1'!C145="","",'JOURNÉE 1'!C145)</f>
        <v/>
      </c>
      <c r="DA274" s="7" t="str">
        <f t="shared" si="84"/>
        <v/>
      </c>
      <c r="DB274" s="7" t="str">
        <f>IF('JOURNÉE 1'!AC145=0,"",'JOURNÉE 1'!AC145)</f>
        <v/>
      </c>
      <c r="DC274" s="7" t="str">
        <f>IF('JOURNÉE 1'!AP145=0,"",'JOURNÉE 1'!AP145)</f>
        <v/>
      </c>
      <c r="DD274" s="17" t="str">
        <f>IF(ISNA(VLOOKUP(BY144,'JOURNÉE 2'!$C$124:$AJ$149,1,FALSE)),"",VLOOKUP(BY144,'JOURNÉE 2'!$C$124:$AJ$149,1,FALSE))</f>
        <v/>
      </c>
      <c r="DE274" s="7" t="str">
        <f t="array" ref="DE274">IFERROR(INDEX(DD$237:DD$278,SMALL(IF(FREQUENCY(IF(DD$237:DD$304&lt;&gt;"",MATCH(DD$237:DD$304,DD$237:DD$304,0),""),ROW(DD$237:DD$304)-237)&gt;1,ROW(DD$237:DD$304)-237,""),ROW(A22))),"")</f>
        <v/>
      </c>
      <c r="DF274" s="468" t="str">
        <f t="array" ref="DF274">IF(DE274="","",MIN(IF(CZ$237:CZ$304=$DE274,DB$237:DB$304,"")))</f>
        <v/>
      </c>
      <c r="DG274" s="7" t="str">
        <f t="array" ref="DG274">IF(DE274="","",MIN(IF(CZ$237:CZ$304=$DE274,DC$237:DC$304,"")))</f>
        <v/>
      </c>
      <c r="DH274" s="7" t="str">
        <f>IF(ISNA(VLOOKUP(DD274,'JOURNÉE 1'!$C$124:$AC$149,24,FALSE)),"",VLOOKUP(DD274,'JOURNÉE 1'!$C$124:$AC$149,24,FALSE))</f>
        <v/>
      </c>
      <c r="DI274" s="7" t="str">
        <f>IF(ISNA(VLOOKUP(DD274,'JOURNÉE 1'!$C$124:$AP$149,35,FALSE)),"",VLOOKUP(DD274,'JOURNÉE 1'!$C$124:$AP$149,35,FALSE))</f>
        <v/>
      </c>
      <c r="DJ274" s="7" t="str">
        <f t="shared" si="24"/>
        <v/>
      </c>
      <c r="DK274" s="7" t="str">
        <f t="shared" si="25"/>
        <v/>
      </c>
      <c r="DL274" s="7" t="str">
        <f t="shared" si="26"/>
        <v/>
      </c>
      <c r="DM274" s="468" t="str">
        <f t="shared" si="27"/>
        <v/>
      </c>
      <c r="DN274" s="7" t="str">
        <f t="shared" si="28"/>
        <v/>
      </c>
      <c r="DO274" s="7"/>
      <c r="DP274" s="7"/>
      <c r="DQ274" s="7"/>
      <c r="DR274" s="11"/>
      <c r="DS274" s="475"/>
      <c r="DT274" s="7"/>
      <c r="DU274" s="7"/>
      <c r="DV274" s="7" t="str">
        <f>IF(DT274="","",IF(DT274=0,"",IF(DT274="AB","",RANK(DT274,$DT$9:$DT$151,1)+COUNTIF($DT$9:DT274,DT274)-1)))</f>
        <v/>
      </c>
      <c r="DW274" s="7"/>
      <c r="DX274" s="7"/>
      <c r="DY274" s="7"/>
      <c r="DZ274" s="7"/>
      <c r="EA274" s="7" t="str">
        <f>IF(DY274="","",IF(DY274=0,"",IF(DY274="AB","",RANK(DY274,$DY$9:$DY$151,1)+COUNTIF($DY$9:DY274,DY274)-1)))</f>
        <v/>
      </c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5" spans="2:163" ht="15.75" customHeight="1" x14ac:dyDescent="0.4">
      <c r="B275" s="11"/>
      <c r="C275" s="11"/>
      <c r="D275" s="11"/>
      <c r="E275" s="11"/>
      <c r="F275" s="9"/>
      <c r="G275" s="9"/>
      <c r="H275" s="7"/>
      <c r="I275" s="11"/>
      <c r="J275" s="11"/>
      <c r="K275" s="11"/>
      <c r="L275" s="11"/>
      <c r="M275" s="11"/>
      <c r="N275" s="11"/>
      <c r="O275" s="7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83" t="str">
        <f t="shared" si="108"/>
        <v/>
      </c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882"/>
      <c r="AU275" s="11"/>
      <c r="AV275" s="11"/>
      <c r="AW275" s="11"/>
      <c r="AX275" s="11"/>
      <c r="AY275" s="11"/>
      <c r="AZ275" s="11"/>
      <c r="BA275" s="11"/>
      <c r="BB275" s="11"/>
      <c r="BC275" s="882"/>
      <c r="BD275" s="882"/>
      <c r="BE275" s="11"/>
      <c r="BF275" s="11"/>
      <c r="BG275" s="11"/>
      <c r="BH275" s="7"/>
      <c r="BI275" s="7"/>
      <c r="BJ275" s="7"/>
      <c r="BK275" s="7"/>
      <c r="BL275" s="11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475" t="str">
        <f>IF('JOURNÉE 1'!C275=0,"",'JOURNÉE 1'!C275)</f>
        <v/>
      </c>
      <c r="BZ275" s="7">
        <v>267</v>
      </c>
      <c r="CA275" s="1445" t="s">
        <v>1982</v>
      </c>
      <c r="CB275" s="1446">
        <v>36</v>
      </c>
      <c r="CC275" s="1447" t="s">
        <v>2007</v>
      </c>
      <c r="CD275" s="17" t="s">
        <v>784</v>
      </c>
      <c r="CE275" s="882" t="str">
        <f t="shared" si="111"/>
        <v>MAX3</v>
      </c>
      <c r="CF275" s="878" t="s">
        <v>798</v>
      </c>
      <c r="CG275" s="7"/>
      <c r="CH275" s="94"/>
      <c r="CI275" s="1301" t="str">
        <f>IF(ISNA(VLOOKUP(CA275,'JOURNÉE 1'!$C$10:$AC$257,27,FALSE)),"",VLOOKUP(CA275,'JOURNÉE 1'!$C$10:$AC$257,27,FALSE))</f>
        <v/>
      </c>
      <c r="CJ275" s="465" t="str">
        <f>IF(ISNA(VLOOKUP(CA275,'JOURNÉE 2'!$C$10:$V$259,20,FALSE)),"",VLOOKUP(CA275,'JOURNÉE 2'!$C$10:$V$259,20,FALSE))</f>
        <v/>
      </c>
      <c r="CK275" s="1263" t="str">
        <f t="shared" si="48"/>
        <v/>
      </c>
      <c r="CL275" s="1266" t="s">
        <v>2029</v>
      </c>
      <c r="CM275" s="476" t="s">
        <v>2029</v>
      </c>
      <c r="CN275" s="476" t="s">
        <v>2029</v>
      </c>
      <c r="CO275" s="476" t="s">
        <v>2029</v>
      </c>
      <c r="CP275" s="476"/>
      <c r="CQ275" s="476"/>
      <c r="CR275" s="476"/>
      <c r="CS275" s="476"/>
      <c r="CT275" s="476"/>
      <c r="CU275" s="477"/>
      <c r="CV275" s="476"/>
      <c r="CW275" s="1270"/>
      <c r="CX275" s="11"/>
      <c r="CY275" s="1551"/>
      <c r="CZ275" s="7" t="str">
        <f>IF('JOURNÉE 1'!C146="","",'JOURNÉE 1'!C146)</f>
        <v/>
      </c>
      <c r="DA275" s="7" t="str">
        <f t="shared" si="84"/>
        <v/>
      </c>
      <c r="DB275" s="7" t="str">
        <f>IF('JOURNÉE 1'!AC146=0,"",'JOURNÉE 1'!AC146)</f>
        <v/>
      </c>
      <c r="DC275" s="7" t="str">
        <f>IF('JOURNÉE 1'!AP146=0,"",'JOURNÉE 1'!AP146)</f>
        <v/>
      </c>
      <c r="DD275" s="17" t="str">
        <f>IF(ISNA(VLOOKUP(BY145,'JOURNÉE 2'!$C$124:$AJ$149,1,FALSE)),"",VLOOKUP(BY145,'JOURNÉE 2'!$C$124:$AJ$149,1,FALSE))</f>
        <v/>
      </c>
      <c r="DE275" s="7" t="str">
        <f t="array" ref="DE275">IFERROR(INDEX(DD$237:DD$278,SMALL(IF(FREQUENCY(IF(DD$237:DD$304&lt;&gt;"",MATCH(DD$237:DD$304,DD$237:DD$304,0),""),ROW(DD$237:DD$304)-237)&gt;1,ROW(DD$237:DD$304)-237,""),ROW(A23))),"")</f>
        <v/>
      </c>
      <c r="DF275" s="468" t="str">
        <f t="array" ref="DF275">IF(DE275="","",MIN(IF(CZ$237:CZ$304=$DE275,DB$237:DB$304,"")))</f>
        <v/>
      </c>
      <c r="DG275" s="7" t="str">
        <f t="array" ref="DG275">IF(DE275="","",MIN(IF(CZ$237:CZ$304=$DE275,DC$237:DC$304,"")))</f>
        <v/>
      </c>
      <c r="DH275" s="7" t="str">
        <f>IF(ISNA(VLOOKUP(DD275,'JOURNÉE 1'!$C$124:$AC$149,24,FALSE)),"",VLOOKUP(DD275,'JOURNÉE 1'!$C$124:$AC$149,24,FALSE))</f>
        <v/>
      </c>
      <c r="DI275" s="7" t="str">
        <f>IF(ISNA(VLOOKUP(DD275,'JOURNÉE 1'!$C$124:$AP$149,35,FALSE)),"",VLOOKUP(DD275,'JOURNÉE 1'!$C$124:$AP$149,35,FALSE))</f>
        <v/>
      </c>
      <c r="DJ275" s="7" t="str">
        <f t="shared" si="24"/>
        <v/>
      </c>
      <c r="DK275" s="7" t="str">
        <f t="shared" si="25"/>
        <v/>
      </c>
      <c r="DL275" s="7" t="str">
        <f t="shared" si="26"/>
        <v/>
      </c>
      <c r="DM275" s="468" t="str">
        <f t="shared" si="27"/>
        <v/>
      </c>
      <c r="DN275" s="7" t="str">
        <f t="shared" si="28"/>
        <v/>
      </c>
      <c r="DO275" s="7"/>
      <c r="DP275" s="7"/>
      <c r="DQ275" s="7"/>
      <c r="DR275" s="11"/>
      <c r="DS275" s="475"/>
      <c r="DT275" s="7"/>
      <c r="DU275" s="7"/>
      <c r="DV275" s="7" t="str">
        <f>IF(DT275="","",IF(DT275=0,"",IF(DT275="AB","",RANK(DT275,$DT$9:$DT$151,1)+COUNTIF($DT$9:DT275,DT275)-1)))</f>
        <v/>
      </c>
      <c r="DW275" s="7"/>
      <c r="DX275" s="7"/>
      <c r="DY275" s="7"/>
      <c r="DZ275" s="7"/>
      <c r="EA275" s="7" t="str">
        <f>IF(DY275="","",IF(DY275=0,"",IF(DY275="AB","",RANK(DY275,$DY$9:$DY$151,1)+COUNTIF($DY$9:DY275,DY275)-1)))</f>
        <v/>
      </c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</row>
    <row r="276" spans="2:163" ht="15.75" customHeight="1" x14ac:dyDescent="0.4">
      <c r="B276" s="11"/>
      <c r="C276" s="11"/>
      <c r="D276" s="11"/>
      <c r="E276" s="11"/>
      <c r="F276" s="9"/>
      <c r="G276" s="9"/>
      <c r="H276" s="7"/>
      <c r="I276" s="11"/>
      <c r="J276" s="11"/>
      <c r="K276" s="11"/>
      <c r="L276" s="11"/>
      <c r="M276" s="11"/>
      <c r="N276" s="11"/>
      <c r="O276" s="7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83" t="str">
        <f t="shared" si="108"/>
        <v/>
      </c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882"/>
      <c r="AU276" s="11"/>
      <c r="AV276" s="11"/>
      <c r="AW276" s="11"/>
      <c r="AX276" s="11"/>
      <c r="AY276" s="11"/>
      <c r="AZ276" s="11"/>
      <c r="BA276" s="11"/>
      <c r="BB276" s="11"/>
      <c r="BC276" s="882"/>
      <c r="BD276" s="882"/>
      <c r="BE276" s="11"/>
      <c r="BF276" s="11"/>
      <c r="BG276" s="11"/>
      <c r="BH276" s="7"/>
      <c r="BI276" s="7"/>
      <c r="BJ276" s="7"/>
      <c r="BK276" s="7"/>
      <c r="BL276" s="11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475" t="str">
        <f>IF('JOURNÉE 1'!C276=0,"",'JOURNÉE 1'!C276)</f>
        <v/>
      </c>
      <c r="BZ276" s="7">
        <v>268</v>
      </c>
      <c r="CA276" s="1445" t="s">
        <v>128</v>
      </c>
      <c r="CB276" s="1446">
        <v>-7</v>
      </c>
      <c r="CC276" s="1447" t="s">
        <v>802</v>
      </c>
      <c r="CD276" s="17" t="s">
        <v>784</v>
      </c>
      <c r="CE276" s="882" t="str">
        <f t="shared" si="111"/>
        <v>MAX1</v>
      </c>
      <c r="CF276" s="878" t="s">
        <v>251</v>
      </c>
      <c r="CG276" s="7"/>
      <c r="CH276" s="94"/>
      <c r="CI276" s="1301">
        <f>IF(ISNA(VLOOKUP(CA276,'JOURNÉE 1'!$C$10:$AC$257,27,FALSE)),"",VLOOKUP(CA276,'JOURNÉE 1'!$C$10:$AC$257,27,FALSE))</f>
        <v>68</v>
      </c>
      <c r="CJ276" s="465" t="str">
        <f>IF(ISNA(VLOOKUP(CA276,'JOURNÉE 2'!$C$10:$V$259,20,FALSE)),"",VLOOKUP(CA276,'JOURNÉE 2'!$C$10:$V$259,20,FALSE))</f>
        <v/>
      </c>
      <c r="CK276" s="1263">
        <f t="shared" si="48"/>
        <v>68</v>
      </c>
      <c r="CL276" s="1266" t="s">
        <v>2029</v>
      </c>
      <c r="CM276" s="476">
        <v>67</v>
      </c>
      <c r="CN276" s="476">
        <v>66</v>
      </c>
      <c r="CO276" s="476">
        <v>68</v>
      </c>
      <c r="CP276" s="476"/>
      <c r="CQ276" s="476"/>
      <c r="CR276" s="476"/>
      <c r="CS276" s="476"/>
      <c r="CT276" s="476"/>
      <c r="CU276" s="477"/>
      <c r="CV276" s="476"/>
      <c r="CW276" s="1270"/>
      <c r="CX276" s="11"/>
      <c r="CY276" s="1551"/>
      <c r="CZ276" s="7" t="str">
        <f>IF('JOURNÉE 1'!C147="","",'JOURNÉE 1'!C147)</f>
        <v/>
      </c>
      <c r="DA276" s="7" t="str">
        <f t="shared" si="84"/>
        <v/>
      </c>
      <c r="DB276" s="7" t="str">
        <f>IF('JOURNÉE 1'!AC147=0,"",'JOURNÉE 1'!AC147)</f>
        <v/>
      </c>
      <c r="DC276" s="7" t="str">
        <f>IF('JOURNÉE 1'!AP147=0,"",'JOURNÉE 1'!AP147)</f>
        <v/>
      </c>
      <c r="DD276" s="17" t="str">
        <f>IF(ISNA(VLOOKUP(BY146,'JOURNÉE 2'!$C$124:$AJ$149,1,FALSE)),"",VLOOKUP(BY146,'JOURNÉE 2'!$C$124:$AJ$149,1,FALSE))</f>
        <v/>
      </c>
      <c r="DE276" s="7" t="str">
        <f t="array" ref="DE276">IFERROR(INDEX(DD$237:DD$278,SMALL(IF(FREQUENCY(IF(DD$237:DD$304&lt;&gt;"",MATCH(DD$237:DD$304,DD$237:DD$304,0),""),ROW(DD$237:DD$304)-237)&gt;1,ROW(DD$237:DD$304)-237,""),ROW(A24))),"")</f>
        <v/>
      </c>
      <c r="DF276" s="468" t="str">
        <f t="array" ref="DF276">IF(DE276="","",MIN(IF(CZ$237:CZ$304=$DE276,DB$237:DB$304,"")))</f>
        <v/>
      </c>
      <c r="DG276" s="7" t="str">
        <f t="array" ref="DG276">IF(DE276="","",MIN(IF(CZ$237:CZ$304=$DE276,DC$237:DC$304,"")))</f>
        <v/>
      </c>
      <c r="DH276" s="7" t="str">
        <f>IF(ISNA(VLOOKUP(DD276,'JOURNÉE 1'!$C$124:$AC$149,24,FALSE)),"",VLOOKUP(DD276,'JOURNÉE 1'!$C$124:$AC$149,24,FALSE))</f>
        <v/>
      </c>
      <c r="DI276" s="7" t="str">
        <f>IF(ISNA(VLOOKUP(DD276,'JOURNÉE 1'!$C$124:$AP$149,35,FALSE)),"",VLOOKUP(DD276,'JOURNÉE 1'!$C$124:$AP$149,35,FALSE))</f>
        <v/>
      </c>
      <c r="DJ276" s="7" t="str">
        <f t="shared" si="24"/>
        <v/>
      </c>
      <c r="DK276" s="7" t="str">
        <f t="shared" si="25"/>
        <v/>
      </c>
      <c r="DL276" s="7" t="str">
        <f t="shared" si="26"/>
        <v/>
      </c>
      <c r="DM276" s="468" t="str">
        <f t="shared" si="27"/>
        <v/>
      </c>
      <c r="DN276" s="7" t="str">
        <f t="shared" si="28"/>
        <v/>
      </c>
      <c r="DO276" s="7"/>
      <c r="DP276" s="7"/>
      <c r="DQ276" s="7"/>
      <c r="DR276" s="11"/>
      <c r="DS276" s="475"/>
      <c r="DT276" s="7"/>
      <c r="DU276" s="7"/>
      <c r="DV276" s="7" t="str">
        <f>IF(DT276="","",IF(DT276=0,"",IF(DT276="AB","",RANK(DT276,$DT$9:$DT$151,1)+COUNTIF($DT$9:DT276,DT276)-1)))</f>
        <v/>
      </c>
      <c r="DW276" s="7"/>
      <c r="DX276" s="7"/>
      <c r="DY276" s="7"/>
      <c r="DZ276" s="7"/>
      <c r="EA276" s="7" t="str">
        <f>IF(DY276="","",IF(DY276=0,"",IF(DY276="AB","",RANK(DY276,$DY$9:$DY$151,1)+COUNTIF($DY$9:DY276,DY276)-1)))</f>
        <v/>
      </c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</row>
    <row r="277" spans="2:163" ht="15.75" customHeight="1" x14ac:dyDescent="0.4">
      <c r="B277" s="11"/>
      <c r="C277" s="11"/>
      <c r="D277" s="11"/>
      <c r="E277" s="11"/>
      <c r="F277" s="9"/>
      <c r="G277" s="9"/>
      <c r="H277" s="7"/>
      <c r="I277" s="11"/>
      <c r="J277" s="11"/>
      <c r="K277" s="11"/>
      <c r="L277" s="11"/>
      <c r="M277" s="11"/>
      <c r="N277" s="11"/>
      <c r="O277" s="7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83" t="str">
        <f t="shared" si="108"/>
        <v/>
      </c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882"/>
      <c r="AU277" s="11"/>
      <c r="AV277" s="11"/>
      <c r="AW277" s="11"/>
      <c r="AX277" s="11"/>
      <c r="AY277" s="11"/>
      <c r="AZ277" s="11"/>
      <c r="BA277" s="11"/>
      <c r="BB277" s="11"/>
      <c r="BC277" s="882"/>
      <c r="BD277" s="882"/>
      <c r="BE277" s="11"/>
      <c r="BF277" s="11"/>
      <c r="BG277" s="11"/>
      <c r="BH277" s="7"/>
      <c r="BI277" s="7"/>
      <c r="BJ277" s="7"/>
      <c r="BK277" s="7"/>
      <c r="BL277" s="11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475" t="str">
        <f>IF('JOURNÉE 1'!C277=0,"",'JOURNÉE 1'!C277)</f>
        <v/>
      </c>
      <c r="BZ277" s="7">
        <v>269</v>
      </c>
      <c r="CA277" s="1445" t="s">
        <v>254</v>
      </c>
      <c r="CB277" s="1446">
        <v>10.1</v>
      </c>
      <c r="CC277" s="1447" t="s">
        <v>803</v>
      </c>
      <c r="CD277" s="17" t="s">
        <v>784</v>
      </c>
      <c r="CE277" s="882" t="str">
        <f t="shared" si="111"/>
        <v>MAX2</v>
      </c>
      <c r="CF277" s="878" t="s">
        <v>258</v>
      </c>
      <c r="CG277" s="7"/>
      <c r="CH277" s="94"/>
      <c r="CI277" s="1301" t="str">
        <f>IF(ISNA(VLOOKUP(CA277,'JOURNÉE 1'!$C$10:$AC$257,27,FALSE)),"",VLOOKUP(CA277,'JOURNÉE 1'!$C$10:$AC$257,27,FALSE))</f>
        <v/>
      </c>
      <c r="CJ277" s="465" t="str">
        <f>IF(ISNA(VLOOKUP(CA277,'JOURNÉE 2'!$C$10:$V$259,20,FALSE)),"",VLOOKUP(CA277,'JOURNÉE 2'!$C$10:$V$259,20,FALSE))</f>
        <v/>
      </c>
      <c r="CK277" s="1263" t="str">
        <f t="shared" si="48"/>
        <v/>
      </c>
      <c r="CL277" s="1266">
        <v>78</v>
      </c>
      <c r="CM277" s="476">
        <v>83</v>
      </c>
      <c r="CN277" s="476">
        <v>79</v>
      </c>
      <c r="CO277" s="476" t="s">
        <v>2029</v>
      </c>
      <c r="CP277" s="476"/>
      <c r="CQ277" s="476"/>
      <c r="CR277" s="476"/>
      <c r="CS277" s="476"/>
      <c r="CT277" s="476"/>
      <c r="CU277" s="477"/>
      <c r="CV277" s="476"/>
      <c r="CW277" s="1270"/>
      <c r="CX277" s="11"/>
      <c r="CY277" s="1551"/>
      <c r="CZ277" s="7" t="str">
        <f>IF('JOURNÉE 1'!C148="","",'JOURNÉE 1'!C148)</f>
        <v/>
      </c>
      <c r="DA277" s="7" t="str">
        <f t="shared" si="84"/>
        <v/>
      </c>
      <c r="DB277" s="7" t="str">
        <f>IF('JOURNÉE 1'!AC148=0,"",'JOURNÉE 1'!AC148)</f>
        <v/>
      </c>
      <c r="DC277" s="7" t="str">
        <f>IF('JOURNÉE 1'!AP148=0,"",'JOURNÉE 1'!AP148)</f>
        <v/>
      </c>
      <c r="DD277" s="17" t="str">
        <f>IF(ISNA(VLOOKUP(BY147,'JOURNÉE 2'!$C$124:$AJ$149,1,FALSE)),"",VLOOKUP(BY147,'JOURNÉE 2'!$C$124:$AJ$149,1,FALSE))</f>
        <v/>
      </c>
      <c r="DE277" s="7" t="str">
        <f t="array" ref="DE277">IFERROR(INDEX(DD$237:DD$278,SMALL(IF(FREQUENCY(IF(DD$237:DD$304&lt;&gt;"",MATCH(DD$237:DD$304,DD$237:DD$304,0),""),ROW(DD$237:DD$304)-237)&gt;1,ROW(DD$237:DD$304)-237,""),ROW(A25))),"")</f>
        <v/>
      </c>
      <c r="DF277" s="468" t="str">
        <f t="array" ref="DF277">IF(DE277="","",MIN(IF(CZ$237:CZ$304=$DE277,DB$237:DB$304,"")))</f>
        <v/>
      </c>
      <c r="DG277" s="7" t="str">
        <f t="array" ref="DG277">IF(DE277="","",MIN(IF(CZ$237:CZ$304=$DE277,DC$237:DC$304,"")))</f>
        <v/>
      </c>
      <c r="DH277" s="7" t="str">
        <f>IF(ISNA(VLOOKUP(DD277,'JOURNÉE 1'!$C$124:$AC$149,24,FALSE)),"",VLOOKUP(DD277,'JOURNÉE 1'!$C$124:$AC$149,24,FALSE))</f>
        <v/>
      </c>
      <c r="DI277" s="7" t="str">
        <f>IF(ISNA(VLOOKUP(DD277,'JOURNÉE 1'!$C$124:$AP$149,35,FALSE)),"",VLOOKUP(DD277,'JOURNÉE 1'!$C$124:$AP$149,35,FALSE))</f>
        <v/>
      </c>
      <c r="DJ277" s="7" t="str">
        <f t="shared" si="24"/>
        <v/>
      </c>
      <c r="DK277" s="7" t="str">
        <f t="shared" si="25"/>
        <v/>
      </c>
      <c r="DL277" s="7" t="str">
        <f t="shared" si="26"/>
        <v/>
      </c>
      <c r="DM277" s="468" t="str">
        <f t="shared" si="27"/>
        <v/>
      </c>
      <c r="DN277" s="7" t="str">
        <f t="shared" si="28"/>
        <v/>
      </c>
      <c r="DO277" s="7"/>
      <c r="DP277" s="7"/>
      <c r="DQ277" s="7"/>
      <c r="DR277" s="11"/>
      <c r="DS277" s="475"/>
      <c r="DT277" s="7"/>
      <c r="DU277" s="7"/>
      <c r="DV277" s="7" t="str">
        <f>IF(DT277="","",IF(DT277=0,"",IF(DT277="AB","",RANK(DT277,$DT$9:$DT$151,1)+COUNTIF($DT$9:DT277,DT277)-1)))</f>
        <v/>
      </c>
      <c r="DW277" s="7"/>
      <c r="DX277" s="7"/>
      <c r="DY277" s="7"/>
      <c r="DZ277" s="7"/>
      <c r="EA277" s="7" t="str">
        <f>IF(DY277="","",IF(DY277=0,"",IF(DY277="AB","",RANK(DY277,$DY$9:$DY$151,1)+COUNTIF($DY$9:DY277,DY277)-1)))</f>
        <v/>
      </c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</row>
    <row r="278" spans="2:163" ht="15.75" customHeight="1" thickBot="1" x14ac:dyDescent="0.45">
      <c r="B278" s="11"/>
      <c r="C278" s="11"/>
      <c r="D278" s="11"/>
      <c r="E278" s="11"/>
      <c r="F278" s="9"/>
      <c r="G278" s="9"/>
      <c r="H278" s="7"/>
      <c r="I278" s="11"/>
      <c r="J278" s="11"/>
      <c r="K278" s="11"/>
      <c r="L278" s="11"/>
      <c r="M278" s="11"/>
      <c r="N278" s="11"/>
      <c r="O278" s="7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83" t="str">
        <f t="shared" si="108"/>
        <v/>
      </c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882"/>
      <c r="AU278" s="11"/>
      <c r="AV278" s="11"/>
      <c r="AW278" s="11"/>
      <c r="AX278" s="11"/>
      <c r="AY278" s="11"/>
      <c r="AZ278" s="11"/>
      <c r="BA278" s="11"/>
      <c r="BB278" s="11"/>
      <c r="BC278" s="882"/>
      <c r="BD278" s="882"/>
      <c r="BE278" s="11"/>
      <c r="BF278" s="11"/>
      <c r="BG278" s="11"/>
      <c r="BH278" s="7"/>
      <c r="BI278" s="7"/>
      <c r="BJ278" s="7"/>
      <c r="BK278" s="7"/>
      <c r="BL278" s="11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475" t="str">
        <f>IF('JOURNÉE 1'!C278=0,"",'JOURNÉE 1'!C278)</f>
        <v/>
      </c>
      <c r="BZ278" s="7">
        <v>270</v>
      </c>
      <c r="CA278" s="1445" t="s">
        <v>114</v>
      </c>
      <c r="CB278" s="1446">
        <v>8.8000000000000007</v>
      </c>
      <c r="CC278" s="1447" t="s">
        <v>804</v>
      </c>
      <c r="CD278" s="17" t="s">
        <v>784</v>
      </c>
      <c r="CE278" s="882" t="str">
        <f t="shared" si="111"/>
        <v>MAX1</v>
      </c>
      <c r="CF278" s="878" t="s">
        <v>800</v>
      </c>
      <c r="CG278" s="7"/>
      <c r="CH278" s="94"/>
      <c r="CI278" s="1301" t="str">
        <f>IF(ISNA(VLOOKUP(CA278,'JOURNÉE 1'!$C$10:$AC$257,27,FALSE)),"",VLOOKUP(CA278,'JOURNÉE 1'!$C$10:$AC$257,27,FALSE))</f>
        <v/>
      </c>
      <c r="CJ278" s="465" t="str">
        <f>IF(ISNA(VLOOKUP(CA278,'JOURNÉE 2'!$C$10:$V$259,20,FALSE)),"",VLOOKUP(CA278,'JOURNÉE 2'!$C$10:$V$259,20,FALSE))</f>
        <v/>
      </c>
      <c r="CK278" s="1263" t="str">
        <f t="shared" si="48"/>
        <v/>
      </c>
      <c r="CL278" s="1266">
        <v>80</v>
      </c>
      <c r="CM278" s="476">
        <v>82</v>
      </c>
      <c r="CN278" s="476">
        <v>77</v>
      </c>
      <c r="CO278" s="476" t="s">
        <v>2029</v>
      </c>
      <c r="CP278" s="476"/>
      <c r="CQ278" s="476"/>
      <c r="CR278" s="476"/>
      <c r="CS278" s="476"/>
      <c r="CT278" s="476"/>
      <c r="CU278" s="477"/>
      <c r="CV278" s="476"/>
      <c r="CW278" s="1270"/>
      <c r="CX278" s="11"/>
      <c r="CY278" s="1793"/>
      <c r="CZ278" s="492" t="str">
        <f>IF('JOURNÉE 1'!C149="","",'JOURNÉE 1'!C149)</f>
        <v/>
      </c>
      <c r="DA278" s="492" t="str">
        <f t="shared" si="84"/>
        <v/>
      </c>
      <c r="DB278" s="492" t="str">
        <f>IF('JOURNÉE 1'!AC149=0,"",'JOURNÉE 1'!AC149)</f>
        <v/>
      </c>
      <c r="DC278" s="492" t="str">
        <f>IF('JOURNÉE 1'!AP149=0,"",'JOURNÉE 1'!AP149)</f>
        <v/>
      </c>
      <c r="DD278" s="1020" t="str">
        <f>IF(ISNA(VLOOKUP(BY148,'JOURNÉE 2'!$C$124:$AJ$149,1,FALSE)),"",VLOOKUP(BY148,'JOURNÉE 2'!$C$124:$AJ$149,1,FALSE))</f>
        <v/>
      </c>
      <c r="DE278" s="492" t="str">
        <f t="array" ref="DE278">IFERROR(INDEX(DD$237:DD$278,SMALL(IF(FREQUENCY(IF(DD$237:DD$304&lt;&gt;"",MATCH(DD$237:DD$304,DD$237:DD$304,0),""),ROW(DD$237:DD$304)-237)&gt;1,ROW(DD$237:DD$304)-237,""),ROW(A26))),"")</f>
        <v/>
      </c>
      <c r="DF278" s="493" t="str">
        <f t="array" ref="DF278">IF(DE278="","",MIN(IF(CZ$237:CZ$304=$DE278,DB$237:DB$304,"")))</f>
        <v/>
      </c>
      <c r="DG278" s="492" t="str">
        <f t="array" ref="DG278">IF(DE278="","",MIN(IF(CZ$237:CZ$304=$DE278,DC$237:DC$304,"")))</f>
        <v/>
      </c>
      <c r="DH278" s="492" t="str">
        <f>IF(ISNA(VLOOKUP(DD278,'JOURNÉE 1'!$C$124:$AC$149,24,FALSE)),"",VLOOKUP(DD278,'JOURNÉE 1'!$C$124:$AC$149,24,FALSE))</f>
        <v/>
      </c>
      <c r="DI278" s="492" t="str">
        <f>IF(ISNA(VLOOKUP(DD278,'JOURNÉE 1'!$C$124:$AP$149,35,FALSE)),"",VLOOKUP(DD278,'JOURNÉE 1'!$C$124:$AP$149,35,FALSE))</f>
        <v/>
      </c>
      <c r="DJ278" s="492" t="str">
        <f t="shared" si="24"/>
        <v/>
      </c>
      <c r="DK278" s="492" t="str">
        <f t="shared" si="25"/>
        <v/>
      </c>
      <c r="DL278" s="492" t="str">
        <f t="shared" si="26"/>
        <v/>
      </c>
      <c r="DM278" s="493" t="str">
        <f t="shared" si="27"/>
        <v/>
      </c>
      <c r="DN278" s="492" t="str">
        <f t="shared" si="28"/>
        <v/>
      </c>
      <c r="DO278" s="492"/>
      <c r="DP278" s="492"/>
      <c r="DQ278" s="492"/>
      <c r="DR278" s="494"/>
      <c r="DS278" s="475"/>
      <c r="DT278" s="7"/>
      <c r="DU278" s="7"/>
      <c r="DV278" s="7" t="str">
        <f>IF(DT278="","",IF(DT278=0,"",IF(DT278="AB","",RANK(DT278,$DT$9:$DT$151,1)+COUNTIF($DT$9:DT278,DT278)-1)))</f>
        <v/>
      </c>
      <c r="DW278" s="7"/>
      <c r="DX278" s="7"/>
      <c r="DY278" s="7"/>
      <c r="DZ278" s="7"/>
      <c r="EA278" s="7" t="str">
        <f>IF(DY278="","",IF(DY278=0,"",IF(DY278="AB","",RANK(DY278,$DY$9:$DY$151,1)+COUNTIF($DY$9:DY278,DY278)-1)))</f>
        <v/>
      </c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</row>
    <row r="279" spans="2:163" ht="15.75" customHeight="1" thickTop="1" x14ac:dyDescent="0.4">
      <c r="B279" s="11"/>
      <c r="C279" s="11"/>
      <c r="D279" s="11"/>
      <c r="E279" s="11"/>
      <c r="F279" s="9"/>
      <c r="G279" s="9"/>
      <c r="H279" s="7"/>
      <c r="I279" s="11"/>
      <c r="J279" s="11"/>
      <c r="K279" s="11"/>
      <c r="L279" s="11"/>
      <c r="M279" s="11"/>
      <c r="N279" s="11"/>
      <c r="O279" s="7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83" t="str">
        <f t="shared" si="108"/>
        <v/>
      </c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882"/>
      <c r="AU279" s="11"/>
      <c r="AV279" s="11"/>
      <c r="AW279" s="11"/>
      <c r="AX279" s="11"/>
      <c r="AY279" s="11"/>
      <c r="AZ279" s="11"/>
      <c r="BA279" s="11"/>
      <c r="BB279" s="11"/>
      <c r="BC279" s="882"/>
      <c r="BD279" s="882"/>
      <c r="BE279" s="11"/>
      <c r="BF279" s="11"/>
      <c r="BG279" s="11"/>
      <c r="BH279" s="7"/>
      <c r="BI279" s="7"/>
      <c r="BJ279" s="7"/>
      <c r="BK279" s="7"/>
      <c r="BL279" s="11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475" t="str">
        <f>IF('JOURNÉE 1'!C279=0,"",'JOURNÉE 1'!C279)</f>
        <v/>
      </c>
      <c r="BZ279" s="7">
        <v>271</v>
      </c>
      <c r="CA279" s="1445" t="s">
        <v>806</v>
      </c>
      <c r="CB279" s="1446">
        <v>5</v>
      </c>
      <c r="CC279" s="1447" t="s">
        <v>807</v>
      </c>
      <c r="CD279" s="17" t="s">
        <v>784</v>
      </c>
      <c r="CE279" s="882" t="str">
        <f t="shared" si="111"/>
        <v>MAX1</v>
      </c>
      <c r="CF279" s="878" t="s">
        <v>126</v>
      </c>
      <c r="CG279" s="7"/>
      <c r="CH279" s="94"/>
      <c r="CI279" s="1301" t="str">
        <f>IF(ISNA(VLOOKUP(CA279,'JOURNÉE 1'!$C$10:$AC$257,27,FALSE)),"",VLOOKUP(CA279,'JOURNÉE 1'!$C$10:$AC$257,27,FALSE))</f>
        <v/>
      </c>
      <c r="CJ279" s="465" t="str">
        <f>IF(ISNA(VLOOKUP(CA279,'JOURNÉE 2'!$C$10:$V$259,20,FALSE)),"",VLOOKUP(CA279,'JOURNÉE 2'!$C$10:$V$259,20,FALSE))</f>
        <v/>
      </c>
      <c r="CK279" s="1263" t="str">
        <f t="shared" si="48"/>
        <v/>
      </c>
      <c r="CL279" s="1266" t="s">
        <v>2029</v>
      </c>
      <c r="CM279" s="476" t="s">
        <v>2029</v>
      </c>
      <c r="CN279" s="476" t="s">
        <v>2029</v>
      </c>
      <c r="CO279" s="476" t="s">
        <v>2029</v>
      </c>
      <c r="CP279" s="476"/>
      <c r="CQ279" s="476"/>
      <c r="CR279" s="476"/>
      <c r="CS279" s="476"/>
      <c r="CT279" s="476"/>
      <c r="CU279" s="477"/>
      <c r="CV279" s="476"/>
      <c r="CW279" s="1270"/>
      <c r="CX279" s="11"/>
      <c r="CY279" s="1794" t="s">
        <v>809</v>
      </c>
      <c r="CZ279" s="7" t="str">
        <f>IF('JOURNÉE 2'!C124="","",'JOURNÉE 2'!C124)</f>
        <v>44310.22.0092</v>
      </c>
      <c r="DA279" s="7" t="str">
        <f t="shared" si="84"/>
        <v>44310.22.0092-J2</v>
      </c>
      <c r="DB279" s="7">
        <f>IF('JOURNÉE 2'!V124=0,"",'JOURNÉE 2'!V124)</f>
        <v>87</v>
      </c>
      <c r="DC279" s="7">
        <f>IF('JOURNÉE 2'!AJ124=0,"",'JOURNÉE 2'!AJ124)</f>
        <v>72.900000000000006</v>
      </c>
      <c r="DD279" s="17" t="str">
        <f>IF(ISNA(VLOOKUP(BX123,'JOURNÉE 1'!$C$124:$AE$149,1,FALSE)),"",VLOOKUP(BX123,'JOURNÉE 1'!$C$124:$AE$149,1,FALSE))</f>
        <v/>
      </c>
      <c r="DE279" s="7" t="str">
        <f t="array" ref="DE279">IFERROR(INDEX(DD$237:DD$278,SMALL(IF(FREQUENCY(IF(DD$237:DD$304&lt;&gt;"",MATCH(DD$237:DD$304,DD$237:DD$304,0),""),ROW(DD$237:DD$304)-237)&gt;1,ROW(DD$237:DD$304)-237,""),ROW(A27))),"")</f>
        <v/>
      </c>
      <c r="DF279" s="468" t="str">
        <f t="array" ref="DF279">IF(DE279="","",MIN(IF(CZ$237:CZ$304=$DE279,DB$237:DB$304,"")))</f>
        <v/>
      </c>
      <c r="DG279" s="7" t="str">
        <f t="array" ref="DG279">IF(DE279="","",MIN(IF(CZ$237:CZ$304=$DE279,DC$237:DC$304,"")))</f>
        <v/>
      </c>
      <c r="DH279" s="7" t="str">
        <f>IF(ISNA(VLOOKUP(DD279,'JOURNÉE 2'!$C$124:$V$149,16,FALSE)),"",VLOOKUP(DD279,'JOURNÉE 2'!$C$124:$V$149,16,FALSE))</f>
        <v/>
      </c>
      <c r="DI279" s="7" t="str">
        <f>IF(ISNA(VLOOKUP(DD279,'JOURNÉE 2'!$C$124:$AJ$149,26,FALSE)),"",VLOOKUP(DD279,'JOURNÉE 2'!$C$124:$AJ$149,26,FALSE))</f>
        <v/>
      </c>
      <c r="DJ279" s="7" t="str">
        <f t="shared" si="24"/>
        <v>44310.22.0092</v>
      </c>
      <c r="DK279" s="7">
        <f t="shared" si="25"/>
        <v>87</v>
      </c>
      <c r="DL279" s="7" t="str">
        <f t="shared" si="26"/>
        <v/>
      </c>
      <c r="DM279" s="468">
        <f t="shared" si="27"/>
        <v>72.900000000000006</v>
      </c>
      <c r="DN279" s="7" t="str">
        <f t="shared" si="28"/>
        <v/>
      </c>
      <c r="DO279" s="7"/>
      <c r="DP279" s="7"/>
      <c r="DQ279" s="7"/>
      <c r="DR279" s="11"/>
      <c r="DS279" s="475"/>
      <c r="DT279" s="7"/>
      <c r="DU279" s="7"/>
      <c r="DV279" s="7" t="str">
        <f>IF(DT279="","",IF(DT279=0,"",IF(DT279="AB","",RANK(DT279,$DT$9:$DT$151,1)+COUNTIF($DT$9:DT279,DT279)-1)))</f>
        <v/>
      </c>
      <c r="DW279" s="7"/>
      <c r="DX279" s="7"/>
      <c r="DY279" s="7"/>
      <c r="DZ279" s="7"/>
      <c r="EA279" s="7" t="str">
        <f>IF(DY279="","",IF(DY279=0,"",IF(DY279="AB","",RANK(DY279,$DY$9:$DY$151,1)+COUNTIF($DY$9:DY279,DY279)-1)))</f>
        <v/>
      </c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</row>
    <row r="280" spans="2:163" ht="15.75" customHeight="1" x14ac:dyDescent="0.4">
      <c r="B280" s="11"/>
      <c r="C280" s="11"/>
      <c r="D280" s="11"/>
      <c r="E280" s="11"/>
      <c r="F280" s="9"/>
      <c r="G280" s="9"/>
      <c r="H280" s="7"/>
      <c r="I280" s="11"/>
      <c r="J280" s="11"/>
      <c r="K280" s="11"/>
      <c r="L280" s="11"/>
      <c r="M280" s="11"/>
      <c r="N280" s="11"/>
      <c r="O280" s="7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83">
        <f t="shared" ref="AC280:AC296" si="112">IF(AD45="","",AD45)</f>
        <v>75</v>
      </c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882"/>
      <c r="AU280" s="11"/>
      <c r="AV280" s="11"/>
      <c r="AW280" s="11"/>
      <c r="AX280" s="11"/>
      <c r="AY280" s="11"/>
      <c r="AZ280" s="11"/>
      <c r="BA280" s="11"/>
      <c r="BB280" s="11"/>
      <c r="BC280" s="882"/>
      <c r="BD280" s="882"/>
      <c r="BE280" s="11"/>
      <c r="BF280" s="11"/>
      <c r="BG280" s="11"/>
      <c r="BH280" s="7"/>
      <c r="BI280" s="7"/>
      <c r="BJ280" s="7"/>
      <c r="BK280" s="7"/>
      <c r="BL280" s="11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475" t="str">
        <f>IF('JOURNÉE 1'!C280=0,"",'JOURNÉE 1'!C280)</f>
        <v/>
      </c>
      <c r="BZ280" s="7">
        <v>272</v>
      </c>
      <c r="CA280" s="1445" t="s">
        <v>133</v>
      </c>
      <c r="CB280" s="1446">
        <v>-1.9</v>
      </c>
      <c r="CC280" s="1447" t="s">
        <v>808</v>
      </c>
      <c r="CD280" s="17" t="s">
        <v>784</v>
      </c>
      <c r="CE280" s="882" t="str">
        <f t="shared" si="111"/>
        <v>MAX1</v>
      </c>
      <c r="CF280" s="878" t="s">
        <v>128</v>
      </c>
      <c r="CG280" s="7"/>
      <c r="CH280" s="94"/>
      <c r="CI280" s="1301" t="str">
        <f>IF(ISNA(VLOOKUP(CA280,'JOURNÉE 1'!$C$10:$AC$257,27,FALSE)),"",VLOOKUP(CA280,'JOURNÉE 1'!$C$10:$AC$257,27,FALSE))</f>
        <v/>
      </c>
      <c r="CJ280" s="465" t="str">
        <f>IF(ISNA(VLOOKUP(CA280,'JOURNÉE 2'!$C$10:$V$259,20,FALSE)),"",VLOOKUP(CA280,'JOURNÉE 2'!$C$10:$V$259,20,FALSE))</f>
        <v/>
      </c>
      <c r="CK280" s="1263" t="str">
        <f t="shared" ref="CK280:CK466" si="113">IF(COUNT(CI280:CJ280)=0,"",MIN(CI280:CJ280))</f>
        <v/>
      </c>
      <c r="CL280" s="1266">
        <v>67</v>
      </c>
      <c r="CM280" s="476" t="s">
        <v>2029</v>
      </c>
      <c r="CN280" s="476">
        <v>71</v>
      </c>
      <c r="CO280" s="476" t="s">
        <v>2029</v>
      </c>
      <c r="CP280" s="476"/>
      <c r="CQ280" s="476"/>
      <c r="CR280" s="476"/>
      <c r="CS280" s="476"/>
      <c r="CT280" s="476"/>
      <c r="CU280" s="477"/>
      <c r="CV280" s="476"/>
      <c r="CW280" s="1270"/>
      <c r="CX280" s="11"/>
      <c r="CY280" s="1551"/>
      <c r="CZ280" s="7" t="str">
        <f>IF('JOURNÉE 2'!C125="","",'JOURNÉE 2'!C125)</f>
        <v>44400.14.0128</v>
      </c>
      <c r="DA280" s="7" t="str">
        <f t="shared" si="84"/>
        <v>44400.14.0128-J2</v>
      </c>
      <c r="DB280" s="7">
        <f>IF('JOURNÉE 2'!V125=0,"",'JOURNÉE 2'!V125)</f>
        <v>79</v>
      </c>
      <c r="DC280" s="7">
        <f>IF('JOURNÉE 2'!AJ125=0,"",'JOURNÉE 2'!AJ125)</f>
        <v>69.099999999999994</v>
      </c>
      <c r="DD280" s="17" t="str">
        <f>IF(ISNA(VLOOKUP(BX124,'JOURNÉE 1'!$C$124:$AE$149,1,FALSE)),"",VLOOKUP(BX124,'JOURNÉE 1'!$C$124:$AE$149,1,FALSE))</f>
        <v/>
      </c>
      <c r="DE280" s="7" t="str">
        <f t="array" ref="DE280">IFERROR(INDEX(DD$237:DD$278,SMALL(IF(FREQUENCY(IF(DD$237:DD$304&lt;&gt;"",MATCH(DD$237:DD$304,DD$237:DD$304,0),""),ROW(DD$237:DD$304)-237)&gt;1,ROW(DD$237:DD$304)-237,""),ROW(A28))),"")</f>
        <v/>
      </c>
      <c r="DF280" s="468" t="str">
        <f t="array" ref="DF280">IF(DE280="","",MIN(IF(CZ$237:CZ$304=$DE280,DB$237:DB$304,"")))</f>
        <v/>
      </c>
      <c r="DG280" s="7" t="str">
        <f t="array" ref="DG280">IF(DE280="","",MIN(IF(CZ$237:CZ$304=$DE280,DC$237:DC$304,"")))</f>
        <v/>
      </c>
      <c r="DH280" s="7" t="str">
        <f>IF(ISNA(VLOOKUP(DD280,'JOURNÉE 2'!$C$124:$V$149,16,FALSE)),"",VLOOKUP(DD280,'JOURNÉE 2'!$C$124:$V$149,16,FALSE))</f>
        <v/>
      </c>
      <c r="DI280" s="7" t="str">
        <f>IF(ISNA(VLOOKUP(DD280,'JOURNÉE 2'!$C$124:$AJ$149,26,FALSE)),"",VLOOKUP(DD280,'JOURNÉE 2'!$C$124:$AJ$149,26,FALSE))</f>
        <v/>
      </c>
      <c r="DJ280" s="7" t="str">
        <f t="shared" ref="DJ280:DJ489" si="114">IF(DD280&lt;&gt;"","",CZ280)</f>
        <v>44400.14.0128</v>
      </c>
      <c r="DK280" s="7">
        <f t="shared" ref="DK280:DK489" si="115">IF(DD280&lt;&gt;"","",DB280)</f>
        <v>79</v>
      </c>
      <c r="DL280" s="7" t="str">
        <f t="shared" ref="DL280:DL489" si="116">IF(DF280="","",DF280)</f>
        <v/>
      </c>
      <c r="DM280" s="468">
        <f t="shared" ref="DM280:DM489" si="117">IF(DD280&lt;&gt;"","",DC280)</f>
        <v>69.099999999999994</v>
      </c>
      <c r="DN280" s="7" t="str">
        <f t="shared" ref="DN280:DN489" si="118">IF(DG280="","",DG280)</f>
        <v/>
      </c>
      <c r="DO280" s="7"/>
      <c r="DP280" s="7"/>
      <c r="DQ280" s="7"/>
      <c r="DR280" s="11"/>
      <c r="DS280" s="475"/>
      <c r="DT280" s="7"/>
      <c r="DU280" s="7"/>
      <c r="DV280" s="7" t="str">
        <f>IF(DT280="","",IF(DT280=0,"",IF(DT280="AB","",RANK(DT280,$DT$9:$DT$151,1)+COUNTIF($DT$9:DT280,DT280)-1)))</f>
        <v/>
      </c>
      <c r="DW280" s="7"/>
      <c r="DX280" s="7"/>
      <c r="DY280" s="7"/>
      <c r="DZ280" s="7"/>
      <c r="EA280" s="7" t="str">
        <f>IF(DY280="","",IF(DY280=0,"",IF(DY280="AB","",RANK(DY280,$DY$9:$DY$151,1)+COUNTIF($DY$9:DY280,DY280)-1)))</f>
        <v/>
      </c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</row>
    <row r="281" spans="2:163" ht="15.75" customHeight="1" x14ac:dyDescent="0.4">
      <c r="B281" s="11"/>
      <c r="C281" s="11"/>
      <c r="D281" s="11"/>
      <c r="E281" s="11"/>
      <c r="F281" s="9"/>
      <c r="G281" s="9"/>
      <c r="H281" s="7"/>
      <c r="I281" s="11"/>
      <c r="J281" s="11"/>
      <c r="K281" s="11"/>
      <c r="L281" s="11"/>
      <c r="M281" s="11"/>
      <c r="N281" s="11"/>
      <c r="O281" s="7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83" t="str">
        <f t="shared" si="112"/>
        <v/>
      </c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882"/>
      <c r="AU281" s="11"/>
      <c r="AV281" s="11"/>
      <c r="AW281" s="11"/>
      <c r="AX281" s="11"/>
      <c r="AY281" s="11"/>
      <c r="AZ281" s="11"/>
      <c r="BA281" s="11"/>
      <c r="BB281" s="11"/>
      <c r="BC281" s="882"/>
      <c r="BD281" s="882"/>
      <c r="BE281" s="11"/>
      <c r="BF281" s="11"/>
      <c r="BG281" s="11"/>
      <c r="BH281" s="7"/>
      <c r="BI281" s="7"/>
      <c r="BJ281" s="7"/>
      <c r="BK281" s="7"/>
      <c r="BL281" s="11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475" t="str">
        <f>IF('JOURNÉE 1'!C281=0,"",'JOURNÉE 1'!C281)</f>
        <v/>
      </c>
      <c r="BZ281" s="7">
        <v>273</v>
      </c>
      <c r="CA281" s="1445" t="s">
        <v>810</v>
      </c>
      <c r="CB281" s="1446">
        <v>21.4</v>
      </c>
      <c r="CC281" s="1447" t="s">
        <v>811</v>
      </c>
      <c r="CD281" s="17" t="s">
        <v>784</v>
      </c>
      <c r="CE281" s="882" t="str">
        <f t="shared" si="111"/>
        <v>MAX2</v>
      </c>
      <c r="CF281" s="878" t="s">
        <v>254</v>
      </c>
      <c r="CG281" s="7"/>
      <c r="CH281" s="94"/>
      <c r="CI281" s="1301" t="str">
        <f>IF(ISNA(VLOOKUP(CA281,'JOURNÉE 1'!$C$10:$AC$257,27,FALSE)),"",VLOOKUP(CA281,'JOURNÉE 1'!$C$10:$AC$257,27,FALSE))</f>
        <v/>
      </c>
      <c r="CJ281" s="465" t="str">
        <f>IF(ISNA(VLOOKUP(CA281,'JOURNÉE 2'!$C$10:$V$259,20,FALSE)),"",VLOOKUP(CA281,'JOURNÉE 2'!$C$10:$V$259,20,FALSE))</f>
        <v/>
      </c>
      <c r="CK281" s="1263" t="str">
        <f t="shared" si="113"/>
        <v/>
      </c>
      <c r="CL281" s="1266" t="s">
        <v>2029</v>
      </c>
      <c r="CM281" s="476" t="s">
        <v>2029</v>
      </c>
      <c r="CN281" s="476" t="s">
        <v>2029</v>
      </c>
      <c r="CO281" s="476" t="s">
        <v>2029</v>
      </c>
      <c r="CP281" s="476"/>
      <c r="CQ281" s="476"/>
      <c r="CR281" s="476"/>
      <c r="CS281" s="476"/>
      <c r="CT281" s="476"/>
      <c r="CU281" s="477"/>
      <c r="CV281" s="476"/>
      <c r="CW281" s="1270"/>
      <c r="CX281" s="11"/>
      <c r="CY281" s="1551"/>
      <c r="CZ281" s="7" t="str">
        <f>IF('JOURNÉE 2'!C126="","",'JOURNÉE 2'!C126)</f>
        <v>44310.22.0091</v>
      </c>
      <c r="DA281" s="7" t="str">
        <f t="shared" si="84"/>
        <v>44310.22.0091-J2</v>
      </c>
      <c r="DB281" s="7">
        <f>IF('JOURNÉE 2'!V126=0,"",'JOURNÉE 2'!V126)</f>
        <v>77</v>
      </c>
      <c r="DC281" s="7">
        <f>IF('JOURNÉE 2'!AJ126=0,"",'JOURNÉE 2'!AJ126)</f>
        <v>71.400000000000006</v>
      </c>
      <c r="DD281" s="17" t="str">
        <f>IF(ISNA(VLOOKUP(BX125,'JOURNÉE 1'!$C$124:$AE$149,1,FALSE)),"",VLOOKUP(BX125,'JOURNÉE 1'!$C$124:$AE$149,1,FALSE))</f>
        <v/>
      </c>
      <c r="DE281" s="7" t="str">
        <f t="array" ref="DE281">IFERROR(INDEX(DD$237:DD$278,SMALL(IF(FREQUENCY(IF(DD$237:DD$304&lt;&gt;"",MATCH(DD$237:DD$304,DD$237:DD$304,0),""),ROW(DD$237:DD$304)-237)&gt;1,ROW(DD$237:DD$304)-237,""),ROW(A29))),"")</f>
        <v/>
      </c>
      <c r="DF281" s="468" t="str">
        <f t="array" ref="DF281">IF(DE281="","",MIN(IF(CZ$237:CZ$304=$DE281,DB$237:DB$304,"")))</f>
        <v/>
      </c>
      <c r="DG281" s="7" t="str">
        <f t="array" ref="DG281">IF(DE281="","",MIN(IF(CZ$237:CZ$304=$DE281,DC$237:DC$304,"")))</f>
        <v/>
      </c>
      <c r="DH281" s="7" t="str">
        <f>IF(ISNA(VLOOKUP(DD281,'JOURNÉE 2'!$C$124:$V$149,16,FALSE)),"",VLOOKUP(DD281,'JOURNÉE 2'!$C$124:$V$149,16,FALSE))</f>
        <v/>
      </c>
      <c r="DI281" s="7" t="str">
        <f>IF(ISNA(VLOOKUP(DD281,'JOURNÉE 2'!$C$124:$AJ$149,26,FALSE)),"",VLOOKUP(DD281,'JOURNÉE 2'!$C$124:$AJ$149,26,FALSE))</f>
        <v/>
      </c>
      <c r="DJ281" s="7" t="str">
        <f t="shared" si="114"/>
        <v>44310.22.0091</v>
      </c>
      <c r="DK281" s="7">
        <f t="shared" si="115"/>
        <v>77</v>
      </c>
      <c r="DL281" s="7" t="str">
        <f t="shared" si="116"/>
        <v/>
      </c>
      <c r="DM281" s="468">
        <f t="shared" si="117"/>
        <v>71.400000000000006</v>
      </c>
      <c r="DN281" s="7" t="str">
        <f t="shared" si="118"/>
        <v/>
      </c>
      <c r="DO281" s="7"/>
      <c r="DP281" s="7"/>
      <c r="DQ281" s="7"/>
      <c r="DR281" s="11"/>
      <c r="DS281" s="475"/>
      <c r="DT281" s="7"/>
      <c r="DU281" s="7"/>
      <c r="DV281" s="7" t="str">
        <f>IF(DT281="","",IF(DT281=0,"",IF(DT281="AB","",RANK(DT281,$DT$9:$DT$151,1)+COUNTIF($DT$9:DT281,DT281)-1)))</f>
        <v/>
      </c>
      <c r="DW281" s="7"/>
      <c r="DX281" s="7"/>
      <c r="DY281" s="7"/>
      <c r="DZ281" s="7"/>
      <c r="EA281" s="7" t="str">
        <f>IF(DY281="","",IF(DY281=0,"",IF(DY281="AB","",RANK(DY281,$DY$9:$DY$151,1)+COUNTIF($DY$9:DY281,DY281)-1)))</f>
        <v/>
      </c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</row>
    <row r="282" spans="2:163" ht="15.75" customHeight="1" x14ac:dyDescent="0.4">
      <c r="B282" s="11"/>
      <c r="C282" s="11"/>
      <c r="D282" s="11"/>
      <c r="E282" s="11"/>
      <c r="F282" s="9"/>
      <c r="G282" s="9"/>
      <c r="H282" s="7"/>
      <c r="I282" s="11"/>
      <c r="J282" s="11"/>
      <c r="K282" s="11"/>
      <c r="L282" s="11"/>
      <c r="M282" s="11"/>
      <c r="N282" s="11"/>
      <c r="O282" s="7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83">
        <f t="shared" si="112"/>
        <v>80</v>
      </c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882"/>
      <c r="AU282" s="11"/>
      <c r="AV282" s="11"/>
      <c r="AW282" s="11"/>
      <c r="AX282" s="11"/>
      <c r="AY282" s="11"/>
      <c r="AZ282" s="11"/>
      <c r="BA282" s="11"/>
      <c r="BB282" s="11"/>
      <c r="BC282" s="882"/>
      <c r="BD282" s="882"/>
      <c r="BE282" s="11"/>
      <c r="BF282" s="11"/>
      <c r="BG282" s="11"/>
      <c r="BH282" s="7"/>
      <c r="BI282" s="7"/>
      <c r="BJ282" s="7"/>
      <c r="BK282" s="7"/>
      <c r="BL282" s="11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475" t="str">
        <f>IF('JOURNÉE 1'!C282=0,"",'JOURNÉE 1'!C282)</f>
        <v/>
      </c>
      <c r="BZ282" s="7">
        <v>274</v>
      </c>
      <c r="CA282" s="1445" t="s">
        <v>812</v>
      </c>
      <c r="CB282" s="1446">
        <v>21.5</v>
      </c>
      <c r="CC282" s="1447" t="s">
        <v>813</v>
      </c>
      <c r="CD282" s="17" t="s">
        <v>784</v>
      </c>
      <c r="CE282" s="882" t="str">
        <f t="shared" si="111"/>
        <v>MAX2</v>
      </c>
      <c r="CF282" s="878" t="s">
        <v>114</v>
      </c>
      <c r="CG282" s="7"/>
      <c r="CH282" s="94"/>
      <c r="CI282" s="1301" t="str">
        <f>IF(ISNA(VLOOKUP(CA282,'JOURNÉE 1'!$C$10:$AC$257,27,FALSE)),"",VLOOKUP(CA282,'JOURNÉE 1'!$C$10:$AC$257,27,FALSE))</f>
        <v/>
      </c>
      <c r="CJ282" s="465" t="str">
        <f>IF(ISNA(VLOOKUP(CA282,'JOURNÉE 2'!$C$10:$V$259,20,FALSE)),"",VLOOKUP(CA282,'JOURNÉE 2'!$C$10:$V$259,20,FALSE))</f>
        <v/>
      </c>
      <c r="CK282" s="1263" t="str">
        <f t="shared" si="113"/>
        <v/>
      </c>
      <c r="CL282" s="1266" t="s">
        <v>2029</v>
      </c>
      <c r="CM282" s="476" t="s">
        <v>2029</v>
      </c>
      <c r="CN282" s="476">
        <v>999</v>
      </c>
      <c r="CO282" s="476" t="s">
        <v>2029</v>
      </c>
      <c r="CP282" s="476"/>
      <c r="CQ282" s="476"/>
      <c r="CR282" s="476"/>
      <c r="CS282" s="476"/>
      <c r="CT282" s="476"/>
      <c r="CU282" s="477"/>
      <c r="CV282" s="476"/>
      <c r="CW282" s="1270"/>
      <c r="CX282" s="11"/>
      <c r="CY282" s="1551"/>
      <c r="CZ282" s="7" t="str">
        <f>IF('JOURNÉE 2'!C127="","",'JOURNÉE 2'!C127)</f>
        <v>44310.24.0144</v>
      </c>
      <c r="DA282" s="7" t="str">
        <f t="shared" si="84"/>
        <v>44310.24.0144-J2</v>
      </c>
      <c r="DB282" s="7">
        <f>IF('JOURNÉE 2'!V127=0,"",'JOURNÉE 2'!V127)</f>
        <v>91</v>
      </c>
      <c r="DC282" s="7">
        <f>IF('JOURNÉE 2'!AJ127=0,"",'JOURNÉE 2'!AJ127)</f>
        <v>61.2</v>
      </c>
      <c r="DD282" s="17" t="str">
        <f>IF(ISNA(VLOOKUP(BX126,'JOURNÉE 1'!$C$124:$AE$149,1,FALSE)),"",VLOOKUP(BX126,'JOURNÉE 1'!$C$124:$AE$149,1,FALSE))</f>
        <v/>
      </c>
      <c r="DE282" s="7" t="str">
        <f t="array" ref="DE282">IFERROR(INDEX(DD$237:DD$278,SMALL(IF(FREQUENCY(IF(DD$237:DD$304&lt;&gt;"",MATCH(DD$237:DD$304,DD$237:DD$304,0),""),ROW(DD$237:DD$304)-237)&gt;1,ROW(DD$237:DD$304)-237,""),ROW(A30))),"")</f>
        <v/>
      </c>
      <c r="DF282" s="468" t="str">
        <f t="array" ref="DF282">IF(DE282="","",MIN(IF(CZ$237:CZ$304=$DE282,DB$237:DB$304,"")))</f>
        <v/>
      </c>
      <c r="DG282" s="7" t="str">
        <f t="array" ref="DG282">IF(DE282="","",MIN(IF(CZ$237:CZ$304=$DE282,DC$237:DC$304,"")))</f>
        <v/>
      </c>
      <c r="DH282" s="7" t="str">
        <f>IF(ISNA(VLOOKUP(DD282,'JOURNÉE 2'!$C$124:$V$149,16,FALSE)),"",VLOOKUP(DD282,'JOURNÉE 2'!$C$124:$V$149,16,FALSE))</f>
        <v/>
      </c>
      <c r="DI282" s="7" t="str">
        <f>IF(ISNA(VLOOKUP(DD282,'JOURNÉE 2'!$C$124:$AJ$149,26,FALSE)),"",VLOOKUP(DD282,'JOURNÉE 2'!$C$124:$AJ$149,26,FALSE))</f>
        <v/>
      </c>
      <c r="DJ282" s="7" t="str">
        <f t="shared" si="114"/>
        <v>44310.24.0144</v>
      </c>
      <c r="DK282" s="7">
        <f t="shared" si="115"/>
        <v>91</v>
      </c>
      <c r="DL282" s="7" t="str">
        <f t="shared" si="116"/>
        <v/>
      </c>
      <c r="DM282" s="468">
        <f t="shared" si="117"/>
        <v>61.2</v>
      </c>
      <c r="DN282" s="7" t="str">
        <f t="shared" si="118"/>
        <v/>
      </c>
      <c r="DO282" s="7"/>
      <c r="DP282" s="7"/>
      <c r="DQ282" s="7"/>
      <c r="DR282" s="11"/>
      <c r="DS282" s="475"/>
      <c r="DT282" s="7"/>
      <c r="DU282" s="7"/>
      <c r="DV282" s="7" t="str">
        <f>IF(DT282="","",IF(DT282=0,"",IF(DT282="AB","",RANK(DT282,$DT$9:$DT$151,1)+COUNTIF($DT$9:DT282,DT282)-1)))</f>
        <v/>
      </c>
      <c r="DW282" s="7"/>
      <c r="DX282" s="7"/>
      <c r="DY282" s="7"/>
      <c r="DZ282" s="7"/>
      <c r="EA282" s="7" t="str">
        <f>IF(DY282="","",IF(DY282=0,"",IF(DY282="AB","",RANK(DY282,$DY$9:$DY$151,1)+COUNTIF($DY$9:DY282,DY282)-1)))</f>
        <v/>
      </c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</row>
    <row r="283" spans="2:163" ht="15.75" customHeight="1" x14ac:dyDescent="0.4">
      <c r="B283" s="11"/>
      <c r="C283" s="11"/>
      <c r="D283" s="11"/>
      <c r="E283" s="11"/>
      <c r="F283" s="9"/>
      <c r="G283" s="9"/>
      <c r="H283" s="7"/>
      <c r="I283" s="11"/>
      <c r="J283" s="11"/>
      <c r="K283" s="11"/>
      <c r="L283" s="11"/>
      <c r="M283" s="11"/>
      <c r="N283" s="11"/>
      <c r="O283" s="7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83">
        <f t="shared" si="112"/>
        <v>68</v>
      </c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882"/>
      <c r="AU283" s="11"/>
      <c r="AV283" s="11"/>
      <c r="AW283" s="11"/>
      <c r="AX283" s="11"/>
      <c r="AY283" s="11"/>
      <c r="AZ283" s="11"/>
      <c r="BA283" s="11"/>
      <c r="BB283" s="11"/>
      <c r="BC283" s="882"/>
      <c r="BD283" s="882"/>
      <c r="BE283" s="11"/>
      <c r="BF283" s="11"/>
      <c r="BG283" s="11"/>
      <c r="BH283" s="7"/>
      <c r="BI283" s="7"/>
      <c r="BJ283" s="7"/>
      <c r="BK283" s="7"/>
      <c r="BL283" s="11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475" t="str">
        <f>IF('JOURNÉE 1'!C283=0,"",'JOURNÉE 1'!C283)</f>
        <v/>
      </c>
      <c r="BZ283" s="7">
        <v>275</v>
      </c>
      <c r="CA283" s="1445" t="s">
        <v>118</v>
      </c>
      <c r="CB283" s="1446">
        <v>6.5</v>
      </c>
      <c r="CC283" s="1447" t="s">
        <v>814</v>
      </c>
      <c r="CD283" s="17" t="s">
        <v>784</v>
      </c>
      <c r="CE283" s="882" t="str">
        <f t="shared" si="111"/>
        <v>MAX1</v>
      </c>
      <c r="CF283" s="878" t="s">
        <v>805</v>
      </c>
      <c r="CG283" s="7"/>
      <c r="CH283" s="94"/>
      <c r="CI283" s="1301" t="str">
        <f>IF(ISNA(VLOOKUP(CA283,'JOURNÉE 1'!$C$10:$AC$257,27,FALSE)),"",VLOOKUP(CA283,'JOURNÉE 1'!$C$10:$AC$257,27,FALSE))</f>
        <v/>
      </c>
      <c r="CJ283" s="465" t="str">
        <f>IF(ISNA(VLOOKUP(CA283,'JOURNÉE 2'!$C$10:$V$259,20,FALSE)),"",VLOOKUP(CA283,'JOURNÉE 2'!$C$10:$V$259,20,FALSE))</f>
        <v/>
      </c>
      <c r="CK283" s="1263" t="str">
        <f t="shared" si="113"/>
        <v/>
      </c>
      <c r="CL283" s="1266" t="s">
        <v>2029</v>
      </c>
      <c r="CM283" s="476" t="s">
        <v>2029</v>
      </c>
      <c r="CN283" s="476">
        <v>82</v>
      </c>
      <c r="CO283" s="476" t="s">
        <v>2029</v>
      </c>
      <c r="CP283" s="476"/>
      <c r="CQ283" s="476"/>
      <c r="CR283" s="476"/>
      <c r="CS283" s="476"/>
      <c r="CT283" s="476"/>
      <c r="CU283" s="477"/>
      <c r="CV283" s="476"/>
      <c r="CW283" s="1270"/>
      <c r="CX283" s="11"/>
      <c r="CY283" s="1551"/>
      <c r="CZ283" s="7" t="str">
        <f>IF('JOURNÉE 2'!C128="","",'JOURNÉE 2'!C128)</f>
        <v/>
      </c>
      <c r="DA283" s="7" t="str">
        <f t="shared" si="84"/>
        <v/>
      </c>
      <c r="DB283" s="7" t="str">
        <f>IF('JOURNÉE 2'!V128=0,"",'JOURNÉE 2'!V128)</f>
        <v/>
      </c>
      <c r="DC283" s="7" t="str">
        <f>IF('JOURNÉE 2'!AJ128=0,"",'JOURNÉE 2'!AJ128)</f>
        <v/>
      </c>
      <c r="DD283" s="17" t="str">
        <f>IF(ISNA(VLOOKUP(BX127,'JOURNÉE 1'!$C$124:$AE$149,1,FALSE)),"",VLOOKUP(BX127,'JOURNÉE 1'!$C$124:$AE$149,1,FALSE))</f>
        <v/>
      </c>
      <c r="DE283" s="7" t="str">
        <f t="array" ref="DE283">IFERROR(INDEX(DD$237:DD$278,SMALL(IF(FREQUENCY(IF(DD$237:DD$304&lt;&gt;"",MATCH(DD$237:DD$304,DD$237:DD$304,0),""),ROW(DD$237:DD$304)-237)&gt;1,ROW(DD$237:DD$304)-237,""),ROW(A31))),"")</f>
        <v/>
      </c>
      <c r="DF283" s="468" t="str">
        <f t="array" ref="DF283">IF(DE283="","",MIN(IF(CZ$237:CZ$304=$DE283,DB$237:DB$304,"")))</f>
        <v/>
      </c>
      <c r="DG283" s="7" t="str">
        <f t="array" ref="DG283">IF(DE283="","",MIN(IF(CZ$237:CZ$304=$DE283,DC$237:DC$304,"")))</f>
        <v/>
      </c>
      <c r="DH283" s="7" t="str">
        <f>IF(ISNA(VLOOKUP(DD283,'JOURNÉE 2'!$C$124:$V$149,16,FALSE)),"",VLOOKUP(DD283,'JOURNÉE 2'!$C$124:$V$149,16,FALSE))</f>
        <v/>
      </c>
      <c r="DI283" s="7" t="str">
        <f>IF(ISNA(VLOOKUP(DD283,'JOURNÉE 2'!$C$124:$AJ$149,26,FALSE)),"",VLOOKUP(DD283,'JOURNÉE 2'!$C$124:$AJ$149,26,FALSE))</f>
        <v/>
      </c>
      <c r="DJ283" s="7" t="str">
        <f t="shared" si="114"/>
        <v/>
      </c>
      <c r="DK283" s="7" t="str">
        <f t="shared" si="115"/>
        <v/>
      </c>
      <c r="DL283" s="7" t="str">
        <f t="shared" si="116"/>
        <v/>
      </c>
      <c r="DM283" s="468" t="str">
        <f t="shared" si="117"/>
        <v/>
      </c>
      <c r="DN283" s="7" t="str">
        <f t="shared" si="118"/>
        <v/>
      </c>
      <c r="DO283" s="7"/>
      <c r="DP283" s="7"/>
      <c r="DQ283" s="7"/>
      <c r="DR283" s="11"/>
      <c r="DS283" s="475"/>
      <c r="DT283" s="7"/>
      <c r="DU283" s="7"/>
      <c r="DV283" s="7" t="str">
        <f>IF(DT283="","",IF(DT283=0,"",IF(DT283="AB","",RANK(DT283,$DT$9:$DT$151,1)+COUNTIF($DT$9:DT283,DT283)-1)))</f>
        <v/>
      </c>
      <c r="DW283" s="7"/>
      <c r="DX283" s="7"/>
      <c r="DY283" s="7"/>
      <c r="DZ283" s="7"/>
      <c r="EA283" s="7" t="str">
        <f>IF(DY283="","",IF(DY283=0,"",IF(DY283="AB","",RANK(DY283,$DY$9:$DY$151,1)+COUNTIF($DY$9:DY283,DY283)-1)))</f>
        <v/>
      </c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</row>
    <row r="284" spans="2:163" ht="15.75" customHeight="1" x14ac:dyDescent="0.4">
      <c r="B284" s="11"/>
      <c r="C284" s="11"/>
      <c r="D284" s="11"/>
      <c r="E284" s="11"/>
      <c r="F284" s="9"/>
      <c r="G284" s="9"/>
      <c r="H284" s="7"/>
      <c r="I284" s="11"/>
      <c r="J284" s="11"/>
      <c r="K284" s="11"/>
      <c r="L284" s="11"/>
      <c r="M284" s="11"/>
      <c r="N284" s="11"/>
      <c r="O284" s="7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83" t="str">
        <f t="shared" si="112"/>
        <v/>
      </c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882"/>
      <c r="AU284" s="11"/>
      <c r="AV284" s="11"/>
      <c r="AW284" s="11"/>
      <c r="AX284" s="11"/>
      <c r="AY284" s="11"/>
      <c r="AZ284" s="11"/>
      <c r="BA284" s="11"/>
      <c r="BB284" s="11"/>
      <c r="BC284" s="882"/>
      <c r="BD284" s="882"/>
      <c r="BE284" s="11"/>
      <c r="BF284" s="11"/>
      <c r="BG284" s="11"/>
      <c r="BH284" s="7"/>
      <c r="BI284" s="7"/>
      <c r="BJ284" s="7"/>
      <c r="BK284" s="7"/>
      <c r="BL284" s="11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475" t="str">
        <f>IF('JOURNÉE 1'!C284=0,"",'JOURNÉE 1'!C284)</f>
        <v/>
      </c>
      <c r="BZ284" s="7">
        <v>276</v>
      </c>
      <c r="CA284" s="1445" t="s">
        <v>123</v>
      </c>
      <c r="CB284" s="1446">
        <v>5.0999999999999996</v>
      </c>
      <c r="CC284" s="1447" t="s">
        <v>815</v>
      </c>
      <c r="CD284" s="17" t="s">
        <v>784</v>
      </c>
      <c r="CE284" s="882" t="str">
        <f t="shared" si="111"/>
        <v>MAX1</v>
      </c>
      <c r="CF284" s="878" t="s">
        <v>806</v>
      </c>
      <c r="CG284" s="7"/>
      <c r="CH284" s="94"/>
      <c r="CI284" s="1301" t="str">
        <f>IF(ISNA(VLOOKUP(CA284,'JOURNÉE 1'!$C$10:$AC$257,27,FALSE)),"",VLOOKUP(CA284,'JOURNÉE 1'!$C$10:$AC$257,27,FALSE))</f>
        <v/>
      </c>
      <c r="CJ284" s="465" t="str">
        <f>IF(ISNA(VLOOKUP(CA284,'JOURNÉE 2'!$C$10:$V$259,20,FALSE)),"",VLOOKUP(CA284,'JOURNÉE 2'!$C$10:$V$259,20,FALSE))</f>
        <v/>
      </c>
      <c r="CK284" s="1263" t="str">
        <f t="shared" si="113"/>
        <v/>
      </c>
      <c r="CL284" s="1266">
        <v>78</v>
      </c>
      <c r="CM284" s="476">
        <v>74</v>
      </c>
      <c r="CN284" s="476">
        <v>69</v>
      </c>
      <c r="CO284" s="476" t="s">
        <v>2029</v>
      </c>
      <c r="CP284" s="476"/>
      <c r="CQ284" s="476"/>
      <c r="CR284" s="476"/>
      <c r="CS284" s="476"/>
      <c r="CT284" s="476"/>
      <c r="CU284" s="477"/>
      <c r="CV284" s="476"/>
      <c r="CW284" s="1270"/>
      <c r="CX284" s="11"/>
      <c r="CY284" s="1551"/>
      <c r="CZ284" s="7" t="str">
        <f>IF('JOURNÉE 2'!C129="","",'JOURNÉE 2'!C129)</f>
        <v/>
      </c>
      <c r="DA284" s="7" t="str">
        <f t="shared" si="84"/>
        <v/>
      </c>
      <c r="DB284" s="7" t="str">
        <f>IF('JOURNÉE 2'!V129=0,"",'JOURNÉE 2'!V129)</f>
        <v/>
      </c>
      <c r="DC284" s="7" t="str">
        <f>IF('JOURNÉE 2'!AJ129=0,"",'JOURNÉE 2'!AJ129)</f>
        <v/>
      </c>
      <c r="DD284" s="17" t="str">
        <f>IF(ISNA(VLOOKUP(BX128,'JOURNÉE 1'!$C$124:$AE$149,1,FALSE)),"",VLOOKUP(BX128,'JOURNÉE 1'!$C$124:$AE$149,1,FALSE))</f>
        <v/>
      </c>
      <c r="DE284" s="7" t="str">
        <f t="array" ref="DE284">IFERROR(INDEX(DD$237:DD$278,SMALL(IF(FREQUENCY(IF(DD$237:DD$304&lt;&gt;"",MATCH(DD$237:DD$304,DD$237:DD$304,0),""),ROW(DD$237:DD$304)-237)&gt;1,ROW(DD$237:DD$304)-237,""),ROW(A32))),"")</f>
        <v/>
      </c>
      <c r="DF284" s="468" t="str">
        <f t="array" ref="DF284">IF(DE284="","",MIN(IF(CZ$237:CZ$304=$DE284,DB$237:DB$304,"")))</f>
        <v/>
      </c>
      <c r="DG284" s="7" t="str">
        <f t="array" ref="DG284">IF(DE284="","",MIN(IF(CZ$237:CZ$304=$DE284,DC$237:DC$304,"")))</f>
        <v/>
      </c>
      <c r="DH284" s="7" t="str">
        <f>IF(ISNA(VLOOKUP(DD284,'JOURNÉE 2'!$C$124:$V$149,16,FALSE)),"",VLOOKUP(DD284,'JOURNÉE 2'!$C$124:$V$149,16,FALSE))</f>
        <v/>
      </c>
      <c r="DI284" s="7" t="str">
        <f>IF(ISNA(VLOOKUP(DD284,'JOURNÉE 2'!$C$124:$AJ$149,26,FALSE)),"",VLOOKUP(DD284,'JOURNÉE 2'!$C$124:$AJ$149,26,FALSE))</f>
        <v/>
      </c>
      <c r="DJ284" s="7" t="str">
        <f t="shared" si="114"/>
        <v/>
      </c>
      <c r="DK284" s="7" t="str">
        <f t="shared" si="115"/>
        <v/>
      </c>
      <c r="DL284" s="7" t="str">
        <f t="shared" si="116"/>
        <v/>
      </c>
      <c r="DM284" s="468" t="str">
        <f t="shared" si="117"/>
        <v/>
      </c>
      <c r="DN284" s="7" t="str">
        <f t="shared" si="118"/>
        <v/>
      </c>
      <c r="DO284" s="7"/>
      <c r="DP284" s="7"/>
      <c r="DQ284" s="7"/>
      <c r="DR284" s="11"/>
      <c r="DS284" s="475"/>
      <c r="DT284" s="7"/>
      <c r="DU284" s="7"/>
      <c r="DV284" s="7" t="str">
        <f>IF(DT284="","",IF(DT284=0,"",IF(DT284="AB","",RANK(DT284,$DT$9:$DT$151,1)+COUNTIF($DT$9:DT284,DT284)-1)))</f>
        <v/>
      </c>
      <c r="DW284" s="7"/>
      <c r="DX284" s="7"/>
      <c r="DY284" s="7"/>
      <c r="DZ284" s="7"/>
      <c r="EA284" s="7" t="str">
        <f>IF(DY284="","",IF(DY284=0,"",IF(DY284="AB","",RANK(DY284,$DY$9:$DY$151,1)+COUNTIF($DY$9:DY284,DY284)-1)))</f>
        <v/>
      </c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</row>
    <row r="285" spans="2:163" ht="15.75" customHeight="1" x14ac:dyDescent="0.4">
      <c r="B285" s="11"/>
      <c r="C285" s="11"/>
      <c r="D285" s="11"/>
      <c r="E285" s="11"/>
      <c r="F285" s="9"/>
      <c r="G285" s="9"/>
      <c r="H285" s="7"/>
      <c r="I285" s="11"/>
      <c r="J285" s="11"/>
      <c r="K285" s="11"/>
      <c r="L285" s="11"/>
      <c r="M285" s="11"/>
      <c r="N285" s="11"/>
      <c r="O285" s="7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83">
        <f t="shared" si="112"/>
        <v>76</v>
      </c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882"/>
      <c r="AU285" s="11"/>
      <c r="AV285" s="11"/>
      <c r="AW285" s="11"/>
      <c r="AX285" s="11"/>
      <c r="AY285" s="11"/>
      <c r="AZ285" s="11"/>
      <c r="BA285" s="11"/>
      <c r="BB285" s="11"/>
      <c r="BC285" s="882"/>
      <c r="BD285" s="882"/>
      <c r="BE285" s="11"/>
      <c r="BF285" s="11"/>
      <c r="BG285" s="11"/>
      <c r="BH285" s="7"/>
      <c r="BI285" s="7"/>
      <c r="BJ285" s="7"/>
      <c r="BK285" s="7"/>
      <c r="BL285" s="11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475" t="str">
        <f>IF('JOURNÉE 1'!C285=0,"",'JOURNÉE 1'!C285)</f>
        <v/>
      </c>
      <c r="BZ285" s="7">
        <v>277</v>
      </c>
      <c r="CA285" s="1445" t="s">
        <v>120</v>
      </c>
      <c r="CB285" s="1446">
        <v>0.6</v>
      </c>
      <c r="CC285" s="1447" t="s">
        <v>816</v>
      </c>
      <c r="CD285" s="17" t="s">
        <v>784</v>
      </c>
      <c r="CE285" s="882" t="str">
        <f t="shared" si="111"/>
        <v>MAX1</v>
      </c>
      <c r="CF285" s="878" t="s">
        <v>133</v>
      </c>
      <c r="CG285" s="7"/>
      <c r="CH285" s="94"/>
      <c r="CI285" s="1301" t="str">
        <f>IF(ISNA(VLOOKUP(CA285,'JOURNÉE 1'!$C$10:$AC$257,27,FALSE)),"",VLOOKUP(CA285,'JOURNÉE 1'!$C$10:$AC$257,27,FALSE))</f>
        <v/>
      </c>
      <c r="CJ285" s="465" t="str">
        <f>IF(ISNA(VLOOKUP(CA285,'JOURNÉE 2'!$C$10:$V$259,20,FALSE)),"",VLOOKUP(CA285,'JOURNÉE 2'!$C$10:$V$259,20,FALSE))</f>
        <v/>
      </c>
      <c r="CK285" s="1263" t="str">
        <f t="shared" si="113"/>
        <v/>
      </c>
      <c r="CL285" s="1266" t="s">
        <v>2029</v>
      </c>
      <c r="CM285" s="476">
        <v>69</v>
      </c>
      <c r="CN285" s="476">
        <v>72</v>
      </c>
      <c r="CO285" s="476" t="s">
        <v>2029</v>
      </c>
      <c r="CP285" s="476"/>
      <c r="CQ285" s="476"/>
      <c r="CR285" s="476"/>
      <c r="CS285" s="476"/>
      <c r="CT285" s="476"/>
      <c r="CU285" s="477"/>
      <c r="CV285" s="476"/>
      <c r="CW285" s="1270"/>
      <c r="CX285" s="11"/>
      <c r="CY285" s="1551"/>
      <c r="CZ285" s="7" t="str">
        <f>IF('JOURNÉE 2'!C130="","",'JOURNÉE 2'!C130)</f>
        <v/>
      </c>
      <c r="DA285" s="7" t="str">
        <f t="shared" si="84"/>
        <v/>
      </c>
      <c r="DB285" s="7" t="str">
        <f>IF('JOURNÉE 2'!V130=0,"",'JOURNÉE 2'!V130)</f>
        <v/>
      </c>
      <c r="DC285" s="7" t="str">
        <f>IF('JOURNÉE 2'!AJ130=0,"",'JOURNÉE 2'!AJ130)</f>
        <v/>
      </c>
      <c r="DD285" s="17" t="str">
        <f>IF(ISNA(VLOOKUP(BX129,'JOURNÉE 1'!$C$124:$AE$149,1,FALSE)),"",VLOOKUP(BX129,'JOURNÉE 1'!$C$124:$AE$149,1,FALSE))</f>
        <v/>
      </c>
      <c r="DE285" s="7" t="str">
        <f t="array" ref="DE285">IFERROR(INDEX(DD$237:DD$278,SMALL(IF(FREQUENCY(IF(DD$237:DD$304&lt;&gt;"",MATCH(DD$237:DD$304,DD$237:DD$304,0),""),ROW(DD$237:DD$304)-237)&gt;1,ROW(DD$237:DD$304)-237,""),ROW(A33))),"")</f>
        <v/>
      </c>
      <c r="DF285" s="468" t="str">
        <f t="array" ref="DF285">IF(DE285="","",MIN(IF(CZ$237:CZ$304=$DE285,DB$237:DB$304,"")))</f>
        <v/>
      </c>
      <c r="DG285" s="7" t="str">
        <f t="array" ref="DG285">IF(DE285="","",MIN(IF(CZ$237:CZ$304=$DE285,DC$237:DC$304,"")))</f>
        <v/>
      </c>
      <c r="DH285" s="7" t="str">
        <f>IF(ISNA(VLOOKUP(DD285,'JOURNÉE 2'!$C$124:$V$149,16,FALSE)),"",VLOOKUP(DD285,'JOURNÉE 2'!$C$124:$V$149,16,FALSE))</f>
        <v/>
      </c>
      <c r="DI285" s="7" t="str">
        <f>IF(ISNA(VLOOKUP(DD285,'JOURNÉE 2'!$C$124:$AJ$149,26,FALSE)),"",VLOOKUP(DD285,'JOURNÉE 2'!$C$124:$AJ$149,26,FALSE))</f>
        <v/>
      </c>
      <c r="DJ285" s="7" t="str">
        <f t="shared" si="114"/>
        <v/>
      </c>
      <c r="DK285" s="7" t="str">
        <f t="shared" si="115"/>
        <v/>
      </c>
      <c r="DL285" s="7" t="str">
        <f t="shared" si="116"/>
        <v/>
      </c>
      <c r="DM285" s="468" t="str">
        <f t="shared" si="117"/>
        <v/>
      </c>
      <c r="DN285" s="7" t="str">
        <f t="shared" si="118"/>
        <v/>
      </c>
      <c r="DO285" s="7"/>
      <c r="DP285" s="7"/>
      <c r="DQ285" s="7"/>
      <c r="DR285" s="11"/>
      <c r="DS285" s="475"/>
      <c r="DT285" s="7"/>
      <c r="DU285" s="7"/>
      <c r="DV285" s="7" t="str">
        <f>IF(DT285="","",IF(DT285=0,"",IF(DT285="AB","",RANK(DT285,$DT$9:$DT$151,1)+COUNTIF($DT$9:DT285,DT285)-1)))</f>
        <v/>
      </c>
      <c r="DW285" s="7"/>
      <c r="DX285" s="7"/>
      <c r="DY285" s="7"/>
      <c r="DZ285" s="7"/>
      <c r="EA285" s="7" t="str">
        <f>IF(DY285="","",IF(DY285=0,"",IF(DY285="AB","",RANK(DY285,$DY$9:$DY$151,1)+COUNTIF($DY$9:DY285,DY285)-1)))</f>
        <v/>
      </c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</row>
    <row r="286" spans="2:163" ht="15.75" customHeight="1" x14ac:dyDescent="0.4">
      <c r="B286" s="11"/>
      <c r="C286" s="11"/>
      <c r="D286" s="11"/>
      <c r="E286" s="11"/>
      <c r="F286" s="9"/>
      <c r="G286" s="9"/>
      <c r="H286" s="7"/>
      <c r="I286" s="11"/>
      <c r="J286" s="11"/>
      <c r="K286" s="11"/>
      <c r="L286" s="11"/>
      <c r="M286" s="11"/>
      <c r="N286" s="11"/>
      <c r="O286" s="7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83" t="str">
        <f t="shared" si="112"/>
        <v/>
      </c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882"/>
      <c r="AU286" s="11"/>
      <c r="AV286" s="11"/>
      <c r="AW286" s="11"/>
      <c r="AX286" s="11"/>
      <c r="AY286" s="11"/>
      <c r="AZ286" s="11"/>
      <c r="BA286" s="11"/>
      <c r="BB286" s="11"/>
      <c r="BC286" s="882"/>
      <c r="BD286" s="882"/>
      <c r="BE286" s="11"/>
      <c r="BF286" s="11"/>
      <c r="BG286" s="11"/>
      <c r="BH286" s="7"/>
      <c r="BI286" s="7"/>
      <c r="BJ286" s="7"/>
      <c r="BK286" s="7"/>
      <c r="BL286" s="11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475" t="str">
        <f>IF('JOURNÉE 1'!C286=0,"",'JOURNÉE 1'!C286)</f>
        <v/>
      </c>
      <c r="BZ286" s="7">
        <v>278</v>
      </c>
      <c r="CA286" s="1445" t="s">
        <v>122</v>
      </c>
      <c r="CB286" s="1446">
        <v>3.1</v>
      </c>
      <c r="CC286" s="1447" t="s">
        <v>817</v>
      </c>
      <c r="CD286" s="17" t="s">
        <v>784</v>
      </c>
      <c r="CE286" s="882" t="str">
        <f t="shared" si="111"/>
        <v>MAX1</v>
      </c>
      <c r="CF286" s="878" t="s">
        <v>810</v>
      </c>
      <c r="CG286" s="7"/>
      <c r="CH286" s="94"/>
      <c r="CI286" s="1301" t="str">
        <f>IF(ISNA(VLOOKUP(CA286,'JOURNÉE 1'!$C$10:$AC$257,27,FALSE)),"",VLOOKUP(CA286,'JOURNÉE 1'!$C$10:$AC$257,27,FALSE))</f>
        <v/>
      </c>
      <c r="CJ286" s="465" t="str">
        <f>IF(ISNA(VLOOKUP(CA286,'JOURNÉE 2'!$C$10:$V$259,20,FALSE)),"",VLOOKUP(CA286,'JOURNÉE 2'!$C$10:$V$259,20,FALSE))</f>
        <v/>
      </c>
      <c r="CK286" s="1263" t="str">
        <f t="shared" si="113"/>
        <v/>
      </c>
      <c r="CL286" s="1266" t="s">
        <v>2029</v>
      </c>
      <c r="CM286" s="476" t="s">
        <v>2029</v>
      </c>
      <c r="CN286" s="476">
        <v>71</v>
      </c>
      <c r="CO286" s="476" t="s">
        <v>2029</v>
      </c>
      <c r="CP286" s="476"/>
      <c r="CQ286" s="476"/>
      <c r="CR286" s="476"/>
      <c r="CS286" s="476"/>
      <c r="CT286" s="476"/>
      <c r="CU286" s="477"/>
      <c r="CV286" s="476"/>
      <c r="CW286" s="1270"/>
      <c r="CX286" s="11"/>
      <c r="CY286" s="1551"/>
      <c r="CZ286" s="7" t="str">
        <f>IF('JOURNÉE 2'!C131="","",'JOURNÉE 2'!C131)</f>
        <v/>
      </c>
      <c r="DA286" s="7" t="str">
        <f t="shared" si="84"/>
        <v/>
      </c>
      <c r="DB286" s="7" t="str">
        <f>IF('JOURNÉE 2'!V131=0,"",'JOURNÉE 2'!V131)</f>
        <v/>
      </c>
      <c r="DC286" s="7" t="str">
        <f>IF('JOURNÉE 2'!AJ131=0,"",'JOURNÉE 2'!AJ131)</f>
        <v/>
      </c>
      <c r="DD286" s="17" t="str">
        <f>IF(ISNA(VLOOKUP(BX130,'JOURNÉE 1'!$C$124:$AE$149,1,FALSE)),"",VLOOKUP(BX130,'JOURNÉE 1'!$C$124:$AE$149,1,FALSE))</f>
        <v/>
      </c>
      <c r="DE286" s="7" t="str">
        <f t="array" ref="DE286">IFERROR(INDEX(DD$237:DD$278,SMALL(IF(FREQUENCY(IF(DD$237:DD$304&lt;&gt;"",MATCH(DD$237:DD$304,DD$237:DD$304,0),""),ROW(DD$237:DD$304)-237)&gt;1,ROW(DD$237:DD$304)-237,""),ROW(A34))),"")</f>
        <v/>
      </c>
      <c r="DF286" s="468" t="str">
        <f t="array" ref="DF286">IF(DE286="","",MIN(IF(CZ$237:CZ$304=$DE286,DB$237:DB$304,"")))</f>
        <v/>
      </c>
      <c r="DG286" s="7" t="str">
        <f t="array" ref="DG286">IF(DE286="","",MIN(IF(CZ$237:CZ$304=$DE286,DC$237:DC$304,"")))</f>
        <v/>
      </c>
      <c r="DH286" s="7" t="str">
        <f>IF(ISNA(VLOOKUP(DD286,'JOURNÉE 2'!$C$124:$V$149,16,FALSE)),"",VLOOKUP(DD286,'JOURNÉE 2'!$C$124:$V$149,16,FALSE))</f>
        <v/>
      </c>
      <c r="DI286" s="7" t="str">
        <f>IF(ISNA(VLOOKUP(DD286,'JOURNÉE 2'!$C$124:$AJ$149,26,FALSE)),"",VLOOKUP(DD286,'JOURNÉE 2'!$C$124:$AJ$149,26,FALSE))</f>
        <v/>
      </c>
      <c r="DJ286" s="7" t="str">
        <f t="shared" si="114"/>
        <v/>
      </c>
      <c r="DK286" s="7" t="str">
        <f t="shared" si="115"/>
        <v/>
      </c>
      <c r="DL286" s="7" t="str">
        <f t="shared" si="116"/>
        <v/>
      </c>
      <c r="DM286" s="468" t="str">
        <f t="shared" si="117"/>
        <v/>
      </c>
      <c r="DN286" s="7" t="str">
        <f t="shared" si="118"/>
        <v/>
      </c>
      <c r="DO286" s="7"/>
      <c r="DP286" s="7"/>
      <c r="DQ286" s="7"/>
      <c r="DR286" s="11"/>
      <c r="DS286" s="475"/>
      <c r="DT286" s="7"/>
      <c r="DU286" s="7"/>
      <c r="DV286" s="7" t="str">
        <f>IF(DT286="","",IF(DT286=0,"",IF(DT286="AB","",RANK(DT286,$DT$9:$DT$151,1)+COUNTIF($DT$9:DT286,DT286)-1)))</f>
        <v/>
      </c>
      <c r="DW286" s="7"/>
      <c r="DX286" s="7"/>
      <c r="DY286" s="7"/>
      <c r="DZ286" s="7"/>
      <c r="EA286" s="7" t="str">
        <f>IF(DY286="","",IF(DY286=0,"",IF(DY286="AB","",RANK(DY286,$DY$9:$DY$151,1)+COUNTIF($DY$9:DY286,DY286)-1)))</f>
        <v/>
      </c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</row>
    <row r="287" spans="2:163" ht="15.75" customHeight="1" x14ac:dyDescent="0.4">
      <c r="B287" s="11"/>
      <c r="C287" s="11"/>
      <c r="D287" s="11"/>
      <c r="E287" s="11"/>
      <c r="F287" s="9"/>
      <c r="G287" s="9"/>
      <c r="H287" s="7"/>
      <c r="I287" s="11"/>
      <c r="J287" s="11"/>
      <c r="K287" s="11"/>
      <c r="L287" s="11"/>
      <c r="M287" s="11"/>
      <c r="N287" s="11"/>
      <c r="O287" s="7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83" t="str">
        <f t="shared" si="112"/>
        <v/>
      </c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882"/>
      <c r="AU287" s="11"/>
      <c r="AV287" s="11"/>
      <c r="AW287" s="11"/>
      <c r="AX287" s="11"/>
      <c r="AY287" s="11"/>
      <c r="AZ287" s="11"/>
      <c r="BA287" s="11"/>
      <c r="BB287" s="11"/>
      <c r="BC287" s="882"/>
      <c r="BD287" s="882"/>
      <c r="BE287" s="11"/>
      <c r="BF287" s="11"/>
      <c r="BG287" s="11"/>
      <c r="BH287" s="7"/>
      <c r="BI287" s="7"/>
      <c r="BJ287" s="7"/>
      <c r="BK287" s="7"/>
      <c r="BL287" s="11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475" t="str">
        <f>IF('JOURNÉE 1'!C287=0,"",'JOURNÉE 1'!C287)</f>
        <v/>
      </c>
      <c r="BZ287" s="7">
        <v>279</v>
      </c>
      <c r="CA287" s="1445" t="s">
        <v>130</v>
      </c>
      <c r="CB287" s="1446">
        <v>5.5</v>
      </c>
      <c r="CC287" s="1447" t="s">
        <v>818</v>
      </c>
      <c r="CD287" s="17" t="s">
        <v>784</v>
      </c>
      <c r="CE287" s="882" t="str">
        <f t="shared" si="111"/>
        <v>MAX1</v>
      </c>
      <c r="CF287" s="878" t="s">
        <v>812</v>
      </c>
      <c r="CG287" s="7"/>
      <c r="CH287" s="94"/>
      <c r="CI287" s="1301" t="str">
        <f>IF(ISNA(VLOOKUP(CA287,'JOURNÉE 1'!$C$10:$AC$257,27,FALSE)),"",VLOOKUP(CA287,'JOURNÉE 1'!$C$10:$AC$257,27,FALSE))</f>
        <v/>
      </c>
      <c r="CJ287" s="465" t="str">
        <f>IF(ISNA(VLOOKUP(CA287,'JOURNÉE 2'!$C$10:$V$259,20,FALSE)),"",VLOOKUP(CA287,'JOURNÉE 2'!$C$10:$V$259,20,FALSE))</f>
        <v/>
      </c>
      <c r="CK287" s="1263" t="str">
        <f t="shared" si="113"/>
        <v/>
      </c>
      <c r="CL287" s="1266">
        <v>73</v>
      </c>
      <c r="CM287" s="476">
        <v>78</v>
      </c>
      <c r="CN287" s="476">
        <v>72</v>
      </c>
      <c r="CO287" s="476" t="s">
        <v>2029</v>
      </c>
      <c r="CP287" s="476"/>
      <c r="CQ287" s="476"/>
      <c r="CR287" s="476"/>
      <c r="CS287" s="476"/>
      <c r="CT287" s="476"/>
      <c r="CU287" s="477"/>
      <c r="CV287" s="476"/>
      <c r="CW287" s="1270"/>
      <c r="CX287" s="11"/>
      <c r="CY287" s="1551"/>
      <c r="CZ287" s="7" t="str">
        <f>IF('JOURNÉE 2'!C132="","",'JOURNÉE 2'!C132)</f>
        <v/>
      </c>
      <c r="DA287" s="7" t="str">
        <f t="shared" si="84"/>
        <v/>
      </c>
      <c r="DB287" s="7" t="str">
        <f>IF('JOURNÉE 2'!V132=0,"",'JOURNÉE 2'!V132)</f>
        <v/>
      </c>
      <c r="DC287" s="7" t="str">
        <f>IF('JOURNÉE 2'!AJ132=0,"",'JOURNÉE 2'!AJ132)</f>
        <v/>
      </c>
      <c r="DD287" s="17" t="str">
        <f>IF(ISNA(VLOOKUP(BX131,'JOURNÉE 1'!$C$124:$AE$149,1,FALSE)),"",VLOOKUP(BX131,'JOURNÉE 1'!$C$124:$AE$149,1,FALSE))</f>
        <v/>
      </c>
      <c r="DE287" s="7" t="str">
        <f t="array" ref="DE287">IFERROR(INDEX(DD$237:DD$278,SMALL(IF(FREQUENCY(IF(DD$237:DD$304&lt;&gt;"",MATCH(DD$237:DD$304,DD$237:DD$304,0),""),ROW(DD$237:DD$304)-237)&gt;1,ROW(DD$237:DD$304)-237,""),ROW(A35))),"")</f>
        <v/>
      </c>
      <c r="DF287" s="468" t="str">
        <f t="array" ref="DF287">IF(DE287="","",MIN(IF(CZ$237:CZ$304=$DE287,DB$237:DB$304,"")))</f>
        <v/>
      </c>
      <c r="DG287" s="7" t="str">
        <f t="array" ref="DG287">IF(DE287="","",MIN(IF(CZ$237:CZ$304=$DE287,DC$237:DC$304,"")))</f>
        <v/>
      </c>
      <c r="DH287" s="7" t="str">
        <f>IF(ISNA(VLOOKUP(DD287,'JOURNÉE 2'!$C$124:$V$149,16,FALSE)),"",VLOOKUP(DD287,'JOURNÉE 2'!$C$124:$V$149,16,FALSE))</f>
        <v/>
      </c>
      <c r="DI287" s="7" t="str">
        <f>IF(ISNA(VLOOKUP(DD287,'JOURNÉE 2'!$C$124:$AJ$149,26,FALSE)),"",VLOOKUP(DD287,'JOURNÉE 2'!$C$124:$AJ$149,26,FALSE))</f>
        <v/>
      </c>
      <c r="DJ287" s="7" t="str">
        <f t="shared" si="114"/>
        <v/>
      </c>
      <c r="DK287" s="7" t="str">
        <f t="shared" si="115"/>
        <v/>
      </c>
      <c r="DL287" s="7" t="str">
        <f t="shared" si="116"/>
        <v/>
      </c>
      <c r="DM287" s="468" t="str">
        <f t="shared" si="117"/>
        <v/>
      </c>
      <c r="DN287" s="7" t="str">
        <f t="shared" si="118"/>
        <v/>
      </c>
      <c r="DO287" s="7"/>
      <c r="DP287" s="7"/>
      <c r="DQ287" s="7"/>
      <c r="DR287" s="11"/>
      <c r="DS287" s="475"/>
      <c r="DT287" s="7"/>
      <c r="DU287" s="7"/>
      <c r="DV287" s="7" t="str">
        <f>IF(DT287="","",IF(DT287=0,"",IF(DT287="AB","",RANK(DT287,$DT$9:$DT$151,1)+COUNTIF($DT$9:DT287,DT287)-1)))</f>
        <v/>
      </c>
      <c r="DW287" s="7"/>
      <c r="DX287" s="7"/>
      <c r="DY287" s="7"/>
      <c r="DZ287" s="7"/>
      <c r="EA287" s="7" t="str">
        <f>IF(DY287="","",IF(DY287=0,"",IF(DY287="AB","",RANK(DY287,$DY$9:$DY$151,1)+COUNTIF($DY$9:DY287,DY287)-1)))</f>
        <v/>
      </c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</row>
    <row r="288" spans="2:163" ht="15.75" customHeight="1" x14ac:dyDescent="0.4">
      <c r="B288" s="11"/>
      <c r="C288" s="11"/>
      <c r="D288" s="11"/>
      <c r="E288" s="11"/>
      <c r="F288" s="9"/>
      <c r="G288" s="9"/>
      <c r="H288" s="7"/>
      <c r="I288" s="11"/>
      <c r="J288" s="11"/>
      <c r="K288" s="11"/>
      <c r="L288" s="11"/>
      <c r="M288" s="11"/>
      <c r="N288" s="11"/>
      <c r="O288" s="7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83" t="str">
        <f t="shared" si="112"/>
        <v/>
      </c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882"/>
      <c r="AU288" s="11"/>
      <c r="AV288" s="11"/>
      <c r="AW288" s="11"/>
      <c r="AX288" s="11"/>
      <c r="AY288" s="11"/>
      <c r="AZ288" s="11"/>
      <c r="BA288" s="11"/>
      <c r="BB288" s="11"/>
      <c r="BC288" s="882"/>
      <c r="BD288" s="882"/>
      <c r="BE288" s="11"/>
      <c r="BF288" s="11"/>
      <c r="BG288" s="11"/>
      <c r="BH288" s="7"/>
      <c r="BI288" s="7"/>
      <c r="BJ288" s="7"/>
      <c r="BK288" s="7"/>
      <c r="BL288" s="11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475" t="str">
        <f>IF('JOURNÉE 1'!C288=0,"",'JOURNÉE 1'!C288)</f>
        <v/>
      </c>
      <c r="BZ288" s="7">
        <v>280</v>
      </c>
      <c r="CA288" s="1445" t="s">
        <v>116</v>
      </c>
      <c r="CB288" s="1446">
        <v>28.8</v>
      </c>
      <c r="CC288" s="1447" t="s">
        <v>819</v>
      </c>
      <c r="CD288" s="17" t="s">
        <v>784</v>
      </c>
      <c r="CE288" s="882" t="str">
        <f t="shared" si="111"/>
        <v>MAX3</v>
      </c>
      <c r="CF288" s="878" t="s">
        <v>118</v>
      </c>
      <c r="CG288" s="7"/>
      <c r="CH288" s="94"/>
      <c r="CI288" s="1301" t="str">
        <f>IF(ISNA(VLOOKUP(CA288,'JOURNÉE 1'!$C$10:$AC$257,27,FALSE)),"",VLOOKUP(CA288,'JOURNÉE 1'!$C$10:$AC$257,27,FALSE))</f>
        <v/>
      </c>
      <c r="CJ288" s="465" t="str">
        <f>IF(ISNA(VLOOKUP(CA288,'JOURNÉE 2'!$C$10:$V$259,20,FALSE)),"",VLOOKUP(CA288,'JOURNÉE 2'!$C$10:$V$259,20,FALSE))</f>
        <v/>
      </c>
      <c r="CK288" s="1263" t="str">
        <f t="shared" si="113"/>
        <v/>
      </c>
      <c r="CL288" s="1266" t="s">
        <v>2029</v>
      </c>
      <c r="CM288" s="476" t="s">
        <v>2029</v>
      </c>
      <c r="CN288" s="476" t="s">
        <v>2029</v>
      </c>
      <c r="CO288" s="476" t="s">
        <v>2029</v>
      </c>
      <c r="CP288" s="476"/>
      <c r="CQ288" s="476"/>
      <c r="CR288" s="476"/>
      <c r="CS288" s="476"/>
      <c r="CT288" s="476"/>
      <c r="CU288" s="477"/>
      <c r="CV288" s="476"/>
      <c r="CW288" s="1270"/>
      <c r="CX288" s="11"/>
      <c r="CY288" s="1551"/>
      <c r="CZ288" s="7" t="str">
        <f>IF('JOURNÉE 2'!C133="","",'JOURNÉE 2'!C133)</f>
        <v/>
      </c>
      <c r="DA288" s="7" t="str">
        <f t="shared" si="84"/>
        <v/>
      </c>
      <c r="DB288" s="7" t="str">
        <f>IF('JOURNÉE 2'!V133=0,"",'JOURNÉE 2'!V133)</f>
        <v/>
      </c>
      <c r="DC288" s="7" t="str">
        <f>IF('JOURNÉE 2'!AJ133=0,"",'JOURNÉE 2'!AJ133)</f>
        <v/>
      </c>
      <c r="DD288" s="17" t="str">
        <f>IF(ISNA(VLOOKUP(BX132,'JOURNÉE 1'!$C$124:$AE$149,1,FALSE)),"",VLOOKUP(BX132,'JOURNÉE 1'!$C$124:$AE$149,1,FALSE))</f>
        <v/>
      </c>
      <c r="DE288" s="7" t="str">
        <f t="array" ref="DE288">IFERROR(INDEX(DD$237:DD$278,SMALL(IF(FREQUENCY(IF(DD$237:DD$304&lt;&gt;"",MATCH(DD$237:DD$304,DD$237:DD$304,0),""),ROW(DD$237:DD$304)-237)&gt;1,ROW(DD$237:DD$304)-237,""),ROW(A36))),"")</f>
        <v/>
      </c>
      <c r="DF288" s="468" t="str">
        <f t="array" ref="DF288">IF(DE288="","",MIN(IF(CZ$237:CZ$304=$DE288,DB$237:DB$304,"")))</f>
        <v/>
      </c>
      <c r="DG288" s="7" t="str">
        <f t="array" ref="DG288">IF(DE288="","",MIN(IF(CZ$237:CZ$304=$DE288,DC$237:DC$304,"")))</f>
        <v/>
      </c>
      <c r="DH288" s="7" t="str">
        <f>IF(ISNA(VLOOKUP(DD288,'JOURNÉE 2'!$C$124:$V$149,16,FALSE)),"",VLOOKUP(DD288,'JOURNÉE 2'!$C$124:$V$149,16,FALSE))</f>
        <v/>
      </c>
      <c r="DI288" s="7" t="str">
        <f>IF(ISNA(VLOOKUP(DD288,'JOURNÉE 2'!$C$124:$AJ$149,26,FALSE)),"",VLOOKUP(DD288,'JOURNÉE 2'!$C$124:$AJ$149,26,FALSE))</f>
        <v/>
      </c>
      <c r="DJ288" s="7" t="str">
        <f t="shared" si="114"/>
        <v/>
      </c>
      <c r="DK288" s="7" t="str">
        <f t="shared" si="115"/>
        <v/>
      </c>
      <c r="DL288" s="7" t="str">
        <f t="shared" si="116"/>
        <v/>
      </c>
      <c r="DM288" s="468" t="str">
        <f t="shared" si="117"/>
        <v/>
      </c>
      <c r="DN288" s="7" t="str">
        <f t="shared" si="118"/>
        <v/>
      </c>
      <c r="DO288" s="7"/>
      <c r="DP288" s="7"/>
      <c r="DQ288" s="7"/>
      <c r="DR288" s="11"/>
      <c r="DS288" s="475"/>
      <c r="DT288" s="7"/>
      <c r="DU288" s="7"/>
      <c r="DV288" s="7" t="str">
        <f>IF(DT288="","",IF(DT288=0,"",IF(DT288="AB","",RANK(DT288,$DT$9:$DT$151,1)+COUNTIF($DT$9:DT288,DT288)-1)))</f>
        <v/>
      </c>
      <c r="DW288" s="7"/>
      <c r="DX288" s="7"/>
      <c r="DY288" s="7"/>
      <c r="DZ288" s="7"/>
      <c r="EA288" s="7" t="str">
        <f>IF(DY288="","",IF(DY288=0,"",IF(DY288="AB","",RANK(DY288,$DY$9:$DY$151,1)+COUNTIF($DY$9:DY288,DY288)-1)))</f>
        <v/>
      </c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</row>
    <row r="289" spans="29:163" ht="15.75" customHeight="1" x14ac:dyDescent="0.4">
      <c r="AC289" s="83" t="str">
        <f t="shared" si="112"/>
        <v/>
      </c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882"/>
      <c r="AU289" s="11"/>
      <c r="AV289" s="11"/>
      <c r="AW289" s="11"/>
      <c r="AX289" s="11"/>
      <c r="AY289" s="11"/>
      <c r="AZ289" s="11"/>
      <c r="BA289" s="11"/>
      <c r="BB289" s="11"/>
      <c r="BC289" s="882"/>
      <c r="BD289" s="882"/>
      <c r="BE289" s="11"/>
      <c r="BF289" s="11"/>
      <c r="BG289" s="11"/>
      <c r="BH289" s="7"/>
      <c r="BI289" s="7"/>
      <c r="BJ289" s="7"/>
      <c r="BK289" s="7"/>
      <c r="BL289" s="11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475" t="str">
        <f>IF('JOURNÉE 1'!C289=0,"",'JOURNÉE 1'!C289)</f>
        <v/>
      </c>
      <c r="BZ289" s="7">
        <v>281</v>
      </c>
      <c r="CA289" s="1445" t="s">
        <v>121</v>
      </c>
      <c r="CB289" s="1446">
        <v>4.5</v>
      </c>
      <c r="CC289" s="1447" t="s">
        <v>820</v>
      </c>
      <c r="CD289" s="17" t="s">
        <v>784</v>
      </c>
      <c r="CE289" s="882" t="str">
        <f t="shared" si="111"/>
        <v>MAX1</v>
      </c>
      <c r="CF289" s="878" t="s">
        <v>123</v>
      </c>
      <c r="CG289" s="7"/>
      <c r="CH289" s="94"/>
      <c r="CI289" s="1301" t="str">
        <f>IF(ISNA(VLOOKUP(CA289,'JOURNÉE 1'!$C$10:$AC$257,27,FALSE)),"",VLOOKUP(CA289,'JOURNÉE 1'!$C$10:$AC$257,27,FALSE))</f>
        <v/>
      </c>
      <c r="CJ289" s="465">
        <f>IF(ISNA(VLOOKUP(CA289,'JOURNÉE 2'!$C$10:$V$259,20,FALSE)),"",VLOOKUP(CA289,'JOURNÉE 2'!$C$10:$V$259,20,FALSE))</f>
        <v>74</v>
      </c>
      <c r="CK289" s="1263">
        <f t="shared" si="113"/>
        <v>74</v>
      </c>
      <c r="CL289" s="1266">
        <v>72</v>
      </c>
      <c r="CM289" s="476">
        <v>76</v>
      </c>
      <c r="CN289" s="476">
        <v>74</v>
      </c>
      <c r="CO289" s="476">
        <v>74</v>
      </c>
      <c r="CP289" s="476"/>
      <c r="CQ289" s="476"/>
      <c r="CR289" s="476"/>
      <c r="CS289" s="476"/>
      <c r="CT289" s="476"/>
      <c r="CU289" s="477"/>
      <c r="CV289" s="476"/>
      <c r="CW289" s="1270"/>
      <c r="CX289" s="11"/>
      <c r="CY289" s="1551"/>
      <c r="CZ289" s="7" t="str">
        <f>IF('JOURNÉE 2'!C134="","",'JOURNÉE 2'!C134)</f>
        <v/>
      </c>
      <c r="DA289" s="7" t="str">
        <f t="shared" si="84"/>
        <v/>
      </c>
      <c r="DB289" s="7" t="str">
        <f>IF('JOURNÉE 2'!V134=0,"",'JOURNÉE 2'!V134)</f>
        <v/>
      </c>
      <c r="DC289" s="7" t="str">
        <f>IF('JOURNÉE 2'!AJ134=0,"",'JOURNÉE 2'!AJ134)</f>
        <v/>
      </c>
      <c r="DD289" s="17" t="str">
        <f>IF(ISNA(VLOOKUP(BX133,'JOURNÉE 1'!$C$124:$AE$149,1,FALSE)),"",VLOOKUP(BX133,'JOURNÉE 1'!$C$124:$AE$149,1,FALSE))</f>
        <v/>
      </c>
      <c r="DE289" s="7" t="str">
        <f t="array" ref="DE289">IFERROR(INDEX(DD$237:DD$278,SMALL(IF(FREQUENCY(IF(DD$237:DD$304&lt;&gt;"",MATCH(DD$237:DD$304,DD$237:DD$304,0),""),ROW(DD$237:DD$304)-237)&gt;1,ROW(DD$237:DD$304)-237,""),ROW(A37))),"")</f>
        <v/>
      </c>
      <c r="DF289" s="468" t="str">
        <f t="array" ref="DF289">IF(DE289="","",MIN(IF(CZ$237:CZ$304=$DE289,DB$237:DB$304,"")))</f>
        <v/>
      </c>
      <c r="DG289" s="7" t="str">
        <f t="array" ref="DG289">IF(DE289="","",MIN(IF(CZ$237:CZ$304=$DE289,DC$237:DC$304,"")))</f>
        <v/>
      </c>
      <c r="DH289" s="7" t="str">
        <f>IF(ISNA(VLOOKUP(DD289,'JOURNÉE 2'!$C$124:$V$149,16,FALSE)),"",VLOOKUP(DD289,'JOURNÉE 2'!$C$124:$V$149,16,FALSE))</f>
        <v/>
      </c>
      <c r="DI289" s="7" t="str">
        <f>IF(ISNA(VLOOKUP(DD289,'JOURNÉE 2'!$C$124:$AJ$149,26,FALSE)),"",VLOOKUP(DD289,'JOURNÉE 2'!$C$124:$AJ$149,26,FALSE))</f>
        <v/>
      </c>
      <c r="DJ289" s="7" t="str">
        <f t="shared" si="114"/>
        <v/>
      </c>
      <c r="DK289" s="7" t="str">
        <f t="shared" si="115"/>
        <v/>
      </c>
      <c r="DL289" s="7" t="str">
        <f t="shared" si="116"/>
        <v/>
      </c>
      <c r="DM289" s="468" t="str">
        <f t="shared" si="117"/>
        <v/>
      </c>
      <c r="DN289" s="7" t="str">
        <f t="shared" si="118"/>
        <v/>
      </c>
      <c r="DO289" s="7"/>
      <c r="DP289" s="7"/>
      <c r="DQ289" s="7"/>
      <c r="DR289" s="11"/>
      <c r="DS289" s="475"/>
      <c r="DT289" s="7"/>
      <c r="DU289" s="7"/>
      <c r="DV289" s="7" t="str">
        <f>IF(DT289="","",IF(DT289=0,"",IF(DT289="AB","",RANK(DT289,$DT$9:$DT$151,1)+COUNTIF($DT$9:DT289,DT289)-1)))</f>
        <v/>
      </c>
      <c r="DW289" s="7"/>
      <c r="DX289" s="7"/>
      <c r="DY289" s="7"/>
      <c r="DZ289" s="7"/>
      <c r="EA289" s="7" t="str">
        <f>IF(DY289="","",IF(DY289=0,"",IF(DY289="AB","",RANK(DY289,$DY$9:$DY$151,1)+COUNTIF($DY$9:DY289,DY289)-1)))</f>
        <v/>
      </c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</row>
    <row r="290" spans="29:163" ht="15.75" customHeight="1" x14ac:dyDescent="0.4">
      <c r="AC290" s="83" t="str">
        <f t="shared" si="112"/>
        <v/>
      </c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882"/>
      <c r="AU290" s="11"/>
      <c r="AV290" s="11"/>
      <c r="AW290" s="11"/>
      <c r="AX290" s="11"/>
      <c r="AY290" s="11"/>
      <c r="AZ290" s="11"/>
      <c r="BA290" s="11"/>
      <c r="BB290" s="11"/>
      <c r="BC290" s="882"/>
      <c r="BD290" s="882"/>
      <c r="BE290" s="11"/>
      <c r="BF290" s="11"/>
      <c r="BG290" s="11"/>
      <c r="BH290" s="7"/>
      <c r="BI290" s="7"/>
      <c r="BJ290" s="7"/>
      <c r="BK290" s="7"/>
      <c r="BL290" s="11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475" t="str">
        <f>IF('JOURNÉE 1'!C290=0,"",'JOURNÉE 1'!C290)</f>
        <v/>
      </c>
      <c r="BZ290" s="7">
        <v>282</v>
      </c>
      <c r="CA290" s="1445" t="s">
        <v>821</v>
      </c>
      <c r="CB290" s="1446">
        <v>36</v>
      </c>
      <c r="CC290" s="1447" t="s">
        <v>822</v>
      </c>
      <c r="CD290" s="17" t="s">
        <v>784</v>
      </c>
      <c r="CE290" s="882" t="str">
        <f t="shared" si="111"/>
        <v>MAX3</v>
      </c>
      <c r="CF290" s="878" t="s">
        <v>120</v>
      </c>
      <c r="CG290" s="7"/>
      <c r="CH290" s="94"/>
      <c r="CI290" s="1301" t="str">
        <f>IF(ISNA(VLOOKUP(CA290,'JOURNÉE 1'!$C$10:$AC$257,27,FALSE)),"",VLOOKUP(CA290,'JOURNÉE 1'!$C$10:$AC$257,27,FALSE))</f>
        <v/>
      </c>
      <c r="CJ290" s="465" t="str">
        <f>IF(ISNA(VLOOKUP(CA290,'JOURNÉE 2'!$C$10:$V$259,20,FALSE)),"",VLOOKUP(CA290,'JOURNÉE 2'!$C$10:$V$259,20,FALSE))</f>
        <v/>
      </c>
      <c r="CK290" s="1263" t="str">
        <f t="shared" si="113"/>
        <v/>
      </c>
      <c r="CL290" s="1266" t="s">
        <v>2029</v>
      </c>
      <c r="CM290" s="476" t="s">
        <v>2029</v>
      </c>
      <c r="CN290" s="476" t="s">
        <v>2029</v>
      </c>
      <c r="CO290" s="476" t="s">
        <v>2029</v>
      </c>
      <c r="CP290" s="476"/>
      <c r="CQ290" s="476"/>
      <c r="CR290" s="476"/>
      <c r="CS290" s="476"/>
      <c r="CT290" s="476"/>
      <c r="CU290" s="477"/>
      <c r="CV290" s="476"/>
      <c r="CW290" s="1270"/>
      <c r="CX290" s="11"/>
      <c r="CY290" s="1551"/>
      <c r="CZ290" s="7" t="str">
        <f>IF('JOURNÉE 2'!C135="","",'JOURNÉE 2'!C135)</f>
        <v/>
      </c>
      <c r="DA290" s="7" t="str">
        <f t="shared" si="84"/>
        <v/>
      </c>
      <c r="DB290" s="7" t="str">
        <f>IF('JOURNÉE 2'!V135=0,"",'JOURNÉE 2'!V135)</f>
        <v/>
      </c>
      <c r="DC290" s="7" t="str">
        <f>IF('JOURNÉE 2'!AJ135=0,"",'JOURNÉE 2'!AJ135)</f>
        <v/>
      </c>
      <c r="DD290" s="17" t="str">
        <f>IF(ISNA(VLOOKUP(BX134,'JOURNÉE 1'!$C$124:$AE$149,1,FALSE)),"",VLOOKUP(BX134,'JOURNÉE 1'!$C$124:$AE$149,1,FALSE))</f>
        <v/>
      </c>
      <c r="DE290" s="7" t="str">
        <f t="array" ref="DE290">IFERROR(INDEX(DD$237:DD$278,SMALL(IF(FREQUENCY(IF(DD$237:DD$304&lt;&gt;"",MATCH(DD$237:DD$304,DD$237:DD$304,0),""),ROW(DD$237:DD$304)-237)&gt;1,ROW(DD$237:DD$304)-237,""),ROW(A38))),"")</f>
        <v/>
      </c>
      <c r="DF290" s="468" t="str">
        <f t="array" ref="DF290">IF(DE290="","",MIN(IF(CZ$237:CZ$304=$DE290,DB$237:DB$304,"")))</f>
        <v/>
      </c>
      <c r="DG290" s="7" t="str">
        <f t="array" ref="DG290">IF(DE290="","",MIN(IF(CZ$237:CZ$304=$DE290,DC$237:DC$304,"")))</f>
        <v/>
      </c>
      <c r="DH290" s="7" t="str">
        <f>IF(ISNA(VLOOKUP(DD290,'JOURNÉE 2'!$C$124:$V$149,16,FALSE)),"",VLOOKUP(DD290,'JOURNÉE 2'!$C$124:$V$149,16,FALSE))</f>
        <v/>
      </c>
      <c r="DI290" s="7" t="str">
        <f>IF(ISNA(VLOOKUP(DD290,'JOURNÉE 2'!$C$124:$AJ$149,26,FALSE)),"",VLOOKUP(DD290,'JOURNÉE 2'!$C$124:$AJ$149,26,FALSE))</f>
        <v/>
      </c>
      <c r="DJ290" s="7" t="str">
        <f t="shared" si="114"/>
        <v/>
      </c>
      <c r="DK290" s="7" t="str">
        <f t="shared" si="115"/>
        <v/>
      </c>
      <c r="DL290" s="7" t="str">
        <f t="shared" si="116"/>
        <v/>
      </c>
      <c r="DM290" s="468" t="str">
        <f t="shared" si="117"/>
        <v/>
      </c>
      <c r="DN290" s="7" t="str">
        <f t="shared" si="118"/>
        <v/>
      </c>
      <c r="DO290" s="7"/>
      <c r="DP290" s="7"/>
      <c r="DQ290" s="7"/>
      <c r="DR290" s="11"/>
      <c r="DS290" s="475"/>
      <c r="DT290" s="7"/>
      <c r="DU290" s="7"/>
      <c r="DV290" s="7" t="str">
        <f>IF(DT290="","",IF(DT290=0,"",IF(DT290="AB","",RANK(DT290,$DT$9:$DT$151,1)+COUNTIF($DT$9:DT290,DT290)-1)))</f>
        <v/>
      </c>
      <c r="DW290" s="7"/>
      <c r="DX290" s="7"/>
      <c r="DY290" s="7"/>
      <c r="DZ290" s="7"/>
      <c r="EA290" s="7" t="str">
        <f>IF(DY290="","",IF(DY290=0,"",IF(DY290="AB","",RANK(DY290,$DY$9:$DY$151,1)+COUNTIF($DY$9:DY290,DY290)-1)))</f>
        <v/>
      </c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</row>
    <row r="291" spans="29:163" ht="15.75" customHeight="1" x14ac:dyDescent="0.4">
      <c r="AC291" s="83" t="str">
        <f t="shared" si="112"/>
        <v/>
      </c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882"/>
      <c r="AU291" s="11"/>
      <c r="AV291" s="11"/>
      <c r="AW291" s="11"/>
      <c r="AX291" s="11"/>
      <c r="AY291" s="11"/>
      <c r="AZ291" s="11"/>
      <c r="BA291" s="11"/>
      <c r="BB291" s="11"/>
      <c r="BC291" s="882"/>
      <c r="BD291" s="882"/>
      <c r="BE291" s="11"/>
      <c r="BF291" s="11"/>
      <c r="BG291" s="11"/>
      <c r="BH291" s="7"/>
      <c r="BI291" s="7"/>
      <c r="BJ291" s="7"/>
      <c r="BK291" s="7"/>
      <c r="BL291" s="11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475" t="str">
        <f>IF('JOURNÉE 1'!C291=0,"",'JOURNÉE 1'!C291)</f>
        <v/>
      </c>
      <c r="BZ291" s="7">
        <v>283</v>
      </c>
      <c r="CA291" s="1445" t="s">
        <v>113</v>
      </c>
      <c r="CB291" s="1446">
        <v>16.3</v>
      </c>
      <c r="CC291" s="1447" t="s">
        <v>1729</v>
      </c>
      <c r="CD291" s="17" t="s">
        <v>784</v>
      </c>
      <c r="CE291" s="882" t="str">
        <f t="shared" si="111"/>
        <v>MAX2</v>
      </c>
      <c r="CF291" s="878" t="s">
        <v>122</v>
      </c>
      <c r="CG291" s="7"/>
      <c r="CH291" s="94"/>
      <c r="CI291" s="1301" t="str">
        <f>IF(ISNA(VLOOKUP(CA291,'JOURNÉE 1'!$C$10:$AC$257,27,FALSE)),"",VLOOKUP(CA291,'JOURNÉE 1'!$C$10:$AC$257,27,FALSE))</f>
        <v/>
      </c>
      <c r="CJ291" s="465" t="str">
        <f>IF(ISNA(VLOOKUP(CA291,'JOURNÉE 2'!$C$10:$V$259,20,FALSE)),"",VLOOKUP(CA291,'JOURNÉE 2'!$C$10:$V$259,20,FALSE))</f>
        <v/>
      </c>
      <c r="CK291" s="1263" t="str">
        <f t="shared" si="113"/>
        <v/>
      </c>
      <c r="CL291" s="1266" t="s">
        <v>2029</v>
      </c>
      <c r="CM291" s="476">
        <v>80</v>
      </c>
      <c r="CN291" s="476">
        <v>82</v>
      </c>
      <c r="CO291" s="476" t="s">
        <v>2029</v>
      </c>
      <c r="CP291" s="476"/>
      <c r="CQ291" s="476"/>
      <c r="CR291" s="476"/>
      <c r="CS291" s="476"/>
      <c r="CT291" s="476"/>
      <c r="CU291" s="477"/>
      <c r="CV291" s="476"/>
      <c r="CW291" s="1270"/>
      <c r="CX291" s="11"/>
      <c r="CY291" s="1551"/>
      <c r="CZ291" s="7" t="str">
        <f>IF('JOURNÉE 2'!C136="","",'JOURNÉE 2'!C136)</f>
        <v/>
      </c>
      <c r="DA291" s="7" t="str">
        <f t="shared" si="84"/>
        <v/>
      </c>
      <c r="DB291" s="7" t="str">
        <f>IF('JOURNÉE 2'!V136=0,"",'JOURNÉE 2'!V136)</f>
        <v/>
      </c>
      <c r="DC291" s="7" t="str">
        <f>IF('JOURNÉE 2'!AJ136=0,"",'JOURNÉE 2'!AJ136)</f>
        <v/>
      </c>
      <c r="DD291" s="17" t="str">
        <f>IF(ISNA(VLOOKUP(BX135,'JOURNÉE 1'!$C$124:$AE$149,1,FALSE)),"",VLOOKUP(BX135,'JOURNÉE 1'!$C$124:$AE$149,1,FALSE))</f>
        <v/>
      </c>
      <c r="DE291" s="7" t="str">
        <f t="array" ref="DE291">IFERROR(INDEX(DD$237:DD$278,SMALL(IF(FREQUENCY(IF(DD$237:DD$304&lt;&gt;"",MATCH(DD$237:DD$304,DD$237:DD$304,0),""),ROW(DD$237:DD$304)-237)&gt;1,ROW(DD$237:DD$304)-237,""),ROW(A39))),"")</f>
        <v/>
      </c>
      <c r="DF291" s="468" t="str">
        <f t="array" ref="DF291">IF(DE291="","",MIN(IF(CZ$237:CZ$304=$DE291,DB$237:DB$304,"")))</f>
        <v/>
      </c>
      <c r="DG291" s="7" t="str">
        <f t="array" ref="DG291">IF(DE291="","",MIN(IF(CZ$237:CZ$304=$DE291,DC$237:DC$304,"")))</f>
        <v/>
      </c>
      <c r="DH291" s="7" t="str">
        <f>IF(ISNA(VLOOKUP(DD291,'JOURNÉE 2'!$C$124:$V$149,16,FALSE)),"",VLOOKUP(DD291,'JOURNÉE 2'!$C$124:$V$149,16,FALSE))</f>
        <v/>
      </c>
      <c r="DI291" s="7" t="str">
        <f>IF(ISNA(VLOOKUP(DD291,'JOURNÉE 2'!$C$124:$AJ$149,26,FALSE)),"",VLOOKUP(DD291,'JOURNÉE 2'!$C$124:$AJ$149,26,FALSE))</f>
        <v/>
      </c>
      <c r="DJ291" s="7" t="str">
        <f t="shared" si="114"/>
        <v/>
      </c>
      <c r="DK291" s="7" t="str">
        <f t="shared" si="115"/>
        <v/>
      </c>
      <c r="DL291" s="7" t="str">
        <f t="shared" si="116"/>
        <v/>
      </c>
      <c r="DM291" s="468" t="str">
        <f t="shared" si="117"/>
        <v/>
      </c>
      <c r="DN291" s="7" t="str">
        <f t="shared" si="118"/>
        <v/>
      </c>
      <c r="DO291" s="7"/>
      <c r="DP291" s="7"/>
      <c r="DQ291" s="7"/>
      <c r="DR291" s="11"/>
      <c r="DS291" s="475"/>
      <c r="DT291" s="7"/>
      <c r="DU291" s="7"/>
      <c r="DV291" s="7" t="str">
        <f>IF(DT291="","",IF(DT291=0,"",IF(DT291="AB","",RANK(DT291,$DT$9:$DT$151,1)+COUNTIF($DT$9:DT291,DT291)-1)))</f>
        <v/>
      </c>
      <c r="DW291" s="7"/>
      <c r="DX291" s="7"/>
      <c r="DY291" s="7"/>
      <c r="DZ291" s="7"/>
      <c r="EA291" s="7" t="str">
        <f>IF(DY291="","",IF(DY291=0,"",IF(DY291="AB","",RANK(DY291,$DY$9:$DY$151,1)+COUNTIF($DY$9:DY291,DY291)-1)))</f>
        <v/>
      </c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</row>
    <row r="292" spans="29:163" ht="15.75" customHeight="1" x14ac:dyDescent="0.4">
      <c r="AC292" s="83" t="str">
        <f t="shared" si="112"/>
        <v/>
      </c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882"/>
      <c r="AU292" s="11"/>
      <c r="AV292" s="11"/>
      <c r="AW292" s="11"/>
      <c r="AX292" s="11"/>
      <c r="AY292" s="11"/>
      <c r="AZ292" s="11"/>
      <c r="BA292" s="11"/>
      <c r="BB292" s="11"/>
      <c r="BC292" s="882"/>
      <c r="BD292" s="882"/>
      <c r="BE292" s="11"/>
      <c r="BF292" s="11"/>
      <c r="BG292" s="11"/>
      <c r="BH292" s="7"/>
      <c r="BI292" s="7"/>
      <c r="BJ292" s="7"/>
      <c r="BK292" s="7"/>
      <c r="BL292" s="11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475" t="str">
        <f>IF('JOURNÉE 1'!C292=0,"",'JOURNÉE 1'!C292)</f>
        <v/>
      </c>
      <c r="BZ292" s="7">
        <v>284</v>
      </c>
      <c r="CA292" s="1445" t="s">
        <v>823</v>
      </c>
      <c r="CB292" s="1446">
        <v>33</v>
      </c>
      <c r="CC292" s="1447" t="s">
        <v>824</v>
      </c>
      <c r="CD292" s="17" t="s">
        <v>784</v>
      </c>
      <c r="CE292" s="882" t="str">
        <f t="shared" si="111"/>
        <v>MAX3</v>
      </c>
      <c r="CF292" s="878" t="s">
        <v>130</v>
      </c>
      <c r="CG292" s="7"/>
      <c r="CH292" s="94"/>
      <c r="CI292" s="1301" t="str">
        <f>IF(ISNA(VLOOKUP(CA292,'JOURNÉE 1'!$C$10:$AC$257,27,FALSE)),"",VLOOKUP(CA292,'JOURNÉE 1'!$C$10:$AC$257,27,FALSE))</f>
        <v/>
      </c>
      <c r="CJ292" s="465" t="str">
        <f>IF(ISNA(VLOOKUP(CA292,'JOURNÉE 2'!$C$10:$V$259,20,FALSE)),"",VLOOKUP(CA292,'JOURNÉE 2'!$C$10:$V$259,20,FALSE))</f>
        <v/>
      </c>
      <c r="CK292" s="1263" t="str">
        <f t="shared" si="113"/>
        <v/>
      </c>
      <c r="CL292" s="1266">
        <v>100</v>
      </c>
      <c r="CM292" s="476">
        <v>105</v>
      </c>
      <c r="CN292" s="476">
        <v>95</v>
      </c>
      <c r="CO292" s="476" t="s">
        <v>2029</v>
      </c>
      <c r="CP292" s="476"/>
      <c r="CQ292" s="476"/>
      <c r="CR292" s="476"/>
      <c r="CS292" s="476"/>
      <c r="CT292" s="476"/>
      <c r="CU292" s="477"/>
      <c r="CV292" s="476"/>
      <c r="CW292" s="1270"/>
      <c r="CX292" s="11"/>
      <c r="CY292" s="1551"/>
      <c r="CZ292" s="7" t="str">
        <f>IF('JOURNÉE 2'!C137="","",'JOURNÉE 2'!C137)</f>
        <v/>
      </c>
      <c r="DA292" s="7" t="str">
        <f t="shared" si="84"/>
        <v/>
      </c>
      <c r="DB292" s="7" t="str">
        <f>IF('JOURNÉE 2'!V137=0,"",'JOURNÉE 2'!V137)</f>
        <v/>
      </c>
      <c r="DC292" s="7" t="str">
        <f>IF('JOURNÉE 2'!AJ137=0,"",'JOURNÉE 2'!AJ137)</f>
        <v/>
      </c>
      <c r="DD292" s="17" t="str">
        <f>IF(ISNA(VLOOKUP(BX136,'JOURNÉE 1'!$C$124:$AE$149,1,FALSE)),"",VLOOKUP(BX136,'JOURNÉE 1'!$C$124:$AE$149,1,FALSE))</f>
        <v/>
      </c>
      <c r="DE292" s="7" t="str">
        <f t="array" ref="DE292">IFERROR(INDEX(DD$237:DD$278,SMALL(IF(FREQUENCY(IF(DD$237:DD$304&lt;&gt;"",MATCH(DD$237:DD$304,DD$237:DD$304,0),""),ROW(DD$237:DD$304)-237)&gt;1,ROW(DD$237:DD$304)-237,""),ROW(A40))),"")</f>
        <v/>
      </c>
      <c r="DF292" s="468" t="str">
        <f t="array" ref="DF292">IF(DE292="","",MIN(IF(CZ$237:CZ$304=$DE292,DB$237:DB$304,"")))</f>
        <v/>
      </c>
      <c r="DG292" s="7" t="str">
        <f t="array" ref="DG292">IF(DE292="","",MIN(IF(CZ$237:CZ$304=$DE292,DC$237:DC$304,"")))</f>
        <v/>
      </c>
      <c r="DH292" s="7" t="str">
        <f>IF(ISNA(VLOOKUP(DD292,'JOURNÉE 2'!$C$124:$V$149,16,FALSE)),"",VLOOKUP(DD292,'JOURNÉE 2'!$C$124:$V$149,16,FALSE))</f>
        <v/>
      </c>
      <c r="DI292" s="7" t="str">
        <f>IF(ISNA(VLOOKUP(DD292,'JOURNÉE 2'!$C$124:$AJ$149,26,FALSE)),"",VLOOKUP(DD292,'JOURNÉE 2'!$C$124:$AJ$149,26,FALSE))</f>
        <v/>
      </c>
      <c r="DJ292" s="7" t="str">
        <f t="shared" si="114"/>
        <v/>
      </c>
      <c r="DK292" s="7" t="str">
        <f t="shared" si="115"/>
        <v/>
      </c>
      <c r="DL292" s="7" t="str">
        <f t="shared" si="116"/>
        <v/>
      </c>
      <c r="DM292" s="468" t="str">
        <f t="shared" si="117"/>
        <v/>
      </c>
      <c r="DN292" s="7" t="str">
        <f t="shared" si="118"/>
        <v/>
      </c>
      <c r="DO292" s="7"/>
      <c r="DP292" s="7"/>
      <c r="DQ292" s="7"/>
      <c r="DR292" s="11"/>
      <c r="DS292" s="475"/>
      <c r="DT292" s="7"/>
      <c r="DU292" s="7"/>
      <c r="DV292" s="7" t="str">
        <f>IF(DT292="","",IF(DT292=0,"",IF(DT292="AB","",RANK(DT292,$DT$9:$DT$151,1)+COUNTIF($DT$9:DT292,DT292)-1)))</f>
        <v/>
      </c>
      <c r="DW292" s="7"/>
      <c r="DX292" s="7"/>
      <c r="DY292" s="7"/>
      <c r="DZ292" s="7"/>
      <c r="EA292" s="7" t="str">
        <f>IF(DY292="","",IF(DY292=0,"",IF(DY292="AB","",RANK(DY292,$DY$9:$DY$151,1)+COUNTIF($DY$9:DY292,DY292)-1)))</f>
        <v/>
      </c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</row>
    <row r="293" spans="29:163" ht="15.75" customHeight="1" x14ac:dyDescent="0.4">
      <c r="AC293" s="83" t="str">
        <f t="shared" si="112"/>
        <v/>
      </c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882"/>
      <c r="AU293" s="11"/>
      <c r="AV293" s="11"/>
      <c r="AW293" s="11"/>
      <c r="AX293" s="11"/>
      <c r="AY293" s="11"/>
      <c r="AZ293" s="11"/>
      <c r="BA293" s="11"/>
      <c r="BB293" s="11"/>
      <c r="BC293" s="882"/>
      <c r="BD293" s="882"/>
      <c r="BE293" s="11"/>
      <c r="BF293" s="11"/>
      <c r="BG293" s="11"/>
      <c r="BH293" s="7"/>
      <c r="BI293" s="7"/>
      <c r="BJ293" s="7"/>
      <c r="BK293" s="7"/>
      <c r="BL293" s="11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475" t="str">
        <f>IF('JOURNÉE 1'!C293=0,"",'JOURNÉE 1'!C293)</f>
        <v/>
      </c>
      <c r="BZ293" s="7">
        <v>285</v>
      </c>
      <c r="CA293" s="1445" t="s">
        <v>255</v>
      </c>
      <c r="CB293" s="1446">
        <v>17.5</v>
      </c>
      <c r="CC293" s="1447" t="s">
        <v>825</v>
      </c>
      <c r="CD293" s="17" t="s">
        <v>784</v>
      </c>
      <c r="CE293" s="882" t="str">
        <f t="shared" si="111"/>
        <v>MAX2</v>
      </c>
      <c r="CF293" s="878" t="s">
        <v>116</v>
      </c>
      <c r="CG293" s="7"/>
      <c r="CH293" s="94"/>
      <c r="CI293" s="1301" t="str">
        <f>IF(ISNA(VLOOKUP(CA293,'JOURNÉE 1'!$C$10:$AC$257,27,FALSE)),"",VLOOKUP(CA293,'JOURNÉE 1'!$C$10:$AC$257,27,FALSE))</f>
        <v/>
      </c>
      <c r="CJ293" s="465" t="str">
        <f>IF(ISNA(VLOOKUP(CA293,'JOURNÉE 2'!$C$10:$V$259,20,FALSE)),"",VLOOKUP(CA293,'JOURNÉE 2'!$C$10:$V$259,20,FALSE))</f>
        <v/>
      </c>
      <c r="CK293" s="1263" t="str">
        <f t="shared" si="113"/>
        <v/>
      </c>
      <c r="CL293" s="1266">
        <v>85</v>
      </c>
      <c r="CM293" s="476">
        <v>96</v>
      </c>
      <c r="CN293" s="476">
        <v>87</v>
      </c>
      <c r="CO293" s="476" t="s">
        <v>2029</v>
      </c>
      <c r="CP293" s="476"/>
      <c r="CQ293" s="476"/>
      <c r="CR293" s="476"/>
      <c r="CS293" s="476"/>
      <c r="CT293" s="476"/>
      <c r="CU293" s="477"/>
      <c r="CV293" s="476"/>
      <c r="CW293" s="1270"/>
      <c r="CX293" s="11"/>
      <c r="CY293" s="1551"/>
      <c r="CZ293" s="7" t="str">
        <f>IF('JOURNÉE 2'!C138="","",'JOURNÉE 2'!C138)</f>
        <v/>
      </c>
      <c r="DA293" s="7" t="str">
        <f t="shared" si="84"/>
        <v/>
      </c>
      <c r="DB293" s="7" t="str">
        <f>IF('JOURNÉE 2'!V138=0,"",'JOURNÉE 2'!V138)</f>
        <v/>
      </c>
      <c r="DC293" s="7" t="str">
        <f>IF('JOURNÉE 2'!AJ138=0,"",'JOURNÉE 2'!AJ138)</f>
        <v/>
      </c>
      <c r="DD293" s="17" t="str">
        <f>IF(ISNA(VLOOKUP(BX137,'JOURNÉE 1'!$C$124:$AE$149,1,FALSE)),"",VLOOKUP(BX137,'JOURNÉE 1'!$C$124:$AE$149,1,FALSE))</f>
        <v/>
      </c>
      <c r="DE293" s="7" t="str">
        <f t="array" ref="DE293">IFERROR(INDEX(DD$237:DD$278,SMALL(IF(FREQUENCY(IF(DD$237:DD$304&lt;&gt;"",MATCH(DD$237:DD$304,DD$237:DD$304,0),""),ROW(DD$237:DD$304)-237)&gt;1,ROW(DD$237:DD$304)-237,""),ROW(A41))),"")</f>
        <v/>
      </c>
      <c r="DF293" s="468" t="str">
        <f t="array" ref="DF293">IF(DE293="","",MIN(IF(CZ$237:CZ$304=$DE293,DB$237:DB$304,"")))</f>
        <v/>
      </c>
      <c r="DG293" s="7" t="str">
        <f t="array" ref="DG293">IF(DE293="","",MIN(IF(CZ$237:CZ$304=$DE293,DC$237:DC$304,"")))</f>
        <v/>
      </c>
      <c r="DH293" s="7" t="str">
        <f>IF(ISNA(VLOOKUP(DD293,'JOURNÉE 2'!$C$124:$V$149,16,FALSE)),"",VLOOKUP(DD293,'JOURNÉE 2'!$C$124:$V$149,16,FALSE))</f>
        <v/>
      </c>
      <c r="DI293" s="7" t="str">
        <f>IF(ISNA(VLOOKUP(DD293,'JOURNÉE 2'!$C$124:$AJ$149,26,FALSE)),"",VLOOKUP(DD293,'JOURNÉE 2'!$C$124:$AJ$149,26,FALSE))</f>
        <v/>
      </c>
      <c r="DJ293" s="7" t="str">
        <f t="shared" si="114"/>
        <v/>
      </c>
      <c r="DK293" s="7" t="str">
        <f t="shared" si="115"/>
        <v/>
      </c>
      <c r="DL293" s="7" t="str">
        <f t="shared" si="116"/>
        <v/>
      </c>
      <c r="DM293" s="468" t="str">
        <f t="shared" si="117"/>
        <v/>
      </c>
      <c r="DN293" s="7" t="str">
        <f t="shared" si="118"/>
        <v/>
      </c>
      <c r="DO293" s="7"/>
      <c r="DP293" s="7"/>
      <c r="DQ293" s="7"/>
      <c r="DR293" s="11"/>
      <c r="DS293" s="475"/>
      <c r="DT293" s="7"/>
      <c r="DU293" s="7"/>
      <c r="DV293" s="7" t="str">
        <f>IF(DT293="","",IF(DT293=0,"",IF(DT293="AB","",RANK(DT293,$DT$9:$DT$151,1)+COUNTIF($DT$9:DT293,DT293)-1)))</f>
        <v/>
      </c>
      <c r="DW293" s="7"/>
      <c r="DX293" s="7"/>
      <c r="DY293" s="7"/>
      <c r="DZ293" s="7"/>
      <c r="EA293" s="7" t="str">
        <f>IF(DY293="","",IF(DY293=0,"",IF(DY293="AB","",RANK(DY293,$DY$9:$DY$151,1)+COUNTIF($DY$9:DY293,DY293)-1)))</f>
        <v/>
      </c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</row>
    <row r="294" spans="29:163" ht="15.75" customHeight="1" x14ac:dyDescent="0.4">
      <c r="AC294" s="83" t="str">
        <f t="shared" si="112"/>
        <v/>
      </c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882"/>
      <c r="AU294" s="11"/>
      <c r="AV294" s="11"/>
      <c r="AW294" s="11"/>
      <c r="AX294" s="11"/>
      <c r="AY294" s="11"/>
      <c r="AZ294" s="11"/>
      <c r="BA294" s="11"/>
      <c r="BB294" s="11"/>
      <c r="BC294" s="882"/>
      <c r="BD294" s="882"/>
      <c r="BE294" s="11"/>
      <c r="BF294" s="11"/>
      <c r="BG294" s="11"/>
      <c r="BH294" s="7"/>
      <c r="BI294" s="7"/>
      <c r="BJ294" s="7"/>
      <c r="BK294" s="7"/>
      <c r="BL294" s="11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475" t="str">
        <f>IF('JOURNÉE 1'!C294=0,"",'JOURNÉE 1'!C294)</f>
        <v/>
      </c>
      <c r="BZ294" s="7">
        <v>286</v>
      </c>
      <c r="CA294" s="1445" t="s">
        <v>125</v>
      </c>
      <c r="CB294" s="1446">
        <v>0.3</v>
      </c>
      <c r="CC294" s="1447" t="s">
        <v>826</v>
      </c>
      <c r="CD294" s="17" t="s">
        <v>784</v>
      </c>
      <c r="CE294" s="882" t="str">
        <f t="shared" si="111"/>
        <v>MAX1</v>
      </c>
      <c r="CF294" s="878" t="s">
        <v>121</v>
      </c>
      <c r="CG294" s="7"/>
      <c r="CH294" s="94"/>
      <c r="CI294" s="1301" t="str">
        <f>IF(ISNA(VLOOKUP(CA294,'JOURNÉE 1'!$C$10:$AC$257,27,FALSE)),"",VLOOKUP(CA294,'JOURNÉE 1'!$C$10:$AC$257,27,FALSE))</f>
        <v/>
      </c>
      <c r="CJ294" s="465" t="str">
        <f>IF(ISNA(VLOOKUP(CA294,'JOURNÉE 2'!$C$10:$V$259,20,FALSE)),"",VLOOKUP(CA294,'JOURNÉE 2'!$C$10:$V$259,20,FALSE))</f>
        <v/>
      </c>
      <c r="CK294" s="1263" t="str">
        <f t="shared" si="113"/>
        <v/>
      </c>
      <c r="CL294" s="1266">
        <v>69</v>
      </c>
      <c r="CM294" s="476">
        <v>75</v>
      </c>
      <c r="CN294" s="476">
        <v>77</v>
      </c>
      <c r="CO294" s="476" t="s">
        <v>2029</v>
      </c>
      <c r="CP294" s="476"/>
      <c r="CQ294" s="476"/>
      <c r="CR294" s="476"/>
      <c r="CS294" s="476"/>
      <c r="CT294" s="476"/>
      <c r="CU294" s="477"/>
      <c r="CV294" s="476"/>
      <c r="CW294" s="1270"/>
      <c r="CX294" s="11"/>
      <c r="CY294" s="1551"/>
      <c r="CZ294" s="7" t="str">
        <f>IF('JOURNÉE 2'!C139="","",'JOURNÉE 2'!C139)</f>
        <v/>
      </c>
      <c r="DA294" s="7" t="str">
        <f t="shared" si="84"/>
        <v/>
      </c>
      <c r="DB294" s="7" t="str">
        <f>IF('JOURNÉE 2'!V139=0,"",'JOURNÉE 2'!V139)</f>
        <v/>
      </c>
      <c r="DC294" s="7" t="str">
        <f>IF('JOURNÉE 2'!AJ139=0,"",'JOURNÉE 2'!AJ139)</f>
        <v/>
      </c>
      <c r="DD294" s="17" t="str">
        <f>IF(ISNA(VLOOKUP(BX138,'JOURNÉE 1'!$C$124:$AE$149,1,FALSE)),"",VLOOKUP(BX138,'JOURNÉE 1'!$C$124:$AE$149,1,FALSE))</f>
        <v/>
      </c>
      <c r="DE294" s="7" t="str">
        <f t="array" ref="DE294">IFERROR(INDEX(DD$237:DD$278,SMALL(IF(FREQUENCY(IF(DD$237:DD$304&lt;&gt;"",MATCH(DD$237:DD$304,DD$237:DD$304,0),""),ROW(DD$237:DD$304)-237)&gt;1,ROW(DD$237:DD$304)-237,""),ROW(A42))),"")</f>
        <v/>
      </c>
      <c r="DF294" s="468" t="str">
        <f t="array" ref="DF294">IF(DE294="","",MIN(IF(CZ$237:CZ$304=$DE294,DB$237:DB$304,"")))</f>
        <v/>
      </c>
      <c r="DG294" s="7" t="str">
        <f t="array" ref="DG294">IF(DE294="","",MIN(IF(CZ$237:CZ$304=$DE294,DC$237:DC$304,"")))</f>
        <v/>
      </c>
      <c r="DH294" s="7" t="str">
        <f>IF(ISNA(VLOOKUP(DD294,'JOURNÉE 2'!$C$124:$V$149,16,FALSE)),"",VLOOKUP(DD294,'JOURNÉE 2'!$C$124:$V$149,16,FALSE))</f>
        <v/>
      </c>
      <c r="DI294" s="7" t="str">
        <f>IF(ISNA(VLOOKUP(DD294,'JOURNÉE 2'!$C$124:$AJ$149,26,FALSE)),"",VLOOKUP(DD294,'JOURNÉE 2'!$C$124:$AJ$149,26,FALSE))</f>
        <v/>
      </c>
      <c r="DJ294" s="7" t="str">
        <f t="shared" si="114"/>
        <v/>
      </c>
      <c r="DK294" s="7" t="str">
        <f t="shared" si="115"/>
        <v/>
      </c>
      <c r="DL294" s="7" t="str">
        <f t="shared" si="116"/>
        <v/>
      </c>
      <c r="DM294" s="468" t="str">
        <f t="shared" si="117"/>
        <v/>
      </c>
      <c r="DN294" s="7" t="str">
        <f t="shared" si="118"/>
        <v/>
      </c>
      <c r="DO294" s="7"/>
      <c r="DP294" s="7"/>
      <c r="DQ294" s="7"/>
      <c r="DR294" s="11"/>
      <c r="DS294" s="475"/>
      <c r="DT294" s="7"/>
      <c r="DU294" s="7"/>
      <c r="DV294" s="7" t="str">
        <f>IF(DT294="","",IF(DT294=0,"",IF(DT294="AB","",RANK(DT294,$DT$9:$DT$151,1)+COUNTIF($DT$9:DT294,DT294)-1)))</f>
        <v/>
      </c>
      <c r="DW294" s="7"/>
      <c r="DX294" s="7"/>
      <c r="DY294" s="7"/>
      <c r="DZ294" s="7"/>
      <c r="EA294" s="7" t="str">
        <f>IF(DY294="","",IF(DY294=0,"",IF(DY294="AB","",RANK(DY294,$DY$9:$DY$151,1)+COUNTIF($DY$9:DY294,DY294)-1)))</f>
        <v/>
      </c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</row>
    <row r="295" spans="29:163" ht="15.75" customHeight="1" x14ac:dyDescent="0.4">
      <c r="AC295" s="83" t="str">
        <f t="shared" si="112"/>
        <v/>
      </c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882"/>
      <c r="AU295" s="11"/>
      <c r="AV295" s="11"/>
      <c r="AW295" s="11"/>
      <c r="AX295" s="11"/>
      <c r="AY295" s="11"/>
      <c r="AZ295" s="11"/>
      <c r="BA295" s="11"/>
      <c r="BB295" s="11"/>
      <c r="BC295" s="882"/>
      <c r="BD295" s="882"/>
      <c r="BE295" s="11"/>
      <c r="BF295" s="11"/>
      <c r="BG295" s="11"/>
      <c r="BH295" s="7"/>
      <c r="BI295" s="7"/>
      <c r="BJ295" s="7"/>
      <c r="BK295" s="7"/>
      <c r="BL295" s="11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475" t="str">
        <f>IF('JOURNÉE 1'!C295=0,"",'JOURNÉE 1'!C295)</f>
        <v/>
      </c>
      <c r="BZ295" s="7">
        <v>287</v>
      </c>
      <c r="CA295" s="1445" t="s">
        <v>256</v>
      </c>
      <c r="CB295" s="1446">
        <v>2.1</v>
      </c>
      <c r="CC295" s="1447" t="s">
        <v>827</v>
      </c>
      <c r="CD295" s="17" t="s">
        <v>784</v>
      </c>
      <c r="CE295" s="882" t="str">
        <f t="shared" si="111"/>
        <v>MAX1</v>
      </c>
      <c r="CF295" s="878" t="s">
        <v>821</v>
      </c>
      <c r="CG295" s="7"/>
      <c r="CH295" s="94"/>
      <c r="CI295" s="1301" t="str">
        <f>IF(ISNA(VLOOKUP(CA295,'JOURNÉE 1'!$C$10:$AC$257,27,FALSE)),"",VLOOKUP(CA295,'JOURNÉE 1'!$C$10:$AC$257,27,FALSE))</f>
        <v/>
      </c>
      <c r="CJ295" s="465" t="str">
        <f>IF(ISNA(VLOOKUP(CA295,'JOURNÉE 2'!$C$10:$V$259,20,FALSE)),"",VLOOKUP(CA295,'JOURNÉE 2'!$C$10:$V$259,20,FALSE))</f>
        <v/>
      </c>
      <c r="CK295" s="1263" t="str">
        <f t="shared" si="113"/>
        <v/>
      </c>
      <c r="CL295" s="1266">
        <v>77</v>
      </c>
      <c r="CM295" s="476" t="s">
        <v>2029</v>
      </c>
      <c r="CN295" s="476">
        <v>74</v>
      </c>
      <c r="CO295" s="476" t="s">
        <v>2029</v>
      </c>
      <c r="CP295" s="476"/>
      <c r="CQ295" s="476"/>
      <c r="CR295" s="476"/>
      <c r="CS295" s="476"/>
      <c r="CT295" s="476"/>
      <c r="CU295" s="477"/>
      <c r="CV295" s="476"/>
      <c r="CW295" s="1270"/>
      <c r="CX295" s="11"/>
      <c r="CY295" s="1551"/>
      <c r="CZ295" s="7" t="str">
        <f>IF('JOURNÉE 2'!C140="","",'JOURNÉE 2'!C140)</f>
        <v/>
      </c>
      <c r="DA295" s="7" t="str">
        <f t="shared" si="84"/>
        <v/>
      </c>
      <c r="DB295" s="7" t="str">
        <f>IF('JOURNÉE 2'!V140=0,"",'JOURNÉE 2'!V140)</f>
        <v/>
      </c>
      <c r="DC295" s="7" t="str">
        <f>IF('JOURNÉE 2'!AJ140=0,"",'JOURNÉE 2'!AJ140)</f>
        <v/>
      </c>
      <c r="DD295" s="17" t="str">
        <f>IF(ISNA(VLOOKUP(BX139,'JOURNÉE 1'!$C$124:$AE$149,1,FALSE)),"",VLOOKUP(BX139,'JOURNÉE 1'!$C$124:$AE$149,1,FALSE))</f>
        <v/>
      </c>
      <c r="DE295" s="7" t="str">
        <f t="array" ref="DE295">IFERROR(INDEX(DD$237:DD$278,SMALL(IF(FREQUENCY(IF(DD$237:DD$304&lt;&gt;"",MATCH(DD$237:DD$304,DD$237:DD$304,0),""),ROW(DD$237:DD$304)-237)&gt;1,ROW(DD$237:DD$304)-237,""),ROW(A43))),"")</f>
        <v/>
      </c>
      <c r="DF295" s="468" t="str">
        <f t="array" ref="DF295">IF(DE295="","",MIN(IF(CZ$237:CZ$304=$DE295,DB$237:DB$304,"")))</f>
        <v/>
      </c>
      <c r="DG295" s="7" t="str">
        <f t="array" ref="DG295">IF(DE295="","",MIN(IF(CZ$237:CZ$304=$DE295,DC$237:DC$304,"")))</f>
        <v/>
      </c>
      <c r="DH295" s="7" t="str">
        <f>IF(ISNA(VLOOKUP(DD295,'JOURNÉE 2'!$C$124:$V$149,16,FALSE)),"",VLOOKUP(DD295,'JOURNÉE 2'!$C$124:$V$149,16,FALSE))</f>
        <v/>
      </c>
      <c r="DI295" s="7" t="str">
        <f>IF(ISNA(VLOOKUP(DD295,'JOURNÉE 2'!$C$124:$AJ$149,26,FALSE)),"",VLOOKUP(DD295,'JOURNÉE 2'!$C$124:$AJ$149,26,FALSE))</f>
        <v/>
      </c>
      <c r="DJ295" s="7" t="str">
        <f t="shared" si="114"/>
        <v/>
      </c>
      <c r="DK295" s="7" t="str">
        <f t="shared" si="115"/>
        <v/>
      </c>
      <c r="DL295" s="7" t="str">
        <f t="shared" si="116"/>
        <v/>
      </c>
      <c r="DM295" s="468" t="str">
        <f t="shared" si="117"/>
        <v/>
      </c>
      <c r="DN295" s="7" t="str">
        <f t="shared" si="118"/>
        <v/>
      </c>
      <c r="DO295" s="7"/>
      <c r="DP295" s="7"/>
      <c r="DQ295" s="7"/>
      <c r="DR295" s="11"/>
      <c r="DS295" s="475"/>
      <c r="DT295" s="7"/>
      <c r="DU295" s="7"/>
      <c r="DV295" s="7" t="str">
        <f>IF(DT295="","",IF(DT295=0,"",IF(DT295="AB","",RANK(DT295,$DT$9:$DT$151,1)+COUNTIF($DT$9:DT295,DT295)-1)))</f>
        <v/>
      </c>
      <c r="DW295" s="7"/>
      <c r="DX295" s="7"/>
      <c r="DY295" s="7"/>
      <c r="DZ295" s="7"/>
      <c r="EA295" s="7" t="str">
        <f>IF(DY295="","",IF(DY295=0,"",IF(DY295="AB","",RANK(DY295,$DY$9:$DY$151,1)+COUNTIF($DY$9:DY295,DY295)-1)))</f>
        <v/>
      </c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</row>
    <row r="296" spans="29:163" ht="15.75" customHeight="1" x14ac:dyDescent="0.4">
      <c r="AC296" s="83" t="str">
        <f t="shared" si="112"/>
        <v/>
      </c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882"/>
      <c r="AU296" s="11"/>
      <c r="AV296" s="11"/>
      <c r="AW296" s="11"/>
      <c r="AX296" s="11"/>
      <c r="AY296" s="11"/>
      <c r="AZ296" s="11"/>
      <c r="BA296" s="11"/>
      <c r="BB296" s="11"/>
      <c r="BC296" s="882"/>
      <c r="BD296" s="882"/>
      <c r="BE296" s="11"/>
      <c r="BF296" s="11"/>
      <c r="BG296" s="11"/>
      <c r="BH296" s="7"/>
      <c r="BI296" s="7"/>
      <c r="BJ296" s="7"/>
      <c r="BK296" s="7"/>
      <c r="BL296" s="11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475" t="str">
        <f>IF('JOURNÉE 1'!C296=0,"",'JOURNÉE 1'!C296)</f>
        <v/>
      </c>
      <c r="BZ296" s="7">
        <v>288</v>
      </c>
      <c r="CA296" s="1445" t="s">
        <v>127</v>
      </c>
      <c r="CB296" s="1446">
        <v>2</v>
      </c>
      <c r="CC296" s="1447" t="s">
        <v>828</v>
      </c>
      <c r="CD296" s="17" t="s">
        <v>784</v>
      </c>
      <c r="CE296" s="882" t="str">
        <f t="shared" si="111"/>
        <v>MAX1</v>
      </c>
      <c r="CF296" s="878" t="s">
        <v>113</v>
      </c>
      <c r="CG296" s="7"/>
      <c r="CH296" s="94"/>
      <c r="CI296" s="1301">
        <f>IF(ISNA(VLOOKUP(CA296,'JOURNÉE 1'!$C$10:$AC$257,27,FALSE)),"",VLOOKUP(CA296,'JOURNÉE 1'!$C$10:$AC$257,27,FALSE))</f>
        <v>80</v>
      </c>
      <c r="CJ296" s="465" t="str">
        <f>IF(ISNA(VLOOKUP(CA296,'JOURNÉE 2'!$C$10:$V$259,20,FALSE)),"",VLOOKUP(CA296,'JOURNÉE 2'!$C$10:$V$259,20,FALSE))</f>
        <v/>
      </c>
      <c r="CK296" s="1263">
        <f t="shared" si="113"/>
        <v>80</v>
      </c>
      <c r="CL296" s="1266">
        <v>73</v>
      </c>
      <c r="CM296" s="476">
        <v>76</v>
      </c>
      <c r="CN296" s="476">
        <v>67</v>
      </c>
      <c r="CO296" s="476">
        <v>80</v>
      </c>
      <c r="CP296" s="476"/>
      <c r="CQ296" s="476"/>
      <c r="CR296" s="476"/>
      <c r="CS296" s="476"/>
      <c r="CT296" s="476"/>
      <c r="CU296" s="477"/>
      <c r="CV296" s="476"/>
      <c r="CW296" s="1270"/>
      <c r="CX296" s="11"/>
      <c r="CY296" s="1551"/>
      <c r="CZ296" s="7" t="str">
        <f>IF('JOURNÉE 2'!C141="","",'JOURNÉE 2'!C141)</f>
        <v/>
      </c>
      <c r="DA296" s="7" t="str">
        <f t="shared" si="84"/>
        <v/>
      </c>
      <c r="DB296" s="7" t="str">
        <f>IF('JOURNÉE 2'!V141=0,"",'JOURNÉE 2'!V141)</f>
        <v/>
      </c>
      <c r="DC296" s="7" t="str">
        <f>IF('JOURNÉE 2'!AJ141=0,"",'JOURNÉE 2'!AJ141)</f>
        <v/>
      </c>
      <c r="DD296" s="17" t="str">
        <f>IF(ISNA(VLOOKUP(BX140,'JOURNÉE 1'!$C$124:$AE$149,1,FALSE)),"",VLOOKUP(BX140,'JOURNÉE 1'!$C$124:$AE$149,1,FALSE))</f>
        <v/>
      </c>
      <c r="DE296" s="7" t="str">
        <f t="array" ref="DE296">IFERROR(INDEX(DD$237:DD$278,SMALL(IF(FREQUENCY(IF(DD$237:DD$304&lt;&gt;"",MATCH(DD$237:DD$304,DD$237:DD$304,0),""),ROW(DD$237:DD$304)-237)&gt;1,ROW(DD$237:DD$304)-237,""),ROW(A44))),"")</f>
        <v/>
      </c>
      <c r="DF296" s="468" t="str">
        <f t="array" ref="DF296">IF(DE296="","",MIN(IF(CZ$237:CZ$304=$DE296,DB$237:DB$304,"")))</f>
        <v/>
      </c>
      <c r="DG296" s="7" t="str">
        <f t="array" ref="DG296">IF(DE296="","",MIN(IF(CZ$237:CZ$304=$DE296,DC$237:DC$304,"")))</f>
        <v/>
      </c>
      <c r="DH296" s="7" t="str">
        <f>IF(ISNA(VLOOKUP(DD296,'JOURNÉE 2'!$C$124:$V$149,16,FALSE)),"",VLOOKUP(DD296,'JOURNÉE 2'!$C$124:$V$149,16,FALSE))</f>
        <v/>
      </c>
      <c r="DI296" s="7" t="str">
        <f>IF(ISNA(VLOOKUP(DD296,'JOURNÉE 2'!$C$124:$AJ$149,26,FALSE)),"",VLOOKUP(DD296,'JOURNÉE 2'!$C$124:$AJ$149,26,FALSE))</f>
        <v/>
      </c>
      <c r="DJ296" s="7" t="str">
        <f t="shared" si="114"/>
        <v/>
      </c>
      <c r="DK296" s="7" t="str">
        <f t="shared" si="115"/>
        <v/>
      </c>
      <c r="DL296" s="7" t="str">
        <f t="shared" si="116"/>
        <v/>
      </c>
      <c r="DM296" s="468" t="str">
        <f t="shared" si="117"/>
        <v/>
      </c>
      <c r="DN296" s="7" t="str">
        <f t="shared" si="118"/>
        <v/>
      </c>
      <c r="DO296" s="7"/>
      <c r="DP296" s="7"/>
      <c r="DQ296" s="7"/>
      <c r="DR296" s="11"/>
      <c r="DS296" s="475"/>
      <c r="DT296" s="7"/>
      <c r="DU296" s="7"/>
      <c r="DV296" s="7" t="str">
        <f>IF(DT296="","",IF(DT296=0,"",IF(DT296="AB","",RANK(DT296,$DT$9:$DT$151,1)+COUNTIF($DT$9:DT296,DT296)-1)))</f>
        <v/>
      </c>
      <c r="DW296" s="7"/>
      <c r="DX296" s="7"/>
      <c r="DY296" s="7"/>
      <c r="DZ296" s="7"/>
      <c r="EA296" s="7" t="str">
        <f>IF(DY296="","",IF(DY296=0,"",IF(DY296="AB","",RANK(DY296,$DY$9:$DY$151,1)+COUNTIF($DY$9:DY296,DY296)-1)))</f>
        <v/>
      </c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</row>
    <row r="297" spans="29:163" ht="15.75" customHeight="1" x14ac:dyDescent="0.4">
      <c r="AC297" s="83" t="str">
        <f t="shared" ref="AC297:AC328" si="119">IF(AD80="","",AD80)</f>
        <v/>
      </c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882"/>
      <c r="AU297" s="11"/>
      <c r="AV297" s="11"/>
      <c r="AW297" s="11"/>
      <c r="AX297" s="11"/>
      <c r="AY297" s="11"/>
      <c r="AZ297" s="11"/>
      <c r="BA297" s="11"/>
      <c r="BB297" s="11"/>
      <c r="BC297" s="882"/>
      <c r="BD297" s="882"/>
      <c r="BE297" s="11"/>
      <c r="BF297" s="11"/>
      <c r="BG297" s="11"/>
      <c r="BH297" s="7"/>
      <c r="BI297" s="7"/>
      <c r="BJ297" s="7"/>
      <c r="BK297" s="7"/>
      <c r="BL297" s="11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475" t="str">
        <f>IF('JOURNÉE 1'!C297=0,"",'JOURNÉE 1'!C297)</f>
        <v/>
      </c>
      <c r="BZ297" s="7">
        <v>289</v>
      </c>
      <c r="CA297" s="1445" t="s">
        <v>129</v>
      </c>
      <c r="CB297" s="1446">
        <v>-6.9</v>
      </c>
      <c r="CC297" s="1447" t="s">
        <v>829</v>
      </c>
      <c r="CD297" s="17" t="s">
        <v>784</v>
      </c>
      <c r="CE297" s="882" t="str">
        <f t="shared" si="111"/>
        <v>MAX1</v>
      </c>
      <c r="CF297" s="878" t="s">
        <v>823</v>
      </c>
      <c r="CG297" s="7"/>
      <c r="CH297" s="94"/>
      <c r="CI297" s="1301" t="str">
        <f>IF(ISNA(VLOOKUP(CA297,'JOURNÉE 1'!$C$10:$AC$257,27,FALSE)),"",VLOOKUP(CA297,'JOURNÉE 1'!$C$10:$AC$257,27,FALSE))</f>
        <v/>
      </c>
      <c r="CJ297" s="465" t="str">
        <f>IF(ISNA(VLOOKUP(CA297,'JOURNÉE 2'!$C$10:$V$259,20,FALSE)),"",VLOOKUP(CA297,'JOURNÉE 2'!$C$10:$V$259,20,FALSE))</f>
        <v/>
      </c>
      <c r="CK297" s="1263" t="str">
        <f t="shared" si="113"/>
        <v/>
      </c>
      <c r="CL297" s="1266">
        <v>64</v>
      </c>
      <c r="CM297" s="476">
        <v>66</v>
      </c>
      <c r="CN297" s="476">
        <v>61</v>
      </c>
      <c r="CO297" s="476" t="s">
        <v>2029</v>
      </c>
      <c r="CP297" s="476"/>
      <c r="CQ297" s="476"/>
      <c r="CR297" s="476"/>
      <c r="CS297" s="476"/>
      <c r="CT297" s="476"/>
      <c r="CU297" s="477"/>
      <c r="CV297" s="476"/>
      <c r="CW297" s="1270"/>
      <c r="CX297" s="11"/>
      <c r="CY297" s="1551"/>
      <c r="CZ297" s="7" t="str">
        <f>IF('JOURNÉE 2'!C142="","",'JOURNÉE 2'!C142)</f>
        <v/>
      </c>
      <c r="DA297" s="7" t="str">
        <f t="shared" si="84"/>
        <v/>
      </c>
      <c r="DB297" s="7" t="str">
        <f>IF('JOURNÉE 2'!V142=0,"",'JOURNÉE 2'!V142)</f>
        <v/>
      </c>
      <c r="DC297" s="7" t="str">
        <f>IF('JOURNÉE 2'!AJ142=0,"",'JOURNÉE 2'!AJ142)</f>
        <v/>
      </c>
      <c r="DD297" s="17" t="str">
        <f>IF(ISNA(VLOOKUP(BX141,'JOURNÉE 1'!$C$124:$AE$149,1,FALSE)),"",VLOOKUP(BX141,'JOURNÉE 1'!$C$124:$AE$149,1,FALSE))</f>
        <v/>
      </c>
      <c r="DE297" s="7" t="str">
        <f t="array" ref="DE297">IFERROR(INDEX(DD$237:DD$278,SMALL(IF(FREQUENCY(IF(DD$237:DD$304&lt;&gt;"",MATCH(DD$237:DD$304,DD$237:DD$304,0),""),ROW(DD$237:DD$304)-237)&gt;1,ROW(DD$237:DD$304)-237,""),ROW(A45))),"")</f>
        <v/>
      </c>
      <c r="DF297" s="468" t="str">
        <f t="array" ref="DF297">IF(DE297="","",MIN(IF(CZ$237:CZ$304=$DE297,DB$237:DB$304,"")))</f>
        <v/>
      </c>
      <c r="DG297" s="7" t="str">
        <f t="array" ref="DG297">IF(DE297="","",MIN(IF(CZ$237:CZ$304=$DE297,DC$237:DC$304,"")))</f>
        <v/>
      </c>
      <c r="DH297" s="7" t="str">
        <f>IF(ISNA(VLOOKUP(DD297,'JOURNÉE 2'!$C$124:$V$149,16,FALSE)),"",VLOOKUP(DD297,'JOURNÉE 2'!$C$124:$V$149,16,FALSE))</f>
        <v/>
      </c>
      <c r="DI297" s="7" t="str">
        <f>IF(ISNA(VLOOKUP(DD297,'JOURNÉE 2'!$C$124:$AJ$149,26,FALSE)),"",VLOOKUP(DD297,'JOURNÉE 2'!$C$124:$AJ$149,26,FALSE))</f>
        <v/>
      </c>
      <c r="DJ297" s="7" t="str">
        <f t="shared" si="114"/>
        <v/>
      </c>
      <c r="DK297" s="7" t="str">
        <f t="shared" si="115"/>
        <v/>
      </c>
      <c r="DL297" s="7" t="str">
        <f t="shared" si="116"/>
        <v/>
      </c>
      <c r="DM297" s="468" t="str">
        <f t="shared" si="117"/>
        <v/>
      </c>
      <c r="DN297" s="7" t="str">
        <f t="shared" si="118"/>
        <v/>
      </c>
      <c r="DO297" s="7"/>
      <c r="DP297" s="7"/>
      <c r="DQ297" s="7"/>
      <c r="DR297" s="11"/>
      <c r="DS297" s="475"/>
      <c r="DT297" s="7"/>
      <c r="DU297" s="7"/>
      <c r="DV297" s="7" t="str">
        <f>IF(DT297="","",IF(DT297=0,"",IF(DT297="AB","",RANK(DT297,$DT$9:$DT$151,1)+COUNTIF($DT$9:DT297,DT297)-1)))</f>
        <v/>
      </c>
      <c r="DW297" s="7"/>
      <c r="DX297" s="7"/>
      <c r="DY297" s="7"/>
      <c r="DZ297" s="7"/>
      <c r="EA297" s="7" t="str">
        <f>IF(DY297="","",IF(DY297=0,"",IF(DY297="AB","",RANK(DY297,$DY$9:$DY$151,1)+COUNTIF($DY$9:DY297,DY297)-1)))</f>
        <v/>
      </c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</row>
    <row r="298" spans="29:163" ht="15.75" customHeight="1" x14ac:dyDescent="0.4">
      <c r="AC298" s="83">
        <f t="shared" si="119"/>
        <v>71</v>
      </c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882"/>
      <c r="AU298" s="11"/>
      <c r="AV298" s="11"/>
      <c r="AW298" s="11"/>
      <c r="AX298" s="11"/>
      <c r="AY298" s="11"/>
      <c r="AZ298" s="11"/>
      <c r="BA298" s="11"/>
      <c r="BB298" s="11"/>
      <c r="BC298" s="882"/>
      <c r="BD298" s="882"/>
      <c r="BE298" s="11"/>
      <c r="BF298" s="11"/>
      <c r="BG298" s="11"/>
      <c r="BH298" s="7"/>
      <c r="BI298" s="7"/>
      <c r="BJ298" s="7"/>
      <c r="BK298" s="7"/>
      <c r="BL298" s="11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475" t="str">
        <f>IF('JOURNÉE 1'!C298=0,"",'JOURNÉE 1'!C298)</f>
        <v/>
      </c>
      <c r="BZ298" s="7">
        <v>290</v>
      </c>
      <c r="CA298" s="1445" t="s">
        <v>132</v>
      </c>
      <c r="CB298" s="1446">
        <v>-5.6</v>
      </c>
      <c r="CC298" s="1447" t="s">
        <v>830</v>
      </c>
      <c r="CD298" s="17" t="s">
        <v>784</v>
      </c>
      <c r="CE298" s="882" t="str">
        <f t="shared" si="111"/>
        <v>MAX1</v>
      </c>
      <c r="CF298" s="878" t="s">
        <v>255</v>
      </c>
      <c r="CG298" s="7"/>
      <c r="CH298" s="94"/>
      <c r="CI298" s="1301" t="str">
        <f>IF(ISNA(VLOOKUP(CA298,'JOURNÉE 1'!$C$10:$AC$257,27,FALSE)),"",VLOOKUP(CA298,'JOURNÉE 1'!$C$10:$AC$257,27,FALSE))</f>
        <v/>
      </c>
      <c r="CJ298" s="465">
        <f>IF(ISNA(VLOOKUP(CA298,'JOURNÉE 2'!$C$10:$V$259,20,FALSE)),"",VLOOKUP(CA298,'JOURNÉE 2'!$C$10:$V$259,20,FALSE))</f>
        <v>68</v>
      </c>
      <c r="CK298" s="1263">
        <f t="shared" si="113"/>
        <v>68</v>
      </c>
      <c r="CL298" s="1266">
        <v>63</v>
      </c>
      <c r="CM298" s="476">
        <v>68</v>
      </c>
      <c r="CN298" s="476">
        <v>67</v>
      </c>
      <c r="CO298" s="476">
        <v>68</v>
      </c>
      <c r="CP298" s="476"/>
      <c r="CQ298" s="476"/>
      <c r="CR298" s="476"/>
      <c r="CS298" s="476"/>
      <c r="CT298" s="476"/>
      <c r="CU298" s="477"/>
      <c r="CV298" s="476"/>
      <c r="CW298" s="1270"/>
      <c r="CX298" s="11"/>
      <c r="CY298" s="1551"/>
      <c r="CZ298" s="7" t="str">
        <f>IF('JOURNÉE 2'!C143="","",'JOURNÉE 2'!C143)</f>
        <v/>
      </c>
      <c r="DA298" s="7" t="str">
        <f t="shared" si="84"/>
        <v/>
      </c>
      <c r="DB298" s="7" t="str">
        <f>IF('JOURNÉE 2'!V143=0,"",'JOURNÉE 2'!V143)</f>
        <v/>
      </c>
      <c r="DC298" s="7" t="str">
        <f>IF('JOURNÉE 2'!AJ143=0,"",'JOURNÉE 2'!AJ143)</f>
        <v/>
      </c>
      <c r="DD298" s="17" t="str">
        <f>IF(ISNA(VLOOKUP(BX142,'JOURNÉE 1'!$C$124:$AE$149,1,FALSE)),"",VLOOKUP(BX142,'JOURNÉE 1'!$C$124:$AE$149,1,FALSE))</f>
        <v/>
      </c>
      <c r="DE298" s="7" t="str">
        <f t="array" ref="DE298">IFERROR(INDEX(DD$237:DD$278,SMALL(IF(FREQUENCY(IF(DD$237:DD$304&lt;&gt;"",MATCH(DD$237:DD$304,DD$237:DD$304,0),""),ROW(DD$237:DD$304)-237)&gt;1,ROW(DD$237:DD$304)-237,""),ROW(A46))),"")</f>
        <v/>
      </c>
      <c r="DF298" s="468" t="str">
        <f t="array" ref="DF298">IF(DE298="","",MIN(IF(CZ$237:CZ$304=$DE298,DB$237:DB$304,"")))</f>
        <v/>
      </c>
      <c r="DG298" s="7" t="str">
        <f t="array" ref="DG298">IF(DE298="","",MIN(IF(CZ$237:CZ$304=$DE298,DC$237:DC$304,"")))</f>
        <v/>
      </c>
      <c r="DH298" s="7" t="str">
        <f>IF(ISNA(VLOOKUP(DD298,'JOURNÉE 2'!$C$124:$V$149,16,FALSE)),"",VLOOKUP(DD298,'JOURNÉE 2'!$C$124:$V$149,16,FALSE))</f>
        <v/>
      </c>
      <c r="DI298" s="7" t="str">
        <f>IF(ISNA(VLOOKUP(DD298,'JOURNÉE 2'!$C$124:$AJ$149,26,FALSE)),"",VLOOKUP(DD298,'JOURNÉE 2'!$C$124:$AJ$149,26,FALSE))</f>
        <v/>
      </c>
      <c r="DJ298" s="7" t="str">
        <f t="shared" si="114"/>
        <v/>
      </c>
      <c r="DK298" s="7" t="str">
        <f t="shared" si="115"/>
        <v/>
      </c>
      <c r="DL298" s="7" t="str">
        <f t="shared" si="116"/>
        <v/>
      </c>
      <c r="DM298" s="468" t="str">
        <f t="shared" si="117"/>
        <v/>
      </c>
      <c r="DN298" s="7" t="str">
        <f t="shared" si="118"/>
        <v/>
      </c>
      <c r="DO298" s="7"/>
      <c r="DP298" s="7"/>
      <c r="DQ298" s="7"/>
      <c r="DR298" s="11"/>
      <c r="DS298" s="475"/>
      <c r="DT298" s="7"/>
      <c r="DU298" s="7"/>
      <c r="DV298" s="7" t="str">
        <f>IF(DT298="","",IF(DT298=0,"",IF(DT298="AB","",RANK(DT298,$DT$9:$DT$151,1)+COUNTIF($DT$9:DT298,DT298)-1)))</f>
        <v/>
      </c>
      <c r="DW298" s="7"/>
      <c r="DX298" s="7"/>
      <c r="DY298" s="7"/>
      <c r="DZ298" s="7"/>
      <c r="EA298" s="7" t="str">
        <f>IF(DY298="","",IF(DY298=0,"",IF(DY298="AB","",RANK(DY298,$DY$9:$DY$151,1)+COUNTIF($DY$9:DY298,DY298)-1)))</f>
        <v/>
      </c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</row>
    <row r="299" spans="29:163" ht="15.75" customHeight="1" x14ac:dyDescent="0.4">
      <c r="AC299" s="83" t="str">
        <f t="shared" si="119"/>
        <v/>
      </c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882"/>
      <c r="AU299" s="11"/>
      <c r="AV299" s="11"/>
      <c r="AW299" s="11"/>
      <c r="AX299" s="11"/>
      <c r="AY299" s="11"/>
      <c r="AZ299" s="11"/>
      <c r="BA299" s="11"/>
      <c r="BB299" s="11"/>
      <c r="BC299" s="882"/>
      <c r="BD299" s="882"/>
      <c r="BE299" s="11"/>
      <c r="BF299" s="11"/>
      <c r="BG299" s="11"/>
      <c r="BH299" s="7"/>
      <c r="BI299" s="7"/>
      <c r="BJ299" s="7"/>
      <c r="BK299" s="7"/>
      <c r="BL299" s="11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475" t="str">
        <f>IF('JOURNÉE 1'!C299=0,"",'JOURNÉE 1'!C299)</f>
        <v/>
      </c>
      <c r="BZ299" s="7">
        <v>291</v>
      </c>
      <c r="CA299" s="1445" t="s">
        <v>134</v>
      </c>
      <c r="CB299" s="1446">
        <v>11.4</v>
      </c>
      <c r="CC299" s="1447" t="s">
        <v>2020</v>
      </c>
      <c r="CD299" s="17" t="s">
        <v>784</v>
      </c>
      <c r="CE299" s="882" t="str">
        <f t="shared" si="111"/>
        <v>MAX2</v>
      </c>
      <c r="CF299" s="878" t="s">
        <v>125</v>
      </c>
      <c r="CG299" s="7"/>
      <c r="CH299" s="94"/>
      <c r="CI299" s="1301" t="str">
        <f>IF(ISNA(VLOOKUP(CA299,'JOURNÉE 1'!$C$10:$AC$257,27,FALSE)),"",VLOOKUP(CA299,'JOURNÉE 1'!$C$10:$AC$257,27,FALSE))</f>
        <v/>
      </c>
      <c r="CJ299" s="465" t="str">
        <f>IF(ISNA(VLOOKUP(CA299,'JOURNÉE 2'!$C$10:$V$259,20,FALSE)),"",VLOOKUP(CA299,'JOURNÉE 2'!$C$10:$V$259,20,FALSE))</f>
        <v/>
      </c>
      <c r="CK299" s="1263" t="str">
        <f t="shared" si="113"/>
        <v/>
      </c>
      <c r="CL299" s="1266" t="s">
        <v>2029</v>
      </c>
      <c r="CM299" s="476" t="s">
        <v>2029</v>
      </c>
      <c r="CN299" s="476">
        <v>89</v>
      </c>
      <c r="CO299" s="476" t="s">
        <v>2029</v>
      </c>
      <c r="CP299" s="476"/>
      <c r="CQ299" s="476"/>
      <c r="CR299" s="476"/>
      <c r="CS299" s="476"/>
      <c r="CT299" s="476"/>
      <c r="CU299" s="477"/>
      <c r="CV299" s="476"/>
      <c r="CW299" s="1270"/>
      <c r="CX299" s="11"/>
      <c r="CY299" s="1551"/>
      <c r="CZ299" s="7" t="str">
        <f>IF('JOURNÉE 2'!C144="","",'JOURNÉE 2'!C144)</f>
        <v/>
      </c>
      <c r="DA299" s="7" t="str">
        <f t="shared" si="84"/>
        <v/>
      </c>
      <c r="DB299" s="7" t="str">
        <f>IF('JOURNÉE 2'!V144=0,"",'JOURNÉE 2'!V144)</f>
        <v/>
      </c>
      <c r="DC299" s="7" t="str">
        <f>IF('JOURNÉE 2'!AJ144=0,"",'JOURNÉE 2'!AJ144)</f>
        <v/>
      </c>
      <c r="DD299" s="17" t="str">
        <f>IF(ISNA(VLOOKUP(BX143,'JOURNÉE 1'!$C$124:$AE$149,1,FALSE)),"",VLOOKUP(BX143,'JOURNÉE 1'!$C$124:$AE$149,1,FALSE))</f>
        <v/>
      </c>
      <c r="DE299" s="7" t="str">
        <f t="array" ref="DE299">IFERROR(INDEX(DD$237:DD$278,SMALL(IF(FREQUENCY(IF(DD$237:DD$304&lt;&gt;"",MATCH(DD$237:DD$304,DD$237:DD$304,0),""),ROW(DD$237:DD$304)-237)&gt;1,ROW(DD$237:DD$304)-237,""),ROW(A47))),"")</f>
        <v/>
      </c>
      <c r="DF299" s="468" t="str">
        <f t="array" ref="DF299">IF(DE299="","",MIN(IF(CZ$237:CZ$304=$DE299,DB$237:DB$304,"")))</f>
        <v/>
      </c>
      <c r="DG299" s="7" t="str">
        <f t="array" ref="DG299">IF(DE299="","",MIN(IF(CZ$237:CZ$304=$DE299,DC$237:DC$304,"")))</f>
        <v/>
      </c>
      <c r="DH299" s="7" t="str">
        <f>IF(ISNA(VLOOKUP(DD299,'JOURNÉE 2'!$C$124:$V$149,16,FALSE)),"",VLOOKUP(DD299,'JOURNÉE 2'!$C$124:$V$149,16,FALSE))</f>
        <v/>
      </c>
      <c r="DI299" s="7" t="str">
        <f>IF(ISNA(VLOOKUP(DD299,'JOURNÉE 2'!$C$124:$AJ$149,26,FALSE)),"",VLOOKUP(DD299,'JOURNÉE 2'!$C$124:$AJ$149,26,FALSE))</f>
        <v/>
      </c>
      <c r="DJ299" s="7" t="str">
        <f t="shared" si="114"/>
        <v/>
      </c>
      <c r="DK299" s="7" t="str">
        <f t="shared" si="115"/>
        <v/>
      </c>
      <c r="DL299" s="7" t="str">
        <f t="shared" si="116"/>
        <v/>
      </c>
      <c r="DM299" s="468" t="str">
        <f t="shared" si="117"/>
        <v/>
      </c>
      <c r="DN299" s="7" t="str">
        <f t="shared" si="118"/>
        <v/>
      </c>
      <c r="DO299" s="7"/>
      <c r="DP299" s="7"/>
      <c r="DQ299" s="7"/>
      <c r="DR299" s="11"/>
      <c r="DS299" s="475"/>
      <c r="DT299" s="7"/>
      <c r="DU299" s="7"/>
      <c r="DV299" s="7" t="str">
        <f>IF(DT299="","",IF(DT299=0,"",IF(DT299="AB","",RANK(DT299,$DT$9:$DT$151,1)+COUNTIF($DT$9:DT299,DT299)-1)))</f>
        <v/>
      </c>
      <c r="DW299" s="7"/>
      <c r="DX299" s="7"/>
      <c r="DY299" s="7"/>
      <c r="DZ299" s="7"/>
      <c r="EA299" s="7" t="str">
        <f>IF(DY299="","",IF(DY299=0,"",IF(DY299="AB","",RANK(DY299,$DY$9:$DY$151,1)+COUNTIF($DY$9:DY299,DY299)-1)))</f>
        <v/>
      </c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</row>
    <row r="300" spans="29:163" ht="15.75" customHeight="1" x14ac:dyDescent="0.4">
      <c r="AC300" s="83">
        <f t="shared" si="119"/>
        <v>95</v>
      </c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882"/>
      <c r="AU300" s="11"/>
      <c r="AV300" s="11"/>
      <c r="AW300" s="11"/>
      <c r="AX300" s="11"/>
      <c r="AY300" s="11"/>
      <c r="AZ300" s="11"/>
      <c r="BA300" s="11"/>
      <c r="BB300" s="11"/>
      <c r="BC300" s="882"/>
      <c r="BD300" s="882"/>
      <c r="BE300" s="11"/>
      <c r="BF300" s="11"/>
      <c r="BG300" s="11"/>
      <c r="BH300" s="7"/>
      <c r="BI300" s="7"/>
      <c r="BJ300" s="7"/>
      <c r="BK300" s="7"/>
      <c r="BL300" s="11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475" t="str">
        <f>IF('JOURNÉE 1'!C300=0,"",'JOURNÉE 1'!C300)</f>
        <v/>
      </c>
      <c r="BZ300" s="7">
        <v>292</v>
      </c>
      <c r="CA300" s="1445" t="s">
        <v>831</v>
      </c>
      <c r="CB300" s="1446">
        <v>36</v>
      </c>
      <c r="CC300" s="1447" t="s">
        <v>832</v>
      </c>
      <c r="CD300" s="17" t="s">
        <v>784</v>
      </c>
      <c r="CE300" s="882" t="str">
        <f t="shared" si="111"/>
        <v>MAX3</v>
      </c>
      <c r="CF300" s="878" t="s">
        <v>256</v>
      </c>
      <c r="CG300" s="7"/>
      <c r="CH300" s="94"/>
      <c r="CI300" s="1301" t="str">
        <f>IF(ISNA(VLOOKUP(CA300,'JOURNÉE 1'!$C$10:$AC$257,27,FALSE)),"",VLOOKUP(CA300,'JOURNÉE 1'!$C$10:$AC$257,27,FALSE))</f>
        <v/>
      </c>
      <c r="CJ300" s="465" t="str">
        <f>IF(ISNA(VLOOKUP(CA300,'JOURNÉE 2'!$C$10:$V$259,20,FALSE)),"",VLOOKUP(CA300,'JOURNÉE 2'!$C$10:$V$259,20,FALSE))</f>
        <v/>
      </c>
      <c r="CK300" s="1263" t="str">
        <f t="shared" si="113"/>
        <v/>
      </c>
      <c r="CL300" s="1266" t="s">
        <v>2029</v>
      </c>
      <c r="CM300" s="476" t="s">
        <v>2029</v>
      </c>
      <c r="CN300" s="476" t="s">
        <v>2029</v>
      </c>
      <c r="CO300" s="476" t="s">
        <v>2029</v>
      </c>
      <c r="CP300" s="476"/>
      <c r="CQ300" s="476"/>
      <c r="CR300" s="476"/>
      <c r="CS300" s="476"/>
      <c r="CT300" s="476"/>
      <c r="CU300" s="477"/>
      <c r="CV300" s="476"/>
      <c r="CW300" s="1270"/>
      <c r="CX300" s="11"/>
      <c r="CY300" s="1551"/>
      <c r="CZ300" s="7" t="str">
        <f>IF('JOURNÉE 2'!C145="","",'JOURNÉE 2'!C145)</f>
        <v/>
      </c>
      <c r="DA300" s="7" t="str">
        <f t="shared" si="84"/>
        <v/>
      </c>
      <c r="DB300" s="7" t="str">
        <f>IF('JOURNÉE 2'!V145=0,"",'JOURNÉE 2'!V145)</f>
        <v/>
      </c>
      <c r="DC300" s="7" t="str">
        <f>IF('JOURNÉE 2'!AJ145=0,"",'JOURNÉE 2'!AJ145)</f>
        <v/>
      </c>
      <c r="DD300" s="17" t="str">
        <f>IF(ISNA(VLOOKUP(BX144,'JOURNÉE 1'!$C$124:$AE$149,1,FALSE)),"",VLOOKUP(BX144,'JOURNÉE 1'!$C$124:$AE$149,1,FALSE))</f>
        <v/>
      </c>
      <c r="DE300" s="7" t="str">
        <f t="array" ref="DE300">IFERROR(INDEX(DD$237:DD$278,SMALL(IF(FREQUENCY(IF(DD$237:DD$304&lt;&gt;"",MATCH(DD$237:DD$304,DD$237:DD$304,0),""),ROW(DD$237:DD$304)-237)&gt;1,ROW(DD$237:DD$304)-237,""),ROW(A48))),"")</f>
        <v/>
      </c>
      <c r="DF300" s="468" t="str">
        <f t="array" ref="DF300">IF(DE300="","",MIN(IF(CZ$237:CZ$304=$DE300,DB$237:DB$304,"")))</f>
        <v/>
      </c>
      <c r="DG300" s="7" t="str">
        <f t="array" ref="DG300">IF(DE300="","",MIN(IF(CZ$237:CZ$304=$DE300,DC$237:DC$304,"")))</f>
        <v/>
      </c>
      <c r="DH300" s="7" t="str">
        <f>IF(ISNA(VLOOKUP(DD300,'JOURNÉE 2'!$C$124:$V$149,16,FALSE)),"",VLOOKUP(DD300,'JOURNÉE 2'!$C$124:$V$149,16,FALSE))</f>
        <v/>
      </c>
      <c r="DI300" s="7" t="str">
        <f>IF(ISNA(VLOOKUP(DD300,'JOURNÉE 2'!$C$124:$AJ$149,26,FALSE)),"",VLOOKUP(DD300,'JOURNÉE 2'!$C$124:$AJ$149,26,FALSE))</f>
        <v/>
      </c>
      <c r="DJ300" s="7" t="str">
        <f t="shared" si="114"/>
        <v/>
      </c>
      <c r="DK300" s="7" t="str">
        <f t="shared" si="115"/>
        <v/>
      </c>
      <c r="DL300" s="7" t="str">
        <f t="shared" si="116"/>
        <v/>
      </c>
      <c r="DM300" s="468" t="str">
        <f t="shared" si="117"/>
        <v/>
      </c>
      <c r="DN300" s="7" t="str">
        <f t="shared" si="118"/>
        <v/>
      </c>
      <c r="DO300" s="7"/>
      <c r="DP300" s="7"/>
      <c r="DQ300" s="7"/>
      <c r="DR300" s="11"/>
      <c r="DS300" s="475"/>
      <c r="DT300" s="7"/>
      <c r="DU300" s="7"/>
      <c r="DV300" s="7" t="str">
        <f>IF(DT300="","",IF(DT300=0,"",IF(DT300="AB","",RANK(DT300,$DT$9:$DT$151,1)+COUNTIF($DT$9:DT300,DT300)-1)))</f>
        <v/>
      </c>
      <c r="DW300" s="7"/>
      <c r="DX300" s="7"/>
      <c r="DY300" s="7"/>
      <c r="DZ300" s="7"/>
      <c r="EA300" s="7" t="str">
        <f>IF(DY300="","",IF(DY300=0,"",IF(DY300="AB","",RANK(DY300,$DY$9:$DY$151,1)+COUNTIF($DY$9:DY300,DY300)-1)))</f>
        <v/>
      </c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</row>
    <row r="301" spans="29:163" ht="15.75" customHeight="1" x14ac:dyDescent="0.4">
      <c r="AC301" s="83" t="str">
        <f t="shared" si="119"/>
        <v/>
      </c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882"/>
      <c r="AU301" s="11"/>
      <c r="AV301" s="11"/>
      <c r="AW301" s="11"/>
      <c r="AX301" s="11"/>
      <c r="AY301" s="11"/>
      <c r="AZ301" s="11"/>
      <c r="BA301" s="11"/>
      <c r="BB301" s="11"/>
      <c r="BC301" s="882"/>
      <c r="BD301" s="882"/>
      <c r="BE301" s="11"/>
      <c r="BF301" s="11"/>
      <c r="BG301" s="11"/>
      <c r="BH301" s="7"/>
      <c r="BI301" s="7"/>
      <c r="BJ301" s="7"/>
      <c r="BK301" s="7"/>
      <c r="BL301" s="11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475" t="str">
        <f>IF('JOURNÉE 1'!C301=0,"",'JOURNÉE 1'!C301)</f>
        <v/>
      </c>
      <c r="BZ301" s="7">
        <v>293</v>
      </c>
      <c r="CA301" s="1445" t="s">
        <v>1267</v>
      </c>
      <c r="CB301" s="1446">
        <v>8.5</v>
      </c>
      <c r="CC301" s="1447" t="s">
        <v>2008</v>
      </c>
      <c r="CD301" s="17" t="s">
        <v>784</v>
      </c>
      <c r="CE301" s="882" t="str">
        <f t="shared" si="111"/>
        <v>MAX1</v>
      </c>
      <c r="CF301" s="878" t="s">
        <v>127</v>
      </c>
      <c r="CG301" s="7"/>
      <c r="CH301" s="94"/>
      <c r="CI301" s="1301" t="str">
        <f>IF(ISNA(VLOOKUP(CA301,'JOURNÉE 1'!$C$10:$AC$257,27,FALSE)),"",VLOOKUP(CA301,'JOURNÉE 1'!$C$10:$AC$257,27,FALSE))</f>
        <v/>
      </c>
      <c r="CJ301" s="465" t="str">
        <f>IF(ISNA(VLOOKUP(CA301,'JOURNÉE 2'!$C$10:$V$259,20,FALSE)),"",VLOOKUP(CA301,'JOURNÉE 2'!$C$10:$V$259,20,FALSE))</f>
        <v/>
      </c>
      <c r="CK301" s="1263" t="str">
        <f t="shared" si="113"/>
        <v/>
      </c>
      <c r="CL301" s="1266" t="s">
        <v>2029</v>
      </c>
      <c r="CM301" s="476">
        <v>84</v>
      </c>
      <c r="CN301" s="476">
        <v>75</v>
      </c>
      <c r="CO301" s="476" t="s">
        <v>2029</v>
      </c>
      <c r="CP301" s="476"/>
      <c r="CQ301" s="476"/>
      <c r="CR301" s="476"/>
      <c r="CS301" s="476"/>
      <c r="CT301" s="476"/>
      <c r="CU301" s="477"/>
      <c r="CV301" s="476"/>
      <c r="CW301" s="1270"/>
      <c r="CX301" s="11"/>
      <c r="CY301" s="1551"/>
      <c r="CZ301" s="7" t="str">
        <f>IF('JOURNÉE 2'!C146="","",'JOURNÉE 2'!C146)</f>
        <v/>
      </c>
      <c r="DA301" s="7" t="str">
        <f t="shared" si="84"/>
        <v/>
      </c>
      <c r="DB301" s="7" t="str">
        <f>IF('JOURNÉE 2'!V146=0,"",'JOURNÉE 2'!V146)</f>
        <v/>
      </c>
      <c r="DC301" s="7" t="str">
        <f>IF('JOURNÉE 2'!AJ146=0,"",'JOURNÉE 2'!AJ146)</f>
        <v/>
      </c>
      <c r="DD301" s="17" t="str">
        <f>IF(ISNA(VLOOKUP(BX145,'JOURNÉE 1'!$C$124:$AE$149,1,FALSE)),"",VLOOKUP(BX145,'JOURNÉE 1'!$C$124:$AE$149,1,FALSE))</f>
        <v/>
      </c>
      <c r="DE301" s="7" t="str">
        <f t="array" ref="DE301">IFERROR(INDEX(DD$237:DD$278,SMALL(IF(FREQUENCY(IF(DD$237:DD$304&lt;&gt;"",MATCH(DD$237:DD$304,DD$237:DD$304,0),""),ROW(DD$237:DD$304)-237)&gt;1,ROW(DD$237:DD$304)-237,""),ROW(A49))),"")</f>
        <v/>
      </c>
      <c r="DF301" s="468" t="str">
        <f t="array" ref="DF301">IF(DE301="","",MIN(IF(CZ$237:CZ$304=$DE301,DB$237:DB$304,"")))</f>
        <v/>
      </c>
      <c r="DG301" s="7" t="str">
        <f t="array" ref="DG301">IF(DE301="","",MIN(IF(CZ$237:CZ$304=$DE301,DC$237:DC$304,"")))</f>
        <v/>
      </c>
      <c r="DH301" s="7" t="str">
        <f>IF(ISNA(VLOOKUP(DD301,'JOURNÉE 2'!$C$124:$V$149,16,FALSE)),"",VLOOKUP(DD301,'JOURNÉE 2'!$C$124:$V$149,16,FALSE))</f>
        <v/>
      </c>
      <c r="DI301" s="7" t="str">
        <f>IF(ISNA(VLOOKUP(DD301,'JOURNÉE 2'!$C$124:$AJ$149,26,FALSE)),"",VLOOKUP(DD301,'JOURNÉE 2'!$C$124:$AJ$149,26,FALSE))</f>
        <v/>
      </c>
      <c r="DJ301" s="7" t="str">
        <f t="shared" si="114"/>
        <v/>
      </c>
      <c r="DK301" s="7" t="str">
        <f t="shared" si="115"/>
        <v/>
      </c>
      <c r="DL301" s="7" t="str">
        <f t="shared" si="116"/>
        <v/>
      </c>
      <c r="DM301" s="468" t="str">
        <f t="shared" si="117"/>
        <v/>
      </c>
      <c r="DN301" s="7" t="str">
        <f t="shared" si="118"/>
        <v/>
      </c>
      <c r="DO301" s="7"/>
      <c r="DP301" s="7"/>
      <c r="DQ301" s="7"/>
      <c r="DR301" s="11"/>
      <c r="DS301" s="475"/>
      <c r="DT301" s="7"/>
      <c r="DU301" s="7"/>
      <c r="DV301" s="7" t="str">
        <f>IF(DT301="","",IF(DT301=0,"",IF(DT301="AB","",RANK(DT301,$DT$9:$DT$151,1)+COUNTIF($DT$9:DT301,DT301)-1)))</f>
        <v/>
      </c>
      <c r="DW301" s="7"/>
      <c r="DX301" s="7"/>
      <c r="DY301" s="7"/>
      <c r="DZ301" s="7"/>
      <c r="EA301" s="7" t="str">
        <f>IF(DY301="","",IF(DY301=0,"",IF(DY301="AB","",RANK(DY301,$DY$9:$DY$151,1)+COUNTIF($DY$9:DY301,DY301)-1)))</f>
        <v/>
      </c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</row>
    <row r="302" spans="29:163" ht="15.75" customHeight="1" x14ac:dyDescent="0.4">
      <c r="AC302" s="83" t="str">
        <f t="shared" si="119"/>
        <v/>
      </c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882"/>
      <c r="AU302" s="11"/>
      <c r="AV302" s="11"/>
      <c r="AW302" s="11"/>
      <c r="AX302" s="11"/>
      <c r="AY302" s="11"/>
      <c r="AZ302" s="11"/>
      <c r="BA302" s="11"/>
      <c r="BB302" s="11"/>
      <c r="BC302" s="882"/>
      <c r="BD302" s="882"/>
      <c r="BE302" s="11"/>
      <c r="BF302" s="11"/>
      <c r="BG302" s="11"/>
      <c r="BH302" s="7"/>
      <c r="BI302" s="7"/>
      <c r="BJ302" s="7"/>
      <c r="BK302" s="7"/>
      <c r="BL302" s="11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475" t="str">
        <f>IF('JOURNÉE 1'!C302=0,"",'JOURNÉE 1'!C302)</f>
        <v/>
      </c>
      <c r="BZ302" s="7">
        <v>294</v>
      </c>
      <c r="CA302" s="1445" t="s">
        <v>1735</v>
      </c>
      <c r="CB302" s="1446">
        <v>14.8</v>
      </c>
      <c r="CC302" s="1447" t="s">
        <v>1737</v>
      </c>
      <c r="CD302" s="17" t="s">
        <v>784</v>
      </c>
      <c r="CE302" s="882" t="str">
        <f t="shared" si="111"/>
        <v>MAX2</v>
      </c>
      <c r="CF302" s="878" t="s">
        <v>129</v>
      </c>
      <c r="CG302" s="7"/>
      <c r="CH302" s="94"/>
      <c r="CI302" s="1301" t="str">
        <f>IF(ISNA(VLOOKUP(CA302,'JOURNÉE 1'!$C$10:$AC$257,27,FALSE)),"",VLOOKUP(CA302,'JOURNÉE 1'!$C$10:$AC$257,27,FALSE))</f>
        <v/>
      </c>
      <c r="CJ302" s="465" t="str">
        <f>IF(ISNA(VLOOKUP(CA302,'JOURNÉE 2'!$C$10:$V$259,20,FALSE)),"",VLOOKUP(CA302,'JOURNÉE 2'!$C$10:$V$259,20,FALSE))</f>
        <v/>
      </c>
      <c r="CK302" s="1263" t="str">
        <f t="shared" si="113"/>
        <v/>
      </c>
      <c r="CL302" s="1266" t="s">
        <v>2029</v>
      </c>
      <c r="CM302" s="476">
        <v>92</v>
      </c>
      <c r="CN302" s="476">
        <v>88</v>
      </c>
      <c r="CO302" s="476" t="s">
        <v>2029</v>
      </c>
      <c r="CP302" s="476"/>
      <c r="CQ302" s="476"/>
      <c r="CR302" s="476"/>
      <c r="CS302" s="476"/>
      <c r="CT302" s="476"/>
      <c r="CU302" s="477"/>
      <c r="CV302" s="476"/>
      <c r="CW302" s="1270"/>
      <c r="CX302" s="11"/>
      <c r="CY302" s="1551"/>
      <c r="CZ302" s="7" t="str">
        <f>IF('JOURNÉE 2'!C147="","",'JOURNÉE 2'!C147)</f>
        <v/>
      </c>
      <c r="DA302" s="7" t="str">
        <f t="shared" si="84"/>
        <v/>
      </c>
      <c r="DB302" s="7" t="str">
        <f>IF('JOURNÉE 2'!V147=0,"",'JOURNÉE 2'!V147)</f>
        <v/>
      </c>
      <c r="DC302" s="7" t="str">
        <f>IF('JOURNÉE 2'!AJ147=0,"",'JOURNÉE 2'!AJ147)</f>
        <v/>
      </c>
      <c r="DD302" s="17" t="str">
        <f>IF(ISNA(VLOOKUP(BX146,'JOURNÉE 1'!$C$124:$AE$149,1,FALSE)),"",VLOOKUP(BX146,'JOURNÉE 1'!$C$124:$AE$149,1,FALSE))</f>
        <v/>
      </c>
      <c r="DE302" s="7" t="str">
        <f t="array" ref="DE302">IFERROR(INDEX(DD$237:DD$278,SMALL(IF(FREQUENCY(IF(DD$237:DD$304&lt;&gt;"",MATCH(DD$237:DD$304,DD$237:DD$304,0),""),ROW(DD$237:DD$304)-237)&gt;1,ROW(DD$237:DD$304)-237,""),ROW(A50))),"")</f>
        <v/>
      </c>
      <c r="DF302" s="468" t="str">
        <f t="array" ref="DF302">IF(DE302="","",MIN(IF(CZ$237:CZ$304=$DE302,DB$237:DB$304,"")))</f>
        <v/>
      </c>
      <c r="DG302" s="7" t="str">
        <f t="array" ref="DG302">IF(DE302="","",MIN(IF(CZ$237:CZ$304=$DE302,DC$237:DC$304,"")))</f>
        <v/>
      </c>
      <c r="DH302" s="7" t="str">
        <f>IF(ISNA(VLOOKUP(DD302,'JOURNÉE 2'!$C$124:$V$149,16,FALSE)),"",VLOOKUP(DD302,'JOURNÉE 2'!$C$124:$V$149,16,FALSE))</f>
        <v/>
      </c>
      <c r="DI302" s="7" t="str">
        <f>IF(ISNA(VLOOKUP(DD302,'JOURNÉE 2'!$C$124:$AJ$149,26,FALSE)),"",VLOOKUP(DD302,'JOURNÉE 2'!$C$124:$AJ$149,26,FALSE))</f>
        <v/>
      </c>
      <c r="DJ302" s="7" t="str">
        <f t="shared" si="114"/>
        <v/>
      </c>
      <c r="DK302" s="7" t="str">
        <f t="shared" si="115"/>
        <v/>
      </c>
      <c r="DL302" s="7" t="str">
        <f t="shared" si="116"/>
        <v/>
      </c>
      <c r="DM302" s="468" t="str">
        <f t="shared" si="117"/>
        <v/>
      </c>
      <c r="DN302" s="7" t="str">
        <f t="shared" si="118"/>
        <v/>
      </c>
      <c r="DO302" s="7"/>
      <c r="DP302" s="7"/>
      <c r="DQ302" s="7"/>
      <c r="DR302" s="11"/>
      <c r="DS302" s="475"/>
      <c r="DT302" s="7"/>
      <c r="DU302" s="7"/>
      <c r="DV302" s="7" t="str">
        <f>IF(DT302="","",IF(DT302=0,"",IF(DT302="AB","",RANK(DT302,$DT$9:$DT$151,1)+COUNTIF($DT$9:DT302,DT302)-1)))</f>
        <v/>
      </c>
      <c r="DW302" s="7"/>
      <c r="DX302" s="7"/>
      <c r="DY302" s="7"/>
      <c r="DZ302" s="7"/>
      <c r="EA302" s="7" t="str">
        <f>IF(DY302="","",IF(DY302=0,"",IF(DY302="AB","",RANK(DY302,$DY$9:$DY$151,1)+COUNTIF($DY$9:DY302,DY302)-1)))</f>
        <v/>
      </c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</row>
    <row r="303" spans="29:163" ht="15.75" customHeight="1" x14ac:dyDescent="0.4">
      <c r="AC303" s="83" t="str">
        <f t="shared" si="119"/>
        <v/>
      </c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882"/>
      <c r="AU303" s="11"/>
      <c r="AV303" s="11"/>
      <c r="AW303" s="11"/>
      <c r="AX303" s="11"/>
      <c r="AY303" s="11"/>
      <c r="AZ303" s="11"/>
      <c r="BA303" s="11"/>
      <c r="BB303" s="11"/>
      <c r="BC303" s="882"/>
      <c r="BD303" s="882"/>
      <c r="BE303" s="11"/>
      <c r="BF303" s="11"/>
      <c r="BG303" s="11"/>
      <c r="BH303" s="7"/>
      <c r="BI303" s="7"/>
      <c r="BJ303" s="7"/>
      <c r="BK303" s="7"/>
      <c r="BL303" s="11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475" t="str">
        <f>IF('JOURNÉE 1'!C303=0,"",'JOURNÉE 1'!C303)</f>
        <v/>
      </c>
      <c r="BZ303" s="7">
        <v>295</v>
      </c>
      <c r="CA303" s="1445" t="s">
        <v>260</v>
      </c>
      <c r="CB303" s="1446">
        <v>18.2</v>
      </c>
      <c r="CC303" s="1447" t="s">
        <v>833</v>
      </c>
      <c r="CD303" s="17" t="s">
        <v>784</v>
      </c>
      <c r="CE303" s="882" t="str">
        <f t="shared" si="111"/>
        <v>MAX2</v>
      </c>
      <c r="CF303" s="878" t="s">
        <v>132</v>
      </c>
      <c r="CG303" s="7"/>
      <c r="CH303" s="94"/>
      <c r="CI303" s="1301" t="str">
        <f>IF(ISNA(VLOOKUP(CA303,'JOURNÉE 1'!$C$10:$AC$257,27,FALSE)),"",VLOOKUP(CA303,'JOURNÉE 1'!$C$10:$AC$257,27,FALSE))</f>
        <v/>
      </c>
      <c r="CJ303" s="465" t="str">
        <f>IF(ISNA(VLOOKUP(CA303,'JOURNÉE 2'!$C$10:$V$259,20,FALSE)),"",VLOOKUP(CA303,'JOURNÉE 2'!$C$10:$V$259,20,FALSE))</f>
        <v/>
      </c>
      <c r="CK303" s="1263" t="str">
        <f t="shared" si="113"/>
        <v/>
      </c>
      <c r="CL303" s="1266" t="s">
        <v>2029</v>
      </c>
      <c r="CM303" s="476" t="s">
        <v>2029</v>
      </c>
      <c r="CN303" s="476">
        <v>85</v>
      </c>
      <c r="CO303" s="476" t="s">
        <v>2029</v>
      </c>
      <c r="CP303" s="476"/>
      <c r="CQ303" s="476"/>
      <c r="CR303" s="476"/>
      <c r="CS303" s="476"/>
      <c r="CT303" s="476"/>
      <c r="CU303" s="477"/>
      <c r="CV303" s="476"/>
      <c r="CW303" s="1270"/>
      <c r="CX303" s="11"/>
      <c r="CY303" s="1551"/>
      <c r="CZ303" s="7" t="str">
        <f>IF('JOURNÉE 2'!C148="","",'JOURNÉE 2'!C148)</f>
        <v/>
      </c>
      <c r="DA303" s="7" t="str">
        <f t="shared" si="84"/>
        <v/>
      </c>
      <c r="DB303" s="7" t="str">
        <f>IF('JOURNÉE 2'!V148=0,"",'JOURNÉE 2'!V148)</f>
        <v/>
      </c>
      <c r="DC303" s="7" t="str">
        <f>IF('JOURNÉE 2'!AJ148=0,"",'JOURNÉE 2'!AJ148)</f>
        <v/>
      </c>
      <c r="DD303" s="17" t="str">
        <f>IF(ISNA(VLOOKUP(BX147,'JOURNÉE 1'!$C$124:$AE$149,1,FALSE)),"",VLOOKUP(BX147,'JOURNÉE 1'!$C$124:$AE$149,1,FALSE))</f>
        <v/>
      </c>
      <c r="DE303" s="7" t="str">
        <f t="array" ref="DE303">IFERROR(INDEX(DD$237:DD$278,SMALL(IF(FREQUENCY(IF(DD$237:DD$304&lt;&gt;"",MATCH(DD$237:DD$304,DD$237:DD$304,0),""),ROW(DD$237:DD$304)-237)&gt;1,ROW(DD$237:DD$304)-237,""),ROW(A51))),"")</f>
        <v/>
      </c>
      <c r="DF303" s="468" t="str">
        <f t="array" ref="DF303">IF(DE303="","",MIN(IF(CZ$237:CZ$304=$DE303,DB$237:DB$304,"")))</f>
        <v/>
      </c>
      <c r="DG303" s="7" t="str">
        <f t="array" ref="DG303">IF(DE303="","",MIN(IF(CZ$237:CZ$304=$DE303,DC$237:DC$304,"")))</f>
        <v/>
      </c>
      <c r="DH303" s="7" t="str">
        <f>IF(ISNA(VLOOKUP(DD303,'JOURNÉE 2'!$C$124:$V$149,16,FALSE)),"",VLOOKUP(DD303,'JOURNÉE 2'!$C$124:$V$149,16,FALSE))</f>
        <v/>
      </c>
      <c r="DI303" s="7" t="str">
        <f>IF(ISNA(VLOOKUP(DD303,'JOURNÉE 2'!$C$124:$AJ$149,26,FALSE)),"",VLOOKUP(DD303,'JOURNÉE 2'!$C$124:$AJ$149,26,FALSE))</f>
        <v/>
      </c>
      <c r="DJ303" s="7" t="str">
        <f t="shared" si="114"/>
        <v/>
      </c>
      <c r="DK303" s="7" t="str">
        <f t="shared" si="115"/>
        <v/>
      </c>
      <c r="DL303" s="7" t="str">
        <f t="shared" si="116"/>
        <v/>
      </c>
      <c r="DM303" s="468" t="str">
        <f t="shared" si="117"/>
        <v/>
      </c>
      <c r="DN303" s="7" t="str">
        <f t="shared" si="118"/>
        <v/>
      </c>
      <c r="DO303" s="7"/>
      <c r="DP303" s="7"/>
      <c r="DQ303" s="7"/>
      <c r="DR303" s="11"/>
      <c r="DS303" s="475"/>
      <c r="DT303" s="7"/>
      <c r="DU303" s="7"/>
      <c r="DV303" s="7" t="str">
        <f>IF(DT303="","",IF(DT303=0,"",IF(DT303="AB","",RANK(DT303,$DT$9:$DT$151,1)+COUNTIF($DT$9:DT303,DT303)-1)))</f>
        <v/>
      </c>
      <c r="DW303" s="7"/>
      <c r="DX303" s="7"/>
      <c r="DY303" s="7"/>
      <c r="DZ303" s="7"/>
      <c r="EA303" s="7" t="str">
        <f>IF(DY303="","",IF(DY303=0,"",IF(DY303="AB","",RANK(DY303,$DY$9:$DY$151,1)+COUNTIF($DY$9:DY303,DY303)-1)))</f>
        <v/>
      </c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</row>
    <row r="304" spans="29:163" ht="15.75" customHeight="1" thickBot="1" x14ac:dyDescent="0.45">
      <c r="AC304" s="83" t="str">
        <f t="shared" si="119"/>
        <v/>
      </c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882"/>
      <c r="AU304" s="11"/>
      <c r="AV304" s="11"/>
      <c r="AW304" s="11"/>
      <c r="AX304" s="11"/>
      <c r="AY304" s="11"/>
      <c r="AZ304" s="11"/>
      <c r="BA304" s="11"/>
      <c r="BB304" s="11"/>
      <c r="BC304" s="882"/>
      <c r="BD304" s="882"/>
      <c r="BE304" s="11"/>
      <c r="BF304" s="11"/>
      <c r="BG304" s="11"/>
      <c r="BH304" s="7"/>
      <c r="BI304" s="7"/>
      <c r="BJ304" s="7"/>
      <c r="BK304" s="7"/>
      <c r="BL304" s="11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475" t="str">
        <f>IF('JOURNÉE 1'!C304=0,"",'JOURNÉE 1'!C304)</f>
        <v/>
      </c>
      <c r="BZ304" s="7">
        <v>296</v>
      </c>
      <c r="CA304" s="1445" t="s">
        <v>259</v>
      </c>
      <c r="CB304" s="1446">
        <v>10.6</v>
      </c>
      <c r="CC304" s="1447" t="s">
        <v>2021</v>
      </c>
      <c r="CD304" s="17" t="s">
        <v>784</v>
      </c>
      <c r="CE304" s="882" t="str">
        <f t="shared" si="111"/>
        <v>MAX2</v>
      </c>
      <c r="CF304" s="878" t="s">
        <v>134</v>
      </c>
      <c r="CG304" s="7"/>
      <c r="CH304" s="94"/>
      <c r="CI304" s="1301" t="str">
        <f>IF(ISNA(VLOOKUP(CA304,'JOURNÉE 1'!$C$10:$AC$257,27,FALSE)),"",VLOOKUP(CA304,'JOURNÉE 1'!$C$10:$AC$257,27,FALSE))</f>
        <v/>
      </c>
      <c r="CJ304" s="465" t="str">
        <f>IF(ISNA(VLOOKUP(CA304,'JOURNÉE 2'!$C$10:$V$259,20,FALSE)),"",VLOOKUP(CA304,'JOURNÉE 2'!$C$10:$V$259,20,FALSE))</f>
        <v/>
      </c>
      <c r="CK304" s="1263" t="str">
        <f t="shared" si="113"/>
        <v/>
      </c>
      <c r="CL304" s="1266" t="s">
        <v>2029</v>
      </c>
      <c r="CM304" s="476" t="s">
        <v>2029</v>
      </c>
      <c r="CN304" s="476">
        <v>89</v>
      </c>
      <c r="CO304" s="476" t="s">
        <v>2029</v>
      </c>
      <c r="CP304" s="476"/>
      <c r="CQ304" s="476"/>
      <c r="CR304" s="476"/>
      <c r="CS304" s="476"/>
      <c r="CT304" s="476"/>
      <c r="CU304" s="477"/>
      <c r="CV304" s="476"/>
      <c r="CW304" s="1270"/>
      <c r="CX304" s="11"/>
      <c r="CY304" s="1776"/>
      <c r="CZ304" s="252" t="str">
        <f>IF('JOURNÉE 2'!C149="","",'JOURNÉE 2'!C149)</f>
        <v/>
      </c>
      <c r="DA304" s="252" t="str">
        <f t="shared" si="84"/>
        <v/>
      </c>
      <c r="DB304" s="252" t="str">
        <f>IF('JOURNÉE 2'!V149=0,"",'JOURNÉE 2'!V149)</f>
        <v/>
      </c>
      <c r="DC304" s="252" t="str">
        <f>IF('JOURNÉE 2'!AJ149=0,"",'JOURNÉE 2'!AJ149)</f>
        <v/>
      </c>
      <c r="DD304" s="1021" t="str">
        <f>IF(ISNA(VLOOKUP(BX148,'JOURNÉE 1'!$C$124:$AE$149,1,FALSE)),"",VLOOKUP(BX148,'JOURNÉE 1'!$C$124:$AE$149,1,FALSE))</f>
        <v/>
      </c>
      <c r="DE304" s="252" t="str">
        <f t="array" ref="DE304">IFERROR(INDEX(DD$237:DD$278,SMALL(IF(FREQUENCY(IF(DD$237:DD$304&lt;&gt;"",MATCH(DD$237:DD$304,DD$237:DD$304,0),""),ROW(DD$237:DD$304)-237)&gt;1,ROW(DD$237:DD$304)-237,""),ROW(A52))),"")</f>
        <v/>
      </c>
      <c r="DF304" s="502" t="str">
        <f t="array" ref="DF304">IF(DE304="","",MIN(IF(CZ$237:CZ$304=$DE304,DB$237:DB$304,"")))</f>
        <v/>
      </c>
      <c r="DG304" s="252" t="str">
        <f t="array" ref="DG304">IF(DE304="","",MIN(IF(CZ$237:CZ$304=$DE304,DC$237:DC$304,"")))</f>
        <v/>
      </c>
      <c r="DH304" s="252" t="str">
        <f>IF(ISNA(VLOOKUP(DD304,'JOURNÉE 2'!$C$124:$V$149,16,FALSE)),"",VLOOKUP(DD304,'JOURNÉE 2'!$C$124:$V$149,16,FALSE))</f>
        <v/>
      </c>
      <c r="DI304" s="252" t="str">
        <f>IF(ISNA(VLOOKUP(DD304,'JOURNÉE 2'!$C$124:$AJ$149,26,FALSE)),"",VLOOKUP(DD304,'JOURNÉE 2'!$C$124:$AJ$149,26,FALSE))</f>
        <v/>
      </c>
      <c r="DJ304" s="252" t="str">
        <f t="shared" si="114"/>
        <v/>
      </c>
      <c r="DK304" s="252" t="str">
        <f t="shared" si="115"/>
        <v/>
      </c>
      <c r="DL304" s="252" t="str">
        <f t="shared" si="116"/>
        <v/>
      </c>
      <c r="DM304" s="502" t="str">
        <f t="shared" si="117"/>
        <v/>
      </c>
      <c r="DN304" s="252" t="str">
        <f t="shared" si="118"/>
        <v/>
      </c>
      <c r="DO304" s="252"/>
      <c r="DP304" s="252"/>
      <c r="DQ304" s="252"/>
      <c r="DR304" s="253"/>
      <c r="DS304" s="475"/>
      <c r="DT304" s="7"/>
      <c r="DU304" s="7"/>
      <c r="DV304" s="7" t="str">
        <f>IF(DT304="","",IF(DT304=0,"",IF(DT304="AB","",RANK(DT304,$DT$9:$DT$151,1)+COUNTIF($DT$9:DT304,DT304)-1)))</f>
        <v/>
      </c>
      <c r="DW304" s="7"/>
      <c r="DX304" s="7"/>
      <c r="DY304" s="7"/>
      <c r="DZ304" s="7"/>
      <c r="EA304" s="7" t="str">
        <f>IF(DY304="","",IF(DY304=0,"",IF(DY304="AB","",RANK(DY304,$DY$9:$DY$151,1)+COUNTIF($DY$9:DY304,DY304)-1)))</f>
        <v/>
      </c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</row>
    <row r="305" spans="29:163" ht="15.75" customHeight="1" x14ac:dyDescent="0.4">
      <c r="AC305" s="83" t="str">
        <f t="shared" si="119"/>
        <v/>
      </c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882"/>
      <c r="AU305" s="11"/>
      <c r="AV305" s="11"/>
      <c r="AW305" s="11"/>
      <c r="AX305" s="11"/>
      <c r="AY305" s="11"/>
      <c r="AZ305" s="11"/>
      <c r="BA305" s="11"/>
      <c r="BB305" s="11"/>
      <c r="BC305" s="882"/>
      <c r="BD305" s="882"/>
      <c r="BE305" s="11"/>
      <c r="BF305" s="11"/>
      <c r="BG305" s="11"/>
      <c r="BH305" s="7"/>
      <c r="BI305" s="7"/>
      <c r="BJ305" s="7"/>
      <c r="BK305" s="7"/>
      <c r="BL305" s="11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475" t="str">
        <f>IF('JOURNÉE 1'!C305=0,"",'JOURNÉE 1'!C305)</f>
        <v/>
      </c>
      <c r="BZ305" s="7">
        <v>297</v>
      </c>
      <c r="CA305" s="1445" t="s">
        <v>261</v>
      </c>
      <c r="CB305" s="1446">
        <v>-6</v>
      </c>
      <c r="CC305" s="1447" t="s">
        <v>834</v>
      </c>
      <c r="CD305" s="17" t="s">
        <v>784</v>
      </c>
      <c r="CE305" s="882" t="str">
        <f t="shared" si="111"/>
        <v>MAX1</v>
      </c>
      <c r="CF305" s="878" t="s">
        <v>1266</v>
      </c>
      <c r="CG305" s="7"/>
      <c r="CH305" s="94"/>
      <c r="CI305" s="1301" t="str">
        <f>IF(ISNA(VLOOKUP(CA305,'JOURNÉE 1'!$C$10:$AC$257,27,FALSE)),"",VLOOKUP(CA305,'JOURNÉE 1'!$C$10:$AC$257,27,FALSE))</f>
        <v/>
      </c>
      <c r="CJ305" s="465">
        <f>IF(ISNA(VLOOKUP(CA305,'JOURNÉE 2'!$C$10:$V$259,20,FALSE)),"",VLOOKUP(CA305,'JOURNÉE 2'!$C$10:$V$259,20,FALSE))</f>
        <v>66</v>
      </c>
      <c r="CK305" s="1263">
        <f t="shared" si="113"/>
        <v>66</v>
      </c>
      <c r="CL305" s="1266">
        <v>63</v>
      </c>
      <c r="CM305" s="476">
        <v>64</v>
      </c>
      <c r="CN305" s="476" t="s">
        <v>2029</v>
      </c>
      <c r="CO305" s="476">
        <v>66</v>
      </c>
      <c r="CP305" s="476"/>
      <c r="CQ305" s="476"/>
      <c r="CR305" s="476"/>
      <c r="CS305" s="476"/>
      <c r="CT305" s="476"/>
      <c r="CU305" s="477"/>
      <c r="CV305" s="476"/>
      <c r="CW305" s="1270"/>
      <c r="CX305" s="11"/>
      <c r="CY305" s="1792" t="s">
        <v>840</v>
      </c>
      <c r="CZ305" s="7" t="str">
        <f>IF('JOURNÉE 1'!C150="","",'JOURNÉE 1'!C150)</f>
        <v>44400.17.0007</v>
      </c>
      <c r="DA305" s="7" t="str">
        <f t="shared" si="84"/>
        <v>44400.17.0007-J2</v>
      </c>
      <c r="DB305" s="7">
        <f>IF('JOURNÉE 1'!AC150="","",'JOURNÉE 1'!AC150)</f>
        <v>99</v>
      </c>
      <c r="DC305" s="7">
        <f>IF('JOURNÉE 1'!AP150=0,"",'JOURNÉE 1'!AP150)</f>
        <v>85.2</v>
      </c>
      <c r="DD305" s="17" t="str">
        <f>IF(ISNA(VLOOKUP(BY149,'JOURNÉE 2'!$C$150:$AJ$183,1,FALSE)),"",VLOOKUP(BY149,'JOURNÉE 2'!$C$150:$AJ$183,1,FALSE))</f>
        <v/>
      </c>
      <c r="DE305" s="7" t="str" cm="1">
        <f t="array" ref="DE305">IFERROR(INDEX(DD$305:DD$372,SMALL(IF(FREQUENCY(IF(DD$305:DD$372&lt;&gt;"",MATCH(DD$305:DD$372,DD$305:DD$372,0),""),ROW(DD$305:DD$372)-305)&gt;1,ROW(DD$305:DD$372)-305,""),ROW(A1))),"")</f>
        <v/>
      </c>
      <c r="DF305" s="468" t="str">
        <f t="array" ref="DF305">IF(DE305="","",MIN(IF(CZ$305:CZ$372=$DE305,DB$305:DB$372,"")))</f>
        <v/>
      </c>
      <c r="DG305" s="7" t="str">
        <f t="array" ref="DG305">IF(DF305="","",MIN(IF(CZ$305:CZ$372=$DE305,DC$305:DC$372,"")))</f>
        <v/>
      </c>
      <c r="DH305" s="7" t="str">
        <f>IF(ISNA(VLOOKUP(DD305,'JOURNÉE 1'!$C$150:$AC$183,24,FALSE)),"",VLOOKUP(DD305,'JOURNÉE 1'!$C$150:$AC$183,24,FALSE))</f>
        <v/>
      </c>
      <c r="DI305" s="7" t="str">
        <f>IF(ISNA(VLOOKUP(DD305,'JOURNÉE 1'!$C$150:$AP$183,35,FALSE)),"",VLOOKUP(DD305,'JOURNÉE 1'!$C$150:$AP$183,35,FALSE))</f>
        <v/>
      </c>
      <c r="DJ305" s="7" t="str">
        <f t="shared" si="114"/>
        <v>44400.17.0007</v>
      </c>
      <c r="DK305" s="7">
        <f t="shared" si="115"/>
        <v>99</v>
      </c>
      <c r="DL305" s="7" t="str">
        <f t="shared" si="116"/>
        <v/>
      </c>
      <c r="DM305" s="468">
        <f t="shared" si="117"/>
        <v>85.2</v>
      </c>
      <c r="DN305" s="7" t="str">
        <f t="shared" si="118"/>
        <v/>
      </c>
      <c r="DO305" s="7"/>
      <c r="DP305" s="7">
        <f ca="1">IF(COUNTIF($ES$9:$ES$180,"&gt;1")&lt;1,"",SMALL($ES$9:$ES$180,1+COUNTIF($ES$9:$ES$180,0)))</f>
        <v>72</v>
      </c>
      <c r="DQ305" s="7">
        <f ca="1">IF(COUNTIF($EV$9:$EV$144,"&gt;1")&lt;1,"",SMALL($EV$9:$EV$144,1+COUNTIF($EV$9:$EV$144,0)))</f>
        <v>69</v>
      </c>
      <c r="DR305" s="11" t="s">
        <v>372</v>
      </c>
      <c r="DS305" s="475"/>
      <c r="DT305" s="7"/>
      <c r="DU305" s="7"/>
      <c r="DV305" s="7" t="str">
        <f>IF(DT305="","",IF(DT305=0,"",IF(DT305="AB","",RANK(DT305,$DT$9:$DT$151,1)+COUNTIF($DT$9:DT305,DT305)-1)))</f>
        <v/>
      </c>
      <c r="DW305" s="7"/>
      <c r="DX305" s="7"/>
      <c r="DY305" s="7"/>
      <c r="DZ305" s="7"/>
      <c r="EA305" s="7" t="str">
        <f>IF(DY305="","",IF(DY305=0,"",IF(DY305="AB","",RANK(DY305,$DY$9:$DY$151,1)+COUNTIF($DY$9:DY305,DY305)-1)))</f>
        <v/>
      </c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</row>
    <row r="306" spans="29:163" ht="15.75" customHeight="1" x14ac:dyDescent="0.4">
      <c r="AC306" s="83" t="str">
        <f t="shared" si="119"/>
        <v/>
      </c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882"/>
      <c r="AU306" s="11"/>
      <c r="AV306" s="11"/>
      <c r="AW306" s="11"/>
      <c r="AX306" s="11"/>
      <c r="AY306" s="11"/>
      <c r="AZ306" s="11"/>
      <c r="BA306" s="11"/>
      <c r="BB306" s="11"/>
      <c r="BC306" s="882"/>
      <c r="BD306" s="882"/>
      <c r="BE306" s="11"/>
      <c r="BF306" s="11"/>
      <c r="BG306" s="11"/>
      <c r="BH306" s="7"/>
      <c r="BI306" s="7"/>
      <c r="BJ306" s="7"/>
      <c r="BK306" s="7"/>
      <c r="BL306" s="11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475" t="str">
        <f>IF('JOURNÉE 1'!C306=0,"",'JOURNÉE 1'!C306)</f>
        <v/>
      </c>
      <c r="BZ306" s="7">
        <v>298</v>
      </c>
      <c r="CA306" s="1445" t="s">
        <v>262</v>
      </c>
      <c r="CB306" s="1446">
        <v>5.6</v>
      </c>
      <c r="CC306" s="1447" t="s">
        <v>835</v>
      </c>
      <c r="CD306" s="17" t="s">
        <v>784</v>
      </c>
      <c r="CE306" s="882" t="str">
        <f t="shared" si="111"/>
        <v>MAX1</v>
      </c>
      <c r="CF306" s="878" t="s">
        <v>831</v>
      </c>
      <c r="CG306" s="7"/>
      <c r="CH306" s="94"/>
      <c r="CI306" s="1301" t="str">
        <f>IF(ISNA(VLOOKUP(CA306,'JOURNÉE 1'!$C$10:$AC$257,27,FALSE)),"",VLOOKUP(CA306,'JOURNÉE 1'!$C$10:$AC$257,27,FALSE))</f>
        <v/>
      </c>
      <c r="CJ306" s="465">
        <f>IF(ISNA(VLOOKUP(CA306,'JOURNÉE 2'!$C$10:$V$259,20,FALSE)),"",VLOOKUP(CA306,'JOURNÉE 2'!$C$10:$V$259,20,FALSE))</f>
        <v>77</v>
      </c>
      <c r="CK306" s="1263">
        <f t="shared" si="113"/>
        <v>77</v>
      </c>
      <c r="CL306" s="1266">
        <v>73</v>
      </c>
      <c r="CM306" s="476">
        <v>83</v>
      </c>
      <c r="CN306" s="476" t="s">
        <v>2029</v>
      </c>
      <c r="CO306" s="476">
        <v>77</v>
      </c>
      <c r="CP306" s="476"/>
      <c r="CQ306" s="476"/>
      <c r="CR306" s="476"/>
      <c r="CS306" s="476"/>
      <c r="CT306" s="476"/>
      <c r="CU306" s="477"/>
      <c r="CV306" s="476"/>
      <c r="CW306" s="1270"/>
      <c r="CX306" s="11"/>
      <c r="CY306" s="1551"/>
      <c r="CZ306" s="7" t="str">
        <f>IF('JOURNÉE 1'!C151="","",'JOURNÉE 1'!C151)</f>
        <v>44400.18.0006</v>
      </c>
      <c r="DA306" s="7" t="str">
        <f t="shared" si="84"/>
        <v>44400.18.0006-J2</v>
      </c>
      <c r="DB306" s="7">
        <f>IF('JOURNÉE 1'!AC151="","",'JOURNÉE 1'!AC151)</f>
        <v>77</v>
      </c>
      <c r="DC306" s="7">
        <f>IF('JOURNÉE 1'!AP151=0,"",'JOURNÉE 1'!AP151)</f>
        <v>59.9</v>
      </c>
      <c r="DD306" s="17" t="str">
        <f>IF(ISNA(VLOOKUP(BY150,'JOURNÉE 2'!$C$150:$AJ$183,1,FALSE)),"",VLOOKUP(BY150,'JOURNÉE 2'!$C$150:$AJ$183,1,FALSE))</f>
        <v/>
      </c>
      <c r="DE306" s="7" t="str" cm="1">
        <f t="array" ref="DE306">IFERROR(INDEX(DD$305:DD$372,SMALL(IF(FREQUENCY(IF(DD$305:DD$372&lt;&gt;"",MATCH(DD$305:DD$372,DD$305:DD$372,0),""),ROW(DD$305:DD$372)-305)&gt;1,ROW(DD$305:DD$372)-305,""),ROW(A2))),"")</f>
        <v/>
      </c>
      <c r="DF306" s="468" t="str">
        <f t="array" ref="DF306">IF(DE306="","",MIN(IF(CZ$305:CZ$372=$DE306,DB$305:DB$372,"")))</f>
        <v/>
      </c>
      <c r="DG306" s="7" t="str">
        <f t="array" ref="DG306">IF(DF306="","",MIN(IF(CZ$305:CZ$372=$DE306,DC$305:DC$372,"")))</f>
        <v/>
      </c>
      <c r="DH306" s="7" t="str">
        <f>IF(ISNA(VLOOKUP(DD306,'JOURNÉE 1'!$C$150:$AC$183,24,FALSE)),"",VLOOKUP(DD306,'JOURNÉE 1'!$C$150:$AC$183,24,FALSE))</f>
        <v/>
      </c>
      <c r="DI306" s="7" t="str">
        <f>IF(ISNA(VLOOKUP(DD306,'JOURNÉE 1'!$C$150:$AP$183,35,FALSE)),"",VLOOKUP(DD306,'JOURNÉE 1'!$C$150:$AP$183,35,FALSE))</f>
        <v/>
      </c>
      <c r="DJ306" s="7" t="str">
        <f t="shared" si="114"/>
        <v>44400.18.0006</v>
      </c>
      <c r="DK306" s="7">
        <f t="shared" si="115"/>
        <v>77</v>
      </c>
      <c r="DL306" s="7" t="str">
        <f t="shared" si="116"/>
        <v/>
      </c>
      <c r="DM306" s="468">
        <f t="shared" si="117"/>
        <v>59.9</v>
      </c>
      <c r="DN306" s="7" t="str">
        <f t="shared" si="118"/>
        <v/>
      </c>
      <c r="DO306" s="7"/>
      <c r="DP306" s="7">
        <f ca="1">IF(COUNTIF($ES$9:$ES$180,"&gt;1")&lt;2,"",SMALL($ES$9:$ES$180,2+COUNTIF($ES$9:$ES$180,0)))</f>
        <v>74</v>
      </c>
      <c r="DQ306" s="7">
        <f ca="1">IF(COUNTIF($EV$9:$EV$144,"&gt;1")&lt;2,"",SMALL($EV$9:$EV$144,2+COUNTIF($EV$9:$EV$144,0)))</f>
        <v>71.3</v>
      </c>
      <c r="DR306" s="11"/>
      <c r="DS306" s="475"/>
      <c r="DT306" s="7"/>
      <c r="DU306" s="7"/>
      <c r="DV306" s="7" t="str">
        <f>IF(DT306="","",IF(DT306=0,"",IF(DT306="AB","",RANK(DT306,$DT$9:$DT$151,1)+COUNTIF($DT$9:DT306,DT306)-1)))</f>
        <v/>
      </c>
      <c r="DW306" s="7"/>
      <c r="DX306" s="7"/>
      <c r="DY306" s="7"/>
      <c r="DZ306" s="7"/>
      <c r="EA306" s="7" t="str">
        <f>IF(DY306="","",IF(DY306=0,"",IF(DY306="AB","",RANK(DY306,$DY$9:$DY$151,1)+COUNTIF($DY$9:DY306,DY306)-1)))</f>
        <v/>
      </c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</row>
    <row r="307" spans="29:163" ht="15.75" customHeight="1" x14ac:dyDescent="0.4">
      <c r="AC307" s="83" t="str">
        <f t="shared" si="119"/>
        <v/>
      </c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882"/>
      <c r="AU307" s="11"/>
      <c r="AV307" s="11"/>
      <c r="AW307" s="11"/>
      <c r="AX307" s="11"/>
      <c r="AY307" s="11"/>
      <c r="AZ307" s="11"/>
      <c r="BA307" s="11"/>
      <c r="BB307" s="11"/>
      <c r="BC307" s="882"/>
      <c r="BD307" s="882"/>
      <c r="BE307" s="11"/>
      <c r="BF307" s="11"/>
      <c r="BG307" s="11"/>
      <c r="BH307" s="7"/>
      <c r="BI307" s="7"/>
      <c r="BJ307" s="7"/>
      <c r="BK307" s="7"/>
      <c r="BL307" s="11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475" t="str">
        <f>IF('JOURNÉE 1'!C307=0,"",'JOURNÉE 1'!C307)</f>
        <v/>
      </c>
      <c r="BZ307" s="7">
        <v>299</v>
      </c>
      <c r="CA307" s="1445" t="s">
        <v>836</v>
      </c>
      <c r="CB307" s="1446">
        <v>11.6</v>
      </c>
      <c r="CC307" s="1447" t="s">
        <v>837</v>
      </c>
      <c r="CD307" s="17" t="s">
        <v>784</v>
      </c>
      <c r="CE307" s="882" t="str">
        <f t="shared" si="111"/>
        <v>MAX2</v>
      </c>
      <c r="CF307" s="878" t="s">
        <v>1267</v>
      </c>
      <c r="CG307" s="7"/>
      <c r="CH307" s="94"/>
      <c r="CI307" s="1301" t="str">
        <f>IF(ISNA(VLOOKUP(CA307,'JOURNÉE 1'!$C$10:$AC$257,27,FALSE)),"",VLOOKUP(CA307,'JOURNÉE 1'!$C$10:$AC$257,27,FALSE))</f>
        <v/>
      </c>
      <c r="CJ307" s="465" t="str">
        <f>IF(ISNA(VLOOKUP(CA307,'JOURNÉE 2'!$C$10:$V$259,20,FALSE)),"",VLOOKUP(CA307,'JOURNÉE 2'!$C$10:$V$259,20,FALSE))</f>
        <v/>
      </c>
      <c r="CK307" s="1263" t="str">
        <f t="shared" si="113"/>
        <v/>
      </c>
      <c r="CL307" s="1266" t="s">
        <v>2029</v>
      </c>
      <c r="CM307" s="476" t="s">
        <v>2029</v>
      </c>
      <c r="CN307" s="476" t="s">
        <v>2029</v>
      </c>
      <c r="CO307" s="476" t="s">
        <v>2029</v>
      </c>
      <c r="CP307" s="476"/>
      <c r="CQ307" s="476"/>
      <c r="CR307" s="476"/>
      <c r="CS307" s="476"/>
      <c r="CT307" s="476"/>
      <c r="CU307" s="477"/>
      <c r="CV307" s="476"/>
      <c r="CW307" s="1270"/>
      <c r="CX307" s="11"/>
      <c r="CY307" s="1551"/>
      <c r="CZ307" s="7" t="str">
        <f>IF('JOURNÉE 1'!C152="","",'JOURNÉE 1'!C152)</f>
        <v>44400.04.018</v>
      </c>
      <c r="DA307" s="7" t="str">
        <f t="shared" si="84"/>
        <v>44400.04.018-J2</v>
      </c>
      <c r="DB307" s="7">
        <f>IF('JOURNÉE 1'!AC152="","",'JOURNÉE 1'!AC152)</f>
        <v>86</v>
      </c>
      <c r="DC307" s="7">
        <f>IF('JOURNÉE 1'!AP152=0,"",'JOURNÉE 1'!AP152)</f>
        <v>74.5</v>
      </c>
      <c r="DD307" s="17" t="str">
        <f>IF(ISNA(VLOOKUP(BY151,'JOURNÉE 2'!$C$150:$AJ$183,1,FALSE)),"",VLOOKUP(BY151,'JOURNÉE 2'!$C$150:$AJ$183,1,FALSE))</f>
        <v/>
      </c>
      <c r="DE307" s="7" t="str" cm="1">
        <f t="array" ref="DE307">IFERROR(INDEX(DD$305:DD$372,SMALL(IF(FREQUENCY(IF(DD$305:DD$372&lt;&gt;"",MATCH(DD$305:DD$372,DD$305:DD$372,0),""),ROW(DD$305:DD$372)-305)&gt;1,ROW(DD$305:DD$372)-305,""),ROW(A3))),"")</f>
        <v/>
      </c>
      <c r="DF307" s="468" t="str">
        <f t="array" ref="DF307">IF(DE307="","",MIN(IF(CZ$305:CZ$372=$DE307,DB$305:DB$372,"")))</f>
        <v/>
      </c>
      <c r="DG307" s="7" t="str">
        <f t="array" ref="DG307">IF(DF307="","",MIN(IF(CZ$305:CZ$372=$DE307,DC$305:DC$372,"")))</f>
        <v/>
      </c>
      <c r="DH307" s="7" t="str">
        <f>IF(ISNA(VLOOKUP(DD307,'JOURNÉE 1'!$C$150:$AC$183,24,FALSE)),"",VLOOKUP(DD307,'JOURNÉE 1'!$C$150:$AC$183,24,FALSE))</f>
        <v/>
      </c>
      <c r="DI307" s="7" t="str">
        <f>IF(ISNA(VLOOKUP(DD307,'JOURNÉE 1'!$C$150:$AP$183,35,FALSE)),"",VLOOKUP(DD307,'JOURNÉE 1'!$C$150:$AP$183,35,FALSE))</f>
        <v/>
      </c>
      <c r="DJ307" s="7" t="str">
        <f t="shared" si="114"/>
        <v>44400.04.018</v>
      </c>
      <c r="DK307" s="7">
        <f t="shared" si="115"/>
        <v>86</v>
      </c>
      <c r="DL307" s="7" t="str">
        <f t="shared" si="116"/>
        <v/>
      </c>
      <c r="DM307" s="468">
        <f t="shared" si="117"/>
        <v>74.5</v>
      </c>
      <c r="DN307" s="7" t="str">
        <f t="shared" si="118"/>
        <v/>
      </c>
      <c r="DO307" s="7"/>
      <c r="DP307" s="7">
        <f ca="1">IF(COUNTIF($ES$9:$ES$180,"&gt;1")&lt;3,"",SMALL($ES$9:$ES$180,3+COUNTIF($ES$9:$ES$180,0)))</f>
        <v>77</v>
      </c>
      <c r="DQ307" s="7">
        <f ca="1">IF(COUNTIF($EV$9:$EV$144,"&gt;1")&lt;3,"",SMALL($EV$9:$EV$144,3+COUNTIF($EV$9:$EV$144,0)))</f>
        <v>74.5</v>
      </c>
      <c r="DR307" s="11"/>
      <c r="DS307" s="475"/>
      <c r="DT307" s="7"/>
      <c r="DU307" s="7"/>
      <c r="DV307" s="7" t="str">
        <f>IF(DT307="","",IF(DT307=0,"",IF(DT307="AB","",RANK(DT307,$DT$9:$DT$151,1)+COUNTIF($DT$9:DT307,DT307)-1)))</f>
        <v/>
      </c>
      <c r="DW307" s="7"/>
      <c r="DX307" s="7"/>
      <c r="DY307" s="7"/>
      <c r="DZ307" s="7"/>
      <c r="EA307" s="7" t="str">
        <f>IF(DY307="","",IF(DY307=0,"",IF(DY307="AB","",RANK(DY307,$DY$9:$DY$151,1)+COUNTIF($DY$9:DY307,DY307)-1)))</f>
        <v/>
      </c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</row>
    <row r="308" spans="29:163" ht="15.75" customHeight="1" x14ac:dyDescent="0.4">
      <c r="AC308" s="83" t="str">
        <f t="shared" si="119"/>
        <v/>
      </c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882"/>
      <c r="AU308" s="11"/>
      <c r="AV308" s="11"/>
      <c r="AW308" s="11"/>
      <c r="AX308" s="11"/>
      <c r="AY308" s="11"/>
      <c r="AZ308" s="11"/>
      <c r="BA308" s="11"/>
      <c r="BB308" s="11"/>
      <c r="BC308" s="882"/>
      <c r="BD308" s="882"/>
      <c r="BE308" s="11"/>
      <c r="BF308" s="11"/>
      <c r="BG308" s="11"/>
      <c r="BH308" s="7"/>
      <c r="BI308" s="7"/>
      <c r="BJ308" s="7"/>
      <c r="BK308" s="7"/>
      <c r="BL308" s="11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475" t="str">
        <f>IF('JOURNÉE 1'!C308=0,"",'JOURNÉE 1'!C308)</f>
        <v/>
      </c>
      <c r="BZ308" s="7">
        <v>300</v>
      </c>
      <c r="CA308" s="1445" t="s">
        <v>1740</v>
      </c>
      <c r="CB308" s="1446">
        <v>22.9</v>
      </c>
      <c r="CC308" s="1447" t="s">
        <v>1743</v>
      </c>
      <c r="CD308" s="17" t="s">
        <v>784</v>
      </c>
      <c r="CE308" s="882" t="str">
        <f t="shared" si="111"/>
        <v>MAX2</v>
      </c>
      <c r="CF308" s="878" t="s">
        <v>260</v>
      </c>
      <c r="CG308" s="7"/>
      <c r="CH308" s="94"/>
      <c r="CI308" s="1301" t="str">
        <f>IF(ISNA(VLOOKUP(CA308,'JOURNÉE 1'!$C$10:$AC$257,27,FALSE)),"",VLOOKUP(CA308,'JOURNÉE 1'!$C$10:$AC$257,27,FALSE))</f>
        <v/>
      </c>
      <c r="CJ308" s="465" t="str">
        <f>IF(ISNA(VLOOKUP(CA308,'JOURNÉE 2'!$C$10:$V$259,20,FALSE)),"",VLOOKUP(CA308,'JOURNÉE 2'!$C$10:$V$259,20,FALSE))</f>
        <v/>
      </c>
      <c r="CK308" s="1263" t="str">
        <f t="shared" si="113"/>
        <v/>
      </c>
      <c r="CL308" s="1266" t="s">
        <v>2029</v>
      </c>
      <c r="CM308" s="476" t="s">
        <v>2029</v>
      </c>
      <c r="CN308" s="476" t="s">
        <v>2029</v>
      </c>
      <c r="CO308" s="476" t="s">
        <v>2029</v>
      </c>
      <c r="CP308" s="476"/>
      <c r="CQ308" s="476"/>
      <c r="CR308" s="476"/>
      <c r="CS308" s="476"/>
      <c r="CT308" s="476"/>
      <c r="CU308" s="477"/>
      <c r="CV308" s="476"/>
      <c r="CW308" s="1270"/>
      <c r="CX308" s="11"/>
      <c r="CY308" s="1551"/>
      <c r="CZ308" s="7" t="str">
        <f>IF('JOURNÉE 1'!C153="","",'JOURNÉE 1'!C153)</f>
        <v>44400.22.0011</v>
      </c>
      <c r="DA308" s="7" t="str">
        <f t="shared" si="84"/>
        <v>44400.22.0011-J2</v>
      </c>
      <c r="DB308" s="7">
        <f>IF('JOURNÉE 1'!AC153="","",'JOURNÉE 1'!AC153)</f>
        <v>83</v>
      </c>
      <c r="DC308" s="7">
        <f>IF('JOURNÉE 1'!AP153=0,"",'JOURNÉE 1'!AP153)</f>
        <v>69</v>
      </c>
      <c r="DD308" s="17" t="str">
        <f>IF(ISNA(VLOOKUP(BY152,'JOURNÉE 2'!$C$150:$AJ$183,1,FALSE)),"",VLOOKUP(BY152,'JOURNÉE 2'!$C$150:$AJ$183,1,FALSE))</f>
        <v/>
      </c>
      <c r="DE308" s="7" t="str" cm="1">
        <f t="array" ref="DE308">IFERROR(INDEX(DD$305:DD$372,SMALL(IF(FREQUENCY(IF(DD$305:DD$372&lt;&gt;"",MATCH(DD$305:DD$372,DD$305:DD$372,0),""),ROW(DD$305:DD$372)-305)&gt;1,ROW(DD$305:DD$372)-305,""),ROW(A4))),"")</f>
        <v/>
      </c>
      <c r="DF308" s="468" t="str">
        <f t="array" ref="DF308">IF(DE308="","",MIN(IF(CZ$305:CZ$372=$DE308,DB$305:DB$372,"")))</f>
        <v/>
      </c>
      <c r="DG308" s="7" t="str">
        <f t="array" ref="DG308">IF(DF308="","",MIN(IF(CZ$305:CZ$372=$DE308,DC$305:DC$372,"")))</f>
        <v/>
      </c>
      <c r="DH308" s="7" t="str">
        <f>IF(ISNA(VLOOKUP(DD308,'JOURNÉE 1'!$C$150:$AC$183,24,FALSE)),"",VLOOKUP(DD308,'JOURNÉE 1'!$C$150:$AC$183,24,FALSE))</f>
        <v/>
      </c>
      <c r="DI308" s="7" t="str">
        <f>IF(ISNA(VLOOKUP(DD308,'JOURNÉE 1'!$C$150:$AP$183,35,FALSE)),"",VLOOKUP(DD308,'JOURNÉE 1'!$C$150:$AP$183,35,FALSE))</f>
        <v/>
      </c>
      <c r="DJ308" s="7" t="str">
        <f t="shared" si="114"/>
        <v>44400.22.0011</v>
      </c>
      <c r="DK308" s="7">
        <f t="shared" si="115"/>
        <v>83</v>
      </c>
      <c r="DL308" s="7" t="str">
        <f t="shared" si="116"/>
        <v/>
      </c>
      <c r="DM308" s="468">
        <f t="shared" si="117"/>
        <v>69</v>
      </c>
      <c r="DN308" s="7" t="str">
        <f t="shared" si="118"/>
        <v/>
      </c>
      <c r="DO308" s="7"/>
      <c r="DP308" s="7">
        <f ca="1">IF(COUNTIF($ES$9:$ES$180,"&gt;1")&lt;4,"",SMALL($ES$9:$ES$180,4+COUNTIF($ES$9:$ES$180,0)))</f>
        <v>77</v>
      </c>
      <c r="DQ308" s="7">
        <f ca="1">IF(COUNTIF($EV$9:$EV$144,"&gt;1")&lt;4,"",SMALL($EV$9:$EV$144,4+COUNTIF($EV$9:$EV$144,0)))</f>
        <v>75</v>
      </c>
      <c r="DR308" s="11"/>
      <c r="DS308" s="475"/>
      <c r="DT308" s="7"/>
      <c r="DU308" s="7"/>
      <c r="DV308" s="7" t="str">
        <f>IF(DT308="","",IF(DT308=0,"",IF(DT308="AB","",RANK(DT308,$DT$9:$DT$151,1)+COUNTIF($DT$9:DT308,DT308)-1)))</f>
        <v/>
      </c>
      <c r="DW308" s="7"/>
      <c r="DX308" s="7"/>
      <c r="DY308" s="7"/>
      <c r="DZ308" s="7"/>
      <c r="EA308" s="7" t="str">
        <f>IF(DY308="","",IF(DY308=0,"",IF(DY308="AB","",RANK(DY308,$DY$9:$DY$151,1)+COUNTIF($DY$9:DY308,DY308)-1)))</f>
        <v/>
      </c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</row>
    <row r="309" spans="29:163" ht="15.75" customHeight="1" x14ac:dyDescent="0.4">
      <c r="AC309" s="83" t="str">
        <f t="shared" si="119"/>
        <v/>
      </c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882"/>
      <c r="AU309" s="11"/>
      <c r="AV309" s="11"/>
      <c r="AW309" s="11"/>
      <c r="AX309" s="11"/>
      <c r="AY309" s="11"/>
      <c r="AZ309" s="11"/>
      <c r="BA309" s="11"/>
      <c r="BB309" s="11"/>
      <c r="BC309" s="882"/>
      <c r="BD309" s="882"/>
      <c r="BE309" s="11"/>
      <c r="BF309" s="11"/>
      <c r="BG309" s="11"/>
      <c r="BH309" s="7"/>
      <c r="BI309" s="7"/>
      <c r="BJ309" s="7"/>
      <c r="BK309" s="7"/>
      <c r="BL309" s="11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475" t="str">
        <f>IF('JOURNÉE 1'!C309=0,"",'JOURNÉE 1'!C309)</f>
        <v/>
      </c>
      <c r="BZ309" s="7">
        <v>301</v>
      </c>
      <c r="CA309" s="1445" t="s">
        <v>838</v>
      </c>
      <c r="CB309" s="1446">
        <v>5.4</v>
      </c>
      <c r="CC309" s="1447" t="s">
        <v>839</v>
      </c>
      <c r="CD309" s="17" t="s">
        <v>784</v>
      </c>
      <c r="CE309" s="882" t="str">
        <f t="shared" si="111"/>
        <v>MAX1</v>
      </c>
      <c r="CF309" s="878" t="s">
        <v>259</v>
      </c>
      <c r="CG309" s="7"/>
      <c r="CH309" s="94"/>
      <c r="CI309" s="1301" t="str">
        <f>IF(ISNA(VLOOKUP(CA309,'JOURNÉE 1'!$C$10:$AC$257,27,FALSE)),"",VLOOKUP(CA309,'JOURNÉE 1'!$C$10:$AC$257,27,FALSE))</f>
        <v/>
      </c>
      <c r="CJ309" s="465" t="str">
        <f>IF(ISNA(VLOOKUP(CA309,'JOURNÉE 2'!$C$10:$V$259,20,FALSE)),"",VLOOKUP(CA309,'JOURNÉE 2'!$C$10:$V$259,20,FALSE))</f>
        <v/>
      </c>
      <c r="CK309" s="1263" t="str">
        <f t="shared" si="113"/>
        <v/>
      </c>
      <c r="CL309" s="1266" t="s">
        <v>2029</v>
      </c>
      <c r="CM309" s="476" t="s">
        <v>2029</v>
      </c>
      <c r="CN309" s="476">
        <v>92</v>
      </c>
      <c r="CO309" s="476" t="s">
        <v>2029</v>
      </c>
      <c r="CP309" s="476"/>
      <c r="CQ309" s="476"/>
      <c r="CR309" s="476"/>
      <c r="CS309" s="476"/>
      <c r="CT309" s="476"/>
      <c r="CU309" s="477"/>
      <c r="CV309" s="476"/>
      <c r="CW309" s="1270"/>
      <c r="CX309" s="11"/>
      <c r="CY309" s="1551"/>
      <c r="CZ309" s="7" t="str">
        <f>IF('JOURNÉE 1'!C154="","",'JOURNÉE 1'!C154)</f>
        <v/>
      </c>
      <c r="DA309" s="7" t="str">
        <f t="shared" si="84"/>
        <v/>
      </c>
      <c r="DB309" s="7" t="str">
        <f>IF('JOURNÉE 1'!AC154="","",'JOURNÉE 1'!AC154)</f>
        <v/>
      </c>
      <c r="DC309" s="7" t="str">
        <f>IF('JOURNÉE 1'!AP154=0,"",'JOURNÉE 1'!AP154)</f>
        <v/>
      </c>
      <c r="DD309" s="17" t="str">
        <f>IF(ISNA(VLOOKUP(BY153,'JOURNÉE 2'!$C$150:$AJ$183,1,FALSE)),"",VLOOKUP(BY153,'JOURNÉE 2'!$C$150:$AJ$183,1,FALSE))</f>
        <v/>
      </c>
      <c r="DE309" s="7" t="str" cm="1">
        <f t="array" ref="DE309">IFERROR(INDEX(DD$305:DD$372,SMALL(IF(FREQUENCY(IF(DD$305:DD$372&lt;&gt;"",MATCH(DD$305:DD$372,DD$305:DD$372,0),""),ROW(DD$305:DD$372)-305)&gt;1,ROW(DD$305:DD$372)-305,""),ROW(A5))),"")</f>
        <v/>
      </c>
      <c r="DF309" s="468" t="str">
        <f t="array" ref="DF309">IF(DE309="","",MIN(IF(CZ$305:CZ$372=$DE309,DB$305:DB$372,"")))</f>
        <v/>
      </c>
      <c r="DG309" s="7" t="str">
        <f t="array" ref="DG309">IF(DF309="","",MIN(IF(CZ$305:CZ$372=$DE309,DC$305:DC$372,"")))</f>
        <v/>
      </c>
      <c r="DH309" s="7" t="str">
        <f>IF(ISNA(VLOOKUP(DD309,'JOURNÉE 1'!$C$150:$AC$183,24,FALSE)),"",VLOOKUP(DD309,'JOURNÉE 1'!$C$150:$AC$183,24,FALSE))</f>
        <v/>
      </c>
      <c r="DI309" s="7" t="str">
        <f>IF(ISNA(VLOOKUP(DD309,'JOURNÉE 1'!$C$150:$AP$183,35,FALSE)),"",VLOOKUP(DD309,'JOURNÉE 1'!$C$150:$AP$183,35,FALSE))</f>
        <v/>
      </c>
      <c r="DJ309" s="7" t="str">
        <f t="shared" si="114"/>
        <v/>
      </c>
      <c r="DK309" s="7" t="str">
        <f t="shared" si="115"/>
        <v/>
      </c>
      <c r="DL309" s="7" t="str">
        <f t="shared" si="116"/>
        <v/>
      </c>
      <c r="DM309" s="468" t="str">
        <f t="shared" si="117"/>
        <v/>
      </c>
      <c r="DN309" s="7" t="str">
        <f t="shared" si="118"/>
        <v/>
      </c>
      <c r="DO309" s="7"/>
      <c r="DP309" s="7" t="s">
        <v>342</v>
      </c>
      <c r="DQ309" s="7" t="s">
        <v>342</v>
      </c>
      <c r="DR309" s="11"/>
      <c r="DS309" s="475"/>
      <c r="DT309" s="7"/>
      <c r="DU309" s="7"/>
      <c r="DV309" s="7" t="str">
        <f>IF(DT309="","",IF(DT309=0,"",IF(DT309="AB","",RANK(DT309,$DT$9:$DT$151,1)+COUNTIF($DT$9:DT309,DT309)-1)))</f>
        <v/>
      </c>
      <c r="DW309" s="7"/>
      <c r="DX309" s="7"/>
      <c r="DY309" s="7"/>
      <c r="DZ309" s="7"/>
      <c r="EA309" s="7" t="str">
        <f>IF(DY309="","",IF(DY309=0,"",IF(DY309="AB","",RANK(DY309,$DY$9:$DY$151,1)+COUNTIF($DY$9:DY309,DY309)-1)))</f>
        <v/>
      </c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</row>
    <row r="310" spans="29:163" ht="15.75" customHeight="1" x14ac:dyDescent="0.4">
      <c r="AC310" s="83" t="str">
        <f t="shared" si="119"/>
        <v/>
      </c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882"/>
      <c r="AU310" s="11"/>
      <c r="AV310" s="11"/>
      <c r="AW310" s="11"/>
      <c r="AX310" s="11"/>
      <c r="AY310" s="11"/>
      <c r="AZ310" s="11"/>
      <c r="BA310" s="11"/>
      <c r="BB310" s="11"/>
      <c r="BC310" s="882"/>
      <c r="BD310" s="882"/>
      <c r="BE310" s="11"/>
      <c r="BF310" s="11"/>
      <c r="BG310" s="11"/>
      <c r="BH310" s="7"/>
      <c r="BI310" s="7"/>
      <c r="BJ310" s="7"/>
      <c r="BK310" s="7"/>
      <c r="BL310" s="11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475" t="str">
        <f>IF('JOURNÉE 1'!C310=0,"",'JOURNÉE 1'!C310)</f>
        <v/>
      </c>
      <c r="BZ310" s="7">
        <v>302</v>
      </c>
      <c r="CA310" s="1445" t="s">
        <v>841</v>
      </c>
      <c r="CB310" s="1446">
        <v>27.2</v>
      </c>
      <c r="CC310" s="1447" t="s">
        <v>842</v>
      </c>
      <c r="CD310" s="17" t="s">
        <v>784</v>
      </c>
      <c r="CE310" s="882" t="str">
        <f t="shared" si="111"/>
        <v>MAX3</v>
      </c>
      <c r="CF310" s="878" t="s">
        <v>261</v>
      </c>
      <c r="CG310" s="7"/>
      <c r="CH310" s="94"/>
      <c r="CI310" s="1301" t="str">
        <f>IF(ISNA(VLOOKUP(CA310,'JOURNÉE 1'!$C$10:$AC$257,27,FALSE)),"",VLOOKUP(CA310,'JOURNÉE 1'!$C$10:$AC$257,27,FALSE))</f>
        <v/>
      </c>
      <c r="CJ310" s="465" t="str">
        <f>IF(ISNA(VLOOKUP(CA310,'JOURNÉE 2'!$C$10:$V$259,20,FALSE)),"",VLOOKUP(CA310,'JOURNÉE 2'!$C$10:$V$259,20,FALSE))</f>
        <v/>
      </c>
      <c r="CK310" s="1263" t="str">
        <f t="shared" si="113"/>
        <v/>
      </c>
      <c r="CL310" s="1266" t="s">
        <v>2029</v>
      </c>
      <c r="CM310" s="476" t="s">
        <v>2029</v>
      </c>
      <c r="CN310" s="476" t="s">
        <v>2029</v>
      </c>
      <c r="CO310" s="476" t="s">
        <v>2029</v>
      </c>
      <c r="CP310" s="476"/>
      <c r="CQ310" s="476"/>
      <c r="CR310" s="476"/>
      <c r="CS310" s="476"/>
      <c r="CT310" s="476"/>
      <c r="CU310" s="477"/>
      <c r="CV310" s="476"/>
      <c r="CW310" s="1270"/>
      <c r="CX310" s="11"/>
      <c r="CY310" s="1551"/>
      <c r="CZ310" s="7" t="str">
        <f>IF('JOURNÉE 1'!C155="","",'JOURNÉE 1'!C155)</f>
        <v/>
      </c>
      <c r="DA310" s="7" t="str">
        <f t="shared" si="84"/>
        <v/>
      </c>
      <c r="DB310" s="7" t="str">
        <f>IF('JOURNÉE 1'!AC155="","",'JOURNÉE 1'!AC155)</f>
        <v/>
      </c>
      <c r="DC310" s="7" t="str">
        <f>IF('JOURNÉE 1'!AP155=0,"",'JOURNÉE 1'!AP155)</f>
        <v/>
      </c>
      <c r="DD310" s="17" t="str">
        <f>IF(ISNA(VLOOKUP(BY154,'JOURNÉE 2'!$C$150:$AJ$183,1,FALSE)),"",VLOOKUP(BY154,'JOURNÉE 2'!$C$150:$AJ$183,1,FALSE))</f>
        <v/>
      </c>
      <c r="DE310" s="7" t="str" cm="1">
        <f t="array" ref="DE310">IFERROR(INDEX(DD$305:DD$372,SMALL(IF(FREQUENCY(IF(DD$305:DD$372&lt;&gt;"",MATCH(DD$305:DD$372,DD$305:DD$372,0),""),ROW(DD$305:DD$372)-305)&gt;1,ROW(DD$305:DD$372)-305,""),ROW(A6))),"")</f>
        <v/>
      </c>
      <c r="DF310" s="468" t="str">
        <f t="array" ref="DF310">IF(DE310="","",MIN(IF(CZ$305:CZ$372=$DE310,DB$305:DB$372,"")))</f>
        <v/>
      </c>
      <c r="DG310" s="7" t="str">
        <f t="array" ref="DG310">IF(DF310="","",MIN(IF(CZ$305:CZ$372=$DE310,DC$305:DC$372,"")))</f>
        <v/>
      </c>
      <c r="DH310" s="7" t="str">
        <f>IF(ISNA(VLOOKUP(DD310,'JOURNÉE 1'!$C$150:$AC$183,24,FALSE)),"",VLOOKUP(DD310,'JOURNÉE 1'!$C$150:$AC$183,24,FALSE))</f>
        <v/>
      </c>
      <c r="DI310" s="7" t="str">
        <f>IF(ISNA(VLOOKUP(DD310,'JOURNÉE 1'!$C$150:$AP$183,35,FALSE)),"",VLOOKUP(DD310,'JOURNÉE 1'!$C$150:$AP$183,35,FALSE))</f>
        <v/>
      </c>
      <c r="DJ310" s="7" t="str">
        <f t="shared" si="114"/>
        <v/>
      </c>
      <c r="DK310" s="7" t="str">
        <f t="shared" si="115"/>
        <v/>
      </c>
      <c r="DL310" s="7" t="str">
        <f t="shared" si="116"/>
        <v/>
      </c>
      <c r="DM310" s="468" t="str">
        <f t="shared" si="117"/>
        <v/>
      </c>
      <c r="DN310" s="7" t="str">
        <f t="shared" si="118"/>
        <v/>
      </c>
      <c r="DO310" s="7"/>
      <c r="DP310" s="7"/>
      <c r="DQ310" s="7"/>
      <c r="DR310" s="11"/>
      <c r="DS310" s="475"/>
      <c r="DT310" s="7"/>
      <c r="DU310" s="7"/>
      <c r="DV310" s="7" t="str">
        <f>IF(DT310="","",IF(DT310=0,"",IF(DT310="AB","",RANK(DT310,$DT$9:$DT$151,1)+COUNTIF($DT$9:DT310,DT310)-1)))</f>
        <v/>
      </c>
      <c r="DW310" s="7"/>
      <c r="DX310" s="7"/>
      <c r="DY310" s="7"/>
      <c r="DZ310" s="7"/>
      <c r="EA310" s="7" t="str">
        <f>IF(DY310="","",IF(DY310=0,"",IF(DY310="AB","",RANK(DY310,$DY$9:$DY$151,1)+COUNTIF($DY$9:DY310,DY310)-1)))</f>
        <v/>
      </c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</row>
    <row r="311" spans="29:163" ht="15.75" customHeight="1" x14ac:dyDescent="0.4">
      <c r="AC311" s="83" t="str">
        <f t="shared" si="119"/>
        <v/>
      </c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882"/>
      <c r="AU311" s="11"/>
      <c r="AV311" s="11"/>
      <c r="AW311" s="11"/>
      <c r="AX311" s="11"/>
      <c r="AY311" s="11"/>
      <c r="AZ311" s="11"/>
      <c r="BA311" s="11"/>
      <c r="BB311" s="11"/>
      <c r="BC311" s="882"/>
      <c r="BD311" s="882"/>
      <c r="BE311" s="11"/>
      <c r="BF311" s="11"/>
      <c r="BG311" s="11"/>
      <c r="BH311" s="7"/>
      <c r="BI311" s="7"/>
      <c r="BJ311" s="7"/>
      <c r="BK311" s="7"/>
      <c r="BL311" s="11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475" t="str">
        <f>IF('JOURNÉE 1'!C311=0,"",'JOURNÉE 1'!C311)</f>
        <v/>
      </c>
      <c r="BZ311" s="7">
        <v>303</v>
      </c>
      <c r="CA311" s="1445" t="s">
        <v>1268</v>
      </c>
      <c r="CB311" s="1446">
        <v>12.5</v>
      </c>
      <c r="CC311" s="1447" t="s">
        <v>1269</v>
      </c>
      <c r="CD311" s="17" t="s">
        <v>784</v>
      </c>
      <c r="CE311" s="882" t="str">
        <f t="shared" si="111"/>
        <v>MAX2</v>
      </c>
      <c r="CF311" s="878" t="s">
        <v>262</v>
      </c>
      <c r="CG311" s="7"/>
      <c r="CH311" s="94"/>
      <c r="CI311" s="1301" t="str">
        <f>IF(ISNA(VLOOKUP(CA311,'JOURNÉE 1'!$C$10:$AC$257,27,FALSE)),"",VLOOKUP(CA311,'JOURNÉE 1'!$C$10:$AC$257,27,FALSE))</f>
        <v/>
      </c>
      <c r="CJ311" s="465" t="str">
        <f>IF(ISNA(VLOOKUP(CA311,'JOURNÉE 2'!$C$10:$V$259,20,FALSE)),"",VLOOKUP(CA311,'JOURNÉE 2'!$C$10:$V$259,20,FALSE))</f>
        <v/>
      </c>
      <c r="CK311" s="1263" t="str">
        <f t="shared" si="113"/>
        <v/>
      </c>
      <c r="CL311" s="1266" t="s">
        <v>2029</v>
      </c>
      <c r="CM311" s="476" t="s">
        <v>2029</v>
      </c>
      <c r="CN311" s="476">
        <v>999</v>
      </c>
      <c r="CO311" s="476" t="s">
        <v>2029</v>
      </c>
      <c r="CP311" s="476"/>
      <c r="CQ311" s="476"/>
      <c r="CR311" s="476"/>
      <c r="CS311" s="476"/>
      <c r="CT311" s="476"/>
      <c r="CU311" s="477"/>
      <c r="CV311" s="476"/>
      <c r="CW311" s="1270"/>
      <c r="CX311" s="11"/>
      <c r="CY311" s="1551"/>
      <c r="CZ311" s="7" t="str">
        <f>IF('JOURNÉE 1'!C156="","",'JOURNÉE 1'!C156)</f>
        <v>44400.05.0219</v>
      </c>
      <c r="DA311" s="7" t="str">
        <f t="shared" si="84"/>
        <v>44400.05.0219-J2</v>
      </c>
      <c r="DB311" s="7" t="str">
        <f>IF('JOURNÉE 1'!AC156="","",'JOURNÉE 1'!AC156)</f>
        <v/>
      </c>
      <c r="DC311" s="7" t="str">
        <f>IF('JOURNÉE 1'!AP156=0,"",'JOURNÉE 1'!AP156)</f>
        <v/>
      </c>
      <c r="DD311" s="17" t="str">
        <f>IF(ISNA(VLOOKUP(BY155,'JOURNÉE 2'!$C$150:$AJ$183,1,FALSE)),"",VLOOKUP(BY155,'JOURNÉE 2'!$C$150:$AJ$183,1,FALSE))</f>
        <v/>
      </c>
      <c r="DE311" s="7" t="str" cm="1">
        <f t="array" ref="DE311">IFERROR(INDEX(DD$305:DD$372,SMALL(IF(FREQUENCY(IF(DD$305:DD$372&lt;&gt;"",MATCH(DD$305:DD$372,DD$305:DD$372,0),""),ROW(DD$305:DD$372)-305)&gt;1,ROW(DD$305:DD$372)-305,""),ROW(A7))),"")</f>
        <v/>
      </c>
      <c r="DF311" s="468" t="str">
        <f t="array" ref="DF311">IF(DE311="","",MIN(IF(CZ$305:CZ$372=$DE311,DB$305:DB$372,"")))</f>
        <v/>
      </c>
      <c r="DG311" s="7" t="str">
        <f t="array" ref="DG311">IF(DF311="","",MIN(IF(CZ$305:CZ$372=$DE311,DC$305:DC$372,"")))</f>
        <v/>
      </c>
      <c r="DH311" s="7" t="str">
        <f>IF(ISNA(VLOOKUP(DD311,'JOURNÉE 1'!$C$150:$AC$183,24,FALSE)),"",VLOOKUP(DD311,'JOURNÉE 1'!$C$150:$AC$183,24,FALSE))</f>
        <v/>
      </c>
      <c r="DI311" s="7" t="str">
        <f>IF(ISNA(VLOOKUP(DD311,'JOURNÉE 1'!$C$150:$AP$183,35,FALSE)),"",VLOOKUP(DD311,'JOURNÉE 1'!$C$150:$AP$183,35,FALSE))</f>
        <v/>
      </c>
      <c r="DJ311" s="7" t="str">
        <f t="shared" si="114"/>
        <v>44400.05.0219</v>
      </c>
      <c r="DK311" s="7" t="str">
        <f t="shared" si="115"/>
        <v/>
      </c>
      <c r="DL311" s="7" t="str">
        <f t="shared" si="116"/>
        <v/>
      </c>
      <c r="DM311" s="468" t="str">
        <f t="shared" si="117"/>
        <v/>
      </c>
      <c r="DN311" s="7" t="str">
        <f t="shared" si="118"/>
        <v/>
      </c>
      <c r="DO311" s="7"/>
      <c r="DP311" s="7">
        <v>77</v>
      </c>
      <c r="DQ311" s="7"/>
      <c r="DR311" s="11"/>
      <c r="DS311" s="475"/>
      <c r="DT311" s="7"/>
      <c r="DU311" s="7"/>
      <c r="DV311" s="7" t="str">
        <f>IF(DT311="","",IF(DT311=0,"",IF(DT311="AB","",RANK(DT311,$DT$9:$DT$151,1)+COUNTIF($DT$9:DT311,DT311)-1)))</f>
        <v/>
      </c>
      <c r="DW311" s="7"/>
      <c r="DX311" s="7"/>
      <c r="DY311" s="7"/>
      <c r="DZ311" s="7"/>
      <c r="EA311" s="7" t="str">
        <f>IF(DY311="","",IF(DY311=0,"",IF(DY311="AB","",RANK(DY311,$DY$9:$DY$151,1)+COUNTIF($DY$9:DY311,DY311)-1)))</f>
        <v/>
      </c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</row>
    <row r="312" spans="29:163" ht="15.75" customHeight="1" x14ac:dyDescent="0.4">
      <c r="AC312" s="83" t="str">
        <f t="shared" si="119"/>
        <v/>
      </c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882"/>
      <c r="AU312" s="11"/>
      <c r="AV312" s="11"/>
      <c r="AW312" s="11"/>
      <c r="AX312" s="11"/>
      <c r="AY312" s="11"/>
      <c r="AZ312" s="11"/>
      <c r="BA312" s="11"/>
      <c r="BB312" s="11"/>
      <c r="BC312" s="882"/>
      <c r="BD312" s="882"/>
      <c r="BE312" s="11"/>
      <c r="BF312" s="11"/>
      <c r="BG312" s="11"/>
      <c r="BH312" s="7"/>
      <c r="BI312" s="7"/>
      <c r="BJ312" s="7"/>
      <c r="BK312" s="7"/>
      <c r="BL312" s="11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475" t="str">
        <f>IF('JOURNÉE 1'!C312=0,"",'JOURNÉE 1'!C312)</f>
        <v/>
      </c>
      <c r="BZ312" s="7">
        <v>304</v>
      </c>
      <c r="CA312" s="1445" t="s">
        <v>1270</v>
      </c>
      <c r="CB312" s="1446">
        <v>8.5</v>
      </c>
      <c r="CC312" s="1447" t="s">
        <v>1271</v>
      </c>
      <c r="CD312" s="17" t="s">
        <v>784</v>
      </c>
      <c r="CE312" s="882" t="str">
        <f t="shared" si="111"/>
        <v>MAX1</v>
      </c>
      <c r="CF312" s="878" t="s">
        <v>836</v>
      </c>
      <c r="CG312" s="7"/>
      <c r="CH312" s="94"/>
      <c r="CI312" s="1301">
        <f>IF(ISNA(VLOOKUP(CA312,'JOURNÉE 1'!$C$10:$AC$257,27,FALSE)),"",VLOOKUP(CA312,'JOURNÉE 1'!$C$10:$AC$257,27,FALSE))</f>
        <v>76</v>
      </c>
      <c r="CJ312" s="465" t="str">
        <f>IF(ISNA(VLOOKUP(CA312,'JOURNÉE 2'!$C$10:$V$259,20,FALSE)),"",VLOOKUP(CA312,'JOURNÉE 2'!$C$10:$V$259,20,FALSE))</f>
        <v/>
      </c>
      <c r="CK312" s="1263">
        <f t="shared" si="113"/>
        <v>76</v>
      </c>
      <c r="CL312" s="1266" t="s">
        <v>2029</v>
      </c>
      <c r="CM312" s="476" t="s">
        <v>2029</v>
      </c>
      <c r="CN312" s="476">
        <v>83</v>
      </c>
      <c r="CO312" s="476">
        <v>76</v>
      </c>
      <c r="CP312" s="476"/>
      <c r="CQ312" s="476"/>
      <c r="CR312" s="476"/>
      <c r="CS312" s="476"/>
      <c r="CT312" s="476"/>
      <c r="CU312" s="477"/>
      <c r="CV312" s="476"/>
      <c r="CW312" s="1270"/>
      <c r="CX312" s="11"/>
      <c r="CY312" s="1551"/>
      <c r="CZ312" s="7" t="str">
        <f>IF('JOURNÉE 1'!C157="","",'JOURNÉE 1'!C157)</f>
        <v>44400.08.0303</v>
      </c>
      <c r="DA312" s="7" t="str">
        <f t="shared" si="84"/>
        <v>44400.08.0303-J2</v>
      </c>
      <c r="DB312" s="7">
        <f>IF('JOURNÉE 1'!AC157="","",'JOURNÉE 1'!AC157)</f>
        <v>74</v>
      </c>
      <c r="DC312" s="7">
        <f>IF('JOURNÉE 1'!AP157=0,"",'JOURNÉE 1'!AP157)</f>
        <v>66.2</v>
      </c>
      <c r="DD312" s="17" t="str">
        <f>IF(ISNA(VLOOKUP(BY156,'JOURNÉE 2'!$C$150:$AJ$183,1,FALSE)),"",VLOOKUP(BY156,'JOURNÉE 2'!$C$150:$AJ$183,1,FALSE))</f>
        <v/>
      </c>
      <c r="DE312" s="7" t="str" cm="1">
        <f t="array" ref="DE312">IFERROR(INDEX(DD$305:DD$372,SMALL(IF(FREQUENCY(IF(DD$305:DD$372&lt;&gt;"",MATCH(DD$305:DD$372,DD$305:DD$372,0),""),ROW(DD$305:DD$372)-305)&gt;1,ROW(DD$305:DD$372)-305,""),ROW(A8))),"")</f>
        <v/>
      </c>
      <c r="DF312" s="468" t="str">
        <f t="array" ref="DF312">IF(DE312="","",MIN(IF(CZ$305:CZ$372=$DE312,DB$305:DB$372,"")))</f>
        <v/>
      </c>
      <c r="DG312" s="7" t="str">
        <f t="array" ref="DG312">IF(DF312="","",MIN(IF(CZ$305:CZ$372=$DE312,DC$305:DC$372,"")))</f>
        <v/>
      </c>
      <c r="DH312" s="7" t="str">
        <f>IF(ISNA(VLOOKUP(DD312,'JOURNÉE 1'!$C$150:$AC$183,24,FALSE)),"",VLOOKUP(DD312,'JOURNÉE 1'!$C$150:$AC$183,24,FALSE))</f>
        <v/>
      </c>
      <c r="DI312" s="7" t="str">
        <f>IF(ISNA(VLOOKUP(DD312,'JOURNÉE 1'!$C$150:$AP$183,35,FALSE)),"",VLOOKUP(DD312,'JOURNÉE 1'!$C$150:$AP$183,35,FALSE))</f>
        <v/>
      </c>
      <c r="DJ312" s="7" t="str">
        <f t="shared" si="114"/>
        <v>44400.08.0303</v>
      </c>
      <c r="DK312" s="7">
        <f t="shared" si="115"/>
        <v>74</v>
      </c>
      <c r="DL312" s="7" t="str">
        <f t="shared" si="116"/>
        <v/>
      </c>
      <c r="DM312" s="468">
        <f t="shared" si="117"/>
        <v>66.2</v>
      </c>
      <c r="DN312" s="7" t="str">
        <f t="shared" si="118"/>
        <v/>
      </c>
      <c r="DO312" s="7"/>
      <c r="DP312" s="7"/>
      <c r="DQ312" s="7"/>
      <c r="DR312" s="11"/>
      <c r="DS312" s="475"/>
      <c r="DT312" s="7"/>
      <c r="DU312" s="7"/>
      <c r="DV312" s="7" t="str">
        <f>IF(DT312="","",IF(DT312=0,"",IF(DT312="AB","",RANK(DT312,$DT$9:$DT$151,1)+COUNTIF($DT$9:DT312,DT312)-1)))</f>
        <v/>
      </c>
      <c r="DW312" s="7"/>
      <c r="DX312" s="7"/>
      <c r="DY312" s="7"/>
      <c r="DZ312" s="7"/>
      <c r="EA312" s="7" t="str">
        <f>IF(DY312="","",IF(DY312=0,"",IF(DY312="AB","",RANK(DY312,$DY$9:$DY$151,1)+COUNTIF($DY$9:DY312,DY312)-1)))</f>
        <v/>
      </c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</row>
    <row r="313" spans="29:163" ht="15.75" customHeight="1" x14ac:dyDescent="0.4">
      <c r="AC313" s="83" t="str">
        <f t="shared" si="119"/>
        <v/>
      </c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882"/>
      <c r="AU313" s="11"/>
      <c r="AV313" s="11"/>
      <c r="AW313" s="11"/>
      <c r="AX313" s="11"/>
      <c r="AY313" s="11"/>
      <c r="AZ313" s="11"/>
      <c r="BA313" s="11"/>
      <c r="BB313" s="11"/>
      <c r="BC313" s="882"/>
      <c r="BD313" s="882"/>
      <c r="BE313" s="11"/>
      <c r="BF313" s="11"/>
      <c r="BG313" s="11"/>
      <c r="BH313" s="7"/>
      <c r="BI313" s="7"/>
      <c r="BJ313" s="7"/>
      <c r="BK313" s="7"/>
      <c r="BL313" s="11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475" t="str">
        <f>IF('JOURNÉE 1'!C313=0,"",'JOURNÉE 1'!C313)</f>
        <v/>
      </c>
      <c r="BZ313" s="7">
        <v>305</v>
      </c>
      <c r="CA313" s="1445" t="s">
        <v>119</v>
      </c>
      <c r="CB313" s="1446">
        <v>15.1</v>
      </c>
      <c r="CC313" s="1447" t="s">
        <v>843</v>
      </c>
      <c r="CD313" s="17" t="s">
        <v>784</v>
      </c>
      <c r="CE313" s="882" t="str">
        <f t="shared" si="111"/>
        <v>MAX2</v>
      </c>
      <c r="CF313" s="878" t="s">
        <v>838</v>
      </c>
      <c r="CG313" s="7"/>
      <c r="CH313" s="94"/>
      <c r="CI313" s="1301" t="str">
        <f>IF(ISNA(VLOOKUP(CA313,'JOURNÉE 1'!$C$10:$AC$257,27,FALSE)),"",VLOOKUP(CA313,'JOURNÉE 1'!$C$10:$AC$257,27,FALSE))</f>
        <v/>
      </c>
      <c r="CJ313" s="465" t="str">
        <f>IF(ISNA(VLOOKUP(CA313,'JOURNÉE 2'!$C$10:$V$259,20,FALSE)),"",VLOOKUP(CA313,'JOURNÉE 2'!$C$10:$V$259,20,FALSE))</f>
        <v/>
      </c>
      <c r="CK313" s="1263" t="str">
        <f t="shared" si="113"/>
        <v/>
      </c>
      <c r="CL313" s="1266" t="s">
        <v>2029</v>
      </c>
      <c r="CM313" s="476" t="s">
        <v>2029</v>
      </c>
      <c r="CN313" s="476">
        <v>88</v>
      </c>
      <c r="CO313" s="476" t="s">
        <v>2029</v>
      </c>
      <c r="CP313" s="476"/>
      <c r="CQ313" s="476"/>
      <c r="CR313" s="476"/>
      <c r="CS313" s="476"/>
      <c r="CT313" s="476"/>
      <c r="CU313" s="477"/>
      <c r="CV313" s="476"/>
      <c r="CW313" s="1270"/>
      <c r="CX313" s="11"/>
      <c r="CY313" s="1551"/>
      <c r="CZ313" s="7" t="str">
        <f>IF('JOURNÉE 1'!C158="","",'JOURNÉE 1'!C158)</f>
        <v/>
      </c>
      <c r="DA313" s="7" t="str">
        <f t="shared" si="84"/>
        <v/>
      </c>
      <c r="DB313" s="7" t="str">
        <f>IF('JOURNÉE 1'!AC158="","",'JOURNÉE 1'!AC158)</f>
        <v/>
      </c>
      <c r="DC313" s="7" t="str">
        <f>IF('JOURNÉE 1'!AP158=0,"",'JOURNÉE 1'!AP158)</f>
        <v/>
      </c>
      <c r="DD313" s="17" t="str">
        <f>IF(ISNA(VLOOKUP(BY157,'JOURNÉE 2'!$C$150:$AJ$183,1,FALSE)),"",VLOOKUP(BY157,'JOURNÉE 2'!$C$150:$AJ$183,1,FALSE))</f>
        <v/>
      </c>
      <c r="DE313" s="7" t="str" cm="1">
        <f t="array" ref="DE313">IFERROR(INDEX(DD$305:DD$372,SMALL(IF(FREQUENCY(IF(DD$305:DD$372&lt;&gt;"",MATCH(DD$305:DD$372,DD$305:DD$372,0),""),ROW(DD$305:DD$372)-305)&gt;1,ROW(DD$305:DD$372)-305,""),ROW(A9))),"")</f>
        <v/>
      </c>
      <c r="DF313" s="468" t="str">
        <f t="array" ref="DF313">IF(DE313="","",MIN(IF(CZ$305:CZ$372=$DE313,DB$305:DB$372,"")))</f>
        <v/>
      </c>
      <c r="DG313" s="7" t="str">
        <f t="array" ref="DG313">IF(DF313="","",MIN(IF(CZ$305:CZ$372=$DE313,DC$305:DC$372,"")))</f>
        <v/>
      </c>
      <c r="DH313" s="7" t="str">
        <f>IF(ISNA(VLOOKUP(DD313,'JOURNÉE 1'!$C$150:$AC$183,24,FALSE)),"",VLOOKUP(DD313,'JOURNÉE 1'!$C$150:$AC$183,24,FALSE))</f>
        <v/>
      </c>
      <c r="DI313" s="7" t="str">
        <f>IF(ISNA(VLOOKUP(DD313,'JOURNÉE 1'!$C$150:$AP$183,35,FALSE)),"",VLOOKUP(DD313,'JOURNÉE 1'!$C$150:$AP$183,35,FALSE))</f>
        <v/>
      </c>
      <c r="DJ313" s="7" t="str">
        <f t="shared" si="114"/>
        <v/>
      </c>
      <c r="DK313" s="7" t="str">
        <f t="shared" si="115"/>
        <v/>
      </c>
      <c r="DL313" s="7" t="str">
        <f t="shared" si="116"/>
        <v/>
      </c>
      <c r="DM313" s="468" t="str">
        <f t="shared" si="117"/>
        <v/>
      </c>
      <c r="DN313" s="7" t="str">
        <f t="shared" si="118"/>
        <v/>
      </c>
      <c r="DO313" s="7"/>
      <c r="DP313" s="7"/>
      <c r="DQ313" s="7"/>
      <c r="DR313" s="11"/>
      <c r="DS313" s="475"/>
      <c r="DT313" s="7"/>
      <c r="DU313" s="7"/>
      <c r="DV313" s="7" t="str">
        <f>IF(DT313="","",IF(DT313=0,"",IF(DT313="AB","",RANK(DT313,$DT$9:$DT$151,1)+COUNTIF($DT$9:DT313,DT313)-1)))</f>
        <v/>
      </c>
      <c r="DW313" s="7"/>
      <c r="DX313" s="7"/>
      <c r="DY313" s="7"/>
      <c r="DZ313" s="7"/>
      <c r="EA313" s="7" t="str">
        <f>IF(DY313="","",IF(DY313=0,"",IF(DY313="AB","",RANK(DY313,$DY$9:$DY$151,1)+COUNTIF($DY$9:DY313,DY313)-1)))</f>
        <v/>
      </c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</row>
    <row r="314" spans="29:163" ht="15.75" customHeight="1" x14ac:dyDescent="0.4">
      <c r="AC314" s="83" t="str">
        <f t="shared" si="119"/>
        <v/>
      </c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882"/>
      <c r="AU314" s="11"/>
      <c r="AV314" s="11"/>
      <c r="AW314" s="11"/>
      <c r="AX314" s="11"/>
      <c r="AY314" s="11"/>
      <c r="AZ314" s="11"/>
      <c r="BA314" s="11"/>
      <c r="BB314" s="11"/>
      <c r="BC314" s="882"/>
      <c r="BD314" s="882"/>
      <c r="BE314" s="11"/>
      <c r="BF314" s="11"/>
      <c r="BG314" s="11"/>
      <c r="BH314" s="7"/>
      <c r="BI314" s="7"/>
      <c r="BJ314" s="7"/>
      <c r="BK314" s="7"/>
      <c r="BL314" s="11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475" t="str">
        <f>IF('JOURNÉE 1'!C314=0,"",'JOURNÉE 1'!C314)</f>
        <v/>
      </c>
      <c r="BZ314" s="7">
        <v>306</v>
      </c>
      <c r="CA314" s="1445" t="s">
        <v>844</v>
      </c>
      <c r="CB314" s="1446">
        <v>4.8</v>
      </c>
      <c r="CC314" s="1447" t="s">
        <v>845</v>
      </c>
      <c r="CD314" s="17" t="s">
        <v>784</v>
      </c>
      <c r="CE314" s="882" t="str">
        <f t="shared" si="111"/>
        <v>MAX1</v>
      </c>
      <c r="CF314" s="878" t="s">
        <v>841</v>
      </c>
      <c r="CG314" s="7"/>
      <c r="CH314" s="94"/>
      <c r="CI314" s="1301" t="str">
        <f>IF(ISNA(VLOOKUP(CA314,'JOURNÉE 1'!$C$10:$AC$257,27,FALSE)),"",VLOOKUP(CA314,'JOURNÉE 1'!$C$10:$AC$257,27,FALSE))</f>
        <v/>
      </c>
      <c r="CJ314" s="465" t="str">
        <f>IF(ISNA(VLOOKUP(CA314,'JOURNÉE 2'!$C$10:$V$259,20,FALSE)),"",VLOOKUP(CA314,'JOURNÉE 2'!$C$10:$V$259,20,FALSE))</f>
        <v/>
      </c>
      <c r="CK314" s="1263" t="str">
        <f t="shared" si="113"/>
        <v/>
      </c>
      <c r="CL314" s="1266">
        <v>76</v>
      </c>
      <c r="CM314" s="476">
        <v>70</v>
      </c>
      <c r="CN314" s="476" t="s">
        <v>2029</v>
      </c>
      <c r="CO314" s="476" t="s">
        <v>2029</v>
      </c>
      <c r="CP314" s="476"/>
      <c r="CQ314" s="476"/>
      <c r="CR314" s="476"/>
      <c r="CS314" s="476"/>
      <c r="CT314" s="476"/>
      <c r="CU314" s="477"/>
      <c r="CV314" s="476"/>
      <c r="CW314" s="1270"/>
      <c r="CX314" s="11"/>
      <c r="CY314" s="1551"/>
      <c r="CZ314" s="7" t="str">
        <f>IF('JOURNÉE 1'!C159="","",'JOURNÉE 1'!C159)</f>
        <v/>
      </c>
      <c r="DA314" s="7" t="str">
        <f t="shared" si="84"/>
        <v/>
      </c>
      <c r="DB314" s="1024" t="str">
        <f>IF('JOURNÉE 1'!AC159="","",'JOURNÉE 1'!AC159)</f>
        <v/>
      </c>
      <c r="DC314" s="7" t="str">
        <f>IF('JOURNÉE 1'!AP159=0,"",'JOURNÉE 1'!AP159)</f>
        <v/>
      </c>
      <c r="DD314" s="17" t="str">
        <f>IF(ISNA(VLOOKUP(BY158,'JOURNÉE 2'!$C$150:$AJ$183,1,FALSE)),"",VLOOKUP(BY158,'JOURNÉE 2'!$C$150:$AJ$183,1,FALSE))</f>
        <v/>
      </c>
      <c r="DE314" s="7" t="str" cm="1">
        <f t="array" ref="DE314">IFERROR(INDEX(DD$305:DD$372,SMALL(IF(FREQUENCY(IF(DD$305:DD$372&lt;&gt;"",MATCH(DD$305:DD$372,DD$305:DD$372,0),""),ROW(DD$305:DD$372)-305)&gt;1,ROW(DD$305:DD$372)-305,""),ROW(A10))),"")</f>
        <v/>
      </c>
      <c r="DF314" s="468" t="str">
        <f t="array" ref="DF314">IF(DE314="","",MIN(IF(CZ$305:CZ$372=$DE314,DB$305:DB$372,"")))</f>
        <v/>
      </c>
      <c r="DG314" s="7" t="str">
        <f t="array" ref="DG314">IF(DF314="","",MIN(IF(CZ$305:CZ$372=$DE314,DC$305:DC$372,"")))</f>
        <v/>
      </c>
      <c r="DH314" s="7" t="str">
        <f>IF(ISNA(VLOOKUP(DD314,'JOURNÉE 1'!$C$150:$AC$183,24,FALSE)),"",VLOOKUP(DD314,'JOURNÉE 1'!$C$150:$AC$183,24,FALSE))</f>
        <v/>
      </c>
      <c r="DI314" s="7" t="str">
        <f>IF(ISNA(VLOOKUP(DD314,'JOURNÉE 1'!$C$150:$AP$183,35,FALSE)),"",VLOOKUP(DD314,'JOURNÉE 1'!$C$150:$AP$183,35,FALSE))</f>
        <v/>
      </c>
      <c r="DJ314" s="7" t="str">
        <f t="shared" si="114"/>
        <v/>
      </c>
      <c r="DK314" s="7" t="str">
        <f t="shared" si="115"/>
        <v/>
      </c>
      <c r="DL314" s="7" t="str">
        <f t="shared" si="116"/>
        <v/>
      </c>
      <c r="DM314" s="468" t="str">
        <f t="shared" si="117"/>
        <v/>
      </c>
      <c r="DN314" s="7" t="str">
        <f t="shared" si="118"/>
        <v/>
      </c>
      <c r="DO314" s="7"/>
      <c r="DP314" s="7"/>
      <c r="DQ314" s="7"/>
      <c r="DR314" s="11"/>
      <c r="DS314" s="475"/>
      <c r="DT314" s="7"/>
      <c r="DU314" s="7"/>
      <c r="DV314" s="7" t="str">
        <f>IF(DT314="","",IF(DT314=0,"",IF(DT314="AB","",RANK(DT314,$DT$9:$DT$151,1)+COUNTIF($DT$9:DT314,DT314)-1)))</f>
        <v/>
      </c>
      <c r="DW314" s="7"/>
      <c r="DX314" s="7"/>
      <c r="DY314" s="7"/>
      <c r="DZ314" s="7"/>
      <c r="EA314" s="7" t="str">
        <f>IF(DY314="","",IF(DY314=0,"",IF(DY314="AB","",RANK(DY314,$DY$9:$DY$151,1)+COUNTIF($DY$9:DY314,DY314)-1)))</f>
        <v/>
      </c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</row>
    <row r="315" spans="29:163" ht="15.75" customHeight="1" x14ac:dyDescent="0.4">
      <c r="AC315" s="83" t="str">
        <f t="shared" si="119"/>
        <v/>
      </c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882"/>
      <c r="AU315" s="11"/>
      <c r="AV315" s="11"/>
      <c r="AW315" s="11"/>
      <c r="AX315" s="11"/>
      <c r="AY315" s="11"/>
      <c r="AZ315" s="11"/>
      <c r="BA315" s="11"/>
      <c r="BB315" s="11"/>
      <c r="BC315" s="882"/>
      <c r="BD315" s="882"/>
      <c r="BE315" s="11"/>
      <c r="BF315" s="11"/>
      <c r="BG315" s="11"/>
      <c r="BH315" s="7"/>
      <c r="BI315" s="7"/>
      <c r="BJ315" s="7"/>
      <c r="BK315" s="7"/>
      <c r="BL315" s="11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475" t="str">
        <f>IF('JOURNÉE 1'!C315=0,"",'JOURNÉE 1'!C315)</f>
        <v/>
      </c>
      <c r="BZ315" s="7">
        <v>307</v>
      </c>
      <c r="CA315" s="1445" t="s">
        <v>850</v>
      </c>
      <c r="CB315" s="1446">
        <v>6.2</v>
      </c>
      <c r="CC315" s="1447" t="s">
        <v>851</v>
      </c>
      <c r="CD315" s="17" t="s">
        <v>338</v>
      </c>
      <c r="CE315" s="882" t="str">
        <f t="shared" si="111"/>
        <v>MAX1</v>
      </c>
      <c r="CF315" s="878" t="s">
        <v>119</v>
      </c>
      <c r="CG315" s="7"/>
      <c r="CH315" s="94"/>
      <c r="CI315" s="1301" t="str">
        <f>IF(ISNA(VLOOKUP(CA315,'JOURNÉE 1'!$C$10:$AC$257,27,FALSE)),"",VLOOKUP(CA315,'JOURNÉE 1'!$C$10:$AC$257,27,FALSE))</f>
        <v/>
      </c>
      <c r="CJ315" s="465" t="str">
        <f>IF(ISNA(VLOOKUP(CA315,'JOURNÉE 2'!$C$10:$V$259,20,FALSE)),"",VLOOKUP(CA315,'JOURNÉE 2'!$C$10:$V$259,20,FALSE))</f>
        <v/>
      </c>
      <c r="CK315" s="1263" t="str">
        <f t="shared" si="113"/>
        <v/>
      </c>
      <c r="CL315" s="1266" t="s">
        <v>2029</v>
      </c>
      <c r="CM315" s="476" t="s">
        <v>2029</v>
      </c>
      <c r="CN315" s="476" t="s">
        <v>2029</v>
      </c>
      <c r="CO315" s="476" t="s">
        <v>2029</v>
      </c>
      <c r="CP315" s="476"/>
      <c r="CQ315" s="476"/>
      <c r="CR315" s="476"/>
      <c r="CS315" s="476"/>
      <c r="CT315" s="476"/>
      <c r="CU315" s="477"/>
      <c r="CV315" s="476"/>
      <c r="CW315" s="1270"/>
      <c r="CX315" s="11"/>
      <c r="CY315" s="1551"/>
      <c r="CZ315" s="7" t="str">
        <f>IF('JOURNÉE 1'!C160="","",'JOURNÉE 1'!C160)</f>
        <v/>
      </c>
      <c r="DA315" s="7" t="str">
        <f t="shared" si="84"/>
        <v/>
      </c>
      <c r="DB315" s="7" t="str">
        <f>IF('JOURNÉE 1'!AC160="","",'JOURNÉE 1'!AC160)</f>
        <v/>
      </c>
      <c r="DC315" s="7" t="str">
        <f>IF('JOURNÉE 1'!AP160=0,"",'JOURNÉE 1'!AP160)</f>
        <v/>
      </c>
      <c r="DD315" s="17" t="str">
        <f>IF(ISNA(VLOOKUP(BY159,'JOURNÉE 2'!$C$150:$AJ$183,1,FALSE)),"",VLOOKUP(BY159,'JOURNÉE 2'!$C$150:$AJ$183,1,FALSE))</f>
        <v/>
      </c>
      <c r="DE315" s="7" t="str" cm="1">
        <f t="array" ref="DE315">IFERROR(INDEX(DD$305:DD$372,SMALL(IF(FREQUENCY(IF(DD$305:DD$372&lt;&gt;"",MATCH(DD$305:DD$372,DD$305:DD$372,0),""),ROW(DD$305:DD$372)-305)&gt;1,ROW(DD$305:DD$372)-305,""),ROW(A11))),"")</f>
        <v/>
      </c>
      <c r="DF315" s="468" t="str">
        <f t="array" ref="DF315">IF(DE315="","",MIN(IF(CZ$305:CZ$372=$DE315,DB$305:DB$372,"")))</f>
        <v/>
      </c>
      <c r="DG315" s="7" t="str">
        <f t="array" ref="DG315">IF(DF315="","",MIN(IF(CZ$305:CZ$372=$DE315,DC$305:DC$372,"")))</f>
        <v/>
      </c>
      <c r="DH315" s="7" t="str">
        <f>IF(ISNA(VLOOKUP(DD315,'JOURNÉE 1'!$C$150:$AC$183,24,FALSE)),"",VLOOKUP(DD315,'JOURNÉE 1'!$C$150:$AC$183,24,FALSE))</f>
        <v/>
      </c>
      <c r="DI315" s="7" t="str">
        <f>IF(ISNA(VLOOKUP(DD315,'JOURNÉE 1'!$C$150:$AP$183,35,FALSE)),"",VLOOKUP(DD315,'JOURNÉE 1'!$C$150:$AP$183,35,FALSE))</f>
        <v/>
      </c>
      <c r="DJ315" s="7" t="str">
        <f t="shared" si="114"/>
        <v/>
      </c>
      <c r="DK315" s="7" t="str">
        <f t="shared" si="115"/>
        <v/>
      </c>
      <c r="DL315" s="7" t="str">
        <f t="shared" si="116"/>
        <v/>
      </c>
      <c r="DM315" s="468" t="str">
        <f t="shared" si="117"/>
        <v/>
      </c>
      <c r="DN315" s="7" t="str">
        <f t="shared" si="118"/>
        <v/>
      </c>
      <c r="DO315" s="7"/>
      <c r="DP315" s="7"/>
      <c r="DQ315" s="7"/>
      <c r="DR315" s="11"/>
      <c r="DS315" s="475"/>
      <c r="DT315" s="7"/>
      <c r="DU315" s="7"/>
      <c r="DV315" s="7" t="str">
        <f>IF(DT315="","",IF(DT315=0,"",IF(DT315="AB","",RANK(DT315,$DT$9:$DT$151,1)+COUNTIF($DT$9:DT315,DT315)-1)))</f>
        <v/>
      </c>
      <c r="DW315" s="7"/>
      <c r="DX315" s="7"/>
      <c r="DY315" s="7"/>
      <c r="DZ315" s="7"/>
      <c r="EA315" s="7" t="str">
        <f>IF(DY315="","",IF(DY315=0,"",IF(DY315="AB","",RANK(DY315,$DY$9:$DY$151,1)+COUNTIF($DY$9:DY315,DY315)-1)))</f>
        <v/>
      </c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</row>
    <row r="316" spans="29:163" ht="15.75" customHeight="1" x14ac:dyDescent="0.4">
      <c r="AC316" s="83" t="str">
        <f t="shared" si="119"/>
        <v/>
      </c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882"/>
      <c r="AU316" s="11"/>
      <c r="AV316" s="11"/>
      <c r="AW316" s="11"/>
      <c r="AX316" s="11"/>
      <c r="AY316" s="11"/>
      <c r="AZ316" s="11"/>
      <c r="BA316" s="11"/>
      <c r="BB316" s="11"/>
      <c r="BC316" s="882"/>
      <c r="BD316" s="882"/>
      <c r="BE316" s="11"/>
      <c r="BF316" s="11"/>
      <c r="BG316" s="11"/>
      <c r="BH316" s="7"/>
      <c r="BI316" s="7"/>
      <c r="BJ316" s="7"/>
      <c r="BK316" s="7"/>
      <c r="BL316" s="11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475" t="str">
        <f>IF('JOURNÉE 1'!C316=0,"",'JOURNÉE 1'!C316)</f>
        <v/>
      </c>
      <c r="BZ316" s="7">
        <v>308</v>
      </c>
      <c r="CA316" s="1445" t="s">
        <v>852</v>
      </c>
      <c r="CB316" s="1446">
        <v>15.1</v>
      </c>
      <c r="CC316" s="1447" t="s">
        <v>853</v>
      </c>
      <c r="CD316" s="17" t="s">
        <v>338</v>
      </c>
      <c r="CE316" s="882" t="str">
        <f t="shared" si="111"/>
        <v>MAX2</v>
      </c>
      <c r="CF316" s="878" t="s">
        <v>844</v>
      </c>
      <c r="CG316" s="7"/>
      <c r="CH316" s="94"/>
      <c r="CI316" s="1301" t="str">
        <f>IF(ISNA(VLOOKUP(CA316,'JOURNÉE 1'!$C$10:$AC$257,27,FALSE)),"",VLOOKUP(CA316,'JOURNÉE 1'!$C$10:$AC$257,27,FALSE))</f>
        <v/>
      </c>
      <c r="CJ316" s="465" t="str">
        <f>IF(ISNA(VLOOKUP(CA316,'JOURNÉE 2'!$C$10:$V$259,20,FALSE)),"",VLOOKUP(CA316,'JOURNÉE 2'!$C$10:$V$259,20,FALSE))</f>
        <v/>
      </c>
      <c r="CK316" s="1263" t="str">
        <f t="shared" si="113"/>
        <v/>
      </c>
      <c r="CL316" s="1266" t="s">
        <v>2029</v>
      </c>
      <c r="CM316" s="476" t="s">
        <v>2029</v>
      </c>
      <c r="CN316" s="476" t="s">
        <v>2029</v>
      </c>
      <c r="CO316" s="476" t="s">
        <v>2029</v>
      </c>
      <c r="CP316" s="476"/>
      <c r="CQ316" s="476"/>
      <c r="CR316" s="476"/>
      <c r="CS316" s="476"/>
      <c r="CT316" s="476"/>
      <c r="CU316" s="477"/>
      <c r="CV316" s="476"/>
      <c r="CW316" s="1270"/>
      <c r="CX316" s="11"/>
      <c r="CY316" s="1551"/>
      <c r="CZ316" s="7" t="str">
        <f>IF('JOURNÉE 1'!C161="","",'JOURNÉE 1'!C161)</f>
        <v/>
      </c>
      <c r="DA316" s="7" t="str">
        <f t="shared" si="84"/>
        <v/>
      </c>
      <c r="DB316" s="7" t="str">
        <f>IF('JOURNÉE 1'!AC161="","",'JOURNÉE 1'!AC161)</f>
        <v/>
      </c>
      <c r="DC316" s="7" t="str">
        <f>IF('JOURNÉE 1'!AP161=0,"",'JOURNÉE 1'!AP161)</f>
        <v/>
      </c>
      <c r="DD316" s="17" t="str">
        <f>IF(ISNA(VLOOKUP(BY160,'JOURNÉE 2'!$C$150:$AJ$183,1,FALSE)),"",VLOOKUP(BY160,'JOURNÉE 2'!$C$150:$AJ$183,1,FALSE))</f>
        <v/>
      </c>
      <c r="DE316" s="7" t="str" cm="1">
        <f t="array" ref="DE316">IFERROR(INDEX(DD$305:DD$372,SMALL(IF(FREQUENCY(IF(DD$305:DD$372&lt;&gt;"",MATCH(DD$305:DD$372,DD$305:DD$372,0),""),ROW(DD$305:DD$372)-305)&gt;1,ROW(DD$305:DD$372)-305,""),ROW(A12))),"")</f>
        <v/>
      </c>
      <c r="DF316" s="468" t="str">
        <f t="array" ref="DF316">IF(DE316="","",MIN(IF(CZ$305:CZ$372=$DE316,DB$305:DB$372,"")))</f>
        <v/>
      </c>
      <c r="DG316" s="7" t="str">
        <f t="array" ref="DG316">IF(DF316="","",MIN(IF(CZ$305:CZ$372=$DE316,DC$305:DC$372,"")))</f>
        <v/>
      </c>
      <c r="DH316" s="7" t="str">
        <f>IF(ISNA(VLOOKUP(DD316,'JOURNÉE 1'!$C$150:$AC$183,24,FALSE)),"",VLOOKUP(DD316,'JOURNÉE 1'!$C$150:$AC$183,24,FALSE))</f>
        <v/>
      </c>
      <c r="DI316" s="7" t="str">
        <f>IF(ISNA(VLOOKUP(DD316,'JOURNÉE 1'!$C$150:$AP$183,35,FALSE)),"",VLOOKUP(DD316,'JOURNÉE 1'!$C$150:$AP$183,35,FALSE))</f>
        <v/>
      </c>
      <c r="DJ316" s="7" t="str">
        <f t="shared" si="114"/>
        <v/>
      </c>
      <c r="DK316" s="7" t="str">
        <f t="shared" si="115"/>
        <v/>
      </c>
      <c r="DL316" s="7" t="str">
        <f t="shared" si="116"/>
        <v/>
      </c>
      <c r="DM316" s="468" t="str">
        <f t="shared" si="117"/>
        <v/>
      </c>
      <c r="DN316" s="7" t="str">
        <f t="shared" si="118"/>
        <v/>
      </c>
      <c r="DO316" s="7"/>
      <c r="DP316" s="7"/>
      <c r="DQ316" s="7"/>
      <c r="DR316" s="11"/>
      <c r="DS316" s="475"/>
      <c r="DT316" s="7"/>
      <c r="DU316" s="7"/>
      <c r="DV316" s="7" t="str">
        <f>IF(DT316="","",IF(DT316=0,"",IF(DT316="AB","",RANK(DT316,$DT$9:$DT$151,1)+COUNTIF($DT$9:DT316,DT316)-1)))</f>
        <v/>
      </c>
      <c r="DW316" s="7"/>
      <c r="DX316" s="7"/>
      <c r="DY316" s="7"/>
      <c r="DZ316" s="7"/>
      <c r="EA316" s="7" t="str">
        <f>IF(DY316="","",IF(DY316=0,"",IF(DY316="AB","",RANK(DY316,$DY$9:$DY$151,1)+COUNTIF($DY$9:DY316,DY316)-1)))</f>
        <v/>
      </c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</row>
    <row r="317" spans="29:163" ht="15.75" customHeight="1" x14ac:dyDescent="0.4">
      <c r="AC317" s="83" t="str">
        <f t="shared" si="119"/>
        <v/>
      </c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882"/>
      <c r="AU317" s="11"/>
      <c r="AV317" s="11"/>
      <c r="AW317" s="11"/>
      <c r="AX317" s="11"/>
      <c r="AY317" s="11"/>
      <c r="AZ317" s="11"/>
      <c r="BA317" s="11"/>
      <c r="BB317" s="11"/>
      <c r="BC317" s="882"/>
      <c r="BD317" s="882"/>
      <c r="BE317" s="11"/>
      <c r="BF317" s="11"/>
      <c r="BG317" s="11"/>
      <c r="BH317" s="7"/>
      <c r="BI317" s="7"/>
      <c r="BJ317" s="7"/>
      <c r="BK317" s="7"/>
      <c r="BL317" s="11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475" t="str">
        <f>IF('JOURNÉE 1'!C317=0,"",'JOURNÉE 1'!C317)</f>
        <v/>
      </c>
      <c r="BZ317" s="7">
        <v>309</v>
      </c>
      <c r="CA317" s="1445" t="s">
        <v>854</v>
      </c>
      <c r="CB317" s="1446">
        <v>36</v>
      </c>
      <c r="CC317" s="1447" t="s">
        <v>2009</v>
      </c>
      <c r="CD317" s="17" t="s">
        <v>338</v>
      </c>
      <c r="CE317" s="882" t="str">
        <f t="shared" si="111"/>
        <v>MAX3</v>
      </c>
      <c r="CF317" s="878" t="s">
        <v>846</v>
      </c>
      <c r="CG317" s="7"/>
      <c r="CH317" s="94"/>
      <c r="CI317" s="1301" t="str">
        <f>IF(ISNA(VLOOKUP(CA317,'JOURNÉE 1'!$C$10:$AC$257,27,FALSE)),"",VLOOKUP(CA317,'JOURNÉE 1'!$C$10:$AC$257,27,FALSE))</f>
        <v/>
      </c>
      <c r="CJ317" s="465" t="str">
        <f>IF(ISNA(VLOOKUP(CA317,'JOURNÉE 2'!$C$10:$V$259,20,FALSE)),"",VLOOKUP(CA317,'JOURNÉE 2'!$C$10:$V$259,20,FALSE))</f>
        <v/>
      </c>
      <c r="CK317" s="1263" t="str">
        <f t="shared" si="113"/>
        <v/>
      </c>
      <c r="CL317" s="1266" t="s">
        <v>2029</v>
      </c>
      <c r="CM317" s="476" t="s">
        <v>2029</v>
      </c>
      <c r="CN317" s="476" t="s">
        <v>2029</v>
      </c>
      <c r="CO317" s="476" t="s">
        <v>2029</v>
      </c>
      <c r="CP317" s="476"/>
      <c r="CQ317" s="476"/>
      <c r="CR317" s="476"/>
      <c r="CS317" s="476"/>
      <c r="CT317" s="476"/>
      <c r="CU317" s="477"/>
      <c r="CV317" s="476"/>
      <c r="CW317" s="1270"/>
      <c r="CX317" s="11"/>
      <c r="CY317" s="1551"/>
      <c r="CZ317" s="7" t="str">
        <f>IF('JOURNÉE 1'!C162="","",'JOURNÉE 1'!C162)</f>
        <v/>
      </c>
      <c r="DA317" s="7" t="str">
        <f t="shared" si="84"/>
        <v/>
      </c>
      <c r="DB317" s="7" t="str">
        <f>IF('JOURNÉE 1'!AC162="","",'JOURNÉE 1'!AC162)</f>
        <v/>
      </c>
      <c r="DC317" s="7" t="str">
        <f>IF('JOURNÉE 1'!AP162=0,"",'JOURNÉE 1'!AP162)</f>
        <v/>
      </c>
      <c r="DD317" s="17" t="str">
        <f>IF(ISNA(VLOOKUP(BY161,'JOURNÉE 2'!$C$150:$AJ$183,1,FALSE)),"",VLOOKUP(BY161,'JOURNÉE 2'!$C$150:$AJ$183,1,FALSE))</f>
        <v/>
      </c>
      <c r="DE317" s="7" t="str" cm="1">
        <f t="array" ref="DE317">IFERROR(INDEX(DD$305:DD$372,SMALL(IF(FREQUENCY(IF(DD$305:DD$372&lt;&gt;"",MATCH(DD$305:DD$372,DD$305:DD$372,0),""),ROW(DD$305:DD$372)-305)&gt;1,ROW(DD$305:DD$372)-305,""),ROW(A13))),"")</f>
        <v/>
      </c>
      <c r="DF317" s="468" t="str">
        <f t="array" ref="DF317">IF(DE317="","",MIN(IF(CZ$305:CZ$372=$DE317,DB$305:DB$372,"")))</f>
        <v/>
      </c>
      <c r="DG317" s="7" t="str">
        <f t="array" ref="DG317">IF(DF317="","",MIN(IF(CZ$305:CZ$372=$DE317,DC$305:DC$372,"")))</f>
        <v/>
      </c>
      <c r="DH317" s="7" t="str">
        <f>IF(ISNA(VLOOKUP(DD317,'JOURNÉE 1'!$C$150:$AC$183,24,FALSE)),"",VLOOKUP(DD317,'JOURNÉE 1'!$C$150:$AC$183,24,FALSE))</f>
        <v/>
      </c>
      <c r="DI317" s="7" t="str">
        <f>IF(ISNA(VLOOKUP(DD317,'JOURNÉE 1'!$C$150:$AP$183,35,FALSE)),"",VLOOKUP(DD317,'JOURNÉE 1'!$C$150:$AP$183,35,FALSE))</f>
        <v/>
      </c>
      <c r="DJ317" s="7" t="str">
        <f t="shared" si="114"/>
        <v/>
      </c>
      <c r="DK317" s="7" t="str">
        <f t="shared" si="115"/>
        <v/>
      </c>
      <c r="DL317" s="7" t="str">
        <f t="shared" si="116"/>
        <v/>
      </c>
      <c r="DM317" s="468" t="str">
        <f t="shared" si="117"/>
        <v/>
      </c>
      <c r="DN317" s="7" t="str">
        <f t="shared" si="118"/>
        <v/>
      </c>
      <c r="DO317" s="7"/>
      <c r="DP317" s="7"/>
      <c r="DQ317" s="7"/>
      <c r="DR317" s="11"/>
      <c r="DS317" s="475"/>
      <c r="DT317" s="7"/>
      <c r="DU317" s="7"/>
      <c r="DV317" s="7" t="str">
        <f>IF(DT317="","",IF(DT317=0,"",IF(DT317="AB","",RANK(DT317,$DT$9:$DT$151,1)+COUNTIF($DT$9:DT317,DT317)-1)))</f>
        <v/>
      </c>
      <c r="DW317" s="7"/>
      <c r="DX317" s="7"/>
      <c r="DY317" s="7"/>
      <c r="DZ317" s="7"/>
      <c r="EA317" s="7" t="str">
        <f>IF(DY317="","",IF(DY317=0,"",IF(DY317="AB","",RANK(DY317,$DY$9:$DY$151,1)+COUNTIF($DY$9:DY317,DY317)-1)))</f>
        <v/>
      </c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</row>
    <row r="318" spans="29:163" ht="15.75" customHeight="1" x14ac:dyDescent="0.4">
      <c r="AC318" s="83" t="str">
        <f t="shared" si="119"/>
        <v/>
      </c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882"/>
      <c r="AU318" s="11"/>
      <c r="AV318" s="11"/>
      <c r="AW318" s="11"/>
      <c r="AX318" s="11"/>
      <c r="AY318" s="11"/>
      <c r="AZ318" s="11"/>
      <c r="BA318" s="11"/>
      <c r="BB318" s="11"/>
      <c r="BC318" s="882"/>
      <c r="BD318" s="882"/>
      <c r="BE318" s="11"/>
      <c r="BF318" s="11"/>
      <c r="BG318" s="11"/>
      <c r="BH318" s="7"/>
      <c r="BI318" s="7"/>
      <c r="BJ318" s="7"/>
      <c r="BK318" s="7"/>
      <c r="BL318" s="11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475" t="str">
        <f>IF('JOURNÉE 1'!C318=0,"",'JOURNÉE 1'!C318)</f>
        <v/>
      </c>
      <c r="BZ318" s="7">
        <v>310</v>
      </c>
      <c r="CA318" s="1445" t="s">
        <v>855</v>
      </c>
      <c r="CB318" s="1446">
        <v>36</v>
      </c>
      <c r="CC318" s="1447" t="s">
        <v>856</v>
      </c>
      <c r="CD318" s="17" t="s">
        <v>338</v>
      </c>
      <c r="CE318" s="882" t="str">
        <f t="shared" si="111"/>
        <v>MAX3</v>
      </c>
      <c r="CF318" s="878" t="s">
        <v>848</v>
      </c>
      <c r="CG318" s="7"/>
      <c r="CH318" s="94"/>
      <c r="CI318" s="1301" t="str">
        <f>IF(ISNA(VLOOKUP(CA318,'JOURNÉE 1'!$C$10:$AC$257,27,FALSE)),"",VLOOKUP(CA318,'JOURNÉE 1'!$C$10:$AC$257,27,FALSE))</f>
        <v/>
      </c>
      <c r="CJ318" s="465" t="str">
        <f>IF(ISNA(VLOOKUP(CA318,'JOURNÉE 2'!$C$10:$V$259,20,FALSE)),"",VLOOKUP(CA318,'JOURNÉE 2'!$C$10:$V$259,20,FALSE))</f>
        <v/>
      </c>
      <c r="CK318" s="1263" t="str">
        <f t="shared" si="113"/>
        <v/>
      </c>
      <c r="CL318" s="1266" t="s">
        <v>2029</v>
      </c>
      <c r="CM318" s="476" t="s">
        <v>2029</v>
      </c>
      <c r="CN318" s="476" t="s">
        <v>2029</v>
      </c>
      <c r="CO318" s="476" t="s">
        <v>2029</v>
      </c>
      <c r="CP318" s="476"/>
      <c r="CQ318" s="476"/>
      <c r="CR318" s="476"/>
      <c r="CS318" s="476"/>
      <c r="CT318" s="476"/>
      <c r="CU318" s="477"/>
      <c r="CV318" s="476"/>
      <c r="CW318" s="1270"/>
      <c r="CX318" s="11"/>
      <c r="CY318" s="1551"/>
      <c r="CZ318" s="7" t="str">
        <f>IF('JOURNÉE 1'!C163="","",'JOURNÉE 1'!C163)</f>
        <v/>
      </c>
      <c r="DA318" s="7" t="str">
        <f t="shared" si="84"/>
        <v/>
      </c>
      <c r="DB318" s="7" t="str">
        <f>IF('JOURNÉE 1'!AC163="","",'JOURNÉE 1'!AC163)</f>
        <v/>
      </c>
      <c r="DC318" s="7" t="str">
        <f>IF('JOURNÉE 1'!AP163=0,"",'JOURNÉE 1'!AP163)</f>
        <v/>
      </c>
      <c r="DD318" s="17" t="str">
        <f>IF(ISNA(VLOOKUP(BY162,'JOURNÉE 2'!$C$150:$AJ$183,1,FALSE)),"",VLOOKUP(BY162,'JOURNÉE 2'!$C$150:$AJ$183,1,FALSE))</f>
        <v/>
      </c>
      <c r="DE318" s="7" t="str" cm="1">
        <f t="array" ref="DE318">IFERROR(INDEX(DD$305:DD$372,SMALL(IF(FREQUENCY(IF(DD$305:DD$372&lt;&gt;"",MATCH(DD$305:DD$372,DD$305:DD$372,0),""),ROW(DD$305:DD$372)-305)&gt;1,ROW(DD$305:DD$372)-305,""),ROW(A14))),"")</f>
        <v/>
      </c>
      <c r="DF318" s="468" t="str">
        <f t="array" ref="DF318">IF(DE318="","",MIN(IF(CZ$305:CZ$372=$DE318,DB$305:DB$372,"")))</f>
        <v/>
      </c>
      <c r="DG318" s="7" t="str">
        <f t="array" ref="DG318">IF(DF318="","",MIN(IF(CZ$305:CZ$372=$DE318,DC$305:DC$372,"")))</f>
        <v/>
      </c>
      <c r="DH318" s="7" t="str">
        <f>IF(ISNA(VLOOKUP(DD318,'JOURNÉE 1'!$C$150:$AC$183,24,FALSE)),"",VLOOKUP(DD318,'JOURNÉE 1'!$C$150:$AC$183,24,FALSE))</f>
        <v/>
      </c>
      <c r="DI318" s="7" t="str">
        <f>IF(ISNA(VLOOKUP(DD318,'JOURNÉE 1'!$C$150:$AP$183,35,FALSE)),"",VLOOKUP(DD318,'JOURNÉE 1'!$C$150:$AP$183,35,FALSE))</f>
        <v/>
      </c>
      <c r="DJ318" s="7" t="str">
        <f t="shared" si="114"/>
        <v/>
      </c>
      <c r="DK318" s="7" t="str">
        <f t="shared" si="115"/>
        <v/>
      </c>
      <c r="DL318" s="7" t="str">
        <f t="shared" si="116"/>
        <v/>
      </c>
      <c r="DM318" s="468" t="str">
        <f t="shared" si="117"/>
        <v/>
      </c>
      <c r="DN318" s="7" t="str">
        <f t="shared" si="118"/>
        <v/>
      </c>
      <c r="DO318" s="7"/>
      <c r="DP318" s="7"/>
      <c r="DQ318" s="7"/>
      <c r="DR318" s="11"/>
      <c r="DS318" s="475"/>
      <c r="DT318" s="7"/>
      <c r="DU318" s="7"/>
      <c r="DV318" s="7" t="str">
        <f>IF(DT318="","",IF(DT318=0,"",IF(DT318="AB","",RANK(DT318,$DT$9:$DT$151,1)+COUNTIF($DT$9:DT318,DT318)-1)))</f>
        <v/>
      </c>
      <c r="DW318" s="7"/>
      <c r="DX318" s="7"/>
      <c r="DY318" s="7"/>
      <c r="DZ318" s="7"/>
      <c r="EA318" s="7" t="str">
        <f>IF(DY318="","",IF(DY318=0,"",IF(DY318="AB","",RANK(DY318,$DY$9:$DY$151,1)+COUNTIF($DY$9:DY318,DY318)-1)))</f>
        <v/>
      </c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</row>
    <row r="319" spans="29:163" ht="15.75" customHeight="1" x14ac:dyDescent="0.4">
      <c r="AC319" s="83" t="str">
        <f t="shared" si="119"/>
        <v/>
      </c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882"/>
      <c r="AU319" s="11"/>
      <c r="AV319" s="11"/>
      <c r="AW319" s="11"/>
      <c r="AX319" s="11"/>
      <c r="AY319" s="11"/>
      <c r="AZ319" s="11"/>
      <c r="BA319" s="11"/>
      <c r="BB319" s="11"/>
      <c r="BC319" s="882"/>
      <c r="BD319" s="882"/>
      <c r="BE319" s="11"/>
      <c r="BF319" s="11"/>
      <c r="BG319" s="11"/>
      <c r="BH319" s="7"/>
      <c r="BI319" s="7"/>
      <c r="BJ319" s="7"/>
      <c r="BK319" s="7"/>
      <c r="BL319" s="11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475" t="str">
        <f>IF('JOURNÉE 1'!C319=0,"",'JOURNÉE 1'!C319)</f>
        <v/>
      </c>
      <c r="BZ319" s="7">
        <v>311</v>
      </c>
      <c r="CA319" s="1445" t="s">
        <v>166</v>
      </c>
      <c r="CB319" s="1446">
        <v>13.8</v>
      </c>
      <c r="CC319" s="1447" t="s">
        <v>857</v>
      </c>
      <c r="CD319" s="17" t="s">
        <v>338</v>
      </c>
      <c r="CE319" s="882" t="str">
        <f t="shared" si="111"/>
        <v>MAX2</v>
      </c>
      <c r="CF319" s="878" t="s">
        <v>850</v>
      </c>
      <c r="CG319" s="7"/>
      <c r="CH319" s="94"/>
      <c r="CI319" s="1301">
        <f>IF(ISNA(VLOOKUP(CA319,'JOURNÉE 1'!$C$10:$AC$257,27,FALSE)),"",VLOOKUP(CA319,'JOURNÉE 1'!$C$10:$AC$257,27,FALSE))</f>
        <v>99</v>
      </c>
      <c r="CJ319" s="465" t="str">
        <f>IF(ISNA(VLOOKUP(CA319,'JOURNÉE 2'!$C$10:$V$259,20,FALSE)),"",VLOOKUP(CA319,'JOURNÉE 2'!$C$10:$V$259,20,FALSE))</f>
        <v/>
      </c>
      <c r="CK319" s="1263">
        <f t="shared" si="113"/>
        <v>99</v>
      </c>
      <c r="CL319" s="1266" t="s">
        <v>2029</v>
      </c>
      <c r="CM319" s="476" t="s">
        <v>2029</v>
      </c>
      <c r="CN319" s="476" t="s">
        <v>2029</v>
      </c>
      <c r="CO319" s="476">
        <v>99</v>
      </c>
      <c r="CP319" s="476"/>
      <c r="CQ319" s="476"/>
      <c r="CR319" s="476"/>
      <c r="CS319" s="476"/>
      <c r="CT319" s="476"/>
      <c r="CU319" s="477"/>
      <c r="CV319" s="476"/>
      <c r="CW319" s="1270"/>
      <c r="CX319" s="11"/>
      <c r="CY319" s="1551"/>
      <c r="CZ319" s="7" t="str">
        <f>IF('JOURNÉE 1'!C164="","",'JOURNÉE 1'!C164)</f>
        <v/>
      </c>
      <c r="DA319" s="7" t="str">
        <f t="shared" si="84"/>
        <v/>
      </c>
      <c r="DB319" s="1024" t="str">
        <f>IF('JOURNÉE 1'!AC164="","",'JOURNÉE 1'!AC164)</f>
        <v/>
      </c>
      <c r="DC319" s="7" t="str">
        <f>IF('JOURNÉE 1'!AP164=0,"",'JOURNÉE 1'!AP164)</f>
        <v/>
      </c>
      <c r="DD319" s="17" t="str">
        <f>IF(ISNA(VLOOKUP(BY163,'JOURNÉE 2'!$C$150:$AJ$183,1,FALSE)),"",VLOOKUP(BY163,'JOURNÉE 2'!$C$150:$AJ$183,1,FALSE))</f>
        <v/>
      </c>
      <c r="DE319" s="7" t="str" cm="1">
        <f t="array" ref="DE319">IFERROR(INDEX(DD$305:DD$372,SMALL(IF(FREQUENCY(IF(DD$305:DD$372&lt;&gt;"",MATCH(DD$305:DD$372,DD$305:DD$372,0),""),ROW(DD$305:DD$372)-305)&gt;1,ROW(DD$305:DD$372)-305,""),ROW(A15))),"")</f>
        <v/>
      </c>
      <c r="DF319" s="468" t="str">
        <f t="array" ref="DF319">IF(DE319="","",MIN(IF(CZ$305:CZ$372=$DE319,DB$305:DB$372,"")))</f>
        <v/>
      </c>
      <c r="DG319" s="7" t="str">
        <f t="array" ref="DG319">IF(DF319="","",MIN(IF(CZ$305:CZ$372=$DE319,DC$305:DC$372,"")))</f>
        <v/>
      </c>
      <c r="DH319" s="7" t="str">
        <f>IF(ISNA(VLOOKUP(DD319,'JOURNÉE 1'!$C$150:$AC$183,24,FALSE)),"",VLOOKUP(DD319,'JOURNÉE 1'!$C$150:$AC$183,24,FALSE))</f>
        <v/>
      </c>
      <c r="DI319" s="7" t="str">
        <f>IF(ISNA(VLOOKUP(DD319,'JOURNÉE 1'!$C$150:$AP$183,35,FALSE)),"",VLOOKUP(DD319,'JOURNÉE 1'!$C$150:$AP$183,35,FALSE))</f>
        <v/>
      </c>
      <c r="DJ319" s="7" t="str">
        <f t="shared" si="114"/>
        <v/>
      </c>
      <c r="DK319" s="7" t="str">
        <f t="shared" si="115"/>
        <v/>
      </c>
      <c r="DL319" s="7" t="str">
        <f t="shared" si="116"/>
        <v/>
      </c>
      <c r="DM319" s="468" t="str">
        <f t="shared" si="117"/>
        <v/>
      </c>
      <c r="DN319" s="7" t="str">
        <f t="shared" si="118"/>
        <v/>
      </c>
      <c r="DO319" s="7"/>
      <c r="DP319" s="7"/>
      <c r="DQ319" s="7"/>
      <c r="DR319" s="11"/>
      <c r="DS319" s="475"/>
      <c r="DT319" s="7"/>
      <c r="DU319" s="7"/>
      <c r="DV319" s="7" t="str">
        <f>IF(DT319="","",IF(DT319=0,"",IF(DT319="AB","",RANK(DT319,$DT$9:$DT$151,1)+COUNTIF($DT$9:DT319,DT319)-1)))</f>
        <v/>
      </c>
      <c r="DW319" s="7"/>
      <c r="DX319" s="7"/>
      <c r="DY319" s="7"/>
      <c r="DZ319" s="7"/>
      <c r="EA319" s="7" t="str">
        <f>IF(DY319="","",IF(DY319=0,"",IF(DY319="AB","",RANK(DY319,$DY$9:$DY$151,1)+COUNTIF($DY$9:DY319,DY319)-1)))</f>
        <v/>
      </c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</row>
    <row r="320" spans="29:163" ht="15.75" customHeight="1" x14ac:dyDescent="0.4">
      <c r="AC320" s="83" t="str">
        <f t="shared" si="119"/>
        <v/>
      </c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882"/>
      <c r="AU320" s="11"/>
      <c r="AV320" s="11"/>
      <c r="AW320" s="11"/>
      <c r="AX320" s="11"/>
      <c r="AY320" s="11"/>
      <c r="AZ320" s="11"/>
      <c r="BA320" s="11"/>
      <c r="BB320" s="11"/>
      <c r="BC320" s="882"/>
      <c r="BD320" s="882"/>
      <c r="BE320" s="11"/>
      <c r="BF320" s="11"/>
      <c r="BG320" s="11"/>
      <c r="BH320" s="7"/>
      <c r="BI320" s="7"/>
      <c r="BJ320" s="7"/>
      <c r="BK320" s="7"/>
      <c r="BL320" s="11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475" t="str">
        <f>IF('JOURNÉE 1'!C320=0,"",'JOURNÉE 1'!C320)</f>
        <v/>
      </c>
      <c r="BZ320" s="7">
        <v>312</v>
      </c>
      <c r="CA320" s="1445" t="s">
        <v>858</v>
      </c>
      <c r="CB320" s="1446">
        <v>36</v>
      </c>
      <c r="CC320" s="1447" t="s">
        <v>1752</v>
      </c>
      <c r="CD320" s="17" t="s">
        <v>338</v>
      </c>
      <c r="CE320" s="882" t="str">
        <f t="shared" si="111"/>
        <v>MAX3</v>
      </c>
      <c r="CF320" s="878" t="s">
        <v>852</v>
      </c>
      <c r="CG320" s="7"/>
      <c r="CH320" s="94"/>
      <c r="CI320" s="1301" t="str">
        <f>IF(ISNA(VLOOKUP(CA320,'JOURNÉE 1'!$C$10:$AC$257,27,FALSE)),"",VLOOKUP(CA320,'JOURNÉE 1'!$C$10:$AC$257,27,FALSE))</f>
        <v/>
      </c>
      <c r="CJ320" s="465" t="str">
        <f>IF(ISNA(VLOOKUP(CA320,'JOURNÉE 2'!$C$10:$V$259,20,FALSE)),"",VLOOKUP(CA320,'JOURNÉE 2'!$C$10:$V$259,20,FALSE))</f>
        <v/>
      </c>
      <c r="CK320" s="1263" t="str">
        <f t="shared" si="113"/>
        <v/>
      </c>
      <c r="CL320" s="1266" t="s">
        <v>2029</v>
      </c>
      <c r="CM320" s="476" t="s">
        <v>2029</v>
      </c>
      <c r="CN320" s="476" t="s">
        <v>2029</v>
      </c>
      <c r="CO320" s="476" t="s">
        <v>2029</v>
      </c>
      <c r="CP320" s="476"/>
      <c r="CQ320" s="476"/>
      <c r="CR320" s="476"/>
      <c r="CS320" s="476"/>
      <c r="CT320" s="476"/>
      <c r="CU320" s="477"/>
      <c r="CV320" s="476"/>
      <c r="CW320" s="1270"/>
      <c r="CX320" s="11"/>
      <c r="CY320" s="1551"/>
      <c r="CZ320" s="7" t="str">
        <f>IF('JOURNÉE 1'!C165="","",'JOURNÉE 1'!C165)</f>
        <v/>
      </c>
      <c r="DA320" s="7" t="str">
        <f t="shared" si="84"/>
        <v/>
      </c>
      <c r="DB320" s="7" t="str">
        <f>IF('JOURNÉE 1'!AC165="","",'JOURNÉE 1'!AC165)</f>
        <v/>
      </c>
      <c r="DC320" s="7" t="str">
        <f>IF('JOURNÉE 1'!AP165=0,"",'JOURNÉE 1'!AP165)</f>
        <v/>
      </c>
      <c r="DD320" s="17" t="str">
        <f>IF(ISNA(VLOOKUP(BY164,'JOURNÉE 2'!$C$150:$AJ$183,1,FALSE)),"",VLOOKUP(BY164,'JOURNÉE 2'!$C$150:$AJ$183,1,FALSE))</f>
        <v/>
      </c>
      <c r="DE320" s="7" t="str" cm="1">
        <f t="array" ref="DE320">IFERROR(INDEX(DD$305:DD$372,SMALL(IF(FREQUENCY(IF(DD$305:DD$372&lt;&gt;"",MATCH(DD$305:DD$372,DD$305:DD$372,0),""),ROW(DD$305:DD$372)-305)&gt;1,ROW(DD$305:DD$372)-305,""),ROW(A16))),"")</f>
        <v/>
      </c>
      <c r="DF320" s="468" t="str">
        <f t="array" ref="DF320">IF(DE320="","",MIN(IF(CZ$305:CZ$372=$DE320,DB$305:DB$372,"")))</f>
        <v/>
      </c>
      <c r="DG320" s="7" t="str">
        <f t="array" ref="DG320">IF(DF320="","",MIN(IF(CZ$305:CZ$372=$DE320,DC$305:DC$372,"")))</f>
        <v/>
      </c>
      <c r="DH320" s="7" t="str">
        <f>IF(ISNA(VLOOKUP(DD320,'JOURNÉE 1'!$C$150:$AC$183,24,FALSE)),"",VLOOKUP(DD320,'JOURNÉE 1'!$C$150:$AC$183,24,FALSE))</f>
        <v/>
      </c>
      <c r="DI320" s="7" t="str">
        <f>IF(ISNA(VLOOKUP(DD320,'JOURNÉE 1'!$C$150:$AP$183,35,FALSE)),"",VLOOKUP(DD320,'JOURNÉE 1'!$C$150:$AP$183,35,FALSE))</f>
        <v/>
      </c>
      <c r="DJ320" s="7" t="str">
        <f t="shared" si="114"/>
        <v/>
      </c>
      <c r="DK320" s="7" t="str">
        <f t="shared" si="115"/>
        <v/>
      </c>
      <c r="DL320" s="7" t="str">
        <f t="shared" si="116"/>
        <v/>
      </c>
      <c r="DM320" s="468" t="str">
        <f t="shared" si="117"/>
        <v/>
      </c>
      <c r="DN320" s="7" t="str">
        <f t="shared" si="118"/>
        <v/>
      </c>
      <c r="DO320" s="7"/>
      <c r="DP320" s="7"/>
      <c r="DQ320" s="7"/>
      <c r="DR320" s="11"/>
      <c r="DS320" s="475"/>
      <c r="DT320" s="7"/>
      <c r="DU320" s="7"/>
      <c r="DV320" s="7" t="str">
        <f>IF(DT320="","",IF(DT320=0,"",IF(DT320="AB","",RANK(DT320,$DT$9:$DT$151,1)+COUNTIF($DT$9:DT320,DT320)-1)))</f>
        <v/>
      </c>
      <c r="DW320" s="7"/>
      <c r="DX320" s="7"/>
      <c r="DY320" s="7"/>
      <c r="DZ320" s="7"/>
      <c r="EA320" s="7" t="str">
        <f>IF(DY320="","",IF(DY320=0,"",IF(DY320="AB","",RANK(DY320,$DY$9:$DY$151,1)+COUNTIF($DY$9:DY320,DY320)-1)))</f>
        <v/>
      </c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</row>
    <row r="321" spans="29:163" ht="15.75" customHeight="1" x14ac:dyDescent="0.4">
      <c r="AC321" s="83" t="str">
        <f t="shared" si="119"/>
        <v/>
      </c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882"/>
      <c r="AU321" s="11"/>
      <c r="AV321" s="11"/>
      <c r="AW321" s="11"/>
      <c r="AX321" s="11"/>
      <c r="AY321" s="11"/>
      <c r="AZ321" s="11"/>
      <c r="BA321" s="11"/>
      <c r="BB321" s="11"/>
      <c r="BC321" s="882"/>
      <c r="BD321" s="882"/>
      <c r="BE321" s="11"/>
      <c r="BF321" s="11"/>
      <c r="BG321" s="11"/>
      <c r="BH321" s="7"/>
      <c r="BI321" s="7"/>
      <c r="BJ321" s="7"/>
      <c r="BK321" s="7"/>
      <c r="BL321" s="11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475" t="str">
        <f>IF('JOURNÉE 1'!C321=0,"",'JOURNÉE 1'!C321)</f>
        <v/>
      </c>
      <c r="BZ321" s="7">
        <v>313</v>
      </c>
      <c r="CA321" s="1445" t="s">
        <v>859</v>
      </c>
      <c r="CB321" s="1446">
        <v>36</v>
      </c>
      <c r="CC321" s="1447" t="s">
        <v>860</v>
      </c>
      <c r="CD321" s="17" t="s">
        <v>338</v>
      </c>
      <c r="CE321" s="882" t="str">
        <f t="shared" si="111"/>
        <v>MAX3</v>
      </c>
      <c r="CF321" s="878" t="s">
        <v>854</v>
      </c>
      <c r="CG321" s="7"/>
      <c r="CH321" s="94"/>
      <c r="CI321" s="1301" t="str">
        <f>IF(ISNA(VLOOKUP(CA321,'JOURNÉE 1'!$C$10:$AC$257,27,FALSE)),"",VLOOKUP(CA321,'JOURNÉE 1'!$C$10:$AC$257,27,FALSE))</f>
        <v/>
      </c>
      <c r="CJ321" s="465" t="str">
        <f>IF(ISNA(VLOOKUP(CA321,'JOURNÉE 2'!$C$10:$V$259,20,FALSE)),"",VLOOKUP(CA321,'JOURNÉE 2'!$C$10:$V$259,20,FALSE))</f>
        <v/>
      </c>
      <c r="CK321" s="1263" t="str">
        <f t="shared" si="113"/>
        <v/>
      </c>
      <c r="CL321" s="1266" t="s">
        <v>2029</v>
      </c>
      <c r="CM321" s="476" t="s">
        <v>2029</v>
      </c>
      <c r="CN321" s="476" t="s">
        <v>2029</v>
      </c>
      <c r="CO321" s="476" t="s">
        <v>2029</v>
      </c>
      <c r="CP321" s="476"/>
      <c r="CQ321" s="476"/>
      <c r="CR321" s="476"/>
      <c r="CS321" s="476"/>
      <c r="CT321" s="476"/>
      <c r="CU321" s="477"/>
      <c r="CV321" s="476"/>
      <c r="CW321" s="1270"/>
      <c r="CX321" s="11"/>
      <c r="CY321" s="1551"/>
      <c r="CZ321" s="7" t="str">
        <f>IF('JOURNÉE 1'!C166="","",'JOURNÉE 1'!C166)</f>
        <v/>
      </c>
      <c r="DA321" s="7" t="str">
        <f t="shared" si="84"/>
        <v/>
      </c>
      <c r="DB321" s="7" t="str">
        <f>IF('JOURNÉE 1'!AC166="","",'JOURNÉE 1'!AC166)</f>
        <v/>
      </c>
      <c r="DC321" s="7" t="str">
        <f>IF('JOURNÉE 1'!AP166=0,"",'JOURNÉE 1'!AP166)</f>
        <v/>
      </c>
      <c r="DD321" s="17" t="str">
        <f>IF(ISNA(VLOOKUP(BY165,'JOURNÉE 2'!$C$150:$AJ$183,1,FALSE)),"",VLOOKUP(BY165,'JOURNÉE 2'!$C$150:$AJ$183,1,FALSE))</f>
        <v/>
      </c>
      <c r="DE321" s="7" t="str" cm="1">
        <f t="array" ref="DE321">IFERROR(INDEX(DD$305:DD$372,SMALL(IF(FREQUENCY(IF(DD$305:DD$372&lt;&gt;"",MATCH(DD$305:DD$372,DD$305:DD$372,0),""),ROW(DD$305:DD$372)-305)&gt;1,ROW(DD$305:DD$372)-305,""),ROW(A17))),"")</f>
        <v/>
      </c>
      <c r="DF321" s="468" t="str">
        <f t="array" ref="DF321">IF(DE321="","",MIN(IF(CZ$305:CZ$372=$DE321,DB$305:DB$372,"")))</f>
        <v/>
      </c>
      <c r="DG321" s="7" t="str">
        <f t="array" ref="DG321">IF(DF321="","",MIN(IF(CZ$305:CZ$372=$DE321,DC$305:DC$372,"")))</f>
        <v/>
      </c>
      <c r="DH321" s="7" t="str">
        <f>IF(ISNA(VLOOKUP(DD321,'JOURNÉE 1'!$C$150:$AC$183,24,FALSE)),"",VLOOKUP(DD321,'JOURNÉE 1'!$C$150:$AC$183,24,FALSE))</f>
        <v/>
      </c>
      <c r="DI321" s="7" t="str">
        <f>IF(ISNA(VLOOKUP(DD321,'JOURNÉE 1'!$C$150:$AP$183,35,FALSE)),"",VLOOKUP(DD321,'JOURNÉE 1'!$C$150:$AP$183,35,FALSE))</f>
        <v/>
      </c>
      <c r="DJ321" s="7" t="str">
        <f t="shared" si="114"/>
        <v/>
      </c>
      <c r="DK321" s="7" t="str">
        <f t="shared" si="115"/>
        <v/>
      </c>
      <c r="DL321" s="7" t="str">
        <f t="shared" si="116"/>
        <v/>
      </c>
      <c r="DM321" s="468" t="str">
        <f t="shared" si="117"/>
        <v/>
      </c>
      <c r="DN321" s="7" t="str">
        <f t="shared" si="118"/>
        <v/>
      </c>
      <c r="DO321" s="7"/>
      <c r="DP321" s="7"/>
      <c r="DQ321" s="7"/>
      <c r="DR321" s="11"/>
      <c r="DS321" s="475"/>
      <c r="DT321" s="7"/>
      <c r="DU321" s="7"/>
      <c r="DV321" s="7" t="str">
        <f>IF(DT321="","",IF(DT321=0,"",IF(DT321="AB","",RANK(DT321,$DT$9:$DT$151,1)+COUNTIF($DT$9:DT321,DT321)-1)))</f>
        <v/>
      </c>
      <c r="DW321" s="7"/>
      <c r="DX321" s="7"/>
      <c r="DY321" s="7"/>
      <c r="DZ321" s="7"/>
      <c r="EA321" s="7" t="str">
        <f>IF(DY321="","",IF(DY321=0,"",IF(DY321="AB","",RANK(DY321,$DY$9:$DY$151,1)+COUNTIF($DY$9:DY321,DY321)-1)))</f>
        <v/>
      </c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</row>
    <row r="322" spans="29:163" ht="15.75" customHeight="1" x14ac:dyDescent="0.4">
      <c r="AC322" s="83">
        <f t="shared" si="119"/>
        <v>86</v>
      </c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882"/>
      <c r="AU322" s="11"/>
      <c r="AV322" s="11"/>
      <c r="AW322" s="11"/>
      <c r="AX322" s="11"/>
      <c r="AY322" s="11"/>
      <c r="AZ322" s="11"/>
      <c r="BA322" s="11"/>
      <c r="BB322" s="11"/>
      <c r="BC322" s="882"/>
      <c r="BD322" s="882"/>
      <c r="BE322" s="11"/>
      <c r="BF322" s="11"/>
      <c r="BG322" s="11"/>
      <c r="BH322" s="7"/>
      <c r="BI322" s="7"/>
      <c r="BJ322" s="7"/>
      <c r="BK322" s="7"/>
      <c r="BL322" s="11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475" t="str">
        <f>IF('JOURNÉE 1'!C322=0,"",'JOURNÉE 1'!C322)</f>
        <v/>
      </c>
      <c r="BZ322" s="7">
        <v>314</v>
      </c>
      <c r="CA322" s="1445" t="s">
        <v>861</v>
      </c>
      <c r="CB322" s="1446">
        <v>8.1999999999999993</v>
      </c>
      <c r="CC322" s="1447" t="s">
        <v>862</v>
      </c>
      <c r="CD322" s="17" t="s">
        <v>338</v>
      </c>
      <c r="CE322" s="882" t="str">
        <f t="shared" si="111"/>
        <v>MAX1</v>
      </c>
      <c r="CF322" s="878" t="s">
        <v>855</v>
      </c>
      <c r="CG322" s="7"/>
      <c r="CH322" s="94"/>
      <c r="CI322" s="1301" t="str">
        <f>IF(ISNA(VLOOKUP(CA322,'JOURNÉE 1'!$C$10:$AC$257,27,FALSE)),"",VLOOKUP(CA322,'JOURNÉE 1'!$C$10:$AC$257,27,FALSE))</f>
        <v/>
      </c>
      <c r="CJ322" s="465" t="str">
        <f>IF(ISNA(VLOOKUP(CA322,'JOURNÉE 2'!$C$10:$V$259,20,FALSE)),"",VLOOKUP(CA322,'JOURNÉE 2'!$C$10:$V$259,20,FALSE))</f>
        <v/>
      </c>
      <c r="CK322" s="1263" t="str">
        <f t="shared" si="113"/>
        <v/>
      </c>
      <c r="CL322" s="1266">
        <v>80</v>
      </c>
      <c r="CM322" s="476">
        <v>75</v>
      </c>
      <c r="CN322" s="476">
        <v>89</v>
      </c>
      <c r="CO322" s="476" t="s">
        <v>2029</v>
      </c>
      <c r="CP322" s="476"/>
      <c r="CQ322" s="476"/>
      <c r="CR322" s="476"/>
      <c r="CS322" s="476"/>
      <c r="CT322" s="476"/>
      <c r="CU322" s="477"/>
      <c r="CV322" s="476"/>
      <c r="CW322" s="1270"/>
      <c r="CX322" s="11"/>
      <c r="CY322" s="1551"/>
      <c r="CZ322" s="7" t="str">
        <f>IF('JOURNÉE 1'!C167="","",'JOURNÉE 1'!C167)</f>
        <v/>
      </c>
      <c r="DA322" s="7" t="str">
        <f t="shared" si="84"/>
        <v/>
      </c>
      <c r="DB322" s="7" t="str">
        <f>IF('JOURNÉE 1'!AC167="","",'JOURNÉE 1'!AC167)</f>
        <v/>
      </c>
      <c r="DC322" s="7" t="str">
        <f>IF('JOURNÉE 1'!AP167=0,"",'JOURNÉE 1'!AP167)</f>
        <v/>
      </c>
      <c r="DD322" s="17" t="str">
        <f>IF(ISNA(VLOOKUP(BY166,'JOURNÉE 2'!$C$150:$AJ$183,1,FALSE)),"",VLOOKUP(BY166,'JOURNÉE 2'!$C$150:$AJ$183,1,FALSE))</f>
        <v/>
      </c>
      <c r="DE322" s="7" t="str" cm="1">
        <f t="array" ref="DE322">IFERROR(INDEX(DD$305:DD$372,SMALL(IF(FREQUENCY(IF(DD$305:DD$372&lt;&gt;"",MATCH(DD$305:DD$372,DD$305:DD$372,0),""),ROW(DD$305:DD$372)-305)&gt;1,ROW(DD$305:DD$372)-305,""),ROW(A18))),"")</f>
        <v/>
      </c>
      <c r="DF322" s="468" t="str">
        <f t="array" ref="DF322">IF(DE322="","",MIN(IF(CZ$305:CZ$372=$DE322,DB$305:DB$372,"")))</f>
        <v/>
      </c>
      <c r="DG322" s="7" t="str">
        <f t="array" ref="DG322">IF(DF322="","",MIN(IF(CZ$305:CZ$372=$DE322,DC$305:DC$372,"")))</f>
        <v/>
      </c>
      <c r="DH322" s="7" t="str">
        <f>IF(ISNA(VLOOKUP(DD322,'JOURNÉE 1'!$C$150:$AC$183,24,FALSE)),"",VLOOKUP(DD322,'JOURNÉE 1'!$C$150:$AC$183,24,FALSE))</f>
        <v/>
      </c>
      <c r="DI322" s="7" t="str">
        <f>IF(ISNA(VLOOKUP(DD322,'JOURNÉE 1'!$C$150:$AP$183,35,FALSE)),"",VLOOKUP(DD322,'JOURNÉE 1'!$C$150:$AP$183,35,FALSE))</f>
        <v/>
      </c>
      <c r="DJ322" s="7" t="str">
        <f t="shared" si="114"/>
        <v/>
      </c>
      <c r="DK322" s="7" t="str">
        <f t="shared" si="115"/>
        <v/>
      </c>
      <c r="DL322" s="7" t="str">
        <f t="shared" si="116"/>
        <v/>
      </c>
      <c r="DM322" s="468" t="str">
        <f t="shared" si="117"/>
        <v/>
      </c>
      <c r="DN322" s="7" t="str">
        <f t="shared" si="118"/>
        <v/>
      </c>
      <c r="DO322" s="7"/>
      <c r="DP322" s="7"/>
      <c r="DQ322" s="7"/>
      <c r="DR322" s="11"/>
      <c r="DS322" s="475"/>
      <c r="DT322" s="7"/>
      <c r="DU322" s="7"/>
      <c r="DV322" s="7" t="str">
        <f>IF(DT322="","",IF(DT322=0,"",IF(DT322="AB","",RANK(DT322,$DT$9:$DT$151,1)+COUNTIF($DT$9:DT322,DT322)-1)))</f>
        <v/>
      </c>
      <c r="DW322" s="7"/>
      <c r="DX322" s="7"/>
      <c r="DY322" s="7"/>
      <c r="DZ322" s="7"/>
      <c r="EA322" s="7" t="str">
        <f>IF(DY322="","",IF(DY322=0,"",IF(DY322="AB","",RANK(DY322,$DY$9:$DY$151,1)+COUNTIF($DY$9:DY322,DY322)-1)))</f>
        <v/>
      </c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</row>
    <row r="323" spans="29:163" ht="15.75" customHeight="1" x14ac:dyDescent="0.4">
      <c r="AC323" s="83">
        <f t="shared" si="119"/>
        <v>83</v>
      </c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882"/>
      <c r="AU323" s="11"/>
      <c r="AV323" s="11"/>
      <c r="AW323" s="11"/>
      <c r="AX323" s="11"/>
      <c r="AY323" s="11"/>
      <c r="AZ323" s="11"/>
      <c r="BA323" s="11"/>
      <c r="BB323" s="11"/>
      <c r="BC323" s="882"/>
      <c r="BD323" s="882"/>
      <c r="BE323" s="11"/>
      <c r="BF323" s="11"/>
      <c r="BG323" s="11"/>
      <c r="BH323" s="7"/>
      <c r="BI323" s="7"/>
      <c r="BJ323" s="7"/>
      <c r="BK323" s="7"/>
      <c r="BL323" s="11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475" t="str">
        <f>IF('JOURNÉE 1'!C323=0,"",'JOURNÉE 1'!C323)</f>
        <v/>
      </c>
      <c r="BZ323" s="7">
        <v>315</v>
      </c>
      <c r="CA323" s="1445" t="s">
        <v>863</v>
      </c>
      <c r="CB323" s="1446">
        <v>12.4</v>
      </c>
      <c r="CC323" s="1447" t="s">
        <v>864</v>
      </c>
      <c r="CD323" s="17" t="s">
        <v>338</v>
      </c>
      <c r="CE323" s="882" t="str">
        <f t="shared" si="111"/>
        <v>MAX2</v>
      </c>
      <c r="CF323" s="878" t="s">
        <v>166</v>
      </c>
      <c r="CG323" s="7"/>
      <c r="CH323" s="94"/>
      <c r="CI323" s="1301" t="str">
        <f>IF(ISNA(VLOOKUP(CA323,'JOURNÉE 1'!$C$10:$AC$257,27,FALSE)),"",VLOOKUP(CA323,'JOURNÉE 1'!$C$10:$AC$257,27,FALSE))</f>
        <v/>
      </c>
      <c r="CJ323" s="465" t="str">
        <f>IF(ISNA(VLOOKUP(CA323,'JOURNÉE 2'!$C$10:$V$259,20,FALSE)),"",VLOOKUP(CA323,'JOURNÉE 2'!$C$10:$V$259,20,FALSE))</f>
        <v/>
      </c>
      <c r="CK323" s="1263" t="str">
        <f t="shared" si="113"/>
        <v/>
      </c>
      <c r="CL323" s="1266">
        <v>86</v>
      </c>
      <c r="CM323" s="476">
        <v>85</v>
      </c>
      <c r="CN323" s="476">
        <v>88</v>
      </c>
      <c r="CO323" s="476" t="s">
        <v>2029</v>
      </c>
      <c r="CP323" s="476"/>
      <c r="CQ323" s="476"/>
      <c r="CR323" s="476"/>
      <c r="CS323" s="476"/>
      <c r="CT323" s="476"/>
      <c r="CU323" s="477"/>
      <c r="CV323" s="476"/>
      <c r="CW323" s="1270"/>
      <c r="CX323" s="11"/>
      <c r="CY323" s="1551"/>
      <c r="CZ323" s="7" t="str">
        <f>IF('JOURNÉE 1'!C168="","",'JOURNÉE 1'!C168)</f>
        <v/>
      </c>
      <c r="DA323" s="7" t="str">
        <f t="shared" si="84"/>
        <v/>
      </c>
      <c r="DB323" s="7" t="str">
        <f>IF('JOURNÉE 1'!AC168="","",'JOURNÉE 1'!AC168)</f>
        <v/>
      </c>
      <c r="DC323" s="7" t="str">
        <f>IF('JOURNÉE 1'!AP168=0,"",'JOURNÉE 1'!AP168)</f>
        <v/>
      </c>
      <c r="DD323" s="17" t="str">
        <f>IF(ISNA(VLOOKUP(BY167,'JOURNÉE 2'!$C$150:$AJ$183,1,FALSE)),"",VLOOKUP(BY167,'JOURNÉE 2'!$C$150:$AJ$183,1,FALSE))</f>
        <v/>
      </c>
      <c r="DE323" s="7" t="str" cm="1">
        <f t="array" ref="DE323">IFERROR(INDEX(DD$305:DD$372,SMALL(IF(FREQUENCY(IF(DD$305:DD$372&lt;&gt;"",MATCH(DD$305:DD$372,DD$305:DD$372,0),""),ROW(DD$305:DD$372)-305)&gt;1,ROW(DD$305:DD$372)-305,""),ROW(A19))),"")</f>
        <v/>
      </c>
      <c r="DF323" s="468" t="str">
        <f t="array" ref="DF323">IF(DE323="","",MIN(IF(CZ$305:CZ$372=$DE323,DB$305:DB$372,"")))</f>
        <v/>
      </c>
      <c r="DG323" s="7" t="str">
        <f t="array" ref="DG323">IF(DF323="","",MIN(IF(CZ$305:CZ$372=$DE323,DC$305:DC$372,"")))</f>
        <v/>
      </c>
      <c r="DH323" s="7" t="str">
        <f>IF(ISNA(VLOOKUP(DD323,'JOURNÉE 1'!$C$150:$AC$183,24,FALSE)),"",VLOOKUP(DD323,'JOURNÉE 1'!$C$150:$AC$183,24,FALSE))</f>
        <v/>
      </c>
      <c r="DI323" s="7" t="str">
        <f>IF(ISNA(VLOOKUP(DD323,'JOURNÉE 1'!$C$150:$AP$183,35,FALSE)),"",VLOOKUP(DD323,'JOURNÉE 1'!$C$150:$AP$183,35,FALSE))</f>
        <v/>
      </c>
      <c r="DJ323" s="7" t="str">
        <f t="shared" si="114"/>
        <v/>
      </c>
      <c r="DK323" s="7" t="str">
        <f t="shared" si="115"/>
        <v/>
      </c>
      <c r="DL323" s="7" t="str">
        <f t="shared" si="116"/>
        <v/>
      </c>
      <c r="DM323" s="468" t="str">
        <f t="shared" si="117"/>
        <v/>
      </c>
      <c r="DN323" s="7" t="str">
        <f t="shared" si="118"/>
        <v/>
      </c>
      <c r="DO323" s="7"/>
      <c r="DP323" s="7"/>
      <c r="DQ323" s="7"/>
      <c r="DR323" s="11"/>
      <c r="DS323" s="475"/>
      <c r="DT323" s="7"/>
      <c r="DU323" s="7"/>
      <c r="DV323" s="7" t="str">
        <f>IF(DT323="","",IF(DT323=0,"",IF(DT323="AB","",RANK(DT323,$DT$9:$DT$151,1)+COUNTIF($DT$9:DT323,DT323)-1)))</f>
        <v/>
      </c>
      <c r="DW323" s="7"/>
      <c r="DX323" s="7"/>
      <c r="DY323" s="7"/>
      <c r="DZ323" s="7"/>
      <c r="EA323" s="7" t="str">
        <f>IF(DY323="","",IF(DY323=0,"",IF(DY323="AB","",RANK(DY323,$DY$9:$DY$151,1)+COUNTIF($DY$9:DY323,DY323)-1)))</f>
        <v/>
      </c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</row>
    <row r="324" spans="29:163" ht="15.75" customHeight="1" x14ac:dyDescent="0.4">
      <c r="AC324" s="83" t="str">
        <f t="shared" si="119"/>
        <v/>
      </c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882"/>
      <c r="AU324" s="11"/>
      <c r="AV324" s="11"/>
      <c r="AW324" s="11"/>
      <c r="AX324" s="11"/>
      <c r="AY324" s="11"/>
      <c r="AZ324" s="11"/>
      <c r="BA324" s="11"/>
      <c r="BB324" s="11"/>
      <c r="BC324" s="882"/>
      <c r="BD324" s="882"/>
      <c r="BE324" s="11"/>
      <c r="BF324" s="11"/>
      <c r="BG324" s="11"/>
      <c r="BH324" s="7"/>
      <c r="BI324" s="7"/>
      <c r="BJ324" s="7"/>
      <c r="BK324" s="7"/>
      <c r="BL324" s="11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475" t="str">
        <f>IF('JOURNÉE 1'!C324=0,"",'JOURNÉE 1'!C324)</f>
        <v/>
      </c>
      <c r="BZ324" s="7">
        <v>316</v>
      </c>
      <c r="CA324" s="1445" t="s">
        <v>865</v>
      </c>
      <c r="CB324" s="1446">
        <v>36</v>
      </c>
      <c r="CC324" s="1447" t="s">
        <v>866</v>
      </c>
      <c r="CD324" s="17" t="s">
        <v>338</v>
      </c>
      <c r="CE324" s="882" t="str">
        <f t="shared" si="111"/>
        <v>MAX3</v>
      </c>
      <c r="CF324" s="878" t="s">
        <v>858</v>
      </c>
      <c r="CG324" s="7"/>
      <c r="CH324" s="94"/>
      <c r="CI324" s="1301" t="str">
        <f>IF(ISNA(VLOOKUP(CA324,'JOURNÉE 1'!$C$10:$AC$257,27,FALSE)),"",VLOOKUP(CA324,'JOURNÉE 1'!$C$10:$AC$257,27,FALSE))</f>
        <v/>
      </c>
      <c r="CJ324" s="465" t="str">
        <f>IF(ISNA(VLOOKUP(CA324,'JOURNÉE 2'!$C$10:$V$259,20,FALSE)),"",VLOOKUP(CA324,'JOURNÉE 2'!$C$10:$V$259,20,FALSE))</f>
        <v/>
      </c>
      <c r="CK324" s="1263" t="str">
        <f t="shared" si="113"/>
        <v/>
      </c>
      <c r="CL324" s="1266" t="s">
        <v>2029</v>
      </c>
      <c r="CM324" s="476" t="s">
        <v>2029</v>
      </c>
      <c r="CN324" s="476" t="s">
        <v>2029</v>
      </c>
      <c r="CO324" s="476" t="s">
        <v>2029</v>
      </c>
      <c r="CP324" s="476"/>
      <c r="CQ324" s="476"/>
      <c r="CR324" s="476"/>
      <c r="CS324" s="476"/>
      <c r="CT324" s="476"/>
      <c r="CU324" s="477"/>
      <c r="CV324" s="476"/>
      <c r="CW324" s="1270"/>
      <c r="CX324" s="11"/>
      <c r="CY324" s="1551"/>
      <c r="CZ324" s="7" t="str">
        <f>IF('JOURNÉE 1'!C169="","",'JOURNÉE 1'!C169)</f>
        <v/>
      </c>
      <c r="DA324" s="7" t="str">
        <f t="shared" si="84"/>
        <v/>
      </c>
      <c r="DB324" s="7" t="str">
        <f>IF('JOURNÉE 1'!AC169="","",'JOURNÉE 1'!AC169)</f>
        <v/>
      </c>
      <c r="DC324" s="7" t="str">
        <f>IF('JOURNÉE 1'!AP169=0,"",'JOURNÉE 1'!AP169)</f>
        <v/>
      </c>
      <c r="DD324" s="17" t="str">
        <f>IF(ISNA(VLOOKUP(BY168,'JOURNÉE 2'!$C$150:$AJ$183,1,FALSE)),"",VLOOKUP(BY168,'JOURNÉE 2'!$C$150:$AJ$183,1,FALSE))</f>
        <v/>
      </c>
      <c r="DE324" s="7" t="str" cm="1">
        <f t="array" ref="DE324">IFERROR(INDEX(DD$305:DD$372,SMALL(IF(FREQUENCY(IF(DD$305:DD$372&lt;&gt;"",MATCH(DD$305:DD$372,DD$305:DD$372,0),""),ROW(DD$305:DD$372)-305)&gt;1,ROW(DD$305:DD$372)-305,""),ROW(A20))),"")</f>
        <v/>
      </c>
      <c r="DF324" s="468" t="str">
        <f t="array" ref="DF324">IF(DE324="","",MIN(IF(CZ$305:CZ$372=$DE324,DB$305:DB$372,"")))</f>
        <v/>
      </c>
      <c r="DG324" s="7" t="str">
        <f t="array" ref="DG324">IF(DF324="","",MIN(IF(CZ$305:CZ$372=$DE324,DC$305:DC$372,"")))</f>
        <v/>
      </c>
      <c r="DH324" s="7" t="str">
        <f>IF(ISNA(VLOOKUP(DD324,'JOURNÉE 1'!$C$150:$AC$183,24,FALSE)),"",VLOOKUP(DD324,'JOURNÉE 1'!$C$150:$AC$183,24,FALSE))</f>
        <v/>
      </c>
      <c r="DI324" s="7" t="str">
        <f>IF(ISNA(VLOOKUP(DD324,'JOURNÉE 1'!$C$150:$AP$183,35,FALSE)),"",VLOOKUP(DD324,'JOURNÉE 1'!$C$150:$AP$183,35,FALSE))</f>
        <v/>
      </c>
      <c r="DJ324" s="7" t="str">
        <f t="shared" si="114"/>
        <v/>
      </c>
      <c r="DK324" s="7" t="str">
        <f t="shared" si="115"/>
        <v/>
      </c>
      <c r="DL324" s="7" t="str">
        <f t="shared" si="116"/>
        <v/>
      </c>
      <c r="DM324" s="468" t="str">
        <f t="shared" si="117"/>
        <v/>
      </c>
      <c r="DN324" s="7" t="str">
        <f t="shared" si="118"/>
        <v/>
      </c>
      <c r="DO324" s="7"/>
      <c r="DP324" s="7"/>
      <c r="DQ324" s="7"/>
      <c r="DR324" s="11"/>
      <c r="DS324" s="475"/>
      <c r="DT324" s="7"/>
      <c r="DU324" s="7"/>
      <c r="DV324" s="7" t="str">
        <f>IF(DT324="","",IF(DT324=0,"",IF(DT324="AB","",RANK(DT324,$DT$9:$DT$151,1)+COUNTIF($DT$9:DT324,DT324)-1)))</f>
        <v/>
      </c>
      <c r="DW324" s="7"/>
      <c r="DX324" s="7"/>
      <c r="DY324" s="7"/>
      <c r="DZ324" s="7"/>
      <c r="EA324" s="7" t="str">
        <f>IF(DY324="","",IF(DY324=0,"",IF(DY324="AB","",RANK(DY324,$DY$9:$DY$151,1)+COUNTIF($DY$9:DY324,DY324)-1)))</f>
        <v/>
      </c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</row>
    <row r="325" spans="29:163" ht="15.75" customHeight="1" x14ac:dyDescent="0.4">
      <c r="AC325" s="83" t="str">
        <f t="shared" si="119"/>
        <v/>
      </c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882"/>
      <c r="AU325" s="11"/>
      <c r="AV325" s="11"/>
      <c r="AW325" s="11"/>
      <c r="AX325" s="11"/>
      <c r="AY325" s="11"/>
      <c r="AZ325" s="11"/>
      <c r="BA325" s="11"/>
      <c r="BB325" s="11"/>
      <c r="BC325" s="882"/>
      <c r="BD325" s="882"/>
      <c r="BE325" s="11"/>
      <c r="BF325" s="11"/>
      <c r="BG325" s="11"/>
      <c r="BH325" s="7"/>
      <c r="BI325" s="7"/>
      <c r="BJ325" s="7"/>
      <c r="BK325" s="7"/>
      <c r="BL325" s="11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475" t="str">
        <f>IF('JOURNÉE 1'!C325=0,"",'JOURNÉE 1'!C325)</f>
        <v/>
      </c>
      <c r="BZ325" s="7">
        <v>317</v>
      </c>
      <c r="CA325" s="1445" t="s">
        <v>867</v>
      </c>
      <c r="CB325" s="1446">
        <v>12.2</v>
      </c>
      <c r="CC325" s="1447" t="s">
        <v>868</v>
      </c>
      <c r="CD325" s="17" t="s">
        <v>338</v>
      </c>
      <c r="CE325" s="882" t="str">
        <f t="shared" si="111"/>
        <v>MAX2</v>
      </c>
      <c r="CF325" s="878" t="s">
        <v>859</v>
      </c>
      <c r="CG325" s="7"/>
      <c r="CH325" s="94"/>
      <c r="CI325" s="1301" t="str">
        <f>IF(ISNA(VLOOKUP(CA325,'JOURNÉE 1'!$C$10:$AC$257,27,FALSE)),"",VLOOKUP(CA325,'JOURNÉE 1'!$C$10:$AC$257,27,FALSE))</f>
        <v/>
      </c>
      <c r="CJ325" s="465" t="str">
        <f>IF(ISNA(VLOOKUP(CA325,'JOURNÉE 2'!$C$10:$V$259,20,FALSE)),"",VLOOKUP(CA325,'JOURNÉE 2'!$C$10:$V$259,20,FALSE))</f>
        <v/>
      </c>
      <c r="CK325" s="1263" t="str">
        <f t="shared" si="113"/>
        <v/>
      </c>
      <c r="CL325" s="1266" t="s">
        <v>2029</v>
      </c>
      <c r="CM325" s="476" t="s">
        <v>2029</v>
      </c>
      <c r="CN325" s="476" t="s">
        <v>2029</v>
      </c>
      <c r="CO325" s="476" t="s">
        <v>2029</v>
      </c>
      <c r="CP325" s="476"/>
      <c r="CQ325" s="476"/>
      <c r="CR325" s="476"/>
      <c r="CS325" s="476"/>
      <c r="CT325" s="476"/>
      <c r="CU325" s="477"/>
      <c r="CV325" s="476"/>
      <c r="CW325" s="1270"/>
      <c r="CX325" s="11"/>
      <c r="CY325" s="1551"/>
      <c r="CZ325" s="7" t="str">
        <f>IF('JOURNÉE 1'!C170="","",'JOURNÉE 1'!C170)</f>
        <v/>
      </c>
      <c r="DA325" s="7" t="str">
        <f t="shared" si="84"/>
        <v/>
      </c>
      <c r="DB325" s="7" t="str">
        <f>IF('JOURNÉE 1'!AC170="","",'JOURNÉE 1'!AC170)</f>
        <v/>
      </c>
      <c r="DC325" s="7" t="str">
        <f>IF('JOURNÉE 1'!AP170=0,"",'JOURNÉE 1'!AP170)</f>
        <v/>
      </c>
      <c r="DD325" s="17" t="str">
        <f>IF(ISNA(VLOOKUP(BY169,'JOURNÉE 2'!$C$150:$AJ$183,1,FALSE)),"",VLOOKUP(BY169,'JOURNÉE 2'!$C$150:$AJ$183,1,FALSE))</f>
        <v/>
      </c>
      <c r="DE325" s="7" t="str" cm="1">
        <f t="array" ref="DE325">IFERROR(INDEX(DD$305:DD$372,SMALL(IF(FREQUENCY(IF(DD$305:DD$372&lt;&gt;"",MATCH(DD$305:DD$372,DD$305:DD$372,0),""),ROW(DD$305:DD$372)-305)&gt;1,ROW(DD$305:DD$372)-305,""),ROW(A21))),"")</f>
        <v/>
      </c>
      <c r="DF325" s="468" t="str">
        <f t="array" ref="DF325">IF(DE325="","",MIN(IF(CZ$305:CZ$372=$DE325,DB$305:DB$372,"")))</f>
        <v/>
      </c>
      <c r="DG325" s="7" t="str">
        <f t="array" ref="DG325">IF(DF325="","",MIN(IF(CZ$305:CZ$372=$DE325,DC$305:DC$372,"")))</f>
        <v/>
      </c>
      <c r="DH325" s="7" t="str">
        <f>IF(ISNA(VLOOKUP(DD325,'JOURNÉE 1'!$C$150:$AC$183,24,FALSE)),"",VLOOKUP(DD325,'JOURNÉE 1'!$C$150:$AC$183,24,FALSE))</f>
        <v/>
      </c>
      <c r="DI325" s="7" t="str">
        <f>IF(ISNA(VLOOKUP(DD325,'JOURNÉE 1'!$C$150:$AP$183,35,FALSE)),"",VLOOKUP(DD325,'JOURNÉE 1'!$C$150:$AP$183,35,FALSE))</f>
        <v/>
      </c>
      <c r="DJ325" s="7" t="str">
        <f t="shared" si="114"/>
        <v/>
      </c>
      <c r="DK325" s="7" t="str">
        <f t="shared" si="115"/>
        <v/>
      </c>
      <c r="DL325" s="7" t="str">
        <f t="shared" si="116"/>
        <v/>
      </c>
      <c r="DM325" s="468" t="str">
        <f t="shared" si="117"/>
        <v/>
      </c>
      <c r="DN325" s="7" t="str">
        <f t="shared" si="118"/>
        <v/>
      </c>
      <c r="DO325" s="7"/>
      <c r="DP325" s="7"/>
      <c r="DQ325" s="7"/>
      <c r="DR325" s="11"/>
      <c r="DS325" s="475"/>
      <c r="DT325" s="7"/>
      <c r="DU325" s="7"/>
      <c r="DV325" s="7" t="str">
        <f>IF(DT325="","",IF(DT325=0,"",IF(DT325="AB","",RANK(DT325,$DT$9:$DT$151,1)+COUNTIF($DT$9:DT325,DT325)-1)))</f>
        <v/>
      </c>
      <c r="DW325" s="7"/>
      <c r="DX325" s="7"/>
      <c r="DY325" s="7"/>
      <c r="DZ325" s="7"/>
      <c r="EA325" s="7" t="str">
        <f>IF(DY325="","",IF(DY325=0,"",IF(DY325="AB","",RANK(DY325,$DY$9:$DY$151,1)+COUNTIF($DY$9:DY325,DY325)-1)))</f>
        <v/>
      </c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</row>
    <row r="326" spans="29:163" ht="15.75" customHeight="1" x14ac:dyDescent="0.4">
      <c r="AC326" s="83">
        <f t="shared" si="119"/>
        <v>71</v>
      </c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882"/>
      <c r="AU326" s="11"/>
      <c r="AV326" s="11"/>
      <c r="AW326" s="11"/>
      <c r="AX326" s="11"/>
      <c r="AY326" s="11"/>
      <c r="AZ326" s="11"/>
      <c r="BA326" s="11"/>
      <c r="BB326" s="11"/>
      <c r="BC326" s="882"/>
      <c r="BD326" s="882"/>
      <c r="BE326" s="11"/>
      <c r="BF326" s="11"/>
      <c r="BG326" s="11"/>
      <c r="BH326" s="7"/>
      <c r="BI326" s="7"/>
      <c r="BJ326" s="7"/>
      <c r="BK326" s="7"/>
      <c r="BL326" s="11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475" t="str">
        <f>IF('JOURNÉE 1'!C326=0,"",'JOURNÉE 1'!C326)</f>
        <v/>
      </c>
      <c r="BZ326" s="7">
        <v>318</v>
      </c>
      <c r="CA326" s="1445" t="s">
        <v>869</v>
      </c>
      <c r="CB326" s="1446">
        <v>36</v>
      </c>
      <c r="CC326" s="1447" t="s">
        <v>870</v>
      </c>
      <c r="CD326" s="17" t="s">
        <v>338</v>
      </c>
      <c r="CE326" s="882" t="str">
        <f t="shared" si="111"/>
        <v>MAX3</v>
      </c>
      <c r="CF326" s="878" t="s">
        <v>861</v>
      </c>
      <c r="CG326" s="7"/>
      <c r="CH326" s="94"/>
      <c r="CI326" s="1301" t="str">
        <f>IF(ISNA(VLOOKUP(CA326,'JOURNÉE 1'!$C$10:$AC$257,27,FALSE)),"",VLOOKUP(CA326,'JOURNÉE 1'!$C$10:$AC$257,27,FALSE))</f>
        <v/>
      </c>
      <c r="CJ326" s="465" t="str">
        <f>IF(ISNA(VLOOKUP(CA326,'JOURNÉE 2'!$C$10:$V$259,20,FALSE)),"",VLOOKUP(CA326,'JOURNÉE 2'!$C$10:$V$259,20,FALSE))</f>
        <v/>
      </c>
      <c r="CK326" s="1263" t="str">
        <f t="shared" si="113"/>
        <v/>
      </c>
      <c r="CL326" s="1266" t="s">
        <v>2029</v>
      </c>
      <c r="CM326" s="476" t="s">
        <v>2029</v>
      </c>
      <c r="CN326" s="476" t="s">
        <v>2029</v>
      </c>
      <c r="CO326" s="476" t="s">
        <v>2029</v>
      </c>
      <c r="CP326" s="476"/>
      <c r="CQ326" s="476"/>
      <c r="CR326" s="476"/>
      <c r="CS326" s="476"/>
      <c r="CT326" s="476"/>
      <c r="CU326" s="477"/>
      <c r="CV326" s="476"/>
      <c r="CW326" s="1270"/>
      <c r="CX326" s="11"/>
      <c r="CY326" s="1551"/>
      <c r="CZ326" s="7" t="str">
        <f>IF('JOURNÉE 1'!C171="","",'JOURNÉE 1'!C171)</f>
        <v/>
      </c>
      <c r="DA326" s="7" t="str">
        <f t="shared" si="84"/>
        <v/>
      </c>
      <c r="DB326" s="7" t="str">
        <f>IF('JOURNÉE 1'!AC171="","",'JOURNÉE 1'!AC171)</f>
        <v/>
      </c>
      <c r="DC326" s="7" t="str">
        <f>IF('JOURNÉE 1'!AP171=0,"",'JOURNÉE 1'!AP171)</f>
        <v/>
      </c>
      <c r="DD326" s="17" t="str">
        <f>IF(ISNA(VLOOKUP(BY170,'JOURNÉE 2'!$C$150:$AJ$183,1,FALSE)),"",VLOOKUP(BY170,'JOURNÉE 2'!$C$150:$AJ$183,1,FALSE))</f>
        <v/>
      </c>
      <c r="DE326" s="7" t="str" cm="1">
        <f t="array" ref="DE326">IFERROR(INDEX(DD$305:DD$372,SMALL(IF(FREQUENCY(IF(DD$305:DD$372&lt;&gt;"",MATCH(DD$305:DD$372,DD$305:DD$372,0),""),ROW(DD$305:DD$372)-305)&gt;1,ROW(DD$305:DD$372)-305,""),ROW(A22))),"")</f>
        <v/>
      </c>
      <c r="DF326" s="468" t="str">
        <f t="array" ref="DF326">IF(DE326="","",MIN(IF(CZ$305:CZ$372=$DE326,DB$305:DB$372,"")))</f>
        <v/>
      </c>
      <c r="DG326" s="7" t="str">
        <f t="array" ref="DG326">IF(DF326="","",MIN(IF(CZ$305:CZ$372=$DE326,DC$305:DC$372,"")))</f>
        <v/>
      </c>
      <c r="DH326" s="7" t="str">
        <f>IF(ISNA(VLOOKUP(DD326,'JOURNÉE 1'!$C$150:$AC$183,24,FALSE)),"",VLOOKUP(DD326,'JOURNÉE 1'!$C$150:$AC$183,24,FALSE))</f>
        <v/>
      </c>
      <c r="DI326" s="7" t="str">
        <f>IF(ISNA(VLOOKUP(DD326,'JOURNÉE 1'!$C$150:$AP$183,35,FALSE)),"",VLOOKUP(DD326,'JOURNÉE 1'!$C$150:$AP$183,35,FALSE))</f>
        <v/>
      </c>
      <c r="DJ326" s="7" t="str">
        <f t="shared" si="114"/>
        <v/>
      </c>
      <c r="DK326" s="7" t="str">
        <f t="shared" si="115"/>
        <v/>
      </c>
      <c r="DL326" s="7" t="str">
        <f t="shared" si="116"/>
        <v/>
      </c>
      <c r="DM326" s="468" t="str">
        <f t="shared" si="117"/>
        <v/>
      </c>
      <c r="DN326" s="7" t="str">
        <f t="shared" si="118"/>
        <v/>
      </c>
      <c r="DO326" s="7"/>
      <c r="DP326" s="7"/>
      <c r="DQ326" s="7"/>
      <c r="DR326" s="11"/>
      <c r="DS326" s="475"/>
      <c r="DT326" s="7"/>
      <c r="DU326" s="7"/>
      <c r="DV326" s="7" t="str">
        <f>IF(DT326="","",IF(DT326=0,"",IF(DT326="AB","",RANK(DT326,$DT$9:$DT$151,1)+COUNTIF($DT$9:DT326,DT326)-1)))</f>
        <v/>
      </c>
      <c r="DW326" s="7"/>
      <c r="DX326" s="7"/>
      <c r="DY326" s="7"/>
      <c r="DZ326" s="7"/>
      <c r="EA326" s="7" t="str">
        <f>IF(DY326="","",IF(DY326=0,"",IF(DY326="AB","",RANK(DY326,$DY$9:$DY$151,1)+COUNTIF($DY$9:DY326,DY326)-1)))</f>
        <v/>
      </c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</row>
    <row r="327" spans="29:163" ht="15.75" customHeight="1" x14ac:dyDescent="0.4">
      <c r="AC327" s="83">
        <f t="shared" si="119"/>
        <v>80</v>
      </c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882"/>
      <c r="AU327" s="11"/>
      <c r="AV327" s="11"/>
      <c r="AW327" s="11"/>
      <c r="AX327" s="11"/>
      <c r="AY327" s="11"/>
      <c r="AZ327" s="11"/>
      <c r="BA327" s="11"/>
      <c r="BB327" s="11"/>
      <c r="BC327" s="882"/>
      <c r="BD327" s="882"/>
      <c r="BE327" s="11"/>
      <c r="BF327" s="11"/>
      <c r="BG327" s="11"/>
      <c r="BH327" s="7"/>
      <c r="BI327" s="7"/>
      <c r="BJ327" s="7"/>
      <c r="BK327" s="7"/>
      <c r="BL327" s="11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475" t="str">
        <f>IF('JOURNÉE 1'!C327=0,"",'JOURNÉE 1'!C327)</f>
        <v/>
      </c>
      <c r="BZ327" s="7">
        <v>319</v>
      </c>
      <c r="CA327" s="1445" t="s">
        <v>871</v>
      </c>
      <c r="CB327" s="1446">
        <v>36</v>
      </c>
      <c r="CC327" s="1447" t="s">
        <v>872</v>
      </c>
      <c r="CD327" s="17" t="s">
        <v>338</v>
      </c>
      <c r="CE327" s="882" t="str">
        <f t="shared" si="111"/>
        <v>MAX3</v>
      </c>
      <c r="CF327" s="878" t="s">
        <v>863</v>
      </c>
      <c r="CG327" s="7"/>
      <c r="CH327" s="94"/>
      <c r="CI327" s="1301" t="str">
        <f>IF(ISNA(VLOOKUP(CA327,'JOURNÉE 1'!$C$10:$AC$257,27,FALSE)),"",VLOOKUP(CA327,'JOURNÉE 1'!$C$10:$AC$257,27,FALSE))</f>
        <v/>
      </c>
      <c r="CJ327" s="465" t="str">
        <f>IF(ISNA(VLOOKUP(CA327,'JOURNÉE 2'!$C$10:$V$259,20,FALSE)),"",VLOOKUP(CA327,'JOURNÉE 2'!$C$10:$V$259,20,FALSE))</f>
        <v/>
      </c>
      <c r="CK327" s="1263" t="str">
        <f t="shared" si="113"/>
        <v/>
      </c>
      <c r="CL327" s="1266" t="s">
        <v>2029</v>
      </c>
      <c r="CM327" s="476" t="s">
        <v>2029</v>
      </c>
      <c r="CN327" s="476" t="s">
        <v>2029</v>
      </c>
      <c r="CO327" s="476" t="s">
        <v>2029</v>
      </c>
      <c r="CP327" s="476"/>
      <c r="CQ327" s="476"/>
      <c r="CR327" s="476"/>
      <c r="CS327" s="476"/>
      <c r="CT327" s="476"/>
      <c r="CU327" s="477"/>
      <c r="CV327" s="476"/>
      <c r="CW327" s="1270"/>
      <c r="CX327" s="11"/>
      <c r="CY327" s="1551"/>
      <c r="CZ327" s="7" t="str">
        <f>IF('JOURNÉE 1'!C172="","",'JOURNÉE 1'!C172)</f>
        <v/>
      </c>
      <c r="DA327" s="7" t="str">
        <f t="shared" si="84"/>
        <v/>
      </c>
      <c r="DB327" s="7" t="str">
        <f>IF('JOURNÉE 1'!AC172="","",'JOURNÉE 1'!AC172)</f>
        <v/>
      </c>
      <c r="DC327" s="7" t="str">
        <f>IF('JOURNÉE 1'!AP172=0,"",'JOURNÉE 1'!AP172)</f>
        <v/>
      </c>
      <c r="DD327" s="17" t="str">
        <f>IF(ISNA(VLOOKUP(BY171,'JOURNÉE 2'!$C$150:$AJ$183,1,FALSE)),"",VLOOKUP(BY171,'JOURNÉE 2'!$C$150:$AJ$183,1,FALSE))</f>
        <v/>
      </c>
      <c r="DE327" s="7" t="str" cm="1">
        <f t="array" ref="DE327">IFERROR(INDEX(DD$305:DD$372,SMALL(IF(FREQUENCY(IF(DD$305:DD$372&lt;&gt;"",MATCH(DD$305:DD$372,DD$305:DD$372,0),""),ROW(DD$305:DD$372)-305)&gt;1,ROW(DD$305:DD$372)-305,""),ROW(A23))),"")</f>
        <v/>
      </c>
      <c r="DF327" s="468" t="str">
        <f t="array" ref="DF327">IF(DE327="","",MIN(IF(CZ$305:CZ$372=$DE327,DB$305:DB$372,"")))</f>
        <v/>
      </c>
      <c r="DG327" s="7" t="str">
        <f t="array" ref="DG327">IF(DF327="","",MIN(IF(CZ$305:CZ$372=$DE327,DC$305:DC$372,"")))</f>
        <v/>
      </c>
      <c r="DH327" s="7" t="str">
        <f>IF(ISNA(VLOOKUP(DD327,'JOURNÉE 1'!$C$150:$AC$183,24,FALSE)),"",VLOOKUP(DD327,'JOURNÉE 1'!$C$150:$AC$183,24,FALSE))</f>
        <v/>
      </c>
      <c r="DI327" s="7" t="str">
        <f>IF(ISNA(VLOOKUP(DD327,'JOURNÉE 1'!$C$150:$AP$183,35,FALSE)),"",VLOOKUP(DD327,'JOURNÉE 1'!$C$150:$AP$183,35,FALSE))</f>
        <v/>
      </c>
      <c r="DJ327" s="7" t="str">
        <f t="shared" si="114"/>
        <v/>
      </c>
      <c r="DK327" s="7" t="str">
        <f t="shared" si="115"/>
        <v/>
      </c>
      <c r="DL327" s="7" t="str">
        <f t="shared" si="116"/>
        <v/>
      </c>
      <c r="DM327" s="468" t="str">
        <f t="shared" si="117"/>
        <v/>
      </c>
      <c r="DN327" s="7" t="str">
        <f t="shared" si="118"/>
        <v/>
      </c>
      <c r="DO327" s="7"/>
      <c r="DP327" s="7"/>
      <c r="DQ327" s="7"/>
      <c r="DR327" s="11"/>
      <c r="DS327" s="475"/>
      <c r="DT327" s="7"/>
      <c r="DU327" s="7"/>
      <c r="DV327" s="7" t="str">
        <f>IF(DT327="","",IF(DT327=0,"",IF(DT327="AB","",RANK(DT327,$DT$9:$DT$151,1)+COUNTIF($DT$9:DT327,DT327)-1)))</f>
        <v/>
      </c>
      <c r="DW327" s="7"/>
      <c r="DX327" s="7"/>
      <c r="DY327" s="7"/>
      <c r="DZ327" s="7"/>
      <c r="EA327" s="7" t="str">
        <f>IF(DY327="","",IF(DY327=0,"",IF(DY327="AB","",RANK(DY327,$DY$9:$DY$151,1)+COUNTIF($DY$9:DY327,DY327)-1)))</f>
        <v/>
      </c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</row>
    <row r="328" spans="29:163" ht="15.75" customHeight="1" x14ac:dyDescent="0.4">
      <c r="AC328" s="83" t="str">
        <f t="shared" si="119"/>
        <v/>
      </c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882"/>
      <c r="AU328" s="11"/>
      <c r="AV328" s="11"/>
      <c r="AW328" s="11"/>
      <c r="AX328" s="11"/>
      <c r="AY328" s="11"/>
      <c r="AZ328" s="11"/>
      <c r="BA328" s="11"/>
      <c r="BB328" s="11"/>
      <c r="BC328" s="882"/>
      <c r="BD328" s="882"/>
      <c r="BE328" s="11"/>
      <c r="BF328" s="11"/>
      <c r="BG328" s="11"/>
      <c r="BH328" s="7"/>
      <c r="BI328" s="7"/>
      <c r="BJ328" s="7"/>
      <c r="BK328" s="7"/>
      <c r="BL328" s="11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475" t="str">
        <f>IF('JOURNÉE 1'!C328=0,"",'JOURNÉE 1'!C328)</f>
        <v/>
      </c>
      <c r="BZ328" s="7">
        <v>320</v>
      </c>
      <c r="CA328" s="1445" t="s">
        <v>873</v>
      </c>
      <c r="CB328" s="1446">
        <v>15.1</v>
      </c>
      <c r="CC328" s="1447" t="s">
        <v>874</v>
      </c>
      <c r="CD328" s="17" t="s">
        <v>338</v>
      </c>
      <c r="CE328" s="882" t="str">
        <f t="shared" si="111"/>
        <v>MAX2</v>
      </c>
      <c r="CF328" s="878" t="s">
        <v>865</v>
      </c>
      <c r="CG328" s="7"/>
      <c r="CH328" s="94"/>
      <c r="CI328" s="1301" t="str">
        <f>IF(ISNA(VLOOKUP(CA328,'JOURNÉE 1'!$C$10:$AC$257,27,FALSE)),"",VLOOKUP(CA328,'JOURNÉE 1'!$C$10:$AC$257,27,FALSE))</f>
        <v/>
      </c>
      <c r="CJ328" s="465" t="str">
        <f>IF(ISNA(VLOOKUP(CA328,'JOURNÉE 2'!$C$10:$V$259,20,FALSE)),"",VLOOKUP(CA328,'JOURNÉE 2'!$C$10:$V$259,20,FALSE))</f>
        <v/>
      </c>
      <c r="CK328" s="1263" t="str">
        <f t="shared" si="113"/>
        <v/>
      </c>
      <c r="CL328" s="1266" t="s">
        <v>2029</v>
      </c>
      <c r="CM328" s="476" t="s">
        <v>2029</v>
      </c>
      <c r="CN328" s="476" t="s">
        <v>2029</v>
      </c>
      <c r="CO328" s="476" t="s">
        <v>2029</v>
      </c>
      <c r="CP328" s="476"/>
      <c r="CQ328" s="476"/>
      <c r="CR328" s="476"/>
      <c r="CS328" s="476"/>
      <c r="CT328" s="476"/>
      <c r="CU328" s="477"/>
      <c r="CV328" s="476"/>
      <c r="CW328" s="1270"/>
      <c r="CX328" s="11"/>
      <c r="CY328" s="1551"/>
      <c r="CZ328" s="7" t="str">
        <f>IF('JOURNÉE 1'!C173="","",'JOURNÉE 1'!C173)</f>
        <v/>
      </c>
      <c r="DA328" s="7" t="str">
        <f t="shared" si="84"/>
        <v/>
      </c>
      <c r="DB328" s="7" t="str">
        <f>IF('JOURNÉE 1'!AC173="","",'JOURNÉE 1'!AC173)</f>
        <v/>
      </c>
      <c r="DC328" s="7" t="str">
        <f>IF('JOURNÉE 1'!AP173=0,"",'JOURNÉE 1'!AP173)</f>
        <v/>
      </c>
      <c r="DD328" s="17" t="str">
        <f>IF(ISNA(VLOOKUP(BY172,'JOURNÉE 2'!$C$150:$AJ$183,1,FALSE)),"",VLOOKUP(BY172,'JOURNÉE 2'!$C$150:$AJ$183,1,FALSE))</f>
        <v/>
      </c>
      <c r="DE328" s="7" t="str" cm="1">
        <f t="array" ref="DE328">IFERROR(INDEX(DD$305:DD$372,SMALL(IF(FREQUENCY(IF(DD$305:DD$372&lt;&gt;"",MATCH(DD$305:DD$372,DD$305:DD$372,0),""),ROW(DD$305:DD$372)-305)&gt;1,ROW(DD$305:DD$372)-305,""),ROW(A24))),"")</f>
        <v/>
      </c>
      <c r="DF328" s="468" t="str">
        <f t="array" ref="DF328">IF(DE328="","",MIN(IF(CZ$305:CZ$372=$DE328,DB$305:DB$372,"")))</f>
        <v/>
      </c>
      <c r="DG328" s="7" t="str">
        <f t="array" ref="DG328">IF(DF328="","",MIN(IF(CZ$305:CZ$372=$DE328,DC$305:DC$372,"")))</f>
        <v/>
      </c>
      <c r="DH328" s="7" t="str">
        <f>IF(ISNA(VLOOKUP(DD328,'JOURNÉE 1'!$C$150:$AC$183,24,FALSE)),"",VLOOKUP(DD328,'JOURNÉE 1'!$C$150:$AC$183,24,FALSE))</f>
        <v/>
      </c>
      <c r="DI328" s="7" t="str">
        <f>IF(ISNA(VLOOKUP(DD328,'JOURNÉE 1'!$C$150:$AP$183,35,FALSE)),"",VLOOKUP(DD328,'JOURNÉE 1'!$C$150:$AP$183,35,FALSE))</f>
        <v/>
      </c>
      <c r="DJ328" s="7" t="str">
        <f t="shared" si="114"/>
        <v/>
      </c>
      <c r="DK328" s="7" t="str">
        <f t="shared" si="115"/>
        <v/>
      </c>
      <c r="DL328" s="7" t="str">
        <f t="shared" si="116"/>
        <v/>
      </c>
      <c r="DM328" s="468" t="str">
        <f t="shared" si="117"/>
        <v/>
      </c>
      <c r="DN328" s="7" t="str">
        <f t="shared" si="118"/>
        <v/>
      </c>
      <c r="DO328" s="7"/>
      <c r="DP328" s="7"/>
      <c r="DQ328" s="7"/>
      <c r="DR328" s="11"/>
      <c r="DS328" s="475"/>
      <c r="DT328" s="7"/>
      <c r="DU328" s="7"/>
      <c r="DV328" s="7" t="str">
        <f>IF(DT328="","",IF(DT328=0,"",IF(DT328="AB","",RANK(DT328,$DT$9:$DT$151,1)+COUNTIF($DT$9:DT328,DT328)-1)))</f>
        <v/>
      </c>
      <c r="DW328" s="7"/>
      <c r="DX328" s="7"/>
      <c r="DY328" s="7"/>
      <c r="DZ328" s="7"/>
      <c r="EA328" s="7" t="str">
        <f>IF(DY328="","",IF(DY328=0,"",IF(DY328="AB","",RANK(DY328,$DY$9:$DY$151,1)+COUNTIF($DY$9:DY328,DY328)-1)))</f>
        <v/>
      </c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</row>
    <row r="329" spans="29:163" ht="15.75" customHeight="1" x14ac:dyDescent="0.4">
      <c r="AC329" s="83" t="str">
        <f t="shared" ref="AC329:AC360" si="120">IF(AD112="","",AD112)</f>
        <v/>
      </c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882"/>
      <c r="AU329" s="11"/>
      <c r="AV329" s="11"/>
      <c r="AW329" s="11"/>
      <c r="AX329" s="11"/>
      <c r="AY329" s="11"/>
      <c r="AZ329" s="11"/>
      <c r="BA329" s="11"/>
      <c r="BB329" s="11"/>
      <c r="BC329" s="882"/>
      <c r="BD329" s="882"/>
      <c r="BE329" s="11"/>
      <c r="BF329" s="11"/>
      <c r="BG329" s="11"/>
      <c r="BH329" s="7"/>
      <c r="BI329" s="7"/>
      <c r="BJ329" s="7"/>
      <c r="BK329" s="7"/>
      <c r="BL329" s="11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475" t="str">
        <f>IF('JOURNÉE 1'!C329=0,"",'JOURNÉE 1'!C329)</f>
        <v/>
      </c>
      <c r="BZ329" s="7">
        <v>321</v>
      </c>
      <c r="CA329" s="1447" t="s">
        <v>875</v>
      </c>
      <c r="CB329" s="1446">
        <v>36</v>
      </c>
      <c r="CC329" s="1447" t="s">
        <v>1762</v>
      </c>
      <c r="CD329" s="17" t="s">
        <v>338</v>
      </c>
      <c r="CE329" s="882" t="str">
        <f t="shared" ref="CE329:CE392" si="121">IF(CB329="","",IF(CB329&lt;=9.9,"MAX1",IF(AND(CB329&gt;9.9,CB329&lt;=23.9),"MAX2",IF(CB329&gt;23.9,"MAX3",""))))</f>
        <v>MAX3</v>
      </c>
      <c r="CF329" s="878" t="s">
        <v>867</v>
      </c>
      <c r="CG329" s="7"/>
      <c r="CH329" s="94"/>
      <c r="CI329" s="1301" t="str">
        <f>IF(ISNA(VLOOKUP(CA329,'JOURNÉE 1'!$C$10:$AC$257,27,FALSE)),"",VLOOKUP(CA329,'JOURNÉE 1'!$C$10:$AC$257,27,FALSE))</f>
        <v/>
      </c>
      <c r="CJ329" s="465" t="str">
        <f>IF(ISNA(VLOOKUP(CA329,'JOURNÉE 2'!$C$10:$V$259,20,FALSE)),"",VLOOKUP(CA329,'JOURNÉE 2'!$C$10:$V$259,20,FALSE))</f>
        <v/>
      </c>
      <c r="CK329" s="1263" t="str">
        <f t="shared" si="113"/>
        <v/>
      </c>
      <c r="CL329" s="1266" t="s">
        <v>2029</v>
      </c>
      <c r="CM329" s="476" t="s">
        <v>2029</v>
      </c>
      <c r="CN329" s="476" t="s">
        <v>2029</v>
      </c>
      <c r="CO329" s="476" t="s">
        <v>2029</v>
      </c>
      <c r="CP329" s="476"/>
      <c r="CQ329" s="476"/>
      <c r="CR329" s="476"/>
      <c r="CS329" s="476"/>
      <c r="CT329" s="476"/>
      <c r="CU329" s="477"/>
      <c r="CV329" s="476"/>
      <c r="CW329" s="1270"/>
      <c r="CX329" s="11"/>
      <c r="CY329" s="1551"/>
      <c r="CZ329" s="7" t="str">
        <f>IF('JOURNÉE 1'!C174="","",'JOURNÉE 1'!C174)</f>
        <v/>
      </c>
      <c r="DA329" s="7" t="str">
        <f t="shared" si="84"/>
        <v/>
      </c>
      <c r="DB329" s="7" t="str">
        <f>IF('JOURNÉE 1'!AC174="","",'JOURNÉE 1'!AC174)</f>
        <v/>
      </c>
      <c r="DC329" s="7" t="str">
        <f>IF('JOURNÉE 1'!AP174=0,"",'JOURNÉE 1'!AP174)</f>
        <v/>
      </c>
      <c r="DD329" s="17" t="str">
        <f>IF(ISNA(VLOOKUP(BY173,'JOURNÉE 2'!$C$150:$AJ$183,1,FALSE)),"",VLOOKUP(BY173,'JOURNÉE 2'!$C$150:$AJ$183,1,FALSE))</f>
        <v/>
      </c>
      <c r="DE329" s="7" t="str" cm="1">
        <f t="array" ref="DE329">IFERROR(INDEX(DD$305:DD$372,SMALL(IF(FREQUENCY(IF(DD$305:DD$372&lt;&gt;"",MATCH(DD$305:DD$372,DD$305:DD$372,0),""),ROW(DD$305:DD$372)-305)&gt;1,ROW(DD$305:DD$372)-305,""),ROW(A25))),"")</f>
        <v/>
      </c>
      <c r="DF329" s="468" t="str">
        <f t="array" ref="DF329">IF(DE329="","",MIN(IF(CZ$305:CZ$372=$DE329,DB$305:DB$372,"")))</f>
        <v/>
      </c>
      <c r="DG329" s="7" t="str">
        <f t="array" ref="DG329">IF(DF329="","",MIN(IF(CZ$305:CZ$372=$DE329,DC$305:DC$372,"")))</f>
        <v/>
      </c>
      <c r="DH329" s="7" t="str">
        <f>IF(ISNA(VLOOKUP(DD329,'JOURNÉE 1'!$C$150:$AC$183,24,FALSE)),"",VLOOKUP(DD329,'JOURNÉE 1'!$C$150:$AC$183,24,FALSE))</f>
        <v/>
      </c>
      <c r="DI329" s="7" t="str">
        <f>IF(ISNA(VLOOKUP(DD329,'JOURNÉE 1'!$C$150:$AP$183,35,FALSE)),"",VLOOKUP(DD329,'JOURNÉE 1'!$C$150:$AP$183,35,FALSE))</f>
        <v/>
      </c>
      <c r="DJ329" s="7" t="str">
        <f t="shared" si="114"/>
        <v/>
      </c>
      <c r="DK329" s="7" t="str">
        <f t="shared" si="115"/>
        <v/>
      </c>
      <c r="DL329" s="7" t="str">
        <f t="shared" si="116"/>
        <v/>
      </c>
      <c r="DM329" s="468" t="str">
        <f t="shared" si="117"/>
        <v/>
      </c>
      <c r="DN329" s="7" t="str">
        <f t="shared" si="118"/>
        <v/>
      </c>
      <c r="DO329" s="7"/>
      <c r="DP329" s="7"/>
      <c r="DQ329" s="7"/>
      <c r="DR329" s="11"/>
      <c r="DS329" s="475"/>
      <c r="DT329" s="7"/>
      <c r="DU329" s="7"/>
      <c r="DV329" s="7" t="str">
        <f>IF(DT329="","",IF(DT329=0,"",IF(DT329="AB","",RANK(DT329,$DT$9:$DT$151,1)+COUNTIF($DT$9:DT329,DT329)-1)))</f>
        <v/>
      </c>
      <c r="DW329" s="7"/>
      <c r="DX329" s="7"/>
      <c r="DY329" s="7"/>
      <c r="DZ329" s="7"/>
      <c r="EA329" s="7" t="str">
        <f>IF(DY329="","",IF(DY329=0,"",IF(DY329="AB","",RANK(DY329,$DY$9:$DY$151,1)+COUNTIF($DY$9:DY329,DY329)-1)))</f>
        <v/>
      </c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</row>
    <row r="330" spans="29:163" ht="15.75" customHeight="1" x14ac:dyDescent="0.4">
      <c r="AC330" s="83" t="str">
        <f t="shared" si="120"/>
        <v/>
      </c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882"/>
      <c r="AU330" s="11"/>
      <c r="AV330" s="11"/>
      <c r="AW330" s="11"/>
      <c r="AX330" s="11"/>
      <c r="AY330" s="11"/>
      <c r="AZ330" s="11"/>
      <c r="BA330" s="11"/>
      <c r="BB330" s="11"/>
      <c r="BC330" s="882"/>
      <c r="BD330" s="882"/>
      <c r="BE330" s="11"/>
      <c r="BF330" s="11"/>
      <c r="BG330" s="11"/>
      <c r="BH330" s="7"/>
      <c r="BI330" s="7"/>
      <c r="BJ330" s="7"/>
      <c r="BK330" s="7"/>
      <c r="BL330" s="11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475" t="str">
        <f>IF('JOURNÉE 1'!C330=0,"",'JOURNÉE 1'!C330)</f>
        <v/>
      </c>
      <c r="BZ330" s="7">
        <v>322</v>
      </c>
      <c r="CA330" s="1445" t="s">
        <v>877</v>
      </c>
      <c r="CB330" s="1446">
        <v>36</v>
      </c>
      <c r="CC330" s="1447" t="s">
        <v>878</v>
      </c>
      <c r="CD330" s="17" t="s">
        <v>338</v>
      </c>
      <c r="CE330" s="882" t="str">
        <f t="shared" si="121"/>
        <v>MAX3</v>
      </c>
      <c r="CF330" s="878" t="s">
        <v>869</v>
      </c>
      <c r="CG330" s="7"/>
      <c r="CH330" s="94"/>
      <c r="CI330" s="1301" t="str">
        <f>IF(ISNA(VLOOKUP(CA330,'JOURNÉE 1'!$C$10:$AC$257,27,FALSE)),"",VLOOKUP(CA330,'JOURNÉE 1'!$C$10:$AC$257,27,FALSE))</f>
        <v/>
      </c>
      <c r="CJ330" s="465" t="str">
        <f>IF(ISNA(VLOOKUP(CA330,'JOURNÉE 2'!$C$10:$V$259,20,FALSE)),"",VLOOKUP(CA330,'JOURNÉE 2'!$C$10:$V$259,20,FALSE))</f>
        <v/>
      </c>
      <c r="CK330" s="1263" t="str">
        <f t="shared" si="113"/>
        <v/>
      </c>
      <c r="CL330" s="1266" t="s">
        <v>2029</v>
      </c>
      <c r="CM330" s="476" t="s">
        <v>2029</v>
      </c>
      <c r="CN330" s="476" t="s">
        <v>2029</v>
      </c>
      <c r="CO330" s="476" t="s">
        <v>2029</v>
      </c>
      <c r="CP330" s="476"/>
      <c r="CQ330" s="476"/>
      <c r="CR330" s="476"/>
      <c r="CS330" s="476"/>
      <c r="CT330" s="476"/>
      <c r="CU330" s="477"/>
      <c r="CV330" s="476"/>
      <c r="CW330" s="1270"/>
      <c r="CX330" s="11"/>
      <c r="CY330" s="1551"/>
      <c r="CZ330" s="7" t="str">
        <f>IF('JOURNÉE 1'!C175="","",'JOURNÉE 1'!C175)</f>
        <v/>
      </c>
      <c r="DA330" s="7" t="str">
        <f t="shared" si="84"/>
        <v/>
      </c>
      <c r="DB330" s="7" t="str">
        <f>IF('JOURNÉE 1'!AC175="","",'JOURNÉE 1'!AC175)</f>
        <v/>
      </c>
      <c r="DC330" s="7" t="str">
        <f>IF('JOURNÉE 1'!AP175=0,"",'JOURNÉE 1'!AP175)</f>
        <v/>
      </c>
      <c r="DD330" s="17" t="str">
        <f>IF(ISNA(VLOOKUP(BY174,'JOURNÉE 2'!$C$150:$AJ$183,1,FALSE)),"",VLOOKUP(BY174,'JOURNÉE 2'!$C$150:$AJ$183,1,FALSE))</f>
        <v/>
      </c>
      <c r="DE330" s="7" t="str" cm="1">
        <f t="array" ref="DE330">IFERROR(INDEX(DD$305:DD$372,SMALL(IF(FREQUENCY(IF(DD$305:DD$372&lt;&gt;"",MATCH(DD$305:DD$372,DD$305:DD$372,0),""),ROW(DD$305:DD$372)-305)&gt;1,ROW(DD$305:DD$372)-305,""),ROW(A26))),"")</f>
        <v/>
      </c>
      <c r="DF330" s="468" t="str">
        <f t="array" ref="DF330">IF(DE330="","",MIN(IF(CZ$305:CZ$372=$DE330,DB$305:DB$372,"")))</f>
        <v/>
      </c>
      <c r="DG330" s="7" t="str">
        <f t="array" ref="DG330">IF(DF330="","",MIN(IF(CZ$305:CZ$372=$DE330,DC$305:DC$372,"")))</f>
        <v/>
      </c>
      <c r="DH330" s="7" t="str">
        <f>IF(ISNA(VLOOKUP(DD330,'JOURNÉE 1'!$C$150:$AC$183,24,FALSE)),"",VLOOKUP(DD330,'JOURNÉE 1'!$C$150:$AC$183,24,FALSE))</f>
        <v/>
      </c>
      <c r="DI330" s="7" t="str">
        <f>IF(ISNA(VLOOKUP(DD330,'JOURNÉE 1'!$C$150:$AP$183,35,FALSE)),"",VLOOKUP(DD330,'JOURNÉE 1'!$C$150:$AP$183,35,FALSE))</f>
        <v/>
      </c>
      <c r="DJ330" s="7" t="str">
        <f t="shared" si="114"/>
        <v/>
      </c>
      <c r="DK330" s="7" t="str">
        <f t="shared" si="115"/>
        <v/>
      </c>
      <c r="DL330" s="7" t="str">
        <f t="shared" si="116"/>
        <v/>
      </c>
      <c r="DM330" s="468" t="str">
        <f t="shared" si="117"/>
        <v/>
      </c>
      <c r="DN330" s="7" t="str">
        <f t="shared" si="118"/>
        <v/>
      </c>
      <c r="DO330" s="7"/>
      <c r="DP330" s="7"/>
      <c r="DQ330" s="7"/>
      <c r="DR330" s="11"/>
      <c r="DS330" s="475"/>
      <c r="DT330" s="7"/>
      <c r="DU330" s="7"/>
      <c r="DV330" s="7" t="str">
        <f>IF(DT330="","",IF(DT330=0,"",IF(DT330="AB","",RANK(DT330,$DT$9:$DT$151,1)+COUNTIF($DT$9:DT330,DT330)-1)))</f>
        <v/>
      </c>
      <c r="DW330" s="7"/>
      <c r="DX330" s="7"/>
      <c r="DY330" s="7"/>
      <c r="DZ330" s="7"/>
      <c r="EA330" s="7" t="str">
        <f>IF(DY330="","",IF(DY330=0,"",IF(DY330="AB","",RANK(DY330,$DY$9:$DY$151,1)+COUNTIF($DY$9:DY330,DY330)-1)))</f>
        <v/>
      </c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</row>
    <row r="331" spans="29:163" ht="15.75" customHeight="1" x14ac:dyDescent="0.4">
      <c r="AC331" s="83" t="str">
        <f t="shared" si="120"/>
        <v/>
      </c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882"/>
      <c r="AU331" s="11"/>
      <c r="AV331" s="11"/>
      <c r="AW331" s="11"/>
      <c r="AX331" s="11"/>
      <c r="AY331" s="11"/>
      <c r="AZ331" s="11"/>
      <c r="BA331" s="11"/>
      <c r="BB331" s="11"/>
      <c r="BC331" s="882"/>
      <c r="BD331" s="882"/>
      <c r="BE331" s="11"/>
      <c r="BF331" s="11"/>
      <c r="BG331" s="11"/>
      <c r="BH331" s="7"/>
      <c r="BI331" s="7"/>
      <c r="BJ331" s="7"/>
      <c r="BK331" s="7"/>
      <c r="BL331" s="11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475" t="str">
        <f>IF('JOURNÉE 1'!C331=0,"",'JOURNÉE 1'!C331)</f>
        <v/>
      </c>
      <c r="BZ331" s="7">
        <v>323</v>
      </c>
      <c r="CA331" s="1445" t="s">
        <v>879</v>
      </c>
      <c r="CB331" s="1446">
        <v>36</v>
      </c>
      <c r="CC331" s="1447" t="s">
        <v>880</v>
      </c>
      <c r="CD331" s="17" t="s">
        <v>338</v>
      </c>
      <c r="CE331" s="882" t="str">
        <f t="shared" si="121"/>
        <v>MAX3</v>
      </c>
      <c r="CF331" s="878" t="s">
        <v>871</v>
      </c>
      <c r="CG331" s="7"/>
      <c r="CH331" s="94"/>
      <c r="CI331" s="1301" t="str">
        <f>IF(ISNA(VLOOKUP(CA331,'JOURNÉE 1'!$C$10:$AC$257,27,FALSE)),"",VLOOKUP(CA331,'JOURNÉE 1'!$C$10:$AC$257,27,FALSE))</f>
        <v/>
      </c>
      <c r="CJ331" s="465" t="str">
        <f>IF(ISNA(VLOOKUP(CA331,'JOURNÉE 2'!$C$10:$V$259,20,FALSE)),"",VLOOKUP(CA331,'JOURNÉE 2'!$C$10:$V$259,20,FALSE))</f>
        <v/>
      </c>
      <c r="CK331" s="1263" t="str">
        <f t="shared" si="113"/>
        <v/>
      </c>
      <c r="CL331" s="1266" t="s">
        <v>2029</v>
      </c>
      <c r="CM331" s="476" t="s">
        <v>2029</v>
      </c>
      <c r="CN331" s="476" t="s">
        <v>2029</v>
      </c>
      <c r="CO331" s="476" t="s">
        <v>2029</v>
      </c>
      <c r="CP331" s="476"/>
      <c r="CQ331" s="476"/>
      <c r="CR331" s="476"/>
      <c r="CS331" s="476"/>
      <c r="CT331" s="476"/>
      <c r="CU331" s="477"/>
      <c r="CV331" s="476"/>
      <c r="CW331" s="1270"/>
      <c r="CX331" s="11"/>
      <c r="CY331" s="1551"/>
      <c r="CZ331" s="7" t="str">
        <f>IF('JOURNÉE 1'!C176="","",'JOURNÉE 1'!C176)</f>
        <v/>
      </c>
      <c r="DA331" s="7" t="str">
        <f t="shared" si="84"/>
        <v/>
      </c>
      <c r="DB331" s="7" t="str">
        <f>IF('JOURNÉE 1'!AC176="","",'JOURNÉE 1'!AC176)</f>
        <v/>
      </c>
      <c r="DC331" s="7" t="str">
        <f>IF('JOURNÉE 1'!AP176=0,"",'JOURNÉE 1'!AP176)</f>
        <v/>
      </c>
      <c r="DD331" s="17" t="str">
        <f>IF(ISNA(VLOOKUP(BY175,'JOURNÉE 2'!$C$150:$AJ$183,1,FALSE)),"",VLOOKUP(BY175,'JOURNÉE 2'!$C$150:$AJ$183,1,FALSE))</f>
        <v/>
      </c>
      <c r="DE331" s="7" t="str" cm="1">
        <f t="array" ref="DE331">IFERROR(INDEX(DD$305:DD$372,SMALL(IF(FREQUENCY(IF(DD$305:DD$372&lt;&gt;"",MATCH(DD$305:DD$372,DD$305:DD$372,0),""),ROW(DD$305:DD$372)-305)&gt;1,ROW(DD$305:DD$372)-305,""),ROW(A27))),"")</f>
        <v/>
      </c>
      <c r="DF331" s="468" t="str">
        <f t="array" ref="DF331">IF(DE331="","",MIN(IF(CZ$305:CZ$372=$DE331,DB$305:DB$372,"")))</f>
        <v/>
      </c>
      <c r="DG331" s="7" t="str">
        <f t="array" ref="DG331">IF(DF331="","",MIN(IF(CZ$305:CZ$372=$DE331,DC$305:DC$372,"")))</f>
        <v/>
      </c>
      <c r="DH331" s="7" t="str">
        <f>IF(ISNA(VLOOKUP(DD331,'JOURNÉE 1'!$C$150:$AC$183,24,FALSE)),"",VLOOKUP(DD331,'JOURNÉE 1'!$C$150:$AC$183,24,FALSE))</f>
        <v/>
      </c>
      <c r="DI331" s="7" t="str">
        <f>IF(ISNA(VLOOKUP(DD331,'JOURNÉE 1'!$C$150:$AP$183,35,FALSE)),"",VLOOKUP(DD331,'JOURNÉE 1'!$C$150:$AP$183,35,FALSE))</f>
        <v/>
      </c>
      <c r="DJ331" s="7" t="str">
        <f t="shared" si="114"/>
        <v/>
      </c>
      <c r="DK331" s="7" t="str">
        <f t="shared" si="115"/>
        <v/>
      </c>
      <c r="DL331" s="7" t="str">
        <f t="shared" si="116"/>
        <v/>
      </c>
      <c r="DM331" s="468" t="str">
        <f t="shared" si="117"/>
        <v/>
      </c>
      <c r="DN331" s="7" t="str">
        <f t="shared" si="118"/>
        <v/>
      </c>
      <c r="DO331" s="7"/>
      <c r="DP331" s="7"/>
      <c r="DQ331" s="7"/>
      <c r="DR331" s="11"/>
      <c r="DS331" s="475"/>
      <c r="DT331" s="7"/>
      <c r="DU331" s="7"/>
      <c r="DV331" s="7" t="str">
        <f>IF(DT331="","",IF(DT331=0,"",IF(DT331="AB","",RANK(DT331,$DT$9:$DT$151,1)+COUNTIF($DT$9:DT331,DT331)-1)))</f>
        <v/>
      </c>
      <c r="DW331" s="7"/>
      <c r="DX331" s="7"/>
      <c r="DY331" s="7"/>
      <c r="DZ331" s="7"/>
      <c r="EA331" s="7" t="str">
        <f>IF(DY331="","",IF(DY331=0,"",IF(DY331="AB","",RANK(DY331,$DY$9:$DY$151,1)+COUNTIF($DY$9:DY331,DY331)-1)))</f>
        <v/>
      </c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</row>
    <row r="332" spans="29:163" ht="15.75" customHeight="1" x14ac:dyDescent="0.4">
      <c r="AC332" s="83" t="str">
        <f t="shared" si="120"/>
        <v/>
      </c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882"/>
      <c r="AU332" s="11"/>
      <c r="AV332" s="11"/>
      <c r="AW332" s="11"/>
      <c r="AX332" s="11"/>
      <c r="AY332" s="11"/>
      <c r="AZ332" s="11"/>
      <c r="BA332" s="11"/>
      <c r="BB332" s="11"/>
      <c r="BC332" s="882"/>
      <c r="BD332" s="882"/>
      <c r="BE332" s="11"/>
      <c r="BF332" s="11"/>
      <c r="BG332" s="11"/>
      <c r="BH332" s="7"/>
      <c r="BI332" s="7"/>
      <c r="BJ332" s="7"/>
      <c r="BK332" s="7"/>
      <c r="BL332" s="11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475" t="str">
        <f>IF('JOURNÉE 1'!C332=0,"",'JOURNÉE 1'!C332)</f>
        <v/>
      </c>
      <c r="BZ332" s="7">
        <v>324</v>
      </c>
      <c r="CA332" s="1445" t="s">
        <v>881</v>
      </c>
      <c r="CB332" s="1446">
        <v>2.8</v>
      </c>
      <c r="CC332" s="1447" t="s">
        <v>2010</v>
      </c>
      <c r="CD332" s="17" t="s">
        <v>338</v>
      </c>
      <c r="CE332" s="882" t="str">
        <f t="shared" si="121"/>
        <v>MAX1</v>
      </c>
      <c r="CF332" s="878" t="s">
        <v>873</v>
      </c>
      <c r="CG332" s="7"/>
      <c r="CH332" s="94"/>
      <c r="CI332" s="1301" t="str">
        <f>IF(ISNA(VLOOKUP(CA332,'JOURNÉE 1'!$C$10:$AC$257,27,FALSE)),"",VLOOKUP(CA332,'JOURNÉE 1'!$C$10:$AC$257,27,FALSE))</f>
        <v/>
      </c>
      <c r="CJ332" s="465">
        <f>IF(ISNA(VLOOKUP(CA332,'JOURNÉE 2'!$C$10:$V$259,20,FALSE)),"",VLOOKUP(CA332,'JOURNÉE 2'!$C$10:$V$259,20,FALSE))</f>
        <v>77</v>
      </c>
      <c r="CK332" s="1263">
        <f t="shared" si="113"/>
        <v>77</v>
      </c>
      <c r="CL332" s="1266">
        <v>73</v>
      </c>
      <c r="CM332" s="476" t="s">
        <v>2029</v>
      </c>
      <c r="CN332" s="476">
        <v>80</v>
      </c>
      <c r="CO332" s="476">
        <v>77</v>
      </c>
      <c r="CP332" s="476"/>
      <c r="CQ332" s="476"/>
      <c r="CR332" s="476"/>
      <c r="CS332" s="476"/>
      <c r="CT332" s="476"/>
      <c r="CU332" s="477"/>
      <c r="CV332" s="476"/>
      <c r="CW332" s="1270"/>
      <c r="CX332" s="11"/>
      <c r="CY332" s="1551"/>
      <c r="CZ332" s="7" t="str">
        <f>IF('JOURNÉE 1'!C177="","",'JOURNÉE 1'!C177)</f>
        <v/>
      </c>
      <c r="DA332" s="7" t="str">
        <f t="shared" si="84"/>
        <v/>
      </c>
      <c r="DB332" s="7" t="str">
        <f>IF('JOURNÉE 1'!AC177="","",'JOURNÉE 1'!AC177)</f>
        <v/>
      </c>
      <c r="DC332" s="7" t="str">
        <f>IF('JOURNÉE 1'!AP177=0,"",'JOURNÉE 1'!AP177)</f>
        <v/>
      </c>
      <c r="DD332" s="17" t="str">
        <f>IF(ISNA(VLOOKUP(BY176,'JOURNÉE 2'!$C$150:$AJ$183,1,FALSE)),"",VLOOKUP(BY176,'JOURNÉE 2'!$C$150:$AJ$183,1,FALSE))</f>
        <v/>
      </c>
      <c r="DE332" s="7" t="str" cm="1">
        <f t="array" ref="DE332">IFERROR(INDEX(DD$305:DD$372,SMALL(IF(FREQUENCY(IF(DD$305:DD$372&lt;&gt;"",MATCH(DD$305:DD$372,DD$305:DD$372,0),""),ROW(DD$305:DD$372)-305)&gt;1,ROW(DD$305:DD$372)-305,""),ROW(A28))),"")</f>
        <v/>
      </c>
      <c r="DF332" s="468" t="str">
        <f t="array" ref="DF332">IF(DE332="","",MIN(IF(CZ$305:CZ$372=$DE332,DB$305:DB$372,"")))</f>
        <v/>
      </c>
      <c r="DG332" s="7" t="str">
        <f t="array" ref="DG332">IF(DF332="","",MIN(IF(CZ$305:CZ$372=$DE332,DC$305:DC$372,"")))</f>
        <v/>
      </c>
      <c r="DH332" s="7" t="str">
        <f>IF(ISNA(VLOOKUP(DD332,'JOURNÉE 1'!$C$150:$AC$183,24,FALSE)),"",VLOOKUP(DD332,'JOURNÉE 1'!$C$150:$AC$183,24,FALSE))</f>
        <v/>
      </c>
      <c r="DI332" s="7" t="str">
        <f>IF(ISNA(VLOOKUP(DD332,'JOURNÉE 1'!$C$150:$AP$183,35,FALSE)),"",VLOOKUP(DD332,'JOURNÉE 1'!$C$150:$AP$183,35,FALSE))</f>
        <v/>
      </c>
      <c r="DJ332" s="7" t="str">
        <f t="shared" si="114"/>
        <v/>
      </c>
      <c r="DK332" s="7" t="str">
        <f t="shared" si="115"/>
        <v/>
      </c>
      <c r="DL332" s="7" t="str">
        <f t="shared" si="116"/>
        <v/>
      </c>
      <c r="DM332" s="468" t="str">
        <f t="shared" si="117"/>
        <v/>
      </c>
      <c r="DN332" s="7" t="str">
        <f t="shared" si="118"/>
        <v/>
      </c>
      <c r="DO332" s="7"/>
      <c r="DP332" s="7"/>
      <c r="DQ332" s="7"/>
      <c r="DR332" s="11"/>
      <c r="DS332" s="475"/>
      <c r="DT332" s="7"/>
      <c r="DU332" s="7"/>
      <c r="DV332" s="7" t="str">
        <f>IF(DT332="","",IF(DT332=0,"",IF(DT332="AB","",RANK(DT332,$DT$9:$DT$151,1)+COUNTIF($DT$9:DT332,DT332)-1)))</f>
        <v/>
      </c>
      <c r="DW332" s="7"/>
      <c r="DX332" s="7"/>
      <c r="DY332" s="7"/>
      <c r="DZ332" s="7"/>
      <c r="EA332" s="7" t="str">
        <f>IF(DY332="","",IF(DY332=0,"",IF(DY332="AB","",RANK(DY332,$DY$9:$DY$151,1)+COUNTIF($DY$9:DY332,DY332)-1)))</f>
        <v/>
      </c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</row>
    <row r="333" spans="29:163" ht="15.75" customHeight="1" x14ac:dyDescent="0.4">
      <c r="AC333" s="83" t="str">
        <f t="shared" si="120"/>
        <v/>
      </c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882"/>
      <c r="AU333" s="11"/>
      <c r="AV333" s="11"/>
      <c r="AW333" s="11"/>
      <c r="AX333" s="11"/>
      <c r="AY333" s="11"/>
      <c r="AZ333" s="11"/>
      <c r="BA333" s="11"/>
      <c r="BB333" s="11"/>
      <c r="BC333" s="882"/>
      <c r="BD333" s="882"/>
      <c r="BE333" s="11"/>
      <c r="BF333" s="11"/>
      <c r="BG333" s="11"/>
      <c r="BH333" s="7"/>
      <c r="BI333" s="7"/>
      <c r="BJ333" s="7"/>
      <c r="BK333" s="7"/>
      <c r="BL333" s="11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475" t="str">
        <f>IF('JOURNÉE 1'!C333=0,"",'JOURNÉE 1'!C333)</f>
        <v/>
      </c>
      <c r="BZ333" s="7">
        <v>325</v>
      </c>
      <c r="CA333" s="1445" t="s">
        <v>883</v>
      </c>
      <c r="CB333" s="1446">
        <v>36</v>
      </c>
      <c r="CC333" s="1447" t="s">
        <v>884</v>
      </c>
      <c r="CD333" s="17" t="s">
        <v>338</v>
      </c>
      <c r="CE333" s="882" t="str">
        <f t="shared" si="121"/>
        <v>MAX3</v>
      </c>
      <c r="CF333" s="878" t="s">
        <v>875</v>
      </c>
      <c r="CG333" s="7"/>
      <c r="CH333" s="94"/>
      <c r="CI333" s="1301" t="str">
        <f>IF(ISNA(VLOOKUP(CA333,'JOURNÉE 1'!$C$10:$AC$257,27,FALSE)),"",VLOOKUP(CA333,'JOURNÉE 1'!$C$10:$AC$257,27,FALSE))</f>
        <v/>
      </c>
      <c r="CJ333" s="465" t="str">
        <f>IF(ISNA(VLOOKUP(CA333,'JOURNÉE 2'!$C$10:$V$259,20,FALSE)),"",VLOOKUP(CA333,'JOURNÉE 2'!$C$10:$V$259,20,FALSE))</f>
        <v/>
      </c>
      <c r="CK333" s="1263" t="str">
        <f t="shared" si="113"/>
        <v/>
      </c>
      <c r="CL333" s="1266" t="s">
        <v>2029</v>
      </c>
      <c r="CM333" s="476" t="s">
        <v>2029</v>
      </c>
      <c r="CN333" s="476" t="s">
        <v>2029</v>
      </c>
      <c r="CO333" s="476" t="s">
        <v>2029</v>
      </c>
      <c r="CP333" s="476"/>
      <c r="CQ333" s="476"/>
      <c r="CR333" s="476"/>
      <c r="CS333" s="476"/>
      <c r="CT333" s="476"/>
      <c r="CU333" s="477"/>
      <c r="CV333" s="476"/>
      <c r="CW333" s="1270"/>
      <c r="CX333" s="11"/>
      <c r="CY333" s="1551"/>
      <c r="CZ333" s="7" t="str">
        <f>IF('JOURNÉE 1'!C178="","",'JOURNÉE 1'!C178)</f>
        <v/>
      </c>
      <c r="DA333" s="7" t="str">
        <f t="shared" si="84"/>
        <v/>
      </c>
      <c r="DB333" s="7" t="str">
        <f>IF('JOURNÉE 1'!AC178="","",'JOURNÉE 1'!AC178)</f>
        <v/>
      </c>
      <c r="DC333" s="7" t="str">
        <f>IF('JOURNÉE 1'!AP178=0,"",'JOURNÉE 1'!AP178)</f>
        <v/>
      </c>
      <c r="DD333" s="17" t="str">
        <f>IF(ISNA(VLOOKUP(BY177,'JOURNÉE 2'!$C$150:$AJ$183,1,FALSE)),"",VLOOKUP(BY177,'JOURNÉE 2'!$C$150:$AJ$183,1,FALSE))</f>
        <v/>
      </c>
      <c r="DE333" s="7" t="str" cm="1">
        <f t="array" ref="DE333">IFERROR(INDEX(DD$305:DD$372,SMALL(IF(FREQUENCY(IF(DD$305:DD$372&lt;&gt;"",MATCH(DD$305:DD$372,DD$305:DD$372,0),""),ROW(DD$305:DD$372)-305)&gt;1,ROW(DD$305:DD$372)-305,""),ROW(A29))),"")</f>
        <v/>
      </c>
      <c r="DF333" s="468" t="str">
        <f t="array" ref="DF333">IF(DE333="","",MIN(IF(CZ$305:CZ$372=$DE333,DB$305:DB$372,"")))</f>
        <v/>
      </c>
      <c r="DG333" s="7" t="str">
        <f t="array" ref="DG333">IF(DF333="","",MIN(IF(CZ$305:CZ$372=$DE333,DC$305:DC$372,"")))</f>
        <v/>
      </c>
      <c r="DH333" s="7" t="str">
        <f>IF(ISNA(VLOOKUP(DD333,'JOURNÉE 1'!$C$150:$AC$183,24,FALSE)),"",VLOOKUP(DD333,'JOURNÉE 1'!$C$150:$AC$183,24,FALSE))</f>
        <v/>
      </c>
      <c r="DI333" s="7" t="str">
        <f>IF(ISNA(VLOOKUP(DD333,'JOURNÉE 1'!$C$150:$AP$183,35,FALSE)),"",VLOOKUP(DD333,'JOURNÉE 1'!$C$150:$AP$183,35,FALSE))</f>
        <v/>
      </c>
      <c r="DJ333" s="7" t="str">
        <f t="shared" si="114"/>
        <v/>
      </c>
      <c r="DK333" s="7" t="str">
        <f t="shared" si="115"/>
        <v/>
      </c>
      <c r="DL333" s="7" t="str">
        <f t="shared" si="116"/>
        <v/>
      </c>
      <c r="DM333" s="468" t="str">
        <f t="shared" si="117"/>
        <v/>
      </c>
      <c r="DN333" s="7" t="str">
        <f t="shared" si="118"/>
        <v/>
      </c>
      <c r="DO333" s="7"/>
      <c r="DP333" s="7"/>
      <c r="DQ333" s="7"/>
      <c r="DR333" s="11"/>
      <c r="DS333" s="475"/>
      <c r="DT333" s="7"/>
      <c r="DU333" s="7"/>
      <c r="DV333" s="7" t="str">
        <f>IF(DT333="","",IF(DT333=0,"",IF(DT333="AB","",RANK(DT333,$DT$9:$DT$151,1)+COUNTIF($DT$9:DT333,DT333)-1)))</f>
        <v/>
      </c>
      <c r="DW333" s="7"/>
      <c r="DX333" s="7"/>
      <c r="DY333" s="7"/>
      <c r="DZ333" s="7"/>
      <c r="EA333" s="7" t="str">
        <f>IF(DY333="","",IF(DY333=0,"",IF(DY333="AB","",RANK(DY333,$DY$9:$DY$151,1)+COUNTIF($DY$9:DY333,DY333)-1)))</f>
        <v/>
      </c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</row>
    <row r="334" spans="29:163" ht="15.75" customHeight="1" x14ac:dyDescent="0.4">
      <c r="AC334" s="83" t="str">
        <f t="shared" si="120"/>
        <v/>
      </c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882"/>
      <c r="AU334" s="11"/>
      <c r="AV334" s="11"/>
      <c r="AW334" s="11"/>
      <c r="AX334" s="11"/>
      <c r="AY334" s="11"/>
      <c r="AZ334" s="11"/>
      <c r="BA334" s="11"/>
      <c r="BB334" s="11"/>
      <c r="BC334" s="882"/>
      <c r="BD334" s="882"/>
      <c r="BE334" s="11"/>
      <c r="BF334" s="11"/>
      <c r="BG334" s="11"/>
      <c r="BH334" s="7"/>
      <c r="BI334" s="7"/>
      <c r="BJ334" s="7"/>
      <c r="BK334" s="7"/>
      <c r="BL334" s="11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475" t="str">
        <f>IF('JOURNÉE 1'!C334=0,"",'JOURNÉE 1'!C334)</f>
        <v/>
      </c>
      <c r="BZ334" s="7">
        <v>326</v>
      </c>
      <c r="CA334" s="1445" t="s">
        <v>885</v>
      </c>
      <c r="CB334" s="1446">
        <v>36</v>
      </c>
      <c r="CC334" s="1447" t="s">
        <v>886</v>
      </c>
      <c r="CD334" s="17" t="s">
        <v>338</v>
      </c>
      <c r="CE334" s="882" t="str">
        <f t="shared" si="121"/>
        <v>MAX3</v>
      </c>
      <c r="CF334" s="878" t="s">
        <v>876</v>
      </c>
      <c r="CG334" s="7"/>
      <c r="CH334" s="94"/>
      <c r="CI334" s="1301" t="str">
        <f>IF(ISNA(VLOOKUP(CA334,'JOURNÉE 1'!$C$10:$AC$257,27,FALSE)),"",VLOOKUP(CA334,'JOURNÉE 1'!$C$10:$AC$257,27,FALSE))</f>
        <v/>
      </c>
      <c r="CJ334" s="465" t="str">
        <f>IF(ISNA(VLOOKUP(CA334,'JOURNÉE 2'!$C$10:$V$259,20,FALSE)),"",VLOOKUP(CA334,'JOURNÉE 2'!$C$10:$V$259,20,FALSE))</f>
        <v/>
      </c>
      <c r="CK334" s="1263" t="str">
        <f t="shared" si="113"/>
        <v/>
      </c>
      <c r="CL334" s="1266" t="s">
        <v>2029</v>
      </c>
      <c r="CM334" s="476" t="s">
        <v>2029</v>
      </c>
      <c r="CN334" s="476" t="s">
        <v>2029</v>
      </c>
      <c r="CO334" s="476" t="s">
        <v>2029</v>
      </c>
      <c r="CP334" s="476"/>
      <c r="CQ334" s="476"/>
      <c r="CR334" s="476"/>
      <c r="CS334" s="476"/>
      <c r="CT334" s="476"/>
      <c r="CU334" s="477"/>
      <c r="CV334" s="476"/>
      <c r="CW334" s="1270"/>
      <c r="CX334" s="11"/>
      <c r="CY334" s="1551"/>
      <c r="CZ334" s="7" t="str">
        <f>IF('JOURNÉE 1'!C179="","",'JOURNÉE 1'!C179)</f>
        <v/>
      </c>
      <c r="DA334" s="7" t="str">
        <f t="shared" si="84"/>
        <v/>
      </c>
      <c r="DB334" s="7" t="str">
        <f>IF('JOURNÉE 1'!AC179="","",'JOURNÉE 1'!AC179)</f>
        <v/>
      </c>
      <c r="DC334" s="7" t="str">
        <f>IF('JOURNÉE 1'!AP179=0,"",'JOURNÉE 1'!AP179)</f>
        <v/>
      </c>
      <c r="DD334" s="17" t="str">
        <f>IF(ISNA(VLOOKUP(BY178,'JOURNÉE 2'!$C$150:$AJ$183,1,FALSE)),"",VLOOKUP(BY178,'JOURNÉE 2'!$C$150:$AJ$183,1,FALSE))</f>
        <v/>
      </c>
      <c r="DE334" s="7" t="str" cm="1">
        <f t="array" ref="DE334">IFERROR(INDEX(DD$305:DD$372,SMALL(IF(FREQUENCY(IF(DD$305:DD$372&lt;&gt;"",MATCH(DD$305:DD$372,DD$305:DD$372,0),""),ROW(DD$305:DD$372)-305)&gt;1,ROW(DD$305:DD$372)-305,""),ROW(A30))),"")</f>
        <v/>
      </c>
      <c r="DF334" s="468" t="str">
        <f t="array" ref="DF334">IF(DE334="","",MIN(IF(CZ$305:CZ$372=$DE334,DB$305:DB$372,"")))</f>
        <v/>
      </c>
      <c r="DG334" s="7" t="str">
        <f t="array" ref="DG334">IF(DF334="","",MIN(IF(CZ$305:CZ$372=$DE334,DC$305:DC$372,"")))</f>
        <v/>
      </c>
      <c r="DH334" s="7" t="str">
        <f>IF(ISNA(VLOOKUP(DD334,'JOURNÉE 1'!$C$150:$AC$183,24,FALSE)),"",VLOOKUP(DD334,'JOURNÉE 1'!$C$150:$AC$183,24,FALSE))</f>
        <v/>
      </c>
      <c r="DI334" s="7" t="str">
        <f>IF(ISNA(VLOOKUP(DD334,'JOURNÉE 1'!$C$150:$AP$183,35,FALSE)),"",VLOOKUP(DD334,'JOURNÉE 1'!$C$150:$AP$183,35,FALSE))</f>
        <v/>
      </c>
      <c r="DJ334" s="7" t="str">
        <f t="shared" si="114"/>
        <v/>
      </c>
      <c r="DK334" s="7" t="str">
        <f t="shared" si="115"/>
        <v/>
      </c>
      <c r="DL334" s="7" t="str">
        <f t="shared" si="116"/>
        <v/>
      </c>
      <c r="DM334" s="468" t="str">
        <f t="shared" si="117"/>
        <v/>
      </c>
      <c r="DN334" s="7" t="str">
        <f t="shared" si="118"/>
        <v/>
      </c>
      <c r="DO334" s="7"/>
      <c r="DP334" s="7"/>
      <c r="DQ334" s="7"/>
      <c r="DR334" s="11"/>
      <c r="DS334" s="475"/>
      <c r="DT334" s="7"/>
      <c r="DU334" s="7"/>
      <c r="DV334" s="7" t="str">
        <f>IF(DT334="","",IF(DT334=0,"",IF(DT334="AB","",RANK(DT334,$DT$9:$DT$151,1)+COUNTIF($DT$9:DT334,DT334)-1)))</f>
        <v/>
      </c>
      <c r="DW334" s="7"/>
      <c r="DX334" s="7"/>
      <c r="DY334" s="7"/>
      <c r="DZ334" s="7"/>
      <c r="EA334" s="7" t="str">
        <f>IF(DY334="","",IF(DY334=0,"",IF(DY334="AB","",RANK(DY334,$DY$9:$DY$151,1)+COUNTIF($DY$9:DY334,DY334)-1)))</f>
        <v/>
      </c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</row>
    <row r="335" spans="29:163" ht="15.75" customHeight="1" x14ac:dyDescent="0.4">
      <c r="AC335" s="83" t="str">
        <f t="shared" si="120"/>
        <v/>
      </c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882"/>
      <c r="AU335" s="11"/>
      <c r="AV335" s="11"/>
      <c r="AW335" s="11"/>
      <c r="AX335" s="11"/>
      <c r="AY335" s="11"/>
      <c r="AZ335" s="11"/>
      <c r="BA335" s="11"/>
      <c r="BB335" s="11"/>
      <c r="BC335" s="882"/>
      <c r="BD335" s="882"/>
      <c r="BE335" s="11"/>
      <c r="BF335" s="11"/>
      <c r="BG335" s="11"/>
      <c r="BH335" s="7"/>
      <c r="BI335" s="7"/>
      <c r="BJ335" s="7"/>
      <c r="BK335" s="7"/>
      <c r="BL335" s="11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475" t="str">
        <f>IF('JOURNÉE 1'!C335=0,"",'JOURNÉE 1'!C335)</f>
        <v/>
      </c>
      <c r="BZ335" s="7">
        <v>327</v>
      </c>
      <c r="CA335" s="1447" t="s">
        <v>887</v>
      </c>
      <c r="CB335" s="1446">
        <v>36</v>
      </c>
      <c r="CC335" s="1447" t="s">
        <v>888</v>
      </c>
      <c r="CD335" s="17" t="s">
        <v>338</v>
      </c>
      <c r="CE335" s="882" t="str">
        <f t="shared" si="121"/>
        <v>MAX3</v>
      </c>
      <c r="CF335" s="878" t="s">
        <v>877</v>
      </c>
      <c r="CG335" s="7"/>
      <c r="CH335" s="94"/>
      <c r="CI335" s="1301" t="str">
        <f>IF(ISNA(VLOOKUP(CA335,'JOURNÉE 1'!$C$10:$AC$257,27,FALSE)),"",VLOOKUP(CA335,'JOURNÉE 1'!$C$10:$AC$257,27,FALSE))</f>
        <v/>
      </c>
      <c r="CJ335" s="465" t="str">
        <f>IF(ISNA(VLOOKUP(CA335,'JOURNÉE 2'!$C$10:$V$259,20,FALSE)),"",VLOOKUP(CA335,'JOURNÉE 2'!$C$10:$V$259,20,FALSE))</f>
        <v/>
      </c>
      <c r="CK335" s="1263" t="str">
        <f t="shared" si="113"/>
        <v/>
      </c>
      <c r="CL335" s="1266" t="s">
        <v>2029</v>
      </c>
      <c r="CM335" s="476" t="s">
        <v>2029</v>
      </c>
      <c r="CN335" s="476" t="s">
        <v>2029</v>
      </c>
      <c r="CO335" s="476" t="s">
        <v>2029</v>
      </c>
      <c r="CP335" s="476"/>
      <c r="CQ335" s="476"/>
      <c r="CR335" s="476"/>
      <c r="CS335" s="476"/>
      <c r="CT335" s="476"/>
      <c r="CU335" s="477"/>
      <c r="CV335" s="476"/>
      <c r="CW335" s="1270"/>
      <c r="CX335" s="11"/>
      <c r="CY335" s="1551"/>
      <c r="CZ335" s="7" t="str">
        <f>IF('JOURNÉE 1'!C180="","",'JOURNÉE 1'!C180)</f>
        <v/>
      </c>
      <c r="DA335" s="7" t="str">
        <f t="shared" si="84"/>
        <v/>
      </c>
      <c r="DB335" s="7" t="str">
        <f>IF('JOURNÉE 1'!AC180="","",'JOURNÉE 1'!AC180)</f>
        <v/>
      </c>
      <c r="DC335" s="7" t="str">
        <f>IF('JOURNÉE 1'!AP180=0,"",'JOURNÉE 1'!AP180)</f>
        <v/>
      </c>
      <c r="DD335" s="17" t="str">
        <f>IF(ISNA(VLOOKUP(BY179,'JOURNÉE 2'!$C$150:$AJ$183,1,FALSE)),"",VLOOKUP(BY179,'JOURNÉE 2'!$C$150:$AJ$183,1,FALSE))</f>
        <v/>
      </c>
      <c r="DE335" s="7" t="str" cm="1">
        <f t="array" ref="DE335">IFERROR(INDEX(DD$305:DD$372,SMALL(IF(FREQUENCY(IF(DD$305:DD$372&lt;&gt;"",MATCH(DD$305:DD$372,DD$305:DD$372,0),""),ROW(DD$305:DD$372)-305)&gt;1,ROW(DD$305:DD$372)-305,""),ROW(A31))),"")</f>
        <v/>
      </c>
      <c r="DF335" s="468" t="str">
        <f t="array" ref="DF335">IF(DE335="","",MIN(IF(CZ$305:CZ$372=$DE335,DB$305:DB$372,"")))</f>
        <v/>
      </c>
      <c r="DG335" s="7" t="str">
        <f t="array" ref="DG335">IF(DF335="","",MIN(IF(CZ$305:CZ$372=$DE335,DC$305:DC$372,"")))</f>
        <v/>
      </c>
      <c r="DH335" s="7" t="str">
        <f>IF(ISNA(VLOOKUP(DD335,'JOURNÉE 1'!$C$150:$AC$183,24,FALSE)),"",VLOOKUP(DD335,'JOURNÉE 1'!$C$150:$AC$183,24,FALSE))</f>
        <v/>
      </c>
      <c r="DI335" s="7" t="str">
        <f>IF(ISNA(VLOOKUP(DD335,'JOURNÉE 1'!$C$150:$AP$183,35,FALSE)),"",VLOOKUP(DD335,'JOURNÉE 1'!$C$150:$AP$183,35,FALSE))</f>
        <v/>
      </c>
      <c r="DJ335" s="7" t="str">
        <f t="shared" si="114"/>
        <v/>
      </c>
      <c r="DK335" s="7" t="str">
        <f t="shared" si="115"/>
        <v/>
      </c>
      <c r="DL335" s="7" t="str">
        <f t="shared" si="116"/>
        <v/>
      </c>
      <c r="DM335" s="468" t="str">
        <f t="shared" si="117"/>
        <v/>
      </c>
      <c r="DN335" s="7" t="str">
        <f t="shared" si="118"/>
        <v/>
      </c>
      <c r="DO335" s="7"/>
      <c r="DP335" s="7"/>
      <c r="DQ335" s="7"/>
      <c r="DR335" s="11"/>
      <c r="DS335" s="475"/>
      <c r="DT335" s="7"/>
      <c r="DU335" s="7"/>
      <c r="DV335" s="7" t="str">
        <f>IF(DT335="","",IF(DT335=0,"",IF(DT335="AB","",RANK(DT335,$DT$9:$DT$151,1)+COUNTIF($DT$9:DT335,DT335)-1)))</f>
        <v/>
      </c>
      <c r="DW335" s="7"/>
      <c r="DX335" s="7"/>
      <c r="DY335" s="7"/>
      <c r="DZ335" s="7"/>
      <c r="EA335" s="7" t="str">
        <f>IF(DY335="","",IF(DY335=0,"",IF(DY335="AB","",RANK(DY335,$DY$9:$DY$151,1)+COUNTIF($DY$9:DY335,DY335)-1)))</f>
        <v/>
      </c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</row>
    <row r="336" spans="29:163" ht="15.75" customHeight="1" x14ac:dyDescent="0.4">
      <c r="AC336" s="83" t="str">
        <f t="shared" si="120"/>
        <v/>
      </c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882"/>
      <c r="AU336" s="11"/>
      <c r="AV336" s="11"/>
      <c r="AW336" s="11"/>
      <c r="AX336" s="11"/>
      <c r="AY336" s="11"/>
      <c r="AZ336" s="11"/>
      <c r="BA336" s="11"/>
      <c r="BB336" s="11"/>
      <c r="BC336" s="882"/>
      <c r="BD336" s="882"/>
      <c r="BE336" s="11"/>
      <c r="BF336" s="11"/>
      <c r="BG336" s="11"/>
      <c r="BH336" s="7"/>
      <c r="BI336" s="7"/>
      <c r="BJ336" s="7"/>
      <c r="BK336" s="7"/>
      <c r="BL336" s="11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475" t="str">
        <f>IF('JOURNÉE 1'!C336=0,"",'JOURNÉE 1'!C336)</f>
        <v/>
      </c>
      <c r="BZ336" s="7">
        <v>328</v>
      </c>
      <c r="CA336" s="1445" t="s">
        <v>892</v>
      </c>
      <c r="CB336" s="1446">
        <v>36</v>
      </c>
      <c r="CC336" s="1447" t="s">
        <v>893</v>
      </c>
      <c r="CD336" s="17" t="s">
        <v>338</v>
      </c>
      <c r="CE336" s="882" t="str">
        <f t="shared" si="121"/>
        <v>MAX3</v>
      </c>
      <c r="CF336" s="878" t="s">
        <v>879</v>
      </c>
      <c r="CG336" s="7"/>
      <c r="CH336" s="94"/>
      <c r="CI336" s="1301" t="str">
        <f>IF(ISNA(VLOOKUP(CA336,'JOURNÉE 1'!$C$10:$AC$257,27,FALSE)),"",VLOOKUP(CA336,'JOURNÉE 1'!$C$10:$AC$257,27,FALSE))</f>
        <v/>
      </c>
      <c r="CJ336" s="465" t="str">
        <f>IF(ISNA(VLOOKUP(CA336,'JOURNÉE 2'!$C$10:$V$259,20,FALSE)),"",VLOOKUP(CA336,'JOURNÉE 2'!$C$10:$V$259,20,FALSE))</f>
        <v/>
      </c>
      <c r="CK336" s="1263" t="str">
        <f t="shared" si="113"/>
        <v/>
      </c>
      <c r="CL336" s="1266" t="s">
        <v>2029</v>
      </c>
      <c r="CM336" s="476" t="s">
        <v>2029</v>
      </c>
      <c r="CN336" s="476" t="s">
        <v>2029</v>
      </c>
      <c r="CO336" s="476" t="s">
        <v>2029</v>
      </c>
      <c r="CP336" s="476"/>
      <c r="CQ336" s="476"/>
      <c r="CR336" s="476"/>
      <c r="CS336" s="476"/>
      <c r="CT336" s="476"/>
      <c r="CU336" s="477"/>
      <c r="CV336" s="476"/>
      <c r="CW336" s="1270"/>
      <c r="CX336" s="11"/>
      <c r="CY336" s="1551"/>
      <c r="CZ336" s="7" t="str">
        <f>IF('JOURNÉE 1'!C181="","",'JOURNÉE 1'!C181)</f>
        <v/>
      </c>
      <c r="DA336" s="7" t="str">
        <f t="shared" si="84"/>
        <v/>
      </c>
      <c r="DB336" s="7" t="str">
        <f>IF('JOURNÉE 1'!AC181="","",'JOURNÉE 1'!AC181)</f>
        <v/>
      </c>
      <c r="DC336" s="7" t="str">
        <f>IF('JOURNÉE 1'!AP181=0,"",'JOURNÉE 1'!AP181)</f>
        <v/>
      </c>
      <c r="DD336" s="17" t="str">
        <f>IF(ISNA(VLOOKUP(BY180,'JOURNÉE 2'!$C$150:$AJ$183,1,FALSE)),"",VLOOKUP(BY180,'JOURNÉE 2'!$C$150:$AJ$183,1,FALSE))</f>
        <v/>
      </c>
      <c r="DE336" s="7" t="str" cm="1">
        <f t="array" ref="DE336">IFERROR(INDEX(DD$305:DD$372,SMALL(IF(FREQUENCY(IF(DD$305:DD$372&lt;&gt;"",MATCH(DD$305:DD$372,DD$305:DD$372,0),""),ROW(DD$305:DD$372)-305)&gt;1,ROW(DD$305:DD$372)-305,""),ROW(A32))),"")</f>
        <v/>
      </c>
      <c r="DF336" s="468" t="str">
        <f t="array" ref="DF336">IF(DE336="","",MIN(IF(CZ$305:CZ$372=$DE336,DB$305:DB$372,"")))</f>
        <v/>
      </c>
      <c r="DG336" s="7" t="str">
        <f t="array" ref="DG336">IF(DF336="","",MIN(IF(CZ$305:CZ$372=$DE336,DC$305:DC$372,"")))</f>
        <v/>
      </c>
      <c r="DH336" s="7" t="str">
        <f>IF(ISNA(VLOOKUP(DD336,'JOURNÉE 1'!$C$150:$AC$183,24,FALSE)),"",VLOOKUP(DD336,'JOURNÉE 1'!$C$150:$AC$183,24,FALSE))</f>
        <v/>
      </c>
      <c r="DI336" s="7" t="str">
        <f>IF(ISNA(VLOOKUP(DD336,'JOURNÉE 1'!$C$150:$AP$183,35,FALSE)),"",VLOOKUP(DD336,'JOURNÉE 1'!$C$150:$AP$183,35,FALSE))</f>
        <v/>
      </c>
      <c r="DJ336" s="7" t="str">
        <f t="shared" si="114"/>
        <v/>
      </c>
      <c r="DK336" s="7" t="str">
        <f t="shared" si="115"/>
        <v/>
      </c>
      <c r="DL336" s="7" t="str">
        <f t="shared" si="116"/>
        <v/>
      </c>
      <c r="DM336" s="468" t="str">
        <f t="shared" si="117"/>
        <v/>
      </c>
      <c r="DN336" s="7" t="str">
        <f t="shared" si="118"/>
        <v/>
      </c>
      <c r="DO336" s="7"/>
      <c r="DP336" s="7"/>
      <c r="DQ336" s="7"/>
      <c r="DR336" s="11"/>
      <c r="DS336" s="475"/>
      <c r="DT336" s="7"/>
      <c r="DU336" s="7"/>
      <c r="DV336" s="7" t="str">
        <f>IF(DT336="","",IF(DT336=0,"",IF(DT336="AB","",RANK(DT336,$DT$9:$DT$151,1)+COUNTIF($DT$9:DT336,DT336)-1)))</f>
        <v/>
      </c>
      <c r="DW336" s="7"/>
      <c r="DX336" s="7"/>
      <c r="DY336" s="7"/>
      <c r="DZ336" s="7"/>
      <c r="EA336" s="7" t="str">
        <f>IF(DY336="","",IF(DY336=0,"",IF(DY336="AB","",RANK(DY336,$DY$9:$DY$151,1)+COUNTIF($DY$9:DY336,DY336)-1)))</f>
        <v/>
      </c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</row>
    <row r="337" spans="29:163" ht="15.75" customHeight="1" x14ac:dyDescent="0.4">
      <c r="AC337" s="83" t="str">
        <f t="shared" si="120"/>
        <v/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882"/>
      <c r="AU337" s="11"/>
      <c r="AV337" s="11"/>
      <c r="AW337" s="11"/>
      <c r="AX337" s="11"/>
      <c r="AY337" s="11"/>
      <c r="AZ337" s="11"/>
      <c r="BA337" s="11"/>
      <c r="BB337" s="11"/>
      <c r="BC337" s="882"/>
      <c r="BD337" s="882"/>
      <c r="BE337" s="11"/>
      <c r="BF337" s="11"/>
      <c r="BG337" s="11"/>
      <c r="BH337" s="7"/>
      <c r="BI337" s="7"/>
      <c r="BJ337" s="7"/>
      <c r="BK337" s="7"/>
      <c r="BL337" s="11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475" t="str">
        <f>IF('JOURNÉE 1'!C337=0,"",'JOURNÉE 1'!C337)</f>
        <v/>
      </c>
      <c r="BZ337" s="7">
        <v>329</v>
      </c>
      <c r="CA337" s="1445" t="s">
        <v>894</v>
      </c>
      <c r="CB337" s="1446">
        <v>36</v>
      </c>
      <c r="CC337" s="1447" t="s">
        <v>895</v>
      </c>
      <c r="CD337" s="17" t="s">
        <v>338</v>
      </c>
      <c r="CE337" s="882" t="str">
        <f t="shared" si="121"/>
        <v>MAX3</v>
      </c>
      <c r="CF337" s="878" t="s">
        <v>881</v>
      </c>
      <c r="CG337" s="7"/>
      <c r="CH337" s="94"/>
      <c r="CI337" s="1301" t="str">
        <f>IF(ISNA(VLOOKUP(CA337,'JOURNÉE 1'!$C$10:$AC$257,27,FALSE)),"",VLOOKUP(CA337,'JOURNÉE 1'!$C$10:$AC$257,27,FALSE))</f>
        <v/>
      </c>
      <c r="CJ337" s="465" t="str">
        <f>IF(ISNA(VLOOKUP(CA337,'JOURNÉE 2'!$C$10:$V$259,20,FALSE)),"",VLOOKUP(CA337,'JOURNÉE 2'!$C$10:$V$259,20,FALSE))</f>
        <v/>
      </c>
      <c r="CK337" s="1263" t="str">
        <f t="shared" si="113"/>
        <v/>
      </c>
      <c r="CL337" s="1266" t="s">
        <v>2029</v>
      </c>
      <c r="CM337" s="476" t="s">
        <v>2029</v>
      </c>
      <c r="CN337" s="476" t="s">
        <v>2029</v>
      </c>
      <c r="CO337" s="476" t="s">
        <v>2029</v>
      </c>
      <c r="CP337" s="476"/>
      <c r="CQ337" s="476"/>
      <c r="CR337" s="476"/>
      <c r="CS337" s="476"/>
      <c r="CT337" s="476"/>
      <c r="CU337" s="477"/>
      <c r="CV337" s="476"/>
      <c r="CW337" s="1270"/>
      <c r="CX337" s="11"/>
      <c r="CY337" s="1551"/>
      <c r="CZ337" s="7" t="str">
        <f>IF('JOURNÉE 1'!C182="","",'JOURNÉE 1'!C182)</f>
        <v/>
      </c>
      <c r="DA337" s="7" t="str">
        <f t="shared" si="84"/>
        <v/>
      </c>
      <c r="DB337" s="7" t="str">
        <f>IF('JOURNÉE 1'!AC182="","",'JOURNÉE 1'!AC182)</f>
        <v/>
      </c>
      <c r="DC337" s="7" t="str">
        <f>IF('JOURNÉE 1'!AP182=0,"",'JOURNÉE 1'!AP182)</f>
        <v/>
      </c>
      <c r="DD337" s="17" t="str">
        <f>IF(ISNA(VLOOKUP(BY181,'JOURNÉE 2'!$C$150:$AJ$183,1,FALSE)),"",VLOOKUP(BY181,'JOURNÉE 2'!$C$150:$AJ$183,1,FALSE))</f>
        <v/>
      </c>
      <c r="DE337" s="7" t="str" cm="1">
        <f t="array" ref="DE337">IFERROR(INDEX(DD$305:DD$372,SMALL(IF(FREQUENCY(IF(DD$305:DD$372&lt;&gt;"",MATCH(DD$305:DD$372,DD$305:DD$372,0),""),ROW(DD$305:DD$372)-305)&gt;1,ROW(DD$305:DD$372)-305,""),ROW(A33))),"")</f>
        <v/>
      </c>
      <c r="DF337" s="468" t="str">
        <f t="array" ref="DF337">IF(DE337="","",MIN(IF(CZ$305:CZ$372=$DE337,DB$305:DB$372,"")))</f>
        <v/>
      </c>
      <c r="DG337" s="7" t="str">
        <f t="array" ref="DG337">IF(DF337="","",MIN(IF(CZ$305:CZ$372=$DE337,DC$305:DC$372,"")))</f>
        <v/>
      </c>
      <c r="DH337" s="7" t="str">
        <f>IF(ISNA(VLOOKUP(DD337,'JOURNÉE 1'!$C$150:$AC$183,24,FALSE)),"",VLOOKUP(DD337,'JOURNÉE 1'!$C$150:$AC$183,24,FALSE))</f>
        <v/>
      </c>
      <c r="DI337" s="7" t="str">
        <f>IF(ISNA(VLOOKUP(DD337,'JOURNÉE 1'!$C$150:$AP$183,35,FALSE)),"",VLOOKUP(DD337,'JOURNÉE 1'!$C$150:$AP$183,35,FALSE))</f>
        <v/>
      </c>
      <c r="DJ337" s="7" t="str">
        <f t="shared" si="114"/>
        <v/>
      </c>
      <c r="DK337" s="7" t="str">
        <f t="shared" si="115"/>
        <v/>
      </c>
      <c r="DL337" s="7" t="str">
        <f t="shared" si="116"/>
        <v/>
      </c>
      <c r="DM337" s="468" t="str">
        <f t="shared" si="117"/>
        <v/>
      </c>
      <c r="DN337" s="7" t="str">
        <f t="shared" si="118"/>
        <v/>
      </c>
      <c r="DO337" s="7"/>
      <c r="DP337" s="7"/>
      <c r="DQ337" s="7"/>
      <c r="DR337" s="11"/>
      <c r="DS337" s="475"/>
      <c r="DT337" s="7"/>
      <c r="DU337" s="7"/>
      <c r="DV337" s="7" t="str">
        <f>IF(DT337="","",IF(DT337=0,"",IF(DT337="AB","",RANK(DT337,$DT$9:$DT$151,1)+COUNTIF($DT$9:DT337,DT337)-1)))</f>
        <v/>
      </c>
      <c r="DW337" s="7"/>
      <c r="DX337" s="7"/>
      <c r="DY337" s="7"/>
      <c r="DZ337" s="7"/>
      <c r="EA337" s="7" t="str">
        <f>IF(DY337="","",IF(DY337=0,"",IF(DY337="AB","",RANK(DY337,$DY$9:$DY$151,1)+COUNTIF($DY$9:DY337,DY337)-1)))</f>
        <v/>
      </c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</row>
    <row r="338" spans="29:163" ht="15.75" customHeight="1" thickBot="1" x14ac:dyDescent="0.45">
      <c r="AC338" s="83" t="str">
        <f t="shared" si="120"/>
        <v/>
      </c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882"/>
      <c r="AU338" s="11"/>
      <c r="AV338" s="11"/>
      <c r="AW338" s="11"/>
      <c r="AX338" s="11"/>
      <c r="AY338" s="11"/>
      <c r="AZ338" s="11"/>
      <c r="BA338" s="11"/>
      <c r="BB338" s="11"/>
      <c r="BC338" s="882"/>
      <c r="BD338" s="882"/>
      <c r="BE338" s="11"/>
      <c r="BF338" s="11"/>
      <c r="BG338" s="11"/>
      <c r="BH338" s="7"/>
      <c r="BI338" s="7"/>
      <c r="BJ338" s="7"/>
      <c r="BK338" s="7"/>
      <c r="BL338" s="11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475" t="str">
        <f>IF('JOURNÉE 1'!C338=0,"",'JOURNÉE 1'!C338)</f>
        <v/>
      </c>
      <c r="BZ338" s="7">
        <v>330</v>
      </c>
      <c r="CA338" s="1445" t="s">
        <v>896</v>
      </c>
      <c r="CB338" s="1446">
        <v>13.9</v>
      </c>
      <c r="CC338" s="1447" t="s">
        <v>897</v>
      </c>
      <c r="CD338" s="17" t="s">
        <v>338</v>
      </c>
      <c r="CE338" s="882" t="str">
        <f t="shared" si="121"/>
        <v>MAX2</v>
      </c>
      <c r="CF338" s="878" t="s">
        <v>883</v>
      </c>
      <c r="CG338" s="7"/>
      <c r="CH338" s="94"/>
      <c r="CI338" s="1301" t="str">
        <f>IF(ISNA(VLOOKUP(CA338,'JOURNÉE 1'!$C$10:$AC$257,27,FALSE)),"",VLOOKUP(CA338,'JOURNÉE 1'!$C$10:$AC$257,27,FALSE))</f>
        <v/>
      </c>
      <c r="CJ338" s="465" t="str">
        <f>IF(ISNA(VLOOKUP(CA338,'JOURNÉE 2'!$C$10:$V$259,20,FALSE)),"",VLOOKUP(CA338,'JOURNÉE 2'!$C$10:$V$259,20,FALSE))</f>
        <v/>
      </c>
      <c r="CK338" s="1263" t="str">
        <f t="shared" si="113"/>
        <v/>
      </c>
      <c r="CL338" s="1266" t="s">
        <v>2029</v>
      </c>
      <c r="CM338" s="476" t="s">
        <v>2029</v>
      </c>
      <c r="CN338" s="476" t="s">
        <v>2029</v>
      </c>
      <c r="CO338" s="476" t="s">
        <v>2029</v>
      </c>
      <c r="CP338" s="476"/>
      <c r="CQ338" s="476"/>
      <c r="CR338" s="476"/>
      <c r="CS338" s="476"/>
      <c r="CT338" s="476"/>
      <c r="CU338" s="477"/>
      <c r="CV338" s="476"/>
      <c r="CW338" s="1270"/>
      <c r="CX338" s="11"/>
      <c r="CY338" s="1793"/>
      <c r="CZ338" s="492" t="str">
        <f>IF('JOURNÉE 1'!C183="","",'JOURNÉE 1'!C183)</f>
        <v/>
      </c>
      <c r="DA338" s="492" t="str">
        <f t="shared" si="84"/>
        <v/>
      </c>
      <c r="DB338" s="492" t="str">
        <f>IF('JOURNÉE 1'!AC183="","",'JOURNÉE 1'!AC183)</f>
        <v/>
      </c>
      <c r="DC338" s="492" t="str">
        <f>IF('JOURNÉE 1'!AP183=0,"",'JOURNÉE 1'!AP183)</f>
        <v/>
      </c>
      <c r="DD338" s="1020" t="str">
        <f>IF(ISNA(VLOOKUP(BY182,'JOURNÉE 2'!$C$150:$AJ$183,1,FALSE)),"",VLOOKUP(BY182,'JOURNÉE 2'!$C$150:$AJ$183,1,FALSE))</f>
        <v/>
      </c>
      <c r="DE338" s="852" t="str" cm="1">
        <f t="array" ref="DE338">IFERROR(INDEX(DD$305:DD$372,SMALL(IF(FREQUENCY(IF(DD$305:DD$372&lt;&gt;"",MATCH(DD$305:DD$372,DD$305:DD$372,0),""),ROW(DD$305:DD$372)-305)&gt;1,ROW(DD$305:DD$372)-305,""),ROW(A34))),"")</f>
        <v/>
      </c>
      <c r="DF338" s="493" t="str">
        <f t="array" ref="DF338">IF(DE338="","",MIN(IF(CZ$305:CZ$372=$DE338,DB$305:DB$372,"")))</f>
        <v/>
      </c>
      <c r="DG338" s="492" t="str">
        <f t="array" ref="DG338">IF(DF338="","",MIN(IF(CZ$305:CZ$372=$DE338,DC$305:DC$372,"")))</f>
        <v/>
      </c>
      <c r="DH338" s="492" t="str">
        <f>IF(ISNA(VLOOKUP(DD338,'JOURNÉE 1'!$C$150:$AC$183,24,FALSE)),"",VLOOKUP(DD338,'JOURNÉE 1'!$C$150:$AC$183,24,FALSE))</f>
        <v/>
      </c>
      <c r="DI338" s="492" t="str">
        <f>IF(ISNA(VLOOKUP(DD338,'JOURNÉE 1'!$C$150:$AP$183,35,FALSE)),"",VLOOKUP(DD338,'JOURNÉE 1'!$C$150:$AP$183,35,FALSE))</f>
        <v/>
      </c>
      <c r="DJ338" s="492" t="str">
        <f t="shared" si="114"/>
        <v/>
      </c>
      <c r="DK338" s="492" t="str">
        <f t="shared" si="115"/>
        <v/>
      </c>
      <c r="DL338" s="492" t="str">
        <f t="shared" si="116"/>
        <v/>
      </c>
      <c r="DM338" s="493" t="str">
        <f t="shared" si="117"/>
        <v/>
      </c>
      <c r="DN338" s="492" t="str">
        <f t="shared" si="118"/>
        <v/>
      </c>
      <c r="DO338" s="492"/>
      <c r="DP338" s="492"/>
      <c r="DQ338" s="492"/>
      <c r="DR338" s="494"/>
      <c r="DS338" s="475"/>
      <c r="DT338" s="7"/>
      <c r="DU338" s="7"/>
      <c r="DV338" s="7" t="str">
        <f>IF(DT338="","",IF(DT338=0,"",IF(DT338="AB","",RANK(DT338,$DT$9:$DT$151,1)+COUNTIF($DT$9:DT338,DT338)-1)))</f>
        <v/>
      </c>
      <c r="DW338" s="7"/>
      <c r="DX338" s="7"/>
      <c r="DY338" s="7"/>
      <c r="DZ338" s="7"/>
      <c r="EA338" s="7" t="str">
        <f>IF(DY338="","",IF(DY338=0,"",IF(DY338="AB","",RANK(DY338,$DY$9:$DY$151,1)+COUNTIF($DY$9:DY338,DY338)-1)))</f>
        <v/>
      </c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</row>
    <row r="339" spans="29:163" ht="15.75" customHeight="1" thickTop="1" x14ac:dyDescent="0.4">
      <c r="AC339" s="83" t="str">
        <f t="shared" si="120"/>
        <v/>
      </c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882"/>
      <c r="AU339" s="11"/>
      <c r="AV339" s="11"/>
      <c r="AW339" s="11"/>
      <c r="AX339" s="11"/>
      <c r="AY339" s="11"/>
      <c r="AZ339" s="11"/>
      <c r="BA339" s="11"/>
      <c r="BB339" s="11"/>
      <c r="BC339" s="882"/>
      <c r="BD339" s="882"/>
      <c r="BE339" s="11"/>
      <c r="BF339" s="11"/>
      <c r="BG339" s="11"/>
      <c r="BH339" s="7"/>
      <c r="BI339" s="7"/>
      <c r="BJ339" s="7"/>
      <c r="BK339" s="7"/>
      <c r="BL339" s="11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475" t="str">
        <f>IF('JOURNÉE 1'!C339=0,"",'JOURNÉE 1'!C339)</f>
        <v/>
      </c>
      <c r="BZ339" s="7">
        <v>331</v>
      </c>
      <c r="CA339" s="1445" t="s">
        <v>898</v>
      </c>
      <c r="CB339" s="1446">
        <v>27.9</v>
      </c>
      <c r="CC339" s="1447" t="s">
        <v>899</v>
      </c>
      <c r="CD339" s="17" t="s">
        <v>338</v>
      </c>
      <c r="CE339" s="882" t="str">
        <f t="shared" si="121"/>
        <v>MAX3</v>
      </c>
      <c r="CF339" s="878" t="s">
        <v>885</v>
      </c>
      <c r="CG339" s="7"/>
      <c r="CH339" s="94"/>
      <c r="CI339" s="1301" t="str">
        <f>IF(ISNA(VLOOKUP(CA339,'JOURNÉE 1'!$C$10:$AC$257,27,FALSE)),"",VLOOKUP(CA339,'JOURNÉE 1'!$C$10:$AC$257,27,FALSE))</f>
        <v/>
      </c>
      <c r="CJ339" s="465" t="str">
        <f>IF(ISNA(VLOOKUP(CA339,'JOURNÉE 2'!$C$10:$V$259,20,FALSE)),"",VLOOKUP(CA339,'JOURNÉE 2'!$C$10:$V$259,20,FALSE))</f>
        <v/>
      </c>
      <c r="CK339" s="1263" t="str">
        <f t="shared" si="113"/>
        <v/>
      </c>
      <c r="CL339" s="1266" t="s">
        <v>2029</v>
      </c>
      <c r="CM339" s="476" t="s">
        <v>2029</v>
      </c>
      <c r="CN339" s="476" t="s">
        <v>2029</v>
      </c>
      <c r="CO339" s="476" t="s">
        <v>2029</v>
      </c>
      <c r="CP339" s="476"/>
      <c r="CQ339" s="476"/>
      <c r="CR339" s="476"/>
      <c r="CS339" s="476"/>
      <c r="CT339" s="476"/>
      <c r="CU339" s="477"/>
      <c r="CV339" s="476"/>
      <c r="CW339" s="1270"/>
      <c r="CX339" s="11"/>
      <c r="CY339" s="1794" t="s">
        <v>902</v>
      </c>
      <c r="CZ339" s="7" t="str">
        <f>IF('JOURNÉE 2'!C150="","",'JOURNÉE 2'!C150)</f>
        <v>44400.22.0013</v>
      </c>
      <c r="DA339" s="7" t="str">
        <f t="shared" si="84"/>
        <v>44400.22.0013-J2</v>
      </c>
      <c r="DB339" s="7">
        <f>IF('JOURNÉE 2'!V150="","",'JOURNÉE 2'!V150)</f>
        <v>94</v>
      </c>
      <c r="DC339" s="7">
        <f>IF('JOURNÉE 2'!AJ150=0,"",'JOURNÉE 2'!AJ150)</f>
        <v>71.3</v>
      </c>
      <c r="DD339" s="17" t="str">
        <f>IF(ISNA(VLOOKUP(BX149,'JOURNÉE 1'!$C$150:$AP$183,1,FALSE)),"",VLOOKUP(BX149,'JOURNÉE 1'!$C$150:$AP$183,1,FALSE))</f>
        <v/>
      </c>
      <c r="DE339" s="7" t="str" cm="1">
        <f t="array" ref="DE339">IFERROR(INDEX(DD$305:DD$372,SMALL(IF(FREQUENCY(IF(DD$305:DD$372&lt;&gt;"",MATCH(DD$305:DD$372,DD$305:DD$372,0),""),ROW(DD$305:DD$372)-305)&gt;1,ROW(DD$305:DD$372)-305,""),ROW(A35))),"")</f>
        <v/>
      </c>
      <c r="DF339" s="468" t="str">
        <f t="array" ref="DF339">IF(DE339="","",MIN(IF(CZ$305:CZ$372=$DE339,DB$305:DB$372,"")))</f>
        <v/>
      </c>
      <c r="DG339" s="7" t="str">
        <f t="array" ref="DG339">IF(DF339="","",MIN(IF(CZ$305:CZ$372=$DE339,DC$305:DC$372,"")))</f>
        <v/>
      </c>
      <c r="DH339" s="7" t="str">
        <f>IF(ISNA(VLOOKUP(DD339,'JOURNÉE 2'!$C$150:$V$183,16,FALSE)),"",VLOOKUP(DD339,'JOURNÉE 2'!$C$150:$V$183,16,FALSE))</f>
        <v/>
      </c>
      <c r="DI339" s="7" t="str">
        <f>IF(ISNA(VLOOKUP(DD339,'JOURNÉE 2'!$C$150:$AJ$183,26,FALSE)),"",VLOOKUP(DD339,'JOURNÉE 2'!$C$150:$AJ$183,26,FALSE))</f>
        <v/>
      </c>
      <c r="DJ339" s="7" t="str">
        <f t="shared" si="114"/>
        <v>44400.22.0013</v>
      </c>
      <c r="DK339" s="7">
        <f t="shared" si="115"/>
        <v>94</v>
      </c>
      <c r="DL339" s="7" t="str">
        <f t="shared" si="116"/>
        <v/>
      </c>
      <c r="DM339" s="468">
        <f t="shared" si="117"/>
        <v>71.3</v>
      </c>
      <c r="DN339" s="7" t="str">
        <f t="shared" si="118"/>
        <v/>
      </c>
      <c r="DO339" s="7"/>
      <c r="DP339" s="7"/>
      <c r="DQ339" s="7"/>
      <c r="DR339" s="11"/>
      <c r="DS339" s="475"/>
      <c r="DT339" s="7"/>
      <c r="DU339" s="7"/>
      <c r="DV339" s="7" t="str">
        <f>IF(DT339="","",IF(DT339=0,"",IF(DT339="AB","",RANK(DT339,$DT$9:$DT$151,1)+COUNTIF($DT$9:DT339,DT339)-1)))</f>
        <v/>
      </c>
      <c r="DW339" s="7"/>
      <c r="DX339" s="7"/>
      <c r="DY339" s="7"/>
      <c r="DZ339" s="7"/>
      <c r="EA339" s="7" t="str">
        <f>IF(DY339="","",IF(DY339=0,"",IF(DY339="AB","",RANK(DY339,$DY$9:$DY$151,1)+COUNTIF($DY$9:DY339,DY339)-1)))</f>
        <v/>
      </c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</row>
    <row r="340" spans="29:163" ht="15.75" customHeight="1" x14ac:dyDescent="0.4">
      <c r="AC340" s="83">
        <f t="shared" si="120"/>
        <v>75</v>
      </c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882"/>
      <c r="AU340" s="11"/>
      <c r="AV340" s="11"/>
      <c r="AW340" s="11"/>
      <c r="AX340" s="11"/>
      <c r="AY340" s="11"/>
      <c r="AZ340" s="11"/>
      <c r="BA340" s="11"/>
      <c r="BB340" s="11"/>
      <c r="BC340" s="882"/>
      <c r="BD340" s="882"/>
      <c r="BE340" s="11"/>
      <c r="BF340" s="11"/>
      <c r="BG340" s="11"/>
      <c r="BH340" s="7"/>
      <c r="BI340" s="7"/>
      <c r="BJ340" s="7"/>
      <c r="BK340" s="7"/>
      <c r="BL340" s="11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475" t="str">
        <f>IF('JOURNÉE 1'!C340=0,"",'JOURNÉE 1'!C340)</f>
        <v/>
      </c>
      <c r="BZ340" s="7">
        <v>332</v>
      </c>
      <c r="CA340" s="1445" t="s">
        <v>900</v>
      </c>
      <c r="CB340" s="1446">
        <v>36</v>
      </c>
      <c r="CC340" s="1447" t="s">
        <v>901</v>
      </c>
      <c r="CD340" s="17" t="s">
        <v>338</v>
      </c>
      <c r="CE340" s="882" t="str">
        <f t="shared" si="121"/>
        <v>MAX3</v>
      </c>
      <c r="CF340" s="878" t="s">
        <v>887</v>
      </c>
      <c r="CG340" s="7"/>
      <c r="CH340" s="94"/>
      <c r="CI340" s="1301" t="str">
        <f>IF(ISNA(VLOOKUP(CA340,'JOURNÉE 1'!$C$10:$AC$257,27,FALSE)),"",VLOOKUP(CA340,'JOURNÉE 1'!$C$10:$AC$257,27,FALSE))</f>
        <v/>
      </c>
      <c r="CJ340" s="465" t="str">
        <f>IF(ISNA(VLOOKUP(CA340,'JOURNÉE 2'!$C$10:$V$259,20,FALSE)),"",VLOOKUP(CA340,'JOURNÉE 2'!$C$10:$V$259,20,FALSE))</f>
        <v/>
      </c>
      <c r="CK340" s="1263" t="str">
        <f t="shared" si="113"/>
        <v/>
      </c>
      <c r="CL340" s="1266" t="s">
        <v>2029</v>
      </c>
      <c r="CM340" s="476" t="s">
        <v>2029</v>
      </c>
      <c r="CN340" s="476" t="s">
        <v>2029</v>
      </c>
      <c r="CO340" s="476" t="s">
        <v>2029</v>
      </c>
      <c r="CP340" s="476"/>
      <c r="CQ340" s="476"/>
      <c r="CR340" s="476"/>
      <c r="CS340" s="476"/>
      <c r="CT340" s="476"/>
      <c r="CU340" s="477"/>
      <c r="CV340" s="476"/>
      <c r="CW340" s="1270"/>
      <c r="CX340" s="11"/>
      <c r="CY340" s="1551"/>
      <c r="CZ340" s="7" t="str">
        <f>IF('JOURNÉE 2'!C151="","",'JOURNÉE 2'!C151)</f>
        <v>44400.22.0014</v>
      </c>
      <c r="DA340" s="7" t="str">
        <f t="shared" si="84"/>
        <v>44400.22.0014-J2</v>
      </c>
      <c r="DB340" s="7">
        <f>IF('JOURNÉE 2'!V151="","",'JOURNÉE 2'!V151)</f>
        <v>111</v>
      </c>
      <c r="DC340" s="7">
        <f>IF('JOURNÉE 2'!AJ151=0,"",'JOURNÉE 2'!AJ151)</f>
        <v>75</v>
      </c>
      <c r="DD340" s="17" t="str">
        <f>IF(ISNA(VLOOKUP(BX150,'JOURNÉE 1'!$C$150:$AP$183,1,FALSE)),"",VLOOKUP(BX150,'JOURNÉE 1'!$C$150:$AP$183,1,FALSE))</f>
        <v/>
      </c>
      <c r="DE340" s="7" t="str" cm="1">
        <f t="array" ref="DE340">IFERROR(INDEX(DD$305:DD$372,SMALL(IF(FREQUENCY(IF(DD$305:DD$372&lt;&gt;"",MATCH(DD$305:DD$372,DD$305:DD$372,0),""),ROW(DD$305:DD$372)-305)&gt;1,ROW(DD$305:DD$372)-305,""),ROW(A36))),"")</f>
        <v/>
      </c>
      <c r="DF340" s="468" t="str">
        <f t="array" ref="DF340">IF(DE340="","",MIN(IF(CZ$305:CZ$372=$DE340,DB$305:DB$372,"")))</f>
        <v/>
      </c>
      <c r="DG340" s="7" t="str">
        <f t="array" ref="DG340">IF(DF340="","",MIN(IF(CZ$305:CZ$372=$DE340,DC$305:DC$372,"")))</f>
        <v/>
      </c>
      <c r="DH340" s="7" t="str">
        <f>IF(ISNA(VLOOKUP(DD340,'JOURNÉE 2'!$C$150:$V$183,16,FALSE)),"",VLOOKUP(DD340,'JOURNÉE 2'!$C$150:$V$183,16,FALSE))</f>
        <v/>
      </c>
      <c r="DI340" s="7" t="str">
        <f>IF(ISNA(VLOOKUP(DD340,'JOURNÉE 2'!$C$150:$AJ$183,26,FALSE)),"",VLOOKUP(DD340,'JOURNÉE 2'!$C$150:$AJ$183,26,FALSE))</f>
        <v/>
      </c>
      <c r="DJ340" s="7" t="str">
        <f t="shared" si="114"/>
        <v>44400.22.0014</v>
      </c>
      <c r="DK340" s="7">
        <f t="shared" si="115"/>
        <v>111</v>
      </c>
      <c r="DL340" s="7" t="str">
        <f t="shared" si="116"/>
        <v/>
      </c>
      <c r="DM340" s="468">
        <f t="shared" si="117"/>
        <v>75</v>
      </c>
      <c r="DN340" s="7" t="str">
        <f t="shared" si="118"/>
        <v/>
      </c>
      <c r="DO340" s="7"/>
      <c r="DP340" s="7"/>
      <c r="DQ340" s="7"/>
      <c r="DR340" s="11"/>
      <c r="DS340" s="475"/>
      <c r="DT340" s="7"/>
      <c r="DU340" s="7"/>
      <c r="DV340" s="7" t="str">
        <f>IF(DT340="","",IF(DT340=0,"",IF(DT340="AB","",RANK(DT340,$DT$9:$DT$151,1)+COUNTIF($DT$9:DT340,DT340)-1)))</f>
        <v/>
      </c>
      <c r="DW340" s="7"/>
      <c r="DX340" s="7"/>
      <c r="DY340" s="7"/>
      <c r="DZ340" s="7"/>
      <c r="EA340" s="7" t="str">
        <f>IF(DY340="","",IF(DY340=0,"",IF(DY340="AB","",RANK(DY340,$DY$9:$DY$151,1)+COUNTIF($DY$9:DY340,DY340)-1)))</f>
        <v/>
      </c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</row>
    <row r="341" spans="29:163" ht="15.75" customHeight="1" x14ac:dyDescent="0.4">
      <c r="AC341" s="83">
        <f t="shared" si="120"/>
        <v>90</v>
      </c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882"/>
      <c r="AU341" s="11"/>
      <c r="AV341" s="11"/>
      <c r="AW341" s="11"/>
      <c r="AX341" s="11"/>
      <c r="AY341" s="11"/>
      <c r="AZ341" s="11"/>
      <c r="BA341" s="11"/>
      <c r="BB341" s="11"/>
      <c r="BC341" s="882"/>
      <c r="BD341" s="882"/>
      <c r="BE341" s="11"/>
      <c r="BF341" s="11"/>
      <c r="BG341" s="11"/>
      <c r="BH341" s="7"/>
      <c r="BI341" s="7"/>
      <c r="BJ341" s="7"/>
      <c r="BK341" s="7"/>
      <c r="BL341" s="11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475" t="str">
        <f>IF('JOURNÉE 1'!C341=0,"",'JOURNÉE 1'!C341)</f>
        <v/>
      </c>
      <c r="BZ341" s="7">
        <v>333</v>
      </c>
      <c r="CA341" s="1445" t="s">
        <v>903</v>
      </c>
      <c r="CB341" s="1446">
        <v>34.9</v>
      </c>
      <c r="CC341" s="1447" t="s">
        <v>904</v>
      </c>
      <c r="CD341" s="17" t="s">
        <v>338</v>
      </c>
      <c r="CE341" s="882" t="str">
        <f t="shared" si="121"/>
        <v>MAX3</v>
      </c>
      <c r="CF341" s="878" t="s">
        <v>168</v>
      </c>
      <c r="CG341" s="7"/>
      <c r="CH341" s="94"/>
      <c r="CI341" s="1301" t="str">
        <f>IF(ISNA(VLOOKUP(CA341,'JOURNÉE 1'!$C$10:$AC$257,27,FALSE)),"",VLOOKUP(CA341,'JOURNÉE 1'!$C$10:$AC$257,27,FALSE))</f>
        <v/>
      </c>
      <c r="CJ341" s="465" t="str">
        <f>IF(ISNA(VLOOKUP(CA341,'JOURNÉE 2'!$C$10:$V$259,20,FALSE)),"",VLOOKUP(CA341,'JOURNÉE 2'!$C$10:$V$259,20,FALSE))</f>
        <v/>
      </c>
      <c r="CK341" s="1263" t="str">
        <f t="shared" si="113"/>
        <v/>
      </c>
      <c r="CL341" s="1266" t="s">
        <v>2029</v>
      </c>
      <c r="CM341" s="476" t="s">
        <v>2029</v>
      </c>
      <c r="CN341" s="476" t="s">
        <v>2029</v>
      </c>
      <c r="CO341" s="476" t="s">
        <v>2029</v>
      </c>
      <c r="CP341" s="476"/>
      <c r="CQ341" s="476"/>
      <c r="CR341" s="476"/>
      <c r="CS341" s="476"/>
      <c r="CT341" s="476"/>
      <c r="CU341" s="477"/>
      <c r="CV341" s="476"/>
      <c r="CW341" s="1270"/>
      <c r="CX341" s="11"/>
      <c r="CY341" s="1551"/>
      <c r="CZ341" s="7" t="str">
        <f>IF('JOURNÉE 2'!C152="","",'JOURNÉE 2'!C152)</f>
        <v>44400.20.0009</v>
      </c>
      <c r="DA341" s="7" t="str">
        <f t="shared" si="84"/>
        <v>44400.20.0009-J2</v>
      </c>
      <c r="DB341" s="7">
        <f>IF('JOURNÉE 2'!V152="","",'JOURNÉE 2'!V152)</f>
        <v>72</v>
      </c>
      <c r="DC341" s="7">
        <f>IF('JOURNÉE 2'!AJ152=0,"",'JOURNÉE 2'!AJ152)</f>
        <v>71.7</v>
      </c>
      <c r="DD341" s="17" t="str">
        <f>IF(ISNA(VLOOKUP(BX151,'JOURNÉE 1'!$C$150:$AP$183,1,FALSE)),"",VLOOKUP(BX151,'JOURNÉE 1'!$C$150:$AP$183,1,FALSE))</f>
        <v/>
      </c>
      <c r="DE341" s="7" t="str" cm="1">
        <f t="array" ref="DE341">IFERROR(INDEX(DD$305:DD$372,SMALL(IF(FREQUENCY(IF(DD$305:DD$372&lt;&gt;"",MATCH(DD$305:DD$372,DD$305:DD$372,0),""),ROW(DD$305:DD$372)-305)&gt;1,ROW(DD$305:DD$372)-305,""),ROW(A37))),"")</f>
        <v/>
      </c>
      <c r="DF341" s="468" t="str">
        <f t="array" ref="DF341">IF(DE341="","",MIN(IF(CZ$305:CZ$372=$DE341,DB$305:DB$372,"")))</f>
        <v/>
      </c>
      <c r="DG341" s="7" t="str">
        <f t="array" ref="DG341">IF(DF341="","",MIN(IF(CZ$305:CZ$372=$DE341,DC$305:DC$372,"")))</f>
        <v/>
      </c>
      <c r="DH341" s="7" t="str">
        <f>IF(ISNA(VLOOKUP(DD341,'JOURNÉE 2'!$C$150:$V$183,16,FALSE)),"",VLOOKUP(DD341,'JOURNÉE 2'!$C$150:$V$183,16,FALSE))</f>
        <v/>
      </c>
      <c r="DI341" s="7" t="str">
        <f>IF(ISNA(VLOOKUP(DD341,'JOURNÉE 2'!$C$150:$AJ$183,26,FALSE)),"",VLOOKUP(DD341,'JOURNÉE 2'!$C$150:$AJ$183,26,FALSE))</f>
        <v/>
      </c>
      <c r="DJ341" s="7" t="str">
        <f t="shared" si="114"/>
        <v>44400.20.0009</v>
      </c>
      <c r="DK341" s="7">
        <f t="shared" si="115"/>
        <v>72</v>
      </c>
      <c r="DL341" s="7" t="str">
        <f t="shared" si="116"/>
        <v/>
      </c>
      <c r="DM341" s="468">
        <f t="shared" si="117"/>
        <v>71.7</v>
      </c>
      <c r="DN341" s="7" t="str">
        <f t="shared" si="118"/>
        <v/>
      </c>
      <c r="DO341" s="7"/>
      <c r="DP341" s="7"/>
      <c r="DQ341" s="7"/>
      <c r="DR341" s="11"/>
      <c r="DS341" s="475"/>
      <c r="DT341" s="7"/>
      <c r="DU341" s="7"/>
      <c r="DV341" s="7" t="str">
        <f>IF(DT341="","",IF(DT341=0,"",IF(DT341="AB","",RANK(DT341,$DT$9:$DT$151,1)+COUNTIF($DT$9:DT341,DT341)-1)))</f>
        <v/>
      </c>
      <c r="DW341" s="7"/>
      <c r="DX341" s="7"/>
      <c r="DY341" s="7"/>
      <c r="DZ341" s="7"/>
      <c r="EA341" s="7" t="str">
        <f>IF(DY341="","",IF(DY341=0,"",IF(DY341="AB","",RANK(DY341,$DY$9:$DY$151,1)+COUNTIF($DY$9:DY341,DY341)-1)))</f>
        <v/>
      </c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</row>
    <row r="342" spans="29:163" ht="15.75" customHeight="1" x14ac:dyDescent="0.4">
      <c r="AC342" s="83" t="str">
        <f t="shared" si="120"/>
        <v/>
      </c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882"/>
      <c r="AU342" s="11"/>
      <c r="AV342" s="11"/>
      <c r="AW342" s="11"/>
      <c r="AX342" s="11"/>
      <c r="AY342" s="11"/>
      <c r="AZ342" s="11"/>
      <c r="BA342" s="11"/>
      <c r="BB342" s="11"/>
      <c r="BC342" s="882"/>
      <c r="BD342" s="882"/>
      <c r="BE342" s="11"/>
      <c r="BF342" s="11"/>
      <c r="BG342" s="11"/>
      <c r="BH342" s="7"/>
      <c r="BI342" s="7"/>
      <c r="BJ342" s="7"/>
      <c r="BK342" s="7"/>
      <c r="BL342" s="11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475" t="str">
        <f>IF('JOURNÉE 1'!C342=0,"",'JOURNÉE 1'!C342)</f>
        <v/>
      </c>
      <c r="BZ342" s="7">
        <v>334</v>
      </c>
      <c r="CA342" s="1445" t="s">
        <v>905</v>
      </c>
      <c r="CB342" s="1446">
        <v>25.1</v>
      </c>
      <c r="CC342" s="1447" t="s">
        <v>906</v>
      </c>
      <c r="CD342" s="17" t="s">
        <v>338</v>
      </c>
      <c r="CE342" s="882" t="str">
        <f t="shared" si="121"/>
        <v>MAX3</v>
      </c>
      <c r="CF342" s="878" t="s">
        <v>890</v>
      </c>
      <c r="CG342" s="7"/>
      <c r="CH342" s="94"/>
      <c r="CI342" s="1301" t="str">
        <f>IF(ISNA(VLOOKUP(CA342,'JOURNÉE 1'!$C$10:$AC$257,27,FALSE)),"",VLOOKUP(CA342,'JOURNÉE 1'!$C$10:$AC$257,27,FALSE))</f>
        <v/>
      </c>
      <c r="CJ342" s="465" t="str">
        <f>IF(ISNA(VLOOKUP(CA342,'JOURNÉE 2'!$C$10:$V$259,20,FALSE)),"",VLOOKUP(CA342,'JOURNÉE 2'!$C$10:$V$259,20,FALSE))</f>
        <v/>
      </c>
      <c r="CK342" s="1263" t="str">
        <f t="shared" si="113"/>
        <v/>
      </c>
      <c r="CL342" s="1266" t="s">
        <v>2029</v>
      </c>
      <c r="CM342" s="476" t="s">
        <v>2029</v>
      </c>
      <c r="CN342" s="476" t="s">
        <v>2029</v>
      </c>
      <c r="CO342" s="476" t="s">
        <v>2029</v>
      </c>
      <c r="CP342" s="476"/>
      <c r="CQ342" s="476"/>
      <c r="CR342" s="476"/>
      <c r="CS342" s="476"/>
      <c r="CT342" s="476"/>
      <c r="CU342" s="477"/>
      <c r="CV342" s="476"/>
      <c r="CW342" s="1270"/>
      <c r="CX342" s="11"/>
      <c r="CY342" s="1551"/>
      <c r="CZ342" s="7" t="str">
        <f>IF('JOURNÉE 2'!C153="","",'JOURNÉE 2'!C153)</f>
        <v>44400.21.0019</v>
      </c>
      <c r="DA342" s="7" t="str">
        <f t="shared" si="84"/>
        <v>44400.21.0019-J2</v>
      </c>
      <c r="DB342" s="7">
        <f>IF('JOURNÉE 2'!V153="","",'JOURNÉE 2'!V153)</f>
        <v>77</v>
      </c>
      <c r="DC342" s="7">
        <f>IF('JOURNÉE 2'!AJ153=0,"",'JOURNÉE 2'!AJ153)</f>
        <v>73.599999999999994</v>
      </c>
      <c r="DD342" s="17" t="str">
        <f>IF(ISNA(VLOOKUP(BX152,'JOURNÉE 1'!$C$150:$AP$183,1,FALSE)),"",VLOOKUP(BX152,'JOURNÉE 1'!$C$150:$AP$183,1,FALSE))</f>
        <v/>
      </c>
      <c r="DE342" s="7" t="str" cm="1">
        <f t="array" ref="DE342">IFERROR(INDEX(DD$305:DD$372,SMALL(IF(FREQUENCY(IF(DD$305:DD$372&lt;&gt;"",MATCH(DD$305:DD$372,DD$305:DD$372,0),""),ROW(DD$305:DD$372)-305)&gt;1,ROW(DD$305:DD$372)-305,""),ROW(A38))),"")</f>
        <v/>
      </c>
      <c r="DF342" s="468" t="str">
        <f t="array" ref="DF342">IF(DE342="","",MIN(IF(CZ$305:CZ$372=$DE342,DB$305:DB$372,"")))</f>
        <v/>
      </c>
      <c r="DG342" s="7" t="str">
        <f t="array" ref="DG342">IF(DF342="","",MIN(IF(CZ$305:CZ$372=$DE342,DC$305:DC$372,"")))</f>
        <v/>
      </c>
      <c r="DH342" s="7" t="str">
        <f>IF(ISNA(VLOOKUP(DD342,'JOURNÉE 2'!$C$150:$V$183,16,FALSE)),"",VLOOKUP(DD342,'JOURNÉE 2'!$C$150:$V$183,16,FALSE))</f>
        <v/>
      </c>
      <c r="DI342" s="7" t="str">
        <f>IF(ISNA(VLOOKUP(DD342,'JOURNÉE 2'!$C$150:$AJ$183,26,FALSE)),"",VLOOKUP(DD342,'JOURNÉE 2'!$C$150:$AJ$183,26,FALSE))</f>
        <v/>
      </c>
      <c r="DJ342" s="7" t="str">
        <f t="shared" si="114"/>
        <v>44400.21.0019</v>
      </c>
      <c r="DK342" s="7">
        <f t="shared" si="115"/>
        <v>77</v>
      </c>
      <c r="DL342" s="7" t="str">
        <f t="shared" si="116"/>
        <v/>
      </c>
      <c r="DM342" s="468">
        <f t="shared" si="117"/>
        <v>73.599999999999994</v>
      </c>
      <c r="DN342" s="7" t="str">
        <f t="shared" si="118"/>
        <v/>
      </c>
      <c r="DO342" s="7"/>
      <c r="DP342" s="7"/>
      <c r="DQ342" s="7"/>
      <c r="DR342" s="11"/>
      <c r="DS342" s="475"/>
      <c r="DT342" s="7"/>
      <c r="DU342" s="7"/>
      <c r="DV342" s="7" t="str">
        <f>IF(DT342="","",IF(DT342=0,"",IF(DT342="AB","",RANK(DT342,$DT$9:$DT$151,1)+COUNTIF($DT$9:DT342,DT342)-1)))</f>
        <v/>
      </c>
      <c r="DW342" s="7"/>
      <c r="DX342" s="7"/>
      <c r="DY342" s="7"/>
      <c r="DZ342" s="7"/>
      <c r="EA342" s="7" t="str">
        <f>IF(DY342="","",IF(DY342=0,"",IF(DY342="AB","",RANK(DY342,$DY$9:$DY$151,1)+COUNTIF($DY$9:DY342,DY342)-1)))</f>
        <v/>
      </c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</row>
    <row r="343" spans="29:163" ht="15.75" customHeight="1" x14ac:dyDescent="0.4">
      <c r="AC343" s="83" t="str">
        <f t="shared" si="120"/>
        <v/>
      </c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882"/>
      <c r="AU343" s="11"/>
      <c r="AV343" s="11"/>
      <c r="AW343" s="11"/>
      <c r="AX343" s="11"/>
      <c r="AY343" s="11"/>
      <c r="AZ343" s="11"/>
      <c r="BA343" s="11"/>
      <c r="BB343" s="11"/>
      <c r="BC343" s="882"/>
      <c r="BD343" s="882"/>
      <c r="BE343" s="11"/>
      <c r="BF343" s="11"/>
      <c r="BG343" s="11"/>
      <c r="BH343" s="7"/>
      <c r="BI343" s="7"/>
      <c r="BJ343" s="7"/>
      <c r="BK343" s="7"/>
      <c r="BL343" s="11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475" t="str">
        <f>IF('JOURNÉE 1'!C343=0,"",'JOURNÉE 1'!C343)</f>
        <v/>
      </c>
      <c r="BZ343" s="7">
        <v>335</v>
      </c>
      <c r="CA343" s="1445" t="s">
        <v>907</v>
      </c>
      <c r="CB343" s="1446">
        <v>36</v>
      </c>
      <c r="CC343" s="1447" t="s">
        <v>908</v>
      </c>
      <c r="CD343" s="17" t="s">
        <v>338</v>
      </c>
      <c r="CE343" s="882" t="str">
        <f t="shared" si="121"/>
        <v>MAX3</v>
      </c>
      <c r="CF343" s="878" t="s">
        <v>892</v>
      </c>
      <c r="CG343" s="7"/>
      <c r="CH343" s="94"/>
      <c r="CI343" s="1301" t="str">
        <f>IF(ISNA(VLOOKUP(CA343,'JOURNÉE 1'!$C$10:$AC$257,27,FALSE)),"",VLOOKUP(CA343,'JOURNÉE 1'!$C$10:$AC$257,27,FALSE))</f>
        <v/>
      </c>
      <c r="CJ343" s="465" t="str">
        <f>IF(ISNA(VLOOKUP(CA343,'JOURNÉE 2'!$C$10:$V$259,20,FALSE)),"",VLOOKUP(CA343,'JOURNÉE 2'!$C$10:$V$259,20,FALSE))</f>
        <v/>
      </c>
      <c r="CK343" s="1263" t="str">
        <f t="shared" si="113"/>
        <v/>
      </c>
      <c r="CL343" s="1266" t="s">
        <v>2029</v>
      </c>
      <c r="CM343" s="476" t="s">
        <v>2029</v>
      </c>
      <c r="CN343" s="476" t="s">
        <v>2029</v>
      </c>
      <c r="CO343" s="476" t="s">
        <v>2029</v>
      </c>
      <c r="CP343" s="476"/>
      <c r="CQ343" s="476"/>
      <c r="CR343" s="476"/>
      <c r="CS343" s="476"/>
      <c r="CT343" s="476"/>
      <c r="CU343" s="477"/>
      <c r="CV343" s="476"/>
      <c r="CW343" s="1270"/>
      <c r="CX343" s="11"/>
      <c r="CY343" s="1551"/>
      <c r="CZ343" s="7" t="str">
        <f>IF('JOURNÉE 2'!C154="","",'JOURNÉE 2'!C154)</f>
        <v/>
      </c>
      <c r="DA343" s="7" t="str">
        <f t="shared" si="84"/>
        <v/>
      </c>
      <c r="DB343" s="7" t="str">
        <f>IF('JOURNÉE 2'!V154="","",'JOURNÉE 2'!V154)</f>
        <v/>
      </c>
      <c r="DC343" s="7" t="str">
        <f>IF('JOURNÉE 2'!AJ154=0,"",'JOURNÉE 2'!AJ154)</f>
        <v/>
      </c>
      <c r="DD343" s="17" t="str">
        <f>IF(ISNA(VLOOKUP(BX153,'JOURNÉE 1'!$C$150:$AP$183,1,FALSE)),"",VLOOKUP(BX153,'JOURNÉE 1'!$C$150:$AP$183,1,FALSE))</f>
        <v/>
      </c>
      <c r="DE343" s="7" t="str" cm="1">
        <f t="array" ref="DE343">IFERROR(INDEX(DD$305:DD$372,SMALL(IF(FREQUENCY(IF(DD$305:DD$372&lt;&gt;"",MATCH(DD$305:DD$372,DD$305:DD$372,0),""),ROW(DD$305:DD$372)-305)&gt;1,ROW(DD$305:DD$372)-305,""),ROW(A39))),"")</f>
        <v/>
      </c>
      <c r="DF343" s="468" t="str">
        <f t="array" ref="DF343">IF(DE343="","",MIN(IF(CZ$305:CZ$372=$DE343,DB$305:DB$372,"")))</f>
        <v/>
      </c>
      <c r="DG343" s="7" t="str">
        <f t="array" ref="DG343">IF(DF343="","",MIN(IF(CZ$305:CZ$372=$DE343,DC$305:DC$372,"")))</f>
        <v/>
      </c>
      <c r="DH343" s="7" t="str">
        <f>IF(ISNA(VLOOKUP(DD343,'JOURNÉE 2'!$C$150:$V$183,16,FALSE)),"",VLOOKUP(DD343,'JOURNÉE 2'!$C$150:$V$183,16,FALSE))</f>
        <v/>
      </c>
      <c r="DI343" s="7" t="str">
        <f>IF(ISNA(VLOOKUP(DD343,'JOURNÉE 2'!$C$150:$AJ$183,26,FALSE)),"",VLOOKUP(DD343,'JOURNÉE 2'!$C$150:$AJ$183,26,FALSE))</f>
        <v/>
      </c>
      <c r="DJ343" s="7" t="str">
        <f t="shared" si="114"/>
        <v/>
      </c>
      <c r="DK343" s="7" t="str">
        <f t="shared" si="115"/>
        <v/>
      </c>
      <c r="DL343" s="7" t="str">
        <f t="shared" si="116"/>
        <v/>
      </c>
      <c r="DM343" s="468" t="str">
        <f t="shared" si="117"/>
        <v/>
      </c>
      <c r="DN343" s="7" t="str">
        <f t="shared" si="118"/>
        <v/>
      </c>
      <c r="DO343" s="7"/>
      <c r="DP343" s="7"/>
      <c r="DQ343" s="7"/>
      <c r="DR343" s="11"/>
      <c r="DS343" s="475"/>
      <c r="DT343" s="7"/>
      <c r="DU343" s="7"/>
      <c r="DV343" s="7" t="str">
        <f>IF(DT343="","",IF(DT343=0,"",IF(DT343="AB","",RANK(DT343,$DT$9:$DT$151,1)+COUNTIF($DT$9:DT343,DT343)-1)))</f>
        <v/>
      </c>
      <c r="DW343" s="7"/>
      <c r="DX343" s="7"/>
      <c r="DY343" s="7"/>
      <c r="DZ343" s="7"/>
      <c r="EA343" s="7" t="str">
        <f>IF(DY343="","",IF(DY343=0,"",IF(DY343="AB","",RANK(DY343,$DY$9:$DY$151,1)+COUNTIF($DY$9:DY343,DY343)-1)))</f>
        <v/>
      </c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</row>
    <row r="344" spans="29:163" ht="15.75" customHeight="1" x14ac:dyDescent="0.4">
      <c r="AC344" s="83" t="str">
        <f t="shared" si="120"/>
        <v/>
      </c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882"/>
      <c r="AU344" s="11"/>
      <c r="AV344" s="11"/>
      <c r="AW344" s="11"/>
      <c r="AX344" s="11"/>
      <c r="AY344" s="11"/>
      <c r="AZ344" s="11"/>
      <c r="BA344" s="11"/>
      <c r="BB344" s="11"/>
      <c r="BC344" s="882"/>
      <c r="BD344" s="882"/>
      <c r="BE344" s="11"/>
      <c r="BF344" s="11"/>
      <c r="BG344" s="11"/>
      <c r="BH344" s="7"/>
      <c r="BI344" s="7"/>
      <c r="BJ344" s="7"/>
      <c r="BK344" s="7"/>
      <c r="BL344" s="11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475" t="str">
        <f>IF('JOURNÉE 1'!C344=0,"",'JOURNÉE 1'!C344)</f>
        <v/>
      </c>
      <c r="BZ344" s="7">
        <v>336</v>
      </c>
      <c r="CA344" s="1445" t="s">
        <v>909</v>
      </c>
      <c r="CB344" s="1446">
        <v>15.6</v>
      </c>
      <c r="CC344" s="1447" t="s">
        <v>910</v>
      </c>
      <c r="CD344" s="17" t="s">
        <v>338</v>
      </c>
      <c r="CE344" s="882" t="str">
        <f t="shared" si="121"/>
        <v>MAX2</v>
      </c>
      <c r="CF344" s="878" t="s">
        <v>894</v>
      </c>
      <c r="CG344" s="7"/>
      <c r="CH344" s="94"/>
      <c r="CI344" s="1301" t="str">
        <f>IF(ISNA(VLOOKUP(CA344,'JOURNÉE 1'!$C$10:$AC$257,27,FALSE)),"",VLOOKUP(CA344,'JOURNÉE 1'!$C$10:$AC$257,27,FALSE))</f>
        <v/>
      </c>
      <c r="CJ344" s="465" t="str">
        <f>IF(ISNA(VLOOKUP(CA344,'JOURNÉE 2'!$C$10:$V$259,20,FALSE)),"",VLOOKUP(CA344,'JOURNÉE 2'!$C$10:$V$259,20,FALSE))</f>
        <v/>
      </c>
      <c r="CK344" s="1263" t="str">
        <f t="shared" si="113"/>
        <v/>
      </c>
      <c r="CL344" s="1266" t="s">
        <v>2029</v>
      </c>
      <c r="CM344" s="476" t="s">
        <v>2029</v>
      </c>
      <c r="CN344" s="476" t="s">
        <v>2029</v>
      </c>
      <c r="CO344" s="476" t="s">
        <v>2029</v>
      </c>
      <c r="CP344" s="476"/>
      <c r="CQ344" s="476"/>
      <c r="CR344" s="476"/>
      <c r="CS344" s="476"/>
      <c r="CT344" s="476"/>
      <c r="CU344" s="477"/>
      <c r="CV344" s="476"/>
      <c r="CW344" s="1270"/>
      <c r="CX344" s="11"/>
      <c r="CY344" s="1551"/>
      <c r="CZ344" s="7" t="str">
        <f>IF('JOURNÉE 2'!C155="","",'JOURNÉE 2'!C155)</f>
        <v/>
      </c>
      <c r="DA344" s="7" t="str">
        <f t="shared" si="84"/>
        <v/>
      </c>
      <c r="DB344" s="7" t="str">
        <f>IF('JOURNÉE 2'!V155="","",'JOURNÉE 2'!V155)</f>
        <v/>
      </c>
      <c r="DC344" s="7" t="str">
        <f>IF('JOURNÉE 2'!AJ155=0,"",'JOURNÉE 2'!AJ155)</f>
        <v/>
      </c>
      <c r="DD344" s="17" t="str">
        <f>IF(ISNA(VLOOKUP(BX154,'JOURNÉE 1'!$C$150:$AP$183,1,FALSE)),"",VLOOKUP(BX154,'JOURNÉE 1'!$C$150:$AP$183,1,FALSE))</f>
        <v/>
      </c>
      <c r="DE344" s="7" t="str" cm="1">
        <f t="array" ref="DE344">IFERROR(INDEX(DD$305:DD$372,SMALL(IF(FREQUENCY(IF(DD$305:DD$372&lt;&gt;"",MATCH(DD$305:DD$372,DD$305:DD$372,0),""),ROW(DD$305:DD$372)-305)&gt;1,ROW(DD$305:DD$372)-305,""),ROW(A40))),"")</f>
        <v/>
      </c>
      <c r="DF344" s="468" t="str">
        <f t="array" ref="DF344">IF(DE344="","",MIN(IF(CZ$305:CZ$372=$DE344,DB$305:DB$372,"")))</f>
        <v/>
      </c>
      <c r="DG344" s="7" t="str">
        <f t="array" ref="DG344">IF(DF344="","",MIN(IF(CZ$305:CZ$372=$DE344,DC$305:DC$372,"")))</f>
        <v/>
      </c>
      <c r="DH344" s="7" t="str">
        <f>IF(ISNA(VLOOKUP(DD344,'JOURNÉE 2'!$C$150:$V$183,16,FALSE)),"",VLOOKUP(DD344,'JOURNÉE 2'!$C$150:$V$183,16,FALSE))</f>
        <v/>
      </c>
      <c r="DI344" s="7" t="str">
        <f>IF(ISNA(VLOOKUP(DD344,'JOURNÉE 2'!$C$150:$AJ$183,26,FALSE)),"",VLOOKUP(DD344,'JOURNÉE 2'!$C$150:$AJ$183,26,FALSE))</f>
        <v/>
      </c>
      <c r="DJ344" s="7" t="str">
        <f t="shared" si="114"/>
        <v/>
      </c>
      <c r="DK344" s="7" t="str">
        <f t="shared" si="115"/>
        <v/>
      </c>
      <c r="DL344" s="7" t="str">
        <f t="shared" si="116"/>
        <v/>
      </c>
      <c r="DM344" s="468" t="str">
        <f t="shared" si="117"/>
        <v/>
      </c>
      <c r="DN344" s="7" t="str">
        <f t="shared" si="118"/>
        <v/>
      </c>
      <c r="DO344" s="7"/>
      <c r="DP344" s="7"/>
      <c r="DQ344" s="7"/>
      <c r="DR344" s="11"/>
      <c r="DS344" s="475"/>
      <c r="DT344" s="7"/>
      <c r="DU344" s="7"/>
      <c r="DV344" s="7" t="str">
        <f>IF(DT344="","",IF(DT344=0,"",IF(DT344="AB","",RANK(DT344,$DT$9:$DT$151,1)+COUNTIF($DT$9:DT344,DT344)-1)))</f>
        <v/>
      </c>
      <c r="DW344" s="7"/>
      <c r="DX344" s="7"/>
      <c r="DY344" s="7"/>
      <c r="DZ344" s="7"/>
      <c r="EA344" s="7" t="str">
        <f>IF(DY344="","",IF(DY344=0,"",IF(DY344="AB","",RANK(DY344,$DY$9:$DY$151,1)+COUNTIF($DY$9:DY344,DY344)-1)))</f>
        <v/>
      </c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</row>
    <row r="345" spans="29:163" ht="15.75" customHeight="1" x14ac:dyDescent="0.4">
      <c r="AC345" s="83" t="str">
        <f t="shared" si="120"/>
        <v/>
      </c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882"/>
      <c r="AU345" s="11"/>
      <c r="AV345" s="11"/>
      <c r="AW345" s="11"/>
      <c r="AX345" s="11"/>
      <c r="AY345" s="11"/>
      <c r="AZ345" s="11"/>
      <c r="BA345" s="11"/>
      <c r="BB345" s="11"/>
      <c r="BC345" s="882"/>
      <c r="BD345" s="882"/>
      <c r="BE345" s="11"/>
      <c r="BF345" s="11"/>
      <c r="BG345" s="11"/>
      <c r="BH345" s="7"/>
      <c r="BI345" s="7"/>
      <c r="BJ345" s="7"/>
      <c r="BK345" s="7"/>
      <c r="BL345" s="11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475" t="str">
        <f>IF('JOURNÉE 1'!C345=0,"",'JOURNÉE 1'!C345)</f>
        <v/>
      </c>
      <c r="BZ345" s="7">
        <v>337</v>
      </c>
      <c r="CA345" s="1445" t="s">
        <v>911</v>
      </c>
      <c r="CB345" s="1446">
        <v>6.4</v>
      </c>
      <c r="CC345" s="1447" t="s">
        <v>912</v>
      </c>
      <c r="CD345" s="17" t="s">
        <v>338</v>
      </c>
      <c r="CE345" s="882" t="str">
        <f t="shared" si="121"/>
        <v>MAX1</v>
      </c>
      <c r="CF345" s="878" t="s">
        <v>896</v>
      </c>
      <c r="CG345" s="7"/>
      <c r="CH345" s="94"/>
      <c r="CI345" s="1301" t="str">
        <f>IF(ISNA(VLOOKUP(CA345,'JOURNÉE 1'!$C$10:$AC$257,27,FALSE)),"",VLOOKUP(CA345,'JOURNÉE 1'!$C$10:$AC$257,27,FALSE))</f>
        <v/>
      </c>
      <c r="CJ345" s="465" t="str">
        <f>IF(ISNA(VLOOKUP(CA345,'JOURNÉE 2'!$C$10:$V$259,20,FALSE)),"",VLOOKUP(CA345,'JOURNÉE 2'!$C$10:$V$259,20,FALSE))</f>
        <v/>
      </c>
      <c r="CK345" s="1263" t="str">
        <f t="shared" si="113"/>
        <v/>
      </c>
      <c r="CL345" s="1266" t="s">
        <v>2029</v>
      </c>
      <c r="CM345" s="476">
        <v>84</v>
      </c>
      <c r="CN345" s="476">
        <v>84</v>
      </c>
      <c r="CO345" s="476" t="s">
        <v>2029</v>
      </c>
      <c r="CP345" s="476"/>
      <c r="CQ345" s="476"/>
      <c r="CR345" s="476"/>
      <c r="CS345" s="476"/>
      <c r="CT345" s="476"/>
      <c r="CU345" s="477"/>
      <c r="CV345" s="476"/>
      <c r="CW345" s="1270"/>
      <c r="CX345" s="11"/>
      <c r="CY345" s="1551"/>
      <c r="CZ345" s="7" t="str">
        <f>IF('JOURNÉE 2'!C156="","",'JOURNÉE 2'!C156)</f>
        <v/>
      </c>
      <c r="DA345" s="7" t="str">
        <f t="shared" si="84"/>
        <v/>
      </c>
      <c r="DB345" s="7" t="str">
        <f>IF('JOURNÉE 2'!V156="","",'JOURNÉE 2'!V156)</f>
        <v/>
      </c>
      <c r="DC345" s="7" t="str">
        <f>IF('JOURNÉE 2'!AJ156=0,"",'JOURNÉE 2'!AJ156)</f>
        <v/>
      </c>
      <c r="DD345" s="17" t="str">
        <f>IF(ISNA(VLOOKUP(BX155,'JOURNÉE 1'!$C$150:$AP$183,1,FALSE)),"",VLOOKUP(BX155,'JOURNÉE 1'!$C$150:$AP$183,1,FALSE))</f>
        <v/>
      </c>
      <c r="DE345" s="7" t="str" cm="1">
        <f t="array" ref="DE345">IFERROR(INDEX(DD$305:DD$372,SMALL(IF(FREQUENCY(IF(DD$305:DD$372&lt;&gt;"",MATCH(DD$305:DD$372,DD$305:DD$372,0),""),ROW(DD$305:DD$372)-305)&gt;1,ROW(DD$305:DD$372)-305,""),ROW(A41))),"")</f>
        <v/>
      </c>
      <c r="DF345" s="468" t="str">
        <f t="array" ref="DF345">IF(DE345="","",MIN(IF(CZ$305:CZ$372=$DE345,DB$305:DB$372,"")))</f>
        <v/>
      </c>
      <c r="DG345" s="7" t="str">
        <f t="array" ref="DG345">IF(DF345="","",MIN(IF(CZ$305:CZ$372=$DE345,DC$305:DC$372,"")))</f>
        <v/>
      </c>
      <c r="DH345" s="7" t="str">
        <f>IF(ISNA(VLOOKUP(DD345,'JOURNÉE 2'!$C$150:$V$183,16,FALSE)),"",VLOOKUP(DD345,'JOURNÉE 2'!$C$150:$V$183,16,FALSE))</f>
        <v/>
      </c>
      <c r="DI345" s="7" t="str">
        <f>IF(ISNA(VLOOKUP(DD345,'JOURNÉE 2'!$C$150:$AJ$183,26,FALSE)),"",VLOOKUP(DD345,'JOURNÉE 2'!$C$150:$AJ$183,26,FALSE))</f>
        <v/>
      </c>
      <c r="DJ345" s="7" t="str">
        <f t="shared" si="114"/>
        <v/>
      </c>
      <c r="DK345" s="7" t="str">
        <f t="shared" si="115"/>
        <v/>
      </c>
      <c r="DL345" s="7" t="str">
        <f t="shared" si="116"/>
        <v/>
      </c>
      <c r="DM345" s="468" t="str">
        <f t="shared" si="117"/>
        <v/>
      </c>
      <c r="DN345" s="7" t="str">
        <f t="shared" si="118"/>
        <v/>
      </c>
      <c r="DO345" s="7"/>
      <c r="DP345" s="7"/>
      <c r="DQ345" s="7"/>
      <c r="DR345" s="11"/>
      <c r="DS345" s="475"/>
      <c r="DT345" s="7"/>
      <c r="DU345" s="7"/>
      <c r="DV345" s="7" t="str">
        <f>IF(DT345="","",IF(DT345=0,"",IF(DT345="AB","",RANK(DT345,$DT$9:$DT$151,1)+COUNTIF($DT$9:DT345,DT345)-1)))</f>
        <v/>
      </c>
      <c r="DW345" s="7"/>
      <c r="DX345" s="7"/>
      <c r="DY345" s="7"/>
      <c r="DZ345" s="7"/>
      <c r="EA345" s="7" t="str">
        <f>IF(DY345="","",IF(DY345=0,"",IF(DY345="AB","",RANK(DY345,$DY$9:$DY$151,1)+COUNTIF($DY$9:DY345,DY345)-1)))</f>
        <v/>
      </c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</row>
    <row r="346" spans="29:163" ht="15.75" customHeight="1" x14ac:dyDescent="0.4">
      <c r="AC346" s="83" t="str">
        <f t="shared" si="120"/>
        <v/>
      </c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882"/>
      <c r="AU346" s="11"/>
      <c r="AV346" s="11"/>
      <c r="AW346" s="11"/>
      <c r="AX346" s="11"/>
      <c r="AY346" s="11"/>
      <c r="AZ346" s="11"/>
      <c r="BA346" s="11"/>
      <c r="BB346" s="11"/>
      <c r="BC346" s="882"/>
      <c r="BD346" s="882"/>
      <c r="BE346" s="11"/>
      <c r="BF346" s="11"/>
      <c r="BG346" s="11"/>
      <c r="BH346" s="7"/>
      <c r="BI346" s="7"/>
      <c r="BJ346" s="7"/>
      <c r="BK346" s="7"/>
      <c r="BL346" s="11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475" t="str">
        <f>IF('JOURNÉE 1'!C346=0,"",'JOURNÉE 1'!C346)</f>
        <v/>
      </c>
      <c r="BZ346" s="7">
        <v>338</v>
      </c>
      <c r="CA346" s="1445" t="s">
        <v>913</v>
      </c>
      <c r="CB346" s="1446">
        <v>12.7</v>
      </c>
      <c r="CC346" s="1447" t="s">
        <v>914</v>
      </c>
      <c r="CD346" s="17" t="s">
        <v>338</v>
      </c>
      <c r="CE346" s="882" t="str">
        <f t="shared" si="121"/>
        <v>MAX2</v>
      </c>
      <c r="CF346" s="878" t="s">
        <v>898</v>
      </c>
      <c r="CG346" s="7"/>
      <c r="CH346" s="94"/>
      <c r="CI346" s="1301" t="str">
        <f>IF(ISNA(VLOOKUP(CA346,'JOURNÉE 1'!$C$10:$AC$257,27,FALSE)),"",VLOOKUP(CA346,'JOURNÉE 1'!$C$10:$AC$257,27,FALSE))</f>
        <v/>
      </c>
      <c r="CJ346" s="465" t="str">
        <f>IF(ISNA(VLOOKUP(CA346,'JOURNÉE 2'!$C$10:$V$259,20,FALSE)),"",VLOOKUP(CA346,'JOURNÉE 2'!$C$10:$V$259,20,FALSE))</f>
        <v/>
      </c>
      <c r="CK346" s="1263" t="str">
        <f t="shared" si="113"/>
        <v/>
      </c>
      <c r="CL346" s="1266" t="s">
        <v>2029</v>
      </c>
      <c r="CM346" s="476" t="s">
        <v>2029</v>
      </c>
      <c r="CN346" s="476" t="s">
        <v>2029</v>
      </c>
      <c r="CO346" s="476" t="s">
        <v>2029</v>
      </c>
      <c r="CP346" s="476"/>
      <c r="CQ346" s="476"/>
      <c r="CR346" s="476"/>
      <c r="CS346" s="476"/>
      <c r="CT346" s="476"/>
      <c r="CU346" s="477"/>
      <c r="CV346" s="476"/>
      <c r="CW346" s="1270"/>
      <c r="CX346" s="11"/>
      <c r="CY346" s="1551"/>
      <c r="CZ346" s="7" t="str">
        <f>IF('JOURNÉE 2'!C157="","",'JOURNÉE 2'!C157)</f>
        <v/>
      </c>
      <c r="DA346" s="7" t="str">
        <f t="shared" si="84"/>
        <v/>
      </c>
      <c r="DB346" s="7" t="str">
        <f>IF('JOURNÉE 2'!V157="","",'JOURNÉE 2'!V157)</f>
        <v/>
      </c>
      <c r="DC346" s="7" t="str">
        <f>IF('JOURNÉE 2'!AJ157=0,"",'JOURNÉE 2'!AJ157)</f>
        <v/>
      </c>
      <c r="DD346" s="17" t="str">
        <f>IF(ISNA(VLOOKUP(BX156,'JOURNÉE 1'!$C$150:$AP$183,1,FALSE)),"",VLOOKUP(BX156,'JOURNÉE 1'!$C$150:$AP$183,1,FALSE))</f>
        <v/>
      </c>
      <c r="DE346" s="7" t="str" cm="1">
        <f t="array" ref="DE346">IFERROR(INDEX(DD$305:DD$372,SMALL(IF(FREQUENCY(IF(DD$305:DD$372&lt;&gt;"",MATCH(DD$305:DD$372,DD$305:DD$372,0),""),ROW(DD$305:DD$372)-305)&gt;1,ROW(DD$305:DD$372)-305,""),ROW(A42))),"")</f>
        <v/>
      </c>
      <c r="DF346" s="468" t="str">
        <f t="array" ref="DF346">IF(DE346="","",MIN(IF(CZ$305:CZ$372=$DE346,DB$305:DB$372,"")))</f>
        <v/>
      </c>
      <c r="DG346" s="7" t="str">
        <f t="array" ref="DG346">IF(DF346="","",MIN(IF(CZ$305:CZ$372=$DE346,DC$305:DC$372,"")))</f>
        <v/>
      </c>
      <c r="DH346" s="7" t="str">
        <f>IF(ISNA(VLOOKUP(DD346,'JOURNÉE 2'!$C$150:$V$183,16,FALSE)),"",VLOOKUP(DD346,'JOURNÉE 2'!$C$150:$V$183,16,FALSE))</f>
        <v/>
      </c>
      <c r="DI346" s="7" t="str">
        <f>IF(ISNA(VLOOKUP(DD346,'JOURNÉE 2'!$C$150:$AJ$183,26,FALSE)),"",VLOOKUP(DD346,'JOURNÉE 2'!$C$150:$AJ$183,26,FALSE))</f>
        <v/>
      </c>
      <c r="DJ346" s="7" t="str">
        <f t="shared" si="114"/>
        <v/>
      </c>
      <c r="DK346" s="7" t="str">
        <f t="shared" si="115"/>
        <v/>
      </c>
      <c r="DL346" s="7" t="str">
        <f t="shared" si="116"/>
        <v/>
      </c>
      <c r="DM346" s="468" t="str">
        <f t="shared" si="117"/>
        <v/>
      </c>
      <c r="DN346" s="7" t="str">
        <f t="shared" si="118"/>
        <v/>
      </c>
      <c r="DO346" s="7"/>
      <c r="DP346" s="7"/>
      <c r="DQ346" s="7"/>
      <c r="DR346" s="11"/>
      <c r="DS346" s="475"/>
      <c r="DT346" s="7"/>
      <c r="DU346" s="7"/>
      <c r="DV346" s="7" t="str">
        <f>IF(DT346="","",IF(DT346=0,"",IF(DT346="AB","",RANK(DT346,$DT$9:$DT$151,1)+COUNTIF($DT$9:DT346,DT346)-1)))</f>
        <v/>
      </c>
      <c r="DW346" s="7"/>
      <c r="DX346" s="7"/>
      <c r="DY346" s="7"/>
      <c r="DZ346" s="7"/>
      <c r="EA346" s="7" t="str">
        <f>IF(DY346="","",IF(DY346=0,"",IF(DY346="AB","",RANK(DY346,$DY$9:$DY$151,1)+COUNTIF($DY$9:DY346,DY346)-1)))</f>
        <v/>
      </c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</row>
    <row r="347" spans="29:163" ht="15.75" customHeight="1" x14ac:dyDescent="0.4">
      <c r="AC347" s="83" t="str">
        <f t="shared" si="120"/>
        <v/>
      </c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882"/>
      <c r="AU347" s="11"/>
      <c r="AV347" s="11"/>
      <c r="AW347" s="11"/>
      <c r="AX347" s="11"/>
      <c r="AY347" s="11"/>
      <c r="AZ347" s="11"/>
      <c r="BA347" s="11"/>
      <c r="BB347" s="11"/>
      <c r="BC347" s="882"/>
      <c r="BD347" s="882"/>
      <c r="BE347" s="11"/>
      <c r="BF347" s="11"/>
      <c r="BG347" s="11"/>
      <c r="BH347" s="7"/>
      <c r="BI347" s="7"/>
      <c r="BJ347" s="7"/>
      <c r="BK347" s="7"/>
      <c r="BL347" s="11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475" t="str">
        <f>IF('JOURNÉE 1'!C347=0,"",'JOURNÉE 1'!C347)</f>
        <v/>
      </c>
      <c r="BZ347" s="7">
        <v>339</v>
      </c>
      <c r="CA347" s="1445" t="s">
        <v>915</v>
      </c>
      <c r="CB347" s="1446">
        <v>11.6</v>
      </c>
      <c r="CC347" s="1447" t="s">
        <v>916</v>
      </c>
      <c r="CD347" s="17" t="s">
        <v>338</v>
      </c>
      <c r="CE347" s="882" t="str">
        <f t="shared" si="121"/>
        <v>MAX2</v>
      </c>
      <c r="CF347" s="878" t="s">
        <v>900</v>
      </c>
      <c r="CG347" s="7"/>
      <c r="CH347" s="94"/>
      <c r="CI347" s="1301">
        <f>IF(ISNA(VLOOKUP(CA347,'JOURNÉE 1'!$C$10:$AC$257,27,FALSE)),"",VLOOKUP(CA347,'JOURNÉE 1'!$C$10:$AC$257,27,FALSE))</f>
        <v>86</v>
      </c>
      <c r="CJ347" s="465" t="str">
        <f>IF(ISNA(VLOOKUP(CA347,'JOURNÉE 2'!$C$10:$V$259,20,FALSE)),"",VLOOKUP(CA347,'JOURNÉE 2'!$C$10:$V$259,20,FALSE))</f>
        <v/>
      </c>
      <c r="CK347" s="1263">
        <f t="shared" si="113"/>
        <v>86</v>
      </c>
      <c r="CL347" s="1266" t="s">
        <v>2029</v>
      </c>
      <c r="CM347" s="476">
        <v>83</v>
      </c>
      <c r="CN347" s="476" t="s">
        <v>2029</v>
      </c>
      <c r="CO347" s="476">
        <v>86</v>
      </c>
      <c r="CP347" s="476"/>
      <c r="CQ347" s="476"/>
      <c r="CR347" s="476"/>
      <c r="CS347" s="476"/>
      <c r="CT347" s="476"/>
      <c r="CU347" s="477"/>
      <c r="CV347" s="476"/>
      <c r="CW347" s="1270"/>
      <c r="CX347" s="11"/>
      <c r="CY347" s="1551"/>
      <c r="CZ347" s="7" t="str">
        <f>IF('JOURNÉE 2'!C158="","",'JOURNÉE 2'!C158)</f>
        <v/>
      </c>
      <c r="DA347" s="7" t="str">
        <f t="shared" si="84"/>
        <v/>
      </c>
      <c r="DB347" s="1024" t="str">
        <f>IF('JOURNÉE 2'!V158="","",'JOURNÉE 2'!V158)</f>
        <v/>
      </c>
      <c r="DC347" s="7" t="str">
        <f>IF('JOURNÉE 2'!AJ158=0,"",'JOURNÉE 2'!AJ158)</f>
        <v/>
      </c>
      <c r="DD347" s="17" t="str">
        <f>IF(ISNA(VLOOKUP(BX157,'JOURNÉE 1'!$C$150:$AP$183,1,FALSE)),"",VLOOKUP(BX157,'JOURNÉE 1'!$C$150:$AP$183,1,FALSE))</f>
        <v/>
      </c>
      <c r="DE347" s="7" t="str" cm="1">
        <f t="array" ref="DE347">IFERROR(INDEX(DD$305:DD$372,SMALL(IF(FREQUENCY(IF(DD$305:DD$372&lt;&gt;"",MATCH(DD$305:DD$372,DD$305:DD$372,0),""),ROW(DD$305:DD$372)-305)&gt;1,ROW(DD$305:DD$372)-305,""),ROW(A43))),"")</f>
        <v/>
      </c>
      <c r="DF347" s="468" t="str">
        <f t="array" ref="DF347">IF(DE347="","",MIN(IF(CZ$305:CZ$372=$DE347,DB$305:DB$372,"")))</f>
        <v/>
      </c>
      <c r="DG347" s="7" t="str">
        <f t="array" ref="DG347">IF(DF347="","",MIN(IF(CZ$305:CZ$372=$DE347,DC$305:DC$372,"")))</f>
        <v/>
      </c>
      <c r="DH347" s="7" t="str">
        <f>IF(ISNA(VLOOKUP(DD347,'JOURNÉE 2'!$C$150:$V$183,16,FALSE)),"",VLOOKUP(DD347,'JOURNÉE 2'!$C$150:$V$183,16,FALSE))</f>
        <v/>
      </c>
      <c r="DI347" s="7" t="str">
        <f>IF(ISNA(VLOOKUP(DD347,'JOURNÉE 2'!$C$150:$AJ$183,26,FALSE)),"",VLOOKUP(DD347,'JOURNÉE 2'!$C$150:$AJ$183,26,FALSE))</f>
        <v/>
      </c>
      <c r="DJ347" s="7" t="str">
        <f t="shared" si="114"/>
        <v/>
      </c>
      <c r="DK347" s="7" t="str">
        <f t="shared" si="115"/>
        <v/>
      </c>
      <c r="DL347" s="7" t="str">
        <f t="shared" si="116"/>
        <v/>
      </c>
      <c r="DM347" s="468" t="str">
        <f t="shared" si="117"/>
        <v/>
      </c>
      <c r="DN347" s="7" t="str">
        <f t="shared" si="118"/>
        <v/>
      </c>
      <c r="DO347" s="7"/>
      <c r="DP347" s="7"/>
      <c r="DQ347" s="7"/>
      <c r="DR347" s="11"/>
      <c r="DS347" s="475"/>
      <c r="DT347" s="7"/>
      <c r="DU347" s="7"/>
      <c r="DV347" s="7" t="str">
        <f>IF(DT347="","",IF(DT347=0,"",IF(DT347="AB","",RANK(DT347,$DT$9:$DT$151,1)+COUNTIF($DT$9:DT347,DT347)-1)))</f>
        <v/>
      </c>
      <c r="DW347" s="7"/>
      <c r="DX347" s="7"/>
      <c r="DY347" s="7"/>
      <c r="DZ347" s="7"/>
      <c r="EA347" s="7" t="str">
        <f>IF(DY347="","",IF(DY347=0,"",IF(DY347="AB","",RANK(DY347,$DY$9:$DY$151,1)+COUNTIF($DY$9:DY347,DY347)-1)))</f>
        <v/>
      </c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</row>
    <row r="348" spans="29:163" ht="15.75" customHeight="1" x14ac:dyDescent="0.4">
      <c r="AC348" s="83" t="str">
        <f t="shared" si="120"/>
        <v/>
      </c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882"/>
      <c r="AU348" s="11"/>
      <c r="AV348" s="11"/>
      <c r="AW348" s="11"/>
      <c r="AX348" s="11"/>
      <c r="AY348" s="11"/>
      <c r="AZ348" s="11"/>
      <c r="BA348" s="11"/>
      <c r="BB348" s="11"/>
      <c r="BC348" s="882"/>
      <c r="BD348" s="882"/>
      <c r="BE348" s="11"/>
      <c r="BF348" s="11"/>
      <c r="BG348" s="11"/>
      <c r="BH348" s="7"/>
      <c r="BI348" s="7"/>
      <c r="BJ348" s="7"/>
      <c r="BK348" s="7"/>
      <c r="BL348" s="11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475" t="str">
        <f>IF('JOURNÉE 1'!C348=0,"",'JOURNÉE 1'!C348)</f>
        <v/>
      </c>
      <c r="BZ348" s="7">
        <v>340</v>
      </c>
      <c r="CA348" s="1445" t="s">
        <v>917</v>
      </c>
      <c r="CB348" s="1446">
        <v>22.3</v>
      </c>
      <c r="CC348" s="1447" t="s">
        <v>918</v>
      </c>
      <c r="CD348" s="17" t="s">
        <v>338</v>
      </c>
      <c r="CE348" s="882" t="str">
        <f t="shared" si="121"/>
        <v>MAX2</v>
      </c>
      <c r="CF348" s="878" t="s">
        <v>903</v>
      </c>
      <c r="CG348" s="7"/>
      <c r="CH348" s="94"/>
      <c r="CI348" s="1301" t="str">
        <f>IF(ISNA(VLOOKUP(CA348,'JOURNÉE 1'!$C$10:$AC$257,27,FALSE)),"",VLOOKUP(CA348,'JOURNÉE 1'!$C$10:$AC$257,27,FALSE))</f>
        <v/>
      </c>
      <c r="CJ348" s="465">
        <f>IF(ISNA(VLOOKUP(CA348,'JOURNÉE 2'!$C$10:$V$259,20,FALSE)),"",VLOOKUP(CA348,'JOURNÉE 2'!$C$10:$V$259,20,FALSE))</f>
        <v>94</v>
      </c>
      <c r="CK348" s="1263">
        <f t="shared" si="113"/>
        <v>94</v>
      </c>
      <c r="CL348" s="1266" t="s">
        <v>2029</v>
      </c>
      <c r="CM348" s="476">
        <v>98</v>
      </c>
      <c r="CN348" s="476" t="s">
        <v>2029</v>
      </c>
      <c r="CO348" s="476">
        <v>94</v>
      </c>
      <c r="CP348" s="476"/>
      <c r="CQ348" s="476"/>
      <c r="CR348" s="476"/>
      <c r="CS348" s="476"/>
      <c r="CT348" s="476"/>
      <c r="CU348" s="477"/>
      <c r="CV348" s="476"/>
      <c r="CW348" s="1270"/>
      <c r="CX348" s="11"/>
      <c r="CY348" s="1551"/>
      <c r="CZ348" s="7" t="str">
        <f>IF('JOURNÉE 2'!C159="","",'JOURNÉE 2'!C159)</f>
        <v/>
      </c>
      <c r="DA348" s="7" t="str">
        <f t="shared" si="84"/>
        <v/>
      </c>
      <c r="DB348" s="7" t="str">
        <f>IF('JOURNÉE 2'!V159="","",'JOURNÉE 2'!V159)</f>
        <v/>
      </c>
      <c r="DC348" s="7" t="str">
        <f>IF('JOURNÉE 2'!AJ159=0,"",'JOURNÉE 2'!AJ159)</f>
        <v/>
      </c>
      <c r="DD348" s="17" t="str">
        <f>IF(ISNA(VLOOKUP(BX158,'JOURNÉE 1'!$C$150:$AP$183,1,FALSE)),"",VLOOKUP(BX158,'JOURNÉE 1'!$C$150:$AP$183,1,FALSE))</f>
        <v/>
      </c>
      <c r="DE348" s="7" t="str" cm="1">
        <f t="array" ref="DE348">IFERROR(INDEX(DD$305:DD$372,SMALL(IF(FREQUENCY(IF(DD$305:DD$372&lt;&gt;"",MATCH(DD$305:DD$372,DD$305:DD$372,0),""),ROW(DD$305:DD$372)-305)&gt;1,ROW(DD$305:DD$372)-305,""),ROW(A44))),"")</f>
        <v/>
      </c>
      <c r="DF348" s="468" t="str">
        <f t="array" ref="DF348">IF(DE348="","",MIN(IF(CZ$305:CZ$372=$DE348,DB$305:DB$372,"")))</f>
        <v/>
      </c>
      <c r="DG348" s="7" t="str">
        <f t="array" ref="DG348">IF(DF348="","",MIN(IF(CZ$305:CZ$372=$DE348,DC$305:DC$372,"")))</f>
        <v/>
      </c>
      <c r="DH348" s="7" t="str">
        <f>IF(ISNA(VLOOKUP(DD348,'JOURNÉE 2'!$C$150:$V$183,16,FALSE)),"",VLOOKUP(DD348,'JOURNÉE 2'!$C$150:$V$183,16,FALSE))</f>
        <v/>
      </c>
      <c r="DI348" s="7" t="str">
        <f>IF(ISNA(VLOOKUP(DD348,'JOURNÉE 2'!$C$150:$AJ$183,26,FALSE)),"",VLOOKUP(DD348,'JOURNÉE 2'!$C$150:$AJ$183,26,FALSE))</f>
        <v/>
      </c>
      <c r="DJ348" s="7" t="str">
        <f t="shared" si="114"/>
        <v/>
      </c>
      <c r="DK348" s="7" t="str">
        <f t="shared" si="115"/>
        <v/>
      </c>
      <c r="DL348" s="7" t="str">
        <f t="shared" si="116"/>
        <v/>
      </c>
      <c r="DM348" s="468" t="str">
        <f t="shared" si="117"/>
        <v/>
      </c>
      <c r="DN348" s="7" t="str">
        <f t="shared" si="118"/>
        <v/>
      </c>
      <c r="DO348" s="7"/>
      <c r="DP348" s="7"/>
      <c r="DQ348" s="7"/>
      <c r="DR348" s="11"/>
      <c r="DS348" s="475"/>
      <c r="DT348" s="7"/>
      <c r="DU348" s="7"/>
      <c r="DV348" s="7" t="str">
        <f>IF(DT348="","",IF(DT348=0,"",IF(DT348="AB","",RANK(DT348,$DT$9:$DT$151,1)+COUNTIF($DT$9:DT348,DT348)-1)))</f>
        <v/>
      </c>
      <c r="DW348" s="7"/>
      <c r="DX348" s="7"/>
      <c r="DY348" s="7"/>
      <c r="DZ348" s="7"/>
      <c r="EA348" s="7" t="str">
        <f>IF(DY348="","",IF(DY348=0,"",IF(DY348="AB","",RANK(DY348,$DY$9:$DY$151,1)+COUNTIF($DY$9:DY348,DY348)-1)))</f>
        <v/>
      </c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</row>
    <row r="349" spans="29:163" ht="15.75" customHeight="1" x14ac:dyDescent="0.4">
      <c r="AC349" s="83" t="str">
        <f t="shared" si="120"/>
        <v/>
      </c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882"/>
      <c r="AU349" s="11"/>
      <c r="AV349" s="11"/>
      <c r="AW349" s="11"/>
      <c r="AX349" s="11"/>
      <c r="AY349" s="11"/>
      <c r="AZ349" s="11"/>
      <c r="BA349" s="11"/>
      <c r="BB349" s="11"/>
      <c r="BC349" s="882"/>
      <c r="BD349" s="882"/>
      <c r="BE349" s="11"/>
      <c r="BF349" s="11"/>
      <c r="BG349" s="11"/>
      <c r="BH349" s="7"/>
      <c r="BI349" s="7"/>
      <c r="BJ349" s="7"/>
      <c r="BK349" s="7"/>
      <c r="BL349" s="11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475" t="str">
        <f>IF('JOURNÉE 1'!C349=0,"",'JOURNÉE 1'!C349)</f>
        <v/>
      </c>
      <c r="BZ349" s="7">
        <v>341</v>
      </c>
      <c r="CA349" s="1445" t="s">
        <v>919</v>
      </c>
      <c r="CB349" s="1446">
        <v>36</v>
      </c>
      <c r="CC349" s="1447" t="s">
        <v>920</v>
      </c>
      <c r="CD349" s="17" t="s">
        <v>338</v>
      </c>
      <c r="CE349" s="882" t="str">
        <f t="shared" si="121"/>
        <v>MAX3</v>
      </c>
      <c r="CF349" s="878" t="s">
        <v>905</v>
      </c>
      <c r="CG349" s="7"/>
      <c r="CH349" s="94"/>
      <c r="CI349" s="1301" t="str">
        <f>IF(ISNA(VLOOKUP(CA349,'JOURNÉE 1'!$C$10:$AC$257,27,FALSE)),"",VLOOKUP(CA349,'JOURNÉE 1'!$C$10:$AC$257,27,FALSE))</f>
        <v/>
      </c>
      <c r="CJ349" s="465">
        <f>IF(ISNA(VLOOKUP(CA349,'JOURNÉE 2'!$C$10:$V$259,20,FALSE)),"",VLOOKUP(CA349,'JOURNÉE 2'!$C$10:$V$259,20,FALSE))</f>
        <v>111</v>
      </c>
      <c r="CK349" s="1263">
        <f t="shared" si="113"/>
        <v>111</v>
      </c>
      <c r="CL349" s="1266" t="s">
        <v>2029</v>
      </c>
      <c r="CM349" s="476">
        <v>120</v>
      </c>
      <c r="CN349" s="476" t="s">
        <v>2029</v>
      </c>
      <c r="CO349" s="476">
        <v>111</v>
      </c>
      <c r="CP349" s="476"/>
      <c r="CQ349" s="476"/>
      <c r="CR349" s="476"/>
      <c r="CS349" s="476"/>
      <c r="CT349" s="476"/>
      <c r="CU349" s="477"/>
      <c r="CV349" s="476"/>
      <c r="CW349" s="1270"/>
      <c r="CX349" s="11"/>
      <c r="CY349" s="1551"/>
      <c r="CZ349" s="7" t="str">
        <f>IF('JOURNÉE 2'!C160="","",'JOURNÉE 2'!C160)</f>
        <v/>
      </c>
      <c r="DA349" s="7" t="str">
        <f t="shared" si="84"/>
        <v/>
      </c>
      <c r="DB349" s="7" t="str">
        <f>IF('JOURNÉE 2'!V160="","",'JOURNÉE 2'!V160)</f>
        <v/>
      </c>
      <c r="DC349" s="7" t="str">
        <f>IF('JOURNÉE 2'!AJ160=0,"",'JOURNÉE 2'!AJ160)</f>
        <v/>
      </c>
      <c r="DD349" s="17" t="str">
        <f>IF(ISNA(VLOOKUP(BX159,'JOURNÉE 1'!$C$150:$AP$183,1,FALSE)),"",VLOOKUP(BX159,'JOURNÉE 1'!$C$150:$AP$183,1,FALSE))</f>
        <v/>
      </c>
      <c r="DE349" s="7" t="str" cm="1">
        <f t="array" ref="DE349">IFERROR(INDEX(DD$305:DD$372,SMALL(IF(FREQUENCY(IF(DD$305:DD$372&lt;&gt;"",MATCH(DD$305:DD$372,DD$305:DD$372,0),""),ROW(DD$305:DD$372)-305)&gt;1,ROW(DD$305:DD$372)-305,""),ROW(A45))),"")</f>
        <v/>
      </c>
      <c r="DF349" s="468" t="str">
        <f t="array" ref="DF349">IF(DE349="","",MIN(IF(CZ$305:CZ$372=$DE349,DB$305:DB$372,"")))</f>
        <v/>
      </c>
      <c r="DG349" s="7" t="str">
        <f t="array" ref="DG349">IF(DF349="","",MIN(IF(CZ$305:CZ$372=$DE349,DC$305:DC$372,"")))</f>
        <v/>
      </c>
      <c r="DH349" s="7" t="str">
        <f>IF(ISNA(VLOOKUP(DD349,'JOURNÉE 2'!$C$150:$V$183,16,FALSE)),"",VLOOKUP(DD349,'JOURNÉE 2'!$C$150:$V$183,16,FALSE))</f>
        <v/>
      </c>
      <c r="DI349" s="7" t="str">
        <f>IF(ISNA(VLOOKUP(DD349,'JOURNÉE 2'!$C$150:$AJ$183,26,FALSE)),"",VLOOKUP(DD349,'JOURNÉE 2'!$C$150:$AJ$183,26,FALSE))</f>
        <v/>
      </c>
      <c r="DJ349" s="7" t="str">
        <f t="shared" si="114"/>
        <v/>
      </c>
      <c r="DK349" s="7" t="str">
        <f t="shared" si="115"/>
        <v/>
      </c>
      <c r="DL349" s="7" t="str">
        <f t="shared" si="116"/>
        <v/>
      </c>
      <c r="DM349" s="468" t="str">
        <f t="shared" si="117"/>
        <v/>
      </c>
      <c r="DN349" s="7" t="str">
        <f t="shared" si="118"/>
        <v/>
      </c>
      <c r="DO349" s="7"/>
      <c r="DP349" s="7"/>
      <c r="DQ349" s="7"/>
      <c r="DR349" s="11"/>
      <c r="DS349" s="475"/>
      <c r="DT349" s="7"/>
      <c r="DU349" s="7"/>
      <c r="DV349" s="7" t="str">
        <f>IF(DT349="","",IF(DT349=0,"",IF(DT349="AB","",RANK(DT349,$DT$9:$DT$151,1)+COUNTIF($DT$9:DT349,DT349)-1)))</f>
        <v/>
      </c>
      <c r="DW349" s="7"/>
      <c r="DX349" s="7"/>
      <c r="DY349" s="7"/>
      <c r="DZ349" s="7"/>
      <c r="EA349" s="7" t="str">
        <f>IF(DY349="","",IF(DY349=0,"",IF(DY349="AB","",RANK(DY349,$DY$9:$DY$151,1)+COUNTIF($DY$9:DY349,DY349)-1)))</f>
        <v/>
      </c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</row>
    <row r="350" spans="29:163" ht="15.75" customHeight="1" x14ac:dyDescent="0.4">
      <c r="AC350" s="83" t="str">
        <f t="shared" si="120"/>
        <v/>
      </c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882"/>
      <c r="AU350" s="11"/>
      <c r="AV350" s="11"/>
      <c r="AW350" s="11"/>
      <c r="AX350" s="11"/>
      <c r="AY350" s="11"/>
      <c r="AZ350" s="11"/>
      <c r="BA350" s="11"/>
      <c r="BB350" s="11"/>
      <c r="BC350" s="882"/>
      <c r="BD350" s="882"/>
      <c r="BE350" s="11"/>
      <c r="BF350" s="11"/>
      <c r="BG350" s="11"/>
      <c r="BH350" s="7"/>
      <c r="BI350" s="7"/>
      <c r="BJ350" s="7"/>
      <c r="BK350" s="7"/>
      <c r="BL350" s="11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475" t="str">
        <f>IF('JOURNÉE 1'!C350=0,"",'JOURNÉE 1'!C350)</f>
        <v/>
      </c>
      <c r="BZ350" s="7">
        <v>342</v>
      </c>
      <c r="CA350" s="1445" t="s">
        <v>172</v>
      </c>
      <c r="CB350" s="1446">
        <v>12</v>
      </c>
      <c r="CC350" s="1447" t="s">
        <v>921</v>
      </c>
      <c r="CD350" s="17" t="s">
        <v>338</v>
      </c>
      <c r="CE350" s="882" t="str">
        <f t="shared" si="121"/>
        <v>MAX2</v>
      </c>
      <c r="CF350" s="878" t="s">
        <v>907</v>
      </c>
      <c r="CG350" s="7"/>
      <c r="CH350" s="94"/>
      <c r="CI350" s="1301" t="str">
        <f>IF(ISNA(VLOOKUP(CA350,'JOURNÉE 1'!$C$10:$AC$257,27,FALSE)),"",VLOOKUP(CA350,'JOURNÉE 1'!$C$10:$AC$257,27,FALSE))</f>
        <v/>
      </c>
      <c r="CJ350" s="465" t="str">
        <f>IF(ISNA(VLOOKUP(CA350,'JOURNÉE 2'!$C$10:$V$259,20,FALSE)),"",VLOOKUP(CA350,'JOURNÉE 2'!$C$10:$V$259,20,FALSE))</f>
        <v/>
      </c>
      <c r="CK350" s="1263" t="str">
        <f t="shared" si="113"/>
        <v/>
      </c>
      <c r="CL350" s="1266">
        <v>74</v>
      </c>
      <c r="CM350" s="476">
        <v>78</v>
      </c>
      <c r="CN350" s="476">
        <v>88</v>
      </c>
      <c r="CO350" s="476" t="s">
        <v>2029</v>
      </c>
      <c r="CP350" s="476"/>
      <c r="CQ350" s="476"/>
      <c r="CR350" s="476"/>
      <c r="CS350" s="476"/>
      <c r="CT350" s="476"/>
      <c r="CU350" s="477"/>
      <c r="CV350" s="476"/>
      <c r="CW350" s="1270"/>
      <c r="CX350" s="11"/>
      <c r="CY350" s="1551"/>
      <c r="CZ350" s="7" t="str">
        <f>IF('JOURNÉE 2'!C161="","",'JOURNÉE 2'!C161)</f>
        <v/>
      </c>
      <c r="DA350" s="7" t="str">
        <f t="shared" si="84"/>
        <v/>
      </c>
      <c r="DB350" s="7" t="str">
        <f>IF('JOURNÉE 2'!V161="","",'JOURNÉE 2'!V161)</f>
        <v/>
      </c>
      <c r="DC350" s="7" t="str">
        <f>IF('JOURNÉE 2'!AJ161=0,"",'JOURNÉE 2'!AJ161)</f>
        <v/>
      </c>
      <c r="DD350" s="17" t="str">
        <f>IF(ISNA(VLOOKUP(BX160,'JOURNÉE 1'!$C$150:$AP$183,1,FALSE)),"",VLOOKUP(BX160,'JOURNÉE 1'!$C$150:$AP$183,1,FALSE))</f>
        <v/>
      </c>
      <c r="DE350" s="7" t="str" cm="1">
        <f t="array" ref="DE350">IFERROR(INDEX(DD$305:DD$372,SMALL(IF(FREQUENCY(IF(DD$305:DD$372&lt;&gt;"",MATCH(DD$305:DD$372,DD$305:DD$372,0),""),ROW(DD$305:DD$372)-305)&gt;1,ROW(DD$305:DD$372)-305,""),ROW(A46))),"")</f>
        <v/>
      </c>
      <c r="DF350" s="468" t="str">
        <f t="array" ref="DF350">IF(DE350="","",MIN(IF(CZ$305:CZ$372=$DE350,DB$305:DB$372,"")))</f>
        <v/>
      </c>
      <c r="DG350" s="7" t="str">
        <f t="array" ref="DG350">IF(DF350="","",MIN(IF(CZ$305:CZ$372=$DE350,DC$305:DC$372,"")))</f>
        <v/>
      </c>
      <c r="DH350" s="7" t="str">
        <f>IF(ISNA(VLOOKUP(DD350,'JOURNÉE 2'!$C$150:$V$183,16,FALSE)),"",VLOOKUP(DD350,'JOURNÉE 2'!$C$150:$V$183,16,FALSE))</f>
        <v/>
      </c>
      <c r="DI350" s="7" t="str">
        <f>IF(ISNA(VLOOKUP(DD350,'JOURNÉE 2'!$C$150:$AJ$183,26,FALSE)),"",VLOOKUP(DD350,'JOURNÉE 2'!$C$150:$AJ$183,26,FALSE))</f>
        <v/>
      </c>
      <c r="DJ350" s="7" t="str">
        <f t="shared" si="114"/>
        <v/>
      </c>
      <c r="DK350" s="7" t="str">
        <f t="shared" si="115"/>
        <v/>
      </c>
      <c r="DL350" s="7" t="str">
        <f t="shared" si="116"/>
        <v/>
      </c>
      <c r="DM350" s="468" t="str">
        <f t="shared" si="117"/>
        <v/>
      </c>
      <c r="DN350" s="7" t="str">
        <f t="shared" si="118"/>
        <v/>
      </c>
      <c r="DO350" s="7"/>
      <c r="DP350" s="7"/>
      <c r="DQ350" s="7"/>
      <c r="DR350" s="11"/>
      <c r="DS350" s="475"/>
      <c r="DT350" s="7"/>
      <c r="DU350" s="7"/>
      <c r="DV350" s="7" t="str">
        <f>IF(DT350="","",IF(DT350=0,"",IF(DT350="AB","",RANK(DT350,$DT$9:$DT$151,1)+COUNTIF($DT$9:DT350,DT350)-1)))</f>
        <v/>
      </c>
      <c r="DW350" s="7"/>
      <c r="DX350" s="7"/>
      <c r="DY350" s="7"/>
      <c r="DZ350" s="7"/>
      <c r="EA350" s="7" t="str">
        <f>IF(DY350="","",IF(DY350=0,"",IF(DY350="AB","",RANK(DY350,$DY$9:$DY$151,1)+COUNTIF($DY$9:DY350,DY350)-1)))</f>
        <v/>
      </c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</row>
    <row r="351" spans="29:163" ht="15.75" customHeight="1" x14ac:dyDescent="0.4">
      <c r="AC351" s="83" t="str">
        <f t="shared" si="120"/>
        <v/>
      </c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882"/>
      <c r="AU351" s="11"/>
      <c r="AV351" s="11"/>
      <c r="AW351" s="11"/>
      <c r="AX351" s="11"/>
      <c r="AY351" s="11"/>
      <c r="AZ351" s="11"/>
      <c r="BA351" s="11"/>
      <c r="BB351" s="11"/>
      <c r="BC351" s="882"/>
      <c r="BD351" s="882"/>
      <c r="BE351" s="11"/>
      <c r="BF351" s="11"/>
      <c r="BG351" s="11"/>
      <c r="BH351" s="7"/>
      <c r="BI351" s="7"/>
      <c r="BJ351" s="7"/>
      <c r="BK351" s="7"/>
      <c r="BL351" s="11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475" t="str">
        <f>IF('JOURNÉE 1'!C351=0,"",'JOURNÉE 1'!C351)</f>
        <v/>
      </c>
      <c r="BZ351" s="7">
        <v>343</v>
      </c>
      <c r="CA351" s="1445" t="s">
        <v>922</v>
      </c>
      <c r="CB351" s="1446">
        <v>18.7</v>
      </c>
      <c r="CC351" s="1447" t="s">
        <v>923</v>
      </c>
      <c r="CD351" s="17" t="s">
        <v>338</v>
      </c>
      <c r="CE351" s="882" t="str">
        <f t="shared" si="121"/>
        <v>MAX2</v>
      </c>
      <c r="CF351" s="878" t="s">
        <v>909</v>
      </c>
      <c r="CG351" s="7"/>
      <c r="CH351" s="94"/>
      <c r="CI351" s="1301" t="str">
        <f>IF(ISNA(VLOOKUP(CA351,'JOURNÉE 1'!$C$10:$AC$257,27,FALSE)),"",VLOOKUP(CA351,'JOURNÉE 1'!$C$10:$AC$257,27,FALSE))</f>
        <v/>
      </c>
      <c r="CJ351" s="465" t="str">
        <f>IF(ISNA(VLOOKUP(CA351,'JOURNÉE 2'!$C$10:$V$259,20,FALSE)),"",VLOOKUP(CA351,'JOURNÉE 2'!$C$10:$V$259,20,FALSE))</f>
        <v/>
      </c>
      <c r="CK351" s="1263" t="str">
        <f t="shared" si="113"/>
        <v/>
      </c>
      <c r="CL351" s="1266" t="s">
        <v>2029</v>
      </c>
      <c r="CM351" s="476" t="s">
        <v>2029</v>
      </c>
      <c r="CN351" s="476" t="s">
        <v>2029</v>
      </c>
      <c r="CO351" s="476" t="s">
        <v>2029</v>
      </c>
      <c r="CP351" s="476"/>
      <c r="CQ351" s="476"/>
      <c r="CR351" s="476"/>
      <c r="CS351" s="476"/>
      <c r="CT351" s="476"/>
      <c r="CU351" s="477"/>
      <c r="CV351" s="476"/>
      <c r="CW351" s="1270"/>
      <c r="CX351" s="11"/>
      <c r="CY351" s="1551"/>
      <c r="CZ351" s="7" t="str">
        <f>IF('JOURNÉE 2'!C162="","",'JOURNÉE 2'!C162)</f>
        <v/>
      </c>
      <c r="DA351" s="7" t="str">
        <f t="shared" si="84"/>
        <v/>
      </c>
      <c r="DB351" s="7" t="str">
        <f>IF('JOURNÉE 2'!V162="","",'JOURNÉE 2'!V162)</f>
        <v/>
      </c>
      <c r="DC351" s="7" t="str">
        <f>IF('JOURNÉE 2'!AJ162=0,"",'JOURNÉE 2'!AJ162)</f>
        <v/>
      </c>
      <c r="DD351" s="17" t="str">
        <f>IF(ISNA(VLOOKUP(BX161,'JOURNÉE 1'!$C$150:$AP$183,1,FALSE)),"",VLOOKUP(BX161,'JOURNÉE 1'!$C$150:$AP$183,1,FALSE))</f>
        <v/>
      </c>
      <c r="DE351" s="7" t="str" cm="1">
        <f t="array" ref="DE351">IFERROR(INDEX(DD$305:DD$372,SMALL(IF(FREQUENCY(IF(DD$305:DD$372&lt;&gt;"",MATCH(DD$305:DD$372,DD$305:DD$372,0),""),ROW(DD$305:DD$372)-305)&gt;1,ROW(DD$305:DD$372)-305,""),ROW(A47))),"")</f>
        <v/>
      </c>
      <c r="DF351" s="468" t="str">
        <f t="array" ref="DF351">IF(DE351="","",MIN(IF(CZ$305:CZ$372=$DE351,DB$305:DB$372,"")))</f>
        <v/>
      </c>
      <c r="DG351" s="7" t="str">
        <f t="array" ref="DG351">IF(DF351="","",MIN(IF(CZ$305:CZ$372=$DE351,DC$305:DC$372,"")))</f>
        <v/>
      </c>
      <c r="DH351" s="7" t="str">
        <f>IF(ISNA(VLOOKUP(DD351,'JOURNÉE 2'!$C$150:$V$183,16,FALSE)),"",VLOOKUP(DD351,'JOURNÉE 2'!$C$150:$V$183,16,FALSE))</f>
        <v/>
      </c>
      <c r="DI351" s="7" t="str">
        <f>IF(ISNA(VLOOKUP(DD351,'JOURNÉE 2'!$C$150:$AJ$183,26,FALSE)),"",VLOOKUP(DD351,'JOURNÉE 2'!$C$150:$AJ$183,26,FALSE))</f>
        <v/>
      </c>
      <c r="DJ351" s="7" t="str">
        <f t="shared" si="114"/>
        <v/>
      </c>
      <c r="DK351" s="7" t="str">
        <f t="shared" si="115"/>
        <v/>
      </c>
      <c r="DL351" s="7" t="str">
        <f t="shared" si="116"/>
        <v/>
      </c>
      <c r="DM351" s="468" t="str">
        <f t="shared" si="117"/>
        <v/>
      </c>
      <c r="DN351" s="7" t="str">
        <f t="shared" si="118"/>
        <v/>
      </c>
      <c r="DO351" s="7"/>
      <c r="DP351" s="7"/>
      <c r="DQ351" s="7"/>
      <c r="DR351" s="11"/>
      <c r="DS351" s="475"/>
      <c r="DT351" s="7"/>
      <c r="DU351" s="7"/>
      <c r="DV351" s="7" t="str">
        <f>IF(DT351="","",IF(DT351=0,"",IF(DT351="AB","",RANK(DT351,$DT$9:$DT$151,1)+COUNTIF($DT$9:DT351,DT351)-1)))</f>
        <v/>
      </c>
      <c r="DW351" s="7"/>
      <c r="DX351" s="7"/>
      <c r="DY351" s="7"/>
      <c r="DZ351" s="7"/>
      <c r="EA351" s="7" t="str">
        <f>IF(DY351="","",IF(DY351=0,"",IF(DY351="AB","",RANK(DY351,$DY$9:$DY$151,1)+COUNTIF($DY$9:DY351,DY351)-1)))</f>
        <v/>
      </c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</row>
    <row r="352" spans="29:163" ht="15.75" customHeight="1" x14ac:dyDescent="0.4">
      <c r="AC352" s="83" t="str">
        <f t="shared" si="120"/>
        <v/>
      </c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882"/>
      <c r="AU352" s="11"/>
      <c r="AV352" s="11"/>
      <c r="AW352" s="11"/>
      <c r="AX352" s="11"/>
      <c r="AY352" s="11"/>
      <c r="AZ352" s="11"/>
      <c r="BA352" s="11"/>
      <c r="BB352" s="11"/>
      <c r="BC352" s="882"/>
      <c r="BD352" s="882"/>
      <c r="BE352" s="11"/>
      <c r="BF352" s="11"/>
      <c r="BG352" s="11"/>
      <c r="BH352" s="7"/>
      <c r="BI352" s="7"/>
      <c r="BJ352" s="7"/>
      <c r="BK352" s="7"/>
      <c r="BL352" s="11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475" t="str">
        <f>IF('JOURNÉE 1'!C352=0,"",'JOURNÉE 1'!C352)</f>
        <v/>
      </c>
      <c r="BZ352" s="7">
        <v>344</v>
      </c>
      <c r="CA352" s="1445" t="s">
        <v>924</v>
      </c>
      <c r="CB352" s="1446">
        <v>13.2</v>
      </c>
      <c r="CC352" s="1447" t="s">
        <v>925</v>
      </c>
      <c r="CD352" s="17" t="s">
        <v>338</v>
      </c>
      <c r="CE352" s="882" t="str">
        <f t="shared" si="121"/>
        <v>MAX2</v>
      </c>
      <c r="CF352" s="878" t="s">
        <v>911</v>
      </c>
      <c r="CG352" s="7"/>
      <c r="CH352" s="94"/>
      <c r="CI352" s="1301" t="str">
        <f>IF(ISNA(VLOOKUP(CA352,'JOURNÉE 1'!$C$10:$AC$257,27,FALSE)),"",VLOOKUP(CA352,'JOURNÉE 1'!$C$10:$AC$257,27,FALSE))</f>
        <v/>
      </c>
      <c r="CJ352" s="465" t="str">
        <f>IF(ISNA(VLOOKUP(CA352,'JOURNÉE 2'!$C$10:$V$259,20,FALSE)),"",VLOOKUP(CA352,'JOURNÉE 2'!$C$10:$V$259,20,FALSE))</f>
        <v/>
      </c>
      <c r="CK352" s="1263" t="str">
        <f t="shared" si="113"/>
        <v/>
      </c>
      <c r="CL352" s="1266" t="s">
        <v>2029</v>
      </c>
      <c r="CM352" s="476" t="s">
        <v>2029</v>
      </c>
      <c r="CN352" s="476" t="s">
        <v>2029</v>
      </c>
      <c r="CO352" s="476" t="s">
        <v>2029</v>
      </c>
      <c r="CP352" s="476"/>
      <c r="CQ352" s="476"/>
      <c r="CR352" s="476"/>
      <c r="CS352" s="476"/>
      <c r="CT352" s="476"/>
      <c r="CU352" s="477"/>
      <c r="CV352" s="476"/>
      <c r="CW352" s="1270"/>
      <c r="CX352" s="11"/>
      <c r="CY352" s="1551"/>
      <c r="CZ352" s="7" t="str">
        <f>IF('JOURNÉE 2'!C163="","",'JOURNÉE 2'!C163)</f>
        <v/>
      </c>
      <c r="DA352" s="7" t="str">
        <f t="shared" si="84"/>
        <v/>
      </c>
      <c r="DB352" s="7" t="str">
        <f>IF('JOURNÉE 2'!V163="","",'JOURNÉE 2'!V163)</f>
        <v/>
      </c>
      <c r="DC352" s="7" t="str">
        <f>IF('JOURNÉE 2'!AJ163=0,"",'JOURNÉE 2'!AJ163)</f>
        <v/>
      </c>
      <c r="DD352" s="17" t="str">
        <f>IF(ISNA(VLOOKUP(BX162,'JOURNÉE 1'!$C$150:$AP$183,1,FALSE)),"",VLOOKUP(BX162,'JOURNÉE 1'!$C$150:$AP$183,1,FALSE))</f>
        <v/>
      </c>
      <c r="DE352" s="7" t="str" cm="1">
        <f t="array" ref="DE352">IFERROR(INDEX(DD$305:DD$372,SMALL(IF(FREQUENCY(IF(DD$305:DD$372&lt;&gt;"",MATCH(DD$305:DD$372,DD$305:DD$372,0),""),ROW(DD$305:DD$372)-305)&gt;1,ROW(DD$305:DD$372)-305,""),ROW(A48))),"")</f>
        <v/>
      </c>
      <c r="DF352" s="468" t="str">
        <f t="array" ref="DF352">IF(DE352="","",MIN(IF(CZ$305:CZ$372=$DE352,DB$305:DB$372,"")))</f>
        <v/>
      </c>
      <c r="DG352" s="7" t="str">
        <f t="array" ref="DG352">IF(DF352="","",MIN(IF(CZ$305:CZ$372=$DE352,DC$305:DC$372,"")))</f>
        <v/>
      </c>
      <c r="DH352" s="7" t="str">
        <f>IF(ISNA(VLOOKUP(DD352,'JOURNÉE 2'!$C$150:$V$183,16,FALSE)),"",VLOOKUP(DD352,'JOURNÉE 2'!$C$150:$V$183,16,FALSE))</f>
        <v/>
      </c>
      <c r="DI352" s="7" t="str">
        <f>IF(ISNA(VLOOKUP(DD352,'JOURNÉE 2'!$C$150:$AJ$183,26,FALSE)),"",VLOOKUP(DD352,'JOURNÉE 2'!$C$150:$AJ$183,26,FALSE))</f>
        <v/>
      </c>
      <c r="DJ352" s="7" t="str">
        <f t="shared" si="114"/>
        <v/>
      </c>
      <c r="DK352" s="7" t="str">
        <f t="shared" si="115"/>
        <v/>
      </c>
      <c r="DL352" s="7" t="str">
        <f t="shared" si="116"/>
        <v/>
      </c>
      <c r="DM352" s="468" t="str">
        <f t="shared" si="117"/>
        <v/>
      </c>
      <c r="DN352" s="7" t="str">
        <f t="shared" si="118"/>
        <v/>
      </c>
      <c r="DO352" s="7"/>
      <c r="DP352" s="7"/>
      <c r="DQ352" s="7"/>
      <c r="DR352" s="11"/>
      <c r="DS352" s="475"/>
      <c r="DT352" s="7"/>
      <c r="DU352" s="7"/>
      <c r="DV352" s="7" t="str">
        <f>IF(DT352="","",IF(DT352=0,"",IF(DT352="AB","",RANK(DT352,$DT$9:$DT$151,1)+COUNTIF($DT$9:DT352,DT352)-1)))</f>
        <v/>
      </c>
      <c r="DW352" s="7"/>
      <c r="DX352" s="7"/>
      <c r="DY352" s="7"/>
      <c r="DZ352" s="7"/>
      <c r="EA352" s="7" t="str">
        <f>IF(DY352="","",IF(DY352=0,"",IF(DY352="AB","",RANK(DY352,$DY$9:$DY$151,1)+COUNTIF($DY$9:DY352,DY352)-1)))</f>
        <v/>
      </c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</row>
    <row r="353" spans="29:163" ht="15.75" customHeight="1" x14ac:dyDescent="0.4">
      <c r="AC353" s="83" t="str">
        <f t="shared" si="120"/>
        <v/>
      </c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882"/>
      <c r="AU353" s="11"/>
      <c r="AV353" s="11"/>
      <c r="AW353" s="11"/>
      <c r="AX353" s="11"/>
      <c r="AY353" s="11"/>
      <c r="AZ353" s="11"/>
      <c r="BA353" s="11"/>
      <c r="BB353" s="11"/>
      <c r="BC353" s="882"/>
      <c r="BD353" s="882"/>
      <c r="BE353" s="11"/>
      <c r="BF353" s="11"/>
      <c r="BG353" s="11"/>
      <c r="BH353" s="7"/>
      <c r="BI353" s="7"/>
      <c r="BJ353" s="7"/>
      <c r="BK353" s="7"/>
      <c r="BL353" s="11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475" t="str">
        <f>IF('JOURNÉE 1'!C353=0,"",'JOURNÉE 1'!C353)</f>
        <v/>
      </c>
      <c r="BZ353" s="7">
        <v>345</v>
      </c>
      <c r="CA353" s="1445" t="s">
        <v>926</v>
      </c>
      <c r="CB353" s="1446">
        <v>13.4</v>
      </c>
      <c r="CC353" s="1447" t="s">
        <v>927</v>
      </c>
      <c r="CD353" s="17" t="s">
        <v>338</v>
      </c>
      <c r="CE353" s="882" t="str">
        <f t="shared" si="121"/>
        <v>MAX2</v>
      </c>
      <c r="CF353" s="878" t="s">
        <v>913</v>
      </c>
      <c r="CG353" s="7"/>
      <c r="CH353" s="94"/>
      <c r="CI353" s="1301" t="str">
        <f>IF(ISNA(VLOOKUP(CA353,'JOURNÉE 1'!$C$10:$AC$257,27,FALSE)),"",VLOOKUP(CA353,'JOURNÉE 1'!$C$10:$AC$257,27,FALSE))</f>
        <v/>
      </c>
      <c r="CJ353" s="465" t="str">
        <f>IF(ISNA(VLOOKUP(CA353,'JOURNÉE 2'!$C$10:$V$259,20,FALSE)),"",VLOOKUP(CA353,'JOURNÉE 2'!$C$10:$V$259,20,FALSE))</f>
        <v/>
      </c>
      <c r="CK353" s="1263" t="str">
        <f t="shared" si="113"/>
        <v/>
      </c>
      <c r="CL353" s="1266" t="s">
        <v>2029</v>
      </c>
      <c r="CM353" s="476" t="s">
        <v>2029</v>
      </c>
      <c r="CN353" s="476" t="s">
        <v>2029</v>
      </c>
      <c r="CO353" s="476" t="s">
        <v>2029</v>
      </c>
      <c r="CP353" s="476"/>
      <c r="CQ353" s="476"/>
      <c r="CR353" s="476"/>
      <c r="CS353" s="476"/>
      <c r="CT353" s="476"/>
      <c r="CU353" s="477"/>
      <c r="CV353" s="476"/>
      <c r="CW353" s="1270"/>
      <c r="CX353" s="11"/>
      <c r="CY353" s="1551"/>
      <c r="CZ353" s="7" t="str">
        <f>IF('JOURNÉE 2'!C164="","",'JOURNÉE 2'!C164)</f>
        <v/>
      </c>
      <c r="DA353" s="7" t="str">
        <f t="shared" si="84"/>
        <v/>
      </c>
      <c r="DB353" s="7" t="str">
        <f>IF('JOURNÉE 2'!V164="","",'JOURNÉE 2'!V164)</f>
        <v/>
      </c>
      <c r="DC353" s="7" t="str">
        <f>IF('JOURNÉE 2'!AJ164=0,"",'JOURNÉE 2'!AJ164)</f>
        <v/>
      </c>
      <c r="DD353" s="17" t="str">
        <f>IF(ISNA(VLOOKUP(BX163,'JOURNÉE 1'!$C$150:$AP$183,1,FALSE)),"",VLOOKUP(BX163,'JOURNÉE 1'!$C$150:$AP$183,1,FALSE))</f>
        <v/>
      </c>
      <c r="DE353" s="7" t="str" cm="1">
        <f t="array" ref="DE353">IFERROR(INDEX(DD$305:DD$372,SMALL(IF(FREQUENCY(IF(DD$305:DD$372&lt;&gt;"",MATCH(DD$305:DD$372,DD$305:DD$372,0),""),ROW(DD$305:DD$372)-305)&gt;1,ROW(DD$305:DD$372)-305,""),ROW(A49))),"")</f>
        <v/>
      </c>
      <c r="DF353" s="468" t="str">
        <f t="array" ref="DF353">IF(DE353="","",MIN(IF(CZ$305:CZ$372=$DE353,DB$305:DB$372,"")))</f>
        <v/>
      </c>
      <c r="DG353" s="7" t="str">
        <f t="array" ref="DG353">IF(DF353="","",MIN(IF(CZ$305:CZ$372=$DE353,DC$305:DC$372,"")))</f>
        <v/>
      </c>
      <c r="DH353" s="7" t="str">
        <f>IF(ISNA(VLOOKUP(DD353,'JOURNÉE 2'!$C$150:$V$183,16,FALSE)),"",VLOOKUP(DD353,'JOURNÉE 2'!$C$150:$V$183,16,FALSE))</f>
        <v/>
      </c>
      <c r="DI353" s="7" t="str">
        <f>IF(ISNA(VLOOKUP(DD353,'JOURNÉE 2'!$C$150:$AJ$183,26,FALSE)),"",VLOOKUP(DD353,'JOURNÉE 2'!$C$150:$AJ$183,26,FALSE))</f>
        <v/>
      </c>
      <c r="DJ353" s="7" t="str">
        <f t="shared" si="114"/>
        <v/>
      </c>
      <c r="DK353" s="7" t="str">
        <f t="shared" si="115"/>
        <v/>
      </c>
      <c r="DL353" s="7" t="str">
        <f t="shared" si="116"/>
        <v/>
      </c>
      <c r="DM353" s="468" t="str">
        <f t="shared" si="117"/>
        <v/>
      </c>
      <c r="DN353" s="7" t="str">
        <f t="shared" si="118"/>
        <v/>
      </c>
      <c r="DO353" s="7"/>
      <c r="DP353" s="7"/>
      <c r="DQ353" s="7"/>
      <c r="DR353" s="11"/>
      <c r="DS353" s="475"/>
      <c r="DT353" s="7"/>
      <c r="DU353" s="7"/>
      <c r="DV353" s="7" t="str">
        <f>IF(DT353="","",IF(DT353=0,"",IF(DT353="AB","",RANK(DT353,$DT$9:$DT$151,1)+COUNTIF($DT$9:DT353,DT353)-1)))</f>
        <v/>
      </c>
      <c r="DW353" s="7"/>
      <c r="DX353" s="7"/>
      <c r="DY353" s="7"/>
      <c r="DZ353" s="7"/>
      <c r="EA353" s="7" t="str">
        <f>IF(DY353="","",IF(DY353=0,"",IF(DY353="AB","",RANK(DY353,$DY$9:$DY$151,1)+COUNTIF($DY$9:DY353,DY353)-1)))</f>
        <v/>
      </c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</row>
    <row r="354" spans="29:163" ht="15.75" customHeight="1" x14ac:dyDescent="0.4">
      <c r="AC354" s="83" t="str">
        <f t="shared" si="120"/>
        <v/>
      </c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882"/>
      <c r="AU354" s="11"/>
      <c r="AV354" s="11"/>
      <c r="AW354" s="11"/>
      <c r="AX354" s="11"/>
      <c r="AY354" s="11"/>
      <c r="AZ354" s="11"/>
      <c r="BA354" s="11"/>
      <c r="BB354" s="11"/>
      <c r="BC354" s="882"/>
      <c r="BD354" s="882"/>
      <c r="BE354" s="11"/>
      <c r="BF354" s="11"/>
      <c r="BG354" s="11"/>
      <c r="BH354" s="7"/>
      <c r="BI354" s="7"/>
      <c r="BJ354" s="7"/>
      <c r="BK354" s="7"/>
      <c r="BL354" s="11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475" t="str">
        <f>IF('JOURNÉE 1'!C354=0,"",'JOURNÉE 1'!C354)</f>
        <v/>
      </c>
      <c r="BZ354" s="7">
        <v>346</v>
      </c>
      <c r="CA354" s="1445" t="s">
        <v>929</v>
      </c>
      <c r="CB354" s="1446">
        <v>36</v>
      </c>
      <c r="CC354" s="1447" t="s">
        <v>930</v>
      </c>
      <c r="CD354" s="17" t="s">
        <v>338</v>
      </c>
      <c r="CE354" s="882" t="str">
        <f t="shared" si="121"/>
        <v>MAX3</v>
      </c>
      <c r="CF354" s="878" t="s">
        <v>915</v>
      </c>
      <c r="CG354" s="7"/>
      <c r="CH354" s="94"/>
      <c r="CI354" s="1301" t="str">
        <f>IF(ISNA(VLOOKUP(CA354,'JOURNÉE 1'!$C$10:$AC$257,27,FALSE)),"",VLOOKUP(CA354,'JOURNÉE 1'!$C$10:$AC$257,27,FALSE))</f>
        <v/>
      </c>
      <c r="CJ354" s="465" t="str">
        <f>IF(ISNA(VLOOKUP(CA354,'JOURNÉE 2'!$C$10:$V$259,20,FALSE)),"",VLOOKUP(CA354,'JOURNÉE 2'!$C$10:$V$259,20,FALSE))</f>
        <v/>
      </c>
      <c r="CK354" s="1263" t="str">
        <f t="shared" si="113"/>
        <v/>
      </c>
      <c r="CL354" s="1266" t="s">
        <v>2029</v>
      </c>
      <c r="CM354" s="476" t="s">
        <v>2029</v>
      </c>
      <c r="CN354" s="476" t="s">
        <v>2029</v>
      </c>
      <c r="CO354" s="476" t="s">
        <v>2029</v>
      </c>
      <c r="CP354" s="476"/>
      <c r="CQ354" s="476"/>
      <c r="CR354" s="476"/>
      <c r="CS354" s="476"/>
      <c r="CT354" s="476"/>
      <c r="CU354" s="477"/>
      <c r="CV354" s="476"/>
      <c r="CW354" s="1270"/>
      <c r="CX354" s="11"/>
      <c r="CY354" s="1551"/>
      <c r="CZ354" s="7" t="str">
        <f>IF('JOURNÉE 2'!C165="","",'JOURNÉE 2'!C165)</f>
        <v/>
      </c>
      <c r="DA354" s="7" t="str">
        <f t="shared" si="84"/>
        <v/>
      </c>
      <c r="DB354" s="7" t="str">
        <f>IF('JOURNÉE 2'!V165="","",'JOURNÉE 2'!V165)</f>
        <v/>
      </c>
      <c r="DC354" s="7" t="str">
        <f>IF('JOURNÉE 2'!AJ165=0,"",'JOURNÉE 2'!AJ165)</f>
        <v/>
      </c>
      <c r="DD354" s="17" t="str">
        <f>IF(ISNA(VLOOKUP(BX164,'JOURNÉE 1'!$C$150:$AP$183,1,FALSE)),"",VLOOKUP(BX164,'JOURNÉE 1'!$C$150:$AP$183,1,FALSE))</f>
        <v/>
      </c>
      <c r="DE354" s="7" t="str" cm="1">
        <f t="array" ref="DE354">IFERROR(INDEX(DD$305:DD$372,SMALL(IF(FREQUENCY(IF(DD$305:DD$372&lt;&gt;"",MATCH(DD$305:DD$372,DD$305:DD$372,0),""),ROW(DD$305:DD$372)-305)&gt;1,ROW(DD$305:DD$372)-305,""),ROW(A50))),"")</f>
        <v/>
      </c>
      <c r="DF354" s="468" t="str">
        <f t="array" ref="DF354">IF(DE354="","",MIN(IF(CZ$305:CZ$372=$DE354,DB$305:DB$372,"")))</f>
        <v/>
      </c>
      <c r="DG354" s="7" t="str">
        <f t="array" ref="DG354">IF(DF354="","",MIN(IF(CZ$305:CZ$372=$DE354,DC$305:DC$372,"")))</f>
        <v/>
      </c>
      <c r="DH354" s="7" t="str">
        <f>IF(ISNA(VLOOKUP(DD354,'JOURNÉE 2'!$C$150:$V$183,16,FALSE)),"",VLOOKUP(DD354,'JOURNÉE 2'!$C$150:$V$183,16,FALSE))</f>
        <v/>
      </c>
      <c r="DI354" s="7" t="str">
        <f>IF(ISNA(VLOOKUP(DD354,'JOURNÉE 2'!$C$150:$AJ$183,26,FALSE)),"",VLOOKUP(DD354,'JOURNÉE 2'!$C$150:$AJ$183,26,FALSE))</f>
        <v/>
      </c>
      <c r="DJ354" s="7" t="str">
        <f t="shared" si="114"/>
        <v/>
      </c>
      <c r="DK354" s="7" t="str">
        <f t="shared" si="115"/>
        <v/>
      </c>
      <c r="DL354" s="7" t="str">
        <f t="shared" si="116"/>
        <v/>
      </c>
      <c r="DM354" s="468" t="str">
        <f t="shared" si="117"/>
        <v/>
      </c>
      <c r="DN354" s="7" t="str">
        <f t="shared" si="118"/>
        <v/>
      </c>
      <c r="DO354" s="7"/>
      <c r="DP354" s="7"/>
      <c r="DQ354" s="7"/>
      <c r="DR354" s="11"/>
      <c r="DS354" s="475"/>
      <c r="DT354" s="7"/>
      <c r="DU354" s="7"/>
      <c r="DV354" s="7" t="str">
        <f>IF(DT354="","",IF(DT354=0,"",IF(DT354="AB","",RANK(DT354,$DT$9:$DT$151,1)+COUNTIF($DT$9:DT354,DT354)-1)))</f>
        <v/>
      </c>
      <c r="DW354" s="7"/>
      <c r="DX354" s="7"/>
      <c r="DY354" s="7"/>
      <c r="DZ354" s="7"/>
      <c r="EA354" s="7" t="str">
        <f>IF(DY354="","",IF(DY354=0,"",IF(DY354="AB","",RANK(DY354,$DY$9:$DY$151,1)+COUNTIF($DY$9:DY354,DY354)-1)))</f>
        <v/>
      </c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</row>
    <row r="355" spans="29:163" ht="15.75" customHeight="1" x14ac:dyDescent="0.4">
      <c r="AC355" s="83" t="str">
        <f t="shared" si="120"/>
        <v/>
      </c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882"/>
      <c r="AU355" s="11"/>
      <c r="AV355" s="11"/>
      <c r="AW355" s="11"/>
      <c r="AX355" s="11"/>
      <c r="AY355" s="11"/>
      <c r="AZ355" s="11"/>
      <c r="BA355" s="11"/>
      <c r="BB355" s="11"/>
      <c r="BC355" s="882"/>
      <c r="BD355" s="882"/>
      <c r="BE355" s="11"/>
      <c r="BF355" s="11"/>
      <c r="BG355" s="11"/>
      <c r="BH355" s="7"/>
      <c r="BI355" s="7"/>
      <c r="BJ355" s="7"/>
      <c r="BK355" s="7"/>
      <c r="BL355" s="11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475" t="str">
        <f>IF('JOURNÉE 1'!C355=0,"",'JOURNÉE 1'!C355)</f>
        <v/>
      </c>
      <c r="BZ355" s="7">
        <v>347</v>
      </c>
      <c r="CA355" s="1445" t="s">
        <v>932</v>
      </c>
      <c r="CB355" s="1446">
        <v>15.9</v>
      </c>
      <c r="CC355" s="1447" t="s">
        <v>933</v>
      </c>
      <c r="CD355" s="17" t="s">
        <v>338</v>
      </c>
      <c r="CE355" s="882" t="str">
        <f t="shared" si="121"/>
        <v>MAX2</v>
      </c>
      <c r="CF355" s="878" t="s">
        <v>917</v>
      </c>
      <c r="CG355" s="7"/>
      <c r="CH355" s="94"/>
      <c r="CI355" s="1301" t="str">
        <f>IF(ISNA(VLOOKUP(CA355,'JOURNÉE 1'!$C$10:$AC$257,27,FALSE)),"",VLOOKUP(CA355,'JOURNÉE 1'!$C$10:$AC$257,27,FALSE))</f>
        <v/>
      </c>
      <c r="CJ355" s="465" t="str">
        <f>IF(ISNA(VLOOKUP(CA355,'JOURNÉE 2'!$C$10:$V$259,20,FALSE)),"",VLOOKUP(CA355,'JOURNÉE 2'!$C$10:$V$259,20,FALSE))</f>
        <v/>
      </c>
      <c r="CK355" s="1263" t="str">
        <f t="shared" si="113"/>
        <v/>
      </c>
      <c r="CL355" s="1266" t="s">
        <v>2029</v>
      </c>
      <c r="CM355" s="476">
        <v>88</v>
      </c>
      <c r="CN355" s="476" t="s">
        <v>2029</v>
      </c>
      <c r="CO355" s="476" t="s">
        <v>2029</v>
      </c>
      <c r="CP355" s="476"/>
      <c r="CQ355" s="476"/>
      <c r="CR355" s="476"/>
      <c r="CS355" s="476"/>
      <c r="CT355" s="476"/>
      <c r="CU355" s="477"/>
      <c r="CV355" s="476"/>
      <c r="CW355" s="1270"/>
      <c r="CX355" s="11"/>
      <c r="CY355" s="1551"/>
      <c r="CZ355" s="7" t="str">
        <f>IF('JOURNÉE 2'!C166="","",'JOURNÉE 2'!C166)</f>
        <v/>
      </c>
      <c r="DA355" s="7" t="str">
        <f t="shared" si="84"/>
        <v/>
      </c>
      <c r="DB355" s="7" t="str">
        <f>IF('JOURNÉE 2'!V166="","",'JOURNÉE 2'!V166)</f>
        <v/>
      </c>
      <c r="DC355" s="7" t="str">
        <f>IF('JOURNÉE 2'!AJ166=0,"",'JOURNÉE 2'!AJ166)</f>
        <v/>
      </c>
      <c r="DD355" s="17" t="str">
        <f>IF(ISNA(VLOOKUP(BX165,'JOURNÉE 1'!$C$150:$AP$183,1,FALSE)),"",VLOOKUP(BX165,'JOURNÉE 1'!$C$150:$AP$183,1,FALSE))</f>
        <v/>
      </c>
      <c r="DE355" s="7" t="str" cm="1">
        <f t="array" ref="DE355">IFERROR(INDEX(DD$305:DD$372,SMALL(IF(FREQUENCY(IF(DD$305:DD$372&lt;&gt;"",MATCH(DD$305:DD$372,DD$305:DD$372,0),""),ROW(DD$305:DD$372)-305)&gt;1,ROW(DD$305:DD$372)-305,""),ROW(A51))),"")</f>
        <v/>
      </c>
      <c r="DF355" s="468" t="str">
        <f t="array" ref="DF355">IF(DE355="","",MIN(IF(CZ$305:CZ$372=$DE355,DB$305:DB$372,"")))</f>
        <v/>
      </c>
      <c r="DG355" s="7" t="str">
        <f t="array" ref="DG355">IF(DF355="","",MIN(IF(CZ$305:CZ$372=$DE355,DC$305:DC$372,"")))</f>
        <v/>
      </c>
      <c r="DH355" s="7" t="str">
        <f>IF(ISNA(VLOOKUP(DD355,'JOURNÉE 2'!$C$150:$V$183,16,FALSE)),"",VLOOKUP(DD355,'JOURNÉE 2'!$C$150:$V$183,16,FALSE))</f>
        <v/>
      </c>
      <c r="DI355" s="7" t="str">
        <f>IF(ISNA(VLOOKUP(DD355,'JOURNÉE 2'!$C$150:$AJ$183,26,FALSE)),"",VLOOKUP(DD355,'JOURNÉE 2'!$C$150:$AJ$183,26,FALSE))</f>
        <v/>
      </c>
      <c r="DJ355" s="7" t="str">
        <f t="shared" si="114"/>
        <v/>
      </c>
      <c r="DK355" s="7" t="str">
        <f t="shared" si="115"/>
        <v/>
      </c>
      <c r="DL355" s="7" t="str">
        <f t="shared" si="116"/>
        <v/>
      </c>
      <c r="DM355" s="468" t="str">
        <f t="shared" si="117"/>
        <v/>
      </c>
      <c r="DN355" s="7" t="str">
        <f t="shared" si="118"/>
        <v/>
      </c>
      <c r="DO355" s="7"/>
      <c r="DP355" s="7"/>
      <c r="DQ355" s="7"/>
      <c r="DR355" s="11"/>
      <c r="DS355" s="475"/>
      <c r="DT355" s="7"/>
      <c r="DU355" s="7"/>
      <c r="DV355" s="7" t="str">
        <f>IF(DT355="","",IF(DT355=0,"",IF(DT355="AB","",RANK(DT355,$DT$9:$DT$151,1)+COUNTIF($DT$9:DT355,DT355)-1)))</f>
        <v/>
      </c>
      <c r="DW355" s="7"/>
      <c r="DX355" s="7"/>
      <c r="DY355" s="7"/>
      <c r="DZ355" s="7"/>
      <c r="EA355" s="7" t="str">
        <f>IF(DY355="","",IF(DY355=0,"",IF(DY355="AB","",RANK(DY355,$DY$9:$DY$151,1)+COUNTIF($DY$9:DY355,DY355)-1)))</f>
        <v/>
      </c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</row>
    <row r="356" spans="29:163" ht="15.75" customHeight="1" x14ac:dyDescent="0.4">
      <c r="AC356" s="83" t="str">
        <f t="shared" si="120"/>
        <v/>
      </c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882"/>
      <c r="AU356" s="11"/>
      <c r="AV356" s="11"/>
      <c r="AW356" s="11"/>
      <c r="AX356" s="11"/>
      <c r="AY356" s="11"/>
      <c r="AZ356" s="11"/>
      <c r="BA356" s="11"/>
      <c r="BB356" s="11"/>
      <c r="BC356" s="882"/>
      <c r="BD356" s="882"/>
      <c r="BE356" s="11"/>
      <c r="BF356" s="11"/>
      <c r="BG356" s="11"/>
      <c r="BH356" s="7"/>
      <c r="BI356" s="7"/>
      <c r="BJ356" s="7"/>
      <c r="BK356" s="7"/>
      <c r="BL356" s="11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475" t="str">
        <f>IF('JOURNÉE 1'!C356=0,"",'JOURNÉE 1'!C356)</f>
        <v/>
      </c>
      <c r="BZ356" s="7">
        <v>348</v>
      </c>
      <c r="CA356" s="1445" t="s">
        <v>934</v>
      </c>
      <c r="CB356" s="1446">
        <v>11.3</v>
      </c>
      <c r="CC356" s="1447" t="s">
        <v>935</v>
      </c>
      <c r="CD356" s="17" t="s">
        <v>338</v>
      </c>
      <c r="CE356" s="882" t="str">
        <f t="shared" si="121"/>
        <v>MAX2</v>
      </c>
      <c r="CF356" s="878" t="s">
        <v>919</v>
      </c>
      <c r="CG356" s="7"/>
      <c r="CH356" s="94"/>
      <c r="CI356" s="1301" t="str">
        <f>IF(ISNA(VLOOKUP(CA356,'JOURNÉE 1'!$C$10:$AC$257,27,FALSE)),"",VLOOKUP(CA356,'JOURNÉE 1'!$C$10:$AC$257,27,FALSE))</f>
        <v/>
      </c>
      <c r="CJ356" s="465" t="str">
        <f>IF(ISNA(VLOOKUP(CA356,'JOURNÉE 2'!$C$10:$V$259,20,FALSE)),"",VLOOKUP(CA356,'JOURNÉE 2'!$C$10:$V$259,20,FALSE))</f>
        <v/>
      </c>
      <c r="CK356" s="1263" t="str">
        <f t="shared" si="113"/>
        <v/>
      </c>
      <c r="CL356" s="1266" t="s">
        <v>2029</v>
      </c>
      <c r="CM356" s="476" t="s">
        <v>2029</v>
      </c>
      <c r="CN356" s="476" t="s">
        <v>2029</v>
      </c>
      <c r="CO356" s="476" t="s">
        <v>2029</v>
      </c>
      <c r="CP356" s="476"/>
      <c r="CQ356" s="476"/>
      <c r="CR356" s="476"/>
      <c r="CS356" s="476"/>
      <c r="CT356" s="476"/>
      <c r="CU356" s="477"/>
      <c r="CV356" s="476"/>
      <c r="CW356" s="1270"/>
      <c r="CX356" s="11"/>
      <c r="CY356" s="1551"/>
      <c r="CZ356" s="7" t="str">
        <f>IF('JOURNÉE 2'!C167="","",'JOURNÉE 2'!C167)</f>
        <v/>
      </c>
      <c r="DA356" s="7" t="str">
        <f t="shared" si="84"/>
        <v/>
      </c>
      <c r="DB356" s="7" t="str">
        <f>IF('JOURNÉE 2'!V167="","",'JOURNÉE 2'!V167)</f>
        <v/>
      </c>
      <c r="DC356" s="7" t="str">
        <f>IF('JOURNÉE 2'!AJ167=0,"",'JOURNÉE 2'!AJ167)</f>
        <v/>
      </c>
      <c r="DD356" s="17" t="str">
        <f>IF(ISNA(VLOOKUP(BX166,'JOURNÉE 1'!$C$150:$AP$183,1,FALSE)),"",VLOOKUP(BX166,'JOURNÉE 1'!$C$150:$AP$183,1,FALSE))</f>
        <v/>
      </c>
      <c r="DE356" s="7" t="str" cm="1">
        <f t="array" ref="DE356">IFERROR(INDEX(DD$305:DD$372,SMALL(IF(FREQUENCY(IF(DD$305:DD$372&lt;&gt;"",MATCH(DD$305:DD$372,DD$305:DD$372,0),""),ROW(DD$305:DD$372)-305)&gt;1,ROW(DD$305:DD$372)-305,""),ROW(A52))),"")</f>
        <v/>
      </c>
      <c r="DF356" s="468" t="str">
        <f t="array" ref="DF356">IF(DE356="","",MIN(IF(CZ$305:CZ$372=$DE356,DB$305:DB$372,"")))</f>
        <v/>
      </c>
      <c r="DG356" s="7" t="str">
        <f t="array" ref="DG356">IF(DF356="","",MIN(IF(CZ$305:CZ$372=$DE356,DC$305:DC$372,"")))</f>
        <v/>
      </c>
      <c r="DH356" s="7" t="str">
        <f>IF(ISNA(VLOOKUP(DD356,'JOURNÉE 2'!$C$150:$V$183,16,FALSE)),"",VLOOKUP(DD356,'JOURNÉE 2'!$C$150:$V$183,16,FALSE))</f>
        <v/>
      </c>
      <c r="DI356" s="7" t="str">
        <f>IF(ISNA(VLOOKUP(DD356,'JOURNÉE 2'!$C$150:$AJ$183,26,FALSE)),"",VLOOKUP(DD356,'JOURNÉE 2'!$C$150:$AJ$183,26,FALSE))</f>
        <v/>
      </c>
      <c r="DJ356" s="7" t="str">
        <f t="shared" si="114"/>
        <v/>
      </c>
      <c r="DK356" s="7" t="str">
        <f t="shared" si="115"/>
        <v/>
      </c>
      <c r="DL356" s="7" t="str">
        <f t="shared" si="116"/>
        <v/>
      </c>
      <c r="DM356" s="468" t="str">
        <f t="shared" si="117"/>
        <v/>
      </c>
      <c r="DN356" s="7" t="str">
        <f t="shared" si="118"/>
        <v/>
      </c>
      <c r="DO356" s="7"/>
      <c r="DP356" s="7"/>
      <c r="DQ356" s="7"/>
      <c r="DR356" s="11"/>
      <c r="DS356" s="475"/>
      <c r="DT356" s="7"/>
      <c r="DU356" s="7"/>
      <c r="DV356" s="7" t="str">
        <f>IF(DT356="","",IF(DT356=0,"",IF(DT356="AB","",RANK(DT356,$DT$9:$DT$151,1)+COUNTIF($DT$9:DT356,DT356)-1)))</f>
        <v/>
      </c>
      <c r="DW356" s="7"/>
      <c r="DX356" s="7"/>
      <c r="DY356" s="7"/>
      <c r="DZ356" s="7"/>
      <c r="EA356" s="7" t="str">
        <f>IF(DY356="","",IF(DY356=0,"",IF(DY356="AB","",RANK(DY356,$DY$9:$DY$151,1)+COUNTIF($DY$9:DY356,DY356)-1)))</f>
        <v/>
      </c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</row>
    <row r="357" spans="29:163" ht="15.75" customHeight="1" x14ac:dyDescent="0.4">
      <c r="AC357" s="83" t="str">
        <f t="shared" si="120"/>
        <v/>
      </c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882"/>
      <c r="AU357" s="11"/>
      <c r="AV357" s="11"/>
      <c r="AW357" s="11"/>
      <c r="AX357" s="11"/>
      <c r="AY357" s="11"/>
      <c r="AZ357" s="11"/>
      <c r="BA357" s="11"/>
      <c r="BB357" s="11"/>
      <c r="BC357" s="882"/>
      <c r="BD357" s="882"/>
      <c r="BE357" s="11"/>
      <c r="BF357" s="11"/>
      <c r="BG357" s="11"/>
      <c r="BH357" s="7"/>
      <c r="BI357" s="7"/>
      <c r="BJ357" s="7"/>
      <c r="BK357" s="7"/>
      <c r="BL357" s="11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475" t="str">
        <f>IF('JOURNÉE 1'!C357=0,"",'JOURNÉE 1'!C357)</f>
        <v/>
      </c>
      <c r="BZ357" s="7">
        <v>349</v>
      </c>
      <c r="CA357" s="1445" t="s">
        <v>936</v>
      </c>
      <c r="CB357" s="1446">
        <v>36</v>
      </c>
      <c r="CC357" s="1447" t="s">
        <v>937</v>
      </c>
      <c r="CD357" s="17" t="s">
        <v>338</v>
      </c>
      <c r="CE357" s="882" t="str">
        <f t="shared" si="121"/>
        <v>MAX3</v>
      </c>
      <c r="CF357" s="878" t="s">
        <v>172</v>
      </c>
      <c r="CG357" s="7"/>
      <c r="CH357" s="94"/>
      <c r="CI357" s="1301" t="str">
        <f>IF(ISNA(VLOOKUP(CA357,'JOURNÉE 1'!$C$10:$AC$257,27,FALSE)),"",VLOOKUP(CA357,'JOURNÉE 1'!$C$10:$AC$257,27,FALSE))</f>
        <v/>
      </c>
      <c r="CJ357" s="465" t="str">
        <f>IF(ISNA(VLOOKUP(CA357,'JOURNÉE 2'!$C$10:$V$259,20,FALSE)),"",VLOOKUP(CA357,'JOURNÉE 2'!$C$10:$V$259,20,FALSE))</f>
        <v/>
      </c>
      <c r="CK357" s="1263" t="str">
        <f t="shared" si="113"/>
        <v/>
      </c>
      <c r="CL357" s="1266" t="s">
        <v>2029</v>
      </c>
      <c r="CM357" s="476" t="s">
        <v>2029</v>
      </c>
      <c r="CN357" s="476" t="s">
        <v>2029</v>
      </c>
      <c r="CO357" s="476" t="s">
        <v>2029</v>
      </c>
      <c r="CP357" s="476"/>
      <c r="CQ357" s="476"/>
      <c r="CR357" s="476"/>
      <c r="CS357" s="476"/>
      <c r="CT357" s="476"/>
      <c r="CU357" s="477"/>
      <c r="CV357" s="476"/>
      <c r="CW357" s="1270"/>
      <c r="CX357" s="11"/>
      <c r="CY357" s="1551"/>
      <c r="CZ357" s="7" t="str">
        <f>IF('JOURNÉE 2'!C168="","",'JOURNÉE 2'!C168)</f>
        <v/>
      </c>
      <c r="DA357" s="7" t="str">
        <f t="shared" si="84"/>
        <v/>
      </c>
      <c r="DB357" s="7" t="str">
        <f>IF('JOURNÉE 2'!V168="","",'JOURNÉE 2'!V168)</f>
        <v/>
      </c>
      <c r="DC357" s="7" t="str">
        <f>IF('JOURNÉE 2'!AJ168=0,"",'JOURNÉE 2'!AJ168)</f>
        <v/>
      </c>
      <c r="DD357" s="17" t="str">
        <f>IF(ISNA(VLOOKUP(BX167,'JOURNÉE 1'!$C$150:$AP$183,1,FALSE)),"",VLOOKUP(BX167,'JOURNÉE 1'!$C$150:$AP$183,1,FALSE))</f>
        <v/>
      </c>
      <c r="DE357" s="7" t="str" cm="1">
        <f t="array" ref="DE357">IFERROR(INDEX(DD$305:DD$372,SMALL(IF(FREQUENCY(IF(DD$305:DD$372&lt;&gt;"",MATCH(DD$305:DD$372,DD$305:DD$372,0),""),ROW(DD$305:DD$372)-305)&gt;1,ROW(DD$305:DD$372)-305,""),ROW(A53))),"")</f>
        <v/>
      </c>
      <c r="DF357" s="468" t="str">
        <f t="array" ref="DF357">IF(DE357="","",MIN(IF(CZ$305:CZ$372=$DE357,DB$305:DB$372,"")))</f>
        <v/>
      </c>
      <c r="DG357" s="7" t="str">
        <f t="array" ref="DG357">IF(DF357="","",MIN(IF(CZ$305:CZ$372=$DE357,DC$305:DC$372,"")))</f>
        <v/>
      </c>
      <c r="DH357" s="7" t="str">
        <f>IF(ISNA(VLOOKUP(DD357,'JOURNÉE 2'!$C$150:$V$183,16,FALSE)),"",VLOOKUP(DD357,'JOURNÉE 2'!$C$150:$V$183,16,FALSE))</f>
        <v/>
      </c>
      <c r="DI357" s="7" t="str">
        <f>IF(ISNA(VLOOKUP(DD357,'JOURNÉE 2'!$C$150:$AJ$183,26,FALSE)),"",VLOOKUP(DD357,'JOURNÉE 2'!$C$150:$AJ$183,26,FALSE))</f>
        <v/>
      </c>
      <c r="DJ357" s="7" t="str">
        <f t="shared" si="114"/>
        <v/>
      </c>
      <c r="DK357" s="7" t="str">
        <f t="shared" si="115"/>
        <v/>
      </c>
      <c r="DL357" s="7" t="str">
        <f t="shared" si="116"/>
        <v/>
      </c>
      <c r="DM357" s="468" t="str">
        <f t="shared" si="117"/>
        <v/>
      </c>
      <c r="DN357" s="7" t="str">
        <f t="shared" si="118"/>
        <v/>
      </c>
      <c r="DO357" s="7"/>
      <c r="DP357" s="7"/>
      <c r="DQ357" s="7"/>
      <c r="DR357" s="11"/>
      <c r="DS357" s="475"/>
      <c r="DT357" s="7"/>
      <c r="DU357" s="7"/>
      <c r="DV357" s="7" t="str">
        <f>IF(DT357="","",IF(DT357=0,"",IF(DT357="AB","",RANK(DT357,$DT$9:$DT$151,1)+COUNTIF($DT$9:DT357,DT357)-1)))</f>
        <v/>
      </c>
      <c r="DW357" s="7"/>
      <c r="DX357" s="7"/>
      <c r="DY357" s="7"/>
      <c r="DZ357" s="7"/>
      <c r="EA357" s="7" t="str">
        <f>IF(DY357="","",IF(DY357=0,"",IF(DY357="AB","",RANK(DY357,$DY$9:$DY$151,1)+COUNTIF($DY$9:DY357,DY357)-1)))</f>
        <v/>
      </c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</row>
    <row r="358" spans="29:163" ht="15.75" customHeight="1" x14ac:dyDescent="0.4">
      <c r="AC358" s="83" t="str">
        <f t="shared" si="120"/>
        <v/>
      </c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882"/>
      <c r="AU358" s="11"/>
      <c r="AV358" s="11"/>
      <c r="AW358" s="11"/>
      <c r="AX358" s="11"/>
      <c r="AY358" s="11"/>
      <c r="AZ358" s="11"/>
      <c r="BA358" s="11"/>
      <c r="BB358" s="11"/>
      <c r="BC358" s="882"/>
      <c r="BD358" s="882"/>
      <c r="BE358" s="11"/>
      <c r="BF358" s="11"/>
      <c r="BG358" s="11"/>
      <c r="BH358" s="7"/>
      <c r="BI358" s="7"/>
      <c r="BJ358" s="7"/>
      <c r="BK358" s="7"/>
      <c r="BL358" s="11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475" t="str">
        <f>IF('JOURNÉE 1'!C358=0,"",'JOURNÉE 1'!C358)</f>
        <v/>
      </c>
      <c r="BZ358" s="7">
        <v>350</v>
      </c>
      <c r="CA358" s="1445" t="s">
        <v>938</v>
      </c>
      <c r="CB358" s="1446">
        <v>22.5</v>
      </c>
      <c r="CC358" s="1447" t="s">
        <v>939</v>
      </c>
      <c r="CD358" s="17" t="s">
        <v>338</v>
      </c>
      <c r="CE358" s="882" t="str">
        <f t="shared" si="121"/>
        <v>MAX2</v>
      </c>
      <c r="CF358" s="878" t="s">
        <v>922</v>
      </c>
      <c r="CG358" s="7"/>
      <c r="CH358" s="94"/>
      <c r="CI358" s="1301" t="str">
        <f>IF(ISNA(VLOOKUP(CA358,'JOURNÉE 1'!$C$10:$AC$257,27,FALSE)),"",VLOOKUP(CA358,'JOURNÉE 1'!$C$10:$AC$257,27,FALSE))</f>
        <v/>
      </c>
      <c r="CJ358" s="465" t="str">
        <f>IF(ISNA(VLOOKUP(CA358,'JOURNÉE 2'!$C$10:$V$259,20,FALSE)),"",VLOOKUP(CA358,'JOURNÉE 2'!$C$10:$V$259,20,FALSE))</f>
        <v/>
      </c>
      <c r="CK358" s="1263" t="str">
        <f t="shared" si="113"/>
        <v/>
      </c>
      <c r="CL358" s="1266">
        <v>86</v>
      </c>
      <c r="CM358" s="476" t="s">
        <v>2029</v>
      </c>
      <c r="CN358" s="476" t="s">
        <v>2029</v>
      </c>
      <c r="CO358" s="476" t="s">
        <v>2029</v>
      </c>
      <c r="CP358" s="476"/>
      <c r="CQ358" s="476"/>
      <c r="CR358" s="476"/>
      <c r="CS358" s="476"/>
      <c r="CT358" s="476"/>
      <c r="CU358" s="477"/>
      <c r="CV358" s="476"/>
      <c r="CW358" s="1270"/>
      <c r="CX358" s="11"/>
      <c r="CY358" s="1551"/>
      <c r="CZ358" s="7" t="str">
        <f>IF('JOURNÉE 2'!C169="","",'JOURNÉE 2'!C169)</f>
        <v/>
      </c>
      <c r="DA358" s="7" t="str">
        <f t="shared" si="84"/>
        <v/>
      </c>
      <c r="DB358" s="7" t="str">
        <f>IF('JOURNÉE 2'!V169="","",'JOURNÉE 2'!V169)</f>
        <v/>
      </c>
      <c r="DC358" s="7" t="str">
        <f>IF('JOURNÉE 2'!AJ169=0,"",'JOURNÉE 2'!AJ169)</f>
        <v/>
      </c>
      <c r="DD358" s="17" t="str">
        <f>IF(ISNA(VLOOKUP(BX168,'JOURNÉE 1'!$C$150:$AP$183,1,FALSE)),"",VLOOKUP(BX168,'JOURNÉE 1'!$C$150:$AP$183,1,FALSE))</f>
        <v/>
      </c>
      <c r="DE358" s="7" t="str" cm="1">
        <f t="array" ref="DE358">IFERROR(INDEX(DD$305:DD$372,SMALL(IF(FREQUENCY(IF(DD$305:DD$372&lt;&gt;"",MATCH(DD$305:DD$372,DD$305:DD$372,0),""),ROW(DD$305:DD$372)-305)&gt;1,ROW(DD$305:DD$372)-305,""),ROW(A54))),"")</f>
        <v/>
      </c>
      <c r="DF358" s="468" t="str">
        <f t="array" ref="DF358">IF(DE358="","",MIN(IF(CZ$305:CZ$372=$DE358,DB$305:DB$372,"")))</f>
        <v/>
      </c>
      <c r="DG358" s="7" t="str">
        <f t="array" ref="DG358">IF(DF358="","",MIN(IF(CZ$305:CZ$372=$DE358,DC$305:DC$372,"")))</f>
        <v/>
      </c>
      <c r="DH358" s="7" t="str">
        <f>IF(ISNA(VLOOKUP(DD358,'JOURNÉE 2'!$C$150:$V$183,16,FALSE)),"",VLOOKUP(DD358,'JOURNÉE 2'!$C$150:$V$183,16,FALSE))</f>
        <v/>
      </c>
      <c r="DI358" s="7" t="str">
        <f>IF(ISNA(VLOOKUP(DD358,'JOURNÉE 2'!$C$150:$AJ$183,26,FALSE)),"",VLOOKUP(DD358,'JOURNÉE 2'!$C$150:$AJ$183,26,FALSE))</f>
        <v/>
      </c>
      <c r="DJ358" s="7" t="str">
        <f t="shared" si="114"/>
        <v/>
      </c>
      <c r="DK358" s="7" t="str">
        <f t="shared" si="115"/>
        <v/>
      </c>
      <c r="DL358" s="7" t="str">
        <f t="shared" si="116"/>
        <v/>
      </c>
      <c r="DM358" s="468" t="str">
        <f t="shared" si="117"/>
        <v/>
      </c>
      <c r="DN358" s="7" t="str">
        <f t="shared" si="118"/>
        <v/>
      </c>
      <c r="DO358" s="7"/>
      <c r="DP358" s="7"/>
      <c r="DQ358" s="7"/>
      <c r="DR358" s="11"/>
      <c r="DS358" s="475"/>
      <c r="DT358" s="7"/>
      <c r="DU358" s="7"/>
      <c r="DV358" s="7" t="str">
        <f>IF(DT358="","",IF(DT358=0,"",IF(DT358="AB","",RANK(DT358,$DT$9:$DT$151,1)+COUNTIF($DT$9:DT358,DT358)-1)))</f>
        <v/>
      </c>
      <c r="DW358" s="7"/>
      <c r="DX358" s="7"/>
      <c r="DY358" s="7"/>
      <c r="DZ358" s="7"/>
      <c r="EA358" s="7" t="str">
        <f>IF(DY358="","",IF(DY358=0,"",IF(DY358="AB","",RANK(DY358,$DY$9:$DY$151,1)+COUNTIF($DY$9:DY358,DY358)-1)))</f>
        <v/>
      </c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</row>
    <row r="359" spans="29:163" ht="15.75" customHeight="1" x14ac:dyDescent="0.4">
      <c r="AC359" s="83" t="str">
        <f t="shared" si="120"/>
        <v/>
      </c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882"/>
      <c r="AU359" s="11"/>
      <c r="AV359" s="11"/>
      <c r="AW359" s="11"/>
      <c r="AX359" s="11"/>
      <c r="AY359" s="11"/>
      <c r="AZ359" s="11"/>
      <c r="BA359" s="11"/>
      <c r="BB359" s="11"/>
      <c r="BC359" s="882"/>
      <c r="BD359" s="882"/>
      <c r="BE359" s="11"/>
      <c r="BF359" s="11"/>
      <c r="BG359" s="11"/>
      <c r="BH359" s="7"/>
      <c r="BI359" s="7"/>
      <c r="BJ359" s="7"/>
      <c r="BK359" s="7"/>
      <c r="BL359" s="11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475" t="str">
        <f>IF('JOURNÉE 1'!C359=0,"",'JOURNÉE 1'!C359)</f>
        <v/>
      </c>
      <c r="BZ359" s="7">
        <v>351</v>
      </c>
      <c r="CA359" s="1445" t="s">
        <v>940</v>
      </c>
      <c r="CB359" s="1446">
        <v>16.399999999999999</v>
      </c>
      <c r="CC359" s="1447" t="s">
        <v>941</v>
      </c>
      <c r="CD359" s="17" t="s">
        <v>338</v>
      </c>
      <c r="CE359" s="882" t="str">
        <f t="shared" si="121"/>
        <v>MAX2</v>
      </c>
      <c r="CF359" s="878" t="s">
        <v>924</v>
      </c>
      <c r="CG359" s="7"/>
      <c r="CH359" s="94"/>
      <c r="CI359" s="1301" t="str">
        <f>IF(ISNA(VLOOKUP(CA359,'JOURNÉE 1'!$C$10:$AC$257,27,FALSE)),"",VLOOKUP(CA359,'JOURNÉE 1'!$C$10:$AC$257,27,FALSE))</f>
        <v/>
      </c>
      <c r="CJ359" s="465" t="str">
        <f>IF(ISNA(VLOOKUP(CA359,'JOURNÉE 2'!$C$10:$V$259,20,FALSE)),"",VLOOKUP(CA359,'JOURNÉE 2'!$C$10:$V$259,20,FALSE))</f>
        <v/>
      </c>
      <c r="CK359" s="1263" t="str">
        <f t="shared" si="113"/>
        <v/>
      </c>
      <c r="CL359" s="1266">
        <v>81</v>
      </c>
      <c r="CM359" s="476" t="s">
        <v>2029</v>
      </c>
      <c r="CN359" s="476" t="s">
        <v>2029</v>
      </c>
      <c r="CO359" s="476" t="s">
        <v>2029</v>
      </c>
      <c r="CP359" s="476"/>
      <c r="CQ359" s="476"/>
      <c r="CR359" s="476"/>
      <c r="CS359" s="476"/>
      <c r="CT359" s="476"/>
      <c r="CU359" s="477"/>
      <c r="CV359" s="476"/>
      <c r="CW359" s="1270"/>
      <c r="CX359" s="11"/>
      <c r="CY359" s="1551"/>
      <c r="CZ359" s="7" t="str">
        <f>IF('JOURNÉE 2'!C170="","",'JOURNÉE 2'!C170)</f>
        <v/>
      </c>
      <c r="DA359" s="7" t="str">
        <f t="shared" si="84"/>
        <v/>
      </c>
      <c r="DB359" s="7" t="str">
        <f>IF('JOURNÉE 2'!V170="","",'JOURNÉE 2'!V170)</f>
        <v/>
      </c>
      <c r="DC359" s="7" t="str">
        <f>IF('JOURNÉE 2'!AJ170=0,"",'JOURNÉE 2'!AJ170)</f>
        <v/>
      </c>
      <c r="DD359" s="17" t="str">
        <f>IF(ISNA(VLOOKUP(BX169,'JOURNÉE 1'!$C$150:$AP$183,1,FALSE)),"",VLOOKUP(BX169,'JOURNÉE 1'!$C$150:$AP$183,1,FALSE))</f>
        <v/>
      </c>
      <c r="DE359" s="7" t="str" cm="1">
        <f t="array" ref="DE359">IFERROR(INDEX(DD$305:DD$372,SMALL(IF(FREQUENCY(IF(DD$305:DD$372&lt;&gt;"",MATCH(DD$305:DD$372,DD$305:DD$372,0),""),ROW(DD$305:DD$372)-305)&gt;1,ROW(DD$305:DD$372)-305,""),ROW(A55))),"")</f>
        <v/>
      </c>
      <c r="DF359" s="468" t="str">
        <f t="array" ref="DF359">IF(DE359="","",MIN(IF(CZ$305:CZ$372=$DE359,DB$305:DB$372,"")))</f>
        <v/>
      </c>
      <c r="DG359" s="7" t="str">
        <f t="array" ref="DG359">IF(DF359="","",MIN(IF(CZ$305:CZ$372=$DE359,DC$305:DC$372,"")))</f>
        <v/>
      </c>
      <c r="DH359" s="7" t="str">
        <f>IF(ISNA(VLOOKUP(DD359,'JOURNÉE 2'!$C$150:$V$183,16,FALSE)),"",VLOOKUP(DD359,'JOURNÉE 2'!$C$150:$V$183,16,FALSE))</f>
        <v/>
      </c>
      <c r="DI359" s="7" t="str">
        <f>IF(ISNA(VLOOKUP(DD359,'JOURNÉE 2'!$C$150:$AJ$183,26,FALSE)),"",VLOOKUP(DD359,'JOURNÉE 2'!$C$150:$AJ$183,26,FALSE))</f>
        <v/>
      </c>
      <c r="DJ359" s="7" t="str">
        <f t="shared" si="114"/>
        <v/>
      </c>
      <c r="DK359" s="7" t="str">
        <f t="shared" si="115"/>
        <v/>
      </c>
      <c r="DL359" s="7" t="str">
        <f t="shared" si="116"/>
        <v/>
      </c>
      <c r="DM359" s="468" t="str">
        <f t="shared" si="117"/>
        <v/>
      </c>
      <c r="DN359" s="7" t="str">
        <f t="shared" si="118"/>
        <v/>
      </c>
      <c r="DO359" s="7"/>
      <c r="DP359" s="7"/>
      <c r="DQ359" s="7"/>
      <c r="DR359" s="11"/>
      <c r="DS359" s="475"/>
      <c r="DT359" s="7"/>
      <c r="DU359" s="7"/>
      <c r="DV359" s="7" t="str">
        <f>IF(DT359="","",IF(DT359=0,"",IF(DT359="AB","",RANK(DT359,$DT$9:$DT$151,1)+COUNTIF($DT$9:DT359,DT359)-1)))</f>
        <v/>
      </c>
      <c r="DW359" s="7"/>
      <c r="DX359" s="7"/>
      <c r="DY359" s="7"/>
      <c r="DZ359" s="7"/>
      <c r="EA359" s="7" t="str">
        <f>IF(DY359="","",IF(DY359=0,"",IF(DY359="AB","",RANK(DY359,$DY$9:$DY$151,1)+COUNTIF($DY$9:DY359,DY359)-1)))</f>
        <v/>
      </c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</row>
    <row r="360" spans="29:163" ht="15.75" customHeight="1" x14ac:dyDescent="0.4">
      <c r="AC360" s="83" t="str">
        <f t="shared" si="120"/>
        <v/>
      </c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882"/>
      <c r="AU360" s="11"/>
      <c r="AV360" s="11"/>
      <c r="AW360" s="11"/>
      <c r="AX360" s="11"/>
      <c r="AY360" s="11"/>
      <c r="AZ360" s="11"/>
      <c r="BA360" s="11"/>
      <c r="BB360" s="11"/>
      <c r="BC360" s="882"/>
      <c r="BD360" s="882"/>
      <c r="BE360" s="11"/>
      <c r="BF360" s="11"/>
      <c r="BG360" s="11"/>
      <c r="BH360" s="7"/>
      <c r="BI360" s="7"/>
      <c r="BJ360" s="7"/>
      <c r="BK360" s="7"/>
      <c r="BL360" s="11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475" t="str">
        <f>IF('JOURNÉE 1'!C360=0,"",'JOURNÉE 1'!C360)</f>
        <v/>
      </c>
      <c r="BZ360" s="7">
        <v>352</v>
      </c>
      <c r="CA360" s="1445" t="s">
        <v>942</v>
      </c>
      <c r="CB360" s="1446">
        <v>20.399999999999999</v>
      </c>
      <c r="CC360" s="1447" t="s">
        <v>1794</v>
      </c>
      <c r="CD360" s="17" t="s">
        <v>338</v>
      </c>
      <c r="CE360" s="882" t="str">
        <f t="shared" si="121"/>
        <v>MAX2</v>
      </c>
      <c r="CF360" s="878" t="s">
        <v>926</v>
      </c>
      <c r="CG360" s="7"/>
      <c r="CH360" s="94"/>
      <c r="CI360" s="1301" t="str">
        <f>IF(ISNA(VLOOKUP(CA360,'JOURNÉE 1'!$C$10:$AC$257,27,FALSE)),"",VLOOKUP(CA360,'JOURNÉE 1'!$C$10:$AC$257,27,FALSE))</f>
        <v/>
      </c>
      <c r="CJ360" s="465" t="str">
        <f>IF(ISNA(VLOOKUP(CA360,'JOURNÉE 2'!$C$10:$V$259,20,FALSE)),"",VLOOKUP(CA360,'JOURNÉE 2'!$C$10:$V$259,20,FALSE))</f>
        <v/>
      </c>
      <c r="CK360" s="1263" t="str">
        <f t="shared" si="113"/>
        <v/>
      </c>
      <c r="CL360" s="1266" t="s">
        <v>2029</v>
      </c>
      <c r="CM360" s="476" t="s">
        <v>2029</v>
      </c>
      <c r="CN360" s="476" t="s">
        <v>2029</v>
      </c>
      <c r="CO360" s="476" t="s">
        <v>2029</v>
      </c>
      <c r="CP360" s="476"/>
      <c r="CQ360" s="476"/>
      <c r="CR360" s="476"/>
      <c r="CS360" s="476"/>
      <c r="CT360" s="476"/>
      <c r="CU360" s="477"/>
      <c r="CV360" s="476"/>
      <c r="CW360" s="1270"/>
      <c r="CX360" s="11"/>
      <c r="CY360" s="1551"/>
      <c r="CZ360" s="7" t="str">
        <f>IF('JOURNÉE 2'!C171="","",'JOURNÉE 2'!C171)</f>
        <v/>
      </c>
      <c r="DA360" s="7" t="str">
        <f t="shared" si="84"/>
        <v/>
      </c>
      <c r="DB360" s="7" t="str">
        <f>IF('JOURNÉE 2'!V171="","",'JOURNÉE 2'!V171)</f>
        <v/>
      </c>
      <c r="DC360" s="7" t="str">
        <f>IF('JOURNÉE 2'!AJ171=0,"",'JOURNÉE 2'!AJ171)</f>
        <v/>
      </c>
      <c r="DD360" s="17" t="str">
        <f>IF(ISNA(VLOOKUP(BX170,'JOURNÉE 1'!$C$150:$AP$183,1,FALSE)),"",VLOOKUP(BX170,'JOURNÉE 1'!$C$150:$AP$183,1,FALSE))</f>
        <v/>
      </c>
      <c r="DE360" s="7" t="str" cm="1">
        <f t="array" ref="DE360">IFERROR(INDEX(DD$305:DD$372,SMALL(IF(FREQUENCY(IF(DD$305:DD$372&lt;&gt;"",MATCH(DD$305:DD$372,DD$305:DD$372,0),""),ROW(DD$305:DD$372)-305)&gt;1,ROW(DD$305:DD$372)-305,""),ROW(A56))),"")</f>
        <v/>
      </c>
      <c r="DF360" s="468" t="str">
        <f t="array" ref="DF360">IF(DE360="","",MIN(IF(CZ$305:CZ$372=$DE360,DB$305:DB$372,"")))</f>
        <v/>
      </c>
      <c r="DG360" s="7" t="str">
        <f t="array" ref="DG360">IF(DF360="","",MIN(IF(CZ$305:CZ$372=$DE360,DC$305:DC$372,"")))</f>
        <v/>
      </c>
      <c r="DH360" s="7" t="str">
        <f>IF(ISNA(VLOOKUP(DD360,'JOURNÉE 2'!$C$150:$V$183,16,FALSE)),"",VLOOKUP(DD360,'JOURNÉE 2'!$C$150:$V$183,16,FALSE))</f>
        <v/>
      </c>
      <c r="DI360" s="7" t="str">
        <f>IF(ISNA(VLOOKUP(DD360,'JOURNÉE 2'!$C$150:$AJ$183,26,FALSE)),"",VLOOKUP(DD360,'JOURNÉE 2'!$C$150:$AJ$183,26,FALSE))</f>
        <v/>
      </c>
      <c r="DJ360" s="7" t="str">
        <f t="shared" si="114"/>
        <v/>
      </c>
      <c r="DK360" s="7" t="str">
        <f t="shared" si="115"/>
        <v/>
      </c>
      <c r="DL360" s="7" t="str">
        <f t="shared" si="116"/>
        <v/>
      </c>
      <c r="DM360" s="468" t="str">
        <f t="shared" si="117"/>
        <v/>
      </c>
      <c r="DN360" s="7" t="str">
        <f t="shared" si="118"/>
        <v/>
      </c>
      <c r="DO360" s="7"/>
      <c r="DP360" s="7"/>
      <c r="DQ360" s="7"/>
      <c r="DR360" s="11"/>
      <c r="DS360" s="475"/>
      <c r="DT360" s="7"/>
      <c r="DU360" s="7"/>
      <c r="DV360" s="7" t="str">
        <f>IF(DT360="","",IF(DT360=0,"",IF(DT360="AB","",RANK(DT360,$DT$9:$DT$151,1)+COUNTIF($DT$9:DT360,DT360)-1)))</f>
        <v/>
      </c>
      <c r="DW360" s="7"/>
      <c r="DX360" s="7"/>
      <c r="DY360" s="7"/>
      <c r="DZ360" s="7"/>
      <c r="EA360" s="7" t="str">
        <f>IF(DY360="","",IF(DY360=0,"",IF(DY360="AB","",RANK(DY360,$DY$9:$DY$151,1)+COUNTIF($DY$9:DY360,DY360)-1)))</f>
        <v/>
      </c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</row>
    <row r="361" spans="29:163" ht="15.75" customHeight="1" x14ac:dyDescent="0.4">
      <c r="AC361" s="83" t="str">
        <f t="shared" ref="AC361:AC392" si="122">IF(AD144="","",AD144)</f>
        <v/>
      </c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882"/>
      <c r="AU361" s="11"/>
      <c r="AV361" s="11"/>
      <c r="AW361" s="11"/>
      <c r="AX361" s="11"/>
      <c r="AY361" s="11"/>
      <c r="AZ361" s="11"/>
      <c r="BA361" s="11"/>
      <c r="BB361" s="11"/>
      <c r="BC361" s="882"/>
      <c r="BD361" s="882"/>
      <c r="BE361" s="11"/>
      <c r="BF361" s="11"/>
      <c r="BG361" s="11"/>
      <c r="BH361" s="7"/>
      <c r="BI361" s="7"/>
      <c r="BJ361" s="7"/>
      <c r="BK361" s="7"/>
      <c r="BL361" s="11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475" t="str">
        <f>IF('JOURNÉE 1'!C361=0,"",'JOURNÉE 1'!C361)</f>
        <v/>
      </c>
      <c r="BZ361" s="7">
        <v>353</v>
      </c>
      <c r="CA361" s="1445" t="s">
        <v>943</v>
      </c>
      <c r="CB361" s="1446">
        <v>27.2</v>
      </c>
      <c r="CC361" s="1447" t="s">
        <v>1796</v>
      </c>
      <c r="CD361" s="17" t="s">
        <v>338</v>
      </c>
      <c r="CE361" s="882" t="str">
        <f t="shared" si="121"/>
        <v>MAX3</v>
      </c>
      <c r="CF361" s="878" t="s">
        <v>928</v>
      </c>
      <c r="CG361" s="7"/>
      <c r="CH361" s="94"/>
      <c r="CI361" s="1301" t="str">
        <f>IF(ISNA(VLOOKUP(CA361,'JOURNÉE 1'!$C$10:$AC$257,27,FALSE)),"",VLOOKUP(CA361,'JOURNÉE 1'!$C$10:$AC$257,27,FALSE))</f>
        <v/>
      </c>
      <c r="CJ361" s="465" t="str">
        <f>IF(ISNA(VLOOKUP(CA361,'JOURNÉE 2'!$C$10:$V$259,20,FALSE)),"",VLOOKUP(CA361,'JOURNÉE 2'!$C$10:$V$259,20,FALSE))</f>
        <v/>
      </c>
      <c r="CK361" s="1263" t="str">
        <f t="shared" si="113"/>
        <v/>
      </c>
      <c r="CL361" s="1266" t="s">
        <v>2029</v>
      </c>
      <c r="CM361" s="476" t="s">
        <v>2029</v>
      </c>
      <c r="CN361" s="476" t="s">
        <v>2029</v>
      </c>
      <c r="CO361" s="476" t="s">
        <v>2029</v>
      </c>
      <c r="CP361" s="476"/>
      <c r="CQ361" s="476"/>
      <c r="CR361" s="476"/>
      <c r="CS361" s="476"/>
      <c r="CT361" s="476"/>
      <c r="CU361" s="477"/>
      <c r="CV361" s="476"/>
      <c r="CW361" s="1270"/>
      <c r="CX361" s="11"/>
      <c r="CY361" s="1551"/>
      <c r="CZ361" s="7" t="str">
        <f>IF('JOURNÉE 2'!C172="","",'JOURNÉE 2'!C172)</f>
        <v/>
      </c>
      <c r="DA361" s="7" t="str">
        <f t="shared" si="84"/>
        <v/>
      </c>
      <c r="DB361" s="7" t="str">
        <f>IF('JOURNÉE 2'!V172="","",'JOURNÉE 2'!V172)</f>
        <v/>
      </c>
      <c r="DC361" s="7" t="str">
        <f>IF('JOURNÉE 2'!AJ172=0,"",'JOURNÉE 2'!AJ172)</f>
        <v/>
      </c>
      <c r="DD361" s="17" t="str">
        <f>IF(ISNA(VLOOKUP(BX171,'JOURNÉE 1'!$C$150:$AP$183,1,FALSE)),"",VLOOKUP(BX171,'JOURNÉE 1'!$C$150:$AP$183,1,FALSE))</f>
        <v/>
      </c>
      <c r="DE361" s="7" t="str" cm="1">
        <f t="array" ref="DE361">IFERROR(INDEX(DD$305:DD$372,SMALL(IF(FREQUENCY(IF(DD$305:DD$372&lt;&gt;"",MATCH(DD$305:DD$372,DD$305:DD$372,0),""),ROW(DD$305:DD$372)-305)&gt;1,ROW(DD$305:DD$372)-305,""),ROW(A57))),"")</f>
        <v/>
      </c>
      <c r="DF361" s="468" t="str">
        <f t="array" ref="DF361">IF(DE361="","",MIN(IF(CZ$305:CZ$372=$DE361,DB$305:DB$372,"")))</f>
        <v/>
      </c>
      <c r="DG361" s="7" t="str">
        <f t="array" ref="DG361">IF(DF361="","",MIN(IF(CZ$305:CZ$372=$DE361,DC$305:DC$372,"")))</f>
        <v/>
      </c>
      <c r="DH361" s="7" t="str">
        <f>IF(ISNA(VLOOKUP(DD361,'JOURNÉE 2'!$C$150:$V$183,16,FALSE)),"",VLOOKUP(DD361,'JOURNÉE 2'!$C$150:$V$183,16,FALSE))</f>
        <v/>
      </c>
      <c r="DI361" s="7" t="str">
        <f>IF(ISNA(VLOOKUP(DD361,'JOURNÉE 2'!$C$150:$AJ$183,26,FALSE)),"",VLOOKUP(DD361,'JOURNÉE 2'!$C$150:$AJ$183,26,FALSE))</f>
        <v/>
      </c>
      <c r="DJ361" s="7" t="str">
        <f t="shared" si="114"/>
        <v/>
      </c>
      <c r="DK361" s="7" t="str">
        <f t="shared" si="115"/>
        <v/>
      </c>
      <c r="DL361" s="7" t="str">
        <f t="shared" si="116"/>
        <v/>
      </c>
      <c r="DM361" s="468" t="str">
        <f t="shared" si="117"/>
        <v/>
      </c>
      <c r="DN361" s="7" t="str">
        <f t="shared" si="118"/>
        <v/>
      </c>
      <c r="DO361" s="7"/>
      <c r="DP361" s="7"/>
      <c r="DQ361" s="7"/>
      <c r="DR361" s="11"/>
      <c r="DS361" s="475"/>
      <c r="DT361" s="7"/>
      <c r="DU361" s="7"/>
      <c r="DV361" s="7" t="str">
        <f>IF(DT361="","",IF(DT361=0,"",IF(DT361="AB","",RANK(DT361,$DT$9:$DT$151,1)+COUNTIF($DT$9:DT361,DT361)-1)))</f>
        <v/>
      </c>
      <c r="DW361" s="7"/>
      <c r="DX361" s="7"/>
      <c r="DY361" s="7"/>
      <c r="DZ361" s="7"/>
      <c r="EA361" s="7" t="str">
        <f>IF(DY361="","",IF(DY361=0,"",IF(DY361="AB","",RANK(DY361,$DY$9:$DY$151,1)+COUNTIF($DY$9:DY361,DY361)-1)))</f>
        <v/>
      </c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</row>
    <row r="362" spans="29:163" ht="15.75" customHeight="1" x14ac:dyDescent="0.4">
      <c r="AC362" s="83" t="str">
        <f t="shared" si="122"/>
        <v/>
      </c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882"/>
      <c r="AU362" s="11"/>
      <c r="AV362" s="11"/>
      <c r="AW362" s="11"/>
      <c r="AX362" s="11"/>
      <c r="AY362" s="11"/>
      <c r="AZ362" s="11"/>
      <c r="BA362" s="11"/>
      <c r="BB362" s="11"/>
      <c r="BC362" s="882"/>
      <c r="BD362" s="882"/>
      <c r="BE362" s="11"/>
      <c r="BF362" s="11"/>
      <c r="BG362" s="11"/>
      <c r="BH362" s="7"/>
      <c r="BI362" s="7"/>
      <c r="BJ362" s="7"/>
      <c r="BK362" s="7"/>
      <c r="BL362" s="11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475" t="str">
        <f>IF('JOURNÉE 1'!C362=0,"",'JOURNÉE 1'!C362)</f>
        <v/>
      </c>
      <c r="BZ362" s="7">
        <v>354</v>
      </c>
      <c r="CA362" s="1445" t="s">
        <v>944</v>
      </c>
      <c r="CB362" s="1446">
        <v>9.4</v>
      </c>
      <c r="CC362" s="1447" t="s">
        <v>945</v>
      </c>
      <c r="CD362" s="17" t="s">
        <v>338</v>
      </c>
      <c r="CE362" s="882" t="str">
        <f t="shared" si="121"/>
        <v>MAX1</v>
      </c>
      <c r="CF362" s="878" t="s">
        <v>929</v>
      </c>
      <c r="CG362" s="7"/>
      <c r="CH362" s="94"/>
      <c r="CI362" s="1301" t="str">
        <f>IF(ISNA(VLOOKUP(CA362,'JOURNÉE 1'!$C$10:$AC$257,27,FALSE)),"",VLOOKUP(CA362,'JOURNÉE 1'!$C$10:$AC$257,27,FALSE))</f>
        <v/>
      </c>
      <c r="CJ362" s="465" t="str">
        <f>IF(ISNA(VLOOKUP(CA362,'JOURNÉE 2'!$C$10:$V$259,20,FALSE)),"",VLOOKUP(CA362,'JOURNÉE 2'!$C$10:$V$259,20,FALSE))</f>
        <v/>
      </c>
      <c r="CK362" s="1263" t="str">
        <f t="shared" si="113"/>
        <v/>
      </c>
      <c r="CL362" s="1266" t="s">
        <v>2029</v>
      </c>
      <c r="CM362" s="476">
        <v>82</v>
      </c>
      <c r="CN362" s="476" t="s">
        <v>2029</v>
      </c>
      <c r="CO362" s="476" t="s">
        <v>2029</v>
      </c>
      <c r="CP362" s="476"/>
      <c r="CQ362" s="476"/>
      <c r="CR362" s="476"/>
      <c r="CS362" s="476"/>
      <c r="CT362" s="476"/>
      <c r="CU362" s="477"/>
      <c r="CV362" s="476"/>
      <c r="CW362" s="1270"/>
      <c r="CX362" s="11"/>
      <c r="CY362" s="1551"/>
      <c r="CZ362" s="7" t="str">
        <f>IF('JOURNÉE 2'!C173="","",'JOURNÉE 2'!C173)</f>
        <v/>
      </c>
      <c r="DA362" s="7" t="str">
        <f t="shared" si="84"/>
        <v/>
      </c>
      <c r="DB362" s="7" t="str">
        <f>IF('JOURNÉE 2'!V173="","",'JOURNÉE 2'!V173)</f>
        <v/>
      </c>
      <c r="DC362" s="7" t="str">
        <f>IF('JOURNÉE 2'!AJ173=0,"",'JOURNÉE 2'!AJ173)</f>
        <v/>
      </c>
      <c r="DD362" s="17" t="str">
        <f>IF(ISNA(VLOOKUP(BX172,'JOURNÉE 1'!$C$150:$AP$183,1,FALSE)),"",VLOOKUP(BX172,'JOURNÉE 1'!$C$150:$AP$183,1,FALSE))</f>
        <v/>
      </c>
      <c r="DE362" s="7" t="str" cm="1">
        <f t="array" ref="DE362">IFERROR(INDEX(DD$305:DD$372,SMALL(IF(FREQUENCY(IF(DD$305:DD$372&lt;&gt;"",MATCH(DD$305:DD$372,DD$305:DD$372,0),""),ROW(DD$305:DD$372)-305)&gt;1,ROW(DD$305:DD$372)-305,""),ROW(A58))),"")</f>
        <v/>
      </c>
      <c r="DF362" s="468" t="str">
        <f t="array" ref="DF362">IF(DE362="","",MIN(IF(CZ$305:CZ$372=$DE362,DB$305:DB$372,"")))</f>
        <v/>
      </c>
      <c r="DG362" s="7" t="str">
        <f t="array" ref="DG362">IF(DF362="","",MIN(IF(CZ$305:CZ$372=$DE362,DC$305:DC$372,"")))</f>
        <v/>
      </c>
      <c r="DH362" s="7" t="str">
        <f>IF(ISNA(VLOOKUP(DD362,'JOURNÉE 2'!$C$150:$V$183,16,FALSE)),"",VLOOKUP(DD362,'JOURNÉE 2'!$C$150:$V$183,16,FALSE))</f>
        <v/>
      </c>
      <c r="DI362" s="7" t="str">
        <f>IF(ISNA(VLOOKUP(DD362,'JOURNÉE 2'!$C$150:$AJ$183,26,FALSE)),"",VLOOKUP(DD362,'JOURNÉE 2'!$C$150:$AJ$183,26,FALSE))</f>
        <v/>
      </c>
      <c r="DJ362" s="7" t="str">
        <f t="shared" si="114"/>
        <v/>
      </c>
      <c r="DK362" s="7" t="str">
        <f t="shared" si="115"/>
        <v/>
      </c>
      <c r="DL362" s="7" t="str">
        <f t="shared" si="116"/>
        <v/>
      </c>
      <c r="DM362" s="468" t="str">
        <f t="shared" si="117"/>
        <v/>
      </c>
      <c r="DN362" s="7" t="str">
        <f t="shared" si="118"/>
        <v/>
      </c>
      <c r="DO362" s="7"/>
      <c r="DP362" s="7"/>
      <c r="DQ362" s="7"/>
      <c r="DR362" s="11"/>
      <c r="DS362" s="475"/>
      <c r="DT362" s="7"/>
      <c r="DU362" s="7"/>
      <c r="DV362" s="7" t="str">
        <f>IF(DT362="","",IF(DT362=0,"",IF(DT362="AB","",RANK(DT362,$DT$9:$DT$151,1)+COUNTIF($DT$9:DT362,DT362)-1)))</f>
        <v/>
      </c>
      <c r="DW362" s="7"/>
      <c r="DX362" s="7"/>
      <c r="DY362" s="7"/>
      <c r="DZ362" s="7"/>
      <c r="EA362" s="7" t="str">
        <f>IF(DY362="","",IF(DY362=0,"",IF(DY362="AB","",RANK(DY362,$DY$9:$DY$151,1)+COUNTIF($DY$9:DY362,DY362)-1)))</f>
        <v/>
      </c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</row>
    <row r="363" spans="29:163" ht="15.75" customHeight="1" x14ac:dyDescent="0.4">
      <c r="AC363" s="83" t="str">
        <f t="shared" si="122"/>
        <v/>
      </c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882"/>
      <c r="AU363" s="11"/>
      <c r="AV363" s="11"/>
      <c r="AW363" s="11"/>
      <c r="AX363" s="11"/>
      <c r="AY363" s="11"/>
      <c r="AZ363" s="11"/>
      <c r="BA363" s="11"/>
      <c r="BB363" s="11"/>
      <c r="BC363" s="882"/>
      <c r="BD363" s="882"/>
      <c r="BE363" s="11"/>
      <c r="BF363" s="11"/>
      <c r="BG363" s="11"/>
      <c r="BH363" s="7"/>
      <c r="BI363" s="7"/>
      <c r="BJ363" s="7"/>
      <c r="BK363" s="7"/>
      <c r="BL363" s="11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475" t="str">
        <f>IF('JOURNÉE 1'!C363=0,"",'JOURNÉE 1'!C363)</f>
        <v/>
      </c>
      <c r="BZ363" s="7">
        <v>355</v>
      </c>
      <c r="CA363" s="1445" t="s">
        <v>946</v>
      </c>
      <c r="CB363" s="1446">
        <v>19.600000000000001</v>
      </c>
      <c r="CC363" s="1447" t="s">
        <v>947</v>
      </c>
      <c r="CD363" s="17" t="s">
        <v>338</v>
      </c>
      <c r="CE363" s="882" t="str">
        <f t="shared" si="121"/>
        <v>MAX2</v>
      </c>
      <c r="CF363" s="878" t="s">
        <v>931</v>
      </c>
      <c r="CG363" s="7"/>
      <c r="CH363" s="94"/>
      <c r="CI363" s="1301" t="str">
        <f>IF(ISNA(VLOOKUP(CA363,'JOURNÉE 1'!$C$10:$AC$257,27,FALSE)),"",VLOOKUP(CA363,'JOURNÉE 1'!$C$10:$AC$257,27,FALSE))</f>
        <v/>
      </c>
      <c r="CJ363" s="465" t="str">
        <f>IF(ISNA(VLOOKUP(CA363,'JOURNÉE 2'!$C$10:$V$259,20,FALSE)),"",VLOOKUP(CA363,'JOURNÉE 2'!$C$10:$V$259,20,FALSE))</f>
        <v/>
      </c>
      <c r="CK363" s="1263" t="str">
        <f t="shared" si="113"/>
        <v/>
      </c>
      <c r="CL363" s="1266">
        <v>80</v>
      </c>
      <c r="CM363" s="476" t="s">
        <v>2029</v>
      </c>
      <c r="CN363" s="476" t="s">
        <v>2029</v>
      </c>
      <c r="CO363" s="476" t="s">
        <v>2029</v>
      </c>
      <c r="CP363" s="476"/>
      <c r="CQ363" s="476"/>
      <c r="CR363" s="476"/>
      <c r="CS363" s="476"/>
      <c r="CT363" s="476"/>
      <c r="CU363" s="477"/>
      <c r="CV363" s="476"/>
      <c r="CW363" s="1270"/>
      <c r="CX363" s="11"/>
      <c r="CY363" s="1551"/>
      <c r="CZ363" s="7" t="str">
        <f>IF('JOURNÉE 2'!C174="","",'JOURNÉE 2'!C174)</f>
        <v/>
      </c>
      <c r="DA363" s="7" t="str">
        <f t="shared" si="84"/>
        <v/>
      </c>
      <c r="DB363" s="7" t="str">
        <f>IF('JOURNÉE 2'!V174="","",'JOURNÉE 2'!V174)</f>
        <v/>
      </c>
      <c r="DC363" s="7" t="str">
        <f>IF('JOURNÉE 2'!AJ174=0,"",'JOURNÉE 2'!AJ174)</f>
        <v/>
      </c>
      <c r="DD363" s="17" t="str">
        <f>IF(ISNA(VLOOKUP(BX173,'JOURNÉE 1'!$C$150:$AP$183,1,FALSE)),"",VLOOKUP(BX173,'JOURNÉE 1'!$C$150:$AP$183,1,FALSE))</f>
        <v/>
      </c>
      <c r="DE363" s="7" t="str" cm="1">
        <f t="array" ref="DE363">IFERROR(INDEX(DD$305:DD$372,SMALL(IF(FREQUENCY(IF(DD$305:DD$372&lt;&gt;"",MATCH(DD$305:DD$372,DD$305:DD$372,0),""),ROW(DD$305:DD$372)-305)&gt;1,ROW(DD$305:DD$372)-305,""),ROW(A59))),"")</f>
        <v/>
      </c>
      <c r="DF363" s="468" t="str">
        <f t="array" ref="DF363">IF(DE363="","",MIN(IF(CZ$305:CZ$372=$DE363,DB$305:DB$372,"")))</f>
        <v/>
      </c>
      <c r="DG363" s="7" t="str">
        <f t="array" ref="DG363">IF(DF363="","",MIN(IF(CZ$305:CZ$372=$DE363,DC$305:DC$372,"")))</f>
        <v/>
      </c>
      <c r="DH363" s="7" t="str">
        <f>IF(ISNA(VLOOKUP(DD363,'JOURNÉE 2'!$C$150:$V$183,16,FALSE)),"",VLOOKUP(DD363,'JOURNÉE 2'!$C$150:$V$183,16,FALSE))</f>
        <v/>
      </c>
      <c r="DI363" s="7" t="str">
        <f>IF(ISNA(VLOOKUP(DD363,'JOURNÉE 2'!$C$150:$AJ$183,26,FALSE)),"",VLOOKUP(DD363,'JOURNÉE 2'!$C$150:$AJ$183,26,FALSE))</f>
        <v/>
      </c>
      <c r="DJ363" s="7" t="str">
        <f t="shared" si="114"/>
        <v/>
      </c>
      <c r="DK363" s="7" t="str">
        <f t="shared" si="115"/>
        <v/>
      </c>
      <c r="DL363" s="7" t="str">
        <f t="shared" si="116"/>
        <v/>
      </c>
      <c r="DM363" s="468" t="str">
        <f t="shared" si="117"/>
        <v/>
      </c>
      <c r="DN363" s="7" t="str">
        <f t="shared" si="118"/>
        <v/>
      </c>
      <c r="DO363" s="7"/>
      <c r="DP363" s="7"/>
      <c r="DQ363" s="7"/>
      <c r="DR363" s="11"/>
      <c r="DS363" s="475"/>
      <c r="DT363" s="7"/>
      <c r="DU363" s="7"/>
      <c r="DV363" s="7" t="str">
        <f>IF(DT363="","",IF(DT363=0,"",IF(DT363="AB","",RANK(DT363,$DT$9:$DT$151,1)+COUNTIF($DT$9:DT363,DT363)-1)))</f>
        <v/>
      </c>
      <c r="DW363" s="7"/>
      <c r="DX363" s="7"/>
      <c r="DY363" s="7"/>
      <c r="DZ363" s="7"/>
      <c r="EA363" s="7" t="str">
        <f>IF(DY363="","",IF(DY363=0,"",IF(DY363="AB","",RANK(DY363,$DY$9:$DY$151,1)+COUNTIF($DY$9:DY363,DY363)-1)))</f>
        <v/>
      </c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</row>
    <row r="364" spans="29:163" ht="15.75" customHeight="1" x14ac:dyDescent="0.4">
      <c r="AC364" s="83" t="str">
        <f t="shared" si="122"/>
        <v/>
      </c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882"/>
      <c r="AU364" s="11"/>
      <c r="AV364" s="11"/>
      <c r="AW364" s="11"/>
      <c r="AX364" s="11"/>
      <c r="AY364" s="11"/>
      <c r="AZ364" s="11"/>
      <c r="BA364" s="11"/>
      <c r="BB364" s="11"/>
      <c r="BC364" s="882"/>
      <c r="BD364" s="882"/>
      <c r="BE364" s="11"/>
      <c r="BF364" s="11"/>
      <c r="BG364" s="11"/>
      <c r="BH364" s="7"/>
      <c r="BI364" s="7"/>
      <c r="BJ364" s="7"/>
      <c r="BK364" s="7"/>
      <c r="BL364" s="11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475" t="str">
        <f>IF('JOURNÉE 1'!C364=0,"",'JOURNÉE 1'!C364)</f>
        <v/>
      </c>
      <c r="BZ364" s="7">
        <v>356</v>
      </c>
      <c r="CA364" s="1445" t="s">
        <v>948</v>
      </c>
      <c r="CB364" s="1446">
        <v>33</v>
      </c>
      <c r="CC364" s="1447" t="s">
        <v>949</v>
      </c>
      <c r="CD364" s="17" t="s">
        <v>338</v>
      </c>
      <c r="CE364" s="882" t="str">
        <f t="shared" si="121"/>
        <v>MAX3</v>
      </c>
      <c r="CF364" s="878" t="s">
        <v>932</v>
      </c>
      <c r="CG364" s="7"/>
      <c r="CH364" s="94"/>
      <c r="CI364" s="1301" t="str">
        <f>IF(ISNA(VLOOKUP(CA364,'JOURNÉE 1'!$C$10:$AC$257,27,FALSE)),"",VLOOKUP(CA364,'JOURNÉE 1'!$C$10:$AC$257,27,FALSE))</f>
        <v/>
      </c>
      <c r="CJ364" s="465" t="str">
        <f>IF(ISNA(VLOOKUP(CA364,'JOURNÉE 2'!$C$10:$V$259,20,FALSE)),"",VLOOKUP(CA364,'JOURNÉE 2'!$C$10:$V$259,20,FALSE))</f>
        <v/>
      </c>
      <c r="CK364" s="1263" t="str">
        <f t="shared" si="113"/>
        <v/>
      </c>
      <c r="CL364" s="1266">
        <v>93</v>
      </c>
      <c r="CM364" s="476">
        <v>104</v>
      </c>
      <c r="CN364" s="476" t="s">
        <v>2029</v>
      </c>
      <c r="CO364" s="476" t="s">
        <v>2029</v>
      </c>
      <c r="CP364" s="476"/>
      <c r="CQ364" s="476"/>
      <c r="CR364" s="476"/>
      <c r="CS364" s="476"/>
      <c r="CT364" s="476"/>
      <c r="CU364" s="477"/>
      <c r="CV364" s="476"/>
      <c r="CW364" s="1270"/>
      <c r="CX364" s="11"/>
      <c r="CY364" s="1551"/>
      <c r="CZ364" s="7" t="str">
        <f>IF('JOURNÉE 2'!C175="","",'JOURNÉE 2'!C175)</f>
        <v/>
      </c>
      <c r="DA364" s="7" t="str">
        <f t="shared" si="84"/>
        <v/>
      </c>
      <c r="DB364" s="7" t="str">
        <f>IF('JOURNÉE 2'!V175="","",'JOURNÉE 2'!V175)</f>
        <v/>
      </c>
      <c r="DC364" s="7" t="str">
        <f>IF('JOURNÉE 2'!AJ175=0,"",'JOURNÉE 2'!AJ175)</f>
        <v/>
      </c>
      <c r="DD364" s="17" t="str">
        <f>IF(ISNA(VLOOKUP(BX174,'JOURNÉE 1'!$C$150:$AP$183,1,FALSE)),"",VLOOKUP(BX174,'JOURNÉE 1'!$C$150:$AP$183,1,FALSE))</f>
        <v/>
      </c>
      <c r="DE364" s="7" t="str" cm="1">
        <f t="array" ref="DE364">IFERROR(INDEX(DD$305:DD$372,SMALL(IF(FREQUENCY(IF(DD$305:DD$372&lt;&gt;"",MATCH(DD$305:DD$372,DD$305:DD$372,0),""),ROW(DD$305:DD$372)-305)&gt;1,ROW(DD$305:DD$372)-305,""),ROW(A60))),"")</f>
        <v/>
      </c>
      <c r="DF364" s="468" t="str">
        <f t="array" ref="DF364">IF(DE364="","",MIN(IF(CZ$305:CZ$372=$DE364,DB$305:DB$372,"")))</f>
        <v/>
      </c>
      <c r="DG364" s="7" t="str">
        <f t="array" ref="DG364">IF(DF364="","",MIN(IF(CZ$305:CZ$372=$DE364,DC$305:DC$372,"")))</f>
        <v/>
      </c>
      <c r="DH364" s="7" t="str">
        <f>IF(ISNA(VLOOKUP(DD364,'JOURNÉE 2'!$C$150:$V$183,16,FALSE)),"",VLOOKUP(DD364,'JOURNÉE 2'!$C$150:$V$183,16,FALSE))</f>
        <v/>
      </c>
      <c r="DI364" s="7" t="str">
        <f>IF(ISNA(VLOOKUP(DD364,'JOURNÉE 2'!$C$150:$AJ$183,26,FALSE)),"",VLOOKUP(DD364,'JOURNÉE 2'!$C$150:$AJ$183,26,FALSE))</f>
        <v/>
      </c>
      <c r="DJ364" s="7" t="str">
        <f t="shared" si="114"/>
        <v/>
      </c>
      <c r="DK364" s="7" t="str">
        <f t="shared" si="115"/>
        <v/>
      </c>
      <c r="DL364" s="7" t="str">
        <f t="shared" si="116"/>
        <v/>
      </c>
      <c r="DM364" s="468" t="str">
        <f t="shared" si="117"/>
        <v/>
      </c>
      <c r="DN364" s="7" t="str">
        <f t="shared" si="118"/>
        <v/>
      </c>
      <c r="DO364" s="7"/>
      <c r="DP364" s="7"/>
      <c r="DQ364" s="7"/>
      <c r="DR364" s="11"/>
      <c r="DS364" s="475"/>
      <c r="DT364" s="7"/>
      <c r="DU364" s="7"/>
      <c r="DV364" s="7" t="str">
        <f>IF(DT364="","",IF(DT364=0,"",IF(DT364="AB","",RANK(DT364,$DT$9:$DT$151,1)+COUNTIF($DT$9:DT364,DT364)-1)))</f>
        <v/>
      </c>
      <c r="DW364" s="7"/>
      <c r="DX364" s="7"/>
      <c r="DY364" s="7"/>
      <c r="DZ364" s="7"/>
      <c r="EA364" s="7" t="str">
        <f>IF(DY364="","",IF(DY364=0,"",IF(DY364="AB","",RANK(DY364,$DY$9:$DY$151,1)+COUNTIF($DY$9:DY364,DY364)-1)))</f>
        <v/>
      </c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</row>
    <row r="365" spans="29:163" ht="15.75" customHeight="1" x14ac:dyDescent="0.4">
      <c r="AC365" s="83" t="str">
        <f t="shared" si="122"/>
        <v/>
      </c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882"/>
      <c r="AU365" s="11"/>
      <c r="AV365" s="11"/>
      <c r="AW365" s="11"/>
      <c r="AX365" s="11"/>
      <c r="AY365" s="11"/>
      <c r="AZ365" s="11"/>
      <c r="BA365" s="11"/>
      <c r="BB365" s="11"/>
      <c r="BC365" s="882"/>
      <c r="BD365" s="882"/>
      <c r="BE365" s="11"/>
      <c r="BF365" s="11"/>
      <c r="BG365" s="11"/>
      <c r="BH365" s="7"/>
      <c r="BI365" s="7"/>
      <c r="BJ365" s="7"/>
      <c r="BK365" s="7"/>
      <c r="BL365" s="11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475" t="str">
        <f>IF('JOURNÉE 1'!C365=0,"",'JOURNÉE 1'!C365)</f>
        <v/>
      </c>
      <c r="BZ365" s="7">
        <v>357</v>
      </c>
      <c r="CA365" s="1445" t="s">
        <v>1892</v>
      </c>
      <c r="CB365" s="1446">
        <v>36</v>
      </c>
      <c r="CC365" s="1447" t="s">
        <v>1961</v>
      </c>
      <c r="CD365" s="17" t="s">
        <v>338</v>
      </c>
      <c r="CE365" s="882" t="str">
        <f t="shared" si="121"/>
        <v>MAX3</v>
      </c>
      <c r="CF365" s="878" t="s">
        <v>934</v>
      </c>
      <c r="CG365" s="7"/>
      <c r="CH365" s="94"/>
      <c r="CI365" s="1301" t="str">
        <f>IF(ISNA(VLOOKUP(CA365,'JOURNÉE 1'!$C$10:$AC$257,27,FALSE)),"",VLOOKUP(CA365,'JOURNÉE 1'!$C$10:$AC$257,27,FALSE))</f>
        <v/>
      </c>
      <c r="CJ365" s="465" t="str">
        <f>IF(ISNA(VLOOKUP(CA365,'JOURNÉE 2'!$C$10:$V$259,20,FALSE)),"",VLOOKUP(CA365,'JOURNÉE 2'!$C$10:$V$259,20,FALSE))</f>
        <v/>
      </c>
      <c r="CK365" s="1263" t="str">
        <f t="shared" si="113"/>
        <v/>
      </c>
      <c r="CL365" s="1266" t="s">
        <v>2029</v>
      </c>
      <c r="CM365" s="476" t="s">
        <v>2029</v>
      </c>
      <c r="CN365" s="476" t="s">
        <v>2029</v>
      </c>
      <c r="CO365" s="476" t="s">
        <v>2029</v>
      </c>
      <c r="CP365" s="476"/>
      <c r="CQ365" s="476"/>
      <c r="CR365" s="476"/>
      <c r="CS365" s="476"/>
      <c r="CT365" s="476"/>
      <c r="CU365" s="477"/>
      <c r="CV365" s="476"/>
      <c r="CW365" s="1270"/>
      <c r="CX365" s="11"/>
      <c r="CY365" s="1551"/>
      <c r="CZ365" s="7" t="str">
        <f>IF('JOURNÉE 2'!C176="","",'JOURNÉE 2'!C176)</f>
        <v/>
      </c>
      <c r="DA365" s="7" t="str">
        <f t="shared" si="84"/>
        <v/>
      </c>
      <c r="DB365" s="7" t="str">
        <f>IF('JOURNÉE 2'!V176="","",'JOURNÉE 2'!V176)</f>
        <v/>
      </c>
      <c r="DC365" s="7" t="str">
        <f>IF('JOURNÉE 2'!AJ176=0,"",'JOURNÉE 2'!AJ176)</f>
        <v/>
      </c>
      <c r="DD365" s="17" t="str">
        <f>IF(ISNA(VLOOKUP(BX175,'JOURNÉE 1'!$C$150:$AP$183,1,FALSE)),"",VLOOKUP(BX175,'JOURNÉE 1'!$C$150:$AP$183,1,FALSE))</f>
        <v/>
      </c>
      <c r="DE365" s="7" t="str" cm="1">
        <f t="array" ref="DE365">IFERROR(INDEX(DD$305:DD$372,SMALL(IF(FREQUENCY(IF(DD$305:DD$372&lt;&gt;"",MATCH(DD$305:DD$372,DD$305:DD$372,0),""),ROW(DD$305:DD$372)-305)&gt;1,ROW(DD$305:DD$372)-305,""),ROW(A61))),"")</f>
        <v/>
      </c>
      <c r="DF365" s="468" t="str">
        <f t="array" ref="DF365">IF(DE365="","",MIN(IF(CZ$305:CZ$372=$DE365,DB$305:DB$372,"")))</f>
        <v/>
      </c>
      <c r="DG365" s="7" t="str">
        <f t="array" ref="DG365">IF(DF365="","",MIN(IF(CZ$305:CZ$372=$DE365,DC$305:DC$372,"")))</f>
        <v/>
      </c>
      <c r="DH365" s="7" t="str">
        <f>IF(ISNA(VLOOKUP(DD365,'JOURNÉE 2'!$C$150:$V$183,16,FALSE)),"",VLOOKUP(DD365,'JOURNÉE 2'!$C$150:$V$183,16,FALSE))</f>
        <v/>
      </c>
      <c r="DI365" s="7" t="str">
        <f>IF(ISNA(VLOOKUP(DD365,'JOURNÉE 2'!$C$150:$AJ$183,26,FALSE)),"",VLOOKUP(DD365,'JOURNÉE 2'!$C$150:$AJ$183,26,FALSE))</f>
        <v/>
      </c>
      <c r="DJ365" s="7" t="str">
        <f t="shared" si="114"/>
        <v/>
      </c>
      <c r="DK365" s="7" t="str">
        <f t="shared" si="115"/>
        <v/>
      </c>
      <c r="DL365" s="7" t="str">
        <f t="shared" si="116"/>
        <v/>
      </c>
      <c r="DM365" s="468" t="str">
        <f t="shared" si="117"/>
        <v/>
      </c>
      <c r="DN365" s="7" t="str">
        <f t="shared" si="118"/>
        <v/>
      </c>
      <c r="DO365" s="7"/>
      <c r="DP365" s="7"/>
      <c r="DQ365" s="7"/>
      <c r="DR365" s="11"/>
      <c r="DS365" s="475"/>
      <c r="DT365" s="7"/>
      <c r="DU365" s="7"/>
      <c r="DV365" s="7" t="str">
        <f>IF(DT365="","",IF(DT365=0,"",IF(DT365="AB","",RANK(DT365,$DT$9:$DT$151,1)+COUNTIF($DT$9:DT365,DT365)-1)))</f>
        <v/>
      </c>
      <c r="DW365" s="7"/>
      <c r="DX365" s="7"/>
      <c r="DY365" s="7"/>
      <c r="DZ365" s="7"/>
      <c r="EA365" s="7" t="str">
        <f>IF(DY365="","",IF(DY365=0,"",IF(DY365="AB","",RANK(DY365,$DY$9:$DY$151,1)+COUNTIF($DY$9:DY365,DY365)-1)))</f>
        <v/>
      </c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</row>
    <row r="366" spans="29:163" ht="15.75" customHeight="1" x14ac:dyDescent="0.4">
      <c r="AC366" s="83" t="str">
        <f t="shared" si="122"/>
        <v/>
      </c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882"/>
      <c r="AU366" s="11"/>
      <c r="AV366" s="11"/>
      <c r="AW366" s="11"/>
      <c r="AX366" s="11"/>
      <c r="AY366" s="11"/>
      <c r="AZ366" s="11"/>
      <c r="BA366" s="11"/>
      <c r="BB366" s="11"/>
      <c r="BC366" s="882"/>
      <c r="BD366" s="882"/>
      <c r="BE366" s="11"/>
      <c r="BF366" s="11"/>
      <c r="BG366" s="11"/>
      <c r="BH366" s="7"/>
      <c r="BI366" s="7"/>
      <c r="BJ366" s="7"/>
      <c r="BK366" s="7"/>
      <c r="BL366" s="11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475" t="str">
        <f>IF('JOURNÉE 1'!C366=0,"",'JOURNÉE 1'!C366)</f>
        <v/>
      </c>
      <c r="BZ366" s="7">
        <v>358</v>
      </c>
      <c r="CA366" s="1445" t="s">
        <v>950</v>
      </c>
      <c r="CB366" s="1446">
        <v>36</v>
      </c>
      <c r="CC366" s="1447" t="s">
        <v>951</v>
      </c>
      <c r="CD366" s="17" t="s">
        <v>338</v>
      </c>
      <c r="CE366" s="882" t="str">
        <f t="shared" si="121"/>
        <v>MAX3</v>
      </c>
      <c r="CF366" s="878" t="s">
        <v>936</v>
      </c>
      <c r="CG366" s="7"/>
      <c r="CH366" s="94"/>
      <c r="CI366" s="1301" t="str">
        <f>IF(ISNA(VLOOKUP(CA366,'JOURNÉE 1'!$C$10:$AC$257,27,FALSE)),"",VLOOKUP(CA366,'JOURNÉE 1'!$C$10:$AC$257,27,FALSE))</f>
        <v/>
      </c>
      <c r="CJ366" s="465" t="str">
        <f>IF(ISNA(VLOOKUP(CA366,'JOURNÉE 2'!$C$10:$V$259,20,FALSE)),"",VLOOKUP(CA366,'JOURNÉE 2'!$C$10:$V$259,20,FALSE))</f>
        <v/>
      </c>
      <c r="CK366" s="1263" t="str">
        <f t="shared" si="113"/>
        <v/>
      </c>
      <c r="CL366" s="1266" t="s">
        <v>2029</v>
      </c>
      <c r="CM366" s="476" t="s">
        <v>2029</v>
      </c>
      <c r="CN366" s="476" t="s">
        <v>2029</v>
      </c>
      <c r="CO366" s="476" t="s">
        <v>2029</v>
      </c>
      <c r="CP366" s="476"/>
      <c r="CQ366" s="476"/>
      <c r="CR366" s="476"/>
      <c r="CS366" s="476"/>
      <c r="CT366" s="476"/>
      <c r="CU366" s="477"/>
      <c r="CV366" s="476"/>
      <c r="CW366" s="1270"/>
      <c r="CX366" s="11"/>
      <c r="CY366" s="1551"/>
      <c r="CZ366" s="7" t="str">
        <f>IF('JOURNÉE 2'!C177="","",'JOURNÉE 2'!C177)</f>
        <v/>
      </c>
      <c r="DA366" s="7" t="str">
        <f t="shared" si="84"/>
        <v/>
      </c>
      <c r="DB366" s="7" t="str">
        <f>IF('JOURNÉE 2'!V177="","",'JOURNÉE 2'!V177)</f>
        <v/>
      </c>
      <c r="DC366" s="7" t="str">
        <f>IF('JOURNÉE 2'!AJ177=0,"",'JOURNÉE 2'!AJ177)</f>
        <v/>
      </c>
      <c r="DD366" s="17" t="str">
        <f>IF(ISNA(VLOOKUP(BX176,'JOURNÉE 1'!$C$150:$AP$183,1,FALSE)),"",VLOOKUP(BX176,'JOURNÉE 1'!$C$150:$AP$183,1,FALSE))</f>
        <v/>
      </c>
      <c r="DE366" s="7" t="str" cm="1">
        <f t="array" ref="DE366">IFERROR(INDEX(DD$305:DD$372,SMALL(IF(FREQUENCY(IF(DD$305:DD$372&lt;&gt;"",MATCH(DD$305:DD$372,DD$305:DD$372,0),""),ROW(DD$305:DD$372)-305)&gt;1,ROW(DD$305:DD$372)-305,""),ROW(A62))),"")</f>
        <v/>
      </c>
      <c r="DF366" s="468" t="str">
        <f t="array" ref="DF366">IF(DE366="","",MIN(IF(CZ$305:CZ$372=$DE366,DB$305:DB$372,"")))</f>
        <v/>
      </c>
      <c r="DG366" s="7" t="str">
        <f t="array" ref="DG366">IF(DF366="","",MIN(IF(CZ$305:CZ$372=$DE366,DC$305:DC$372,"")))</f>
        <v/>
      </c>
      <c r="DH366" s="7" t="str">
        <f>IF(ISNA(VLOOKUP(DD366,'JOURNÉE 2'!$C$150:$V$183,16,FALSE)),"",VLOOKUP(DD366,'JOURNÉE 2'!$C$150:$V$183,16,FALSE))</f>
        <v/>
      </c>
      <c r="DI366" s="7" t="str">
        <f>IF(ISNA(VLOOKUP(DD366,'JOURNÉE 2'!$C$150:$AJ$183,26,FALSE)),"",VLOOKUP(DD366,'JOURNÉE 2'!$C$150:$AJ$183,26,FALSE))</f>
        <v/>
      </c>
      <c r="DJ366" s="7" t="str">
        <f t="shared" si="114"/>
        <v/>
      </c>
      <c r="DK366" s="7" t="str">
        <f t="shared" si="115"/>
        <v/>
      </c>
      <c r="DL366" s="7" t="str">
        <f t="shared" si="116"/>
        <v/>
      </c>
      <c r="DM366" s="468" t="str">
        <f t="shared" si="117"/>
        <v/>
      </c>
      <c r="DN366" s="7" t="str">
        <f t="shared" si="118"/>
        <v/>
      </c>
      <c r="DO366" s="7"/>
      <c r="DP366" s="7"/>
      <c r="DQ366" s="7"/>
      <c r="DR366" s="11"/>
      <c r="DS366" s="475"/>
      <c r="DT366" s="7"/>
      <c r="DU366" s="7"/>
      <c r="DV366" s="7" t="str">
        <f>IF(DT366="","",IF(DT366=0,"",IF(DT366="AB","",RANK(DT366,$DT$9:$DT$151,1)+COUNTIF($DT$9:DT366,DT366)-1)))</f>
        <v/>
      </c>
      <c r="DW366" s="7"/>
      <c r="DX366" s="7"/>
      <c r="DY366" s="7"/>
      <c r="DZ366" s="7"/>
      <c r="EA366" s="7" t="str">
        <f>IF(DY366="","",IF(DY366=0,"",IF(DY366="AB","",RANK(DY366,$DY$9:$DY$151,1)+COUNTIF($DY$9:DY366,DY366)-1)))</f>
        <v/>
      </c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</row>
    <row r="367" spans="29:163" ht="15.75" customHeight="1" x14ac:dyDescent="0.4">
      <c r="AC367" s="83">
        <f t="shared" si="122"/>
        <v>77</v>
      </c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882"/>
      <c r="AU367" s="11"/>
      <c r="AV367" s="11"/>
      <c r="AW367" s="11"/>
      <c r="AX367" s="11"/>
      <c r="AY367" s="11"/>
      <c r="AZ367" s="11"/>
      <c r="BA367" s="11"/>
      <c r="BB367" s="11"/>
      <c r="BC367" s="882"/>
      <c r="BD367" s="882"/>
      <c r="BE367" s="11"/>
      <c r="BF367" s="11"/>
      <c r="BG367" s="11"/>
      <c r="BH367" s="7"/>
      <c r="BI367" s="7"/>
      <c r="BJ367" s="7"/>
      <c r="BK367" s="7"/>
      <c r="BL367" s="11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475" t="str">
        <f>IF('JOURNÉE 1'!C367=0,"",'JOURNÉE 1'!C367)</f>
        <v/>
      </c>
      <c r="BZ367" s="7">
        <v>359</v>
      </c>
      <c r="CA367" s="1445" t="s">
        <v>952</v>
      </c>
      <c r="CB367" s="1446">
        <v>36</v>
      </c>
      <c r="CC367" s="1447" t="s">
        <v>953</v>
      </c>
      <c r="CD367" s="17" t="s">
        <v>338</v>
      </c>
      <c r="CE367" s="882" t="str">
        <f t="shared" si="121"/>
        <v>MAX3</v>
      </c>
      <c r="CF367" s="878" t="s">
        <v>938</v>
      </c>
      <c r="CG367" s="7"/>
      <c r="CH367" s="94"/>
      <c r="CI367" s="1301" t="str">
        <f>IF(ISNA(VLOOKUP(CA367,'JOURNÉE 1'!$C$10:$AC$257,27,FALSE)),"",VLOOKUP(CA367,'JOURNÉE 1'!$C$10:$AC$257,27,FALSE))</f>
        <v/>
      </c>
      <c r="CJ367" s="465" t="str">
        <f>IF(ISNA(VLOOKUP(CA367,'JOURNÉE 2'!$C$10:$V$259,20,FALSE)),"",VLOOKUP(CA367,'JOURNÉE 2'!$C$10:$V$259,20,FALSE))</f>
        <v/>
      </c>
      <c r="CK367" s="1263" t="str">
        <f t="shared" si="113"/>
        <v/>
      </c>
      <c r="CL367" s="1266" t="s">
        <v>2029</v>
      </c>
      <c r="CM367" s="476" t="s">
        <v>2029</v>
      </c>
      <c r="CN367" s="476" t="s">
        <v>2029</v>
      </c>
      <c r="CO367" s="476" t="s">
        <v>2029</v>
      </c>
      <c r="CP367" s="476"/>
      <c r="CQ367" s="476"/>
      <c r="CR367" s="476"/>
      <c r="CS367" s="476"/>
      <c r="CT367" s="476"/>
      <c r="CU367" s="477"/>
      <c r="CV367" s="476"/>
      <c r="CW367" s="1270"/>
      <c r="CX367" s="11"/>
      <c r="CY367" s="1551"/>
      <c r="CZ367" s="7" t="str">
        <f>IF('JOURNÉE 2'!C178="","",'JOURNÉE 2'!C178)</f>
        <v/>
      </c>
      <c r="DA367" s="7" t="str">
        <f t="shared" si="84"/>
        <v/>
      </c>
      <c r="DB367" s="7" t="str">
        <f>IF('JOURNÉE 2'!V178="","",'JOURNÉE 2'!V178)</f>
        <v/>
      </c>
      <c r="DC367" s="7" t="str">
        <f>IF('JOURNÉE 2'!AJ178=0,"",'JOURNÉE 2'!AJ178)</f>
        <v/>
      </c>
      <c r="DD367" s="17" t="str">
        <f>IF(ISNA(VLOOKUP(BX177,'JOURNÉE 1'!$C$150:$AP$183,1,FALSE)),"",VLOOKUP(BX177,'JOURNÉE 1'!$C$150:$AP$183,1,FALSE))</f>
        <v/>
      </c>
      <c r="DE367" s="7" t="str" cm="1">
        <f t="array" ref="DE367">IFERROR(INDEX(DD$305:DD$372,SMALL(IF(FREQUENCY(IF(DD$305:DD$372&lt;&gt;"",MATCH(DD$305:DD$372,DD$305:DD$372,0),""),ROW(DD$305:DD$372)-305)&gt;1,ROW(DD$305:DD$372)-305,""),ROW(A63))),"")</f>
        <v/>
      </c>
      <c r="DF367" s="468" t="str">
        <f t="array" ref="DF367">IF(DE367="","",MIN(IF(CZ$305:CZ$372=$DE367,DB$305:DB$372,"")))</f>
        <v/>
      </c>
      <c r="DG367" s="7" t="str">
        <f t="array" ref="DG367">IF(DF367="","",MIN(IF(CZ$305:CZ$372=$DE367,DC$305:DC$372,"")))</f>
        <v/>
      </c>
      <c r="DH367" s="7" t="str">
        <f>IF(ISNA(VLOOKUP(DD367,'JOURNÉE 2'!$C$150:$V$183,16,FALSE)),"",VLOOKUP(DD367,'JOURNÉE 2'!$C$150:$V$183,16,FALSE))</f>
        <v/>
      </c>
      <c r="DI367" s="7" t="str">
        <f>IF(ISNA(VLOOKUP(DD367,'JOURNÉE 2'!$C$150:$AJ$183,26,FALSE)),"",VLOOKUP(DD367,'JOURNÉE 2'!$C$150:$AJ$183,26,FALSE))</f>
        <v/>
      </c>
      <c r="DJ367" s="7" t="str">
        <f t="shared" si="114"/>
        <v/>
      </c>
      <c r="DK367" s="7" t="str">
        <f t="shared" si="115"/>
        <v/>
      </c>
      <c r="DL367" s="7" t="str">
        <f t="shared" si="116"/>
        <v/>
      </c>
      <c r="DM367" s="468" t="str">
        <f t="shared" si="117"/>
        <v/>
      </c>
      <c r="DN367" s="7" t="str">
        <f t="shared" si="118"/>
        <v/>
      </c>
      <c r="DO367" s="7"/>
      <c r="DP367" s="7"/>
      <c r="DQ367" s="7"/>
      <c r="DR367" s="11"/>
      <c r="DS367" s="475"/>
      <c r="DT367" s="7"/>
      <c r="DU367" s="7"/>
      <c r="DV367" s="7" t="str">
        <f>IF(DT367="","",IF(DT367=0,"",IF(DT367="AB","",RANK(DT367,$DT$9:$DT$151,1)+COUNTIF($DT$9:DT367,DT367)-1)))</f>
        <v/>
      </c>
      <c r="DW367" s="7"/>
      <c r="DX367" s="7"/>
      <c r="DY367" s="7"/>
      <c r="DZ367" s="7"/>
      <c r="EA367" s="7" t="str">
        <f>IF(DY367="","",IF(DY367=0,"",IF(DY367="AB","",RANK(DY367,$DY$9:$DY$151,1)+COUNTIF($DY$9:DY367,DY367)-1)))</f>
        <v/>
      </c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</row>
    <row r="368" spans="29:163" ht="15.75" customHeight="1" x14ac:dyDescent="0.4">
      <c r="AC368" s="83">
        <f t="shared" si="122"/>
        <v>86</v>
      </c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882"/>
      <c r="AU368" s="11"/>
      <c r="AV368" s="11"/>
      <c r="AW368" s="11"/>
      <c r="AX368" s="11"/>
      <c r="AY368" s="11"/>
      <c r="AZ368" s="11"/>
      <c r="BA368" s="11"/>
      <c r="BB368" s="11"/>
      <c r="BC368" s="882"/>
      <c r="BD368" s="882"/>
      <c r="BE368" s="11"/>
      <c r="BF368" s="11"/>
      <c r="BG368" s="11"/>
      <c r="BH368" s="7"/>
      <c r="BI368" s="7"/>
      <c r="BJ368" s="7"/>
      <c r="BK368" s="7"/>
      <c r="BL368" s="11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475" t="str">
        <f>IF('JOURNÉE 1'!C368=0,"",'JOURNÉE 1'!C368)</f>
        <v/>
      </c>
      <c r="BZ368" s="7">
        <v>360</v>
      </c>
      <c r="CA368" s="1445" t="s">
        <v>954</v>
      </c>
      <c r="CB368" s="1446">
        <v>21</v>
      </c>
      <c r="CC368" s="1447" t="s">
        <v>955</v>
      </c>
      <c r="CD368" s="17" t="s">
        <v>338</v>
      </c>
      <c r="CE368" s="882" t="str">
        <f t="shared" si="121"/>
        <v>MAX2</v>
      </c>
      <c r="CF368" s="878" t="s">
        <v>940</v>
      </c>
      <c r="CG368" s="7"/>
      <c r="CH368" s="94"/>
      <c r="CI368" s="1301" t="str">
        <f>IF(ISNA(VLOOKUP(CA368,'JOURNÉE 1'!$C$10:$AC$257,27,FALSE)),"",VLOOKUP(CA368,'JOURNÉE 1'!$C$10:$AC$257,27,FALSE))</f>
        <v/>
      </c>
      <c r="CJ368" s="465" t="str">
        <f>IF(ISNA(VLOOKUP(CA368,'JOURNÉE 2'!$C$10:$V$259,20,FALSE)),"",VLOOKUP(CA368,'JOURNÉE 2'!$C$10:$V$259,20,FALSE))</f>
        <v/>
      </c>
      <c r="CK368" s="1263" t="str">
        <f t="shared" si="113"/>
        <v/>
      </c>
      <c r="CL368" s="1266">
        <v>84</v>
      </c>
      <c r="CM368" s="476">
        <v>92</v>
      </c>
      <c r="CN368" s="476" t="s">
        <v>2029</v>
      </c>
      <c r="CO368" s="476" t="s">
        <v>2029</v>
      </c>
      <c r="CP368" s="476"/>
      <c r="CQ368" s="476"/>
      <c r="CR368" s="476"/>
      <c r="CS368" s="476"/>
      <c r="CT368" s="476"/>
      <c r="CU368" s="477"/>
      <c r="CV368" s="476"/>
      <c r="CW368" s="1270"/>
      <c r="CX368" s="11"/>
      <c r="CY368" s="1551"/>
      <c r="CZ368" s="7" t="str">
        <f>IF('JOURNÉE 2'!C179="","",'JOURNÉE 2'!C179)</f>
        <v/>
      </c>
      <c r="DA368" s="7" t="str">
        <f t="shared" si="84"/>
        <v/>
      </c>
      <c r="DB368" s="7" t="str">
        <f>IF('JOURNÉE 2'!V179="","",'JOURNÉE 2'!V179)</f>
        <v/>
      </c>
      <c r="DC368" s="7" t="str">
        <f>IF('JOURNÉE 2'!AJ179=0,"",'JOURNÉE 2'!AJ179)</f>
        <v/>
      </c>
      <c r="DD368" s="17" t="str">
        <f>IF(ISNA(VLOOKUP(BX178,'JOURNÉE 1'!$C$150:$AP$183,1,FALSE)),"",VLOOKUP(BX178,'JOURNÉE 1'!$C$150:$AP$183,1,FALSE))</f>
        <v/>
      </c>
      <c r="DE368" s="7" t="str" cm="1">
        <f t="array" ref="DE368">IFERROR(INDEX(DD$305:DD$372,SMALL(IF(FREQUENCY(IF(DD$305:DD$372&lt;&gt;"",MATCH(DD$305:DD$372,DD$305:DD$372,0),""),ROW(DD$305:DD$372)-305)&gt;1,ROW(DD$305:DD$372)-305,""),ROW(A64))),"")</f>
        <v/>
      </c>
      <c r="DF368" s="468" t="str">
        <f t="array" ref="DF368">IF(DE368="","",MIN(IF(CZ$305:CZ$372=$DE368,DB$305:DB$372,"")))</f>
        <v/>
      </c>
      <c r="DG368" s="7" t="str">
        <f t="array" ref="DG368">IF(DF368="","",MIN(IF(CZ$305:CZ$372=$DE368,DC$305:DC$372,"")))</f>
        <v/>
      </c>
      <c r="DH368" s="7" t="str">
        <f>IF(ISNA(VLOOKUP(DD368,'JOURNÉE 2'!$C$150:$V$183,16,FALSE)),"",VLOOKUP(DD368,'JOURNÉE 2'!$C$150:$V$183,16,FALSE))</f>
        <v/>
      </c>
      <c r="DI368" s="7" t="str">
        <f>IF(ISNA(VLOOKUP(DD368,'JOURNÉE 2'!$C$150:$AJ$183,26,FALSE)),"",VLOOKUP(DD368,'JOURNÉE 2'!$C$150:$AJ$183,26,FALSE))</f>
        <v/>
      </c>
      <c r="DJ368" s="7" t="str">
        <f t="shared" si="114"/>
        <v/>
      </c>
      <c r="DK368" s="7" t="str">
        <f t="shared" si="115"/>
        <v/>
      </c>
      <c r="DL368" s="7" t="str">
        <f t="shared" si="116"/>
        <v/>
      </c>
      <c r="DM368" s="468" t="str">
        <f t="shared" si="117"/>
        <v/>
      </c>
      <c r="DN368" s="7" t="str">
        <f t="shared" si="118"/>
        <v/>
      </c>
      <c r="DO368" s="7"/>
      <c r="DP368" s="7"/>
      <c r="DQ368" s="7"/>
      <c r="DR368" s="11"/>
      <c r="DS368" s="475"/>
      <c r="DT368" s="7"/>
      <c r="DU368" s="7"/>
      <c r="DV368" s="7" t="str">
        <f>IF(DT368="","",IF(DT368=0,"",IF(DT368="AB","",RANK(DT368,$DT$9:$DT$151,1)+COUNTIF($DT$9:DT368,DT368)-1)))</f>
        <v/>
      </c>
      <c r="DW368" s="7"/>
      <c r="DX368" s="7"/>
      <c r="DY368" s="7"/>
      <c r="DZ368" s="7"/>
      <c r="EA368" s="7" t="str">
        <f>IF(DY368="","",IF(DY368=0,"",IF(DY368="AB","",RANK(DY368,$DY$9:$DY$151,1)+COUNTIF($DY$9:DY368,DY368)-1)))</f>
        <v/>
      </c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</row>
    <row r="369" spans="29:163" ht="15.75" customHeight="1" x14ac:dyDescent="0.4">
      <c r="AC369" s="83">
        <f t="shared" si="122"/>
        <v>83</v>
      </c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882"/>
      <c r="AU369" s="11"/>
      <c r="AV369" s="11"/>
      <c r="AW369" s="11"/>
      <c r="AX369" s="11"/>
      <c r="AY369" s="11"/>
      <c r="AZ369" s="11"/>
      <c r="BA369" s="11"/>
      <c r="BB369" s="11"/>
      <c r="BC369" s="882"/>
      <c r="BD369" s="882"/>
      <c r="BE369" s="11"/>
      <c r="BF369" s="11"/>
      <c r="BG369" s="11"/>
      <c r="BH369" s="7"/>
      <c r="BI369" s="7"/>
      <c r="BJ369" s="7"/>
      <c r="BK369" s="7"/>
      <c r="BL369" s="11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475" t="str">
        <f>IF('JOURNÉE 1'!C369=0,"",'JOURNÉE 1'!C369)</f>
        <v/>
      </c>
      <c r="BZ369" s="7">
        <v>361</v>
      </c>
      <c r="CA369" s="1445" t="s">
        <v>167</v>
      </c>
      <c r="CB369" s="1446">
        <v>17</v>
      </c>
      <c r="CC369" s="1447" t="s">
        <v>956</v>
      </c>
      <c r="CD369" s="17" t="s">
        <v>338</v>
      </c>
      <c r="CE369" s="882" t="str">
        <f t="shared" si="121"/>
        <v>MAX2</v>
      </c>
      <c r="CF369" s="878" t="s">
        <v>942</v>
      </c>
      <c r="CG369" s="7"/>
      <c r="CH369" s="94"/>
      <c r="CI369" s="1301">
        <f>IF(ISNA(VLOOKUP(CA369,'JOURNÉE 1'!$C$10:$AC$257,27,FALSE)),"",VLOOKUP(CA369,'JOURNÉE 1'!$C$10:$AC$257,27,FALSE))</f>
        <v>77</v>
      </c>
      <c r="CJ369" s="465" t="str">
        <f>IF(ISNA(VLOOKUP(CA369,'JOURNÉE 2'!$C$10:$V$259,20,FALSE)),"",VLOOKUP(CA369,'JOURNÉE 2'!$C$10:$V$259,20,FALSE))</f>
        <v/>
      </c>
      <c r="CK369" s="1263">
        <f t="shared" si="113"/>
        <v>77</v>
      </c>
      <c r="CL369" s="1266">
        <v>85</v>
      </c>
      <c r="CM369" s="476">
        <v>94</v>
      </c>
      <c r="CN369" s="476" t="s">
        <v>2029</v>
      </c>
      <c r="CO369" s="476">
        <v>77</v>
      </c>
      <c r="CP369" s="476"/>
      <c r="CQ369" s="476"/>
      <c r="CR369" s="476"/>
      <c r="CS369" s="476"/>
      <c r="CT369" s="476"/>
      <c r="CU369" s="477"/>
      <c r="CV369" s="476"/>
      <c r="CW369" s="1270"/>
      <c r="CX369" s="11"/>
      <c r="CY369" s="1551"/>
      <c r="CZ369" s="7" t="str">
        <f>IF('JOURNÉE 2'!C180="","",'JOURNÉE 2'!C180)</f>
        <v/>
      </c>
      <c r="DA369" s="7" t="str">
        <f t="shared" si="84"/>
        <v/>
      </c>
      <c r="DB369" s="7" t="str">
        <f>IF('JOURNÉE 2'!V180="","",'JOURNÉE 2'!V180)</f>
        <v/>
      </c>
      <c r="DC369" s="7" t="str">
        <f>IF('JOURNÉE 2'!AJ180=0,"",'JOURNÉE 2'!AJ180)</f>
        <v/>
      </c>
      <c r="DD369" s="17" t="str">
        <f>IF(ISNA(VLOOKUP(BX179,'JOURNÉE 1'!$C$150:$AP$183,1,FALSE)),"",VLOOKUP(BX179,'JOURNÉE 1'!$C$150:$AP$183,1,FALSE))</f>
        <v/>
      </c>
      <c r="DE369" s="7" t="str" cm="1">
        <f t="array" ref="DE369">IFERROR(INDEX(DD$305:DD$372,SMALL(IF(FREQUENCY(IF(DD$305:DD$372&lt;&gt;"",MATCH(DD$305:DD$372,DD$305:DD$372,0),""),ROW(DD$305:DD$372)-305)&gt;1,ROW(DD$305:DD$372)-305,""),ROW(A65))),"")</f>
        <v/>
      </c>
      <c r="DF369" s="468" t="str">
        <f t="array" ref="DF369">IF(DE369="","",MIN(IF(CZ$305:CZ$372=$DE369,DB$305:DB$372,"")))</f>
        <v/>
      </c>
      <c r="DG369" s="7" t="str">
        <f t="array" ref="DG369">IF(DF369="","",MIN(IF(CZ$305:CZ$372=$DE369,DC$305:DC$372,"")))</f>
        <v/>
      </c>
      <c r="DH369" s="7" t="str">
        <f>IF(ISNA(VLOOKUP(DD369,'JOURNÉE 2'!$C$150:$V$183,16,FALSE)),"",VLOOKUP(DD369,'JOURNÉE 2'!$C$150:$V$183,16,FALSE))</f>
        <v/>
      </c>
      <c r="DI369" s="7" t="str">
        <f>IF(ISNA(VLOOKUP(DD369,'JOURNÉE 2'!$C$150:$AJ$183,26,FALSE)),"",VLOOKUP(DD369,'JOURNÉE 2'!$C$150:$AJ$183,26,FALSE))</f>
        <v/>
      </c>
      <c r="DJ369" s="7" t="str">
        <f t="shared" si="114"/>
        <v/>
      </c>
      <c r="DK369" s="7" t="str">
        <f t="shared" si="115"/>
        <v/>
      </c>
      <c r="DL369" s="7" t="str">
        <f t="shared" si="116"/>
        <v/>
      </c>
      <c r="DM369" s="468" t="str">
        <f t="shared" si="117"/>
        <v/>
      </c>
      <c r="DN369" s="7" t="str">
        <f t="shared" si="118"/>
        <v/>
      </c>
      <c r="DO369" s="7"/>
      <c r="DP369" s="7"/>
      <c r="DQ369" s="7"/>
      <c r="DR369" s="11"/>
      <c r="DS369" s="475"/>
      <c r="DT369" s="7"/>
      <c r="DU369" s="7"/>
      <c r="DV369" s="7" t="str">
        <f>IF(DT369="","",IF(DT369=0,"",IF(DT369="AB","",RANK(DT369,$DT$9:$DT$151,1)+COUNTIF($DT$9:DT369,DT369)-1)))</f>
        <v/>
      </c>
      <c r="DW369" s="7"/>
      <c r="DX369" s="7"/>
      <c r="DY369" s="7"/>
      <c r="DZ369" s="7"/>
      <c r="EA369" s="7" t="str">
        <f>IF(DY369="","",IF(DY369=0,"",IF(DY369="AB","",RANK(DY369,$DY$9:$DY$151,1)+COUNTIF($DY$9:DY369,DY369)-1)))</f>
        <v/>
      </c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</row>
    <row r="370" spans="29:163" ht="15.75" customHeight="1" x14ac:dyDescent="0.4">
      <c r="AC370" s="83" t="str">
        <f t="shared" si="122"/>
        <v/>
      </c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882"/>
      <c r="AU370" s="11"/>
      <c r="AV370" s="11"/>
      <c r="AW370" s="11"/>
      <c r="AX370" s="11"/>
      <c r="AY370" s="11"/>
      <c r="AZ370" s="11"/>
      <c r="BA370" s="11"/>
      <c r="BB370" s="11"/>
      <c r="BC370" s="882"/>
      <c r="BD370" s="882"/>
      <c r="BE370" s="11"/>
      <c r="BF370" s="11"/>
      <c r="BG370" s="11"/>
      <c r="BH370" s="7"/>
      <c r="BI370" s="7"/>
      <c r="BJ370" s="7"/>
      <c r="BK370" s="7"/>
      <c r="BL370" s="11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475" t="str">
        <f>IF('JOURNÉE 1'!C370=0,"",'JOURNÉE 1'!C370)</f>
        <v/>
      </c>
      <c r="BZ370" s="7">
        <v>362</v>
      </c>
      <c r="CA370" s="1445" t="s">
        <v>171</v>
      </c>
      <c r="CB370" s="1446">
        <v>22</v>
      </c>
      <c r="CC370" s="1447" t="s">
        <v>957</v>
      </c>
      <c r="CD370" s="17" t="s">
        <v>338</v>
      </c>
      <c r="CE370" s="882" t="str">
        <f t="shared" si="121"/>
        <v>MAX2</v>
      </c>
      <c r="CF370" s="878" t="s">
        <v>943</v>
      </c>
      <c r="CG370" s="7"/>
      <c r="CH370" s="94"/>
      <c r="CI370" s="1301" t="str">
        <f>IF(ISNA(VLOOKUP(CA370,'JOURNÉE 1'!$C$10:$AC$257,27,FALSE)),"",VLOOKUP(CA370,'JOURNÉE 1'!$C$10:$AC$257,27,FALSE))</f>
        <v/>
      </c>
      <c r="CJ370" s="465" t="str">
        <f>IF(ISNA(VLOOKUP(CA370,'JOURNÉE 2'!$C$10:$V$259,20,FALSE)),"",VLOOKUP(CA370,'JOURNÉE 2'!$C$10:$V$259,20,FALSE))</f>
        <v/>
      </c>
      <c r="CK370" s="1263" t="str">
        <f t="shared" si="113"/>
        <v/>
      </c>
      <c r="CL370" s="1266">
        <v>100</v>
      </c>
      <c r="CM370" s="476">
        <v>93</v>
      </c>
      <c r="CN370" s="476">
        <v>93</v>
      </c>
      <c r="CO370" s="476" t="s">
        <v>2029</v>
      </c>
      <c r="CP370" s="476"/>
      <c r="CQ370" s="476"/>
      <c r="CR370" s="476"/>
      <c r="CS370" s="476"/>
      <c r="CT370" s="476"/>
      <c r="CU370" s="477"/>
      <c r="CV370" s="476"/>
      <c r="CW370" s="1270"/>
      <c r="CX370" s="11"/>
      <c r="CY370" s="1551"/>
      <c r="CZ370" s="7" t="str">
        <f>IF('JOURNÉE 2'!C181="","",'JOURNÉE 2'!C181)</f>
        <v/>
      </c>
      <c r="DA370" s="7" t="str">
        <f t="shared" si="84"/>
        <v/>
      </c>
      <c r="DB370" s="7" t="str">
        <f>IF('JOURNÉE 2'!V181="","",'JOURNÉE 2'!V181)</f>
        <v/>
      </c>
      <c r="DC370" s="7" t="str">
        <f>IF('JOURNÉE 2'!AJ181=0,"",'JOURNÉE 2'!AJ181)</f>
        <v/>
      </c>
      <c r="DD370" s="17" t="str">
        <f>IF(ISNA(VLOOKUP(BX180,'JOURNÉE 1'!$C$150:$AP$183,1,FALSE)),"",VLOOKUP(BX180,'JOURNÉE 1'!$C$150:$AP$183,1,FALSE))</f>
        <v/>
      </c>
      <c r="DE370" s="7" t="str" cm="1">
        <f t="array" ref="DE370">IFERROR(INDEX(DD$305:DD$372,SMALL(IF(FREQUENCY(IF(DD$305:DD$372&lt;&gt;"",MATCH(DD$305:DD$372,DD$305:DD$372,0),""),ROW(DD$305:DD$372)-305)&gt;1,ROW(DD$305:DD$372)-305,""),ROW(A66))),"")</f>
        <v/>
      </c>
      <c r="DF370" s="468" t="str">
        <f t="array" ref="DF370">IF(DE370="","",MIN(IF(CZ$305:CZ$372=$DE370,DB$305:DB$372,"")))</f>
        <v/>
      </c>
      <c r="DG370" s="7" t="str">
        <f t="array" ref="DG370">IF(DF370="","",MIN(IF(CZ$305:CZ$372=$DE370,DC$305:DC$372,"")))</f>
        <v/>
      </c>
      <c r="DH370" s="7" t="str">
        <f>IF(ISNA(VLOOKUP(DD370,'JOURNÉE 2'!$C$150:$V$183,16,FALSE)),"",VLOOKUP(DD370,'JOURNÉE 2'!$C$150:$V$183,16,FALSE))</f>
        <v/>
      </c>
      <c r="DI370" s="7" t="str">
        <f>IF(ISNA(VLOOKUP(DD370,'JOURNÉE 2'!$C$150:$AJ$183,26,FALSE)),"",VLOOKUP(DD370,'JOURNÉE 2'!$C$150:$AJ$183,26,FALSE))</f>
        <v/>
      </c>
      <c r="DJ370" s="7" t="str">
        <f t="shared" si="114"/>
        <v/>
      </c>
      <c r="DK370" s="7" t="str">
        <f t="shared" si="115"/>
        <v/>
      </c>
      <c r="DL370" s="7" t="str">
        <f t="shared" si="116"/>
        <v/>
      </c>
      <c r="DM370" s="468" t="str">
        <f t="shared" si="117"/>
        <v/>
      </c>
      <c r="DN370" s="7" t="str">
        <f t="shared" si="118"/>
        <v/>
      </c>
      <c r="DO370" s="7"/>
      <c r="DP370" s="7"/>
      <c r="DQ370" s="7"/>
      <c r="DR370" s="11"/>
      <c r="DS370" s="475"/>
      <c r="DT370" s="7"/>
      <c r="DU370" s="7"/>
      <c r="DV370" s="7" t="str">
        <f>IF(DT370="","",IF(DT370=0,"",IF(DT370="AB","",RANK(DT370,$DT$9:$DT$151,1)+COUNTIF($DT$9:DT370,DT370)-1)))</f>
        <v/>
      </c>
      <c r="DW370" s="7"/>
      <c r="DX370" s="7"/>
      <c r="DY370" s="7"/>
      <c r="DZ370" s="7"/>
      <c r="EA370" s="7" t="str">
        <f>IF(DY370="","",IF(DY370=0,"",IF(DY370="AB","",RANK(DY370,$DY$9:$DY$151,1)+COUNTIF($DY$9:DY370,DY370)-1)))</f>
        <v/>
      </c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</row>
    <row r="371" spans="29:163" ht="15.75" customHeight="1" x14ac:dyDescent="0.4">
      <c r="AC371" s="83" t="str">
        <f t="shared" si="122"/>
        <v/>
      </c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882"/>
      <c r="AU371" s="11"/>
      <c r="AV371" s="11"/>
      <c r="AW371" s="11"/>
      <c r="AX371" s="11"/>
      <c r="AY371" s="11"/>
      <c r="AZ371" s="11"/>
      <c r="BA371" s="11"/>
      <c r="BB371" s="11"/>
      <c r="BC371" s="882"/>
      <c r="BD371" s="882"/>
      <c r="BE371" s="11"/>
      <c r="BF371" s="11"/>
      <c r="BG371" s="11"/>
      <c r="BH371" s="7"/>
      <c r="BI371" s="7"/>
      <c r="BJ371" s="7"/>
      <c r="BK371" s="7"/>
      <c r="BL371" s="11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475" t="str">
        <f>IF('JOURNÉE 1'!C371=0,"",'JOURNÉE 1'!C371)</f>
        <v/>
      </c>
      <c r="BZ371" s="7">
        <v>363</v>
      </c>
      <c r="CA371" s="1445" t="s">
        <v>958</v>
      </c>
      <c r="CB371" s="1446">
        <v>21.4</v>
      </c>
      <c r="CC371" s="1447" t="s">
        <v>959</v>
      </c>
      <c r="CD371" s="17" t="s">
        <v>338</v>
      </c>
      <c r="CE371" s="882" t="str">
        <f t="shared" si="121"/>
        <v>MAX2</v>
      </c>
      <c r="CF371" s="878" t="s">
        <v>944</v>
      </c>
      <c r="CG371" s="7"/>
      <c r="CH371" s="94"/>
      <c r="CI371" s="1301" t="str">
        <f>IF(ISNA(VLOOKUP(CA371,'JOURNÉE 1'!$C$10:$AC$257,27,FALSE)),"",VLOOKUP(CA371,'JOURNÉE 1'!$C$10:$AC$257,27,FALSE))</f>
        <v/>
      </c>
      <c r="CJ371" s="465" t="str">
        <f>IF(ISNA(VLOOKUP(CA371,'JOURNÉE 2'!$C$10:$V$259,20,FALSE)),"",VLOOKUP(CA371,'JOURNÉE 2'!$C$10:$V$259,20,FALSE))</f>
        <v/>
      </c>
      <c r="CK371" s="1263" t="str">
        <f t="shared" si="113"/>
        <v/>
      </c>
      <c r="CL371" s="1266" t="s">
        <v>2029</v>
      </c>
      <c r="CM371" s="476" t="s">
        <v>2029</v>
      </c>
      <c r="CN371" s="476" t="s">
        <v>2029</v>
      </c>
      <c r="CO371" s="476" t="s">
        <v>2029</v>
      </c>
      <c r="CP371" s="476"/>
      <c r="CQ371" s="476"/>
      <c r="CR371" s="476"/>
      <c r="CS371" s="476"/>
      <c r="CT371" s="476"/>
      <c r="CU371" s="477"/>
      <c r="CV371" s="476"/>
      <c r="CW371" s="1270"/>
      <c r="CX371" s="11"/>
      <c r="CY371" s="1551"/>
      <c r="CZ371" s="7" t="str">
        <f>IF('JOURNÉE 2'!C182="","",'JOURNÉE 2'!C182)</f>
        <v/>
      </c>
      <c r="DA371" s="7" t="str">
        <f t="shared" si="84"/>
        <v/>
      </c>
      <c r="DB371" s="7" t="str">
        <f>IF('JOURNÉE 2'!V182="","",'JOURNÉE 2'!V182)</f>
        <v/>
      </c>
      <c r="DC371" s="7" t="str">
        <f>IF('JOURNÉE 2'!AJ182=0,"",'JOURNÉE 2'!AJ182)</f>
        <v/>
      </c>
      <c r="DD371" s="17" t="str">
        <f>IF(ISNA(VLOOKUP(BX181,'JOURNÉE 1'!$C$150:$AP$183,1,FALSE)),"",VLOOKUP(BX181,'JOURNÉE 1'!$C$150:$AP$183,1,FALSE))</f>
        <v/>
      </c>
      <c r="DE371" s="7" t="str" cm="1">
        <f t="array" ref="DE371">IFERROR(INDEX(DD$305:DD$372,SMALL(IF(FREQUENCY(IF(DD$305:DD$372&lt;&gt;"",MATCH(DD$305:DD$372,DD$305:DD$372,0),""),ROW(DD$305:DD$372)-305)&gt;1,ROW(DD$305:DD$372)-305,""),ROW(A67))),"")</f>
        <v/>
      </c>
      <c r="DF371" s="468" t="str">
        <f t="array" ref="DF371">IF(DE371="","",MIN(IF(CZ$305:CZ$372=$DE371,DB$305:DB$372,"")))</f>
        <v/>
      </c>
      <c r="DG371" s="7" t="str">
        <f t="array" ref="DG371">IF(DF371="","",MIN(IF(CZ$305:CZ$372=$DE371,DC$305:DC$372,"")))</f>
        <v/>
      </c>
      <c r="DH371" s="7" t="str">
        <f>IF(ISNA(VLOOKUP(DD371,'JOURNÉE 2'!$C$150:$V$183,16,FALSE)),"",VLOOKUP(DD371,'JOURNÉE 2'!$C$150:$V$183,16,FALSE))</f>
        <v/>
      </c>
      <c r="DI371" s="7" t="str">
        <f>IF(ISNA(VLOOKUP(DD371,'JOURNÉE 2'!$C$150:$AJ$183,26,FALSE)),"",VLOOKUP(DD371,'JOURNÉE 2'!$C$150:$AJ$183,26,FALSE))</f>
        <v/>
      </c>
      <c r="DJ371" s="7" t="str">
        <f t="shared" si="114"/>
        <v/>
      </c>
      <c r="DK371" s="7" t="str">
        <f t="shared" si="115"/>
        <v/>
      </c>
      <c r="DL371" s="7" t="str">
        <f t="shared" si="116"/>
        <v/>
      </c>
      <c r="DM371" s="468" t="str">
        <f t="shared" si="117"/>
        <v/>
      </c>
      <c r="DN371" s="7" t="str">
        <f t="shared" si="118"/>
        <v/>
      </c>
      <c r="DO371" s="7"/>
      <c r="DP371" s="7"/>
      <c r="DQ371" s="7"/>
      <c r="DR371" s="11"/>
      <c r="DS371" s="475"/>
      <c r="DT371" s="7"/>
      <c r="DU371" s="7"/>
      <c r="DV371" s="7" t="str">
        <f>IF(DT371="","",IF(DT371=0,"",IF(DT371="AB","",RANK(DT371,$DT$9:$DT$151,1)+COUNTIF($DT$9:DT371,DT371)-1)))</f>
        <v/>
      </c>
      <c r="DW371" s="7"/>
      <c r="DX371" s="7"/>
      <c r="DY371" s="7"/>
      <c r="DZ371" s="7"/>
      <c r="EA371" s="7" t="str">
        <f>IF(DY371="","",IF(DY371=0,"",IF(DY371="AB","",RANK(DY371,$DY$9:$DY$151,1)+COUNTIF($DY$9:DY371,DY371)-1)))</f>
        <v/>
      </c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</row>
    <row r="372" spans="29:163" ht="15.75" customHeight="1" thickBot="1" x14ac:dyDescent="0.45">
      <c r="AC372" s="83" t="str">
        <f t="shared" si="122"/>
        <v/>
      </c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882"/>
      <c r="AU372" s="11"/>
      <c r="AV372" s="11"/>
      <c r="AW372" s="11"/>
      <c r="AX372" s="11"/>
      <c r="AY372" s="11"/>
      <c r="AZ372" s="11"/>
      <c r="BA372" s="11"/>
      <c r="BB372" s="11"/>
      <c r="BC372" s="882"/>
      <c r="BD372" s="882"/>
      <c r="BE372" s="11"/>
      <c r="BF372" s="11"/>
      <c r="BG372" s="11"/>
      <c r="BH372" s="7"/>
      <c r="BI372" s="7"/>
      <c r="BJ372" s="7"/>
      <c r="BK372" s="7"/>
      <c r="BL372" s="11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475" t="str">
        <f>IF('JOURNÉE 1'!C372=0,"",'JOURNÉE 1'!C372)</f>
        <v/>
      </c>
      <c r="BZ372" s="7">
        <v>364</v>
      </c>
      <c r="CA372" s="1445" t="s">
        <v>960</v>
      </c>
      <c r="CB372" s="1446">
        <v>3.8</v>
      </c>
      <c r="CC372" s="1447" t="s">
        <v>961</v>
      </c>
      <c r="CD372" s="17" t="s">
        <v>338</v>
      </c>
      <c r="CE372" s="882" t="str">
        <f t="shared" si="121"/>
        <v>MAX1</v>
      </c>
      <c r="CF372" s="878" t="s">
        <v>946</v>
      </c>
      <c r="CG372" s="7"/>
      <c r="CH372" s="94"/>
      <c r="CI372" s="1301" t="str">
        <f>IF(ISNA(VLOOKUP(CA372,'JOURNÉE 1'!$C$10:$AC$257,27,FALSE)),"",VLOOKUP(CA372,'JOURNÉE 1'!$C$10:$AC$257,27,FALSE))</f>
        <v/>
      </c>
      <c r="CJ372" s="465" t="str">
        <f>IF(ISNA(VLOOKUP(CA372,'JOURNÉE 2'!$C$10:$V$259,20,FALSE)),"",VLOOKUP(CA372,'JOURNÉE 2'!$C$10:$V$259,20,FALSE))</f>
        <v/>
      </c>
      <c r="CK372" s="1263" t="str">
        <f t="shared" si="113"/>
        <v/>
      </c>
      <c r="CL372" s="1266" t="s">
        <v>2029</v>
      </c>
      <c r="CM372" s="476" t="s">
        <v>2029</v>
      </c>
      <c r="CN372" s="476" t="s">
        <v>2029</v>
      </c>
      <c r="CO372" s="476" t="s">
        <v>2029</v>
      </c>
      <c r="CP372" s="476"/>
      <c r="CQ372" s="476"/>
      <c r="CR372" s="476"/>
      <c r="CS372" s="476"/>
      <c r="CT372" s="476"/>
      <c r="CU372" s="477"/>
      <c r="CV372" s="476"/>
      <c r="CW372" s="1270"/>
      <c r="CX372" s="11"/>
      <c r="CY372" s="1776"/>
      <c r="CZ372" s="252" t="str">
        <f>IF('JOURNÉE 2'!C183="","",'JOURNÉE 2'!C183)</f>
        <v/>
      </c>
      <c r="DA372" s="252" t="str">
        <f t="shared" si="84"/>
        <v/>
      </c>
      <c r="DB372" s="252" t="str">
        <f>IF('JOURNÉE 2'!V183="","",'JOURNÉE 2'!V183)</f>
        <v/>
      </c>
      <c r="DC372" s="252" t="str">
        <f>IF('JOURNÉE 2'!AJ183=0,"",'JOURNÉE 2'!AJ183)</f>
        <v/>
      </c>
      <c r="DD372" s="1021" t="str">
        <f>IF(ISNA(VLOOKUP(BX182,'JOURNÉE 1'!$C$150:$AP$183,1,FALSE)),"",VLOOKUP(BX182,'JOURNÉE 1'!$C$150:$AP$183,1,FALSE))</f>
        <v/>
      </c>
      <c r="DE372" s="852" t="str" cm="1">
        <f t="array" ref="DE372">IFERROR(INDEX(DD$305:DD$372,SMALL(IF(FREQUENCY(IF(DD$305:DD$372&lt;&gt;"",MATCH(DD$305:DD$372,DD$305:DD$372,0),""),ROW(DD$305:DD$372)-305)&gt;1,ROW(DD$305:DD$372)-305,""),ROW(A68))),"")</f>
        <v/>
      </c>
      <c r="DF372" s="502" t="str">
        <f t="array" ref="DF372">IF(DE372="","",MIN(IF(CZ$305:CZ$372=$DE372,DB$305:DB$372,"")))</f>
        <v/>
      </c>
      <c r="DG372" s="252" t="str">
        <f t="array" ref="DG372">IF(DF372="","",MIN(IF(CZ$305:CZ$372=$DE372,DC$305:DC$372,"")))</f>
        <v/>
      </c>
      <c r="DH372" s="252" t="str">
        <f>IF(ISNA(VLOOKUP(DD372,'JOURNÉE 2'!$C$150:$V$183,16,FALSE)),"",VLOOKUP(DD372,'JOURNÉE 2'!$C$150:$V$183,16,FALSE))</f>
        <v/>
      </c>
      <c r="DI372" s="252" t="str">
        <f>IF(ISNA(VLOOKUP(DD372,'JOURNÉE 2'!$C$150:$AJ$183,26,FALSE)),"",VLOOKUP(DD372,'JOURNÉE 2'!$C$150:$AJ$183,26,FALSE))</f>
        <v/>
      </c>
      <c r="DJ372" s="252" t="str">
        <f t="shared" si="114"/>
        <v/>
      </c>
      <c r="DK372" s="252" t="str">
        <f t="shared" si="115"/>
        <v/>
      </c>
      <c r="DL372" s="252" t="str">
        <f t="shared" si="116"/>
        <v/>
      </c>
      <c r="DM372" s="502" t="str">
        <f t="shared" si="117"/>
        <v/>
      </c>
      <c r="DN372" s="252" t="str">
        <f t="shared" si="118"/>
        <v/>
      </c>
      <c r="DO372" s="252"/>
      <c r="DP372" s="252"/>
      <c r="DQ372" s="252"/>
      <c r="DR372" s="253"/>
      <c r="DS372" s="475"/>
      <c r="DT372" s="7"/>
      <c r="DU372" s="7"/>
      <c r="DV372" s="7" t="str">
        <f>IF(DT372="","",IF(DT372=0,"",IF(DT372="AB","",RANK(DT372,$DT$9:$DT$151,1)+COUNTIF($DT$9:DT372,DT372)-1)))</f>
        <v/>
      </c>
      <c r="DW372" s="7"/>
      <c r="DX372" s="7"/>
      <c r="DY372" s="7"/>
      <c r="DZ372" s="7"/>
      <c r="EA372" s="7" t="str">
        <f>IF(DY372="","",IF(DY372=0,"",IF(DY372="AB","",RANK(DY372,$DY$9:$DY$151,1)+COUNTIF($DY$9:DY372,DY372)-1)))</f>
        <v/>
      </c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</row>
    <row r="373" spans="29:163" ht="15.75" customHeight="1" x14ac:dyDescent="0.4">
      <c r="AC373" s="83">
        <f t="shared" si="122"/>
        <v>74</v>
      </c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882"/>
      <c r="AU373" s="11"/>
      <c r="AV373" s="11"/>
      <c r="AW373" s="11"/>
      <c r="AX373" s="11"/>
      <c r="AY373" s="11"/>
      <c r="AZ373" s="11"/>
      <c r="BA373" s="11"/>
      <c r="BB373" s="11"/>
      <c r="BC373" s="882"/>
      <c r="BD373" s="882"/>
      <c r="BE373" s="11"/>
      <c r="BF373" s="11"/>
      <c r="BG373" s="11"/>
      <c r="BH373" s="7"/>
      <c r="BI373" s="7"/>
      <c r="BJ373" s="7"/>
      <c r="BK373" s="7"/>
      <c r="BL373" s="11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475" t="str">
        <f>IF('JOURNÉE 1'!C373=0,"",'JOURNÉE 1'!C373)</f>
        <v/>
      </c>
      <c r="BZ373" s="7">
        <v>365</v>
      </c>
      <c r="CA373" s="1445" t="s">
        <v>962</v>
      </c>
      <c r="CB373" s="1446">
        <v>10</v>
      </c>
      <c r="CC373" s="1447" t="s">
        <v>963</v>
      </c>
      <c r="CD373" s="17" t="s">
        <v>338</v>
      </c>
      <c r="CE373" s="882" t="str">
        <f t="shared" si="121"/>
        <v>MAX2</v>
      </c>
      <c r="CF373" s="878" t="s">
        <v>948</v>
      </c>
      <c r="CG373" s="7"/>
      <c r="CH373" s="94"/>
      <c r="CI373" s="1301" t="str">
        <f>IF(ISNA(VLOOKUP(CA373,'JOURNÉE 1'!$C$10:$AC$257,27,FALSE)),"",VLOOKUP(CA373,'JOURNÉE 1'!$C$10:$AC$257,27,FALSE))</f>
        <v/>
      </c>
      <c r="CJ373" s="465" t="str">
        <f>IF(ISNA(VLOOKUP(CA373,'JOURNÉE 2'!$C$10:$V$259,20,FALSE)),"",VLOOKUP(CA373,'JOURNÉE 2'!$C$10:$V$259,20,FALSE))</f>
        <v/>
      </c>
      <c r="CK373" s="1263" t="str">
        <f t="shared" si="113"/>
        <v/>
      </c>
      <c r="CL373" s="1266">
        <v>81</v>
      </c>
      <c r="CM373" s="476">
        <v>82</v>
      </c>
      <c r="CN373" s="476">
        <v>999</v>
      </c>
      <c r="CO373" s="476" t="s">
        <v>2029</v>
      </c>
      <c r="CP373" s="476"/>
      <c r="CQ373" s="476"/>
      <c r="CR373" s="476"/>
      <c r="CS373" s="476"/>
      <c r="CT373" s="476"/>
      <c r="CU373" s="477"/>
      <c r="CV373" s="476"/>
      <c r="CW373" s="1270"/>
      <c r="CX373" s="11"/>
      <c r="CY373" s="1792" t="s">
        <v>964</v>
      </c>
      <c r="CZ373" s="7" t="str">
        <f>IF('JOURNÉE 1'!C184="","",'JOURNÉE 1'!C184)</f>
        <v>44150.20.0014</v>
      </c>
      <c r="DA373" s="7" t="str">
        <f t="shared" si="84"/>
        <v>44150.20.0014-J2</v>
      </c>
      <c r="DB373" s="7">
        <f>IF('JOURNÉE 1'!AC184="","",'JOURNÉE 1'!AC184)</f>
        <v>86</v>
      </c>
      <c r="DC373" s="7">
        <f>IF('JOURNÉE 1'!AP184=0,"",'JOURNÉE 1'!AP184)</f>
        <v>74.099999999999994</v>
      </c>
      <c r="DD373" s="17" t="str">
        <f>IF(ISNA(VLOOKUP(BY183,'JOURNÉE 2'!$C$184:$AJ$213,1,FALSE)),"",VLOOKUP(BY183,'JOURNÉE 2'!$C$184:$AJ$213,1,FALSE))</f>
        <v/>
      </c>
      <c r="DE373" s="7" t="str" cm="1">
        <f t="array" ref="DE373">IFERROR(INDEX(DD$373:DD$402,SMALL(IF(FREQUENCY(IF(DD$373:DD$432&lt;&gt;"",MATCH(DD$373:DD$432,DD$373:DD$432,0),""),ROW(DD$373:DD$432)-373)&gt;1,ROW(DD$373:DD$432)-373,""),ROW(A1))),"")</f>
        <v>49300.14.0025</v>
      </c>
      <c r="DF373" s="7">
        <f t="array" ref="DF373">IF(DE373="","",MIN(IF(CZ$373:CZ$432=$DE373,DB$373:DB$432,"")))</f>
        <v>66</v>
      </c>
      <c r="DG373" s="7">
        <f t="array" ref="DG373">IF(DE373="","",MIN(IF(CZ$373:CZ$432=$DE373,DC$373:DC$432,"")))</f>
        <v>59.8</v>
      </c>
      <c r="DH373" s="7" t="str">
        <f>IF(ISNA(VLOOKUP(DD373,'JOURNÉE 1'!$C$184:$AC$213,24,FALSE)),"",VLOOKUP(DD373,'JOURNÉE 1'!$C$184:$AC$213,24,FALSE))</f>
        <v/>
      </c>
      <c r="DI373" s="7" t="str">
        <f>IF(ISNA(VLOOKUP(DD373,'JOURNÉE 1'!$C$184:$AP$213,35,FALSE)),"",VLOOKUP(DD373,'JOURNÉE 1'!$C$184:$AP$213,35,FALSE))</f>
        <v/>
      </c>
      <c r="DJ373" s="7" t="str">
        <f t="shared" si="114"/>
        <v>44150.20.0014</v>
      </c>
      <c r="DK373" s="7">
        <f t="shared" si="115"/>
        <v>86</v>
      </c>
      <c r="DL373" s="7">
        <f t="shared" si="116"/>
        <v>66</v>
      </c>
      <c r="DM373" s="468">
        <f t="shared" si="117"/>
        <v>74.099999999999994</v>
      </c>
      <c r="DN373" s="7">
        <f t="shared" si="118"/>
        <v>59.8</v>
      </c>
      <c r="DO373" s="7"/>
      <c r="DP373" s="219">
        <f ca="1">IF(COUNTIF($EX$9:$EX$128,"&gt;1")&lt;1,"",SMALL($EX$9:$EX$128,1+COUNTIF($EX$9:$EX$128,0)))</f>
        <v>66</v>
      </c>
      <c r="DQ373" s="7">
        <f ca="1">IF(COUNTIF($FA$9:$FA$128,"&gt;1")&lt;1,"",SMALL($FA$9:$FA$128,1+COUNTIF($FA$9:$FA$128,0)))</f>
        <v>58.4</v>
      </c>
      <c r="DR373" s="11" t="s">
        <v>373</v>
      </c>
      <c r="DS373" s="475"/>
      <c r="DT373" s="7"/>
      <c r="DU373" s="7"/>
      <c r="DV373" s="7" t="str">
        <f>IF(DT373="","",IF(DT373=0,"",IF(DT373="AB","",RANK(DT373,$DT$9:$DT$151,1)+COUNTIF($DT$9:DT373,DT373)-1)))</f>
        <v/>
      </c>
      <c r="DW373" s="7"/>
      <c r="DX373" s="7"/>
      <c r="DY373" s="7"/>
      <c r="DZ373" s="7"/>
      <c r="EA373" s="7" t="str">
        <f>IF(DY373="","",IF(DY373=0,"",IF(DY373="AB","",RANK(DY373,$DY$9:$DY$151,1)+COUNTIF($DY$9:DY373,DY373)-1)))</f>
        <v/>
      </c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</row>
    <row r="374" spans="29:163" ht="15.75" customHeight="1" x14ac:dyDescent="0.4">
      <c r="AC374" s="83" t="str">
        <f t="shared" si="122"/>
        <v/>
      </c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882"/>
      <c r="AU374" s="11"/>
      <c r="AV374" s="11"/>
      <c r="AW374" s="11"/>
      <c r="AX374" s="11"/>
      <c r="AY374" s="11"/>
      <c r="AZ374" s="11"/>
      <c r="BA374" s="11"/>
      <c r="BB374" s="11"/>
      <c r="BC374" s="882"/>
      <c r="BD374" s="882"/>
      <c r="BE374" s="11"/>
      <c r="BF374" s="11"/>
      <c r="BG374" s="11"/>
      <c r="BH374" s="7"/>
      <c r="BI374" s="7"/>
      <c r="BJ374" s="7"/>
      <c r="BK374" s="7"/>
      <c r="BL374" s="11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475" t="str">
        <f>IF('JOURNÉE 1'!C374=0,"",'JOURNÉE 1'!C374)</f>
        <v/>
      </c>
      <c r="BZ374" s="7">
        <v>366</v>
      </c>
      <c r="CA374" s="1445" t="s">
        <v>169</v>
      </c>
      <c r="CB374" s="1446">
        <v>16</v>
      </c>
      <c r="CC374" s="1447" t="s">
        <v>965</v>
      </c>
      <c r="CD374" s="17" t="s">
        <v>338</v>
      </c>
      <c r="CE374" s="882" t="str">
        <f t="shared" si="121"/>
        <v>MAX2</v>
      </c>
      <c r="CF374" s="878" t="s">
        <v>950</v>
      </c>
      <c r="CG374" s="7"/>
      <c r="CH374" s="94"/>
      <c r="CI374" s="1301" t="str">
        <f>IF(ISNA(VLOOKUP(CA374,'JOURNÉE 1'!$C$10:$AC$257,27,FALSE)),"",VLOOKUP(CA374,'JOURNÉE 1'!$C$10:$AC$257,27,FALSE))</f>
        <v/>
      </c>
      <c r="CJ374" s="465" t="str">
        <f>IF(ISNA(VLOOKUP(CA374,'JOURNÉE 2'!$C$10:$V$259,20,FALSE)),"",VLOOKUP(CA374,'JOURNÉE 2'!$C$10:$V$259,20,FALSE))</f>
        <v/>
      </c>
      <c r="CK374" s="1263" t="str">
        <f t="shared" si="113"/>
        <v/>
      </c>
      <c r="CL374" s="1266" t="s">
        <v>2029</v>
      </c>
      <c r="CM374" s="476" t="s">
        <v>2029</v>
      </c>
      <c r="CN374" s="476" t="s">
        <v>2029</v>
      </c>
      <c r="CO374" s="476" t="s">
        <v>2029</v>
      </c>
      <c r="CP374" s="476"/>
      <c r="CQ374" s="476"/>
      <c r="CR374" s="476"/>
      <c r="CS374" s="476"/>
      <c r="CT374" s="476"/>
      <c r="CU374" s="477"/>
      <c r="CV374" s="476"/>
      <c r="CW374" s="1270"/>
      <c r="CX374" s="11"/>
      <c r="CY374" s="1551"/>
      <c r="CZ374" s="7" t="str">
        <f>IF('JOURNÉE 1'!C185="","",'JOURNÉE 1'!C185)</f>
        <v>49120.16.0098</v>
      </c>
      <c r="DA374" s="7" t="str">
        <f t="shared" si="84"/>
        <v>49120.16.0098-J2</v>
      </c>
      <c r="DB374" s="7">
        <f>IF('JOURNÉE 1'!AC185="","",'JOURNÉE 1'!AC185)</f>
        <v>71</v>
      </c>
      <c r="DC374" s="7">
        <f>IF('JOURNÉE 1'!AP185=0,"",'JOURNÉE 1'!AP185)</f>
        <v>60.7</v>
      </c>
      <c r="DD374" s="17" t="str">
        <f>IF(ISNA(VLOOKUP(BY184,'JOURNÉE 2'!$C$184:$AJ$213,1,FALSE)),"",VLOOKUP(BY184,'JOURNÉE 2'!$C$184:$AJ$213,1,FALSE))</f>
        <v/>
      </c>
      <c r="DE374" s="7" t="str" cm="1">
        <f t="array" ref="DE374">IFERROR(INDEX(DD$373:DD$402,SMALL(IF(FREQUENCY(IF(DD$373:DD$432&lt;&gt;"",MATCH(DD$373:DD$432,DD$373:DD$432,0),""),ROW(DD$373:DD$432)-373)&gt;1,ROW(DD$373:DD$432)-373,""),ROW(A2))),"")</f>
        <v>49300.15.0027</v>
      </c>
      <c r="DF374" s="7">
        <f t="array" ref="DF374">IF(DE374="","",MIN(IF(CZ$373:CZ$432=$DE374,DB$373:DB$432,"")))</f>
        <v>89</v>
      </c>
      <c r="DG374" s="7">
        <f t="array" ref="DG374">IF(DE374="","",MIN(IF(CZ$373:CZ$432=$DE374,DC$373:DC$432,"")))</f>
        <v>65.900000000000006</v>
      </c>
      <c r="DH374" s="7" t="str">
        <f>IF(ISNA(VLOOKUP(DD374,'JOURNÉE 1'!$C$184:$AC$213,24,FALSE)),"",VLOOKUP(DD374,'JOURNÉE 1'!$C$184:$AC$213,24,FALSE))</f>
        <v/>
      </c>
      <c r="DI374" s="7" t="str">
        <f>IF(ISNA(VLOOKUP(DD374,'JOURNÉE 1'!$C$184:$AP$213,35,FALSE)),"",VLOOKUP(DD374,'JOURNÉE 1'!$C$184:$AP$213,35,FALSE))</f>
        <v/>
      </c>
      <c r="DJ374" s="7" t="str">
        <f t="shared" si="114"/>
        <v>49120.16.0098</v>
      </c>
      <c r="DK374" s="7">
        <f t="shared" si="115"/>
        <v>71</v>
      </c>
      <c r="DL374" s="7">
        <f t="shared" si="116"/>
        <v>89</v>
      </c>
      <c r="DM374" s="468">
        <f t="shared" si="117"/>
        <v>60.7</v>
      </c>
      <c r="DN374" s="7">
        <f t="shared" si="118"/>
        <v>65.900000000000006</v>
      </c>
      <c r="DO374" s="7"/>
      <c r="DP374" s="7">
        <f ca="1">IF(COUNTIF($EX$9:$EX$128,"&gt;1")&lt;2,"",SMALL($EX$9:$EX$128,2+COUNTIF($EX$9:$EX$128,0)))</f>
        <v>67</v>
      </c>
      <c r="DQ374" s="7">
        <f ca="1">IF(COUNTIF($FA$9:$FA$128,"&gt;1")&lt;2,"",SMALL($FA$9:$FA$128,2+COUNTIF($FA$9:$FA$128,0)))</f>
        <v>63.9</v>
      </c>
      <c r="DR374" s="11"/>
      <c r="DS374" s="475"/>
      <c r="DT374" s="7"/>
      <c r="DU374" s="7"/>
      <c r="DV374" s="7" t="str">
        <f>IF(DT374="","",IF(DT374=0,"",IF(DT374="AB","",RANK(DT374,$DT$9:$DT$151,1)+COUNTIF($DT$9:DT374,DT374)-1)))</f>
        <v/>
      </c>
      <c r="DW374" s="7"/>
      <c r="DX374" s="7"/>
      <c r="DY374" s="7"/>
      <c r="DZ374" s="7"/>
      <c r="EA374" s="7" t="str">
        <f>IF(DY374="","",IF(DY374=0,"",IF(DY374="AB","",RANK(DY374,$DY$9:$DY$151,1)+COUNTIF($DY$9:DY374,DY374)-1)))</f>
        <v/>
      </c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</row>
    <row r="375" spans="29:163" ht="15.75" customHeight="1" x14ac:dyDescent="0.4">
      <c r="AC375" s="83" t="str">
        <f t="shared" si="122"/>
        <v/>
      </c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882"/>
      <c r="AU375" s="11"/>
      <c r="AV375" s="11"/>
      <c r="AW375" s="11"/>
      <c r="AX375" s="11"/>
      <c r="AY375" s="11"/>
      <c r="AZ375" s="11"/>
      <c r="BA375" s="11"/>
      <c r="BB375" s="11"/>
      <c r="BC375" s="882"/>
      <c r="BD375" s="882"/>
      <c r="BE375" s="11"/>
      <c r="BF375" s="11"/>
      <c r="BG375" s="11"/>
      <c r="BH375" s="7"/>
      <c r="BI375" s="7"/>
      <c r="BJ375" s="7"/>
      <c r="BK375" s="7"/>
      <c r="BL375" s="11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475" t="str">
        <f>IF('JOURNÉE 1'!C375=0,"",'JOURNÉE 1'!C375)</f>
        <v/>
      </c>
      <c r="BZ375" s="7">
        <v>367</v>
      </c>
      <c r="CA375" s="1445" t="s">
        <v>966</v>
      </c>
      <c r="CB375" s="1446">
        <v>-1.3</v>
      </c>
      <c r="CC375" s="1447" t="s">
        <v>967</v>
      </c>
      <c r="CD375" s="17" t="s">
        <v>338</v>
      </c>
      <c r="CE375" s="882" t="str">
        <f t="shared" si="121"/>
        <v>MAX1</v>
      </c>
      <c r="CF375" s="878" t="s">
        <v>952</v>
      </c>
      <c r="CG375" s="7"/>
      <c r="CH375" s="94"/>
      <c r="CI375" s="1301" t="str">
        <f>IF(ISNA(VLOOKUP(CA375,'JOURNÉE 1'!$C$10:$AC$257,27,FALSE)),"",VLOOKUP(CA375,'JOURNÉE 1'!$C$10:$AC$257,27,FALSE))</f>
        <v/>
      </c>
      <c r="CJ375" s="465">
        <f>IF(ISNA(VLOOKUP(CA375,'JOURNÉE 2'!$C$10:$V$259,20,FALSE)),"",VLOOKUP(CA375,'JOURNÉE 2'!$C$10:$V$259,20,FALSE))</f>
        <v>72</v>
      </c>
      <c r="CK375" s="1263">
        <f t="shared" si="113"/>
        <v>72</v>
      </c>
      <c r="CL375" s="1266">
        <v>71</v>
      </c>
      <c r="CM375" s="476" t="s">
        <v>2029</v>
      </c>
      <c r="CN375" s="476">
        <v>75</v>
      </c>
      <c r="CO375" s="476">
        <v>72</v>
      </c>
      <c r="CP375" s="476"/>
      <c r="CQ375" s="476"/>
      <c r="CR375" s="476"/>
      <c r="CS375" s="476"/>
      <c r="CT375" s="476"/>
      <c r="CU375" s="477"/>
      <c r="CV375" s="476"/>
      <c r="CW375" s="1270"/>
      <c r="CX375" s="11"/>
      <c r="CY375" s="1551"/>
      <c r="CZ375" s="7" t="str">
        <f>IF('JOURNÉE 1'!C186="","",'JOURNÉE 1'!C186)</f>
        <v>49300.14.0025</v>
      </c>
      <c r="DA375" s="7" t="str">
        <f t="shared" si="84"/>
        <v>49300.14.0025-J2</v>
      </c>
      <c r="DB375" s="7">
        <f>IF('JOURNÉE 1'!AC186="","",'JOURNÉE 1'!AC186)</f>
        <v>70</v>
      </c>
      <c r="DC375" s="7">
        <f>IF('JOURNÉE 1'!AP186=0,"",'JOURNÉE 1'!AP186)</f>
        <v>63.8</v>
      </c>
      <c r="DD375" s="17" t="str">
        <f>IF(ISNA(VLOOKUP(BY185,'JOURNÉE 2'!$C$184:$AJ$213,1,FALSE)),"",VLOOKUP(BY185,'JOURNÉE 2'!$C$184:$AJ$213,1,FALSE))</f>
        <v>49300.14.0025</v>
      </c>
      <c r="DE375" s="7" t="str" cm="1">
        <f t="array" ref="DE375">IFERROR(INDEX(DD$373:DD$402,SMALL(IF(FREQUENCY(IF(DD$373:DD$432&lt;&gt;"",MATCH(DD$373:DD$432,DD$373:DD$432,0),""),ROW(DD$373:DD$432)-373)&gt;1,ROW(DD$373:DD$432)-373,""),ROW(A3))),"")</f>
        <v>44240.95.079</v>
      </c>
      <c r="DF375" s="7">
        <f t="array" ref="DF375">IF(DE375="","",MIN(IF(CZ$373:CZ$432=$DE375,DB$373:DB$432,"")))</f>
        <v>71</v>
      </c>
      <c r="DG375" s="7">
        <f t="array" ref="DG375">IF(DE375="","",MIN(IF(CZ$373:CZ$432=$DE375,DC$373:DC$432,"")))</f>
        <v>68.099999999999994</v>
      </c>
      <c r="DH375" s="7">
        <f>IF(ISNA(VLOOKUP(DD375,'JOURNÉE 1'!$C$184:$AC$213,24,FALSE)),"",VLOOKUP(DD375,'JOURNÉE 1'!$C$184:$AC$213,24,FALSE))</f>
        <v>5</v>
      </c>
      <c r="DI375" s="7">
        <f>IF(ISNA(VLOOKUP(DD375,'JOURNÉE 1'!$C$184:$AP$213,35,FALSE)),"",VLOOKUP(DD375,'JOURNÉE 1'!$C$184:$AP$213,35,FALSE))</f>
        <v>73</v>
      </c>
      <c r="DJ375" s="7" t="str">
        <f t="shared" si="114"/>
        <v/>
      </c>
      <c r="DK375" s="7" t="str">
        <f t="shared" si="115"/>
        <v/>
      </c>
      <c r="DL375" s="7">
        <f t="shared" si="116"/>
        <v>71</v>
      </c>
      <c r="DM375" s="468" t="str">
        <f t="shared" si="117"/>
        <v/>
      </c>
      <c r="DN375" s="7">
        <f t="shared" si="118"/>
        <v>68.099999999999994</v>
      </c>
      <c r="DO375" s="7"/>
      <c r="DP375" s="7">
        <f ca="1">IF(COUNTIF($EX$9:$EX$128,"&gt;1")&lt;3,"",SMALL($EX$9:$EX$128,3+COUNTIF($EX$9:$EX$128,0)))</f>
        <v>71</v>
      </c>
      <c r="DQ375" s="7">
        <f ca="1">IF(COUNTIF($FA$9:$FA128,"&gt;1")&lt;3,"",SMALL($FA$9:$FA$128,3+COUNTIF($FA$9:$FA$128,0)))</f>
        <v>65.900000000000006</v>
      </c>
      <c r="DR375" s="11"/>
      <c r="DS375" s="475"/>
      <c r="DT375" s="7"/>
      <c r="DU375" s="7"/>
      <c r="DV375" s="7" t="str">
        <f>IF(DT375="","",IF(DT375=0,"",IF(DT375="AB","",RANK(DT375,$DT$9:$DT$151,1)+COUNTIF($DT$9:DT375,DT375)-1)))</f>
        <v/>
      </c>
      <c r="DW375" s="7"/>
      <c r="DX375" s="7"/>
      <c r="DY375" s="7"/>
      <c r="DZ375" s="7"/>
      <c r="EA375" s="7" t="str">
        <f>IF(DY375="","",IF(DY375=0,"",IF(DY375="AB","",RANK(DY375,$DY$9:$DY$151,1)+COUNTIF($DY$9:DY375,DY375)-1)))</f>
        <v/>
      </c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</row>
    <row r="376" spans="29:163" ht="15.75" customHeight="1" thickBot="1" x14ac:dyDescent="0.45">
      <c r="AC376" s="83" t="str">
        <f t="shared" si="122"/>
        <v/>
      </c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882"/>
      <c r="AU376" s="11"/>
      <c r="AV376" s="11"/>
      <c r="AW376" s="11"/>
      <c r="AX376" s="11"/>
      <c r="AY376" s="11"/>
      <c r="AZ376" s="11"/>
      <c r="BA376" s="11"/>
      <c r="BB376" s="11"/>
      <c r="BC376" s="882"/>
      <c r="BD376" s="882"/>
      <c r="BE376" s="11"/>
      <c r="BF376" s="11"/>
      <c r="BG376" s="11"/>
      <c r="BH376" s="7"/>
      <c r="BI376" s="7"/>
      <c r="BJ376" s="7"/>
      <c r="BK376" s="7"/>
      <c r="BL376" s="11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475" t="str">
        <f>IF('JOURNÉE 1'!C376=0,"",'JOURNÉE 1'!C376)</f>
        <v/>
      </c>
      <c r="BZ376" s="7">
        <v>368</v>
      </c>
      <c r="CA376" s="1445" t="s">
        <v>968</v>
      </c>
      <c r="CB376" s="1446">
        <v>18.100000000000001</v>
      </c>
      <c r="CC376" s="1447" t="s">
        <v>969</v>
      </c>
      <c r="CD376" s="17" t="s">
        <v>338</v>
      </c>
      <c r="CE376" s="882" t="str">
        <f t="shared" si="121"/>
        <v>MAX2</v>
      </c>
      <c r="CF376" s="878" t="s">
        <v>954</v>
      </c>
      <c r="CG376" s="7"/>
      <c r="CH376" s="94"/>
      <c r="CI376" s="1301" t="str">
        <f>IF(ISNA(VLOOKUP(CA376,'JOURNÉE 1'!$C$10:$AC$257,27,FALSE)),"",VLOOKUP(CA376,'JOURNÉE 1'!$C$10:$AC$257,27,FALSE))</f>
        <v/>
      </c>
      <c r="CJ376" s="465" t="str">
        <f>IF(ISNA(VLOOKUP(CA376,'JOURNÉE 2'!$C$10:$V$259,20,FALSE)),"",VLOOKUP(CA376,'JOURNÉE 2'!$C$10:$V$259,20,FALSE))</f>
        <v/>
      </c>
      <c r="CK376" s="1263" t="str">
        <f t="shared" si="113"/>
        <v/>
      </c>
      <c r="CL376" s="1266" t="s">
        <v>2029</v>
      </c>
      <c r="CM376" s="476" t="s">
        <v>2029</v>
      </c>
      <c r="CN376" s="476" t="s">
        <v>2029</v>
      </c>
      <c r="CO376" s="476" t="s">
        <v>2029</v>
      </c>
      <c r="CP376" s="476"/>
      <c r="CQ376" s="476"/>
      <c r="CR376" s="476"/>
      <c r="CS376" s="476"/>
      <c r="CT376" s="476"/>
      <c r="CU376" s="477"/>
      <c r="CV376" s="476"/>
      <c r="CW376" s="1270"/>
      <c r="CX376" s="11"/>
      <c r="CY376" s="1551"/>
      <c r="CZ376" s="7" t="str">
        <f>IF('JOURNÉE 1'!C187="","",'JOURNÉE 1'!C187)</f>
        <v>49300.15.0027</v>
      </c>
      <c r="DA376" s="7" t="str">
        <f t="shared" si="84"/>
        <v>49300.15.0027-J2</v>
      </c>
      <c r="DB376" s="7">
        <f>IF('JOURNÉE 1'!AC187="","",'JOURNÉE 1'!AC187)</f>
        <v>89</v>
      </c>
      <c r="DC376" s="7">
        <f>IF('JOURNÉE 1'!AP187=0,"",'JOURNÉE 1'!AP187)</f>
        <v>65.900000000000006</v>
      </c>
      <c r="DD376" s="17" t="str">
        <f>IF(ISNA(VLOOKUP(BY186,'JOURNÉE 2'!$C$184:$AJ$213,1,FALSE)),"",VLOOKUP(BY186,'JOURNÉE 2'!$C$184:$AJ$213,1,FALSE))</f>
        <v>49300.15.0027</v>
      </c>
      <c r="DE376" s="7" t="str" cm="1">
        <f t="array" ref="DE376">IFERROR(INDEX(DD$373:DD$402,SMALL(IF(FREQUENCY(IF(DD$373:DD$432&lt;&gt;"",MATCH(DD$373:DD$432,DD$373:DD$432,0),""),ROW(DD$373:DD$432)-373)&gt;1,ROW(DD$373:DD$432)-373,""),ROW(A4))),"")</f>
        <v>49300.18.0026</v>
      </c>
      <c r="DF376" s="7">
        <f t="array" ref="DF376">IF(DE376="","",MIN(IF(CZ$373:CZ$432=$DE376,DB$373:DB$432,"")))</f>
        <v>87</v>
      </c>
      <c r="DG376" s="7">
        <f t="array" ref="DG376">IF(DE376="","",MIN(IF(CZ$373:CZ$432=$DE376,DC$373:DC$432,"")))</f>
        <v>66.2</v>
      </c>
      <c r="DH376" s="7">
        <f>IF(ISNA(VLOOKUP(DD376,'JOURNÉE 1'!$C$184:$AC$213,24,FALSE)),"",VLOOKUP(DD376,'JOURNÉE 1'!$C$184:$AC$213,24,FALSE))</f>
        <v>0</v>
      </c>
      <c r="DI376" s="7">
        <f>IF(ISNA(VLOOKUP(DD376,'JOURNÉE 1'!$C$184:$AP$213,35,FALSE)),"",VLOOKUP(DD376,'JOURNÉE 1'!$C$184:$AP$213,35,FALSE))</f>
        <v>77</v>
      </c>
      <c r="DJ376" s="7" t="str">
        <f t="shared" si="114"/>
        <v/>
      </c>
      <c r="DK376" s="7" t="str">
        <f t="shared" si="115"/>
        <v/>
      </c>
      <c r="DL376" s="7">
        <f t="shared" si="116"/>
        <v>87</v>
      </c>
      <c r="DM376" s="468" t="str">
        <f t="shared" si="117"/>
        <v/>
      </c>
      <c r="DN376" s="7">
        <f t="shared" si="118"/>
        <v>66.2</v>
      </c>
      <c r="DO376" s="7"/>
      <c r="DP376" s="252">
        <f ca="1">IF(COUNTIF($EX$9:$EX$128,"&gt;1")&lt;4,"",SMALL($EX$9:$EX$128,4+COUNTIF($EX$9:$EX$128,0)))</f>
        <v>71</v>
      </c>
      <c r="DQ376" s="252">
        <f ca="1">IF(COUNTIF($FA$9:$FA$128,"&gt;1")&lt;4,"",SMALL($FA$9:$FA$128,4+COUNTIF($FA$9:$FA$128,0)))</f>
        <v>66.2</v>
      </c>
      <c r="DR376" s="11"/>
      <c r="DS376" s="475"/>
      <c r="DT376" s="7"/>
      <c r="DU376" s="7"/>
      <c r="DV376" s="7" t="str">
        <f>IF(DT376="","",IF(DT376=0,"",IF(DT376="AB","",RANK(DT376,$DT$9:$DT$151,1)+COUNTIF($DT$9:DT376,DT376)-1)))</f>
        <v/>
      </c>
      <c r="DW376" s="7"/>
      <c r="DX376" s="7"/>
      <c r="DY376" s="7"/>
      <c r="DZ376" s="7"/>
      <c r="EA376" s="7" t="str">
        <f>IF(DY376="","",IF(DY376=0,"",IF(DY376="AB","",RANK(DY376,$DY$9:$DY$151,1)+COUNTIF($DY$9:DY376,DY376)-1)))</f>
        <v/>
      </c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</row>
    <row r="377" spans="29:163" ht="15.75" customHeight="1" x14ac:dyDescent="0.4">
      <c r="AC377" s="83" t="str">
        <f t="shared" si="122"/>
        <v/>
      </c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882"/>
      <c r="AU377" s="11"/>
      <c r="AV377" s="11"/>
      <c r="AW377" s="11"/>
      <c r="AX377" s="11"/>
      <c r="AY377" s="11"/>
      <c r="AZ377" s="11"/>
      <c r="BA377" s="11"/>
      <c r="BB377" s="11"/>
      <c r="BC377" s="882"/>
      <c r="BD377" s="882"/>
      <c r="BE377" s="11"/>
      <c r="BF377" s="11"/>
      <c r="BG377" s="11"/>
      <c r="BH377" s="7"/>
      <c r="BI377" s="7"/>
      <c r="BJ377" s="7"/>
      <c r="BK377" s="7"/>
      <c r="BL377" s="11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475" t="str">
        <f>IF('JOURNÉE 1'!C377=0,"",'JOURNÉE 1'!C377)</f>
        <v/>
      </c>
      <c r="BZ377" s="7">
        <v>369</v>
      </c>
      <c r="CA377" s="1445" t="s">
        <v>970</v>
      </c>
      <c r="CB377" s="1446">
        <v>30.4</v>
      </c>
      <c r="CC377" s="1447" t="s">
        <v>971</v>
      </c>
      <c r="CD377" s="17" t="s">
        <v>338</v>
      </c>
      <c r="CE377" s="882" t="str">
        <f t="shared" si="121"/>
        <v>MAX3</v>
      </c>
      <c r="CF377" s="878" t="s">
        <v>167</v>
      </c>
      <c r="CG377" s="7"/>
      <c r="CH377" s="94"/>
      <c r="CI377" s="1301" t="str">
        <f>IF(ISNA(VLOOKUP(CA377,'JOURNÉE 1'!$C$10:$AC$257,27,FALSE)),"",VLOOKUP(CA377,'JOURNÉE 1'!$C$10:$AC$257,27,FALSE))</f>
        <v/>
      </c>
      <c r="CJ377" s="465" t="str">
        <f>IF(ISNA(VLOOKUP(CA377,'JOURNÉE 2'!$C$10:$V$259,20,FALSE)),"",VLOOKUP(CA377,'JOURNÉE 2'!$C$10:$V$259,20,FALSE))</f>
        <v/>
      </c>
      <c r="CK377" s="1263" t="str">
        <f t="shared" si="113"/>
        <v/>
      </c>
      <c r="CL377" s="1266" t="s">
        <v>2029</v>
      </c>
      <c r="CM377" s="476" t="s">
        <v>2029</v>
      </c>
      <c r="CN377" s="476" t="s">
        <v>2029</v>
      </c>
      <c r="CO377" s="476" t="s">
        <v>2029</v>
      </c>
      <c r="CP377" s="476"/>
      <c r="CQ377" s="476"/>
      <c r="CR377" s="476"/>
      <c r="CS377" s="476"/>
      <c r="CT377" s="476"/>
      <c r="CU377" s="477"/>
      <c r="CV377" s="476"/>
      <c r="CW377" s="1270"/>
      <c r="CX377" s="11"/>
      <c r="CY377" s="1551"/>
      <c r="CZ377" s="7" t="str">
        <f>IF('JOURNÉE 1'!C188="","",'JOURNÉE 1'!C188)</f>
        <v>44240.95.079</v>
      </c>
      <c r="DA377" s="7" t="str">
        <f t="shared" si="84"/>
        <v>44240.95.079-J2</v>
      </c>
      <c r="DB377" s="7">
        <f>IF('JOURNÉE 1'!AC188="","",'JOURNÉE 1'!AC188)</f>
        <v>73</v>
      </c>
      <c r="DC377" s="7">
        <f>IF('JOURNÉE 1'!AP188=0,"",'JOURNÉE 1'!AP188)</f>
        <v>70.099999999999994</v>
      </c>
      <c r="DD377" s="17" t="str">
        <f>IF(ISNA(VLOOKUP(BY187,'JOURNÉE 2'!$C$184:$AJ$213,1,FALSE)),"",VLOOKUP(BY187,'JOURNÉE 2'!$C$184:$AJ$213,1,FALSE))</f>
        <v>44240.95.079</v>
      </c>
      <c r="DE377" s="7" t="str" cm="1">
        <f t="array" ref="DE377">IFERROR(INDEX(DD$373:DD$402,SMALL(IF(FREQUENCY(IF(DD$373:DD$432&lt;&gt;"",MATCH(DD$373:DD$432,DD$373:DD$432,0),""),ROW(DD$373:DD$432)-373)&gt;1,ROW(DD$373:DD$432)-373,""),ROW(A5))),"")</f>
        <v>44240.96.016</v>
      </c>
      <c r="DF377" s="7">
        <f t="array" ref="DF377">IF(DE377="","",MIN(IF(CZ$373:CZ$432=$DE377,DB$373:DB$432,"")))</f>
        <v>77</v>
      </c>
      <c r="DG377" s="7">
        <f t="array" ref="DG377">IF(DE377="","",MIN(IF(CZ$373:CZ$432=$DE377,DC$373:DC$432,"")))</f>
        <v>63.9</v>
      </c>
      <c r="DH377" s="7">
        <f>IF(ISNA(VLOOKUP(DD377,'JOURNÉE 1'!$C$184:$AC$213,24,FALSE)),"",VLOOKUP(DD377,'JOURNÉE 1'!$C$184:$AC$213,24,FALSE))</f>
        <v>5</v>
      </c>
      <c r="DI377" s="7">
        <f>IF(ISNA(VLOOKUP(DD377,'JOURNÉE 1'!$C$184:$AP$213,35,FALSE)),"",VLOOKUP(DD377,'JOURNÉE 1'!$C$184:$AP$213,35,FALSE))</f>
        <v>0</v>
      </c>
      <c r="DJ377" s="7" t="str">
        <f t="shared" si="114"/>
        <v/>
      </c>
      <c r="DK377" s="7" t="str">
        <f t="shared" si="115"/>
        <v/>
      </c>
      <c r="DL377" s="7">
        <f t="shared" si="116"/>
        <v>77</v>
      </c>
      <c r="DM377" s="468" t="str">
        <f t="shared" si="117"/>
        <v/>
      </c>
      <c r="DN377" s="7">
        <f t="shared" si="118"/>
        <v>63.9</v>
      </c>
      <c r="DO377" s="7"/>
      <c r="DP377" s="7" t="s">
        <v>342</v>
      </c>
      <c r="DQ377" s="7"/>
      <c r="DR377" s="11"/>
      <c r="DS377" s="475"/>
      <c r="DT377" s="7"/>
      <c r="DU377" s="7"/>
      <c r="DV377" s="7" t="str">
        <f>IF(DT377="","",IF(DT377=0,"",IF(DT377="AB","",RANK(DT377,$DT$9:$DT$151,1)+COUNTIF($DT$9:DT377,DT377)-1)))</f>
        <v/>
      </c>
      <c r="DW377" s="7"/>
      <c r="DX377" s="7"/>
      <c r="DY377" s="7"/>
      <c r="DZ377" s="7"/>
      <c r="EA377" s="7" t="str">
        <f>IF(DY377="","",IF(DY377=0,"",IF(DY377="AB","",RANK(DY377,$DY$9:$DY$151,1)+COUNTIF($DY$9:DY377,DY377)-1)))</f>
        <v/>
      </c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</row>
    <row r="378" spans="29:163" ht="15.75" customHeight="1" x14ac:dyDescent="0.4">
      <c r="AC378" s="83" t="str">
        <f t="shared" si="122"/>
        <v/>
      </c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882"/>
      <c r="AU378" s="11"/>
      <c r="AV378" s="11"/>
      <c r="AW378" s="11"/>
      <c r="AX378" s="11"/>
      <c r="AY378" s="11"/>
      <c r="AZ378" s="11"/>
      <c r="BA378" s="11"/>
      <c r="BB378" s="11"/>
      <c r="BC378" s="882"/>
      <c r="BD378" s="882"/>
      <c r="BE378" s="11"/>
      <c r="BF378" s="11"/>
      <c r="BG378" s="11"/>
      <c r="BH378" s="7"/>
      <c r="BI378" s="7"/>
      <c r="BJ378" s="7"/>
      <c r="BK378" s="7"/>
      <c r="BL378" s="11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475" t="str">
        <f>IF('JOURNÉE 1'!C378=0,"",'JOURNÉE 1'!C378)</f>
        <v/>
      </c>
      <c r="BZ378" s="7">
        <v>370</v>
      </c>
      <c r="CA378" s="1445" t="s">
        <v>972</v>
      </c>
      <c r="CB378" s="1446">
        <v>15</v>
      </c>
      <c r="CC378" s="1447" t="s">
        <v>973</v>
      </c>
      <c r="CD378" s="17" t="s">
        <v>338</v>
      </c>
      <c r="CE378" s="882" t="str">
        <f t="shared" si="121"/>
        <v>MAX2</v>
      </c>
      <c r="CF378" s="878" t="s">
        <v>171</v>
      </c>
      <c r="CG378" s="7"/>
      <c r="CH378" s="94"/>
      <c r="CI378" s="1301" t="str">
        <f>IF(ISNA(VLOOKUP(CA378,'JOURNÉE 1'!$C$10:$AC$257,27,FALSE)),"",VLOOKUP(CA378,'JOURNÉE 1'!$C$10:$AC$257,27,FALSE))</f>
        <v/>
      </c>
      <c r="CJ378" s="465" t="str">
        <f>IF(ISNA(VLOOKUP(CA378,'JOURNÉE 2'!$C$10:$V$259,20,FALSE)),"",VLOOKUP(CA378,'JOURNÉE 2'!$C$10:$V$259,20,FALSE))</f>
        <v/>
      </c>
      <c r="CK378" s="1263" t="str">
        <f t="shared" si="113"/>
        <v/>
      </c>
      <c r="CL378" s="1266" t="s">
        <v>2029</v>
      </c>
      <c r="CM378" s="476" t="s">
        <v>2029</v>
      </c>
      <c r="CN378" s="476" t="s">
        <v>2029</v>
      </c>
      <c r="CO378" s="476" t="s">
        <v>2029</v>
      </c>
      <c r="CP378" s="476"/>
      <c r="CQ378" s="476"/>
      <c r="CR378" s="476"/>
      <c r="CS378" s="476"/>
      <c r="CT378" s="476"/>
      <c r="CU378" s="477"/>
      <c r="CV378" s="476"/>
      <c r="CW378" s="1270"/>
      <c r="CX378" s="11"/>
      <c r="CY378" s="1551"/>
      <c r="CZ378" s="7" t="str">
        <f>IF('JOURNÉE 1'!C189="","",'JOURNÉE 1'!C189)</f>
        <v>49300.16.0020</v>
      </c>
      <c r="DA378" s="7" t="str">
        <f t="shared" si="84"/>
        <v>49300.16.0020-J2</v>
      </c>
      <c r="DB378" s="7">
        <f>IF('JOURNÉE 1'!AC189="","",'JOURNÉE 1'!AC189)</f>
        <v>86</v>
      </c>
      <c r="DC378" s="7">
        <f>IF('JOURNÉE 1'!AP189=0,"",'JOURNÉE 1'!AP189)</f>
        <v>71.599999999999994</v>
      </c>
      <c r="DD378" s="17" t="str">
        <f>IF(ISNA(VLOOKUP(BY188,'JOURNÉE 2'!$C$184:$AJ$213,1,FALSE)),"",VLOOKUP(BY188,'JOURNÉE 2'!$C$184:$AJ$213,1,FALSE))</f>
        <v/>
      </c>
      <c r="DE378" s="7" t="str" cm="1">
        <f t="array" ref="DE378">IFERROR(INDEX(DD$373:DD$402,SMALL(IF(FREQUENCY(IF(DD$373:DD$432&lt;&gt;"",MATCH(DD$373:DD$432,DD$373:DD$432,0),""),ROW(DD$373:DD$432)-373)&gt;1,ROW(DD$373:DD$432)-373,""),ROW(A6))),"")</f>
        <v/>
      </c>
      <c r="DF378" s="7" t="str">
        <f t="array" ref="DF378">IF(DE378="","",MIN(IF(CZ$373:CZ$432=$DE378,DB$373:DB$432,"")))</f>
        <v/>
      </c>
      <c r="DG378" s="7" t="str">
        <f t="array" ref="DG378">IF(DE378="","",MIN(IF(CZ$373:CZ$432=$DE378,DC$373:DC$432,"")))</f>
        <v/>
      </c>
      <c r="DH378" s="7" t="str">
        <f>IF(ISNA(VLOOKUP(DD378,'JOURNÉE 1'!$C$184:$AC$213,24,FALSE)),"",VLOOKUP(DD378,'JOURNÉE 1'!$C$184:$AC$213,24,FALSE))</f>
        <v/>
      </c>
      <c r="DI378" s="7" t="str">
        <f>IF(ISNA(VLOOKUP(DD378,'JOURNÉE 1'!$C$184:$AP$213,35,FALSE)),"",VLOOKUP(DD378,'JOURNÉE 1'!$C$184:$AP$213,35,FALSE))</f>
        <v/>
      </c>
      <c r="DJ378" s="7" t="str">
        <f t="shared" si="114"/>
        <v>49300.16.0020</v>
      </c>
      <c r="DK378" s="7">
        <f t="shared" si="115"/>
        <v>86</v>
      </c>
      <c r="DL378" s="7" t="str">
        <f t="shared" si="116"/>
        <v/>
      </c>
      <c r="DM378" s="468">
        <f t="shared" si="117"/>
        <v>71.599999999999994</v>
      </c>
      <c r="DN378" s="7" t="str">
        <f t="shared" si="118"/>
        <v/>
      </c>
      <c r="DO378" s="7"/>
      <c r="DP378" s="7"/>
      <c r="DQ378" s="7"/>
      <c r="DR378" s="11"/>
      <c r="DS378" s="475"/>
      <c r="DT378" s="7"/>
      <c r="DU378" s="7"/>
      <c r="DV378" s="7" t="str">
        <f>IF(DT378="","",IF(DT378=0,"",IF(DT378="AB","",RANK(DT378,$DT$9:$DT$151,1)+COUNTIF($DT$9:DT378,DT378)-1)))</f>
        <v/>
      </c>
      <c r="DW378" s="7"/>
      <c r="DX378" s="7"/>
      <c r="DY378" s="7"/>
      <c r="DZ378" s="7"/>
      <c r="EA378" s="7" t="str">
        <f>IF(DY378="","",IF(DY378=0,"",IF(DY378="AB","",RANK(DY378,$DY$9:$DY$151,1)+COUNTIF($DY$9:DY378,DY378)-1)))</f>
        <v/>
      </c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</row>
    <row r="379" spans="29:163" ht="15.75" customHeight="1" x14ac:dyDescent="0.4">
      <c r="AC379" s="83" t="str">
        <f t="shared" si="122"/>
        <v/>
      </c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882"/>
      <c r="AU379" s="11"/>
      <c r="AV379" s="11"/>
      <c r="AW379" s="11"/>
      <c r="AX379" s="11"/>
      <c r="AY379" s="11"/>
      <c r="AZ379" s="11"/>
      <c r="BA379" s="11"/>
      <c r="BB379" s="11"/>
      <c r="BC379" s="882"/>
      <c r="BD379" s="882"/>
      <c r="BE379" s="11"/>
      <c r="BF379" s="11"/>
      <c r="BG379" s="11"/>
      <c r="BH379" s="7"/>
      <c r="BI379" s="7"/>
      <c r="BJ379" s="7"/>
      <c r="BK379" s="7"/>
      <c r="BL379" s="11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475" t="str">
        <f>IF('JOURNÉE 1'!C379=0,"",'JOURNÉE 1'!C379)</f>
        <v/>
      </c>
      <c r="BZ379" s="7">
        <v>371</v>
      </c>
      <c r="CA379" s="1445" t="s">
        <v>974</v>
      </c>
      <c r="CB379" s="1446">
        <v>24</v>
      </c>
      <c r="CC379" s="1447" t="s">
        <v>975</v>
      </c>
      <c r="CD379" s="17" t="s">
        <v>338</v>
      </c>
      <c r="CE379" s="882" t="str">
        <f t="shared" si="121"/>
        <v>MAX3</v>
      </c>
      <c r="CF379" s="878" t="s">
        <v>958</v>
      </c>
      <c r="CG379" s="7"/>
      <c r="CH379" s="94"/>
      <c r="CI379" s="1301" t="str">
        <f>IF(ISNA(VLOOKUP(CA379,'JOURNÉE 1'!$C$10:$AC$257,27,FALSE)),"",VLOOKUP(CA379,'JOURNÉE 1'!$C$10:$AC$257,27,FALSE))</f>
        <v/>
      </c>
      <c r="CJ379" s="465" t="str">
        <f>IF(ISNA(VLOOKUP(CA379,'JOURNÉE 2'!$C$10:$V$259,20,FALSE)),"",VLOOKUP(CA379,'JOURNÉE 2'!$C$10:$V$259,20,FALSE))</f>
        <v/>
      </c>
      <c r="CK379" s="1263" t="str">
        <f t="shared" si="113"/>
        <v/>
      </c>
      <c r="CL379" s="1266" t="s">
        <v>2029</v>
      </c>
      <c r="CM379" s="476" t="s">
        <v>2029</v>
      </c>
      <c r="CN379" s="476" t="s">
        <v>2029</v>
      </c>
      <c r="CO379" s="476" t="s">
        <v>2029</v>
      </c>
      <c r="CP379" s="476"/>
      <c r="CQ379" s="476"/>
      <c r="CR379" s="476"/>
      <c r="CS379" s="476"/>
      <c r="CT379" s="476"/>
      <c r="CU379" s="477"/>
      <c r="CV379" s="476"/>
      <c r="CW379" s="1270"/>
      <c r="CX379" s="11"/>
      <c r="CY379" s="1551"/>
      <c r="CZ379" s="7" t="str">
        <f>IF('JOURNÉE 1'!C190="","",'JOURNÉE 1'!C190)</f>
        <v>49300.12.0024</v>
      </c>
      <c r="DA379" s="7" t="str">
        <f t="shared" si="84"/>
        <v>49300.12.0024-J2</v>
      </c>
      <c r="DB379" s="7" t="str">
        <f>IF('JOURNÉE 1'!AC190="","",'JOURNÉE 1'!AC190)</f>
        <v/>
      </c>
      <c r="DC379" s="7" t="str">
        <f>IF('JOURNÉE 1'!AP190=0,"",'JOURNÉE 1'!AP190)</f>
        <v/>
      </c>
      <c r="DD379" s="17" t="str">
        <f>IF(ISNA(VLOOKUP(BY189,'JOURNÉE 2'!$C$184:$AJ$213,1,FALSE)),"",VLOOKUP(BY189,'JOURNÉE 2'!$C$184:$AJ$213,1,FALSE))</f>
        <v/>
      </c>
      <c r="DE379" s="7" t="str" cm="1">
        <f t="array" ref="DE379">IFERROR(INDEX(DD$373:DD$402,SMALL(IF(FREQUENCY(IF(DD$373:DD$432&lt;&gt;"",MATCH(DD$373:DD$432,DD$373:DD$432,0),""),ROW(DD$373:DD$432)-373)&gt;1,ROW(DD$373:DD$432)-373,""),ROW(A7))),"")</f>
        <v/>
      </c>
      <c r="DF379" s="7" t="str">
        <f t="array" ref="DF379">IF(DE379="","",MIN(IF(CZ$373:CZ$432=$DE379,DB$373:DB$432,"")))</f>
        <v/>
      </c>
      <c r="DG379" s="7" t="str">
        <f t="array" ref="DG379">IF(DE379="","",MIN(IF(CZ$373:CZ$432=$DE379,DC$373:DC$432,"")))</f>
        <v/>
      </c>
      <c r="DH379" s="7" t="str">
        <f>IF(ISNA(VLOOKUP(DD379,'JOURNÉE 1'!$C$184:$AC$213,24,FALSE)),"",VLOOKUP(DD379,'JOURNÉE 1'!$C$184:$AC$213,24,FALSE))</f>
        <v/>
      </c>
      <c r="DI379" s="7" t="str">
        <f>IF(ISNA(VLOOKUP(DD379,'JOURNÉE 1'!$C$184:$AP$213,35,FALSE)),"",VLOOKUP(DD379,'JOURNÉE 1'!$C$184:$AP$213,35,FALSE))</f>
        <v/>
      </c>
      <c r="DJ379" s="7" t="str">
        <f t="shared" si="114"/>
        <v>49300.12.0024</v>
      </c>
      <c r="DK379" s="7" t="str">
        <f t="shared" si="115"/>
        <v/>
      </c>
      <c r="DL379" s="7" t="str">
        <f t="shared" si="116"/>
        <v/>
      </c>
      <c r="DM379" s="468" t="str">
        <f t="shared" si="117"/>
        <v/>
      </c>
      <c r="DN379" s="7" t="str">
        <f t="shared" si="118"/>
        <v/>
      </c>
      <c r="DO379" s="7"/>
      <c r="DP379" s="7"/>
      <c r="DQ379" s="7"/>
      <c r="DR379" s="11"/>
      <c r="DS379" s="475"/>
      <c r="DT379" s="7"/>
      <c r="DU379" s="7"/>
      <c r="DV379" s="7" t="str">
        <f>IF(DT379="","",IF(DT379=0,"",IF(DT379="AB","",RANK(DT379,$DT$9:$DT$151,1)+COUNTIF($DT$9:DT379,DT379)-1)))</f>
        <v/>
      </c>
      <c r="DW379" s="7"/>
      <c r="DX379" s="7"/>
      <c r="DY379" s="7"/>
      <c r="DZ379" s="7"/>
      <c r="EA379" s="7" t="str">
        <f>IF(DY379="","",IF(DY379=0,"",IF(DY379="AB","",RANK(DY379,$DY$9:$DY$151,1)+COUNTIF($DY$9:DY379,DY379)-1)))</f>
        <v/>
      </c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</row>
    <row r="380" spans="29:163" ht="15.75" customHeight="1" x14ac:dyDescent="0.4">
      <c r="AC380" s="83" t="str">
        <f t="shared" si="122"/>
        <v/>
      </c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882"/>
      <c r="AU380" s="11"/>
      <c r="AV380" s="11"/>
      <c r="AW380" s="11"/>
      <c r="AX380" s="11"/>
      <c r="AY380" s="11"/>
      <c r="AZ380" s="11"/>
      <c r="BA380" s="11"/>
      <c r="BB380" s="11"/>
      <c r="BC380" s="882"/>
      <c r="BD380" s="882"/>
      <c r="BE380" s="11"/>
      <c r="BF380" s="11"/>
      <c r="BG380" s="11"/>
      <c r="BH380" s="7"/>
      <c r="BI380" s="7"/>
      <c r="BJ380" s="7"/>
      <c r="BK380" s="7"/>
      <c r="BL380" s="11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475" t="str">
        <f>IF('JOURNÉE 1'!C380=0,"",'JOURNÉE 1'!C380)</f>
        <v/>
      </c>
      <c r="BZ380" s="7">
        <v>372</v>
      </c>
      <c r="CA380" s="1445" t="s">
        <v>976</v>
      </c>
      <c r="CB380" s="1446">
        <v>19</v>
      </c>
      <c r="CC380" s="1447" t="s">
        <v>977</v>
      </c>
      <c r="CD380" s="17" t="s">
        <v>338</v>
      </c>
      <c r="CE380" s="882" t="str">
        <f t="shared" si="121"/>
        <v>MAX2</v>
      </c>
      <c r="CF380" s="878" t="s">
        <v>960</v>
      </c>
      <c r="CG380" s="7"/>
      <c r="CH380" s="94"/>
      <c r="CI380" s="1301">
        <f>IF(ISNA(VLOOKUP(CA380,'JOURNÉE 1'!$C$10:$AC$257,27,FALSE)),"",VLOOKUP(CA380,'JOURNÉE 1'!$C$10:$AC$257,27,FALSE))</f>
        <v>83</v>
      </c>
      <c r="CJ380" s="465" t="str">
        <f>IF(ISNA(VLOOKUP(CA380,'JOURNÉE 2'!$C$10:$V$259,20,FALSE)),"",VLOOKUP(CA380,'JOURNÉE 2'!$C$10:$V$259,20,FALSE))</f>
        <v/>
      </c>
      <c r="CK380" s="1263">
        <f t="shared" si="113"/>
        <v>83</v>
      </c>
      <c r="CL380" s="1266" t="s">
        <v>2029</v>
      </c>
      <c r="CM380" s="476">
        <v>81</v>
      </c>
      <c r="CN380" s="476">
        <v>82</v>
      </c>
      <c r="CO380" s="476">
        <v>83</v>
      </c>
      <c r="CP380" s="476"/>
      <c r="CQ380" s="476"/>
      <c r="CR380" s="476"/>
      <c r="CS380" s="476"/>
      <c r="CT380" s="476"/>
      <c r="CU380" s="477"/>
      <c r="CV380" s="476"/>
      <c r="CW380" s="1270"/>
      <c r="CX380" s="11"/>
      <c r="CY380" s="1551"/>
      <c r="CZ380" s="7" t="str">
        <f>IF('JOURNÉE 1'!C191="","",'JOURNÉE 1'!C191)</f>
        <v>49300.18.0026</v>
      </c>
      <c r="DA380" s="7" t="str">
        <f t="shared" si="84"/>
        <v>49300.18.0026-J2</v>
      </c>
      <c r="DB380" s="7">
        <f>IF('JOURNÉE 1'!AC191="","",'JOURNÉE 1'!AC191)</f>
        <v>97</v>
      </c>
      <c r="DC380" s="7">
        <f>IF('JOURNÉE 1'!AP191=0,"",'JOURNÉE 1'!AP191)</f>
        <v>76.2</v>
      </c>
      <c r="DD380" s="17" t="str">
        <f>IF(ISNA(VLOOKUP(BY190,'JOURNÉE 2'!$C$184:$AJ$213,1,FALSE)),"",VLOOKUP(BY190,'JOURNÉE 2'!$C$184:$AJ$213,1,FALSE))</f>
        <v>49300.18.0026</v>
      </c>
      <c r="DE380" s="7" t="str" cm="1">
        <f t="array" ref="DE380">IFERROR(INDEX(DD$373:DD$402,SMALL(IF(FREQUENCY(IF(DD$373:DD$432&lt;&gt;"",MATCH(DD$373:DD$432,DD$373:DD$432,0),""),ROW(DD$373:DD$432)-373)&gt;1,ROW(DD$373:DD$432)-373,""),ROW(A8))),"")</f>
        <v/>
      </c>
      <c r="DF380" s="7" t="str">
        <f t="array" ref="DF380">IF(DE380="","",MIN(IF(CZ$373:CZ$432=$DE380,DB$373:DB$432,"")))</f>
        <v/>
      </c>
      <c r="DG380" s="7" t="str">
        <f t="array" ref="DG380">IF(DE380="","",MIN(IF(CZ$373:CZ$432=$DE380,DC$373:DC$432,"")))</f>
        <v/>
      </c>
      <c r="DH380" s="7">
        <f>IF(ISNA(VLOOKUP(DD380,'JOURNÉE 1'!$C$184:$AC$213,24,FALSE)),"",VLOOKUP(DD380,'JOURNÉE 1'!$C$184:$AC$213,24,FALSE))</f>
        <v>0</v>
      </c>
      <c r="DI380" s="7">
        <f>IF(ISNA(VLOOKUP(DD380,'JOURNÉE 1'!$C$184:$AP$213,35,FALSE)),"",VLOOKUP(DD380,'JOURNÉE 1'!$C$184:$AP$213,35,FALSE))</f>
        <v>0</v>
      </c>
      <c r="DJ380" s="7" t="str">
        <f t="shared" si="114"/>
        <v/>
      </c>
      <c r="DK380" s="7" t="str">
        <f t="shared" si="115"/>
        <v/>
      </c>
      <c r="DL380" s="7" t="str">
        <f t="shared" si="116"/>
        <v/>
      </c>
      <c r="DM380" s="468" t="str">
        <f t="shared" si="117"/>
        <v/>
      </c>
      <c r="DN380" s="7" t="str">
        <f t="shared" si="118"/>
        <v/>
      </c>
      <c r="DO380" s="7"/>
      <c r="DP380" s="7"/>
      <c r="DQ380" s="7"/>
      <c r="DR380" s="11"/>
      <c r="DS380" s="475"/>
      <c r="DT380" s="7"/>
      <c r="DU380" s="7"/>
      <c r="DV380" s="7" t="str">
        <f>IF(DT380="","",IF(DT380=0,"",IF(DT380="AB","",RANK(DT380,$DT$9:$DT$151,1)+COUNTIF($DT$9:DT380,DT380)-1)))</f>
        <v/>
      </c>
      <c r="DW380" s="7"/>
      <c r="DX380" s="7"/>
      <c r="DY380" s="7"/>
      <c r="DZ380" s="7"/>
      <c r="EA380" s="7" t="str">
        <f>IF(DY380="","",IF(DY380=0,"",IF(DY380="AB","",RANK(DY380,$DY$9:$DY$151,1)+COUNTIF($DY$9:DY380,DY380)-1)))</f>
        <v/>
      </c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</row>
    <row r="381" spans="29:163" ht="15.75" customHeight="1" x14ac:dyDescent="0.4">
      <c r="AC381" s="83" t="str">
        <f t="shared" si="122"/>
        <v/>
      </c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882"/>
      <c r="AU381" s="11"/>
      <c r="AV381" s="11"/>
      <c r="AW381" s="11"/>
      <c r="AX381" s="11"/>
      <c r="AY381" s="11"/>
      <c r="AZ381" s="11"/>
      <c r="BA381" s="11"/>
      <c r="BB381" s="11"/>
      <c r="BC381" s="882"/>
      <c r="BD381" s="882"/>
      <c r="BE381" s="11"/>
      <c r="BF381" s="11"/>
      <c r="BG381" s="11"/>
      <c r="BH381" s="7"/>
      <c r="BI381" s="7"/>
      <c r="BJ381" s="7"/>
      <c r="BK381" s="7"/>
      <c r="BL381" s="11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475" t="str">
        <f>IF('JOURNÉE 1'!C381=0,"",'JOURNÉE 1'!C381)</f>
        <v/>
      </c>
      <c r="BZ381" s="7">
        <v>373</v>
      </c>
      <c r="CA381" s="1445" t="s">
        <v>978</v>
      </c>
      <c r="CB381" s="1446">
        <v>7.3</v>
      </c>
      <c r="CC381" s="1447" t="s">
        <v>979</v>
      </c>
      <c r="CD381" s="17" t="s">
        <v>338</v>
      </c>
      <c r="CE381" s="882" t="str">
        <f t="shared" si="121"/>
        <v>MAX1</v>
      </c>
      <c r="CF381" s="878" t="s">
        <v>962</v>
      </c>
      <c r="CG381" s="7"/>
      <c r="CH381" s="94"/>
      <c r="CI381" s="1301">
        <f>IF(ISNA(VLOOKUP(CA381,'JOURNÉE 1'!$C$10:$AC$257,27,FALSE)),"",VLOOKUP(CA381,'JOURNÉE 1'!$C$10:$AC$257,27,FALSE))</f>
        <v>74</v>
      </c>
      <c r="CJ381" s="465" t="str">
        <f>IF(ISNA(VLOOKUP(CA381,'JOURNÉE 2'!$C$10:$V$259,20,FALSE)),"",VLOOKUP(CA381,'JOURNÉE 2'!$C$10:$V$259,20,FALSE))</f>
        <v/>
      </c>
      <c r="CK381" s="1263">
        <f t="shared" si="113"/>
        <v>74</v>
      </c>
      <c r="CL381" s="1266">
        <v>81</v>
      </c>
      <c r="CM381" s="476">
        <v>78</v>
      </c>
      <c r="CN381" s="476">
        <v>85</v>
      </c>
      <c r="CO381" s="476">
        <v>74</v>
      </c>
      <c r="CP381" s="476"/>
      <c r="CQ381" s="476"/>
      <c r="CR381" s="476"/>
      <c r="CS381" s="476"/>
      <c r="CT381" s="476"/>
      <c r="CU381" s="477"/>
      <c r="CV381" s="476"/>
      <c r="CW381" s="1270"/>
      <c r="CX381" s="11"/>
      <c r="CY381" s="1551"/>
      <c r="CZ381" s="7" t="str">
        <f>IF('JOURNÉE 1'!C192="","",'JOURNÉE 1'!C192)</f>
        <v>49120.18.0018</v>
      </c>
      <c r="DA381" s="7" t="str">
        <f t="shared" si="84"/>
        <v>49120.18.0018-J2</v>
      </c>
      <c r="DB381" s="7">
        <f>IF('JOURNÉE 1'!AC192="","",'JOURNÉE 1'!AC192)</f>
        <v>77</v>
      </c>
      <c r="DC381" s="7">
        <f>IF('JOURNÉE 1'!AP192=0,"",'JOURNÉE 1'!AP192)</f>
        <v>66.5</v>
      </c>
      <c r="DD381" s="17" t="str">
        <f>IF(ISNA(VLOOKUP(BY191,'JOURNÉE 2'!$C$184:$AJ$213,1,FALSE)),"",VLOOKUP(BY191,'JOURNÉE 2'!$C$184:$AJ$213,1,FALSE))</f>
        <v/>
      </c>
      <c r="DE381" s="7" t="str" cm="1">
        <f t="array" ref="DE381">IFERROR(INDEX(DD$373:DD$402,SMALL(IF(FREQUENCY(IF(DD$373:DD$432&lt;&gt;"",MATCH(DD$373:DD$432,DD$373:DD$432,0),""),ROW(DD$373:DD$432)-373)&gt;1,ROW(DD$373:DD$432)-373,""),ROW(A9))),"")</f>
        <v/>
      </c>
      <c r="DF381" s="7" t="str">
        <f t="array" ref="DF381">IF(DE381="","",MIN(IF(CZ$373:CZ$432=$DE381,DB$373:DB$432,"")))</f>
        <v/>
      </c>
      <c r="DG381" s="7" t="str">
        <f t="array" ref="DG381">IF(DE381="","",MIN(IF(CZ$373:CZ$432=$DE381,DC$373:DC$432,"")))</f>
        <v/>
      </c>
      <c r="DH381" s="7" t="str">
        <f>IF(ISNA(VLOOKUP(DD381,'JOURNÉE 1'!$C$184:$AC$213,24,FALSE)),"",VLOOKUP(DD381,'JOURNÉE 1'!$C$184:$AC$213,24,FALSE))</f>
        <v/>
      </c>
      <c r="DI381" s="7" t="str">
        <f>IF(ISNA(VLOOKUP(DD381,'JOURNÉE 1'!$C$184:$AP$213,35,FALSE)),"",VLOOKUP(DD381,'JOURNÉE 1'!$C$184:$AP$213,35,FALSE))</f>
        <v/>
      </c>
      <c r="DJ381" s="7" t="str">
        <f t="shared" si="114"/>
        <v>49120.18.0018</v>
      </c>
      <c r="DK381" s="7">
        <f t="shared" si="115"/>
        <v>77</v>
      </c>
      <c r="DL381" s="7" t="str">
        <f t="shared" si="116"/>
        <v/>
      </c>
      <c r="DM381" s="468">
        <f t="shared" si="117"/>
        <v>66.5</v>
      </c>
      <c r="DN381" s="7" t="str">
        <f t="shared" si="118"/>
        <v/>
      </c>
      <c r="DO381" s="7"/>
      <c r="DP381" s="7"/>
      <c r="DQ381" s="7"/>
      <c r="DR381" s="11" t="s">
        <v>980</v>
      </c>
      <c r="DS381" s="475"/>
      <c r="DT381" s="7"/>
      <c r="DU381" s="7"/>
      <c r="DV381" s="7" t="str">
        <f>IF(DT381="","",IF(DT381=0,"",IF(DT381="AB","",RANK(DT381,$DT$9:$DT$151,1)+COUNTIF($DT$9:DT381,DT381)-1)))</f>
        <v/>
      </c>
      <c r="DW381" s="7"/>
      <c r="DX381" s="7"/>
      <c r="DY381" s="7"/>
      <c r="DZ381" s="7"/>
      <c r="EA381" s="7" t="str">
        <f>IF(DY381="","",IF(DY381=0,"",IF(DY381="AB","",RANK(DY381,$DY$9:$DY$151,1)+COUNTIF($DY$9:DY381,DY381)-1)))</f>
        <v/>
      </c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</row>
    <row r="382" spans="29:163" ht="15.75" customHeight="1" x14ac:dyDescent="0.4">
      <c r="AC382" s="83" t="str">
        <f t="shared" si="122"/>
        <v/>
      </c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882"/>
      <c r="AU382" s="11"/>
      <c r="AV382" s="11"/>
      <c r="AW382" s="11"/>
      <c r="AX382" s="11"/>
      <c r="AY382" s="11"/>
      <c r="AZ382" s="11"/>
      <c r="BA382" s="11"/>
      <c r="BB382" s="11"/>
      <c r="BC382" s="882"/>
      <c r="BD382" s="882"/>
      <c r="BE382" s="11"/>
      <c r="BF382" s="11"/>
      <c r="BG382" s="11"/>
      <c r="BH382" s="7"/>
      <c r="BI382" s="7"/>
      <c r="BJ382" s="7"/>
      <c r="BK382" s="7"/>
      <c r="BL382" s="11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475" t="str">
        <f>IF('JOURNÉE 1'!C382=0,"",'JOURNÉE 1'!C382)</f>
        <v/>
      </c>
      <c r="BZ382" s="7">
        <v>374</v>
      </c>
      <c r="CA382" s="1445" t="s">
        <v>981</v>
      </c>
      <c r="CB382" s="1446">
        <v>6</v>
      </c>
      <c r="CC382" s="1447" t="s">
        <v>982</v>
      </c>
      <c r="CD382" s="17" t="s">
        <v>338</v>
      </c>
      <c r="CE382" s="882" t="str">
        <f t="shared" si="121"/>
        <v>MAX1</v>
      </c>
      <c r="CF382" s="878" t="s">
        <v>169</v>
      </c>
      <c r="CG382" s="7"/>
      <c r="CH382" s="94"/>
      <c r="CI382" s="1301" t="str">
        <f>IF(ISNA(VLOOKUP(CA382,'JOURNÉE 1'!$C$10:$AC$257,27,FALSE)),"",VLOOKUP(CA382,'JOURNÉE 1'!$C$10:$AC$257,27,FALSE))</f>
        <v/>
      </c>
      <c r="CJ382" s="465" t="str">
        <f>IF(ISNA(VLOOKUP(CA382,'JOURNÉE 2'!$C$10:$V$259,20,FALSE)),"",VLOOKUP(CA382,'JOURNÉE 2'!$C$10:$V$259,20,FALSE))</f>
        <v/>
      </c>
      <c r="CK382" s="1263" t="str">
        <f t="shared" si="113"/>
        <v/>
      </c>
      <c r="CL382" s="1266" t="s">
        <v>2029</v>
      </c>
      <c r="CM382" s="476" t="s">
        <v>2029</v>
      </c>
      <c r="CN382" s="476" t="s">
        <v>2029</v>
      </c>
      <c r="CO382" s="476" t="s">
        <v>2029</v>
      </c>
      <c r="CP382" s="476"/>
      <c r="CQ382" s="476"/>
      <c r="CR382" s="476"/>
      <c r="CS382" s="476"/>
      <c r="CT382" s="476"/>
      <c r="CU382" s="477"/>
      <c r="CV382" s="476"/>
      <c r="CW382" s="1270"/>
      <c r="CX382" s="11"/>
      <c r="CY382" s="1551"/>
      <c r="CZ382" s="7" t="str">
        <f>IF('JOURNÉE 1'!C193="","",'JOURNÉE 1'!C193)</f>
        <v>44240.96.016</v>
      </c>
      <c r="DA382" s="7" t="str">
        <f t="shared" si="84"/>
        <v>44240.96.016-J2</v>
      </c>
      <c r="DB382" s="7" t="str">
        <f>IF('JOURNÉE 1'!AC193="","",'JOURNÉE 1'!AC193)</f>
        <v/>
      </c>
      <c r="DC382" s="7" t="str">
        <f>IF('JOURNÉE 1'!AP193=0,"",'JOURNÉE 1'!AP193)</f>
        <v/>
      </c>
      <c r="DD382" s="17" t="str">
        <f>IF(ISNA(VLOOKUP(BY192,'JOURNÉE 2'!$C$184:$AJ$213,1,FALSE)),"",VLOOKUP(BY192,'JOURNÉE 2'!$C$184:$AJ$213,1,FALSE))</f>
        <v>44240.96.016</v>
      </c>
      <c r="DE382" s="7" t="str" cm="1">
        <f t="array" ref="DE382">IFERROR(INDEX(DD$373:DD$402,SMALL(IF(FREQUENCY(IF(DD$373:DD$432&lt;&gt;"",MATCH(DD$373:DD$432,DD$373:DD$432,0),""),ROW(DD$373:DD$432)-373)&gt;1,ROW(DD$373:DD$432)-373,""),ROW(A10))),"")</f>
        <v/>
      </c>
      <c r="DF382" s="7" t="str">
        <f t="array" ref="DF382">IF(DE382="","",MIN(IF(CZ$373:CZ$432=$DE382,DB$373:DB$432,"")))</f>
        <v/>
      </c>
      <c r="DG382" s="7" t="str">
        <f t="array" ref="DG382">IF(DE382="","",MIN(IF(CZ$373:CZ$432=$DE382,DC$373:DC$432,"")))</f>
        <v/>
      </c>
      <c r="DH382" s="7">
        <f>IF(ISNA(VLOOKUP(DD382,'JOURNÉE 1'!$C$184:$AC$213,24,FALSE)),"",VLOOKUP(DD382,'JOURNÉE 1'!$C$184:$AC$213,24,FALSE))</f>
        <v>0</v>
      </c>
      <c r="DI382" s="7">
        <f>IF(ISNA(VLOOKUP(DD382,'JOURNÉE 1'!$C$184:$AP$213,35,FALSE)),"",VLOOKUP(DD382,'JOURNÉE 1'!$C$184:$AP$213,35,FALSE))</f>
        <v>0</v>
      </c>
      <c r="DJ382" s="7" t="str">
        <f t="shared" si="114"/>
        <v/>
      </c>
      <c r="DK382" s="7" t="str">
        <f t="shared" si="115"/>
        <v/>
      </c>
      <c r="DL382" s="7" t="str">
        <f t="shared" si="116"/>
        <v/>
      </c>
      <c r="DM382" s="468" t="str">
        <f t="shared" si="117"/>
        <v/>
      </c>
      <c r="DN382" s="7" t="str">
        <f t="shared" si="118"/>
        <v/>
      </c>
      <c r="DO382" s="7"/>
      <c r="DP382" s="7"/>
      <c r="DQ382" s="7"/>
      <c r="DR382" s="11"/>
      <c r="DS382" s="475"/>
      <c r="DT382" s="7"/>
      <c r="DU382" s="7"/>
      <c r="DV382" s="7" t="str">
        <f>IF(DT382="","",IF(DT382=0,"",IF(DT382="AB","",RANK(DT382,$DT$9:$DT$151,1)+COUNTIF($DT$9:DT382,DT382)-1)))</f>
        <v/>
      </c>
      <c r="DW382" s="7"/>
      <c r="DX382" s="7"/>
      <c r="DY382" s="7"/>
      <c r="DZ382" s="7"/>
      <c r="EA382" s="7" t="str">
        <f>IF(DY382="","",IF(DY382=0,"",IF(DY382="AB","",RANK(DY382,$DY$9:$DY$151,1)+COUNTIF($DY$9:DY382,DY382)-1)))</f>
        <v/>
      </c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</row>
    <row r="383" spans="29:163" ht="15.75" customHeight="1" x14ac:dyDescent="0.4">
      <c r="AC383" s="83" t="str">
        <f t="shared" si="122"/>
        <v/>
      </c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882"/>
      <c r="AU383" s="11"/>
      <c r="AV383" s="11"/>
      <c r="AW383" s="11"/>
      <c r="AX383" s="11"/>
      <c r="AY383" s="11"/>
      <c r="AZ383" s="11"/>
      <c r="BA383" s="11"/>
      <c r="BB383" s="11"/>
      <c r="BC383" s="882"/>
      <c r="BD383" s="882"/>
      <c r="BE383" s="11"/>
      <c r="BF383" s="11"/>
      <c r="BG383" s="11"/>
      <c r="BH383" s="7"/>
      <c r="BI383" s="7"/>
      <c r="BJ383" s="7"/>
      <c r="BK383" s="7"/>
      <c r="BL383" s="11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475" t="str">
        <f>IF('JOURNÉE 1'!C383=0,"",'JOURNÉE 1'!C383)</f>
        <v/>
      </c>
      <c r="BZ383" s="7">
        <v>375</v>
      </c>
      <c r="CA383" s="1445" t="s">
        <v>985</v>
      </c>
      <c r="CB383" s="1446">
        <v>7.9</v>
      </c>
      <c r="CC383" s="1447" t="s">
        <v>986</v>
      </c>
      <c r="CD383" s="17" t="s">
        <v>984</v>
      </c>
      <c r="CE383" s="882" t="str">
        <f t="shared" si="121"/>
        <v>MAX1</v>
      </c>
      <c r="CF383" s="878" t="s">
        <v>966</v>
      </c>
      <c r="CG383" s="7"/>
      <c r="CH383" s="94"/>
      <c r="CI383" s="1301" t="str">
        <f>IF(ISNA(VLOOKUP(CA383,'JOURNÉE 1'!$C$10:$AC$257,27,FALSE)),"",VLOOKUP(CA383,'JOURNÉE 1'!$C$10:$AC$257,27,FALSE))</f>
        <v/>
      </c>
      <c r="CJ383" s="465" t="str">
        <f>IF(ISNA(VLOOKUP(CA383,'JOURNÉE 2'!$C$10:$V$259,20,FALSE)),"",VLOOKUP(CA383,'JOURNÉE 2'!$C$10:$V$259,20,FALSE))</f>
        <v/>
      </c>
      <c r="CK383" s="1263" t="str">
        <f t="shared" si="113"/>
        <v/>
      </c>
      <c r="CL383" s="1266">
        <v>70</v>
      </c>
      <c r="CM383" s="476">
        <v>93</v>
      </c>
      <c r="CN383" s="476">
        <v>80</v>
      </c>
      <c r="CO383" s="476" t="s">
        <v>2029</v>
      </c>
      <c r="CP383" s="476"/>
      <c r="CQ383" s="476"/>
      <c r="CR383" s="476"/>
      <c r="CS383" s="476"/>
      <c r="CT383" s="476"/>
      <c r="CU383" s="477"/>
      <c r="CV383" s="476"/>
      <c r="CW383" s="1270"/>
      <c r="CX383" s="11"/>
      <c r="CY383" s="1551"/>
      <c r="CZ383" s="7" t="str">
        <f>IF('JOURNÉE 1'!C194="","",'JOURNÉE 1'!C194)</f>
        <v/>
      </c>
      <c r="DA383" s="7" t="str">
        <f t="shared" si="84"/>
        <v/>
      </c>
      <c r="DB383" s="7" t="str">
        <f>IF('JOURNÉE 1'!AC194="","",'JOURNÉE 1'!AC194)</f>
        <v/>
      </c>
      <c r="DC383" s="7" t="str">
        <f>IF('JOURNÉE 1'!AP194=0,"",'JOURNÉE 1'!AP194)</f>
        <v/>
      </c>
      <c r="DD383" s="17" t="str">
        <f>IF(ISNA(VLOOKUP(BY193,'JOURNÉE 2'!$C$184:$AJ$213,1,FALSE)),"",VLOOKUP(BY193,'JOURNÉE 2'!$C$184:$AJ$213,1,FALSE))</f>
        <v/>
      </c>
      <c r="DE383" s="7" t="str" cm="1">
        <f t="array" ref="DE383">IFERROR(INDEX(DD$373:DD$402,SMALL(IF(FREQUENCY(IF(DD$373:DD$432&lt;&gt;"",MATCH(DD$373:DD$432,DD$373:DD$432,0),""),ROW(DD$373:DD$432)-373)&gt;1,ROW(DD$373:DD$432)-373,""),ROW(A11))),"")</f>
        <v/>
      </c>
      <c r="DF383" s="7" t="str">
        <f t="array" ref="DF383">IF(DE383="","",MIN(IF(CZ$373:CZ$432=$DE383,DB$373:DB$432,"")))</f>
        <v/>
      </c>
      <c r="DG383" s="7" t="str">
        <f t="array" ref="DG383">IF(DE383="","",MIN(IF(CZ$373:CZ$432=$DE383,DC$373:DC$432,"")))</f>
        <v/>
      </c>
      <c r="DH383" s="7" t="str">
        <f>IF(ISNA(VLOOKUP(DD383,'JOURNÉE 1'!$C$184:$AC$213,24,FALSE)),"",VLOOKUP(DD383,'JOURNÉE 1'!$C$184:$AC$213,24,FALSE))</f>
        <v/>
      </c>
      <c r="DI383" s="7" t="str">
        <f>IF(ISNA(VLOOKUP(DD383,'JOURNÉE 1'!$C$184:$AP$213,35,FALSE)),"",VLOOKUP(DD383,'JOURNÉE 1'!$C$184:$AP$213,35,FALSE))</f>
        <v/>
      </c>
      <c r="DJ383" s="7" t="str">
        <f t="shared" si="114"/>
        <v/>
      </c>
      <c r="DK383" s="7" t="str">
        <f t="shared" si="115"/>
        <v/>
      </c>
      <c r="DL383" s="7" t="str">
        <f t="shared" si="116"/>
        <v/>
      </c>
      <c r="DM383" s="468" t="str">
        <f t="shared" si="117"/>
        <v/>
      </c>
      <c r="DN383" s="7" t="str">
        <f t="shared" si="118"/>
        <v/>
      </c>
      <c r="DO383" s="7"/>
      <c r="DP383" s="7"/>
      <c r="DQ383" s="7"/>
      <c r="DR383" s="11"/>
      <c r="DS383" s="475"/>
      <c r="DT383" s="7"/>
      <c r="DU383" s="7"/>
      <c r="DV383" s="7" t="str">
        <f>IF(DT383="","",IF(DT383=0,"",IF(DT383="AB","",RANK(DT383,$DT$9:$DT$151,1)+COUNTIF($DT$9:DT383,DT383)-1)))</f>
        <v/>
      </c>
      <c r="DW383" s="7"/>
      <c r="DX383" s="7"/>
      <c r="DY383" s="7"/>
      <c r="DZ383" s="7"/>
      <c r="EA383" s="7" t="str">
        <f>IF(DY383="","",IF(DY383=0,"",IF(DY383="AB","",RANK(DY383,$DY$9:$DY$151,1)+COUNTIF($DY$9:DY383,DY383)-1)))</f>
        <v/>
      </c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</row>
    <row r="384" spans="29:163" ht="15.75" customHeight="1" x14ac:dyDescent="0.4">
      <c r="AC384" s="83" t="str">
        <f t="shared" si="122"/>
        <v/>
      </c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882"/>
      <c r="AU384" s="11"/>
      <c r="AV384" s="11"/>
      <c r="AW384" s="11"/>
      <c r="AX384" s="11"/>
      <c r="AY384" s="11"/>
      <c r="AZ384" s="11"/>
      <c r="BA384" s="11"/>
      <c r="BB384" s="11"/>
      <c r="BC384" s="882"/>
      <c r="BD384" s="882"/>
      <c r="BE384" s="11"/>
      <c r="BF384" s="11"/>
      <c r="BG384" s="11"/>
      <c r="BH384" s="7"/>
      <c r="BI384" s="7"/>
      <c r="BJ384" s="7"/>
      <c r="BK384" s="7"/>
      <c r="BL384" s="11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475" t="str">
        <f>IF('JOURNÉE 1'!C384=0,"",'JOURNÉE 1'!C384)</f>
        <v/>
      </c>
      <c r="BZ384" s="7">
        <v>376</v>
      </c>
      <c r="CA384" s="1445" t="s">
        <v>987</v>
      </c>
      <c r="CB384" s="1446">
        <v>13.3</v>
      </c>
      <c r="CC384" s="1447" t="s">
        <v>988</v>
      </c>
      <c r="CD384" s="17" t="s">
        <v>984</v>
      </c>
      <c r="CE384" s="882" t="str">
        <f t="shared" si="121"/>
        <v>MAX2</v>
      </c>
      <c r="CF384" s="878" t="s">
        <v>968</v>
      </c>
      <c r="CG384" s="7"/>
      <c r="CH384" s="94"/>
      <c r="CI384" s="1301" t="str">
        <f>IF(ISNA(VLOOKUP(CA384,'JOURNÉE 1'!$C$10:$AC$257,27,FALSE)),"",VLOOKUP(CA384,'JOURNÉE 1'!$C$10:$AC$257,27,FALSE))</f>
        <v/>
      </c>
      <c r="CJ384" s="465" t="str">
        <f>IF(ISNA(VLOOKUP(CA384,'JOURNÉE 2'!$C$10:$V$259,20,FALSE)),"",VLOOKUP(CA384,'JOURNÉE 2'!$C$10:$V$259,20,FALSE))</f>
        <v/>
      </c>
      <c r="CK384" s="1263" t="str">
        <f t="shared" si="113"/>
        <v/>
      </c>
      <c r="CL384" s="1266">
        <v>76</v>
      </c>
      <c r="CM384" s="476">
        <v>87</v>
      </c>
      <c r="CN384" s="476">
        <v>85</v>
      </c>
      <c r="CO384" s="476" t="s">
        <v>2029</v>
      </c>
      <c r="CP384" s="476"/>
      <c r="CQ384" s="476"/>
      <c r="CR384" s="476"/>
      <c r="CS384" s="476"/>
      <c r="CT384" s="476"/>
      <c r="CU384" s="477"/>
      <c r="CV384" s="476"/>
      <c r="CW384" s="1270"/>
      <c r="CX384" s="11"/>
      <c r="CY384" s="1551"/>
      <c r="CZ384" s="7" t="str">
        <f>IF('JOURNÉE 1'!C195="","",'JOURNÉE 1'!C195)</f>
        <v/>
      </c>
      <c r="DA384" s="7" t="str">
        <f t="shared" si="84"/>
        <v/>
      </c>
      <c r="DB384" s="7" t="str">
        <f>IF('JOURNÉE 1'!AC195="","",'JOURNÉE 1'!AC195)</f>
        <v/>
      </c>
      <c r="DC384" s="7" t="str">
        <f>IF('JOURNÉE 1'!AP195=0,"",'JOURNÉE 1'!AP195)</f>
        <v/>
      </c>
      <c r="DD384" s="17" t="str">
        <f>IF(ISNA(VLOOKUP(BY194,'JOURNÉE 2'!$C$184:$AJ$213,1,FALSE)),"",VLOOKUP(BY194,'JOURNÉE 2'!$C$184:$AJ$213,1,FALSE))</f>
        <v/>
      </c>
      <c r="DE384" s="7" t="str" cm="1">
        <f t="array" ref="DE384">IFERROR(INDEX(DD$373:DD$402,SMALL(IF(FREQUENCY(IF(DD$373:DD$432&lt;&gt;"",MATCH(DD$373:DD$432,DD$373:DD$432,0),""),ROW(DD$373:DD$432)-373)&gt;1,ROW(DD$373:DD$432)-373,""),ROW(A12))),"")</f>
        <v/>
      </c>
      <c r="DF384" s="7" t="str">
        <f t="array" ref="DF384">IF(DE384="","",MIN(IF(CZ$373:CZ$432=$DE384,DB$373:DB$432,"")))</f>
        <v/>
      </c>
      <c r="DG384" s="7" t="str">
        <f t="array" ref="DG384">IF(DE384="","",MIN(IF(CZ$373:CZ$432=$DE384,DC$373:DC$432,"")))</f>
        <v/>
      </c>
      <c r="DH384" s="7" t="str">
        <f>IF(ISNA(VLOOKUP(DD384,'JOURNÉE 1'!$C$184:$AC$213,24,FALSE)),"",VLOOKUP(DD384,'JOURNÉE 1'!$C$184:$AC$213,24,FALSE))</f>
        <v/>
      </c>
      <c r="DI384" s="7" t="str">
        <f>IF(ISNA(VLOOKUP(DD384,'JOURNÉE 1'!$C$184:$AP$213,35,FALSE)),"",VLOOKUP(DD384,'JOURNÉE 1'!$C$184:$AP$213,35,FALSE))</f>
        <v/>
      </c>
      <c r="DJ384" s="7" t="str">
        <f t="shared" si="114"/>
        <v/>
      </c>
      <c r="DK384" s="7" t="str">
        <f t="shared" si="115"/>
        <v/>
      </c>
      <c r="DL384" s="7" t="str">
        <f t="shared" si="116"/>
        <v/>
      </c>
      <c r="DM384" s="468" t="str">
        <f t="shared" si="117"/>
        <v/>
      </c>
      <c r="DN384" s="7" t="str">
        <f t="shared" si="118"/>
        <v/>
      </c>
      <c r="DO384" s="7"/>
      <c r="DP384" s="7"/>
      <c r="DQ384" s="7"/>
      <c r="DR384" s="11"/>
      <c r="DS384" s="475"/>
      <c r="DT384" s="7"/>
      <c r="DU384" s="7"/>
      <c r="DV384" s="7" t="str">
        <f>IF(DT384="","",IF(DT384=0,"",IF(DT384="AB","",RANK(DT384,$DT$9:$DT$151,1)+COUNTIF($DT$9:DT384,DT384)-1)))</f>
        <v/>
      </c>
      <c r="DW384" s="7"/>
      <c r="DX384" s="7"/>
      <c r="DY384" s="7"/>
      <c r="DZ384" s="7"/>
      <c r="EA384" s="7" t="str">
        <f>IF(DY384="","",IF(DY384=0,"",IF(DY384="AB","",RANK(DY384,$DY$9:$DY$151,1)+COUNTIF($DY$9:DY384,DY384)-1)))</f>
        <v/>
      </c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</row>
    <row r="385" spans="29:163" ht="15.75" customHeight="1" x14ac:dyDescent="0.4">
      <c r="AC385" s="83" t="str">
        <f t="shared" si="122"/>
        <v/>
      </c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882"/>
      <c r="AU385" s="11"/>
      <c r="AV385" s="11"/>
      <c r="AW385" s="11"/>
      <c r="AX385" s="11"/>
      <c r="AY385" s="11"/>
      <c r="AZ385" s="11"/>
      <c r="BA385" s="11"/>
      <c r="BB385" s="11"/>
      <c r="BC385" s="882"/>
      <c r="BD385" s="882"/>
      <c r="BE385" s="11"/>
      <c r="BF385" s="11"/>
      <c r="BG385" s="11"/>
      <c r="BH385" s="7"/>
      <c r="BI385" s="7"/>
      <c r="BJ385" s="7"/>
      <c r="BK385" s="7"/>
      <c r="BL385" s="11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475" t="str">
        <f>IF('JOURNÉE 1'!C385=0,"",'JOURNÉE 1'!C385)</f>
        <v/>
      </c>
      <c r="BZ385" s="7">
        <v>377</v>
      </c>
      <c r="CA385" s="1445" t="s">
        <v>1329</v>
      </c>
      <c r="CB385" s="1446">
        <v>30.8</v>
      </c>
      <c r="CC385" s="1447" t="s">
        <v>1810</v>
      </c>
      <c r="CD385" s="17" t="s">
        <v>984</v>
      </c>
      <c r="CE385" s="882" t="str">
        <f t="shared" si="121"/>
        <v>MAX3</v>
      </c>
      <c r="CF385" s="878" t="s">
        <v>970</v>
      </c>
      <c r="CG385" s="7"/>
      <c r="CH385" s="94"/>
      <c r="CI385" s="1301" t="str">
        <f>IF(ISNA(VLOOKUP(CA385,'JOURNÉE 1'!$C$10:$AC$257,27,FALSE)),"",VLOOKUP(CA385,'JOURNÉE 1'!$C$10:$AC$257,27,FALSE))</f>
        <v/>
      </c>
      <c r="CJ385" s="465" t="str">
        <f>IF(ISNA(VLOOKUP(CA385,'JOURNÉE 2'!$C$10:$V$259,20,FALSE)),"",VLOOKUP(CA385,'JOURNÉE 2'!$C$10:$V$259,20,FALSE))</f>
        <v/>
      </c>
      <c r="CK385" s="1263" t="str">
        <f t="shared" si="113"/>
        <v/>
      </c>
      <c r="CL385" s="1266" t="s">
        <v>2029</v>
      </c>
      <c r="CM385" s="476" t="s">
        <v>2029</v>
      </c>
      <c r="CN385" s="476">
        <v>93</v>
      </c>
      <c r="CO385" s="476" t="s">
        <v>2029</v>
      </c>
      <c r="CP385" s="476"/>
      <c r="CQ385" s="476"/>
      <c r="CR385" s="476"/>
      <c r="CS385" s="476"/>
      <c r="CT385" s="476"/>
      <c r="CU385" s="477"/>
      <c r="CV385" s="476"/>
      <c r="CW385" s="1270"/>
      <c r="CX385" s="11"/>
      <c r="CY385" s="1551"/>
      <c r="CZ385" s="7" t="str">
        <f>IF('JOURNÉE 1'!C196="","",'JOURNÉE 1'!C196)</f>
        <v/>
      </c>
      <c r="DA385" s="7" t="str">
        <f t="shared" si="84"/>
        <v/>
      </c>
      <c r="DB385" s="7" t="str">
        <f>IF('JOURNÉE 1'!AC196="","",'JOURNÉE 1'!AC196)</f>
        <v/>
      </c>
      <c r="DC385" s="7" t="str">
        <f>IF('JOURNÉE 1'!AP196=0,"",'JOURNÉE 1'!AP196)</f>
        <v/>
      </c>
      <c r="DD385" s="17" t="str">
        <f>IF(ISNA(VLOOKUP(BY195,'JOURNÉE 2'!$C$184:$AJ$213,1,FALSE)),"",VLOOKUP(BY195,'JOURNÉE 2'!$C$184:$AJ$213,1,FALSE))</f>
        <v/>
      </c>
      <c r="DE385" s="7" t="str" cm="1">
        <f t="array" ref="DE385">IFERROR(INDEX(DD$373:DD$402,SMALL(IF(FREQUENCY(IF(DD$373:DD$432&lt;&gt;"",MATCH(DD$373:DD$432,DD$373:DD$432,0),""),ROW(DD$373:DD$432)-373)&gt;1,ROW(DD$373:DD$432)-373,""),ROW(A13))),"")</f>
        <v/>
      </c>
      <c r="DF385" s="7" t="str">
        <f t="array" ref="DF385">IF(DE385="","",MIN(IF(CZ$373:CZ$432=$DE385,DB$373:DB$432,"")))</f>
        <v/>
      </c>
      <c r="DG385" s="7" t="str">
        <f t="array" ref="DG385">IF(DE385="","",MIN(IF(CZ$373:CZ$432=$DE385,DC$373:DC$432,"")))</f>
        <v/>
      </c>
      <c r="DH385" s="7" t="str">
        <f>IF(ISNA(VLOOKUP(DD385,'JOURNÉE 1'!$C$184:$AC$213,24,FALSE)),"",VLOOKUP(DD385,'JOURNÉE 1'!$C$184:$AC$213,24,FALSE))</f>
        <v/>
      </c>
      <c r="DI385" s="7" t="str">
        <f>IF(ISNA(VLOOKUP(DD385,'JOURNÉE 1'!$C$184:$AP$213,35,FALSE)),"",VLOOKUP(DD385,'JOURNÉE 1'!$C$184:$AP$213,35,FALSE))</f>
        <v/>
      </c>
      <c r="DJ385" s="7" t="str">
        <f t="shared" si="114"/>
        <v/>
      </c>
      <c r="DK385" s="7" t="str">
        <f t="shared" si="115"/>
        <v/>
      </c>
      <c r="DL385" s="7" t="str">
        <f t="shared" si="116"/>
        <v/>
      </c>
      <c r="DM385" s="468" t="str">
        <f t="shared" si="117"/>
        <v/>
      </c>
      <c r="DN385" s="7" t="str">
        <f t="shared" si="118"/>
        <v/>
      </c>
      <c r="DO385" s="7"/>
      <c r="DP385" s="7"/>
      <c r="DQ385" s="7"/>
      <c r="DR385" s="11"/>
      <c r="DS385" s="475"/>
      <c r="DT385" s="7"/>
      <c r="DU385" s="7"/>
      <c r="DV385" s="7" t="str">
        <f>IF(DT385="","",IF(DT385=0,"",IF(DT385="AB","",RANK(DT385,$DT$9:$DT$151,1)+COUNTIF($DT$9:DT385,DT385)-1)))</f>
        <v/>
      </c>
      <c r="DW385" s="7"/>
      <c r="DX385" s="7"/>
      <c r="DY385" s="7"/>
      <c r="DZ385" s="7"/>
      <c r="EA385" s="7" t="str">
        <f>IF(DY385="","",IF(DY385=0,"",IF(DY385="AB","",RANK(DY385,$DY$9:$DY$151,1)+COUNTIF($DY$9:DY385,DY385)-1)))</f>
        <v/>
      </c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</row>
    <row r="386" spans="29:163" ht="15.75" customHeight="1" x14ac:dyDescent="0.4">
      <c r="AC386" s="83" t="str">
        <f t="shared" si="122"/>
        <v/>
      </c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882"/>
      <c r="AU386" s="11"/>
      <c r="AV386" s="11"/>
      <c r="AW386" s="11"/>
      <c r="AX386" s="11"/>
      <c r="AY386" s="11"/>
      <c r="AZ386" s="11"/>
      <c r="BA386" s="11"/>
      <c r="BB386" s="11"/>
      <c r="BC386" s="882"/>
      <c r="BD386" s="882"/>
      <c r="BE386" s="11"/>
      <c r="BF386" s="11"/>
      <c r="BG386" s="11"/>
      <c r="BH386" s="7"/>
      <c r="BI386" s="7"/>
      <c r="BJ386" s="7"/>
      <c r="BK386" s="7"/>
      <c r="BL386" s="11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475" t="str">
        <f>IF('JOURNÉE 1'!C386=0,"",'JOURNÉE 1'!C386)</f>
        <v/>
      </c>
      <c r="BZ386" s="7">
        <v>378</v>
      </c>
      <c r="CA386" s="1445" t="s">
        <v>268</v>
      </c>
      <c r="CB386" s="1446">
        <v>20</v>
      </c>
      <c r="CC386" s="1447" t="s">
        <v>989</v>
      </c>
      <c r="CD386" s="17" t="s">
        <v>984</v>
      </c>
      <c r="CE386" s="882" t="str">
        <f t="shared" si="121"/>
        <v>MAX2</v>
      </c>
      <c r="CF386" s="878" t="s">
        <v>972</v>
      </c>
      <c r="CG386" s="7"/>
      <c r="CH386" s="94"/>
      <c r="CI386" s="1301" t="str">
        <f>IF(ISNA(VLOOKUP(CA386,'JOURNÉE 1'!$C$10:$AC$257,27,FALSE)),"",VLOOKUP(CA386,'JOURNÉE 1'!$C$10:$AC$257,27,FALSE))</f>
        <v/>
      </c>
      <c r="CJ386" s="465" t="str">
        <f>IF(ISNA(VLOOKUP(CA386,'JOURNÉE 2'!$C$10:$V$259,20,FALSE)),"",VLOOKUP(CA386,'JOURNÉE 2'!$C$10:$V$259,20,FALSE))</f>
        <v/>
      </c>
      <c r="CK386" s="1263" t="str">
        <f t="shared" si="113"/>
        <v/>
      </c>
      <c r="CL386" s="1266">
        <v>86</v>
      </c>
      <c r="CM386" s="476" t="s">
        <v>2029</v>
      </c>
      <c r="CN386" s="476">
        <v>89</v>
      </c>
      <c r="CO386" s="476" t="s">
        <v>2029</v>
      </c>
      <c r="CP386" s="476"/>
      <c r="CQ386" s="476"/>
      <c r="CR386" s="476"/>
      <c r="CS386" s="476"/>
      <c r="CT386" s="476"/>
      <c r="CU386" s="477"/>
      <c r="CV386" s="476"/>
      <c r="CW386" s="1270"/>
      <c r="CX386" s="11"/>
      <c r="CY386" s="1551"/>
      <c r="CZ386" s="7" t="str">
        <f>IF('JOURNÉE 1'!C197="","",'JOURNÉE 1'!C197)</f>
        <v/>
      </c>
      <c r="DA386" s="7" t="str">
        <f t="shared" si="84"/>
        <v/>
      </c>
      <c r="DB386" s="7" t="str">
        <f>IF('JOURNÉE 1'!AC197="","",'JOURNÉE 1'!AC197)</f>
        <v/>
      </c>
      <c r="DC386" s="7" t="str">
        <f>IF('JOURNÉE 1'!AP197=0,"",'JOURNÉE 1'!AP197)</f>
        <v/>
      </c>
      <c r="DD386" s="17" t="str">
        <f>IF(ISNA(VLOOKUP(BY196,'JOURNÉE 2'!$C$184:$AJ$213,1,FALSE)),"",VLOOKUP(BY196,'JOURNÉE 2'!$C$184:$AJ$213,1,FALSE))</f>
        <v/>
      </c>
      <c r="DE386" s="7" t="str" cm="1">
        <f t="array" ref="DE386">IFERROR(INDEX(DD$373:DD$402,SMALL(IF(FREQUENCY(IF(DD$373:DD$432&lt;&gt;"",MATCH(DD$373:DD$432,DD$373:DD$432,0),""),ROW(DD$373:DD$432)-373)&gt;1,ROW(DD$373:DD$432)-373,""),ROW(A14))),"")</f>
        <v/>
      </c>
      <c r="DF386" s="7" t="str">
        <f t="array" ref="DF386">IF(DE386="","",MIN(IF(CZ$373:CZ$432=$DE386,DB$373:DB$432,"")))</f>
        <v/>
      </c>
      <c r="DG386" s="7" t="str">
        <f t="array" ref="DG386">IF(DE386="","",MIN(IF(CZ$373:CZ$432=$DE386,DC$373:DC$432,"")))</f>
        <v/>
      </c>
      <c r="DH386" s="7" t="str">
        <f>IF(ISNA(VLOOKUP(DD386,'JOURNÉE 1'!$C$184:$AC$213,24,FALSE)),"",VLOOKUP(DD386,'JOURNÉE 1'!$C$184:$AC$213,24,FALSE))</f>
        <v/>
      </c>
      <c r="DI386" s="7" t="str">
        <f>IF(ISNA(VLOOKUP(DD386,'JOURNÉE 1'!$C$184:$AP$213,35,FALSE)),"",VLOOKUP(DD386,'JOURNÉE 1'!$C$184:$AP$213,35,FALSE))</f>
        <v/>
      </c>
      <c r="DJ386" s="7" t="str">
        <f t="shared" si="114"/>
        <v/>
      </c>
      <c r="DK386" s="7" t="str">
        <f t="shared" si="115"/>
        <v/>
      </c>
      <c r="DL386" s="7" t="str">
        <f t="shared" si="116"/>
        <v/>
      </c>
      <c r="DM386" s="468" t="str">
        <f t="shared" si="117"/>
        <v/>
      </c>
      <c r="DN386" s="7" t="str">
        <f t="shared" si="118"/>
        <v/>
      </c>
      <c r="DO386" s="7"/>
      <c r="DP386" s="7"/>
      <c r="DQ386" s="7"/>
      <c r="DR386" s="11"/>
      <c r="DS386" s="475"/>
      <c r="DT386" s="7"/>
      <c r="DU386" s="7"/>
      <c r="DV386" s="7" t="str">
        <f>IF(DT386="","",IF(DT386=0,"",IF(DT386="AB","",RANK(DT386,$DT$9:$DT$151,1)+COUNTIF($DT$9:DT386,DT386)-1)))</f>
        <v/>
      </c>
      <c r="DW386" s="7"/>
      <c r="DX386" s="7"/>
      <c r="DY386" s="7"/>
      <c r="DZ386" s="7"/>
      <c r="EA386" s="7" t="str">
        <f>IF(DY386="","",IF(DY386=0,"",IF(DY386="AB","",RANK(DY386,$DY$9:$DY$151,1)+COUNTIF($DY$9:DY386,DY386)-1)))</f>
        <v/>
      </c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</row>
    <row r="387" spans="29:163" ht="15.75" customHeight="1" x14ac:dyDescent="0.4">
      <c r="AC387" s="83" t="str">
        <f t="shared" si="122"/>
        <v/>
      </c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882"/>
      <c r="AU387" s="11"/>
      <c r="AV387" s="11"/>
      <c r="AW387" s="11"/>
      <c r="AX387" s="11"/>
      <c r="AY387" s="11"/>
      <c r="AZ387" s="11"/>
      <c r="BA387" s="11"/>
      <c r="BB387" s="11"/>
      <c r="BC387" s="882"/>
      <c r="BD387" s="882"/>
      <c r="BE387" s="11"/>
      <c r="BF387" s="11"/>
      <c r="BG387" s="11"/>
      <c r="BH387" s="7"/>
      <c r="BI387" s="7"/>
      <c r="BJ387" s="7"/>
      <c r="BK387" s="7"/>
      <c r="BL387" s="11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475" t="str">
        <f>IF('JOURNÉE 1'!C387=0,"",'JOURNÉE 1'!C387)</f>
        <v/>
      </c>
      <c r="BZ387" s="7">
        <v>379</v>
      </c>
      <c r="CA387" s="1445" t="s">
        <v>990</v>
      </c>
      <c r="CB387" s="1446">
        <v>12.9</v>
      </c>
      <c r="CC387" s="1447" t="s">
        <v>2027</v>
      </c>
      <c r="CD387" s="17" t="s">
        <v>984</v>
      </c>
      <c r="CE387" s="882" t="str">
        <f t="shared" si="121"/>
        <v>MAX2</v>
      </c>
      <c r="CF387" s="878" t="s">
        <v>974</v>
      </c>
      <c r="CG387" s="7"/>
      <c r="CH387" s="94"/>
      <c r="CI387" s="1301" t="str">
        <f>IF(ISNA(VLOOKUP(CA387,'JOURNÉE 1'!$C$10:$AC$257,27,FALSE)),"",VLOOKUP(CA387,'JOURNÉE 1'!$C$10:$AC$257,27,FALSE))</f>
        <v/>
      </c>
      <c r="CJ387" s="465" t="str">
        <f>IF(ISNA(VLOOKUP(CA387,'JOURNÉE 2'!$C$10:$V$259,20,FALSE)),"",VLOOKUP(CA387,'JOURNÉE 2'!$C$10:$V$259,20,FALSE))</f>
        <v/>
      </c>
      <c r="CK387" s="1263" t="str">
        <f t="shared" si="113"/>
        <v/>
      </c>
      <c r="CL387" s="1266" t="s">
        <v>2029</v>
      </c>
      <c r="CM387" s="476" t="s">
        <v>2029</v>
      </c>
      <c r="CN387" s="476">
        <v>87</v>
      </c>
      <c r="CO387" s="476" t="s">
        <v>2029</v>
      </c>
      <c r="CP387" s="476"/>
      <c r="CQ387" s="476"/>
      <c r="CR387" s="476"/>
      <c r="CS387" s="476"/>
      <c r="CT387" s="476"/>
      <c r="CU387" s="477"/>
      <c r="CV387" s="476"/>
      <c r="CW387" s="1270"/>
      <c r="CX387" s="11"/>
      <c r="CY387" s="1551"/>
      <c r="CZ387" s="7" t="str">
        <f>IF('JOURNÉE 1'!C198="","",'JOURNÉE 1'!C198)</f>
        <v/>
      </c>
      <c r="DA387" s="7" t="str">
        <f t="shared" si="84"/>
        <v/>
      </c>
      <c r="DB387" s="7" t="str">
        <f>IF('JOURNÉE 1'!AC198="","",'JOURNÉE 1'!AC198)</f>
        <v/>
      </c>
      <c r="DC387" s="7" t="str">
        <f>IF('JOURNÉE 1'!AP198=0,"",'JOURNÉE 1'!AP198)</f>
        <v/>
      </c>
      <c r="DD387" s="17" t="str">
        <f>IF(ISNA(VLOOKUP(BY197,'JOURNÉE 2'!$C$184:$AJ$213,1,FALSE)),"",VLOOKUP(BY197,'JOURNÉE 2'!$C$184:$AJ$213,1,FALSE))</f>
        <v/>
      </c>
      <c r="DE387" s="7" t="str" cm="1">
        <f t="array" ref="DE387">IFERROR(INDEX(DD$373:DD$402,SMALL(IF(FREQUENCY(IF(DD$373:DD$432&lt;&gt;"",MATCH(DD$373:DD$432,DD$373:DD$432,0),""),ROW(DD$373:DD$432)-373)&gt;1,ROW(DD$373:DD$432)-373,""),ROW(A15))),"")</f>
        <v/>
      </c>
      <c r="DF387" s="7" t="str">
        <f t="array" ref="DF387">IF(DE387="","",MIN(IF(CZ$373:CZ$432=$DE387,DB$373:DB$432,"")))</f>
        <v/>
      </c>
      <c r="DG387" s="7" t="str">
        <f t="array" ref="DG387">IF(DE387="","",MIN(IF(CZ$373:CZ$432=$DE387,DC$373:DC$432,"")))</f>
        <v/>
      </c>
      <c r="DH387" s="7" t="str">
        <f>IF(ISNA(VLOOKUP(DD387,'JOURNÉE 1'!$C$184:$AC$213,24,FALSE)),"",VLOOKUP(DD387,'JOURNÉE 1'!$C$184:$AC$213,24,FALSE))</f>
        <v/>
      </c>
      <c r="DI387" s="7" t="str">
        <f>IF(ISNA(VLOOKUP(DD387,'JOURNÉE 1'!$C$184:$AP$213,35,FALSE)),"",VLOOKUP(DD387,'JOURNÉE 1'!$C$184:$AP$213,35,FALSE))</f>
        <v/>
      </c>
      <c r="DJ387" s="7" t="str">
        <f t="shared" si="114"/>
        <v/>
      </c>
      <c r="DK387" s="7" t="str">
        <f t="shared" si="115"/>
        <v/>
      </c>
      <c r="DL387" s="7" t="str">
        <f t="shared" si="116"/>
        <v/>
      </c>
      <c r="DM387" s="468" t="str">
        <f t="shared" si="117"/>
        <v/>
      </c>
      <c r="DN387" s="7" t="str">
        <f t="shared" si="118"/>
        <v/>
      </c>
      <c r="DO387" s="7"/>
      <c r="DP387" s="7"/>
      <c r="DQ387" s="7"/>
      <c r="DR387" s="11"/>
      <c r="DS387" s="475"/>
      <c r="DT387" s="7"/>
      <c r="DU387" s="7"/>
      <c r="DV387" s="7" t="str">
        <f>IF(DT387="","",IF(DT387=0,"",IF(DT387="AB","",RANK(DT387,$DT$9:$DT$151,1)+COUNTIF($DT$9:DT387,DT387)-1)))</f>
        <v/>
      </c>
      <c r="DW387" s="7"/>
      <c r="DX387" s="7"/>
      <c r="DY387" s="7"/>
      <c r="DZ387" s="7"/>
      <c r="EA387" s="7" t="str">
        <f>IF(DY387="","",IF(DY387=0,"",IF(DY387="AB","",RANK(DY387,$DY$9:$DY$151,1)+COUNTIF($DY$9:DY387,DY387)-1)))</f>
        <v/>
      </c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</row>
    <row r="388" spans="29:163" ht="15.75" customHeight="1" x14ac:dyDescent="0.4">
      <c r="AC388" s="83" t="str">
        <f t="shared" si="122"/>
        <v/>
      </c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882"/>
      <c r="AU388" s="11"/>
      <c r="AV388" s="11"/>
      <c r="AW388" s="11"/>
      <c r="AX388" s="11"/>
      <c r="AY388" s="11"/>
      <c r="AZ388" s="11"/>
      <c r="BA388" s="11"/>
      <c r="BB388" s="11"/>
      <c r="BC388" s="882"/>
      <c r="BD388" s="882"/>
      <c r="BE388" s="11"/>
      <c r="BF388" s="11"/>
      <c r="BG388" s="11"/>
      <c r="BH388" s="7"/>
      <c r="BI388" s="7"/>
      <c r="BJ388" s="7"/>
      <c r="BK388" s="7"/>
      <c r="BL388" s="11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475" t="str">
        <f>IF('JOURNÉE 1'!C388=0,"",'JOURNÉE 1'!C388)</f>
        <v/>
      </c>
      <c r="BZ388" s="7">
        <v>380</v>
      </c>
      <c r="CA388" s="1445" t="s">
        <v>991</v>
      </c>
      <c r="CB388" s="1446">
        <v>10</v>
      </c>
      <c r="CC388" s="1447" t="s">
        <v>1813</v>
      </c>
      <c r="CD388" s="17" t="s">
        <v>984</v>
      </c>
      <c r="CE388" s="882" t="str">
        <f t="shared" si="121"/>
        <v>MAX2</v>
      </c>
      <c r="CF388" s="878" t="s">
        <v>976</v>
      </c>
      <c r="CG388" s="7"/>
      <c r="CH388" s="94"/>
      <c r="CI388" s="1301" t="str">
        <f>IF(ISNA(VLOOKUP(CA388,'JOURNÉE 1'!$C$10:$AC$257,27,FALSE)),"",VLOOKUP(CA388,'JOURNÉE 1'!$C$10:$AC$257,27,FALSE))</f>
        <v/>
      </c>
      <c r="CJ388" s="465" t="str">
        <f>IF(ISNA(VLOOKUP(CA388,'JOURNÉE 2'!$C$10:$V$259,20,FALSE)),"",VLOOKUP(CA388,'JOURNÉE 2'!$C$10:$V$259,20,FALSE))</f>
        <v/>
      </c>
      <c r="CK388" s="1263" t="str">
        <f t="shared" si="113"/>
        <v/>
      </c>
      <c r="CL388" s="1266" t="s">
        <v>2029</v>
      </c>
      <c r="CM388" s="476">
        <v>73</v>
      </c>
      <c r="CN388" s="476">
        <v>85</v>
      </c>
      <c r="CO388" s="476" t="s">
        <v>2029</v>
      </c>
      <c r="CP388" s="476"/>
      <c r="CQ388" s="476"/>
      <c r="CR388" s="476"/>
      <c r="CS388" s="476"/>
      <c r="CT388" s="476"/>
      <c r="CU388" s="477"/>
      <c r="CV388" s="476"/>
      <c r="CW388" s="1270"/>
      <c r="CX388" s="11"/>
      <c r="CY388" s="1551"/>
      <c r="CZ388" s="7" t="str">
        <f>IF('JOURNÉE 1'!C199="","",'JOURNÉE 1'!C199)</f>
        <v/>
      </c>
      <c r="DA388" s="7" t="str">
        <f t="shared" si="84"/>
        <v/>
      </c>
      <c r="DB388" s="7" t="str">
        <f>IF('JOURNÉE 1'!AC199="","",'JOURNÉE 1'!AC199)</f>
        <v/>
      </c>
      <c r="DC388" s="7" t="str">
        <f>IF('JOURNÉE 1'!AP199=0,"",'JOURNÉE 1'!AP199)</f>
        <v/>
      </c>
      <c r="DD388" s="17" t="str">
        <f>IF(ISNA(VLOOKUP(BY198,'JOURNÉE 2'!$C$184:$AJ$213,1,FALSE)),"",VLOOKUP(BY198,'JOURNÉE 2'!$C$184:$AJ$213,1,FALSE))</f>
        <v/>
      </c>
      <c r="DE388" s="7" t="str" cm="1">
        <f t="array" ref="DE388">IFERROR(INDEX(DD$373:DD$402,SMALL(IF(FREQUENCY(IF(DD$373:DD$432&lt;&gt;"",MATCH(DD$373:DD$432,DD$373:DD$432,0),""),ROW(DD$373:DD$432)-373)&gt;1,ROW(DD$373:DD$432)-373,""),ROW(A16))),"")</f>
        <v/>
      </c>
      <c r="DF388" s="7" t="str">
        <f t="array" ref="DF388">IF(DE388="","",MIN(IF(CZ$373:CZ$432=$DE388,DB$373:DB$432,"")))</f>
        <v/>
      </c>
      <c r="DG388" s="7" t="str">
        <f t="array" ref="DG388">IF(DE388="","",MIN(IF(CZ$373:CZ$432=$DE388,DC$373:DC$432,"")))</f>
        <v/>
      </c>
      <c r="DH388" s="7" t="str">
        <f>IF(ISNA(VLOOKUP(DD388,'JOURNÉE 1'!$C$184:$AC$213,24,FALSE)),"",VLOOKUP(DD388,'JOURNÉE 1'!$C$184:$AC$213,24,FALSE))</f>
        <v/>
      </c>
      <c r="DI388" s="7" t="str">
        <f>IF(ISNA(VLOOKUP(DD388,'JOURNÉE 1'!$C$184:$AP$213,35,FALSE)),"",VLOOKUP(DD388,'JOURNÉE 1'!$C$184:$AP$213,35,FALSE))</f>
        <v/>
      </c>
      <c r="DJ388" s="7" t="str">
        <f t="shared" si="114"/>
        <v/>
      </c>
      <c r="DK388" s="7" t="str">
        <f t="shared" si="115"/>
        <v/>
      </c>
      <c r="DL388" s="7" t="str">
        <f t="shared" si="116"/>
        <v/>
      </c>
      <c r="DM388" s="468" t="str">
        <f t="shared" si="117"/>
        <v/>
      </c>
      <c r="DN388" s="7" t="str">
        <f t="shared" si="118"/>
        <v/>
      </c>
      <c r="DO388" s="7"/>
      <c r="DP388" s="7"/>
      <c r="DQ388" s="7"/>
      <c r="DR388" s="11"/>
      <c r="DS388" s="475"/>
      <c r="DT388" s="7"/>
      <c r="DU388" s="7"/>
      <c r="DV388" s="7" t="str">
        <f>IF(DT388="","",IF(DT388=0,"",IF(DT388="AB","",RANK(DT388,$DT$9:$DT$151,1)+COUNTIF($DT$9:DT388,DT388)-1)))</f>
        <v/>
      </c>
      <c r="DW388" s="7"/>
      <c r="DX388" s="7"/>
      <c r="DY388" s="7"/>
      <c r="DZ388" s="7"/>
      <c r="EA388" s="7" t="str">
        <f>IF(DY388="","",IF(DY388=0,"",IF(DY388="AB","",RANK(DY388,$DY$9:$DY$151,1)+COUNTIF($DY$9:DY388,DY388)-1)))</f>
        <v/>
      </c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</row>
    <row r="389" spans="29:163" ht="15.75" customHeight="1" x14ac:dyDescent="0.4">
      <c r="AC389" s="83" t="str">
        <f t="shared" si="122"/>
        <v/>
      </c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882"/>
      <c r="AU389" s="11"/>
      <c r="AV389" s="11"/>
      <c r="AW389" s="11"/>
      <c r="AX389" s="11"/>
      <c r="AY389" s="11"/>
      <c r="AZ389" s="11"/>
      <c r="BA389" s="11"/>
      <c r="BB389" s="11"/>
      <c r="BC389" s="882"/>
      <c r="BD389" s="882"/>
      <c r="BE389" s="11"/>
      <c r="BF389" s="11"/>
      <c r="BG389" s="11"/>
      <c r="BH389" s="7"/>
      <c r="BI389" s="7"/>
      <c r="BJ389" s="7"/>
      <c r="BK389" s="7"/>
      <c r="BL389" s="11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475" t="str">
        <f>IF('JOURNÉE 1'!C389=0,"",'JOURNÉE 1'!C389)</f>
        <v/>
      </c>
      <c r="BZ389" s="7">
        <v>381</v>
      </c>
      <c r="CA389" s="1445" t="s">
        <v>270</v>
      </c>
      <c r="CB389" s="1446">
        <v>10.1</v>
      </c>
      <c r="CC389" s="1447" t="s">
        <v>992</v>
      </c>
      <c r="CD389" s="17" t="s">
        <v>984</v>
      </c>
      <c r="CE389" s="882" t="str">
        <f t="shared" si="121"/>
        <v>MAX2</v>
      </c>
      <c r="CF389" s="878" t="s">
        <v>978</v>
      </c>
      <c r="CG389" s="7"/>
      <c r="CH389" s="94"/>
      <c r="CI389" s="1301" t="str">
        <f>IF(ISNA(VLOOKUP(CA389,'JOURNÉE 1'!$C$10:$AC$257,27,FALSE)),"",VLOOKUP(CA389,'JOURNÉE 1'!$C$10:$AC$257,27,FALSE))</f>
        <v/>
      </c>
      <c r="CJ389" s="465" t="str">
        <f>IF(ISNA(VLOOKUP(CA389,'JOURNÉE 2'!$C$10:$V$259,20,FALSE)),"",VLOOKUP(CA389,'JOURNÉE 2'!$C$10:$V$259,20,FALSE))</f>
        <v/>
      </c>
      <c r="CK389" s="1263" t="str">
        <f t="shared" si="113"/>
        <v/>
      </c>
      <c r="CL389" s="1266">
        <v>76</v>
      </c>
      <c r="CM389" s="476">
        <v>87</v>
      </c>
      <c r="CN389" s="476">
        <v>83</v>
      </c>
      <c r="CO389" s="476" t="s">
        <v>2029</v>
      </c>
      <c r="CP389" s="476"/>
      <c r="CQ389" s="476"/>
      <c r="CR389" s="476"/>
      <c r="CS389" s="476"/>
      <c r="CT389" s="476"/>
      <c r="CU389" s="477"/>
      <c r="CV389" s="476"/>
      <c r="CW389" s="1270"/>
      <c r="CX389" s="11"/>
      <c r="CY389" s="1551"/>
      <c r="CZ389" s="7" t="str">
        <f>IF('JOURNÉE 1'!C200="","",'JOURNÉE 1'!C200)</f>
        <v/>
      </c>
      <c r="DA389" s="7" t="str">
        <f t="shared" si="84"/>
        <v/>
      </c>
      <c r="DB389" s="7" t="str">
        <f>IF('JOURNÉE 1'!AC200="","",'JOURNÉE 1'!AC200)</f>
        <v/>
      </c>
      <c r="DC389" s="7" t="str">
        <f>IF('JOURNÉE 1'!AP200=0,"",'JOURNÉE 1'!AP200)</f>
        <v/>
      </c>
      <c r="DD389" s="17" t="str">
        <f>IF(ISNA(VLOOKUP(BY199,'JOURNÉE 2'!$C$184:$AJ$213,1,FALSE)),"",VLOOKUP(BY199,'JOURNÉE 2'!$C$184:$AJ$213,1,FALSE))</f>
        <v/>
      </c>
      <c r="DE389" s="7" t="str" cm="1">
        <f t="array" ref="DE389">IFERROR(INDEX(DD$373:DD$402,SMALL(IF(FREQUENCY(IF(DD$373:DD$432&lt;&gt;"",MATCH(DD$373:DD$432,DD$373:DD$432,0),""),ROW(DD$373:DD$432)-373)&gt;1,ROW(DD$373:DD$432)-373,""),ROW(A17))),"")</f>
        <v/>
      </c>
      <c r="DF389" s="7" t="str">
        <f t="array" ref="DF389">IF(DE389="","",MIN(IF(CZ$373:CZ$432=$DE389,DB$373:DB$432,"")))</f>
        <v/>
      </c>
      <c r="DG389" s="7" t="str">
        <f t="array" ref="DG389">IF(DE389="","",MIN(IF(CZ$373:CZ$432=$DE389,DC$373:DC$432,"")))</f>
        <v/>
      </c>
      <c r="DH389" s="7" t="str">
        <f>IF(ISNA(VLOOKUP(DD389,'JOURNÉE 1'!$C$184:$AC$213,24,FALSE)),"",VLOOKUP(DD389,'JOURNÉE 1'!$C$184:$AC$213,24,FALSE))</f>
        <v/>
      </c>
      <c r="DI389" s="7" t="str">
        <f>IF(ISNA(VLOOKUP(DD389,'JOURNÉE 1'!$C$184:$AP$213,35,FALSE)),"",VLOOKUP(DD389,'JOURNÉE 1'!$C$184:$AP$213,35,FALSE))</f>
        <v/>
      </c>
      <c r="DJ389" s="7" t="str">
        <f t="shared" si="114"/>
        <v/>
      </c>
      <c r="DK389" s="7" t="str">
        <f t="shared" si="115"/>
        <v/>
      </c>
      <c r="DL389" s="7" t="str">
        <f t="shared" si="116"/>
        <v/>
      </c>
      <c r="DM389" s="468" t="str">
        <f t="shared" si="117"/>
        <v/>
      </c>
      <c r="DN389" s="7" t="str">
        <f t="shared" si="118"/>
        <v/>
      </c>
      <c r="DO389" s="7"/>
      <c r="DP389" s="7"/>
      <c r="DQ389" s="7"/>
      <c r="DR389" s="11"/>
      <c r="DS389" s="475"/>
      <c r="DT389" s="7"/>
      <c r="DU389" s="7"/>
      <c r="DV389" s="7" t="str">
        <f>IF(DT389="","",IF(DT389=0,"",IF(DT389="AB","",RANK(DT389,$DT$9:$DT$151,1)+COUNTIF($DT$9:DT389,DT389)-1)))</f>
        <v/>
      </c>
      <c r="DW389" s="7"/>
      <c r="DX389" s="7"/>
      <c r="DY389" s="7"/>
      <c r="DZ389" s="7"/>
      <c r="EA389" s="7" t="str">
        <f>IF(DY389="","",IF(DY389=0,"",IF(DY389="AB","",RANK(DY389,$DY$9:$DY$151,1)+COUNTIF($DY$9:DY389,DY389)-1)))</f>
        <v/>
      </c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</row>
    <row r="390" spans="29:163" ht="15.75" customHeight="1" x14ac:dyDescent="0.4">
      <c r="AC390" s="83" t="str">
        <f t="shared" si="122"/>
        <v/>
      </c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882"/>
      <c r="AU390" s="11"/>
      <c r="AV390" s="11"/>
      <c r="AW390" s="11"/>
      <c r="AX390" s="11"/>
      <c r="AY390" s="11"/>
      <c r="AZ390" s="11"/>
      <c r="BA390" s="11"/>
      <c r="BB390" s="11"/>
      <c r="BC390" s="882"/>
      <c r="BD390" s="882"/>
      <c r="BE390" s="11"/>
      <c r="BF390" s="11"/>
      <c r="BG390" s="11"/>
      <c r="BH390" s="7"/>
      <c r="BI390" s="7"/>
      <c r="BJ390" s="7"/>
      <c r="BK390" s="7"/>
      <c r="BL390" s="11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475" t="str">
        <f>IF('JOURNÉE 1'!C390=0,"",'JOURNÉE 1'!C390)</f>
        <v/>
      </c>
      <c r="BZ390" s="7">
        <v>382</v>
      </c>
      <c r="CA390" s="1445" t="s">
        <v>280</v>
      </c>
      <c r="CB390" s="1446">
        <v>-6</v>
      </c>
      <c r="CC390" s="1447" t="s">
        <v>993</v>
      </c>
      <c r="CD390" s="17" t="s">
        <v>984</v>
      </c>
      <c r="CE390" s="882" t="str">
        <f t="shared" si="121"/>
        <v>MAX1</v>
      </c>
      <c r="CF390" s="878" t="s">
        <v>981</v>
      </c>
      <c r="CG390" s="7"/>
      <c r="CH390" s="94"/>
      <c r="CI390" s="1301" t="str">
        <f>IF(ISNA(VLOOKUP(CA390,'JOURNÉE 1'!$C$10:$AC$257,27,FALSE)),"",VLOOKUP(CA390,'JOURNÉE 1'!$C$10:$AC$257,27,FALSE))</f>
        <v/>
      </c>
      <c r="CJ390" s="465" t="str">
        <f>IF(ISNA(VLOOKUP(CA390,'JOURNÉE 2'!$C$10:$V$259,20,FALSE)),"",VLOOKUP(CA390,'JOURNÉE 2'!$C$10:$V$259,20,FALSE))</f>
        <v/>
      </c>
      <c r="CK390" s="1263" t="str">
        <f t="shared" si="113"/>
        <v/>
      </c>
      <c r="CL390" s="1266">
        <v>62</v>
      </c>
      <c r="CM390" s="476" t="s">
        <v>2029</v>
      </c>
      <c r="CN390" s="476" t="s">
        <v>2029</v>
      </c>
      <c r="CO390" s="476" t="s">
        <v>2029</v>
      </c>
      <c r="CP390" s="476"/>
      <c r="CQ390" s="476"/>
      <c r="CR390" s="476"/>
      <c r="CS390" s="476"/>
      <c r="CT390" s="476"/>
      <c r="CU390" s="477"/>
      <c r="CV390" s="476"/>
      <c r="CW390" s="1270"/>
      <c r="CX390" s="11"/>
      <c r="CY390" s="1551"/>
      <c r="CZ390" s="7" t="str">
        <f>IF('JOURNÉE 1'!C201="","",'JOURNÉE 1'!C201)</f>
        <v/>
      </c>
      <c r="DA390" s="7" t="str">
        <f t="shared" si="84"/>
        <v/>
      </c>
      <c r="DB390" s="7" t="str">
        <f>IF('JOURNÉE 1'!AC201="","",'JOURNÉE 1'!AC201)</f>
        <v/>
      </c>
      <c r="DC390" s="7" t="str">
        <f>IF('JOURNÉE 1'!AP201=0,"",'JOURNÉE 1'!AP201)</f>
        <v/>
      </c>
      <c r="DD390" s="17" t="str">
        <f>IF(ISNA(VLOOKUP(BY200,'JOURNÉE 2'!$C$184:$AJ$213,1,FALSE)),"",VLOOKUP(BY200,'JOURNÉE 2'!$C$184:$AJ$213,1,FALSE))</f>
        <v/>
      </c>
      <c r="DE390" s="7" t="str" cm="1">
        <f t="array" ref="DE390">IFERROR(INDEX(DD$373:DD$402,SMALL(IF(FREQUENCY(IF(DD$373:DD$432&lt;&gt;"",MATCH(DD$373:DD$432,DD$373:DD$432,0),""),ROW(DD$373:DD$432)-373)&gt;1,ROW(DD$373:DD$432)-373,""),ROW(A18))),"")</f>
        <v/>
      </c>
      <c r="DF390" s="7" t="str">
        <f t="array" ref="DF390">IF(DE390="","",MIN(IF(CZ$373:CZ$432=$DE390,DB$373:DB$432,"")))</f>
        <v/>
      </c>
      <c r="DG390" s="7" t="str">
        <f t="array" ref="DG390">IF(DE390="","",MIN(IF(CZ$373:CZ$432=$DE390,DC$373:DC$432,"")))</f>
        <v/>
      </c>
      <c r="DH390" s="7" t="str">
        <f>IF(ISNA(VLOOKUP(DD390,'JOURNÉE 1'!$C$184:$AC$213,24,FALSE)),"",VLOOKUP(DD390,'JOURNÉE 1'!$C$184:$AC$213,24,FALSE))</f>
        <v/>
      </c>
      <c r="DI390" s="7" t="str">
        <f>IF(ISNA(VLOOKUP(DD390,'JOURNÉE 1'!$C$184:$AP$213,35,FALSE)),"",VLOOKUP(DD390,'JOURNÉE 1'!$C$184:$AP$213,35,FALSE))</f>
        <v/>
      </c>
      <c r="DJ390" s="7" t="str">
        <f t="shared" si="114"/>
        <v/>
      </c>
      <c r="DK390" s="7" t="str">
        <f t="shared" si="115"/>
        <v/>
      </c>
      <c r="DL390" s="7" t="str">
        <f t="shared" si="116"/>
        <v/>
      </c>
      <c r="DM390" s="468" t="str">
        <f t="shared" si="117"/>
        <v/>
      </c>
      <c r="DN390" s="7" t="str">
        <f t="shared" si="118"/>
        <v/>
      </c>
      <c r="DO390" s="7"/>
      <c r="DP390" s="7"/>
      <c r="DQ390" s="7"/>
      <c r="DR390" s="11"/>
      <c r="DS390" s="475"/>
      <c r="DT390" s="7"/>
      <c r="DU390" s="7"/>
      <c r="DV390" s="7" t="str">
        <f>IF(DT390="","",IF(DT390=0,"",IF(DT390="AB","",RANK(DT390,$DT$9:$DT$151,1)+COUNTIF($DT$9:DT390,DT390)-1)))</f>
        <v/>
      </c>
      <c r="DW390" s="7"/>
      <c r="DX390" s="7"/>
      <c r="DY390" s="7"/>
      <c r="DZ390" s="7"/>
      <c r="EA390" s="7" t="str">
        <f>IF(DY390="","",IF(DY390=0,"",IF(DY390="AB","",RANK(DY390,$DY$9:$DY$151,1)+COUNTIF($DY$9:DY390,DY390)-1)))</f>
        <v/>
      </c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</row>
    <row r="391" spans="29:163" ht="15.75" customHeight="1" x14ac:dyDescent="0.4">
      <c r="AC391" s="83" t="str">
        <f t="shared" si="122"/>
        <v/>
      </c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882"/>
      <c r="AU391" s="11"/>
      <c r="AV391" s="11"/>
      <c r="AW391" s="11"/>
      <c r="AX391" s="11"/>
      <c r="AY391" s="11"/>
      <c r="AZ391" s="11"/>
      <c r="BA391" s="11"/>
      <c r="BB391" s="11"/>
      <c r="BC391" s="882"/>
      <c r="BD391" s="882"/>
      <c r="BE391" s="11"/>
      <c r="BF391" s="11"/>
      <c r="BG391" s="11"/>
      <c r="BH391" s="7"/>
      <c r="BI391" s="7"/>
      <c r="BJ391" s="7"/>
      <c r="BK391" s="7"/>
      <c r="BL391" s="11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475" t="str">
        <f>IF('JOURNÉE 1'!C391=0,"",'JOURNÉE 1'!C391)</f>
        <v/>
      </c>
      <c r="BZ391" s="7">
        <v>383</v>
      </c>
      <c r="CA391" s="1445" t="s">
        <v>994</v>
      </c>
      <c r="CB391" s="1446">
        <v>-6.1</v>
      </c>
      <c r="CC391" s="1447" t="s">
        <v>995</v>
      </c>
      <c r="CD391" s="17" t="s">
        <v>984</v>
      </c>
      <c r="CE391" s="882" t="str">
        <f t="shared" si="121"/>
        <v>MAX1</v>
      </c>
      <c r="CF391" s="878" t="s">
        <v>983</v>
      </c>
      <c r="CG391" s="7"/>
      <c r="CH391" s="94"/>
      <c r="CI391" s="1301" t="str">
        <f>IF(ISNA(VLOOKUP(CA391,'JOURNÉE 1'!$C$10:$AC$257,27,FALSE)),"",VLOOKUP(CA391,'JOURNÉE 1'!$C$10:$AC$257,27,FALSE))</f>
        <v/>
      </c>
      <c r="CJ391" s="465" t="str">
        <f>IF(ISNA(VLOOKUP(CA391,'JOURNÉE 2'!$C$10:$V$259,20,FALSE)),"",VLOOKUP(CA391,'JOURNÉE 2'!$C$10:$V$259,20,FALSE))</f>
        <v/>
      </c>
      <c r="CK391" s="1263" t="str">
        <f t="shared" si="113"/>
        <v/>
      </c>
      <c r="CL391" s="1266" t="s">
        <v>2029</v>
      </c>
      <c r="CM391" s="476" t="s">
        <v>2029</v>
      </c>
      <c r="CN391" s="476" t="s">
        <v>2029</v>
      </c>
      <c r="CO391" s="476" t="s">
        <v>2029</v>
      </c>
      <c r="CP391" s="476"/>
      <c r="CQ391" s="476"/>
      <c r="CR391" s="476"/>
      <c r="CS391" s="476"/>
      <c r="CT391" s="476"/>
      <c r="CU391" s="477"/>
      <c r="CV391" s="476"/>
      <c r="CW391" s="1270"/>
      <c r="CX391" s="11"/>
      <c r="CY391" s="1551"/>
      <c r="CZ391" s="7" t="str">
        <f>IF('JOURNÉE 1'!C202="","",'JOURNÉE 1'!C202)</f>
        <v/>
      </c>
      <c r="DA391" s="7" t="str">
        <f t="shared" si="84"/>
        <v/>
      </c>
      <c r="DB391" s="7" t="str">
        <f>IF('JOURNÉE 1'!AC202="","",'JOURNÉE 1'!AC202)</f>
        <v/>
      </c>
      <c r="DC391" s="7" t="str">
        <f>IF('JOURNÉE 1'!AP202=0,"",'JOURNÉE 1'!AP202)</f>
        <v/>
      </c>
      <c r="DD391" s="17" t="str">
        <f>IF(ISNA(VLOOKUP(BY201,'JOURNÉE 2'!$C$184:$AJ$213,1,FALSE)),"",VLOOKUP(BY201,'JOURNÉE 2'!$C$184:$AJ$213,1,FALSE))</f>
        <v/>
      </c>
      <c r="DE391" s="7" t="str" cm="1">
        <f t="array" ref="DE391">IFERROR(INDEX(DD$373:DD$402,SMALL(IF(FREQUENCY(IF(DD$373:DD$432&lt;&gt;"",MATCH(DD$373:DD$432,DD$373:DD$432,0),""),ROW(DD$373:DD$432)-373)&gt;1,ROW(DD$373:DD$432)-373,""),ROW(A19))),"")</f>
        <v/>
      </c>
      <c r="DF391" s="7" t="str">
        <f t="array" ref="DF391">IF(DE391="","",MIN(IF(CZ$373:CZ$432=$DE391,DB$373:DB$432,"")))</f>
        <v/>
      </c>
      <c r="DG391" s="7" t="str">
        <f t="array" ref="DG391">IF(DE391="","",MIN(IF(CZ$373:CZ$432=$DE391,DC$373:DC$432,"")))</f>
        <v/>
      </c>
      <c r="DH391" s="7" t="str">
        <f>IF(ISNA(VLOOKUP(DD391,'JOURNÉE 1'!$C$184:$AC$213,24,FALSE)),"",VLOOKUP(DD391,'JOURNÉE 1'!$C$184:$AC$213,24,FALSE))</f>
        <v/>
      </c>
      <c r="DI391" s="7" t="str">
        <f>IF(ISNA(VLOOKUP(DD391,'JOURNÉE 1'!$C$184:$AP$213,35,FALSE)),"",VLOOKUP(DD391,'JOURNÉE 1'!$C$184:$AP$213,35,FALSE))</f>
        <v/>
      </c>
      <c r="DJ391" s="7" t="str">
        <f t="shared" si="114"/>
        <v/>
      </c>
      <c r="DK391" s="7" t="str">
        <f t="shared" si="115"/>
        <v/>
      </c>
      <c r="DL391" s="7" t="str">
        <f t="shared" si="116"/>
        <v/>
      </c>
      <c r="DM391" s="468" t="str">
        <f t="shared" si="117"/>
        <v/>
      </c>
      <c r="DN391" s="7" t="str">
        <f t="shared" si="118"/>
        <v/>
      </c>
      <c r="DO391" s="7"/>
      <c r="DP391" s="7"/>
      <c r="DQ391" s="7"/>
      <c r="DR391" s="11"/>
      <c r="DS391" s="475"/>
      <c r="DT391" s="7"/>
      <c r="DU391" s="7"/>
      <c r="DV391" s="7" t="str">
        <f>IF(DT391="","",IF(DT391=0,"",IF(DT391="AB","",RANK(DT391,$DT$9:$DT$151,1)+COUNTIF($DT$9:DT391,DT391)-1)))</f>
        <v/>
      </c>
      <c r="DW391" s="7"/>
      <c r="DX391" s="7"/>
      <c r="DY391" s="7"/>
      <c r="DZ391" s="7"/>
      <c r="EA391" s="7" t="str">
        <f>IF(DY391="","",IF(DY391=0,"",IF(DY391="AB","",RANK(DY391,$DY$9:$DY$151,1)+COUNTIF($DY$9:DY391,DY391)-1)))</f>
        <v/>
      </c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</row>
    <row r="392" spans="29:163" ht="15.75" customHeight="1" x14ac:dyDescent="0.4">
      <c r="AC392" s="83" t="str">
        <f t="shared" si="122"/>
        <v/>
      </c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882"/>
      <c r="AU392" s="11"/>
      <c r="AV392" s="11"/>
      <c r="AW392" s="11"/>
      <c r="AX392" s="11"/>
      <c r="AY392" s="11"/>
      <c r="AZ392" s="11"/>
      <c r="BA392" s="11"/>
      <c r="BB392" s="11"/>
      <c r="BC392" s="882"/>
      <c r="BD392" s="882"/>
      <c r="BE392" s="11"/>
      <c r="BF392" s="11"/>
      <c r="BG392" s="11"/>
      <c r="BH392" s="7"/>
      <c r="BI392" s="7"/>
      <c r="BJ392" s="7"/>
      <c r="BK392" s="7"/>
      <c r="BL392" s="11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475" t="str">
        <f>IF('JOURNÉE 1'!C392=0,"",'JOURNÉE 1'!C392)</f>
        <v/>
      </c>
      <c r="BZ392" s="7">
        <v>384</v>
      </c>
      <c r="CA392" s="1445" t="s">
        <v>996</v>
      </c>
      <c r="CB392" s="1446">
        <v>11.8</v>
      </c>
      <c r="CC392" s="1447" t="s">
        <v>997</v>
      </c>
      <c r="CD392" s="17" t="s">
        <v>984</v>
      </c>
      <c r="CE392" s="882" t="str">
        <f t="shared" si="121"/>
        <v>MAX2</v>
      </c>
      <c r="CF392" s="878" t="s">
        <v>985</v>
      </c>
      <c r="CG392" s="7"/>
      <c r="CH392" s="94"/>
      <c r="CI392" s="1301">
        <f>IF(ISNA(VLOOKUP(CA392,'JOURNÉE 1'!$C$10:$AC$257,27,FALSE)),"",VLOOKUP(CA392,'JOURNÉE 1'!$C$10:$AC$257,27,FALSE))</f>
        <v>95</v>
      </c>
      <c r="CJ392" s="465" t="str">
        <f>IF(ISNA(VLOOKUP(CA392,'JOURNÉE 2'!$C$10:$V$259,20,FALSE)),"",VLOOKUP(CA392,'JOURNÉE 2'!$C$10:$V$259,20,FALSE))</f>
        <v/>
      </c>
      <c r="CK392" s="1263">
        <f t="shared" si="113"/>
        <v>95</v>
      </c>
      <c r="CL392" s="1266" t="s">
        <v>2029</v>
      </c>
      <c r="CM392" s="476" t="s">
        <v>2029</v>
      </c>
      <c r="CN392" s="476" t="s">
        <v>2029</v>
      </c>
      <c r="CO392" s="476">
        <v>95</v>
      </c>
      <c r="CP392" s="476"/>
      <c r="CQ392" s="476"/>
      <c r="CR392" s="476"/>
      <c r="CS392" s="476"/>
      <c r="CT392" s="476"/>
      <c r="CU392" s="477"/>
      <c r="CV392" s="476"/>
      <c r="CW392" s="1270"/>
      <c r="CX392" s="11"/>
      <c r="CY392" s="1551"/>
      <c r="CZ392" s="7" t="str">
        <f>IF('JOURNÉE 1'!C203="","",'JOURNÉE 1'!C203)</f>
        <v/>
      </c>
      <c r="DA392" s="7" t="str">
        <f t="shared" si="84"/>
        <v/>
      </c>
      <c r="DB392" s="7" t="str">
        <f>IF('JOURNÉE 1'!AC203="","",'JOURNÉE 1'!AC203)</f>
        <v/>
      </c>
      <c r="DC392" s="7" t="str">
        <f>IF('JOURNÉE 1'!AP203=0,"",'JOURNÉE 1'!AP203)</f>
        <v/>
      </c>
      <c r="DD392" s="17" t="str">
        <f>IF(ISNA(VLOOKUP(BY202,'JOURNÉE 2'!$C$184:$AJ$213,1,FALSE)),"",VLOOKUP(BY202,'JOURNÉE 2'!$C$184:$AJ$213,1,FALSE))</f>
        <v/>
      </c>
      <c r="DE392" s="7" t="str" cm="1">
        <f t="array" ref="DE392">IFERROR(INDEX(DD$373:DD$402,SMALL(IF(FREQUENCY(IF(DD$373:DD$432&lt;&gt;"",MATCH(DD$373:DD$432,DD$373:DD$432,0),""),ROW(DD$373:DD$432)-373)&gt;1,ROW(DD$373:DD$432)-373,""),ROW(A20))),"")</f>
        <v/>
      </c>
      <c r="DF392" s="7" t="str">
        <f t="array" ref="DF392">IF(DE392="","",MIN(IF(CZ$373:CZ$432=$DE392,DB$373:DB$432,"")))</f>
        <v/>
      </c>
      <c r="DG392" s="7" t="str">
        <f t="array" ref="DG392">IF(DE392="","",MIN(IF(CZ$373:CZ$432=$DE392,DC$373:DC$432,"")))</f>
        <v/>
      </c>
      <c r="DH392" s="7" t="str">
        <f>IF(ISNA(VLOOKUP(DD392,'JOURNÉE 1'!$C$184:$AC$213,24,FALSE)),"",VLOOKUP(DD392,'JOURNÉE 1'!$C$184:$AC$213,24,FALSE))</f>
        <v/>
      </c>
      <c r="DI392" s="7" t="str">
        <f>IF(ISNA(VLOOKUP(DD392,'JOURNÉE 1'!$C$184:$AP$213,35,FALSE)),"",VLOOKUP(DD392,'JOURNÉE 1'!$C$184:$AP$213,35,FALSE))</f>
        <v/>
      </c>
      <c r="DJ392" s="7" t="str">
        <f t="shared" si="114"/>
        <v/>
      </c>
      <c r="DK392" s="7" t="str">
        <f t="shared" si="115"/>
        <v/>
      </c>
      <c r="DL392" s="7" t="str">
        <f t="shared" si="116"/>
        <v/>
      </c>
      <c r="DM392" s="468" t="str">
        <f t="shared" si="117"/>
        <v/>
      </c>
      <c r="DN392" s="7" t="str">
        <f t="shared" si="118"/>
        <v/>
      </c>
      <c r="DO392" s="7"/>
      <c r="DP392" s="7"/>
      <c r="DQ392" s="7"/>
      <c r="DR392" s="11"/>
      <c r="DS392" s="475"/>
      <c r="DT392" s="7"/>
      <c r="DU392" s="7"/>
      <c r="DV392" s="7" t="str">
        <f>IF(DT392="","",IF(DT392=0,"",IF(DT392="AB","",RANK(DT392,$DT$9:$DT$151,1)+COUNTIF($DT$9:DT392,DT392)-1)))</f>
        <v/>
      </c>
      <c r="DW392" s="7"/>
      <c r="DX392" s="7"/>
      <c r="DY392" s="7"/>
      <c r="DZ392" s="7"/>
      <c r="EA392" s="7" t="str">
        <f>IF(DY392="","",IF(DY392=0,"",IF(DY392="AB","",RANK(DY392,$DY$9:$DY$151,1)+COUNTIF($DY$9:DY392,DY392)-1)))</f>
        <v/>
      </c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</row>
    <row r="393" spans="29:163" ht="15.75" customHeight="1" x14ac:dyDescent="0.4">
      <c r="AC393" s="83" t="str">
        <f t="shared" ref="AC393:AC424" si="123">IF(AD176="","",AD176)</f>
        <v/>
      </c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882"/>
      <c r="AU393" s="11"/>
      <c r="AV393" s="11"/>
      <c r="AW393" s="11"/>
      <c r="AX393" s="11"/>
      <c r="AY393" s="11"/>
      <c r="AZ393" s="11"/>
      <c r="BA393" s="11"/>
      <c r="BB393" s="11"/>
      <c r="BC393" s="882"/>
      <c r="BD393" s="882"/>
      <c r="BE393" s="11"/>
      <c r="BF393" s="11"/>
      <c r="BG393" s="11"/>
      <c r="BH393" s="7"/>
      <c r="BI393" s="7"/>
      <c r="BJ393" s="7"/>
      <c r="BK393" s="7"/>
      <c r="BL393" s="11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475" t="str">
        <f>IF('JOURNÉE 1'!C393=0,"",'JOURNÉE 1'!C393)</f>
        <v/>
      </c>
      <c r="BZ393" s="7">
        <v>385</v>
      </c>
      <c r="CA393" s="1445" t="s">
        <v>998</v>
      </c>
      <c r="CB393" s="1446">
        <v>1.4</v>
      </c>
      <c r="CC393" s="1447" t="s">
        <v>999</v>
      </c>
      <c r="CD393" s="17" t="s">
        <v>984</v>
      </c>
      <c r="CE393" s="882" t="str">
        <f t="shared" ref="CE393:CE456" si="124">IF(CB393="","",IF(CB393&lt;=9.9,"MAX1",IF(AND(CB393&gt;9.9,CB393&lt;=23.9),"MAX2",IF(CB393&gt;23.9,"MAX3",""))))</f>
        <v>MAX1</v>
      </c>
      <c r="CF393" s="878" t="s">
        <v>987</v>
      </c>
      <c r="CG393" s="7"/>
      <c r="CH393" s="94"/>
      <c r="CI393" s="1301" t="str">
        <f>IF(ISNA(VLOOKUP(CA393,'JOURNÉE 1'!$C$10:$AC$257,27,FALSE)),"",VLOOKUP(CA393,'JOURNÉE 1'!$C$10:$AC$257,27,FALSE))</f>
        <v/>
      </c>
      <c r="CJ393" s="465" t="str">
        <f>IF(ISNA(VLOOKUP(CA393,'JOURNÉE 2'!$C$10:$V$259,20,FALSE)),"",VLOOKUP(CA393,'JOURNÉE 2'!$C$10:$V$259,20,FALSE))</f>
        <v/>
      </c>
      <c r="CK393" s="1263" t="str">
        <f t="shared" si="113"/>
        <v/>
      </c>
      <c r="CL393" s="1266" t="s">
        <v>2029</v>
      </c>
      <c r="CM393" s="476" t="s">
        <v>2029</v>
      </c>
      <c r="CN393" s="476" t="s">
        <v>2029</v>
      </c>
      <c r="CO393" s="476" t="s">
        <v>2029</v>
      </c>
      <c r="CP393" s="476"/>
      <c r="CQ393" s="476"/>
      <c r="CR393" s="476"/>
      <c r="CS393" s="476"/>
      <c r="CT393" s="476"/>
      <c r="CU393" s="477"/>
      <c r="CV393" s="476"/>
      <c r="CW393" s="1270"/>
      <c r="CX393" s="11"/>
      <c r="CY393" s="1551"/>
      <c r="CZ393" s="7" t="str">
        <f>IF('JOURNÉE 1'!C204="","",'JOURNÉE 1'!C204)</f>
        <v/>
      </c>
      <c r="DA393" s="7" t="str">
        <f t="shared" si="84"/>
        <v/>
      </c>
      <c r="DB393" s="7" t="str">
        <f>IF('JOURNÉE 1'!AC204="","",'JOURNÉE 1'!AC204)</f>
        <v/>
      </c>
      <c r="DC393" s="7" t="str">
        <f>IF('JOURNÉE 1'!AP204=0,"",'JOURNÉE 1'!AP204)</f>
        <v/>
      </c>
      <c r="DD393" s="17" t="str">
        <f>IF(ISNA(VLOOKUP(BY203,'JOURNÉE 2'!$C$184:$AJ$213,1,FALSE)),"",VLOOKUP(BY203,'JOURNÉE 2'!$C$184:$AJ$213,1,FALSE))</f>
        <v/>
      </c>
      <c r="DE393" s="7" t="str" cm="1">
        <f t="array" ref="DE393">IFERROR(INDEX(DD$373:DD$402,SMALL(IF(FREQUENCY(IF(DD$373:DD$432&lt;&gt;"",MATCH(DD$373:DD$432,DD$373:DD$432,0),""),ROW(DD$373:DD$432)-373)&gt;1,ROW(DD$373:DD$432)-373,""),ROW(A21))),"")</f>
        <v/>
      </c>
      <c r="DF393" s="7" t="str">
        <f t="array" ref="DF393">IF(DE393="","",MIN(IF(CZ$373:CZ$432=$DE393,DB$373:DB$432,"")))</f>
        <v/>
      </c>
      <c r="DG393" s="7" t="str">
        <f t="array" ref="DG393">IF(DE393="","",MIN(IF(CZ$373:CZ$432=$DE393,DC$373:DC$432,"")))</f>
        <v/>
      </c>
      <c r="DH393" s="7" t="str">
        <f>IF(ISNA(VLOOKUP(DD393,'JOURNÉE 1'!$C$184:$AC$213,24,FALSE)),"",VLOOKUP(DD393,'JOURNÉE 1'!$C$184:$AC$213,24,FALSE))</f>
        <v/>
      </c>
      <c r="DI393" s="7" t="str">
        <f>IF(ISNA(VLOOKUP(DD393,'JOURNÉE 1'!$C$184:$AP$213,35,FALSE)),"",VLOOKUP(DD393,'JOURNÉE 1'!$C$184:$AP$213,35,FALSE))</f>
        <v/>
      </c>
      <c r="DJ393" s="7" t="str">
        <f t="shared" si="114"/>
        <v/>
      </c>
      <c r="DK393" s="7" t="str">
        <f t="shared" si="115"/>
        <v/>
      </c>
      <c r="DL393" s="7" t="str">
        <f t="shared" si="116"/>
        <v/>
      </c>
      <c r="DM393" s="468" t="str">
        <f t="shared" si="117"/>
        <v/>
      </c>
      <c r="DN393" s="7" t="str">
        <f t="shared" si="118"/>
        <v/>
      </c>
      <c r="DO393" s="7"/>
      <c r="DP393" s="7"/>
      <c r="DQ393" s="7"/>
      <c r="DR393" s="11"/>
      <c r="DS393" s="475"/>
      <c r="DT393" s="7"/>
      <c r="DU393" s="7"/>
      <c r="DV393" s="7" t="str">
        <f>IF(DT393="","",IF(DT393=0,"",IF(DT393="AB","",RANK(DT393,$DT$9:$DT$151,1)+COUNTIF($DT$9:DT393,DT393)-1)))</f>
        <v/>
      </c>
      <c r="DW393" s="7"/>
      <c r="DX393" s="7"/>
      <c r="DY393" s="7"/>
      <c r="DZ393" s="7"/>
      <c r="EA393" s="7" t="str">
        <f>IF(DY393="","",IF(DY393=0,"",IF(DY393="AB","",RANK(DY393,$DY$9:$DY$151,1)+COUNTIF($DY$9:DY393,DY393)-1)))</f>
        <v/>
      </c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</row>
    <row r="394" spans="29:163" ht="15.75" customHeight="1" x14ac:dyDescent="0.4">
      <c r="AC394" s="83" t="str">
        <f t="shared" si="123"/>
        <v/>
      </c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882"/>
      <c r="AU394" s="11"/>
      <c r="AV394" s="11"/>
      <c r="AW394" s="11"/>
      <c r="AX394" s="11"/>
      <c r="AY394" s="11"/>
      <c r="AZ394" s="11"/>
      <c r="BA394" s="11"/>
      <c r="BB394" s="11"/>
      <c r="BC394" s="882"/>
      <c r="BD394" s="882"/>
      <c r="BE394" s="11"/>
      <c r="BF394" s="11"/>
      <c r="BG394" s="11"/>
      <c r="BH394" s="7"/>
      <c r="BI394" s="7"/>
      <c r="BJ394" s="7"/>
      <c r="BK394" s="7"/>
      <c r="BL394" s="11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475" t="str">
        <f>IF('JOURNÉE 1'!C394=0,"",'JOURNÉE 1'!C394)</f>
        <v/>
      </c>
      <c r="BZ394" s="7">
        <v>386</v>
      </c>
      <c r="CA394" s="1445" t="s">
        <v>274</v>
      </c>
      <c r="CB394" s="1446">
        <v>-3.4</v>
      </c>
      <c r="CC394" s="1447" t="s">
        <v>1000</v>
      </c>
      <c r="CD394" s="17" t="s">
        <v>984</v>
      </c>
      <c r="CE394" s="882" t="str">
        <f t="shared" si="124"/>
        <v>MAX1</v>
      </c>
      <c r="CF394" s="878" t="s">
        <v>268</v>
      </c>
      <c r="CG394" s="7"/>
      <c r="CH394" s="94"/>
      <c r="CI394" s="1301" t="str">
        <f>IF(ISNA(VLOOKUP(CA394,'JOURNÉE 1'!$C$10:$AC$257,27,FALSE)),"",VLOOKUP(CA394,'JOURNÉE 1'!$C$10:$AC$257,27,FALSE))</f>
        <v/>
      </c>
      <c r="CJ394" s="465" t="str">
        <f>IF(ISNA(VLOOKUP(CA394,'JOURNÉE 2'!$C$10:$V$259,20,FALSE)),"",VLOOKUP(CA394,'JOURNÉE 2'!$C$10:$V$259,20,FALSE))</f>
        <v/>
      </c>
      <c r="CK394" s="1263" t="str">
        <f t="shared" si="113"/>
        <v/>
      </c>
      <c r="CL394" s="1266" t="s">
        <v>2029</v>
      </c>
      <c r="CM394" s="476" t="s">
        <v>2029</v>
      </c>
      <c r="CN394" s="476">
        <v>69</v>
      </c>
      <c r="CO394" s="476" t="s">
        <v>2029</v>
      </c>
      <c r="CP394" s="476"/>
      <c r="CQ394" s="476"/>
      <c r="CR394" s="476"/>
      <c r="CS394" s="476"/>
      <c r="CT394" s="476"/>
      <c r="CU394" s="477"/>
      <c r="CV394" s="476"/>
      <c r="CW394" s="1270"/>
      <c r="CX394" s="11"/>
      <c r="CY394" s="1551"/>
      <c r="CZ394" s="7" t="str">
        <f>IF('JOURNÉE 1'!C205="","",'JOURNÉE 1'!C205)</f>
        <v/>
      </c>
      <c r="DA394" s="7" t="str">
        <f t="shared" si="84"/>
        <v/>
      </c>
      <c r="DB394" s="7" t="str">
        <f>IF('JOURNÉE 1'!AC205="","",'JOURNÉE 1'!AC205)</f>
        <v/>
      </c>
      <c r="DC394" s="7" t="str">
        <f>IF('JOURNÉE 1'!AP205=0,"",'JOURNÉE 1'!AP205)</f>
        <v/>
      </c>
      <c r="DD394" s="17" t="str">
        <f>IF(ISNA(VLOOKUP(BY204,'JOURNÉE 2'!$C$184:$AJ$213,1,FALSE)),"",VLOOKUP(BY204,'JOURNÉE 2'!$C$184:$AJ$213,1,FALSE))</f>
        <v/>
      </c>
      <c r="DE394" s="7" t="str" cm="1">
        <f t="array" ref="DE394">IFERROR(INDEX(DD$373:DD$402,SMALL(IF(FREQUENCY(IF(DD$373:DD$432&lt;&gt;"",MATCH(DD$373:DD$432,DD$373:DD$432,0),""),ROW(DD$373:DD$432)-373)&gt;1,ROW(DD$373:DD$432)-373,""),ROW(A22))),"")</f>
        <v/>
      </c>
      <c r="DF394" s="7" t="str">
        <f t="array" ref="DF394">IF(DE394="","",MIN(IF(CZ$373:CZ$432=$DE394,DB$373:DB$432,"")))</f>
        <v/>
      </c>
      <c r="DG394" s="7" t="str">
        <f t="array" ref="DG394">IF(DE394="","",MIN(IF(CZ$373:CZ$432=$DE394,DC$373:DC$432,"")))</f>
        <v/>
      </c>
      <c r="DH394" s="7" t="str">
        <f>IF(ISNA(VLOOKUP(DD394,'JOURNÉE 1'!$C$184:$AC$213,24,FALSE)),"",VLOOKUP(DD394,'JOURNÉE 1'!$C$184:$AC$213,24,FALSE))</f>
        <v/>
      </c>
      <c r="DI394" s="7" t="str">
        <f>IF(ISNA(VLOOKUP(DD394,'JOURNÉE 1'!$C$184:$AP$213,35,FALSE)),"",VLOOKUP(DD394,'JOURNÉE 1'!$C$184:$AP$213,35,FALSE))</f>
        <v/>
      </c>
      <c r="DJ394" s="7" t="str">
        <f t="shared" si="114"/>
        <v/>
      </c>
      <c r="DK394" s="7" t="str">
        <f t="shared" si="115"/>
        <v/>
      </c>
      <c r="DL394" s="7" t="str">
        <f t="shared" si="116"/>
        <v/>
      </c>
      <c r="DM394" s="468" t="str">
        <f t="shared" si="117"/>
        <v/>
      </c>
      <c r="DN394" s="7" t="str">
        <f t="shared" si="118"/>
        <v/>
      </c>
      <c r="DO394" s="7"/>
      <c r="DP394" s="7"/>
      <c r="DQ394" s="7"/>
      <c r="DR394" s="11"/>
      <c r="DS394" s="475"/>
      <c r="DT394" s="7"/>
      <c r="DU394" s="7"/>
      <c r="DV394" s="7" t="str">
        <f>IF(DT394="","",IF(DT394=0,"",IF(DT394="AB","",RANK(DT394,$DT$9:$DT$151,1)+COUNTIF($DT$9:DT394,DT394)-1)))</f>
        <v/>
      </c>
      <c r="DW394" s="7"/>
      <c r="DX394" s="7"/>
      <c r="DY394" s="7"/>
      <c r="DZ394" s="7"/>
      <c r="EA394" s="7" t="str">
        <f>IF(DY394="","",IF(DY394=0,"",IF(DY394="AB","",RANK(DY394,$DY$9:$DY$151,1)+COUNTIF($DY$9:DY394,DY394)-1)))</f>
        <v/>
      </c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</row>
    <row r="395" spans="29:163" ht="15.75" customHeight="1" x14ac:dyDescent="0.4">
      <c r="AC395" s="83" t="str">
        <f t="shared" si="123"/>
        <v/>
      </c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882"/>
      <c r="AU395" s="11"/>
      <c r="AV395" s="11"/>
      <c r="AW395" s="11"/>
      <c r="AX395" s="11"/>
      <c r="AY395" s="11"/>
      <c r="AZ395" s="11"/>
      <c r="BA395" s="11"/>
      <c r="BB395" s="11"/>
      <c r="BC395" s="882"/>
      <c r="BD395" s="882"/>
      <c r="BE395" s="11"/>
      <c r="BF395" s="11"/>
      <c r="BG395" s="11"/>
      <c r="BH395" s="7"/>
      <c r="BI395" s="7"/>
      <c r="BJ395" s="7"/>
      <c r="BK395" s="7"/>
      <c r="BL395" s="11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475" t="str">
        <f>IF('JOURNÉE 1'!C395=0,"",'JOURNÉE 1'!C395)</f>
        <v/>
      </c>
      <c r="BZ395" s="7">
        <v>387</v>
      </c>
      <c r="CA395" s="1445" t="s">
        <v>264</v>
      </c>
      <c r="CB395" s="1446">
        <v>-4.7</v>
      </c>
      <c r="CC395" s="1447" t="s">
        <v>1001</v>
      </c>
      <c r="CD395" s="17" t="s">
        <v>984</v>
      </c>
      <c r="CE395" s="882" t="str">
        <f t="shared" si="124"/>
        <v>MAX1</v>
      </c>
      <c r="CF395" s="878" t="s">
        <v>990</v>
      </c>
      <c r="CG395" s="7"/>
      <c r="CH395" s="94"/>
      <c r="CI395" s="1301" t="str">
        <f>IF(ISNA(VLOOKUP(CA395,'JOURNÉE 1'!$C$10:$AC$257,27,FALSE)),"",VLOOKUP(CA395,'JOURNÉE 1'!$C$10:$AC$257,27,FALSE))</f>
        <v/>
      </c>
      <c r="CJ395" s="465">
        <f>IF(ISNA(VLOOKUP(CA395,'JOURNÉE 2'!$C$10:$V$259,20,FALSE)),"",VLOOKUP(CA395,'JOURNÉE 2'!$C$10:$V$259,20,FALSE))</f>
        <v>64</v>
      </c>
      <c r="CK395" s="1263">
        <f t="shared" si="113"/>
        <v>64</v>
      </c>
      <c r="CL395" s="1266" t="s">
        <v>2029</v>
      </c>
      <c r="CM395" s="476">
        <v>70</v>
      </c>
      <c r="CN395" s="476" t="s">
        <v>2029</v>
      </c>
      <c r="CO395" s="476">
        <v>64</v>
      </c>
      <c r="CP395" s="476"/>
      <c r="CQ395" s="476"/>
      <c r="CR395" s="476"/>
      <c r="CS395" s="476"/>
      <c r="CT395" s="476"/>
      <c r="CU395" s="477"/>
      <c r="CV395" s="476"/>
      <c r="CW395" s="1270"/>
      <c r="CX395" s="11"/>
      <c r="CY395" s="1551"/>
      <c r="CZ395" s="7" t="str">
        <f>IF('JOURNÉE 1'!C206="","",'JOURNÉE 1'!C206)</f>
        <v/>
      </c>
      <c r="DA395" s="7" t="str">
        <f t="shared" si="84"/>
        <v/>
      </c>
      <c r="DB395" s="7" t="str">
        <f>IF('JOURNÉE 1'!AC206="","",'JOURNÉE 1'!AC206)</f>
        <v/>
      </c>
      <c r="DC395" s="7" t="str">
        <f>IF('JOURNÉE 1'!AP206=0,"",'JOURNÉE 1'!AP206)</f>
        <v/>
      </c>
      <c r="DD395" s="17" t="str">
        <f>IF(ISNA(VLOOKUP(BY205,'JOURNÉE 2'!$C$184:$AJ$213,1,FALSE)),"",VLOOKUP(BY205,'JOURNÉE 2'!$C$184:$AJ$213,1,FALSE))</f>
        <v/>
      </c>
      <c r="DE395" s="7" t="str" cm="1">
        <f t="array" ref="DE395">IFERROR(INDEX(DD$373:DD$402,SMALL(IF(FREQUENCY(IF(DD$373:DD$432&lt;&gt;"",MATCH(DD$373:DD$432,DD$373:DD$432,0),""),ROW(DD$373:DD$432)-373)&gt;1,ROW(DD$373:DD$432)-373,""),ROW(A23))),"")</f>
        <v/>
      </c>
      <c r="DF395" s="7" t="str">
        <f t="array" ref="DF395">IF(DE395="","",MIN(IF(CZ$373:CZ$432=$DE395,DB$373:DB$432,"")))</f>
        <v/>
      </c>
      <c r="DG395" s="7" t="str">
        <f t="array" ref="DG395">IF(DE395="","",MIN(IF(CZ$373:CZ$432=$DE395,DC$373:DC$432,"")))</f>
        <v/>
      </c>
      <c r="DH395" s="7" t="str">
        <f>IF(ISNA(VLOOKUP(DD395,'JOURNÉE 1'!$C$184:$AC$213,24,FALSE)),"",VLOOKUP(DD395,'JOURNÉE 1'!$C$184:$AC$213,24,FALSE))</f>
        <v/>
      </c>
      <c r="DI395" s="7" t="str">
        <f>IF(ISNA(VLOOKUP(DD395,'JOURNÉE 1'!$C$184:$AP$213,35,FALSE)),"",VLOOKUP(DD395,'JOURNÉE 1'!$C$184:$AP$213,35,FALSE))</f>
        <v/>
      </c>
      <c r="DJ395" s="7" t="str">
        <f t="shared" si="114"/>
        <v/>
      </c>
      <c r="DK395" s="7" t="str">
        <f t="shared" si="115"/>
        <v/>
      </c>
      <c r="DL395" s="7" t="str">
        <f t="shared" si="116"/>
        <v/>
      </c>
      <c r="DM395" s="468" t="str">
        <f t="shared" si="117"/>
        <v/>
      </c>
      <c r="DN395" s="7" t="str">
        <f t="shared" si="118"/>
        <v/>
      </c>
      <c r="DO395" s="7"/>
      <c r="DP395" s="7"/>
      <c r="DQ395" s="7"/>
      <c r="DR395" s="11"/>
      <c r="DS395" s="475"/>
      <c r="DT395" s="7"/>
      <c r="DU395" s="7"/>
      <c r="DV395" s="7" t="str">
        <f>IF(DT395="","",IF(DT395=0,"",IF(DT395="AB","",RANK(DT395,$DT$9:$DT$151,1)+COUNTIF($DT$9:DT395,DT395)-1)))</f>
        <v/>
      </c>
      <c r="DW395" s="7"/>
      <c r="DX395" s="7"/>
      <c r="DY395" s="7"/>
      <c r="DZ395" s="7"/>
      <c r="EA395" s="7" t="str">
        <f>IF(DY395="","",IF(DY395=0,"",IF(DY395="AB","",RANK(DY395,$DY$9:$DY$151,1)+COUNTIF($DY$9:DY395,DY395)-1)))</f>
        <v/>
      </c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</row>
    <row r="396" spans="29:163" ht="15.75" customHeight="1" x14ac:dyDescent="0.4">
      <c r="AC396" s="83" t="str">
        <f t="shared" si="123"/>
        <v/>
      </c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882"/>
      <c r="AU396" s="11"/>
      <c r="AV396" s="11"/>
      <c r="AW396" s="11"/>
      <c r="AX396" s="11"/>
      <c r="AY396" s="11"/>
      <c r="AZ396" s="11"/>
      <c r="BA396" s="11"/>
      <c r="BB396" s="11"/>
      <c r="BC396" s="882"/>
      <c r="BD396" s="882"/>
      <c r="BE396" s="11"/>
      <c r="BF396" s="11"/>
      <c r="BG396" s="11"/>
      <c r="BH396" s="7"/>
      <c r="BI396" s="7"/>
      <c r="BJ396" s="7"/>
      <c r="BK396" s="7"/>
      <c r="BL396" s="11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475" t="str">
        <f>IF('JOURNÉE 1'!C396=0,"",'JOURNÉE 1'!C396)</f>
        <v/>
      </c>
      <c r="BZ396" s="7">
        <v>388</v>
      </c>
      <c r="CA396" s="1445" t="s">
        <v>276</v>
      </c>
      <c r="CB396" s="1446">
        <v>9.1999999999999993</v>
      </c>
      <c r="CC396" s="1447" t="s">
        <v>1002</v>
      </c>
      <c r="CD396" s="17" t="s">
        <v>984</v>
      </c>
      <c r="CE396" s="882" t="str">
        <f t="shared" si="124"/>
        <v>MAX1</v>
      </c>
      <c r="CF396" s="878" t="s">
        <v>991</v>
      </c>
      <c r="CG396" s="7"/>
      <c r="CH396" s="94"/>
      <c r="CI396" s="1301" t="str">
        <f>IF(ISNA(VLOOKUP(CA396,'JOURNÉE 1'!$C$10:$AC$257,27,FALSE)),"",VLOOKUP(CA396,'JOURNÉE 1'!$C$10:$AC$257,27,FALSE))</f>
        <v/>
      </c>
      <c r="CJ396" s="465">
        <f>IF(ISNA(VLOOKUP(CA396,'JOURNÉE 2'!$C$10:$V$259,20,FALSE)),"",VLOOKUP(CA396,'JOURNÉE 2'!$C$10:$V$259,20,FALSE))</f>
        <v>79</v>
      </c>
      <c r="CK396" s="1263">
        <f t="shared" si="113"/>
        <v>79</v>
      </c>
      <c r="CL396" s="1266">
        <v>80</v>
      </c>
      <c r="CM396" s="476">
        <v>87</v>
      </c>
      <c r="CN396" s="476">
        <v>89</v>
      </c>
      <c r="CO396" s="476">
        <v>79</v>
      </c>
      <c r="CP396" s="476"/>
      <c r="CQ396" s="476"/>
      <c r="CR396" s="476"/>
      <c r="CS396" s="476"/>
      <c r="CT396" s="476"/>
      <c r="CU396" s="477"/>
      <c r="CV396" s="476"/>
      <c r="CW396" s="1270"/>
      <c r="CX396" s="11"/>
      <c r="CY396" s="1551"/>
      <c r="CZ396" s="7" t="str">
        <f>IF('JOURNÉE 1'!C207="","",'JOURNÉE 1'!C207)</f>
        <v/>
      </c>
      <c r="DA396" s="7" t="str">
        <f t="shared" si="84"/>
        <v/>
      </c>
      <c r="DB396" s="7" t="str">
        <f>IF('JOURNÉE 1'!AC207="","",'JOURNÉE 1'!AC207)</f>
        <v/>
      </c>
      <c r="DC396" s="7" t="str">
        <f>IF('JOURNÉE 1'!AP207=0,"",'JOURNÉE 1'!AP207)</f>
        <v/>
      </c>
      <c r="DD396" s="17" t="str">
        <f>IF(ISNA(VLOOKUP(BY206,'JOURNÉE 2'!$C$184:$AJ$213,1,FALSE)),"",VLOOKUP(BY206,'JOURNÉE 2'!$C$184:$AJ$213,1,FALSE))</f>
        <v/>
      </c>
      <c r="DE396" s="7" t="str" cm="1">
        <f t="array" ref="DE396">IFERROR(INDEX(DD$373:DD$402,SMALL(IF(FREQUENCY(IF(DD$373:DD$432&lt;&gt;"",MATCH(DD$373:DD$432,DD$373:DD$432,0),""),ROW(DD$373:DD$432)-373)&gt;1,ROW(DD$373:DD$432)-373,""),ROW(A24))),"")</f>
        <v/>
      </c>
      <c r="DF396" s="7" t="str">
        <f t="array" ref="DF396">IF(DE396="","",MIN(IF(CZ$373:CZ$432=$DE396,DB$373:DB$432,"")))</f>
        <v/>
      </c>
      <c r="DG396" s="7" t="str">
        <f t="array" ref="DG396">IF(DE396="","",MIN(IF(CZ$373:CZ$432=$DE396,DC$373:DC$432,"")))</f>
        <v/>
      </c>
      <c r="DH396" s="7" t="str">
        <f>IF(ISNA(VLOOKUP(DD396,'JOURNÉE 1'!$C$184:$AC$213,24,FALSE)),"",VLOOKUP(DD396,'JOURNÉE 1'!$C$184:$AC$213,24,FALSE))</f>
        <v/>
      </c>
      <c r="DI396" s="7" t="str">
        <f>IF(ISNA(VLOOKUP(DD396,'JOURNÉE 1'!$C$184:$AP$213,35,FALSE)),"",VLOOKUP(DD396,'JOURNÉE 1'!$C$184:$AP$213,35,FALSE))</f>
        <v/>
      </c>
      <c r="DJ396" s="7" t="str">
        <f t="shared" si="114"/>
        <v/>
      </c>
      <c r="DK396" s="7" t="str">
        <f t="shared" si="115"/>
        <v/>
      </c>
      <c r="DL396" s="7" t="str">
        <f t="shared" si="116"/>
        <v/>
      </c>
      <c r="DM396" s="468" t="str">
        <f t="shared" si="117"/>
        <v/>
      </c>
      <c r="DN396" s="7" t="str">
        <f t="shared" si="118"/>
        <v/>
      </c>
      <c r="DO396" s="7"/>
      <c r="DP396" s="7"/>
      <c r="DQ396" s="7"/>
      <c r="DR396" s="11"/>
      <c r="DS396" s="475"/>
      <c r="DT396" s="7"/>
      <c r="DU396" s="7"/>
      <c r="DV396" s="7" t="str">
        <f>IF(DT396="","",IF(DT396=0,"",IF(DT396="AB","",RANK(DT396,$DT$9:$DT$151,1)+COUNTIF($DT$9:DT396,DT396)-1)))</f>
        <v/>
      </c>
      <c r="DW396" s="7"/>
      <c r="DX396" s="7"/>
      <c r="DY396" s="7"/>
      <c r="DZ396" s="7"/>
      <c r="EA396" s="7" t="str">
        <f>IF(DY396="","",IF(DY396=0,"",IF(DY396="AB","",RANK(DY396,$DY$9:$DY$151,1)+COUNTIF($DY$9:DY396,DY396)-1)))</f>
        <v/>
      </c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</row>
    <row r="397" spans="29:163" ht="15.75" customHeight="1" x14ac:dyDescent="0.4">
      <c r="AC397" s="83" t="str">
        <f t="shared" si="123"/>
        <v/>
      </c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882"/>
      <c r="AU397" s="11"/>
      <c r="AV397" s="11"/>
      <c r="AW397" s="11"/>
      <c r="AX397" s="11"/>
      <c r="AY397" s="11"/>
      <c r="AZ397" s="11"/>
      <c r="BA397" s="11"/>
      <c r="BB397" s="11"/>
      <c r="BC397" s="882"/>
      <c r="BD397" s="882"/>
      <c r="BE397" s="11"/>
      <c r="BF397" s="11"/>
      <c r="BG397" s="11"/>
      <c r="BH397" s="7"/>
      <c r="BI397" s="7"/>
      <c r="BJ397" s="7"/>
      <c r="BK397" s="7"/>
      <c r="BL397" s="11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475" t="str">
        <f>IF('JOURNÉE 1'!C397=0,"",'JOURNÉE 1'!C397)</f>
        <v/>
      </c>
      <c r="BZ397" s="7">
        <v>389</v>
      </c>
      <c r="CA397" s="1445" t="s">
        <v>267</v>
      </c>
      <c r="CB397" s="1446">
        <v>13</v>
      </c>
      <c r="CC397" s="1447" t="s">
        <v>1287</v>
      </c>
      <c r="CD397" s="17" t="s">
        <v>984</v>
      </c>
      <c r="CE397" s="882" t="str">
        <f t="shared" si="124"/>
        <v>MAX2</v>
      </c>
      <c r="CF397" s="878" t="s">
        <v>270</v>
      </c>
      <c r="CG397" s="7"/>
      <c r="CH397" s="94"/>
      <c r="CI397" s="1301" t="str">
        <f>IF(ISNA(VLOOKUP(CA397,'JOURNÉE 1'!$C$10:$AC$257,27,FALSE)),"",VLOOKUP(CA397,'JOURNÉE 1'!$C$10:$AC$257,27,FALSE))</f>
        <v/>
      </c>
      <c r="CJ397" s="465" t="str">
        <f>IF(ISNA(VLOOKUP(CA397,'JOURNÉE 2'!$C$10:$V$259,20,FALSE)),"",VLOOKUP(CA397,'JOURNÉE 2'!$C$10:$V$259,20,FALSE))</f>
        <v/>
      </c>
      <c r="CK397" s="1263" t="str">
        <f t="shared" si="113"/>
        <v/>
      </c>
      <c r="CL397" s="1266">
        <v>76</v>
      </c>
      <c r="CM397" s="476">
        <v>8</v>
      </c>
      <c r="CN397" s="476">
        <v>83</v>
      </c>
      <c r="CO397" s="476" t="s">
        <v>2029</v>
      </c>
      <c r="CP397" s="476"/>
      <c r="CQ397" s="476"/>
      <c r="CR397" s="476"/>
      <c r="CS397" s="476"/>
      <c r="CT397" s="476"/>
      <c r="CU397" s="477"/>
      <c r="CV397" s="476"/>
      <c r="CW397" s="1270"/>
      <c r="CX397" s="11"/>
      <c r="CY397" s="1551"/>
      <c r="CZ397" s="7" t="str">
        <f>IF('JOURNÉE 1'!C208="","",'JOURNÉE 1'!C208)</f>
        <v/>
      </c>
      <c r="DA397" s="7" t="str">
        <f t="shared" si="84"/>
        <v/>
      </c>
      <c r="DB397" s="7" t="str">
        <f>IF('JOURNÉE 1'!AC208="","",'JOURNÉE 1'!AC208)</f>
        <v/>
      </c>
      <c r="DC397" s="7" t="str">
        <f>IF('JOURNÉE 1'!AP208=0,"",'JOURNÉE 1'!AP208)</f>
        <v/>
      </c>
      <c r="DD397" s="17" t="str">
        <f>IF(ISNA(VLOOKUP(BY207,'JOURNÉE 2'!$C$184:$AJ$213,1,FALSE)),"",VLOOKUP(BY207,'JOURNÉE 2'!$C$184:$AJ$213,1,FALSE))</f>
        <v/>
      </c>
      <c r="DE397" s="7" t="str" cm="1">
        <f t="array" ref="DE397">IFERROR(INDEX(DD$373:DD$402,SMALL(IF(FREQUENCY(IF(DD$373:DD$432&lt;&gt;"",MATCH(DD$373:DD$432,DD$373:DD$432,0),""),ROW(DD$373:DD$432)-373)&gt;1,ROW(DD$373:DD$432)-373,""),ROW(A25))),"")</f>
        <v/>
      </c>
      <c r="DF397" s="7" t="str">
        <f t="array" ref="DF397">IF(DE397="","",MIN(IF(CZ$373:CZ$432=$DE397,DB$373:DB$432,"")))</f>
        <v/>
      </c>
      <c r="DG397" s="7" t="str">
        <f t="array" ref="DG397">IF(DE397="","",MIN(IF(CZ$373:CZ$432=$DE397,DC$373:DC$432,"")))</f>
        <v/>
      </c>
      <c r="DH397" s="7" t="str">
        <f>IF(ISNA(VLOOKUP(DD397,'JOURNÉE 1'!$C$184:$AC$213,24,FALSE)),"",VLOOKUP(DD397,'JOURNÉE 1'!$C$184:$AC$213,24,FALSE))</f>
        <v/>
      </c>
      <c r="DI397" s="7" t="str">
        <f>IF(ISNA(VLOOKUP(DD397,'JOURNÉE 1'!$C$184:$AP$213,35,FALSE)),"",VLOOKUP(DD397,'JOURNÉE 1'!$C$184:$AP$213,35,FALSE))</f>
        <v/>
      </c>
      <c r="DJ397" s="7" t="str">
        <f t="shared" si="114"/>
        <v/>
      </c>
      <c r="DK397" s="7" t="str">
        <f t="shared" si="115"/>
        <v/>
      </c>
      <c r="DL397" s="7" t="str">
        <f t="shared" si="116"/>
        <v/>
      </c>
      <c r="DM397" s="468" t="str">
        <f t="shared" si="117"/>
        <v/>
      </c>
      <c r="DN397" s="7" t="str">
        <f t="shared" si="118"/>
        <v/>
      </c>
      <c r="DO397" s="7"/>
      <c r="DP397" s="7"/>
      <c r="DQ397" s="7"/>
      <c r="DR397" s="11"/>
      <c r="DS397" s="475"/>
      <c r="DT397" s="7"/>
      <c r="DU397" s="7"/>
      <c r="DV397" s="7" t="str">
        <f>IF(DT397="","",IF(DT397=0,"",IF(DT397="AB","",RANK(DT397,$DT$9:$DT$151,1)+COUNTIF($DT$9:DT397,DT397)-1)))</f>
        <v/>
      </c>
      <c r="DW397" s="7"/>
      <c r="DX397" s="7"/>
      <c r="DY397" s="7"/>
      <c r="DZ397" s="7"/>
      <c r="EA397" s="7" t="str">
        <f>IF(DY397="","",IF(DY397=0,"",IF(DY397="AB","",RANK(DY397,$DY$9:$DY$151,1)+COUNTIF($DY$9:DY397,DY397)-1)))</f>
        <v/>
      </c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</row>
    <row r="398" spans="29:163" ht="15.75" customHeight="1" x14ac:dyDescent="0.4">
      <c r="AC398" s="83" t="str">
        <f t="shared" si="123"/>
        <v/>
      </c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882"/>
      <c r="AU398" s="11"/>
      <c r="AV398" s="11"/>
      <c r="AW398" s="11"/>
      <c r="AX398" s="11"/>
      <c r="AY398" s="11"/>
      <c r="AZ398" s="11"/>
      <c r="BA398" s="11"/>
      <c r="BB398" s="11"/>
      <c r="BC398" s="882"/>
      <c r="BD398" s="882"/>
      <c r="BE398" s="11"/>
      <c r="BF398" s="11"/>
      <c r="BG398" s="11"/>
      <c r="BH398" s="7"/>
      <c r="BI398" s="7"/>
      <c r="BJ398" s="7"/>
      <c r="BK398" s="7"/>
      <c r="BL398" s="11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475" t="str">
        <f>IF('JOURNÉE 1'!C398=0,"",'JOURNÉE 1'!C398)</f>
        <v/>
      </c>
      <c r="BZ398" s="7">
        <v>390</v>
      </c>
      <c r="CA398" s="1445" t="s">
        <v>279</v>
      </c>
      <c r="CB398" s="1446">
        <v>15.2</v>
      </c>
      <c r="CC398" s="1447" t="s">
        <v>1003</v>
      </c>
      <c r="CD398" s="17" t="s">
        <v>984</v>
      </c>
      <c r="CE398" s="882" t="str">
        <f t="shared" si="124"/>
        <v>MAX2</v>
      </c>
      <c r="CF398" s="878" t="s">
        <v>280</v>
      </c>
      <c r="CG398" s="7"/>
      <c r="CH398" s="94"/>
      <c r="CI398" s="1301" t="str">
        <f>IF(ISNA(VLOOKUP(CA398,'JOURNÉE 1'!$C$10:$AC$257,27,FALSE)),"",VLOOKUP(CA398,'JOURNÉE 1'!$C$10:$AC$257,27,FALSE))</f>
        <v/>
      </c>
      <c r="CJ398" s="465" t="str">
        <f>IF(ISNA(VLOOKUP(CA398,'JOURNÉE 2'!$C$10:$V$259,20,FALSE)),"",VLOOKUP(CA398,'JOURNÉE 2'!$C$10:$V$259,20,FALSE))</f>
        <v/>
      </c>
      <c r="CK398" s="1263" t="str">
        <f t="shared" si="113"/>
        <v/>
      </c>
      <c r="CL398" s="1266" t="s">
        <v>2029</v>
      </c>
      <c r="CM398" s="476" t="s">
        <v>2029</v>
      </c>
      <c r="CN398" s="476" t="s">
        <v>2029</v>
      </c>
      <c r="CO398" s="476" t="s">
        <v>2029</v>
      </c>
      <c r="CP398" s="476"/>
      <c r="CQ398" s="476"/>
      <c r="CR398" s="476"/>
      <c r="CS398" s="476"/>
      <c r="CT398" s="476"/>
      <c r="CU398" s="477"/>
      <c r="CV398" s="476"/>
      <c r="CW398" s="1270"/>
      <c r="CX398" s="11"/>
      <c r="CY398" s="1551"/>
      <c r="CZ398" s="7" t="str">
        <f>IF('JOURNÉE 1'!C209="","",'JOURNÉE 1'!C209)</f>
        <v/>
      </c>
      <c r="DA398" s="7" t="str">
        <f t="shared" si="84"/>
        <v/>
      </c>
      <c r="DB398" s="7" t="str">
        <f>IF('JOURNÉE 1'!AC209="","",'JOURNÉE 1'!AC209)</f>
        <v/>
      </c>
      <c r="DC398" s="7" t="str">
        <f>IF('JOURNÉE 1'!AP209=0,"",'JOURNÉE 1'!AP209)</f>
        <v/>
      </c>
      <c r="DD398" s="17" t="str">
        <f>IF(ISNA(VLOOKUP(BY208,'JOURNÉE 2'!$C$184:$AJ$213,1,FALSE)),"",VLOOKUP(BY208,'JOURNÉE 2'!$C$184:$AJ$213,1,FALSE))</f>
        <v/>
      </c>
      <c r="DE398" s="7" t="str" cm="1">
        <f t="array" ref="DE398">IFERROR(INDEX(DD$373:DD$402,SMALL(IF(FREQUENCY(IF(DD$373:DD$432&lt;&gt;"",MATCH(DD$373:DD$432,DD$373:DD$432,0),""),ROW(DD$373:DD$432)-373)&gt;1,ROW(DD$373:DD$432)-373,""),ROW(A26))),"")</f>
        <v/>
      </c>
      <c r="DF398" s="7" t="str">
        <f t="array" ref="DF398">IF(DE398="","",MIN(IF(CZ$373:CZ$432=$DE398,DB$373:DB$432,"")))</f>
        <v/>
      </c>
      <c r="DG398" s="7" t="str">
        <f t="array" ref="DG398">IF(DE398="","",MIN(IF(CZ$373:CZ$432=$DE398,DC$373:DC$432,"")))</f>
        <v/>
      </c>
      <c r="DH398" s="7" t="str">
        <f>IF(ISNA(VLOOKUP(DD398,'JOURNÉE 1'!$C$184:$AC$213,24,FALSE)),"",VLOOKUP(DD398,'JOURNÉE 1'!$C$184:$AC$213,24,FALSE))</f>
        <v/>
      </c>
      <c r="DI398" s="7" t="str">
        <f>IF(ISNA(VLOOKUP(DD398,'JOURNÉE 1'!$C$184:$AP$213,35,FALSE)),"",VLOOKUP(DD398,'JOURNÉE 1'!$C$184:$AP$213,35,FALSE))</f>
        <v/>
      </c>
      <c r="DJ398" s="7" t="str">
        <f t="shared" si="114"/>
        <v/>
      </c>
      <c r="DK398" s="7" t="str">
        <f t="shared" si="115"/>
        <v/>
      </c>
      <c r="DL398" s="7" t="str">
        <f t="shared" si="116"/>
        <v/>
      </c>
      <c r="DM398" s="468" t="str">
        <f t="shared" si="117"/>
        <v/>
      </c>
      <c r="DN398" s="7" t="str">
        <f t="shared" si="118"/>
        <v/>
      </c>
      <c r="DO398" s="7"/>
      <c r="DP398" s="7"/>
      <c r="DQ398" s="7"/>
      <c r="DR398" s="11"/>
      <c r="DS398" s="475"/>
      <c r="DT398" s="7"/>
      <c r="DU398" s="7"/>
      <c r="DV398" s="7" t="str">
        <f>IF(DT398="","",IF(DT398=0,"",IF(DT398="AB","",RANK(DT398,$DT$9:$DT$151,1)+COUNTIF($DT$9:DT398,DT398)-1)))</f>
        <v/>
      </c>
      <c r="DW398" s="7"/>
      <c r="DX398" s="7"/>
      <c r="DY398" s="7"/>
      <c r="DZ398" s="7"/>
      <c r="EA398" s="7" t="str">
        <f>IF(DY398="","",IF(DY398=0,"",IF(DY398="AB","",RANK(DY398,$DY$9:$DY$151,1)+COUNTIF($DY$9:DY398,DY398)-1)))</f>
        <v/>
      </c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</row>
    <row r="399" spans="29:163" ht="15.75" customHeight="1" x14ac:dyDescent="0.4">
      <c r="AC399" s="83" t="str">
        <f t="shared" si="123"/>
        <v/>
      </c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882"/>
      <c r="AU399" s="11"/>
      <c r="AV399" s="11"/>
      <c r="AW399" s="11"/>
      <c r="AX399" s="11"/>
      <c r="AY399" s="11"/>
      <c r="AZ399" s="11"/>
      <c r="BA399" s="11"/>
      <c r="BB399" s="11"/>
      <c r="BC399" s="882"/>
      <c r="BD399" s="882"/>
      <c r="BE399" s="11"/>
      <c r="BF399" s="11"/>
      <c r="BG399" s="11"/>
      <c r="BH399" s="7"/>
      <c r="BI399" s="7"/>
      <c r="BJ399" s="7"/>
      <c r="BK399" s="7"/>
      <c r="BL399" s="11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475" t="str">
        <f>IF('JOURNÉE 1'!C399=0,"",'JOURNÉE 1'!C399)</f>
        <v/>
      </c>
      <c r="BZ399" s="7">
        <v>391</v>
      </c>
      <c r="CA399" s="1445" t="s">
        <v>1893</v>
      </c>
      <c r="CB399" s="1446">
        <v>16.5</v>
      </c>
      <c r="CC399" s="1447" t="s">
        <v>1911</v>
      </c>
      <c r="CD399" s="17" t="s">
        <v>984</v>
      </c>
      <c r="CE399" s="882" t="str">
        <f t="shared" si="124"/>
        <v>MAX2</v>
      </c>
      <c r="CF399" s="878" t="s">
        <v>994</v>
      </c>
      <c r="CG399" s="7"/>
      <c r="CH399" s="94"/>
      <c r="CI399" s="1301" t="str">
        <f>IF(ISNA(VLOOKUP(CA399,'JOURNÉE 1'!$C$10:$AC$257,27,FALSE)),"",VLOOKUP(CA399,'JOURNÉE 1'!$C$10:$AC$257,27,FALSE))</f>
        <v/>
      </c>
      <c r="CJ399" s="465" t="str">
        <f>IF(ISNA(VLOOKUP(CA399,'JOURNÉE 2'!$C$10:$V$259,20,FALSE)),"",VLOOKUP(CA399,'JOURNÉE 2'!$C$10:$V$259,20,FALSE))</f>
        <v/>
      </c>
      <c r="CK399" s="1263" t="str">
        <f t="shared" si="113"/>
        <v/>
      </c>
      <c r="CL399" s="1266" t="s">
        <v>2029</v>
      </c>
      <c r="CM399" s="476" t="s">
        <v>2029</v>
      </c>
      <c r="CN399" s="476" t="s">
        <v>2029</v>
      </c>
      <c r="CO399" s="476" t="s">
        <v>2029</v>
      </c>
      <c r="CP399" s="476"/>
      <c r="CQ399" s="476"/>
      <c r="CR399" s="476"/>
      <c r="CS399" s="476"/>
      <c r="CT399" s="476"/>
      <c r="CU399" s="477"/>
      <c r="CV399" s="476"/>
      <c r="CW399" s="1270"/>
      <c r="CX399" s="11"/>
      <c r="CY399" s="1551"/>
      <c r="CZ399" s="7" t="str">
        <f>IF('JOURNÉE 1'!C210="","",'JOURNÉE 1'!C210)</f>
        <v/>
      </c>
      <c r="DA399" s="7" t="str">
        <f t="shared" si="84"/>
        <v/>
      </c>
      <c r="DB399" s="7" t="str">
        <f>IF('JOURNÉE 1'!AC210="","",'JOURNÉE 1'!AC210)</f>
        <v/>
      </c>
      <c r="DC399" s="7" t="str">
        <f>IF('JOURNÉE 1'!AP210=0,"",'JOURNÉE 1'!AP210)</f>
        <v/>
      </c>
      <c r="DD399" s="17" t="str">
        <f>IF(ISNA(VLOOKUP(BY209,'JOURNÉE 2'!$C$184:$AJ$213,1,FALSE)),"",VLOOKUP(BY209,'JOURNÉE 2'!$C$184:$AJ$213,1,FALSE))</f>
        <v/>
      </c>
      <c r="DE399" s="7" t="str" cm="1">
        <f t="array" ref="DE399">IFERROR(INDEX(DD$373:DD$402,SMALL(IF(FREQUENCY(IF(DD$373:DD$432&lt;&gt;"",MATCH(DD$373:DD$432,DD$373:DD$432,0),""),ROW(DD$373:DD$432)-373)&gt;1,ROW(DD$373:DD$432)-373,""),ROW(A27))),"")</f>
        <v/>
      </c>
      <c r="DF399" s="7" t="str">
        <f t="array" ref="DF399">IF(DE399="","",MIN(IF(CZ$373:CZ$432=$DE399,DB$373:DB$432,"")))</f>
        <v/>
      </c>
      <c r="DG399" s="7" t="str">
        <f t="array" ref="DG399">IF(DE399="","",MIN(IF(CZ$373:CZ$432=$DE399,DC$373:DC$432,"")))</f>
        <v/>
      </c>
      <c r="DH399" s="7" t="str">
        <f>IF(ISNA(VLOOKUP(DD399,'JOURNÉE 1'!$C$184:$AC$213,24,FALSE)),"",VLOOKUP(DD399,'JOURNÉE 1'!$C$184:$AC$213,24,FALSE))</f>
        <v/>
      </c>
      <c r="DI399" s="7" t="str">
        <f>IF(ISNA(VLOOKUP(DD399,'JOURNÉE 1'!$C$184:$AP$213,35,FALSE)),"",VLOOKUP(DD399,'JOURNÉE 1'!$C$184:$AP$213,35,FALSE))</f>
        <v/>
      </c>
      <c r="DJ399" s="7" t="str">
        <f t="shared" si="114"/>
        <v/>
      </c>
      <c r="DK399" s="7" t="str">
        <f t="shared" si="115"/>
        <v/>
      </c>
      <c r="DL399" s="7" t="str">
        <f t="shared" si="116"/>
        <v/>
      </c>
      <c r="DM399" s="468" t="str">
        <f t="shared" si="117"/>
        <v/>
      </c>
      <c r="DN399" s="7" t="str">
        <f t="shared" si="118"/>
        <v/>
      </c>
      <c r="DO399" s="7"/>
      <c r="DP399" s="7"/>
      <c r="DQ399" s="7"/>
      <c r="DR399" s="11"/>
      <c r="DS399" s="475"/>
      <c r="DT399" s="7"/>
      <c r="DU399" s="7"/>
      <c r="DV399" s="7" t="str">
        <f>IF(DT399="","",IF(DT399=0,"",IF(DT399="AB","",RANK(DT399,$DT$9:$DT$151,1)+COUNTIF($DT$9:DT399,DT399)-1)))</f>
        <v/>
      </c>
      <c r="DW399" s="7"/>
      <c r="DX399" s="7"/>
      <c r="DY399" s="7"/>
      <c r="DZ399" s="7"/>
      <c r="EA399" s="7" t="str">
        <f>IF(DY399="","",IF(DY399=0,"",IF(DY399="AB","",RANK(DY399,$DY$9:$DY$151,1)+COUNTIF($DY$9:DY399,DY399)-1)))</f>
        <v/>
      </c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</row>
    <row r="400" spans="29:163" ht="15.75" customHeight="1" x14ac:dyDescent="0.4">
      <c r="AC400" s="83" t="str">
        <f t="shared" si="123"/>
        <v/>
      </c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882"/>
      <c r="AU400" s="11"/>
      <c r="AV400" s="11"/>
      <c r="AW400" s="11"/>
      <c r="AX400" s="11"/>
      <c r="AY400" s="11"/>
      <c r="AZ400" s="11"/>
      <c r="BA400" s="11"/>
      <c r="BB400" s="11"/>
      <c r="BC400" s="882"/>
      <c r="BD400" s="882"/>
      <c r="BE400" s="11"/>
      <c r="BF400" s="11"/>
      <c r="BG400" s="11"/>
      <c r="BH400" s="7"/>
      <c r="BI400" s="7"/>
      <c r="BJ400" s="7"/>
      <c r="BK400" s="7"/>
      <c r="BL400" s="11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475" t="str">
        <f>IF('JOURNÉE 1'!C400=0,"",'JOURNÉE 1'!C400)</f>
        <v/>
      </c>
      <c r="BZ400" s="7">
        <v>392</v>
      </c>
      <c r="CA400" s="1445" t="s">
        <v>1004</v>
      </c>
      <c r="CB400" s="1446">
        <v>5.3</v>
      </c>
      <c r="CC400" s="1447" t="s">
        <v>1005</v>
      </c>
      <c r="CD400" s="17" t="s">
        <v>984</v>
      </c>
      <c r="CE400" s="882" t="str">
        <f t="shared" si="124"/>
        <v>MAX1</v>
      </c>
      <c r="CF400" s="878" t="s">
        <v>996</v>
      </c>
      <c r="CG400" s="7"/>
      <c r="CH400" s="94"/>
      <c r="CI400" s="1301" t="str">
        <f>IF(ISNA(VLOOKUP(CA400,'JOURNÉE 1'!$C$10:$AC$257,27,FALSE)),"",VLOOKUP(CA400,'JOURNÉE 1'!$C$10:$AC$257,27,FALSE))</f>
        <v/>
      </c>
      <c r="CJ400" s="465" t="str">
        <f>IF(ISNA(VLOOKUP(CA400,'JOURNÉE 2'!$C$10:$V$259,20,FALSE)),"",VLOOKUP(CA400,'JOURNÉE 2'!$C$10:$V$259,20,FALSE))</f>
        <v/>
      </c>
      <c r="CK400" s="1263" t="str">
        <f t="shared" si="113"/>
        <v/>
      </c>
      <c r="CL400" s="1266" t="s">
        <v>2029</v>
      </c>
      <c r="CM400" s="476" t="s">
        <v>2029</v>
      </c>
      <c r="CN400" s="476">
        <v>81</v>
      </c>
      <c r="CO400" s="476" t="s">
        <v>2029</v>
      </c>
      <c r="CP400" s="476"/>
      <c r="CQ400" s="476"/>
      <c r="CR400" s="476"/>
      <c r="CS400" s="476"/>
      <c r="CT400" s="476"/>
      <c r="CU400" s="477"/>
      <c r="CV400" s="476"/>
      <c r="CW400" s="1270"/>
      <c r="CX400" s="11"/>
      <c r="CY400" s="1551"/>
      <c r="CZ400" s="7" t="str">
        <f>IF('JOURNÉE 1'!C211="","",'JOURNÉE 1'!C211)</f>
        <v/>
      </c>
      <c r="DA400" s="7" t="str">
        <f t="shared" si="84"/>
        <v/>
      </c>
      <c r="DB400" s="7" t="str">
        <f>IF('JOURNÉE 1'!AC211="","",'JOURNÉE 1'!AC211)</f>
        <v/>
      </c>
      <c r="DC400" s="7" t="str">
        <f>IF('JOURNÉE 1'!AP211=0,"",'JOURNÉE 1'!AP211)</f>
        <v/>
      </c>
      <c r="DD400" s="17" t="str">
        <f>IF(ISNA(VLOOKUP(BY210,'JOURNÉE 2'!$C$184:$AJ$213,1,FALSE)),"",VLOOKUP(BY210,'JOURNÉE 2'!$C$184:$AJ$213,1,FALSE))</f>
        <v/>
      </c>
      <c r="DE400" s="7" t="str" cm="1">
        <f t="array" ref="DE400">IFERROR(INDEX(DD$373:DD$402,SMALL(IF(FREQUENCY(IF(DD$373:DD$432&lt;&gt;"",MATCH(DD$373:DD$432,DD$373:DD$432,0),""),ROW(DD$373:DD$432)-373)&gt;1,ROW(DD$373:DD$432)-373,""),ROW(A28))),"")</f>
        <v/>
      </c>
      <c r="DF400" s="7" t="str">
        <f t="array" ref="DF400">IF(DE400="","",MIN(IF(CZ$373:CZ$432=$DE400,DB$373:DB$432,"")))</f>
        <v/>
      </c>
      <c r="DG400" s="7" t="str">
        <f t="array" ref="DG400">IF(DE400="","",MIN(IF(CZ$373:CZ$432=$DE400,DC$373:DC$432,"")))</f>
        <v/>
      </c>
      <c r="DH400" s="7" t="str">
        <f>IF(ISNA(VLOOKUP(DD400,'JOURNÉE 1'!$C$184:$AC$213,24,FALSE)),"",VLOOKUP(DD400,'JOURNÉE 1'!$C$184:$AC$213,24,FALSE))</f>
        <v/>
      </c>
      <c r="DI400" s="7" t="str">
        <f>IF(ISNA(VLOOKUP(DD400,'JOURNÉE 1'!$C$184:$AP$213,35,FALSE)),"",VLOOKUP(DD400,'JOURNÉE 1'!$C$184:$AP$213,35,FALSE))</f>
        <v/>
      </c>
      <c r="DJ400" s="7" t="str">
        <f t="shared" si="114"/>
        <v/>
      </c>
      <c r="DK400" s="7" t="str">
        <f t="shared" si="115"/>
        <v/>
      </c>
      <c r="DL400" s="7" t="str">
        <f t="shared" si="116"/>
        <v/>
      </c>
      <c r="DM400" s="468" t="str">
        <f t="shared" si="117"/>
        <v/>
      </c>
      <c r="DN400" s="7" t="str">
        <f t="shared" si="118"/>
        <v/>
      </c>
      <c r="DO400" s="7"/>
      <c r="DP400" s="7"/>
      <c r="DQ400" s="7"/>
      <c r="DR400" s="11"/>
      <c r="DS400" s="475"/>
      <c r="DT400" s="7"/>
      <c r="DU400" s="7"/>
      <c r="DV400" s="7" t="str">
        <f>IF(DT400="","",IF(DT400=0,"",IF(DT400="AB","",RANK(DT400,$DT$9:$DT$151,1)+COUNTIF($DT$9:DT400,DT400)-1)))</f>
        <v/>
      </c>
      <c r="DW400" s="7"/>
      <c r="DX400" s="7"/>
      <c r="DY400" s="7"/>
      <c r="DZ400" s="7"/>
      <c r="EA400" s="7" t="str">
        <f>IF(DY400="","",IF(DY400=0,"",IF(DY400="AB","",RANK(DY400,$DY$9:$DY$151,1)+COUNTIF($DY$9:DY400,DY400)-1)))</f>
        <v/>
      </c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</row>
    <row r="401" spans="29:163" ht="15.75" customHeight="1" x14ac:dyDescent="0.4">
      <c r="AC401" s="83">
        <f t="shared" si="123"/>
        <v>71</v>
      </c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882"/>
      <c r="AU401" s="11"/>
      <c r="AV401" s="11"/>
      <c r="AW401" s="11"/>
      <c r="AX401" s="11"/>
      <c r="AY401" s="11"/>
      <c r="AZ401" s="11"/>
      <c r="BA401" s="11"/>
      <c r="BB401" s="11"/>
      <c r="BC401" s="882"/>
      <c r="BD401" s="882"/>
      <c r="BE401" s="11"/>
      <c r="BF401" s="11"/>
      <c r="BG401" s="11"/>
      <c r="BH401" s="7"/>
      <c r="BI401" s="7"/>
      <c r="BJ401" s="7"/>
      <c r="BK401" s="7"/>
      <c r="BL401" s="11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475" t="str">
        <f>IF('JOURNÉE 1'!C401=0,"",'JOURNÉE 1'!C401)</f>
        <v/>
      </c>
      <c r="BZ401" s="7">
        <v>393</v>
      </c>
      <c r="CA401" s="1445" t="s">
        <v>1894</v>
      </c>
      <c r="CB401" s="1446">
        <v>36</v>
      </c>
      <c r="CC401" s="1447" t="s">
        <v>1912</v>
      </c>
      <c r="CD401" s="17" t="s">
        <v>1006</v>
      </c>
      <c r="CE401" s="882" t="str">
        <f t="shared" si="124"/>
        <v>MAX3</v>
      </c>
      <c r="CF401" s="878" t="s">
        <v>998</v>
      </c>
      <c r="CG401" s="7"/>
      <c r="CH401" s="94"/>
      <c r="CI401" s="1301" t="str">
        <f>IF(ISNA(VLOOKUP(CA401,'JOURNÉE 1'!$C$10:$AC$257,27,FALSE)),"",VLOOKUP(CA401,'JOURNÉE 1'!$C$10:$AC$257,27,FALSE))</f>
        <v/>
      </c>
      <c r="CJ401" s="465" t="str">
        <f>IF(ISNA(VLOOKUP(CA401,'JOURNÉE 2'!$C$10:$V$259,20,FALSE)),"",VLOOKUP(CA401,'JOURNÉE 2'!$C$10:$V$259,20,FALSE))</f>
        <v/>
      </c>
      <c r="CK401" s="1263" t="str">
        <f t="shared" si="113"/>
        <v/>
      </c>
      <c r="CL401" s="1266" t="s">
        <v>2029</v>
      </c>
      <c r="CM401" s="476" t="s">
        <v>2029</v>
      </c>
      <c r="CN401" s="476" t="s">
        <v>2029</v>
      </c>
      <c r="CO401" s="476" t="s">
        <v>2029</v>
      </c>
      <c r="CP401" s="476"/>
      <c r="CQ401" s="476"/>
      <c r="CR401" s="476"/>
      <c r="CS401" s="476"/>
      <c r="CT401" s="476"/>
      <c r="CU401" s="477"/>
      <c r="CV401" s="476"/>
      <c r="CW401" s="1270"/>
      <c r="CX401" s="11"/>
      <c r="CY401" s="1551"/>
      <c r="CZ401" s="7" t="str">
        <f>IF('JOURNÉE 1'!C212="","",'JOURNÉE 1'!C212)</f>
        <v/>
      </c>
      <c r="DA401" s="7" t="str">
        <f t="shared" si="84"/>
        <v/>
      </c>
      <c r="DB401" s="7" t="str">
        <f>IF('JOURNÉE 1'!AC212="","",'JOURNÉE 1'!AC212)</f>
        <v/>
      </c>
      <c r="DC401" s="7" t="str">
        <f>IF('JOURNÉE 1'!AP212=0,"",'JOURNÉE 1'!AP212)</f>
        <v/>
      </c>
      <c r="DD401" s="17" t="str">
        <f>IF(ISNA(VLOOKUP(BY211,'JOURNÉE 2'!$C$184:$AJ$213,1,FALSE)),"",VLOOKUP(BY211,'JOURNÉE 2'!$C$184:$AJ$213,1,FALSE))</f>
        <v/>
      </c>
      <c r="DE401" s="7" t="str" cm="1">
        <f t="array" ref="DE401">IFERROR(INDEX(DD$373:DD$402,SMALL(IF(FREQUENCY(IF(DD$373:DD$432&lt;&gt;"",MATCH(DD$373:DD$432,DD$373:DD$432,0),""),ROW(DD$373:DD$432)-373)&gt;1,ROW(DD$373:DD$432)-373,""),ROW(A29))),"")</f>
        <v/>
      </c>
      <c r="DF401" s="7" t="str">
        <f t="array" ref="DF401">IF(DE401="","",MIN(IF(CZ$373:CZ$432=$DE401,DB$373:DB$432,"")))</f>
        <v/>
      </c>
      <c r="DG401" s="7" t="str">
        <f t="array" ref="DG401">IF(DE401="","",MIN(IF(CZ$373:CZ$432=$DE401,DC$373:DC$432,"")))</f>
        <v/>
      </c>
      <c r="DH401" s="7" t="str">
        <f>IF(ISNA(VLOOKUP(DD401,'JOURNÉE 1'!$C$184:$AC$213,24,FALSE)),"",VLOOKUP(DD401,'JOURNÉE 1'!$C$184:$AC$213,24,FALSE))</f>
        <v/>
      </c>
      <c r="DI401" s="7" t="str">
        <f>IF(ISNA(VLOOKUP(DD401,'JOURNÉE 1'!$C$184:$AP$213,35,FALSE)),"",VLOOKUP(DD401,'JOURNÉE 1'!$C$184:$AP$213,35,FALSE))</f>
        <v/>
      </c>
      <c r="DJ401" s="7" t="str">
        <f t="shared" si="114"/>
        <v/>
      </c>
      <c r="DK401" s="7" t="str">
        <f t="shared" si="115"/>
        <v/>
      </c>
      <c r="DL401" s="7" t="str">
        <f t="shared" si="116"/>
        <v/>
      </c>
      <c r="DM401" s="468" t="str">
        <f t="shared" si="117"/>
        <v/>
      </c>
      <c r="DN401" s="7" t="str">
        <f t="shared" si="118"/>
        <v/>
      </c>
      <c r="DO401" s="7"/>
      <c r="DP401" s="7"/>
      <c r="DQ401" s="7"/>
      <c r="DR401" s="11"/>
      <c r="DS401" s="475"/>
      <c r="DT401" s="7"/>
      <c r="DU401" s="7"/>
      <c r="DV401" s="7" t="str">
        <f>IF(DT401="","",IF(DT401=0,"",IF(DT401="AB","",RANK(DT401,$DT$9:$DT$151,1)+COUNTIF($DT$9:DT401,DT401)-1)))</f>
        <v/>
      </c>
      <c r="DW401" s="7"/>
      <c r="DX401" s="7"/>
      <c r="DY401" s="7"/>
      <c r="DZ401" s="7"/>
      <c r="EA401" s="7" t="str">
        <f>IF(DY401="","",IF(DY401=0,"",IF(DY401="AB","",RANK(DY401,$DY$9:$DY$151,1)+COUNTIF($DY$9:DY401,DY401)-1)))</f>
        <v/>
      </c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</row>
    <row r="402" spans="29:163" ht="15.75" customHeight="1" thickBot="1" x14ac:dyDescent="0.45">
      <c r="AC402" s="83">
        <f t="shared" si="123"/>
        <v>70</v>
      </c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882"/>
      <c r="AU402" s="11"/>
      <c r="AV402" s="11"/>
      <c r="AW402" s="11"/>
      <c r="AX402" s="11"/>
      <c r="AY402" s="11"/>
      <c r="AZ402" s="11"/>
      <c r="BA402" s="11"/>
      <c r="BB402" s="11"/>
      <c r="BC402" s="882"/>
      <c r="BD402" s="882"/>
      <c r="BE402" s="11"/>
      <c r="BF402" s="11"/>
      <c r="BG402" s="11"/>
      <c r="BH402" s="7"/>
      <c r="BI402" s="7"/>
      <c r="BJ402" s="7"/>
      <c r="BK402" s="7"/>
      <c r="BL402" s="11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475" t="str">
        <f>IF('JOURNÉE 1'!C402=0,"",'JOURNÉE 1'!C402)</f>
        <v/>
      </c>
      <c r="BZ402" s="7">
        <v>394</v>
      </c>
      <c r="CA402" s="1445" t="s">
        <v>1007</v>
      </c>
      <c r="CB402" s="1446">
        <v>26.1</v>
      </c>
      <c r="CC402" s="1447" t="s">
        <v>1008</v>
      </c>
      <c r="CD402" s="17" t="s">
        <v>1006</v>
      </c>
      <c r="CE402" s="882" t="str">
        <f t="shared" si="124"/>
        <v>MAX3</v>
      </c>
      <c r="CF402" s="878" t="s">
        <v>274</v>
      </c>
      <c r="CG402" s="7"/>
      <c r="CH402" s="94"/>
      <c r="CI402" s="1301" t="str">
        <f>IF(ISNA(VLOOKUP(CA402,'JOURNÉE 1'!$C$10:$AC$257,27,FALSE)),"",VLOOKUP(CA402,'JOURNÉE 1'!$C$10:$AC$257,27,FALSE))</f>
        <v/>
      </c>
      <c r="CJ402" s="465" t="str">
        <f>IF(ISNA(VLOOKUP(CA402,'JOURNÉE 2'!$C$10:$V$259,20,FALSE)),"",VLOOKUP(CA402,'JOURNÉE 2'!$C$10:$V$259,20,FALSE))</f>
        <v/>
      </c>
      <c r="CK402" s="1263" t="str">
        <f t="shared" si="113"/>
        <v/>
      </c>
      <c r="CL402" s="1266" t="s">
        <v>2029</v>
      </c>
      <c r="CM402" s="476" t="s">
        <v>2029</v>
      </c>
      <c r="CN402" s="476" t="s">
        <v>2029</v>
      </c>
      <c r="CO402" s="476" t="s">
        <v>2029</v>
      </c>
      <c r="CP402" s="476"/>
      <c r="CQ402" s="476"/>
      <c r="CR402" s="476"/>
      <c r="CS402" s="476"/>
      <c r="CT402" s="476"/>
      <c r="CU402" s="477"/>
      <c r="CV402" s="476"/>
      <c r="CW402" s="1270"/>
      <c r="CX402" s="11"/>
      <c r="CY402" s="1793"/>
      <c r="CZ402" s="492" t="str">
        <f>IF('JOURNÉE 1'!C213="","",'JOURNÉE 1'!C213)</f>
        <v/>
      </c>
      <c r="DA402" s="492" t="str">
        <f t="shared" si="84"/>
        <v/>
      </c>
      <c r="DB402" s="492" t="str">
        <f>IF('JOURNÉE 1'!AC213="","",'JOURNÉE 1'!AC213)</f>
        <v/>
      </c>
      <c r="DC402" s="492" t="str">
        <f>IF('JOURNÉE 1'!AP213=0,"",'JOURNÉE 1'!AP213)</f>
        <v/>
      </c>
      <c r="DD402" s="1020" t="str">
        <f>IF(ISNA(VLOOKUP(BY212,'JOURNÉE 2'!$C$184:$AJ$213,1,FALSE)),"",VLOOKUP(BY212,'JOURNÉE 2'!$C$184:$AJ$213,1,FALSE))</f>
        <v/>
      </c>
      <c r="DE402" s="7" t="str" cm="1">
        <f t="array" ref="DE402">IFERROR(INDEX(DD$373:DD$402,SMALL(IF(FREQUENCY(IF(DD$373:DD$432&lt;&gt;"",MATCH(DD$373:DD$432,DD$373:DD$432,0),""),ROW(DD$373:DD$432)-373)&gt;1,ROW(DD$373:DD$432)-373,""),ROW(A30))),"")</f>
        <v/>
      </c>
      <c r="DF402" s="492" t="str">
        <f t="array" ref="DF402">IF(DE402="","",MIN(IF(CZ$373:CZ$432=$DE402,DB$373:DB$432,"")))</f>
        <v/>
      </c>
      <c r="DG402" s="492" t="str">
        <f t="array" ref="DG402">IF(DE402="","",MIN(IF(CZ$373:CZ$432=$DE402,DC$373:DC$432,"")))</f>
        <v/>
      </c>
      <c r="DH402" s="492" t="str">
        <f>IF(ISNA(VLOOKUP(DD402,'JOURNÉE 1'!$C$184:$AC$213,24,FALSE)),"",VLOOKUP(DD402,'JOURNÉE 1'!$C$184:$AC$213,24,FALSE))</f>
        <v/>
      </c>
      <c r="DI402" s="492" t="str">
        <f>IF(ISNA(VLOOKUP(DD402,'JOURNÉE 1'!$C$184:$AP$213,35,FALSE)),"",VLOOKUP(DD402,'JOURNÉE 1'!$C$184:$AP$213,35,FALSE))</f>
        <v/>
      </c>
      <c r="DJ402" s="492" t="str">
        <f t="shared" si="114"/>
        <v/>
      </c>
      <c r="DK402" s="492" t="str">
        <f t="shared" si="115"/>
        <v/>
      </c>
      <c r="DL402" s="492" t="str">
        <f t="shared" si="116"/>
        <v/>
      </c>
      <c r="DM402" s="493" t="str">
        <f t="shared" si="117"/>
        <v/>
      </c>
      <c r="DN402" s="492" t="str">
        <f t="shared" si="118"/>
        <v/>
      </c>
      <c r="DO402" s="492"/>
      <c r="DP402" s="492"/>
      <c r="DQ402" s="492"/>
      <c r="DR402" s="494"/>
      <c r="DS402" s="475"/>
      <c r="DT402" s="7"/>
      <c r="DU402" s="7"/>
      <c r="DV402" s="7" t="str">
        <f>IF(DT402="","",IF(DT402=0,"",IF(DT402="AB","",RANK(DT402,$DT$9:$DT$151,1)+COUNTIF($DT$9:DT402,DT402)-1)))</f>
        <v/>
      </c>
      <c r="DW402" s="7"/>
      <c r="DX402" s="7"/>
      <c r="DY402" s="7"/>
      <c r="DZ402" s="7"/>
      <c r="EA402" s="7" t="str">
        <f>IF(DY402="","",IF(DY402=0,"",IF(DY402="AB","",RANK(DY402,$DY$9:$DY$151,1)+COUNTIF($DY$9:DY402,DY402)-1)))</f>
        <v/>
      </c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</row>
    <row r="403" spans="29:163" ht="15.75" customHeight="1" thickTop="1" x14ac:dyDescent="0.4">
      <c r="AC403" s="83" t="str">
        <f t="shared" si="123"/>
        <v/>
      </c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882"/>
      <c r="AU403" s="11"/>
      <c r="AV403" s="11"/>
      <c r="AW403" s="11"/>
      <c r="AX403" s="11"/>
      <c r="AY403" s="11"/>
      <c r="AZ403" s="11"/>
      <c r="BA403" s="11"/>
      <c r="BB403" s="11"/>
      <c r="BC403" s="882"/>
      <c r="BD403" s="882"/>
      <c r="BE403" s="11"/>
      <c r="BF403" s="11"/>
      <c r="BG403" s="11"/>
      <c r="BH403" s="7"/>
      <c r="BI403" s="7"/>
      <c r="BJ403" s="7"/>
      <c r="BK403" s="7"/>
      <c r="BL403" s="11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475" t="str">
        <f>IF('JOURNÉE 1'!C403=0,"",'JOURNÉE 1'!C403)</f>
        <v/>
      </c>
      <c r="BZ403" s="7">
        <v>395</v>
      </c>
      <c r="CA403" s="1445" t="s">
        <v>1009</v>
      </c>
      <c r="CB403" s="1446">
        <v>29.2</v>
      </c>
      <c r="CC403" s="1447" t="s">
        <v>1010</v>
      </c>
      <c r="CD403" s="17" t="s">
        <v>1006</v>
      </c>
      <c r="CE403" s="882" t="str">
        <f t="shared" si="124"/>
        <v>MAX3</v>
      </c>
      <c r="CF403" s="878" t="s">
        <v>264</v>
      </c>
      <c r="CG403" s="7"/>
      <c r="CH403" s="94"/>
      <c r="CI403" s="1301" t="str">
        <f>IF(ISNA(VLOOKUP(CA403,'JOURNÉE 1'!$C$10:$AC$257,27,FALSE)),"",VLOOKUP(CA403,'JOURNÉE 1'!$C$10:$AC$257,27,FALSE))</f>
        <v/>
      </c>
      <c r="CJ403" s="465" t="str">
        <f>IF(ISNA(VLOOKUP(CA403,'JOURNÉE 2'!$C$10:$V$259,20,FALSE)),"",VLOOKUP(CA403,'JOURNÉE 2'!$C$10:$V$259,20,FALSE))</f>
        <v/>
      </c>
      <c r="CK403" s="1263" t="str">
        <f t="shared" si="113"/>
        <v/>
      </c>
      <c r="CL403" s="1266" t="s">
        <v>2029</v>
      </c>
      <c r="CM403" s="476" t="s">
        <v>2029</v>
      </c>
      <c r="CN403" s="476" t="s">
        <v>2029</v>
      </c>
      <c r="CO403" s="476" t="s">
        <v>2029</v>
      </c>
      <c r="CP403" s="476"/>
      <c r="CQ403" s="476"/>
      <c r="CR403" s="476"/>
      <c r="CS403" s="476"/>
      <c r="CT403" s="476"/>
      <c r="CU403" s="477"/>
      <c r="CV403" s="476"/>
      <c r="CW403" s="1270"/>
      <c r="CX403" s="11"/>
      <c r="CY403" s="1794" t="s">
        <v>1014</v>
      </c>
      <c r="CZ403" s="7" t="str">
        <f>IF('JOURNÉE 2'!C184="","",'JOURNÉE 2'!C184)</f>
        <v>44150.19.0106</v>
      </c>
      <c r="DA403" s="7" t="str">
        <f t="shared" si="84"/>
        <v>44150.19.0106-J2</v>
      </c>
      <c r="DB403" s="7">
        <f>IF('JOURNÉE 2'!V184="","",'JOURNÉE 2'!V184)</f>
        <v>86</v>
      </c>
      <c r="DC403" s="7">
        <f>IF('JOURNÉE 2'!AJ184=0,"",'JOURNÉE 2'!AJ184)</f>
        <v>58.4</v>
      </c>
      <c r="DD403" s="17" t="str">
        <f>IF(ISNA(VLOOKUP(BX183,'JOURNÉE 1'!$C$184:$AP$213,1,FALSE)),"",VLOOKUP(BX183,'JOURNÉE 1'!$C$184:$AP$213,1,FALSE))</f>
        <v/>
      </c>
      <c r="DE403" s="7" t="str" cm="1">
        <f t="array" ref="DE403">IFERROR(INDEX(DD$373:DD$402,SMALL(IF(FREQUENCY(IF(DD$373:DD$432&lt;&gt;"",MATCH(DD$373:DD$432,DD$373:DD$432,0),""),ROW(DD$373:DD$432)-373)&gt;1,ROW(DD$373:DD$432)-373,""),ROW(A31))),"")</f>
        <v/>
      </c>
      <c r="DF403" s="7" t="str">
        <f t="array" ref="DF403">IF(DE403="","",MIN(IF(CZ$373:CZ$432=$DE403,DB$373:DB$432,"")))</f>
        <v/>
      </c>
      <c r="DG403" s="7" t="str">
        <f t="array" ref="DG403">IF(DE403="","",MIN(IF(CZ$373:CZ$432=$DE403,DC$373:DC$432,"")))</f>
        <v/>
      </c>
      <c r="DH403" s="7" t="str">
        <f>IF(ISNA(VLOOKUP(DD403,'JOURNÉE 2'!$C$184:$V$213,16,FALSE)),"",VLOOKUP(DD403,'JOURNÉE 2'!$C$184:$V$213,16,FALSE))</f>
        <v/>
      </c>
      <c r="DI403" s="7" t="str">
        <f>IF(ISNA(VLOOKUP(DD403,'JOURNÉE 2'!$C$184:$AJ$213,26,FALSE)),"",VLOOKUP(DD403,'JOURNÉE 2'!$C$184:$AJ$213,26,FALSE))</f>
        <v/>
      </c>
      <c r="DJ403" s="7" t="str">
        <f t="shared" si="114"/>
        <v>44150.19.0106</v>
      </c>
      <c r="DK403" s="7">
        <f t="shared" si="115"/>
        <v>86</v>
      </c>
      <c r="DL403" s="7" t="str">
        <f t="shared" si="116"/>
        <v/>
      </c>
      <c r="DM403" s="468">
        <f t="shared" si="117"/>
        <v>58.4</v>
      </c>
      <c r="DN403" s="7" t="str">
        <f t="shared" si="118"/>
        <v/>
      </c>
      <c r="DO403" s="7"/>
      <c r="DP403" s="7"/>
      <c r="DQ403" s="7"/>
      <c r="DR403" s="11"/>
      <c r="DS403" s="475"/>
      <c r="DT403" s="7"/>
      <c r="DU403" s="7"/>
      <c r="DV403" s="7" t="str">
        <f>IF(DT403="","",IF(DT403=0,"",IF(DT403="AB","",RANK(DT403,$DT$9:$DT$151,1)+COUNTIF($DT$9:DT403,DT403)-1)))</f>
        <v/>
      </c>
      <c r="DW403" s="7"/>
      <c r="DX403" s="7"/>
      <c r="DY403" s="7"/>
      <c r="DZ403" s="7"/>
      <c r="EA403" s="7" t="str">
        <f>IF(DY403="","",IF(DY403=0,"",IF(DY403="AB","",RANK(DY403,$DY$9:$DY$151,1)+COUNTIF($DY$9:DY403,DY403)-1)))</f>
        <v/>
      </c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</row>
    <row r="404" spans="29:163" ht="15.75" customHeight="1" x14ac:dyDescent="0.4">
      <c r="AC404" s="83">
        <f t="shared" si="123"/>
        <v>73</v>
      </c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882"/>
      <c r="AU404" s="11"/>
      <c r="AV404" s="11"/>
      <c r="AW404" s="11"/>
      <c r="AX404" s="11"/>
      <c r="AY404" s="11"/>
      <c r="AZ404" s="11"/>
      <c r="BA404" s="11"/>
      <c r="BB404" s="11"/>
      <c r="BC404" s="882"/>
      <c r="BD404" s="882"/>
      <c r="BE404" s="11"/>
      <c r="BF404" s="11"/>
      <c r="BG404" s="11"/>
      <c r="BH404" s="7"/>
      <c r="BI404" s="7"/>
      <c r="BJ404" s="7"/>
      <c r="BK404" s="7"/>
      <c r="BL404" s="11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475" t="str">
        <f>IF('JOURNÉE 1'!C404=0,"",'JOURNÉE 1'!C404)</f>
        <v/>
      </c>
      <c r="BZ404" s="7">
        <v>396</v>
      </c>
      <c r="CA404" s="1445" t="s">
        <v>155</v>
      </c>
      <c r="CB404" s="1446">
        <v>10.199999999999999</v>
      </c>
      <c r="CC404" s="1447" t="s">
        <v>1011</v>
      </c>
      <c r="CD404" s="17" t="s">
        <v>1006</v>
      </c>
      <c r="CE404" s="882" t="str">
        <f t="shared" si="124"/>
        <v>MAX2</v>
      </c>
      <c r="CF404" s="878" t="s">
        <v>276</v>
      </c>
      <c r="CG404" s="7"/>
      <c r="CH404" s="94"/>
      <c r="CI404" s="1301" t="str">
        <f>IF(ISNA(VLOOKUP(CA404,'JOURNÉE 1'!$C$10:$AC$257,27,FALSE)),"",VLOOKUP(CA404,'JOURNÉE 1'!$C$10:$AC$257,27,FALSE))</f>
        <v/>
      </c>
      <c r="CJ404" s="465">
        <f>IF(ISNA(VLOOKUP(CA404,'JOURNÉE 2'!$C$10:$V$259,20,FALSE)),"",VLOOKUP(CA404,'JOURNÉE 2'!$C$10:$V$259,20,FALSE))</f>
        <v>79</v>
      </c>
      <c r="CK404" s="1263">
        <f t="shared" si="113"/>
        <v>79</v>
      </c>
      <c r="CL404" s="1266">
        <v>83</v>
      </c>
      <c r="CM404" s="476">
        <v>84</v>
      </c>
      <c r="CN404" s="476">
        <v>81</v>
      </c>
      <c r="CO404" s="476">
        <v>79</v>
      </c>
      <c r="CP404" s="476"/>
      <c r="CQ404" s="476"/>
      <c r="CR404" s="476"/>
      <c r="CS404" s="476"/>
      <c r="CT404" s="476"/>
      <c r="CU404" s="477"/>
      <c r="CV404" s="476"/>
      <c r="CW404" s="1270"/>
      <c r="CX404" s="11"/>
      <c r="CY404" s="1551"/>
      <c r="CZ404" s="7" t="str">
        <f>IF('JOURNÉE 2'!C185="","",'JOURNÉE 2'!C185)</f>
        <v>49120.16.0092</v>
      </c>
      <c r="DA404" s="7" t="str">
        <f t="shared" si="84"/>
        <v>49120.16.0092-J2</v>
      </c>
      <c r="DB404" s="7">
        <f>IF('JOURNÉE 2'!V185="","",'JOURNÉE 2'!V185)</f>
        <v>67</v>
      </c>
      <c r="DC404" s="7">
        <f>IF('JOURNÉE 2'!AJ185=0,"",'JOURNÉE 2'!AJ185)</f>
        <v>67</v>
      </c>
      <c r="DD404" s="17" t="str">
        <f>IF(ISNA(VLOOKUP(BX184,'JOURNÉE 1'!$C$184:$AP$213,1,FALSE)),"",VLOOKUP(BX184,'JOURNÉE 1'!$C$184:$AP$213,1,FALSE))</f>
        <v/>
      </c>
      <c r="DE404" s="7" t="str" cm="1">
        <f t="array" ref="DE404">IFERROR(INDEX(DD$373:DD$402,SMALL(IF(FREQUENCY(IF(DD$373:DD$432&lt;&gt;"",MATCH(DD$373:DD$432,DD$373:DD$432,0),""),ROW(DD$373:DD$432)-373)&gt;1,ROW(DD$373:DD$432)-373,""),ROW(A32))),"")</f>
        <v/>
      </c>
      <c r="DF404" s="7" t="str">
        <f t="array" ref="DF404">IF(DE404="","",MIN(IF(CZ$373:CZ$432=$DE404,DB$373:DB$432,"")))</f>
        <v/>
      </c>
      <c r="DG404" s="7" t="str">
        <f t="array" ref="DG404">IF(DE404="","",MIN(IF(CZ$373:CZ$432=$DE404,DC$373:DC$432,"")))</f>
        <v/>
      </c>
      <c r="DH404" s="7" t="str">
        <f>IF(ISNA(VLOOKUP(DD404,'JOURNÉE 2'!$C$184:$V$213,16,FALSE)),"",VLOOKUP(DD404,'JOURNÉE 2'!$C$184:$V$213,16,FALSE))</f>
        <v/>
      </c>
      <c r="DI404" s="7" t="str">
        <f>IF(ISNA(VLOOKUP(DD404,'JOURNÉE 2'!$C$184:$AJ$213,26,FALSE)),"",VLOOKUP(DD404,'JOURNÉE 2'!$C$184:$AJ$213,26,FALSE))</f>
        <v/>
      </c>
      <c r="DJ404" s="7" t="str">
        <f t="shared" si="114"/>
        <v>49120.16.0092</v>
      </c>
      <c r="DK404" s="7">
        <f t="shared" si="115"/>
        <v>67</v>
      </c>
      <c r="DL404" s="7" t="str">
        <f t="shared" si="116"/>
        <v/>
      </c>
      <c r="DM404" s="468">
        <f t="shared" si="117"/>
        <v>67</v>
      </c>
      <c r="DN404" s="7" t="str">
        <f t="shared" si="118"/>
        <v/>
      </c>
      <c r="DO404" s="7"/>
      <c r="DP404" s="7"/>
      <c r="DQ404" s="7"/>
      <c r="DR404" s="11"/>
      <c r="DS404" s="475"/>
      <c r="DT404" s="7"/>
      <c r="DU404" s="7"/>
      <c r="DV404" s="7" t="str">
        <f>IF(DT404="","",IF(DT404=0,"",IF(DT404="AB","",RANK(DT404,$DT$9:$DT$151,1)+COUNTIF($DT$9:DT404,DT404)-1)))</f>
        <v/>
      </c>
      <c r="DW404" s="7"/>
      <c r="DX404" s="7"/>
      <c r="DY404" s="7"/>
      <c r="DZ404" s="7"/>
      <c r="EA404" s="7" t="str">
        <f>IF(DY404="","",IF(DY404=0,"",IF(DY404="AB","",RANK(DY404,$DY$9:$DY$151,1)+COUNTIF($DY$9:DY404,DY404)-1)))</f>
        <v/>
      </c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</row>
    <row r="405" spans="29:163" ht="15.75" customHeight="1" x14ac:dyDescent="0.4">
      <c r="AC405" s="83" t="str">
        <f t="shared" si="123"/>
        <v/>
      </c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882"/>
      <c r="AU405" s="11"/>
      <c r="AV405" s="11"/>
      <c r="AW405" s="11"/>
      <c r="AX405" s="11"/>
      <c r="AY405" s="11"/>
      <c r="AZ405" s="11"/>
      <c r="BA405" s="11"/>
      <c r="BB405" s="11"/>
      <c r="BC405" s="882"/>
      <c r="BD405" s="882"/>
      <c r="BE405" s="11"/>
      <c r="BF405" s="11"/>
      <c r="BG405" s="11"/>
      <c r="BH405" s="7"/>
      <c r="BI405" s="7"/>
      <c r="BJ405" s="7"/>
      <c r="BK405" s="7"/>
      <c r="BL405" s="11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475" t="str">
        <f>IF('JOURNÉE 1'!C405=0,"",'JOURNÉE 1'!C405)</f>
        <v/>
      </c>
      <c r="BZ405" s="7">
        <v>397</v>
      </c>
      <c r="CA405" s="1445" t="s">
        <v>1294</v>
      </c>
      <c r="CB405" s="1446">
        <v>33.200000000000003</v>
      </c>
      <c r="CC405" s="1447" t="s">
        <v>1301</v>
      </c>
      <c r="CD405" s="17" t="s">
        <v>1006</v>
      </c>
      <c r="CE405" s="882" t="str">
        <f t="shared" si="124"/>
        <v>MAX3</v>
      </c>
      <c r="CF405" s="878" t="s">
        <v>267</v>
      </c>
      <c r="CG405" s="7"/>
      <c r="CH405" s="94"/>
      <c r="CI405" s="1301" t="str">
        <f>IF(ISNA(VLOOKUP(CA405,'JOURNÉE 1'!$C$10:$AC$257,27,FALSE)),"",VLOOKUP(CA405,'JOURNÉE 1'!$C$10:$AC$257,27,FALSE))</f>
        <v/>
      </c>
      <c r="CJ405" s="465" t="str">
        <f>IF(ISNA(VLOOKUP(CA405,'JOURNÉE 2'!$C$10:$V$259,20,FALSE)),"",VLOOKUP(CA405,'JOURNÉE 2'!$C$10:$V$259,20,FALSE))</f>
        <v/>
      </c>
      <c r="CK405" s="1263" t="str">
        <f t="shared" si="113"/>
        <v/>
      </c>
      <c r="CL405" s="1266" t="s">
        <v>2029</v>
      </c>
      <c r="CM405" s="476" t="s">
        <v>2029</v>
      </c>
      <c r="CN405" s="476" t="s">
        <v>2029</v>
      </c>
      <c r="CO405" s="476" t="s">
        <v>2029</v>
      </c>
      <c r="CP405" s="476"/>
      <c r="CQ405" s="476"/>
      <c r="CR405" s="476"/>
      <c r="CS405" s="476"/>
      <c r="CT405" s="476"/>
      <c r="CU405" s="477"/>
      <c r="CV405" s="476"/>
      <c r="CW405" s="1270"/>
      <c r="CX405" s="11"/>
      <c r="CY405" s="1551"/>
      <c r="CZ405" s="7" t="str">
        <f>IF('JOURNÉE 2'!C186="","",'JOURNÉE 2'!C186)</f>
        <v>49300.15.0027</v>
      </c>
      <c r="DA405" s="7" t="str">
        <f t="shared" si="84"/>
        <v>49300.15.0027-J2</v>
      </c>
      <c r="DB405" s="7">
        <f>IF('JOURNÉE 2'!V186="","",'JOURNÉE 2'!V186)</f>
        <v>91</v>
      </c>
      <c r="DC405" s="7">
        <f>IF('JOURNÉE 2'!AJ186=0,"",'JOURNÉE 2'!AJ186)</f>
        <v>67.900000000000006</v>
      </c>
      <c r="DD405" s="17" t="str">
        <f>IF(ISNA(VLOOKUP(BX185,'JOURNÉE 1'!$C$184:$AP$213,1,FALSE)),"",VLOOKUP(BX185,'JOURNÉE 1'!$C$184:$AP$213,1,FALSE))</f>
        <v>49300.15.0027</v>
      </c>
      <c r="DE405" s="7" t="str" cm="1">
        <f t="array" ref="DE405">IFERROR(INDEX(DD$373:DD$402,SMALL(IF(FREQUENCY(IF(DD$373:DD$432&lt;&gt;"",MATCH(DD$373:DD$432,DD$373:DD$432,0),""),ROW(DD$373:DD$432)-373)&gt;1,ROW(DD$373:DD$432)-373,""),ROW(A33))),"")</f>
        <v/>
      </c>
      <c r="DF405" s="7" t="str">
        <f t="array" ref="DF405">IF(DE405="","",MIN(IF(CZ$373:CZ$432=$DE405,DB$373:DB$432,"")))</f>
        <v/>
      </c>
      <c r="DG405" s="7" t="str">
        <f t="array" ref="DG405">IF(DE405="","",MIN(IF(CZ$373:CZ$432=$DE405,DC$373:DC$432,"")))</f>
        <v/>
      </c>
      <c r="DH405" s="7" t="str">
        <f>IF(ISNA(VLOOKUP(DD405,'JOURNÉE 2'!$C$184:$V$213,16,FALSE)),"",VLOOKUP(DD405,'JOURNÉE 2'!$C$184:$V$213,16,FALSE))</f>
        <v/>
      </c>
      <c r="DI405" s="7" t="str">
        <f>IF(ISNA(VLOOKUP(DD405,'JOURNÉE 2'!$C$184:$AJ$213,26,FALSE)),"",VLOOKUP(DD405,'JOURNÉE 2'!$C$184:$AJ$213,26,FALSE))</f>
        <v/>
      </c>
      <c r="DJ405" s="7" t="str">
        <f t="shared" si="114"/>
        <v/>
      </c>
      <c r="DK405" s="7" t="str">
        <f t="shared" si="115"/>
        <v/>
      </c>
      <c r="DL405" s="7" t="str">
        <f t="shared" si="116"/>
        <v/>
      </c>
      <c r="DM405" s="468" t="str">
        <f t="shared" si="117"/>
        <v/>
      </c>
      <c r="DN405" s="7" t="str">
        <f t="shared" si="118"/>
        <v/>
      </c>
      <c r="DO405" s="7"/>
      <c r="DP405" s="7"/>
      <c r="DQ405" s="7"/>
      <c r="DR405" s="11"/>
      <c r="DS405" s="475"/>
      <c r="DT405" s="7"/>
      <c r="DU405" s="7"/>
      <c r="DV405" s="7" t="str">
        <f>IF(DT405="","",IF(DT405=0,"",IF(DT405="AB","",RANK(DT405,$DT$9:$DT$151,1)+COUNTIF($DT$9:DT405,DT405)-1)))</f>
        <v/>
      </c>
      <c r="DW405" s="7"/>
      <c r="DX405" s="7"/>
      <c r="DY405" s="7"/>
      <c r="DZ405" s="7"/>
      <c r="EA405" s="7" t="str">
        <f>IF(DY405="","",IF(DY405=0,"",IF(DY405="AB","",RANK(DY405,$DY$9:$DY$151,1)+COUNTIF($DY$9:DY405,DY405)-1)))</f>
        <v/>
      </c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</row>
    <row r="406" spans="29:163" ht="15.75" customHeight="1" x14ac:dyDescent="0.4">
      <c r="AC406" s="83" t="str">
        <f t="shared" si="123"/>
        <v/>
      </c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882"/>
      <c r="AU406" s="11"/>
      <c r="AV406" s="11"/>
      <c r="AW406" s="11"/>
      <c r="AX406" s="11"/>
      <c r="AY406" s="11"/>
      <c r="AZ406" s="11"/>
      <c r="BA406" s="11"/>
      <c r="BB406" s="11"/>
      <c r="BC406" s="882"/>
      <c r="BD406" s="882"/>
      <c r="BE406" s="11"/>
      <c r="BF406" s="11"/>
      <c r="BG406" s="11"/>
      <c r="BH406" s="7"/>
      <c r="BI406" s="7"/>
      <c r="BJ406" s="7"/>
      <c r="BK406" s="7"/>
      <c r="BL406" s="11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475" t="str">
        <f>IF('JOURNÉE 1'!C406=0,"",'JOURNÉE 1'!C406)</f>
        <v/>
      </c>
      <c r="BZ406" s="7">
        <v>398</v>
      </c>
      <c r="CA406" s="1445" t="s">
        <v>1012</v>
      </c>
      <c r="CB406" s="1446">
        <v>26.3</v>
      </c>
      <c r="CC406" s="1447" t="s">
        <v>1013</v>
      </c>
      <c r="CD406" s="17" t="s">
        <v>1006</v>
      </c>
      <c r="CE406" s="882" t="str">
        <f t="shared" si="124"/>
        <v>MAX3</v>
      </c>
      <c r="CF406" s="878" t="s">
        <v>279</v>
      </c>
      <c r="CG406" s="7"/>
      <c r="CH406" s="94"/>
      <c r="CI406" s="1301" t="str">
        <f>IF(ISNA(VLOOKUP(CA406,'JOURNÉE 1'!$C$10:$AC$257,27,FALSE)),"",VLOOKUP(CA406,'JOURNÉE 1'!$C$10:$AC$257,27,FALSE))</f>
        <v/>
      </c>
      <c r="CJ406" s="465" t="str">
        <f>IF(ISNA(VLOOKUP(CA406,'JOURNÉE 2'!$C$10:$V$259,20,FALSE)),"",VLOOKUP(CA406,'JOURNÉE 2'!$C$10:$V$259,20,FALSE))</f>
        <v/>
      </c>
      <c r="CK406" s="1263" t="str">
        <f t="shared" si="113"/>
        <v/>
      </c>
      <c r="CL406" s="1266" t="s">
        <v>2029</v>
      </c>
      <c r="CM406" s="476" t="s">
        <v>2029</v>
      </c>
      <c r="CN406" s="476" t="s">
        <v>2029</v>
      </c>
      <c r="CO406" s="476" t="s">
        <v>2029</v>
      </c>
      <c r="CP406" s="476"/>
      <c r="CQ406" s="476"/>
      <c r="CR406" s="476"/>
      <c r="CS406" s="476"/>
      <c r="CT406" s="476"/>
      <c r="CU406" s="477"/>
      <c r="CV406" s="476"/>
      <c r="CW406" s="1270"/>
      <c r="CX406" s="11"/>
      <c r="CY406" s="1551"/>
      <c r="CZ406" s="7" t="str">
        <f>IF('JOURNÉE 2'!C187="","",'JOURNÉE 2'!C187)</f>
        <v/>
      </c>
      <c r="DA406" s="7" t="str">
        <f t="shared" si="84"/>
        <v/>
      </c>
      <c r="DB406" s="7" t="str">
        <f>IF('JOURNÉE 2'!V187="","",'JOURNÉE 2'!V187)</f>
        <v/>
      </c>
      <c r="DC406" s="7" t="str">
        <f>IF('JOURNÉE 2'!AJ187=0,"",'JOURNÉE 2'!AJ187)</f>
        <v/>
      </c>
      <c r="DD406" s="17" t="str">
        <f>IF(ISNA(VLOOKUP(BX186,'JOURNÉE 1'!$C$184:$AP$213,1,FALSE)),"",VLOOKUP(BX186,'JOURNÉE 1'!$C$184:$AP$213,1,FALSE))</f>
        <v/>
      </c>
      <c r="DE406" s="7" t="str" cm="1">
        <f t="array" ref="DE406">IFERROR(INDEX(DD$373:DD$402,SMALL(IF(FREQUENCY(IF(DD$373:DD$432&lt;&gt;"",MATCH(DD$373:DD$432,DD$373:DD$432,0),""),ROW(DD$373:DD$432)-373)&gt;1,ROW(DD$373:DD$432)-373,""),ROW(A34))),"")</f>
        <v/>
      </c>
      <c r="DF406" s="7" t="str">
        <f t="array" ref="DF406">IF(DE406="","",MIN(IF(CZ$373:CZ$432=$DE406,DB$373:DB$432,"")))</f>
        <v/>
      </c>
      <c r="DG406" s="7" t="str">
        <f t="array" ref="DG406">IF(DE406="","",MIN(IF(CZ$373:CZ$432=$DE406,DC$373:DC$432,"")))</f>
        <v/>
      </c>
      <c r="DH406" s="7" t="str">
        <f>IF(ISNA(VLOOKUP(DD406,'JOURNÉE 2'!$C$184:$V$213,16,FALSE)),"",VLOOKUP(DD406,'JOURNÉE 2'!$C$184:$V$213,16,FALSE))</f>
        <v/>
      </c>
      <c r="DI406" s="7" t="str">
        <f>IF(ISNA(VLOOKUP(DD406,'JOURNÉE 2'!$C$184:$AJ$213,26,FALSE)),"",VLOOKUP(DD406,'JOURNÉE 2'!$C$184:$AJ$213,26,FALSE))</f>
        <v/>
      </c>
      <c r="DJ406" s="7" t="str">
        <f t="shared" si="114"/>
        <v/>
      </c>
      <c r="DK406" s="7" t="str">
        <f t="shared" si="115"/>
        <v/>
      </c>
      <c r="DL406" s="7" t="str">
        <f t="shared" si="116"/>
        <v/>
      </c>
      <c r="DM406" s="468" t="str">
        <f t="shared" si="117"/>
        <v/>
      </c>
      <c r="DN406" s="7" t="str">
        <f t="shared" si="118"/>
        <v/>
      </c>
      <c r="DO406" s="7"/>
      <c r="DP406" s="7"/>
      <c r="DQ406" s="7"/>
      <c r="DR406" s="11"/>
      <c r="DS406" s="475"/>
      <c r="DT406" s="7"/>
      <c r="DU406" s="7"/>
      <c r="DV406" s="7" t="str">
        <f>IF(DT406="","",IF(DT406=0,"",IF(DT406="AB","",RANK(DT406,$DT$9:$DT$151,1)+COUNTIF($DT$9:DT406,DT406)-1)))</f>
        <v/>
      </c>
      <c r="DW406" s="7"/>
      <c r="DX406" s="7"/>
      <c r="DY406" s="7"/>
      <c r="DZ406" s="7"/>
      <c r="EA406" s="7" t="str">
        <f>IF(DY406="","",IF(DY406=0,"",IF(DY406="AB","",RANK(DY406,$DY$9:$DY$151,1)+COUNTIF($DY$9:DY406,DY406)-1)))</f>
        <v/>
      </c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</row>
    <row r="407" spans="29:163" ht="15.75" customHeight="1" x14ac:dyDescent="0.4">
      <c r="AC407" s="83" t="str">
        <f t="shared" si="123"/>
        <v/>
      </c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882"/>
      <c r="AU407" s="11"/>
      <c r="AV407" s="11"/>
      <c r="AW407" s="11"/>
      <c r="AX407" s="11"/>
      <c r="AY407" s="11"/>
      <c r="AZ407" s="11"/>
      <c r="BA407" s="11"/>
      <c r="BB407" s="11"/>
      <c r="BC407" s="882"/>
      <c r="BD407" s="882"/>
      <c r="BE407" s="11"/>
      <c r="BF407" s="11"/>
      <c r="BG407" s="11"/>
      <c r="BH407" s="7"/>
      <c r="BI407" s="7"/>
      <c r="BJ407" s="7"/>
      <c r="BK407" s="7"/>
      <c r="BL407" s="11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475" t="str">
        <f>IF('JOURNÉE 1'!C407=0,"",'JOURNÉE 1'!C407)</f>
        <v/>
      </c>
      <c r="BZ407" s="7">
        <v>399</v>
      </c>
      <c r="CA407" s="1445" t="s">
        <v>158</v>
      </c>
      <c r="CB407" s="1446">
        <v>0.2</v>
      </c>
      <c r="CC407" s="1447" t="s">
        <v>1016</v>
      </c>
      <c r="CD407" s="17" t="s">
        <v>1006</v>
      </c>
      <c r="CE407" s="882" t="str">
        <f t="shared" si="124"/>
        <v>MAX1</v>
      </c>
      <c r="CF407" s="878" t="s">
        <v>1004</v>
      </c>
      <c r="CG407" s="7"/>
      <c r="CH407" s="94"/>
      <c r="CI407" s="1301" t="str">
        <f>IF(ISNA(VLOOKUP(CA407,'JOURNÉE 1'!$C$10:$AC$257,27,FALSE)),"",VLOOKUP(CA407,'JOURNÉE 1'!$C$10:$AC$257,27,FALSE))</f>
        <v/>
      </c>
      <c r="CJ407" s="465" t="str">
        <f>IF(ISNA(VLOOKUP(CA407,'JOURNÉE 2'!$C$10:$V$259,20,FALSE)),"",VLOOKUP(CA407,'JOURNÉE 2'!$C$10:$V$259,20,FALSE))</f>
        <v/>
      </c>
      <c r="CK407" s="1263" t="str">
        <f t="shared" si="113"/>
        <v/>
      </c>
      <c r="CL407" s="1266">
        <v>75</v>
      </c>
      <c r="CM407" s="476">
        <v>72</v>
      </c>
      <c r="CN407" s="476">
        <v>72</v>
      </c>
      <c r="CO407" s="476" t="s">
        <v>2029</v>
      </c>
      <c r="CP407" s="476"/>
      <c r="CQ407" s="476"/>
      <c r="CR407" s="476"/>
      <c r="CS407" s="476"/>
      <c r="CT407" s="476"/>
      <c r="CU407" s="477"/>
      <c r="CV407" s="476"/>
      <c r="CW407" s="1270"/>
      <c r="CX407" s="11"/>
      <c r="CY407" s="1551"/>
      <c r="CZ407" s="7" t="str">
        <f>IF('JOURNÉE 2'!C188="","",'JOURNÉE 2'!C188)</f>
        <v>49300.14.0025</v>
      </c>
      <c r="DA407" s="7" t="str">
        <f t="shared" si="84"/>
        <v>49300.14.0025-J2</v>
      </c>
      <c r="DB407" s="7">
        <f>IF('JOURNÉE 2'!V188="","",'JOURNÉE 2'!V188)</f>
        <v>66</v>
      </c>
      <c r="DC407" s="7">
        <f>IF('JOURNÉE 2'!AJ188=0,"",'JOURNÉE 2'!AJ188)</f>
        <v>59.8</v>
      </c>
      <c r="DD407" s="17" t="str">
        <f>IF(ISNA(VLOOKUP(BX187,'JOURNÉE 1'!$C$184:$AP$213,1,FALSE)),"",VLOOKUP(BX187,'JOURNÉE 1'!$C$184:$AP$213,1,FALSE))</f>
        <v>49300.14.0025</v>
      </c>
      <c r="DE407" s="7" t="str" cm="1">
        <f t="array" ref="DE407">IFERROR(INDEX(DD$373:DD$402,SMALL(IF(FREQUENCY(IF(DD$373:DD$432&lt;&gt;"",MATCH(DD$373:DD$432,DD$373:DD$432,0),""),ROW(DD$373:DD$432)-373)&gt;1,ROW(DD$373:DD$432)-373,""),ROW(A35))),"")</f>
        <v/>
      </c>
      <c r="DF407" s="7" t="str">
        <f t="array" ref="DF407">IF(DE407="","",MIN(IF(CZ$373:CZ$432=$DE407,DB$373:DB$432,"")))</f>
        <v/>
      </c>
      <c r="DG407" s="7" t="str">
        <f t="array" ref="DG407">IF(DE407="","",MIN(IF(CZ$373:CZ$432=$DE407,DC$373:DC$432,"")))</f>
        <v/>
      </c>
      <c r="DH407" s="7">
        <f>IF(ISNA(VLOOKUP(DD407,'JOURNÉE 2'!$C$184:$V$213,16,FALSE)),"",VLOOKUP(DD407,'JOURNÉE 2'!$C$184:$V$213,16,FALSE))</f>
        <v>2</v>
      </c>
      <c r="DI407" s="7">
        <f>IF(ISNA(VLOOKUP(DD407,'JOURNÉE 2'!$C$184:$AJ$213,26,FALSE)),"",VLOOKUP(DD407,'JOURNÉE 2'!$C$184:$AJ$213,26,FALSE))</f>
        <v>19</v>
      </c>
      <c r="DJ407" s="7" t="str">
        <f t="shared" si="114"/>
        <v/>
      </c>
      <c r="DK407" s="7" t="str">
        <f t="shared" si="115"/>
        <v/>
      </c>
      <c r="DL407" s="7" t="str">
        <f t="shared" si="116"/>
        <v/>
      </c>
      <c r="DM407" s="468" t="str">
        <f t="shared" si="117"/>
        <v/>
      </c>
      <c r="DN407" s="7" t="str">
        <f t="shared" si="118"/>
        <v/>
      </c>
      <c r="DO407" s="7"/>
      <c r="DP407" s="7"/>
      <c r="DQ407" s="7"/>
      <c r="DR407" s="11"/>
      <c r="DS407" s="475"/>
      <c r="DT407" s="7"/>
      <c r="DU407" s="7"/>
      <c r="DV407" s="7" t="str">
        <f>IF(DT407="","",IF(DT407=0,"",IF(DT407="AB","",RANK(DT407,$DT$9:$DT$151,1)+COUNTIF($DT$9:DT407,DT407)-1)))</f>
        <v/>
      </c>
      <c r="DW407" s="7"/>
      <c r="DX407" s="7"/>
      <c r="DY407" s="7"/>
      <c r="DZ407" s="7"/>
      <c r="EA407" s="7" t="str">
        <f>IF(DY407="","",IF(DY407=0,"",IF(DY407="AB","",RANK(DY407,$DY$9:$DY$151,1)+COUNTIF($DY$9:DY407,DY407)-1)))</f>
        <v/>
      </c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</row>
    <row r="408" spans="29:163" ht="15.75" customHeight="1" x14ac:dyDescent="0.4">
      <c r="AC408" s="83">
        <f t="shared" si="123"/>
        <v>77</v>
      </c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882"/>
      <c r="AU408" s="11"/>
      <c r="AV408" s="11"/>
      <c r="AW408" s="11"/>
      <c r="AX408" s="11"/>
      <c r="AY408" s="11"/>
      <c r="AZ408" s="11"/>
      <c r="BA408" s="11"/>
      <c r="BB408" s="11"/>
      <c r="BC408" s="882"/>
      <c r="BD408" s="882"/>
      <c r="BE408" s="11"/>
      <c r="BF408" s="11"/>
      <c r="BG408" s="11"/>
      <c r="BH408" s="7"/>
      <c r="BI408" s="7"/>
      <c r="BJ408" s="7"/>
      <c r="BK408" s="7"/>
      <c r="BL408" s="11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475" t="str">
        <f>IF('JOURNÉE 1'!C408=0,"",'JOURNÉE 1'!C408)</f>
        <v/>
      </c>
      <c r="BZ408" s="7">
        <v>400</v>
      </c>
      <c r="CA408" s="1445" t="s">
        <v>1017</v>
      </c>
      <c r="CB408" s="1446">
        <v>36</v>
      </c>
      <c r="CC408" s="1447" t="s">
        <v>1820</v>
      </c>
      <c r="CD408" s="17" t="s">
        <v>1006</v>
      </c>
      <c r="CE408" s="882" t="str">
        <f t="shared" si="124"/>
        <v>MAX3</v>
      </c>
      <c r="CF408" s="878" t="s">
        <v>1007</v>
      </c>
      <c r="CG408" s="7"/>
      <c r="CH408" s="94"/>
      <c r="CI408" s="1301" t="str">
        <f>IF(ISNA(VLOOKUP(CA408,'JOURNÉE 1'!$C$10:$AC$257,27,FALSE)),"",VLOOKUP(CA408,'JOURNÉE 1'!$C$10:$AC$257,27,FALSE))</f>
        <v/>
      </c>
      <c r="CJ408" s="465" t="str">
        <f>IF(ISNA(VLOOKUP(CA408,'JOURNÉE 2'!$C$10:$V$259,20,FALSE)),"",VLOOKUP(CA408,'JOURNÉE 2'!$C$10:$V$259,20,FALSE))</f>
        <v/>
      </c>
      <c r="CK408" s="1263" t="str">
        <f t="shared" si="113"/>
        <v/>
      </c>
      <c r="CL408" s="1266" t="s">
        <v>2029</v>
      </c>
      <c r="CM408" s="476" t="s">
        <v>2029</v>
      </c>
      <c r="CN408" s="476" t="s">
        <v>2029</v>
      </c>
      <c r="CO408" s="476" t="s">
        <v>2029</v>
      </c>
      <c r="CP408" s="476"/>
      <c r="CQ408" s="476"/>
      <c r="CR408" s="476"/>
      <c r="CS408" s="476"/>
      <c r="CT408" s="476"/>
      <c r="CU408" s="477"/>
      <c r="CV408" s="476"/>
      <c r="CW408" s="1270"/>
      <c r="CX408" s="11"/>
      <c r="CY408" s="1551"/>
      <c r="CZ408" s="7" t="str">
        <f>IF('JOURNÉE 2'!C189="","",'JOURNÉE 2'!C189)</f>
        <v>49300.18.0026</v>
      </c>
      <c r="DA408" s="7" t="str">
        <f t="shared" si="84"/>
        <v>49300.18.0026-J2</v>
      </c>
      <c r="DB408" s="7">
        <f>IF('JOURNÉE 2'!V189="","",'JOURNÉE 2'!V189)</f>
        <v>87</v>
      </c>
      <c r="DC408" s="7">
        <f>IF('JOURNÉE 2'!AJ189=0,"",'JOURNÉE 2'!AJ189)</f>
        <v>66.2</v>
      </c>
      <c r="DD408" s="17" t="str">
        <f>IF(ISNA(VLOOKUP(BX188,'JOURNÉE 1'!$C$184:$AP$213,1,FALSE)),"",VLOOKUP(BX188,'JOURNÉE 1'!$C$184:$AP$213,1,FALSE))</f>
        <v>49300.18.0026</v>
      </c>
      <c r="DE408" s="7" t="str" cm="1">
        <f t="array" ref="DE408">IFERROR(INDEX(DD$373:DD$402,SMALL(IF(FREQUENCY(IF(DD$373:DD$432&lt;&gt;"",MATCH(DD$373:DD$432,DD$373:DD$432,0),""),ROW(DD$373:DD$432)-373)&gt;1,ROW(DD$373:DD$432)-373,""),ROW(A36))),"")</f>
        <v/>
      </c>
      <c r="DF408" s="7" t="str">
        <f t="array" ref="DF408">IF(DE408="","",MIN(IF(CZ$373:CZ$432=$DE408,DB$373:DB$432,"")))</f>
        <v/>
      </c>
      <c r="DG408" s="7" t="str">
        <f t="array" ref="DG408">IF(DE408="","",MIN(IF(CZ$373:CZ$432=$DE408,DC$373:DC$432,"")))</f>
        <v/>
      </c>
      <c r="DH408" s="7">
        <f>IF(ISNA(VLOOKUP(DD408,'JOURNÉE 2'!$C$184:$V$213,16,FALSE)),"",VLOOKUP(DD408,'JOURNÉE 2'!$C$184:$V$213,16,FALSE))</f>
        <v>0</v>
      </c>
      <c r="DI408" s="7" t="str">
        <f>IF(ISNA(VLOOKUP(DD408,'JOURNÉE 2'!$C$184:$AJ$213,26,FALSE)),"",VLOOKUP(DD408,'JOURNÉE 2'!$C$184:$AJ$213,26,FALSE))</f>
        <v/>
      </c>
      <c r="DJ408" s="7" t="str">
        <f t="shared" si="114"/>
        <v/>
      </c>
      <c r="DK408" s="7" t="str">
        <f t="shared" si="115"/>
        <v/>
      </c>
      <c r="DL408" s="7" t="str">
        <f t="shared" si="116"/>
        <v/>
      </c>
      <c r="DM408" s="468" t="str">
        <f t="shared" si="117"/>
        <v/>
      </c>
      <c r="DN408" s="7" t="str">
        <f t="shared" si="118"/>
        <v/>
      </c>
      <c r="DO408" s="7"/>
      <c r="DP408" s="7"/>
      <c r="DQ408" s="7"/>
      <c r="DR408" s="11"/>
      <c r="DS408" s="475"/>
      <c r="DT408" s="7"/>
      <c r="DU408" s="7"/>
      <c r="DV408" s="7" t="str">
        <f>IF(DT408="","",IF(DT408=0,"",IF(DT408="AB","",RANK(DT408,$DT$9:$DT$151,1)+COUNTIF($DT$9:DT408,DT408)-1)))</f>
        <v/>
      </c>
      <c r="DW408" s="7"/>
      <c r="DX408" s="7"/>
      <c r="DY408" s="7"/>
      <c r="DZ408" s="7"/>
      <c r="EA408" s="7" t="str">
        <f>IF(DY408="","",IF(DY408=0,"",IF(DY408="AB","",RANK(DY408,$DY$9:$DY$151,1)+COUNTIF($DY$9:DY408,DY408)-1)))</f>
        <v/>
      </c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</row>
    <row r="409" spans="29:163" ht="15.75" customHeight="1" x14ac:dyDescent="0.4">
      <c r="AC409" s="83" t="str">
        <f t="shared" si="123"/>
        <v/>
      </c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882"/>
      <c r="AU409" s="11"/>
      <c r="AV409" s="11"/>
      <c r="AW409" s="11"/>
      <c r="AX409" s="11"/>
      <c r="AY409" s="11"/>
      <c r="AZ409" s="11"/>
      <c r="BA409" s="11"/>
      <c r="BB409" s="11"/>
      <c r="BC409" s="882"/>
      <c r="BD409" s="882"/>
      <c r="BE409" s="11"/>
      <c r="BF409" s="11"/>
      <c r="BG409" s="11"/>
      <c r="BH409" s="7"/>
      <c r="BI409" s="7"/>
      <c r="BJ409" s="7"/>
      <c r="BK409" s="7"/>
      <c r="BL409" s="11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475" t="str">
        <f>IF('JOURNÉE 1'!C409=0,"",'JOURNÉE 1'!C409)</f>
        <v/>
      </c>
      <c r="BZ409" s="7">
        <v>401</v>
      </c>
      <c r="CA409" s="1448" t="s">
        <v>1821</v>
      </c>
      <c r="CB409" s="1446">
        <v>36</v>
      </c>
      <c r="CC409" s="1447" t="s">
        <v>1913</v>
      </c>
      <c r="CD409" s="17" t="s">
        <v>1006</v>
      </c>
      <c r="CE409" s="882" t="str">
        <f t="shared" si="124"/>
        <v>MAX3</v>
      </c>
      <c r="CF409" s="878" t="s">
        <v>1009</v>
      </c>
      <c r="CG409" s="7"/>
      <c r="CH409" s="94"/>
      <c r="CI409" s="1301" t="str">
        <f>IF(ISNA(VLOOKUP(CA409,'JOURNÉE 1'!$C$10:$AC$257,27,FALSE)),"",VLOOKUP(CA409,'JOURNÉE 1'!$C$10:$AC$257,27,FALSE))</f>
        <v/>
      </c>
      <c r="CJ409" s="465" t="str">
        <f>IF(ISNA(VLOOKUP(CA409,'JOURNÉE 2'!$C$10:$V$259,20,FALSE)),"",VLOOKUP(CA409,'JOURNÉE 2'!$C$10:$V$259,20,FALSE))</f>
        <v/>
      </c>
      <c r="CK409" s="1263" t="str">
        <f t="shared" si="113"/>
        <v/>
      </c>
      <c r="CL409" s="1266" t="s">
        <v>2029</v>
      </c>
      <c r="CM409" s="476" t="s">
        <v>2029</v>
      </c>
      <c r="CN409" s="476" t="s">
        <v>2029</v>
      </c>
      <c r="CO409" s="476" t="s">
        <v>2029</v>
      </c>
      <c r="CP409" s="476"/>
      <c r="CQ409" s="476"/>
      <c r="CR409" s="476"/>
      <c r="CS409" s="476"/>
      <c r="CT409" s="476"/>
      <c r="CU409" s="477"/>
      <c r="CV409" s="476"/>
      <c r="CW409" s="1270"/>
      <c r="CX409" s="11"/>
      <c r="CY409" s="1551"/>
      <c r="CZ409" s="7" t="str">
        <f>IF('JOURNÉE 2'!C190="","",'JOURNÉE 2'!C190)</f>
        <v>44240.95.079</v>
      </c>
      <c r="DA409" s="7" t="str">
        <f t="shared" si="84"/>
        <v>44240.95.079-J2</v>
      </c>
      <c r="DB409" s="7">
        <f>IF('JOURNÉE 2'!V190="","",'JOURNÉE 2'!V190)</f>
        <v>71</v>
      </c>
      <c r="DC409" s="7">
        <f>IF('JOURNÉE 2'!AJ190=0,"",'JOURNÉE 2'!AJ190)</f>
        <v>68.099999999999994</v>
      </c>
      <c r="DD409" s="17" t="str">
        <f>IF(ISNA(VLOOKUP(BX189,'JOURNÉE 1'!$C$184:$AP$213,1,FALSE)),"",VLOOKUP(BX189,'JOURNÉE 1'!$C$184:$AP$213,1,FALSE))</f>
        <v>44240.95.079</v>
      </c>
      <c r="DE409" s="7" t="str" cm="1">
        <f t="array" ref="DE409">IFERROR(INDEX(DD$373:DD$402,SMALL(IF(FREQUENCY(IF(DD$373:DD$432&lt;&gt;"",MATCH(DD$373:DD$432,DD$373:DD$432,0),""),ROW(DD$373:DD$432)-373)&gt;1,ROW(DD$373:DD$432)-373,""),ROW(A37))),"")</f>
        <v/>
      </c>
      <c r="DF409" s="7" t="str">
        <f t="array" ref="DF409">IF(DE409="","",MIN(IF(CZ$373:CZ$432=$DE409,DB$373:DB$432,"")))</f>
        <v/>
      </c>
      <c r="DG409" s="7" t="str">
        <f t="array" ref="DG409">IF(DE409="","",MIN(IF(CZ$373:CZ$432=$DE409,DC$373:DC$432,"")))</f>
        <v/>
      </c>
      <c r="DH409" s="7">
        <f>IF(ISNA(VLOOKUP(DD409,'JOURNÉE 2'!$C$184:$V$213,16,FALSE)),"",VLOOKUP(DD409,'JOURNÉE 2'!$C$184:$V$213,16,FALSE))</f>
        <v>1</v>
      </c>
      <c r="DI409" s="7">
        <f>IF(ISNA(VLOOKUP(DD409,'JOURNÉE 2'!$C$184:$AJ$213,26,FALSE)),"",VLOOKUP(DD409,'JOURNÉE 2'!$C$184:$AJ$213,26,FALSE))</f>
        <v>15</v>
      </c>
      <c r="DJ409" s="7" t="str">
        <f t="shared" si="114"/>
        <v/>
      </c>
      <c r="DK409" s="7" t="str">
        <f t="shared" si="115"/>
        <v/>
      </c>
      <c r="DL409" s="7" t="str">
        <f t="shared" si="116"/>
        <v/>
      </c>
      <c r="DM409" s="468" t="str">
        <f t="shared" si="117"/>
        <v/>
      </c>
      <c r="DN409" s="7" t="str">
        <f t="shared" si="118"/>
        <v/>
      </c>
      <c r="DO409" s="7"/>
      <c r="DP409" s="7"/>
      <c r="DQ409" s="7"/>
      <c r="DR409" s="11"/>
      <c r="DS409" s="475"/>
      <c r="DT409" s="7"/>
      <c r="DU409" s="7"/>
      <c r="DV409" s="7" t="str">
        <f>IF(DT409="","",IF(DT409=0,"",IF(DT409="AB","",RANK(DT409,$DT$9:$DT$151,1)+COUNTIF($DT$9:DT409,DT409)-1)))</f>
        <v/>
      </c>
      <c r="DW409" s="7"/>
      <c r="DX409" s="7"/>
      <c r="DY409" s="7"/>
      <c r="DZ409" s="7"/>
      <c r="EA409" s="7" t="str">
        <f>IF(DY409="","",IF(DY409=0,"",IF(DY409="AB","",RANK(DY409,$DY$9:$DY$151,1)+COUNTIF($DY$9:DY409,DY409)-1)))</f>
        <v/>
      </c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</row>
    <row r="410" spans="29:163" ht="15.75" customHeight="1" x14ac:dyDescent="0.4">
      <c r="AC410" s="83" t="str">
        <f t="shared" si="123"/>
        <v/>
      </c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882"/>
      <c r="AU410" s="11"/>
      <c r="AV410" s="11"/>
      <c r="AW410" s="11"/>
      <c r="AX410" s="11"/>
      <c r="AY410" s="11"/>
      <c r="AZ410" s="11"/>
      <c r="BA410" s="11"/>
      <c r="BB410" s="11"/>
      <c r="BC410" s="882"/>
      <c r="BD410" s="882"/>
      <c r="BE410" s="11"/>
      <c r="BF410" s="11"/>
      <c r="BG410" s="11"/>
      <c r="BH410" s="7"/>
      <c r="BI410" s="7"/>
      <c r="BJ410" s="7"/>
      <c r="BK410" s="7"/>
      <c r="BL410" s="11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475" t="str">
        <f>IF('JOURNÉE 1'!C410=0,"",'JOURNÉE 1'!C410)</f>
        <v/>
      </c>
      <c r="BZ410" s="7">
        <v>402</v>
      </c>
      <c r="CA410" s="1445" t="s">
        <v>1823</v>
      </c>
      <c r="CB410" s="1446">
        <v>36</v>
      </c>
      <c r="CC410" s="1447" t="s">
        <v>1914</v>
      </c>
      <c r="CD410" s="17" t="s">
        <v>1006</v>
      </c>
      <c r="CE410" s="882" t="str">
        <f t="shared" si="124"/>
        <v>MAX3</v>
      </c>
      <c r="CF410" s="878" t="s">
        <v>155</v>
      </c>
      <c r="CG410" s="7"/>
      <c r="CH410" s="94"/>
      <c r="CI410" s="1301" t="str">
        <f>IF(ISNA(VLOOKUP(CA410,'JOURNÉE 1'!$C$10:$AC$257,27,FALSE)),"",VLOOKUP(CA410,'JOURNÉE 1'!$C$10:$AC$257,27,FALSE))</f>
        <v/>
      </c>
      <c r="CJ410" s="465" t="str">
        <f>IF(ISNA(VLOOKUP(CA410,'JOURNÉE 2'!$C$10:$V$259,20,FALSE)),"",VLOOKUP(CA410,'JOURNÉE 2'!$C$10:$V$259,20,FALSE))</f>
        <v/>
      </c>
      <c r="CK410" s="1263" t="str">
        <f t="shared" si="113"/>
        <v/>
      </c>
      <c r="CL410" s="1266" t="s">
        <v>2029</v>
      </c>
      <c r="CM410" s="476" t="s">
        <v>2029</v>
      </c>
      <c r="CN410" s="476" t="s">
        <v>2029</v>
      </c>
      <c r="CO410" s="476" t="s">
        <v>2029</v>
      </c>
      <c r="CP410" s="476"/>
      <c r="CQ410" s="476"/>
      <c r="CR410" s="476"/>
      <c r="CS410" s="476"/>
      <c r="CT410" s="476"/>
      <c r="CU410" s="477"/>
      <c r="CV410" s="476"/>
      <c r="CW410" s="1270"/>
      <c r="CX410" s="11"/>
      <c r="CY410" s="1551"/>
      <c r="CZ410" s="7" t="str">
        <f>IF('JOURNÉE 2'!C191="","",'JOURNÉE 2'!C191)</f>
        <v>44240.96.016</v>
      </c>
      <c r="DA410" s="7" t="str">
        <f t="shared" si="84"/>
        <v>44240.96.016-J2</v>
      </c>
      <c r="DB410" s="7">
        <f>IF('JOURNÉE 2'!V191="","",'JOURNÉE 2'!V191)</f>
        <v>77</v>
      </c>
      <c r="DC410" s="7">
        <f>IF('JOURNÉE 2'!AJ191=0,"",'JOURNÉE 2'!AJ191)</f>
        <v>63.9</v>
      </c>
      <c r="DD410" s="17" t="str">
        <f>IF(ISNA(VLOOKUP(BX190,'JOURNÉE 1'!$C$184:$AP$213,1,FALSE)),"",VLOOKUP(BX190,'JOURNÉE 1'!$C$184:$AP$213,1,FALSE))</f>
        <v>44240.96.016</v>
      </c>
      <c r="DE410" s="7" t="str" cm="1">
        <f t="array" ref="DE410">IFERROR(INDEX(DD$373:DD$402,SMALL(IF(FREQUENCY(IF(DD$373:DD$432&lt;&gt;"",MATCH(DD$373:DD$432,DD$373:DD$432,0),""),ROW(DD$373:DD$432)-373)&gt;1,ROW(DD$373:DD$432)-373,""),ROW(A38))),"")</f>
        <v/>
      </c>
      <c r="DF410" s="7" t="str">
        <f t="array" ref="DF410">IF(DE410="","",MIN(IF(CZ$373:CZ$432=$DE410,DB$373:DB$432,"")))</f>
        <v/>
      </c>
      <c r="DG410" s="7" t="str">
        <f t="array" ref="DG410">IF(DE410="","",MIN(IF(CZ$373:CZ$432=$DE410,DC$373:DC$432,"")))</f>
        <v/>
      </c>
      <c r="DH410" s="7">
        <f>IF(ISNA(VLOOKUP(DD410,'JOURNÉE 2'!$C$184:$V$213,16,FALSE)),"",VLOOKUP(DD410,'JOURNÉE 2'!$C$184:$V$213,16,FALSE))</f>
        <v>0</v>
      </c>
      <c r="DI410" s="7">
        <f>IF(ISNA(VLOOKUP(DD410,'JOURNÉE 2'!$C$184:$AJ$213,26,FALSE)),"",VLOOKUP(DD410,'JOURNÉE 2'!$C$184:$AJ$213,26,FALSE))</f>
        <v>9</v>
      </c>
      <c r="DJ410" s="7" t="str">
        <f t="shared" si="114"/>
        <v/>
      </c>
      <c r="DK410" s="7" t="str">
        <f t="shared" si="115"/>
        <v/>
      </c>
      <c r="DL410" s="7" t="str">
        <f t="shared" si="116"/>
        <v/>
      </c>
      <c r="DM410" s="468" t="str">
        <f t="shared" si="117"/>
        <v/>
      </c>
      <c r="DN410" s="7" t="str">
        <f t="shared" si="118"/>
        <v/>
      </c>
      <c r="DO410" s="7"/>
      <c r="DP410" s="7"/>
      <c r="DQ410" s="7"/>
      <c r="DR410" s="11"/>
      <c r="DS410" s="475"/>
      <c r="DT410" s="7"/>
      <c r="DU410" s="7"/>
      <c r="DV410" s="7" t="str">
        <f>IF(DT410="","",IF(DT410=0,"",IF(DT410="AB","",RANK(DT410,$DT$9:$DT$151,1)+COUNTIF($DT$9:DT410,DT410)-1)))</f>
        <v/>
      </c>
      <c r="DW410" s="7"/>
      <c r="DX410" s="7"/>
      <c r="DY410" s="7"/>
      <c r="DZ410" s="7"/>
      <c r="EA410" s="7" t="str">
        <f>IF(DY410="","",IF(DY410=0,"",IF(DY410="AB","",RANK(DY410,$DY$9:$DY$151,1)+COUNTIF($DY$9:DY410,DY410)-1)))</f>
        <v/>
      </c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</row>
    <row r="411" spans="29:163" ht="15.75" customHeight="1" x14ac:dyDescent="0.4">
      <c r="AC411" s="83" t="str">
        <f t="shared" si="123"/>
        <v/>
      </c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882"/>
      <c r="AU411" s="11"/>
      <c r="AV411" s="11"/>
      <c r="AW411" s="11"/>
      <c r="AX411" s="11"/>
      <c r="AY411" s="11"/>
      <c r="AZ411" s="11"/>
      <c r="BA411" s="11"/>
      <c r="BB411" s="11"/>
      <c r="BC411" s="882"/>
      <c r="BD411" s="882"/>
      <c r="BE411" s="11"/>
      <c r="BF411" s="11"/>
      <c r="BG411" s="11"/>
      <c r="BH411" s="7"/>
      <c r="BI411" s="7"/>
      <c r="BJ411" s="7"/>
      <c r="BK411" s="7"/>
      <c r="BL411" s="11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475" t="str">
        <f>IF('JOURNÉE 1'!C411=0,"",'JOURNÉE 1'!C411)</f>
        <v/>
      </c>
      <c r="BZ411" s="7">
        <v>403</v>
      </c>
      <c r="CA411" s="1445" t="s">
        <v>162</v>
      </c>
      <c r="CB411" s="1446">
        <v>9.5</v>
      </c>
      <c r="CC411" s="1447" t="s">
        <v>1018</v>
      </c>
      <c r="CD411" s="17" t="s">
        <v>1006</v>
      </c>
      <c r="CE411" s="882" t="str">
        <f t="shared" si="124"/>
        <v>MAX1</v>
      </c>
      <c r="CF411" s="878" t="s">
        <v>1294</v>
      </c>
      <c r="CG411" s="7"/>
      <c r="CH411" s="94"/>
      <c r="CI411" s="1301" t="str">
        <f>IF(ISNA(VLOOKUP(CA411,'JOURNÉE 1'!$C$10:$AC$257,27,FALSE)),"",VLOOKUP(CA411,'JOURNÉE 1'!$C$10:$AC$257,27,FALSE))</f>
        <v/>
      </c>
      <c r="CJ411" s="465" t="str">
        <f>IF(ISNA(VLOOKUP(CA411,'JOURNÉE 2'!$C$10:$V$259,20,FALSE)),"",VLOOKUP(CA411,'JOURNÉE 2'!$C$10:$V$259,20,FALSE))</f>
        <v/>
      </c>
      <c r="CK411" s="1263" t="str">
        <f t="shared" si="113"/>
        <v/>
      </c>
      <c r="CL411" s="1266">
        <v>84</v>
      </c>
      <c r="CM411" s="476">
        <v>81</v>
      </c>
      <c r="CN411" s="476">
        <v>79</v>
      </c>
      <c r="CO411" s="476" t="s">
        <v>2029</v>
      </c>
      <c r="CP411" s="476"/>
      <c r="CQ411" s="476"/>
      <c r="CR411" s="476"/>
      <c r="CS411" s="476"/>
      <c r="CT411" s="476"/>
      <c r="CU411" s="477"/>
      <c r="CV411" s="476"/>
      <c r="CW411" s="1270"/>
      <c r="CX411" s="11"/>
      <c r="CY411" s="1551"/>
      <c r="CZ411" s="7" t="str">
        <f>IF('JOURNÉE 2'!C192="","",'JOURNÉE 2'!C192)</f>
        <v/>
      </c>
      <c r="DA411" s="7" t="str">
        <f t="shared" si="84"/>
        <v/>
      </c>
      <c r="DB411" s="7" t="str">
        <f>IF('JOURNÉE 2'!V192="","",'JOURNÉE 2'!V192)</f>
        <v/>
      </c>
      <c r="DC411" s="7" t="str">
        <f>IF('JOURNÉE 2'!AJ192=0,"",'JOURNÉE 2'!AJ192)</f>
        <v/>
      </c>
      <c r="DD411" s="17" t="str">
        <f>IF(ISNA(VLOOKUP(BX191,'JOURNÉE 1'!$C$184:$AP$213,1,FALSE)),"",VLOOKUP(BX191,'JOURNÉE 1'!$C$184:$AP$213,1,FALSE))</f>
        <v/>
      </c>
      <c r="DE411" s="7" t="str" cm="1">
        <f t="array" ref="DE411">IFERROR(INDEX(DD$373:DD$402,SMALL(IF(FREQUENCY(IF(DD$373:DD$432&lt;&gt;"",MATCH(DD$373:DD$432,DD$373:DD$432,0),""),ROW(DD$373:DD$432)-373)&gt;1,ROW(DD$373:DD$432)-373,""),ROW(A39))),"")</f>
        <v/>
      </c>
      <c r="DF411" s="7" t="str">
        <f t="array" ref="DF411">IF(DE411="","",MIN(IF(CZ$373:CZ$432=$DE411,DB$373:DB$432,"")))</f>
        <v/>
      </c>
      <c r="DG411" s="7" t="str">
        <f t="array" ref="DG411">IF(DE411="","",MIN(IF(CZ$373:CZ$432=$DE411,DC$373:DC$432,"")))</f>
        <v/>
      </c>
      <c r="DH411" s="7" t="str">
        <f>IF(ISNA(VLOOKUP(DD411,'JOURNÉE 2'!$C$184:$V$213,16,FALSE)),"",VLOOKUP(DD411,'JOURNÉE 2'!$C$184:$V$213,16,FALSE))</f>
        <v/>
      </c>
      <c r="DI411" s="7" t="str">
        <f>IF(ISNA(VLOOKUP(DD411,'JOURNÉE 2'!$C$184:$AJ$213,26,FALSE)),"",VLOOKUP(DD411,'JOURNÉE 2'!$C$184:$AJ$213,26,FALSE))</f>
        <v/>
      </c>
      <c r="DJ411" s="7" t="str">
        <f t="shared" si="114"/>
        <v/>
      </c>
      <c r="DK411" s="7" t="str">
        <f t="shared" si="115"/>
        <v/>
      </c>
      <c r="DL411" s="7" t="str">
        <f t="shared" si="116"/>
        <v/>
      </c>
      <c r="DM411" s="468" t="str">
        <f t="shared" si="117"/>
        <v/>
      </c>
      <c r="DN411" s="7" t="str">
        <f t="shared" si="118"/>
        <v/>
      </c>
      <c r="DO411" s="7"/>
      <c r="DP411" s="7"/>
      <c r="DQ411" s="7"/>
      <c r="DR411" s="11"/>
      <c r="DS411" s="475"/>
      <c r="DT411" s="7"/>
      <c r="DU411" s="7"/>
      <c r="DV411" s="7" t="str">
        <f>IF(DT411="","",IF(DT411=0,"",IF(DT411="AB","",RANK(DT411,$DT$9:$DT$151,1)+COUNTIF($DT$9:DT411,DT411)-1)))</f>
        <v/>
      </c>
      <c r="DW411" s="7"/>
      <c r="DX411" s="7"/>
      <c r="DY411" s="7"/>
      <c r="DZ411" s="7"/>
      <c r="EA411" s="7" t="str">
        <f>IF(DY411="","",IF(DY411=0,"",IF(DY411="AB","",RANK(DY411,$DY$9:$DY$151,1)+COUNTIF($DY$9:DY411,DY411)-1)))</f>
        <v/>
      </c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</row>
    <row r="412" spans="29:163" ht="15.75" customHeight="1" x14ac:dyDescent="0.4">
      <c r="AC412" s="83" t="str">
        <f t="shared" si="123"/>
        <v/>
      </c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882"/>
      <c r="AU412" s="11"/>
      <c r="AV412" s="11"/>
      <c r="AW412" s="11"/>
      <c r="AX412" s="11"/>
      <c r="AY412" s="11"/>
      <c r="AZ412" s="11"/>
      <c r="BA412" s="11"/>
      <c r="BB412" s="11"/>
      <c r="BC412" s="882"/>
      <c r="BD412" s="882"/>
      <c r="BE412" s="11"/>
      <c r="BF412" s="11"/>
      <c r="BG412" s="11"/>
      <c r="BH412" s="7"/>
      <c r="BI412" s="7"/>
      <c r="BJ412" s="7"/>
      <c r="BK412" s="7"/>
      <c r="BL412" s="11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475" t="str">
        <f>IF('JOURNÉE 1'!C412=0,"",'JOURNÉE 1'!C412)</f>
        <v/>
      </c>
      <c r="BZ412" s="7">
        <v>404</v>
      </c>
      <c r="CA412" s="1445" t="s">
        <v>1019</v>
      </c>
      <c r="CB412" s="1446">
        <v>33.4</v>
      </c>
      <c r="CC412" s="1447" t="s">
        <v>1020</v>
      </c>
      <c r="CD412" s="17" t="s">
        <v>1006</v>
      </c>
      <c r="CE412" s="882" t="str">
        <f t="shared" si="124"/>
        <v>MAX3</v>
      </c>
      <c r="CF412" s="878" t="s">
        <v>1012</v>
      </c>
      <c r="CG412" s="7"/>
      <c r="CH412" s="94"/>
      <c r="CI412" s="1301" t="str">
        <f>IF(ISNA(VLOOKUP(CA412,'JOURNÉE 1'!$C$10:$AC$257,27,FALSE)),"",VLOOKUP(CA412,'JOURNÉE 1'!$C$10:$AC$257,27,FALSE))</f>
        <v/>
      </c>
      <c r="CJ412" s="465" t="str">
        <f>IF(ISNA(VLOOKUP(CA412,'JOURNÉE 2'!$C$10:$V$259,20,FALSE)),"",VLOOKUP(CA412,'JOURNÉE 2'!$C$10:$V$259,20,FALSE))</f>
        <v/>
      </c>
      <c r="CK412" s="1263" t="str">
        <f t="shared" si="113"/>
        <v/>
      </c>
      <c r="CL412" s="1266">
        <v>111</v>
      </c>
      <c r="CM412" s="476">
        <v>94</v>
      </c>
      <c r="CN412" s="476">
        <v>97</v>
      </c>
      <c r="CO412" s="476" t="s">
        <v>2029</v>
      </c>
      <c r="CP412" s="476"/>
      <c r="CQ412" s="476"/>
      <c r="CR412" s="476"/>
      <c r="CS412" s="476"/>
      <c r="CT412" s="476"/>
      <c r="CU412" s="477"/>
      <c r="CV412" s="476"/>
      <c r="CW412" s="1270"/>
      <c r="CX412" s="11"/>
      <c r="CY412" s="1551"/>
      <c r="CZ412" s="7" t="str">
        <f>IF('JOURNÉE 2'!C193="","",'JOURNÉE 2'!C193)</f>
        <v/>
      </c>
      <c r="DA412" s="7" t="str">
        <f t="shared" si="84"/>
        <v/>
      </c>
      <c r="DB412" s="7" t="str">
        <f>IF('JOURNÉE 2'!V193="","",'JOURNÉE 2'!V193)</f>
        <v/>
      </c>
      <c r="DC412" s="7" t="str">
        <f>IF('JOURNÉE 2'!AJ193=0,"",'JOURNÉE 2'!AJ193)</f>
        <v/>
      </c>
      <c r="DD412" s="17" t="str">
        <f>IF(ISNA(VLOOKUP(BX192,'JOURNÉE 1'!$C$184:$AP$213,1,FALSE)),"",VLOOKUP(BX192,'JOURNÉE 1'!$C$184:$AP$213,1,FALSE))</f>
        <v/>
      </c>
      <c r="DE412" s="7" t="str" cm="1">
        <f t="array" ref="DE412">IFERROR(INDEX(DD$373:DD$402,SMALL(IF(FREQUENCY(IF(DD$373:DD$432&lt;&gt;"",MATCH(DD$373:DD$432,DD$373:DD$432,0),""),ROW(DD$373:DD$432)-373)&gt;1,ROW(DD$373:DD$432)-373,""),ROW(A40))),"")</f>
        <v/>
      </c>
      <c r="DF412" s="7" t="str">
        <f t="array" ref="DF412">IF(DE412="","",MIN(IF(CZ$373:CZ$432=$DE412,DB$373:DB$432,"")))</f>
        <v/>
      </c>
      <c r="DG412" s="7" t="str">
        <f t="array" ref="DG412">IF(DE412="","",MIN(IF(CZ$373:CZ$432=$DE412,DC$373:DC$432,"")))</f>
        <v/>
      </c>
      <c r="DH412" s="7" t="str">
        <f>IF(ISNA(VLOOKUP(DD412,'JOURNÉE 2'!$C$184:$V$213,16,FALSE)),"",VLOOKUP(DD412,'JOURNÉE 2'!$C$184:$V$213,16,FALSE))</f>
        <v/>
      </c>
      <c r="DI412" s="7" t="str">
        <f>IF(ISNA(VLOOKUP(DD412,'JOURNÉE 2'!$C$184:$AJ$213,26,FALSE)),"",VLOOKUP(DD412,'JOURNÉE 2'!$C$184:$AJ$213,26,FALSE))</f>
        <v/>
      </c>
      <c r="DJ412" s="7" t="str">
        <f t="shared" si="114"/>
        <v/>
      </c>
      <c r="DK412" s="7" t="str">
        <f t="shared" si="115"/>
        <v/>
      </c>
      <c r="DL412" s="7" t="str">
        <f t="shared" si="116"/>
        <v/>
      </c>
      <c r="DM412" s="468" t="str">
        <f t="shared" si="117"/>
        <v/>
      </c>
      <c r="DN412" s="7" t="str">
        <f t="shared" si="118"/>
        <v/>
      </c>
      <c r="DO412" s="7"/>
      <c r="DP412" s="7"/>
      <c r="DQ412" s="7"/>
      <c r="DR412" s="11"/>
      <c r="DS412" s="475"/>
      <c r="DT412" s="7"/>
      <c r="DU412" s="7"/>
      <c r="DV412" s="7" t="str">
        <f>IF(DT412="","",IF(DT412=0,"",IF(DT412="AB","",RANK(DT412,$DT$9:$DT$151,1)+COUNTIF($DT$9:DT412,DT412)-1)))</f>
        <v/>
      </c>
      <c r="DW412" s="7"/>
      <c r="DX412" s="7"/>
      <c r="DY412" s="7"/>
      <c r="DZ412" s="7"/>
      <c r="EA412" s="7" t="str">
        <f>IF(DY412="","",IF(DY412=0,"",IF(DY412="AB","",RANK(DY412,$DY$9:$DY$151,1)+COUNTIF($DY$9:DY412,DY412)-1)))</f>
        <v/>
      </c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</row>
    <row r="413" spans="29:163" ht="15.75" customHeight="1" x14ac:dyDescent="0.4">
      <c r="AC413" s="83" t="str">
        <f t="shared" si="123"/>
        <v/>
      </c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882"/>
      <c r="AU413" s="11"/>
      <c r="AV413" s="11"/>
      <c r="AW413" s="11"/>
      <c r="AX413" s="11"/>
      <c r="AY413" s="11"/>
      <c r="AZ413" s="11"/>
      <c r="BA413" s="11"/>
      <c r="BB413" s="11"/>
      <c r="BC413" s="882"/>
      <c r="BD413" s="882"/>
      <c r="BE413" s="11"/>
      <c r="BF413" s="11"/>
      <c r="BG413" s="11"/>
      <c r="BH413" s="7"/>
      <c r="BI413" s="7"/>
      <c r="BJ413" s="7"/>
      <c r="BK413" s="7"/>
      <c r="BL413" s="11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475" t="str">
        <f>IF('JOURNÉE 1'!C413=0,"",'JOURNÉE 1'!C413)</f>
        <v/>
      </c>
      <c r="BZ413" s="7">
        <v>405</v>
      </c>
      <c r="CA413" s="1445" t="s">
        <v>1895</v>
      </c>
      <c r="CB413" s="1446">
        <v>22.6</v>
      </c>
      <c r="CC413" s="1447" t="s">
        <v>1915</v>
      </c>
      <c r="CD413" s="17" t="s">
        <v>1006</v>
      </c>
      <c r="CE413" s="882" t="str">
        <f t="shared" si="124"/>
        <v>MAX2</v>
      </c>
      <c r="CF413" s="878" t="s">
        <v>1015</v>
      </c>
      <c r="CG413" s="7"/>
      <c r="CH413" s="94"/>
      <c r="CI413" s="1301" t="str">
        <f>IF(ISNA(VLOOKUP(CA413,'JOURNÉE 1'!$C$10:$AC$257,27,FALSE)),"",VLOOKUP(CA413,'JOURNÉE 1'!$C$10:$AC$257,27,FALSE))</f>
        <v/>
      </c>
      <c r="CJ413" s="465" t="str">
        <f>IF(ISNA(VLOOKUP(CA413,'JOURNÉE 2'!$C$10:$V$259,20,FALSE)),"",VLOOKUP(CA413,'JOURNÉE 2'!$C$10:$V$259,20,FALSE))</f>
        <v/>
      </c>
      <c r="CK413" s="1263" t="str">
        <f t="shared" si="113"/>
        <v/>
      </c>
      <c r="CL413" s="1266" t="s">
        <v>2029</v>
      </c>
      <c r="CM413" s="476" t="s">
        <v>2029</v>
      </c>
      <c r="CN413" s="476" t="s">
        <v>2029</v>
      </c>
      <c r="CO413" s="476" t="s">
        <v>2029</v>
      </c>
      <c r="CP413" s="476"/>
      <c r="CQ413" s="476"/>
      <c r="CR413" s="476"/>
      <c r="CS413" s="476"/>
      <c r="CT413" s="476"/>
      <c r="CU413" s="477"/>
      <c r="CV413" s="476"/>
      <c r="CW413" s="1270"/>
      <c r="CX413" s="11"/>
      <c r="CY413" s="1551"/>
      <c r="CZ413" s="7" t="str">
        <f>IF('JOURNÉE 2'!C194="","",'JOURNÉE 2'!C194)</f>
        <v/>
      </c>
      <c r="DA413" s="7" t="str">
        <f t="shared" si="84"/>
        <v/>
      </c>
      <c r="DB413" s="7" t="str">
        <f>IF('JOURNÉE 2'!V194="","",'JOURNÉE 2'!V194)</f>
        <v/>
      </c>
      <c r="DC413" s="7" t="str">
        <f>IF('JOURNÉE 2'!AJ194=0,"",'JOURNÉE 2'!AJ194)</f>
        <v/>
      </c>
      <c r="DD413" s="17" t="str">
        <f>IF(ISNA(VLOOKUP(BX193,'JOURNÉE 1'!$C$184:$AP$213,1,FALSE)),"",VLOOKUP(BX193,'JOURNÉE 1'!$C$184:$AP$213,1,FALSE))</f>
        <v/>
      </c>
      <c r="DE413" s="7" t="str" cm="1">
        <f t="array" ref="DE413">IFERROR(INDEX(DD$373:DD$402,SMALL(IF(FREQUENCY(IF(DD$373:DD$432&lt;&gt;"",MATCH(DD$373:DD$432,DD$373:DD$432,0),""),ROW(DD$373:DD$432)-373)&gt;1,ROW(DD$373:DD$432)-373,""),ROW(A41))),"")</f>
        <v/>
      </c>
      <c r="DF413" s="7" t="str">
        <f t="array" ref="DF413">IF(DE413="","",MIN(IF(CZ$373:CZ$432=$DE413,DB$373:DB$432,"")))</f>
        <v/>
      </c>
      <c r="DG413" s="7" t="str">
        <f t="array" ref="DG413">IF(DE413="","",MIN(IF(CZ$373:CZ$432=$DE413,DC$373:DC$432,"")))</f>
        <v/>
      </c>
      <c r="DH413" s="7" t="str">
        <f>IF(ISNA(VLOOKUP(DD413,'JOURNÉE 2'!$C$184:$V$213,16,FALSE)),"",VLOOKUP(DD413,'JOURNÉE 2'!$C$184:$V$213,16,FALSE))</f>
        <v/>
      </c>
      <c r="DI413" s="7" t="str">
        <f>IF(ISNA(VLOOKUP(DD413,'JOURNÉE 2'!$C$184:$AJ$213,26,FALSE)),"",VLOOKUP(DD413,'JOURNÉE 2'!$C$184:$AJ$213,26,FALSE))</f>
        <v/>
      </c>
      <c r="DJ413" s="7" t="str">
        <f t="shared" si="114"/>
        <v/>
      </c>
      <c r="DK413" s="7" t="str">
        <f t="shared" si="115"/>
        <v/>
      </c>
      <c r="DL413" s="7" t="str">
        <f t="shared" si="116"/>
        <v/>
      </c>
      <c r="DM413" s="468" t="str">
        <f t="shared" si="117"/>
        <v/>
      </c>
      <c r="DN413" s="7" t="str">
        <f t="shared" si="118"/>
        <v/>
      </c>
      <c r="DO413" s="7"/>
      <c r="DP413" s="7"/>
      <c r="DQ413" s="7"/>
      <c r="DR413" s="11"/>
      <c r="DS413" s="475"/>
      <c r="DT413" s="7"/>
      <c r="DU413" s="7"/>
      <c r="DV413" s="7" t="str">
        <f>IF(DT413="","",IF(DT413=0,"",IF(DT413="AB","",RANK(DT413,$DT$9:$DT$151,1)+COUNTIF($DT$9:DT413,DT413)-1)))</f>
        <v/>
      </c>
      <c r="DW413" s="7"/>
      <c r="DX413" s="7"/>
      <c r="DY413" s="7"/>
      <c r="DZ413" s="7"/>
      <c r="EA413" s="7" t="str">
        <f>IF(DY413="","",IF(DY413=0,"",IF(DY413="AB","",RANK(DY413,$DY$9:$DY$151,1)+COUNTIF($DY$9:DY413,DY413)-1)))</f>
        <v/>
      </c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</row>
    <row r="414" spans="29:163" ht="15.75" customHeight="1" x14ac:dyDescent="0.4">
      <c r="AC414" s="83" t="str">
        <f t="shared" si="123"/>
        <v/>
      </c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882"/>
      <c r="AU414" s="11"/>
      <c r="AV414" s="11"/>
      <c r="AW414" s="11"/>
      <c r="AX414" s="11"/>
      <c r="AY414" s="11"/>
      <c r="AZ414" s="11"/>
      <c r="BA414" s="11"/>
      <c r="BB414" s="11"/>
      <c r="BC414" s="882"/>
      <c r="BD414" s="882"/>
      <c r="BE414" s="11"/>
      <c r="BF414" s="11"/>
      <c r="BG414" s="11"/>
      <c r="BH414" s="7"/>
      <c r="BI414" s="7"/>
      <c r="BJ414" s="7"/>
      <c r="BK414" s="7"/>
      <c r="BL414" s="11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475" t="str">
        <f>IF('JOURNÉE 1'!C414=0,"",'JOURNÉE 1'!C414)</f>
        <v/>
      </c>
      <c r="BZ414" s="7">
        <v>406</v>
      </c>
      <c r="CA414" s="1445" t="s">
        <v>1022</v>
      </c>
      <c r="CB414" s="1446">
        <v>36</v>
      </c>
      <c r="CC414" s="1447" t="s">
        <v>1307</v>
      </c>
      <c r="CD414" s="17" t="s">
        <v>1006</v>
      </c>
      <c r="CE414" s="882" t="str">
        <f t="shared" si="124"/>
        <v>MAX3</v>
      </c>
      <c r="CF414" s="878" t="s">
        <v>158</v>
      </c>
      <c r="CG414" s="7"/>
      <c r="CH414" s="94"/>
      <c r="CI414" s="1301" t="str">
        <f>IF(ISNA(VLOOKUP(CA414,'JOURNÉE 1'!$C$10:$AC$257,27,FALSE)),"",VLOOKUP(CA414,'JOURNÉE 1'!$C$10:$AC$257,27,FALSE))</f>
        <v/>
      </c>
      <c r="CJ414" s="465" t="str">
        <f>IF(ISNA(VLOOKUP(CA414,'JOURNÉE 2'!$C$10:$V$259,20,FALSE)),"",VLOOKUP(CA414,'JOURNÉE 2'!$C$10:$V$259,20,FALSE))</f>
        <v/>
      </c>
      <c r="CK414" s="1263" t="str">
        <f t="shared" si="113"/>
        <v/>
      </c>
      <c r="CL414" s="1266" t="s">
        <v>2029</v>
      </c>
      <c r="CM414" s="476" t="s">
        <v>2029</v>
      </c>
      <c r="CN414" s="476" t="s">
        <v>2029</v>
      </c>
      <c r="CO414" s="476" t="s">
        <v>2029</v>
      </c>
      <c r="CP414" s="476"/>
      <c r="CQ414" s="476"/>
      <c r="CR414" s="476"/>
      <c r="CS414" s="476"/>
      <c r="CT414" s="476"/>
      <c r="CU414" s="477"/>
      <c r="CV414" s="476"/>
      <c r="CW414" s="1270"/>
      <c r="CX414" s="11"/>
      <c r="CY414" s="1551"/>
      <c r="CZ414" s="7" t="str">
        <f>IF('JOURNÉE 2'!C195="","",'JOURNÉE 2'!C195)</f>
        <v/>
      </c>
      <c r="DA414" s="7" t="str">
        <f t="shared" si="84"/>
        <v/>
      </c>
      <c r="DB414" s="7" t="str">
        <f>IF('JOURNÉE 2'!V195="","",'JOURNÉE 2'!V195)</f>
        <v/>
      </c>
      <c r="DC414" s="7" t="str">
        <f>IF('JOURNÉE 2'!AJ195=0,"",'JOURNÉE 2'!AJ195)</f>
        <v/>
      </c>
      <c r="DD414" s="17" t="str">
        <f>IF(ISNA(VLOOKUP(BX194,'JOURNÉE 1'!$C$184:$AP$213,1,FALSE)),"",VLOOKUP(BX194,'JOURNÉE 1'!$C$184:$AP$213,1,FALSE))</f>
        <v/>
      </c>
      <c r="DE414" s="7" t="str" cm="1">
        <f t="array" ref="DE414">IFERROR(INDEX(DD$373:DD$402,SMALL(IF(FREQUENCY(IF(DD$373:DD$432&lt;&gt;"",MATCH(DD$373:DD$432,DD$373:DD$432,0),""),ROW(DD$373:DD$432)-373)&gt;1,ROW(DD$373:DD$432)-373,""),ROW(A42))),"")</f>
        <v/>
      </c>
      <c r="DF414" s="7" t="str">
        <f t="array" ref="DF414">IF(DE414="","",MIN(IF(CZ$373:CZ$432=$DE414,DB$373:DB$432,"")))</f>
        <v/>
      </c>
      <c r="DG414" s="7" t="str">
        <f t="array" ref="DG414">IF(DE414="","",MIN(IF(CZ$373:CZ$432=$DE414,DC$373:DC$432,"")))</f>
        <v/>
      </c>
      <c r="DH414" s="7" t="str">
        <f>IF(ISNA(VLOOKUP(DD414,'JOURNÉE 2'!$C$184:$V$213,16,FALSE)),"",VLOOKUP(DD414,'JOURNÉE 2'!$C$184:$V$213,16,FALSE))</f>
        <v/>
      </c>
      <c r="DI414" s="7" t="str">
        <f>IF(ISNA(VLOOKUP(DD414,'JOURNÉE 2'!$C$184:$AJ$213,26,FALSE)),"",VLOOKUP(DD414,'JOURNÉE 2'!$C$184:$AJ$213,26,FALSE))</f>
        <v/>
      </c>
      <c r="DJ414" s="7" t="str">
        <f t="shared" si="114"/>
        <v/>
      </c>
      <c r="DK414" s="7" t="str">
        <f t="shared" si="115"/>
        <v/>
      </c>
      <c r="DL414" s="7" t="str">
        <f t="shared" si="116"/>
        <v/>
      </c>
      <c r="DM414" s="468" t="str">
        <f t="shared" si="117"/>
        <v/>
      </c>
      <c r="DN414" s="7" t="str">
        <f t="shared" si="118"/>
        <v/>
      </c>
      <c r="DO414" s="7"/>
      <c r="DP414" s="7"/>
      <c r="DQ414" s="7"/>
      <c r="DR414" s="11"/>
      <c r="DS414" s="475"/>
      <c r="DT414" s="7"/>
      <c r="DU414" s="7"/>
      <c r="DV414" s="7" t="str">
        <f>IF(DT414="","",IF(DT414=0,"",IF(DT414="AB","",RANK(DT414,$DT$9:$DT$151,1)+COUNTIF($DT$9:DT414,DT414)-1)))</f>
        <v/>
      </c>
      <c r="DW414" s="7"/>
      <c r="DX414" s="7"/>
      <c r="DY414" s="7"/>
      <c r="DZ414" s="7"/>
      <c r="EA414" s="7" t="str">
        <f>IF(DY414="","",IF(DY414=0,"",IF(DY414="AB","",RANK(DY414,$DY$9:$DY$151,1)+COUNTIF($DY$9:DY414,DY414)-1)))</f>
        <v/>
      </c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</row>
    <row r="415" spans="29:163" ht="15.75" customHeight="1" x14ac:dyDescent="0.4">
      <c r="AC415" s="83" t="str">
        <f t="shared" si="123"/>
        <v/>
      </c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882"/>
      <c r="AU415" s="11"/>
      <c r="AV415" s="11"/>
      <c r="AW415" s="11"/>
      <c r="AX415" s="11"/>
      <c r="AY415" s="11"/>
      <c r="AZ415" s="11"/>
      <c r="BA415" s="11"/>
      <c r="BB415" s="11"/>
      <c r="BC415" s="882"/>
      <c r="BD415" s="882"/>
      <c r="BE415" s="11"/>
      <c r="BF415" s="11"/>
      <c r="BG415" s="11"/>
      <c r="BH415" s="7"/>
      <c r="BI415" s="7"/>
      <c r="BJ415" s="7"/>
      <c r="BK415" s="7"/>
      <c r="BL415" s="11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475" t="str">
        <f>IF('JOURNÉE 1'!C415=0,"",'JOURNÉE 1'!C415)</f>
        <v/>
      </c>
      <c r="BZ415" s="7">
        <v>407</v>
      </c>
      <c r="CA415" s="1445" t="s">
        <v>1023</v>
      </c>
      <c r="CB415" s="1446">
        <v>36</v>
      </c>
      <c r="CC415" s="1447" t="s">
        <v>1024</v>
      </c>
      <c r="CD415" s="17" t="s">
        <v>1006</v>
      </c>
      <c r="CE415" s="882" t="str">
        <f t="shared" si="124"/>
        <v>MAX3</v>
      </c>
      <c r="CF415" s="878" t="s">
        <v>1017</v>
      </c>
      <c r="CG415" s="7"/>
      <c r="CH415" s="94"/>
      <c r="CI415" s="1301" t="str">
        <f>IF(ISNA(VLOOKUP(CA415,'JOURNÉE 1'!$C$10:$AC$257,27,FALSE)),"",VLOOKUP(CA415,'JOURNÉE 1'!$C$10:$AC$257,27,FALSE))</f>
        <v/>
      </c>
      <c r="CJ415" s="465" t="str">
        <f>IF(ISNA(VLOOKUP(CA415,'JOURNÉE 2'!$C$10:$V$259,20,FALSE)),"",VLOOKUP(CA415,'JOURNÉE 2'!$C$10:$V$259,20,FALSE))</f>
        <v/>
      </c>
      <c r="CK415" s="1263" t="str">
        <f t="shared" si="113"/>
        <v/>
      </c>
      <c r="CL415" s="1266" t="s">
        <v>2029</v>
      </c>
      <c r="CM415" s="476" t="s">
        <v>2029</v>
      </c>
      <c r="CN415" s="476" t="s">
        <v>2029</v>
      </c>
      <c r="CO415" s="476" t="s">
        <v>2029</v>
      </c>
      <c r="CP415" s="476"/>
      <c r="CQ415" s="476"/>
      <c r="CR415" s="476"/>
      <c r="CS415" s="476"/>
      <c r="CT415" s="476"/>
      <c r="CU415" s="477"/>
      <c r="CV415" s="476"/>
      <c r="CW415" s="1270"/>
      <c r="CX415" s="11"/>
      <c r="CY415" s="1551"/>
      <c r="CZ415" s="7" t="str">
        <f>IF('JOURNÉE 2'!C196="","",'JOURNÉE 2'!C196)</f>
        <v/>
      </c>
      <c r="DA415" s="7" t="str">
        <f t="shared" si="84"/>
        <v/>
      </c>
      <c r="DB415" s="7" t="str">
        <f>IF('JOURNÉE 2'!V196="","",'JOURNÉE 2'!V196)</f>
        <v/>
      </c>
      <c r="DC415" s="7" t="str">
        <f>IF('JOURNÉE 2'!AJ196=0,"",'JOURNÉE 2'!AJ196)</f>
        <v/>
      </c>
      <c r="DD415" s="17" t="str">
        <f>IF(ISNA(VLOOKUP(BX195,'JOURNÉE 1'!$C$184:$AP$213,1,FALSE)),"",VLOOKUP(BX195,'JOURNÉE 1'!$C$184:$AP$213,1,FALSE))</f>
        <v/>
      </c>
      <c r="DE415" s="7" t="str" cm="1">
        <f t="array" ref="DE415">IFERROR(INDEX(DD$373:DD$402,SMALL(IF(FREQUENCY(IF(DD$373:DD$432&lt;&gt;"",MATCH(DD$373:DD$432,DD$373:DD$432,0),""),ROW(DD$373:DD$432)-373)&gt;1,ROW(DD$373:DD$432)-373,""),ROW(A43))),"")</f>
        <v/>
      </c>
      <c r="DF415" s="7" t="str">
        <f t="array" ref="DF415">IF(DE415="","",MIN(IF(CZ$373:CZ$432=$DE415,DB$373:DB$432,"")))</f>
        <v/>
      </c>
      <c r="DG415" s="7" t="str">
        <f t="array" ref="DG415">IF(DE415="","",MIN(IF(CZ$373:CZ$432=$DE415,DC$373:DC$432,"")))</f>
        <v/>
      </c>
      <c r="DH415" s="7" t="str">
        <f>IF(ISNA(VLOOKUP(DD415,'JOURNÉE 2'!$C$184:$V$213,16,FALSE)),"",VLOOKUP(DD415,'JOURNÉE 2'!$C$184:$V$213,16,FALSE))</f>
        <v/>
      </c>
      <c r="DI415" s="7" t="str">
        <f>IF(ISNA(VLOOKUP(DD415,'JOURNÉE 2'!$C$184:$AJ$213,26,FALSE)),"",VLOOKUP(DD415,'JOURNÉE 2'!$C$184:$AJ$213,26,FALSE))</f>
        <v/>
      </c>
      <c r="DJ415" s="7" t="str">
        <f t="shared" si="114"/>
        <v/>
      </c>
      <c r="DK415" s="7" t="str">
        <f t="shared" si="115"/>
        <v/>
      </c>
      <c r="DL415" s="7" t="str">
        <f t="shared" si="116"/>
        <v/>
      </c>
      <c r="DM415" s="468" t="str">
        <f t="shared" si="117"/>
        <v/>
      </c>
      <c r="DN415" s="7" t="str">
        <f t="shared" si="118"/>
        <v/>
      </c>
      <c r="DO415" s="7"/>
      <c r="DP415" s="7"/>
      <c r="DQ415" s="7"/>
      <c r="DR415" s="11"/>
      <c r="DS415" s="475"/>
      <c r="DT415" s="7"/>
      <c r="DU415" s="7"/>
      <c r="DV415" s="7" t="str">
        <f>IF(DT415="","",IF(DT415=0,"",IF(DT415="AB","",RANK(DT415,$DT$9:$DT$151,1)+COUNTIF($DT$9:DT415,DT415)-1)))</f>
        <v/>
      </c>
      <c r="DW415" s="7"/>
      <c r="DX415" s="7"/>
      <c r="DY415" s="7"/>
      <c r="DZ415" s="7"/>
      <c r="EA415" s="7" t="str">
        <f>IF(DY415="","",IF(DY415=0,"",IF(DY415="AB","",RANK(DY415,$DY$9:$DY$151,1)+COUNTIF($DY$9:DY415,DY415)-1)))</f>
        <v/>
      </c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</row>
    <row r="416" spans="29:163" ht="15.75" customHeight="1" x14ac:dyDescent="0.4">
      <c r="AC416" s="83" t="str">
        <f t="shared" si="123"/>
        <v/>
      </c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882"/>
      <c r="AU416" s="11"/>
      <c r="AV416" s="11"/>
      <c r="AW416" s="11"/>
      <c r="AX416" s="11"/>
      <c r="AY416" s="11"/>
      <c r="AZ416" s="11"/>
      <c r="BA416" s="11"/>
      <c r="BB416" s="11"/>
      <c r="BC416" s="882"/>
      <c r="BD416" s="882"/>
      <c r="BE416" s="11"/>
      <c r="BF416" s="11"/>
      <c r="BG416" s="11"/>
      <c r="BH416" s="7"/>
      <c r="BI416" s="7"/>
      <c r="BJ416" s="7"/>
      <c r="BK416" s="7"/>
      <c r="BL416" s="11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475" t="str">
        <f>IF('JOURNÉE 1'!C416=0,"",'JOURNÉE 1'!C416)</f>
        <v/>
      </c>
      <c r="BZ416" s="7">
        <v>408</v>
      </c>
      <c r="CA416" s="1445" t="s">
        <v>1025</v>
      </c>
      <c r="CB416" s="1446">
        <v>28.4</v>
      </c>
      <c r="CC416" s="1447" t="s">
        <v>1026</v>
      </c>
      <c r="CD416" s="17" t="s">
        <v>1006</v>
      </c>
      <c r="CE416" s="882" t="str">
        <f t="shared" si="124"/>
        <v>MAX3</v>
      </c>
      <c r="CF416" s="878" t="s">
        <v>162</v>
      </c>
      <c r="CG416" s="7"/>
      <c r="CH416" s="94"/>
      <c r="CI416" s="1301" t="str">
        <f>IF(ISNA(VLOOKUP(CA416,'JOURNÉE 1'!$C$10:$AC$257,27,FALSE)),"",VLOOKUP(CA416,'JOURNÉE 1'!$C$10:$AC$257,27,FALSE))</f>
        <v/>
      </c>
      <c r="CJ416" s="465" t="str">
        <f>IF(ISNA(VLOOKUP(CA416,'JOURNÉE 2'!$C$10:$V$259,20,FALSE)),"",VLOOKUP(CA416,'JOURNÉE 2'!$C$10:$V$259,20,FALSE))</f>
        <v/>
      </c>
      <c r="CK416" s="1263" t="str">
        <f t="shared" si="113"/>
        <v/>
      </c>
      <c r="CL416" s="1266" t="s">
        <v>2029</v>
      </c>
      <c r="CM416" s="476">
        <v>77</v>
      </c>
      <c r="CN416" s="476" t="s">
        <v>2029</v>
      </c>
      <c r="CO416" s="476" t="s">
        <v>2029</v>
      </c>
      <c r="CP416" s="476"/>
      <c r="CQ416" s="476"/>
      <c r="CR416" s="476"/>
      <c r="CS416" s="476"/>
      <c r="CT416" s="476"/>
      <c r="CU416" s="477"/>
      <c r="CV416" s="476"/>
      <c r="CW416" s="1270"/>
      <c r="CX416" s="11"/>
      <c r="CY416" s="1551"/>
      <c r="CZ416" s="7" t="str">
        <f>IF('JOURNÉE 2'!C197="","",'JOURNÉE 2'!C197)</f>
        <v/>
      </c>
      <c r="DA416" s="7" t="str">
        <f t="shared" si="84"/>
        <v/>
      </c>
      <c r="DB416" s="7" t="str">
        <f>IF('JOURNÉE 2'!V197="","",'JOURNÉE 2'!V197)</f>
        <v/>
      </c>
      <c r="DC416" s="7" t="str">
        <f>IF('JOURNÉE 2'!AJ197=0,"",'JOURNÉE 2'!AJ197)</f>
        <v/>
      </c>
      <c r="DD416" s="17" t="str">
        <f>IF(ISNA(VLOOKUP(BX196,'JOURNÉE 1'!$C$184:$AP$213,1,FALSE)),"",VLOOKUP(BX196,'JOURNÉE 1'!$C$184:$AP$213,1,FALSE))</f>
        <v/>
      </c>
      <c r="DE416" s="7" t="str" cm="1">
        <f t="array" ref="DE416">IFERROR(INDEX(DD$373:DD$402,SMALL(IF(FREQUENCY(IF(DD$373:DD$432&lt;&gt;"",MATCH(DD$373:DD$432,DD$373:DD$432,0),""),ROW(DD$373:DD$432)-373)&gt;1,ROW(DD$373:DD$432)-373,""),ROW(A44))),"")</f>
        <v/>
      </c>
      <c r="DF416" s="7" t="str">
        <f t="array" ref="DF416">IF(DE416="","",MIN(IF(CZ$373:CZ$432=$DE416,DB$373:DB$432,"")))</f>
        <v/>
      </c>
      <c r="DG416" s="7" t="str">
        <f t="array" ref="DG416">IF(DE416="","",MIN(IF(CZ$373:CZ$432=$DE416,DC$373:DC$432,"")))</f>
        <v/>
      </c>
      <c r="DH416" s="7" t="str">
        <f>IF(ISNA(VLOOKUP(DD416,'JOURNÉE 2'!$C$184:$V$213,16,FALSE)),"",VLOOKUP(DD416,'JOURNÉE 2'!$C$184:$V$213,16,FALSE))</f>
        <v/>
      </c>
      <c r="DI416" s="7" t="str">
        <f>IF(ISNA(VLOOKUP(DD416,'JOURNÉE 2'!$C$184:$AJ$213,26,FALSE)),"",VLOOKUP(DD416,'JOURNÉE 2'!$C$184:$AJ$213,26,FALSE))</f>
        <v/>
      </c>
      <c r="DJ416" s="7" t="str">
        <f t="shared" si="114"/>
        <v/>
      </c>
      <c r="DK416" s="7" t="str">
        <f t="shared" si="115"/>
        <v/>
      </c>
      <c r="DL416" s="7" t="str">
        <f t="shared" si="116"/>
        <v/>
      </c>
      <c r="DM416" s="468" t="str">
        <f t="shared" si="117"/>
        <v/>
      </c>
      <c r="DN416" s="7" t="str">
        <f t="shared" si="118"/>
        <v/>
      </c>
      <c r="DO416" s="7"/>
      <c r="DP416" s="7"/>
      <c r="DQ416" s="7"/>
      <c r="DR416" s="11"/>
      <c r="DS416" s="475"/>
      <c r="DT416" s="7"/>
      <c r="DU416" s="7"/>
      <c r="DV416" s="7" t="str">
        <f>IF(DT416="","",IF(DT416=0,"",IF(DT416="AB","",RANK(DT416,$DT$9:$DT$151,1)+COUNTIF($DT$9:DT416,DT416)-1)))</f>
        <v/>
      </c>
      <c r="DW416" s="7"/>
      <c r="DX416" s="7"/>
      <c r="DY416" s="7"/>
      <c r="DZ416" s="7"/>
      <c r="EA416" s="7" t="str">
        <f>IF(DY416="","",IF(DY416=0,"",IF(DY416="AB","",RANK(DY416,$DY$9:$DY$151,1)+COUNTIF($DY$9:DY416,DY416)-1)))</f>
        <v/>
      </c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</row>
    <row r="417" spans="29:163" ht="15.75" customHeight="1" x14ac:dyDescent="0.4">
      <c r="AC417" s="83" t="str">
        <f t="shared" si="123"/>
        <v/>
      </c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882"/>
      <c r="AU417" s="11"/>
      <c r="AV417" s="11"/>
      <c r="AW417" s="11"/>
      <c r="AX417" s="11"/>
      <c r="AY417" s="11"/>
      <c r="AZ417" s="11"/>
      <c r="BA417" s="11"/>
      <c r="BB417" s="11"/>
      <c r="BC417" s="882"/>
      <c r="BD417" s="882"/>
      <c r="BE417" s="11"/>
      <c r="BF417" s="11"/>
      <c r="BG417" s="11"/>
      <c r="BH417" s="7"/>
      <c r="BI417" s="7"/>
      <c r="BJ417" s="7"/>
      <c r="BK417" s="7"/>
      <c r="BL417" s="11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475" t="str">
        <f>IF('JOURNÉE 1'!C417=0,"",'JOURNÉE 1'!C417)</f>
        <v/>
      </c>
      <c r="BZ417" s="7">
        <v>409</v>
      </c>
      <c r="CA417" s="1445" t="s">
        <v>1027</v>
      </c>
      <c r="CB417" s="1446">
        <v>16</v>
      </c>
      <c r="CC417" s="1447" t="s">
        <v>1028</v>
      </c>
      <c r="CD417" s="17" t="s">
        <v>1006</v>
      </c>
      <c r="CE417" s="882" t="str">
        <f t="shared" si="124"/>
        <v>MAX2</v>
      </c>
      <c r="CF417" s="878" t="s">
        <v>1019</v>
      </c>
      <c r="CG417" s="7"/>
      <c r="CH417" s="94"/>
      <c r="CI417" s="1301" t="str">
        <f>IF(ISNA(VLOOKUP(CA417,'JOURNÉE 1'!$C$10:$AC$257,27,FALSE)),"",VLOOKUP(CA417,'JOURNÉE 1'!$C$10:$AC$257,27,FALSE))</f>
        <v/>
      </c>
      <c r="CJ417" s="465" t="str">
        <f>IF(ISNA(VLOOKUP(CA417,'JOURNÉE 2'!$C$10:$V$259,20,FALSE)),"",VLOOKUP(CA417,'JOURNÉE 2'!$C$10:$V$259,20,FALSE))</f>
        <v/>
      </c>
      <c r="CK417" s="1263" t="str">
        <f t="shared" si="113"/>
        <v/>
      </c>
      <c r="CL417" s="1266" t="s">
        <v>2029</v>
      </c>
      <c r="CM417" s="476">
        <v>78</v>
      </c>
      <c r="CN417" s="476" t="s">
        <v>2029</v>
      </c>
      <c r="CO417" s="476" t="s">
        <v>2029</v>
      </c>
      <c r="CP417" s="476"/>
      <c r="CQ417" s="476"/>
      <c r="CR417" s="476"/>
      <c r="CS417" s="476"/>
      <c r="CT417" s="476"/>
      <c r="CU417" s="477"/>
      <c r="CV417" s="476"/>
      <c r="CW417" s="1270"/>
      <c r="CX417" s="11"/>
      <c r="CY417" s="1551"/>
      <c r="CZ417" s="7" t="str">
        <f>IF('JOURNÉE 2'!C198="","",'JOURNÉE 2'!C198)</f>
        <v/>
      </c>
      <c r="DA417" s="7" t="str">
        <f t="shared" si="84"/>
        <v/>
      </c>
      <c r="DB417" s="7" t="str">
        <f>IF('JOURNÉE 2'!V198="","",'JOURNÉE 2'!V198)</f>
        <v/>
      </c>
      <c r="DC417" s="7" t="str">
        <f>IF('JOURNÉE 2'!AJ198=0,"",'JOURNÉE 2'!AJ198)</f>
        <v/>
      </c>
      <c r="DD417" s="17" t="str">
        <f>IF(ISNA(VLOOKUP(BX197,'JOURNÉE 1'!$C$184:$AP$213,1,FALSE)),"",VLOOKUP(BX197,'JOURNÉE 1'!$C$184:$AP$213,1,FALSE))</f>
        <v/>
      </c>
      <c r="DE417" s="7" t="str" cm="1">
        <f t="array" ref="DE417">IFERROR(INDEX(DD$373:DD$402,SMALL(IF(FREQUENCY(IF(DD$373:DD$432&lt;&gt;"",MATCH(DD$373:DD$432,DD$373:DD$432,0),""),ROW(DD$373:DD$432)-373)&gt;1,ROW(DD$373:DD$432)-373,""),ROW(A45))),"")</f>
        <v/>
      </c>
      <c r="DF417" s="7" t="str">
        <f t="array" ref="DF417">IF(DE417="","",MIN(IF(CZ$373:CZ$432=$DE417,DB$373:DB$432,"")))</f>
        <v/>
      </c>
      <c r="DG417" s="7" t="str">
        <f t="array" ref="DG417">IF(DE417="","",MIN(IF(CZ$373:CZ$432=$DE417,DC$373:DC$432,"")))</f>
        <v/>
      </c>
      <c r="DH417" s="7" t="str">
        <f>IF(ISNA(VLOOKUP(DD417,'JOURNÉE 2'!$C$184:$V$213,16,FALSE)),"",VLOOKUP(DD417,'JOURNÉE 2'!$C$184:$V$213,16,FALSE))</f>
        <v/>
      </c>
      <c r="DI417" s="7" t="str">
        <f>IF(ISNA(VLOOKUP(DD417,'JOURNÉE 2'!$C$184:$AJ$213,26,FALSE)),"",VLOOKUP(DD417,'JOURNÉE 2'!$C$184:$AJ$213,26,FALSE))</f>
        <v/>
      </c>
      <c r="DJ417" s="7" t="str">
        <f t="shared" si="114"/>
        <v/>
      </c>
      <c r="DK417" s="7" t="str">
        <f t="shared" si="115"/>
        <v/>
      </c>
      <c r="DL417" s="7" t="str">
        <f t="shared" si="116"/>
        <v/>
      </c>
      <c r="DM417" s="468" t="str">
        <f t="shared" si="117"/>
        <v/>
      </c>
      <c r="DN417" s="7" t="str">
        <f t="shared" si="118"/>
        <v/>
      </c>
      <c r="DO417" s="7"/>
      <c r="DP417" s="7"/>
      <c r="DQ417" s="7"/>
      <c r="DR417" s="11"/>
      <c r="DS417" s="475"/>
      <c r="DT417" s="7"/>
      <c r="DU417" s="7"/>
      <c r="DV417" s="7" t="str">
        <f>IF(DT417="","",IF(DT417=0,"",IF(DT417="AB","",RANK(DT417,$DT$9:$DT$151,1)+COUNTIF($DT$9:DT417,DT417)-1)))</f>
        <v/>
      </c>
      <c r="DW417" s="7"/>
      <c r="DX417" s="7"/>
      <c r="DY417" s="7"/>
      <c r="DZ417" s="7"/>
      <c r="EA417" s="7" t="str">
        <f>IF(DY417="","",IF(DY417=0,"",IF(DY417="AB","",RANK(DY417,$DY$9:$DY$151,1)+COUNTIF($DY$9:DY417,DY417)-1)))</f>
        <v/>
      </c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</row>
    <row r="418" spans="29:163" ht="15.75" customHeight="1" x14ac:dyDescent="0.4">
      <c r="AC418" s="83" t="str">
        <f t="shared" si="123"/>
        <v/>
      </c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882"/>
      <c r="AU418" s="11"/>
      <c r="AV418" s="11"/>
      <c r="AW418" s="11"/>
      <c r="AX418" s="11"/>
      <c r="AY418" s="11"/>
      <c r="AZ418" s="11"/>
      <c r="BA418" s="11"/>
      <c r="BB418" s="11"/>
      <c r="BC418" s="882"/>
      <c r="BD418" s="882"/>
      <c r="BE418" s="11"/>
      <c r="BF418" s="11"/>
      <c r="BG418" s="11"/>
      <c r="BH418" s="7"/>
      <c r="BI418" s="7"/>
      <c r="BJ418" s="7"/>
      <c r="BK418" s="7"/>
      <c r="BL418" s="11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475" t="str">
        <f>IF('JOURNÉE 1'!C418=0,"",'JOURNÉE 1'!C418)</f>
        <v/>
      </c>
      <c r="BZ418" s="7">
        <v>410</v>
      </c>
      <c r="CA418" s="1445" t="s">
        <v>1029</v>
      </c>
      <c r="CB418" s="1446">
        <v>26</v>
      </c>
      <c r="CC418" s="1447" t="s">
        <v>1030</v>
      </c>
      <c r="CD418" s="17" t="s">
        <v>1006</v>
      </c>
      <c r="CE418" s="882" t="str">
        <f t="shared" si="124"/>
        <v>MAX3</v>
      </c>
      <c r="CF418" s="878" t="s">
        <v>1021</v>
      </c>
      <c r="CG418" s="7"/>
      <c r="CH418" s="94"/>
      <c r="CI418" s="1301" t="str">
        <f>IF(ISNA(VLOOKUP(CA418,'JOURNÉE 1'!$C$10:$AC$257,27,FALSE)),"",VLOOKUP(CA418,'JOURNÉE 1'!$C$10:$AC$257,27,FALSE))</f>
        <v/>
      </c>
      <c r="CJ418" s="465" t="str">
        <f>IF(ISNA(VLOOKUP(CA418,'JOURNÉE 2'!$C$10:$V$259,20,FALSE)),"",VLOOKUP(CA418,'JOURNÉE 2'!$C$10:$V$259,20,FALSE))</f>
        <v/>
      </c>
      <c r="CK418" s="1263" t="str">
        <f t="shared" si="113"/>
        <v/>
      </c>
      <c r="CL418" s="1266" t="s">
        <v>2029</v>
      </c>
      <c r="CM418" s="476" t="s">
        <v>2029</v>
      </c>
      <c r="CN418" s="476" t="s">
        <v>2029</v>
      </c>
      <c r="CO418" s="476" t="s">
        <v>2029</v>
      </c>
      <c r="CP418" s="476"/>
      <c r="CQ418" s="476"/>
      <c r="CR418" s="476"/>
      <c r="CS418" s="476"/>
      <c r="CT418" s="476"/>
      <c r="CU418" s="477"/>
      <c r="CV418" s="476"/>
      <c r="CW418" s="1270"/>
      <c r="CX418" s="11"/>
      <c r="CY418" s="1551"/>
      <c r="CZ418" s="7" t="str">
        <f>IF('JOURNÉE 2'!C199="","",'JOURNÉE 2'!C199)</f>
        <v/>
      </c>
      <c r="DA418" s="7" t="str">
        <f t="shared" si="84"/>
        <v/>
      </c>
      <c r="DB418" s="7" t="str">
        <f>IF('JOURNÉE 2'!V199="","",'JOURNÉE 2'!V199)</f>
        <v/>
      </c>
      <c r="DC418" s="7" t="str">
        <f>IF('JOURNÉE 2'!AJ199=0,"",'JOURNÉE 2'!AJ199)</f>
        <v/>
      </c>
      <c r="DD418" s="17" t="str">
        <f>IF(ISNA(VLOOKUP(BX198,'JOURNÉE 1'!$C$184:$AP$213,1,FALSE)),"",VLOOKUP(BX198,'JOURNÉE 1'!$C$184:$AP$213,1,FALSE))</f>
        <v/>
      </c>
      <c r="DE418" s="7" t="str" cm="1">
        <f t="array" ref="DE418">IFERROR(INDEX(DD$373:DD$402,SMALL(IF(FREQUENCY(IF(DD$373:DD$432&lt;&gt;"",MATCH(DD$373:DD$432,DD$373:DD$432,0),""),ROW(DD$373:DD$432)-373)&gt;1,ROW(DD$373:DD$432)-373,""),ROW(A46))),"")</f>
        <v/>
      </c>
      <c r="DF418" s="7" t="str">
        <f t="array" ref="DF418">IF(DE418="","",MIN(IF(CZ$373:CZ$432=$DE418,DB$373:DB$432,"")))</f>
        <v/>
      </c>
      <c r="DG418" s="7" t="str">
        <f t="array" ref="DG418">IF(DE418="","",MIN(IF(CZ$373:CZ$432=$DE418,DC$373:DC$432,"")))</f>
        <v/>
      </c>
      <c r="DH418" s="7" t="str">
        <f>IF(ISNA(VLOOKUP(DD418,'JOURNÉE 2'!$C$184:$V$213,16,FALSE)),"",VLOOKUP(DD418,'JOURNÉE 2'!$C$184:$V$213,16,FALSE))</f>
        <v/>
      </c>
      <c r="DI418" s="7" t="str">
        <f>IF(ISNA(VLOOKUP(DD418,'JOURNÉE 2'!$C$184:$AJ$213,26,FALSE)),"",VLOOKUP(DD418,'JOURNÉE 2'!$C$184:$AJ$213,26,FALSE))</f>
        <v/>
      </c>
      <c r="DJ418" s="7" t="str">
        <f t="shared" si="114"/>
        <v/>
      </c>
      <c r="DK418" s="7" t="str">
        <f t="shared" si="115"/>
        <v/>
      </c>
      <c r="DL418" s="7" t="str">
        <f t="shared" si="116"/>
        <v/>
      </c>
      <c r="DM418" s="468" t="str">
        <f t="shared" si="117"/>
        <v/>
      </c>
      <c r="DN418" s="7" t="str">
        <f t="shared" si="118"/>
        <v/>
      </c>
      <c r="DO418" s="7"/>
      <c r="DP418" s="7"/>
      <c r="DQ418" s="7"/>
      <c r="DR418" s="11"/>
      <c r="DS418" s="475"/>
      <c r="DT418" s="7"/>
      <c r="DU418" s="7"/>
      <c r="DV418" s="7" t="str">
        <f>IF(DT418="","",IF(DT418=0,"",IF(DT418="AB","",RANK(DT418,$DT$9:$DT$151,1)+COUNTIF($DT$9:DT418,DT418)-1)))</f>
        <v/>
      </c>
      <c r="DW418" s="7"/>
      <c r="DX418" s="7"/>
      <c r="DY418" s="7"/>
      <c r="DZ418" s="7"/>
      <c r="EA418" s="7" t="str">
        <f>IF(DY418="","",IF(DY418=0,"",IF(DY418="AB","",RANK(DY418,$DY$9:$DY$151,1)+COUNTIF($DY$9:DY418,DY418)-1)))</f>
        <v/>
      </c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</row>
    <row r="419" spans="29:163" ht="15.75" customHeight="1" x14ac:dyDescent="0.4">
      <c r="AC419" s="83" t="str">
        <f t="shared" si="123"/>
        <v/>
      </c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882"/>
      <c r="AU419" s="11"/>
      <c r="AV419" s="11"/>
      <c r="AW419" s="11"/>
      <c r="AX419" s="11"/>
      <c r="AY419" s="11"/>
      <c r="AZ419" s="11"/>
      <c r="BA419" s="11"/>
      <c r="BB419" s="11"/>
      <c r="BC419" s="882"/>
      <c r="BD419" s="882"/>
      <c r="BE419" s="11"/>
      <c r="BF419" s="11"/>
      <c r="BG419" s="11"/>
      <c r="BH419" s="7"/>
      <c r="BI419" s="7"/>
      <c r="BJ419" s="7"/>
      <c r="BK419" s="7"/>
      <c r="BL419" s="11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475" t="str">
        <f>IF('JOURNÉE 1'!C419=0,"",'JOURNÉE 1'!C419)</f>
        <v/>
      </c>
      <c r="BZ419" s="7">
        <v>411</v>
      </c>
      <c r="CA419" s="1445" t="s">
        <v>1031</v>
      </c>
      <c r="CB419" s="1446">
        <v>36</v>
      </c>
      <c r="CC419" s="1447" t="s">
        <v>1032</v>
      </c>
      <c r="CD419" s="17" t="s">
        <v>1006</v>
      </c>
      <c r="CE419" s="882" t="str">
        <f t="shared" si="124"/>
        <v>MAX3</v>
      </c>
      <c r="CF419" s="878" t="s">
        <v>1022</v>
      </c>
      <c r="CG419" s="7"/>
      <c r="CH419" s="94"/>
      <c r="CI419" s="1301" t="str">
        <f>IF(ISNA(VLOOKUP(CA419,'JOURNÉE 1'!$C$10:$AC$257,27,FALSE)),"",VLOOKUP(CA419,'JOURNÉE 1'!$C$10:$AC$257,27,FALSE))</f>
        <v/>
      </c>
      <c r="CJ419" s="465" t="str">
        <f>IF(ISNA(VLOOKUP(CA419,'JOURNÉE 2'!$C$10:$V$259,20,FALSE)),"",VLOOKUP(CA419,'JOURNÉE 2'!$C$10:$V$259,20,FALSE))</f>
        <v/>
      </c>
      <c r="CK419" s="1263" t="str">
        <f t="shared" si="113"/>
        <v/>
      </c>
      <c r="CL419" s="1266" t="s">
        <v>2029</v>
      </c>
      <c r="CM419" s="476">
        <v>115</v>
      </c>
      <c r="CN419" s="476" t="s">
        <v>2029</v>
      </c>
      <c r="CO419" s="476" t="s">
        <v>2029</v>
      </c>
      <c r="CP419" s="476"/>
      <c r="CQ419" s="476"/>
      <c r="CR419" s="476"/>
      <c r="CS419" s="476"/>
      <c r="CT419" s="476"/>
      <c r="CU419" s="477"/>
      <c r="CV419" s="476"/>
      <c r="CW419" s="1270"/>
      <c r="CX419" s="11"/>
      <c r="CY419" s="1551"/>
      <c r="CZ419" s="7" t="str">
        <f>IF('JOURNÉE 2'!C200="","",'JOURNÉE 2'!C200)</f>
        <v/>
      </c>
      <c r="DA419" s="7" t="str">
        <f t="shared" si="84"/>
        <v/>
      </c>
      <c r="DB419" s="7" t="str">
        <f>IF('JOURNÉE 2'!V200="","",'JOURNÉE 2'!V200)</f>
        <v/>
      </c>
      <c r="DC419" s="7" t="str">
        <f>IF('JOURNÉE 2'!AJ200=0,"",'JOURNÉE 2'!AJ200)</f>
        <v/>
      </c>
      <c r="DD419" s="17" t="str">
        <f>IF(ISNA(VLOOKUP(BX199,'JOURNÉE 1'!$C$184:$AP$213,1,FALSE)),"",VLOOKUP(BX199,'JOURNÉE 1'!$C$184:$AP$213,1,FALSE))</f>
        <v/>
      </c>
      <c r="DE419" s="7" t="str" cm="1">
        <f t="array" ref="DE419">IFERROR(INDEX(DD$373:DD$402,SMALL(IF(FREQUENCY(IF(DD$373:DD$432&lt;&gt;"",MATCH(DD$373:DD$432,DD$373:DD$432,0),""),ROW(DD$373:DD$432)-373)&gt;1,ROW(DD$373:DD$432)-373,""),ROW(A47))),"")</f>
        <v/>
      </c>
      <c r="DF419" s="7" t="str">
        <f t="array" ref="DF419">IF(DE419="","",MIN(IF(CZ$373:CZ$432=$DE419,DB$373:DB$432,"")))</f>
        <v/>
      </c>
      <c r="DG419" s="7" t="str">
        <f t="array" ref="DG419">IF(DE419="","",MIN(IF(CZ$373:CZ$432=$DE419,DC$373:DC$432,"")))</f>
        <v/>
      </c>
      <c r="DH419" s="7" t="str">
        <f>IF(ISNA(VLOOKUP(DD419,'JOURNÉE 2'!$C$184:$V$213,16,FALSE)),"",VLOOKUP(DD419,'JOURNÉE 2'!$C$184:$V$213,16,FALSE))</f>
        <v/>
      </c>
      <c r="DI419" s="7" t="str">
        <f>IF(ISNA(VLOOKUP(DD419,'JOURNÉE 2'!$C$184:$AJ$213,26,FALSE)),"",VLOOKUP(DD419,'JOURNÉE 2'!$C$184:$AJ$213,26,FALSE))</f>
        <v/>
      </c>
      <c r="DJ419" s="7" t="str">
        <f t="shared" si="114"/>
        <v/>
      </c>
      <c r="DK419" s="7" t="str">
        <f t="shared" si="115"/>
        <v/>
      </c>
      <c r="DL419" s="7" t="str">
        <f t="shared" si="116"/>
        <v/>
      </c>
      <c r="DM419" s="468" t="str">
        <f t="shared" si="117"/>
        <v/>
      </c>
      <c r="DN419" s="7" t="str">
        <f t="shared" si="118"/>
        <v/>
      </c>
      <c r="DO419" s="7"/>
      <c r="DP419" s="7"/>
      <c r="DQ419" s="7"/>
      <c r="DR419" s="11"/>
      <c r="DS419" s="475"/>
      <c r="DT419" s="7"/>
      <c r="DU419" s="7"/>
      <c r="DV419" s="7" t="str">
        <f>IF(DT419="","",IF(DT419=0,"",IF(DT419="AB","",RANK(DT419,$DT$9:$DT$151,1)+COUNTIF($DT$9:DT419,DT419)-1)))</f>
        <v/>
      </c>
      <c r="DW419" s="7"/>
      <c r="DX419" s="7"/>
      <c r="DY419" s="7"/>
      <c r="DZ419" s="7"/>
      <c r="EA419" s="7" t="str">
        <f>IF(DY419="","",IF(DY419=0,"",IF(DY419="AB","",RANK(DY419,$DY$9:$DY$151,1)+COUNTIF($DY$9:DY419,DY419)-1)))</f>
        <v/>
      </c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</row>
    <row r="420" spans="29:163" ht="15.75" customHeight="1" x14ac:dyDescent="0.4">
      <c r="AC420" s="83" t="str">
        <f t="shared" si="123"/>
        <v/>
      </c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882"/>
      <c r="AU420" s="11"/>
      <c r="AV420" s="11"/>
      <c r="AW420" s="11"/>
      <c r="AX420" s="11"/>
      <c r="AY420" s="11"/>
      <c r="AZ420" s="11"/>
      <c r="BA420" s="11"/>
      <c r="BB420" s="11"/>
      <c r="BC420" s="882"/>
      <c r="BD420" s="882"/>
      <c r="BE420" s="11"/>
      <c r="BF420" s="11"/>
      <c r="BG420" s="11"/>
      <c r="BH420" s="7"/>
      <c r="BI420" s="7"/>
      <c r="BJ420" s="7"/>
      <c r="BK420" s="7"/>
      <c r="BL420" s="11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475" t="str">
        <f>IF('JOURNÉE 1'!C420=0,"",'JOURNÉE 1'!C420)</f>
        <v/>
      </c>
      <c r="BZ420" s="7">
        <v>412</v>
      </c>
      <c r="CA420" s="1445" t="s">
        <v>160</v>
      </c>
      <c r="CB420" s="1446">
        <v>13.8</v>
      </c>
      <c r="CC420" s="1447" t="s">
        <v>1033</v>
      </c>
      <c r="CD420" s="17" t="s">
        <v>1006</v>
      </c>
      <c r="CE420" s="882" t="str">
        <f t="shared" si="124"/>
        <v>MAX2</v>
      </c>
      <c r="CF420" s="878" t="s">
        <v>1023</v>
      </c>
      <c r="CG420" s="7"/>
      <c r="CH420" s="94"/>
      <c r="CI420" s="1301" t="str">
        <f>IF(ISNA(VLOOKUP(CA420,'JOURNÉE 1'!$C$10:$AC$257,27,FALSE)),"",VLOOKUP(CA420,'JOURNÉE 1'!$C$10:$AC$257,27,FALSE))</f>
        <v/>
      </c>
      <c r="CJ420" s="465">
        <f>IF(ISNA(VLOOKUP(CA420,'JOURNÉE 2'!$C$10:$V$259,20,FALSE)),"",VLOOKUP(CA420,'JOURNÉE 2'!$C$10:$V$259,20,FALSE))</f>
        <v>87</v>
      </c>
      <c r="CK420" s="1263">
        <f t="shared" si="113"/>
        <v>87</v>
      </c>
      <c r="CL420" s="1266">
        <v>83</v>
      </c>
      <c r="CM420" s="476">
        <v>84</v>
      </c>
      <c r="CN420" s="476">
        <v>92</v>
      </c>
      <c r="CO420" s="476">
        <v>87</v>
      </c>
      <c r="CP420" s="476"/>
      <c r="CQ420" s="476"/>
      <c r="CR420" s="476"/>
      <c r="CS420" s="476"/>
      <c r="CT420" s="476"/>
      <c r="CU420" s="477"/>
      <c r="CV420" s="476"/>
      <c r="CW420" s="1270"/>
      <c r="CX420" s="11"/>
      <c r="CY420" s="1551"/>
      <c r="CZ420" s="7" t="str">
        <f>IF('JOURNÉE 2'!C201="","",'JOURNÉE 2'!C201)</f>
        <v/>
      </c>
      <c r="DA420" s="7" t="str">
        <f t="shared" si="84"/>
        <v/>
      </c>
      <c r="DB420" s="7" t="str">
        <f>IF('JOURNÉE 2'!V201="","",'JOURNÉE 2'!V201)</f>
        <v/>
      </c>
      <c r="DC420" s="7" t="str">
        <f>IF('JOURNÉE 2'!AJ201=0,"",'JOURNÉE 2'!AJ201)</f>
        <v/>
      </c>
      <c r="DD420" s="17" t="str">
        <f>IF(ISNA(VLOOKUP(BX200,'JOURNÉE 1'!$C$184:$AP$213,1,FALSE)),"",VLOOKUP(BX200,'JOURNÉE 1'!$C$184:$AP$213,1,FALSE))</f>
        <v/>
      </c>
      <c r="DE420" s="7" t="str" cm="1">
        <f t="array" ref="DE420">IFERROR(INDEX(DD$373:DD$402,SMALL(IF(FREQUENCY(IF(DD$373:DD$432&lt;&gt;"",MATCH(DD$373:DD$432,DD$373:DD$432,0),""),ROW(DD$373:DD$432)-373)&gt;1,ROW(DD$373:DD$432)-373,""),ROW(A48))),"")</f>
        <v/>
      </c>
      <c r="DF420" s="7" t="str">
        <f t="array" ref="DF420">IF(DE420="","",MIN(IF(CZ$373:CZ$432=$DE420,DB$373:DB$432,"")))</f>
        <v/>
      </c>
      <c r="DG420" s="7" t="str">
        <f t="array" ref="DG420">IF(DE420="","",MIN(IF(CZ$373:CZ$432=$DE420,DC$373:DC$432,"")))</f>
        <v/>
      </c>
      <c r="DH420" s="7" t="str">
        <f>IF(ISNA(VLOOKUP(DD420,'JOURNÉE 2'!$C$184:$V$213,16,FALSE)),"",VLOOKUP(DD420,'JOURNÉE 2'!$C$184:$V$213,16,FALSE))</f>
        <v/>
      </c>
      <c r="DI420" s="7" t="str">
        <f>IF(ISNA(VLOOKUP(DD420,'JOURNÉE 2'!$C$184:$AJ$213,26,FALSE)),"",VLOOKUP(DD420,'JOURNÉE 2'!$C$184:$AJ$213,26,FALSE))</f>
        <v/>
      </c>
      <c r="DJ420" s="7" t="str">
        <f t="shared" si="114"/>
        <v/>
      </c>
      <c r="DK420" s="7" t="str">
        <f t="shared" si="115"/>
        <v/>
      </c>
      <c r="DL420" s="7" t="str">
        <f t="shared" si="116"/>
        <v/>
      </c>
      <c r="DM420" s="468" t="str">
        <f t="shared" si="117"/>
        <v/>
      </c>
      <c r="DN420" s="7" t="str">
        <f t="shared" si="118"/>
        <v/>
      </c>
      <c r="DO420" s="7"/>
      <c r="DP420" s="7"/>
      <c r="DQ420" s="7"/>
      <c r="DR420" s="11"/>
      <c r="DS420" s="475"/>
      <c r="DT420" s="7"/>
      <c r="DU420" s="7"/>
      <c r="DV420" s="7" t="str">
        <f>IF(DT420="","",IF(DT420=0,"",IF(DT420="AB","",RANK(DT420,$DT$9:$DT$151,1)+COUNTIF($DT$9:DT420,DT420)-1)))</f>
        <v/>
      </c>
      <c r="DW420" s="7"/>
      <c r="DX420" s="7"/>
      <c r="DY420" s="7"/>
      <c r="DZ420" s="7"/>
      <c r="EA420" s="7" t="str">
        <f>IF(DY420="","",IF(DY420=0,"",IF(DY420="AB","",RANK(DY420,$DY$9:$DY$151,1)+COUNTIF($DY$9:DY420,DY420)-1)))</f>
        <v/>
      </c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</row>
    <row r="421" spans="29:163" ht="15.75" customHeight="1" x14ac:dyDescent="0.4">
      <c r="AC421" s="83" t="str">
        <f t="shared" si="123"/>
        <v/>
      </c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882"/>
      <c r="AU421" s="11"/>
      <c r="AV421" s="11"/>
      <c r="AW421" s="11"/>
      <c r="AX421" s="11"/>
      <c r="AY421" s="11"/>
      <c r="AZ421" s="11"/>
      <c r="BA421" s="11"/>
      <c r="BB421" s="11"/>
      <c r="BC421" s="882"/>
      <c r="BD421" s="882"/>
      <c r="BE421" s="11"/>
      <c r="BF421" s="11"/>
      <c r="BG421" s="11"/>
      <c r="BH421" s="7"/>
      <c r="BI421" s="7"/>
      <c r="BJ421" s="7"/>
      <c r="BK421" s="7"/>
      <c r="BL421" s="11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475" t="str">
        <f>IF('JOURNÉE 1'!C421=0,"",'JOURNÉE 1'!C421)</f>
        <v/>
      </c>
      <c r="BZ421" s="7">
        <v>413</v>
      </c>
      <c r="CA421" s="1445" t="s">
        <v>159</v>
      </c>
      <c r="CB421" s="1446">
        <v>5.4</v>
      </c>
      <c r="CC421" s="1447" t="s">
        <v>1034</v>
      </c>
      <c r="CD421" s="17" t="s">
        <v>1006</v>
      </c>
      <c r="CE421" s="882" t="str">
        <f t="shared" si="124"/>
        <v>MAX1</v>
      </c>
      <c r="CF421" s="878" t="s">
        <v>1025</v>
      </c>
      <c r="CG421" s="7"/>
      <c r="CH421" s="94"/>
      <c r="CI421" s="1301" t="str">
        <f>IF(ISNA(VLOOKUP(CA421,'JOURNÉE 1'!$C$10:$AC$257,27,FALSE)),"",VLOOKUP(CA421,'JOURNÉE 1'!$C$10:$AC$257,27,FALSE))</f>
        <v/>
      </c>
      <c r="CJ421" s="465">
        <f>IF(ISNA(VLOOKUP(CA421,'JOURNÉE 2'!$C$10:$V$259,20,FALSE)),"",VLOOKUP(CA421,'JOURNÉE 2'!$C$10:$V$259,20,FALSE))</f>
        <v>77</v>
      </c>
      <c r="CK421" s="1263">
        <f t="shared" si="113"/>
        <v>77</v>
      </c>
      <c r="CL421" s="1266">
        <v>70</v>
      </c>
      <c r="CM421" s="476">
        <v>76</v>
      </c>
      <c r="CN421" s="476">
        <v>81</v>
      </c>
      <c r="CO421" s="476">
        <v>77</v>
      </c>
      <c r="CP421" s="476"/>
      <c r="CQ421" s="476"/>
      <c r="CR421" s="476"/>
      <c r="CS421" s="476"/>
      <c r="CT421" s="476"/>
      <c r="CU421" s="477"/>
      <c r="CV421" s="476"/>
      <c r="CW421" s="1270"/>
      <c r="CX421" s="11"/>
      <c r="CY421" s="1551"/>
      <c r="CZ421" s="7" t="str">
        <f>IF('JOURNÉE 2'!C202="","",'JOURNÉE 2'!C202)</f>
        <v/>
      </c>
      <c r="DA421" s="7" t="str">
        <f t="shared" si="84"/>
        <v/>
      </c>
      <c r="DB421" s="7" t="str">
        <f>IF('JOURNÉE 2'!V202="","",'JOURNÉE 2'!V202)</f>
        <v/>
      </c>
      <c r="DC421" s="7" t="str">
        <f>IF('JOURNÉE 2'!AJ202=0,"",'JOURNÉE 2'!AJ202)</f>
        <v/>
      </c>
      <c r="DD421" s="17" t="str">
        <f>IF(ISNA(VLOOKUP(BX201,'JOURNÉE 1'!$C$184:$AP$213,1,FALSE)),"",VLOOKUP(BX201,'JOURNÉE 1'!$C$184:$AP$213,1,FALSE))</f>
        <v/>
      </c>
      <c r="DE421" s="7" t="str" cm="1">
        <f t="array" ref="DE421">IFERROR(INDEX(DD$373:DD$402,SMALL(IF(FREQUENCY(IF(DD$373:DD$432&lt;&gt;"",MATCH(DD$373:DD$432,DD$373:DD$432,0),""),ROW(DD$373:DD$432)-373)&gt;1,ROW(DD$373:DD$432)-373,""),ROW(A49))),"")</f>
        <v/>
      </c>
      <c r="DF421" s="7" t="str">
        <f t="array" ref="DF421">IF(DE421="","",MIN(IF(CZ$373:CZ$432=$DE421,DB$373:DB$432,"")))</f>
        <v/>
      </c>
      <c r="DG421" s="7" t="str">
        <f t="array" ref="DG421">IF(DE421="","",MIN(IF(CZ$373:CZ$432=$DE421,DC$373:DC$432,"")))</f>
        <v/>
      </c>
      <c r="DH421" s="7" t="str">
        <f>IF(ISNA(VLOOKUP(DD421,'JOURNÉE 2'!$C$184:$V$213,16,FALSE)),"",VLOOKUP(DD421,'JOURNÉE 2'!$C$184:$V$213,16,FALSE))</f>
        <v/>
      </c>
      <c r="DI421" s="7" t="str">
        <f>IF(ISNA(VLOOKUP(DD421,'JOURNÉE 2'!$C$184:$AJ$213,26,FALSE)),"",VLOOKUP(DD421,'JOURNÉE 2'!$C$184:$AJ$213,26,FALSE))</f>
        <v/>
      </c>
      <c r="DJ421" s="7" t="str">
        <f t="shared" si="114"/>
        <v/>
      </c>
      <c r="DK421" s="7" t="str">
        <f t="shared" si="115"/>
        <v/>
      </c>
      <c r="DL421" s="7" t="str">
        <f t="shared" si="116"/>
        <v/>
      </c>
      <c r="DM421" s="468" t="str">
        <f t="shared" si="117"/>
        <v/>
      </c>
      <c r="DN421" s="7" t="str">
        <f t="shared" si="118"/>
        <v/>
      </c>
      <c r="DO421" s="7"/>
      <c r="DP421" s="7"/>
      <c r="DQ421" s="7"/>
      <c r="DR421" s="11"/>
      <c r="DS421" s="475"/>
      <c r="DT421" s="7"/>
      <c r="DU421" s="7"/>
      <c r="DV421" s="7" t="str">
        <f>IF(DT421="","",IF(DT421=0,"",IF(DT421="AB","",RANK(DT421,$DT$9:$DT$151,1)+COUNTIF($DT$9:DT421,DT421)-1)))</f>
        <v/>
      </c>
      <c r="DW421" s="7"/>
      <c r="DX421" s="7"/>
      <c r="DY421" s="7"/>
      <c r="DZ421" s="7"/>
      <c r="EA421" s="7" t="str">
        <f>IF(DY421="","",IF(DY421=0,"",IF(DY421="AB","",RANK(DY421,$DY$9:$DY$151,1)+COUNTIF($DY$9:DY421,DY421)-1)))</f>
        <v/>
      </c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</row>
    <row r="422" spans="29:163" ht="15.75" customHeight="1" x14ac:dyDescent="0.4">
      <c r="AC422" s="83" t="str">
        <f t="shared" si="123"/>
        <v/>
      </c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882"/>
      <c r="AU422" s="11"/>
      <c r="AV422" s="11"/>
      <c r="AW422" s="11"/>
      <c r="AX422" s="11"/>
      <c r="AY422" s="11"/>
      <c r="AZ422" s="11"/>
      <c r="BA422" s="11"/>
      <c r="BB422" s="11"/>
      <c r="BC422" s="882"/>
      <c r="BD422" s="882"/>
      <c r="BE422" s="11"/>
      <c r="BF422" s="11"/>
      <c r="BG422" s="11"/>
      <c r="BH422" s="7"/>
      <c r="BI422" s="7"/>
      <c r="BJ422" s="7"/>
      <c r="BK422" s="7"/>
      <c r="BL422" s="11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475" t="str">
        <f>IF('JOURNÉE 1'!C422=0,"",'JOURNÉE 1'!C422)</f>
        <v/>
      </c>
      <c r="BZ422" s="7">
        <v>414</v>
      </c>
      <c r="CA422" s="1445" t="s">
        <v>1035</v>
      </c>
      <c r="CB422" s="1446">
        <v>10.6</v>
      </c>
      <c r="CC422" s="1447" t="s">
        <v>1036</v>
      </c>
      <c r="CD422" s="17" t="s">
        <v>1006</v>
      </c>
      <c r="CE422" s="882" t="str">
        <f t="shared" si="124"/>
        <v>MAX2</v>
      </c>
      <c r="CF422" s="878" t="s">
        <v>1027</v>
      </c>
      <c r="CG422" s="7"/>
      <c r="CH422" s="94"/>
      <c r="CI422" s="1301" t="str">
        <f>IF(ISNA(VLOOKUP(CA422,'JOURNÉE 1'!$C$10:$AC$257,27,FALSE)),"",VLOOKUP(CA422,'JOURNÉE 1'!$C$10:$AC$257,27,FALSE))</f>
        <v/>
      </c>
      <c r="CJ422" s="465" t="str">
        <f>IF(ISNA(VLOOKUP(CA422,'JOURNÉE 2'!$C$10:$V$259,20,FALSE)),"",VLOOKUP(CA422,'JOURNÉE 2'!$C$10:$V$259,20,FALSE))</f>
        <v/>
      </c>
      <c r="CK422" s="1263" t="str">
        <f t="shared" si="113"/>
        <v/>
      </c>
      <c r="CL422" s="1266" t="s">
        <v>2029</v>
      </c>
      <c r="CM422" s="476" t="s">
        <v>2029</v>
      </c>
      <c r="CN422" s="476" t="s">
        <v>2029</v>
      </c>
      <c r="CO422" s="476" t="s">
        <v>2029</v>
      </c>
      <c r="CP422" s="476"/>
      <c r="CQ422" s="476"/>
      <c r="CR422" s="476"/>
      <c r="CS422" s="476"/>
      <c r="CT422" s="476"/>
      <c r="CU422" s="477"/>
      <c r="CV422" s="476"/>
      <c r="CW422" s="1270"/>
      <c r="CX422" s="11"/>
      <c r="CY422" s="1551"/>
      <c r="CZ422" s="7" t="str">
        <f>IF('JOURNÉE 2'!C203="","",'JOURNÉE 2'!C203)</f>
        <v/>
      </c>
      <c r="DA422" s="7" t="str">
        <f t="shared" si="84"/>
        <v/>
      </c>
      <c r="DB422" s="7" t="str">
        <f>IF('JOURNÉE 2'!V203="","",'JOURNÉE 2'!V203)</f>
        <v/>
      </c>
      <c r="DC422" s="7" t="str">
        <f>IF('JOURNÉE 2'!AJ203=0,"",'JOURNÉE 2'!AJ203)</f>
        <v/>
      </c>
      <c r="DD422" s="17" t="str">
        <f>IF(ISNA(VLOOKUP(BX202,'JOURNÉE 1'!$C$184:$AP$213,1,FALSE)),"",VLOOKUP(BX202,'JOURNÉE 1'!$C$184:$AP$213,1,FALSE))</f>
        <v/>
      </c>
      <c r="DE422" s="7" t="str" cm="1">
        <f t="array" ref="DE422">IFERROR(INDEX(DD$373:DD$402,SMALL(IF(FREQUENCY(IF(DD$373:DD$432&lt;&gt;"",MATCH(DD$373:DD$432,DD$373:DD$432,0),""),ROW(DD$373:DD$432)-373)&gt;1,ROW(DD$373:DD$432)-373,""),ROW(A50))),"")</f>
        <v/>
      </c>
      <c r="DF422" s="7" t="str">
        <f t="array" ref="DF422">IF(DE422="","",MIN(IF(CZ$373:CZ$432=$DE422,DB$373:DB$432,"")))</f>
        <v/>
      </c>
      <c r="DG422" s="7" t="str">
        <f t="array" ref="DG422">IF(DE422="","",MIN(IF(CZ$373:CZ$432=$DE422,DC$373:DC$432,"")))</f>
        <v/>
      </c>
      <c r="DH422" s="7" t="str">
        <f>IF(ISNA(VLOOKUP(DD422,'JOURNÉE 2'!$C$184:$V$213,16,FALSE)),"",VLOOKUP(DD422,'JOURNÉE 2'!$C$184:$V$213,16,FALSE))</f>
        <v/>
      </c>
      <c r="DI422" s="7" t="str">
        <f>IF(ISNA(VLOOKUP(DD422,'JOURNÉE 2'!$C$184:$AJ$213,26,FALSE)),"",VLOOKUP(DD422,'JOURNÉE 2'!$C$184:$AJ$213,26,FALSE))</f>
        <v/>
      </c>
      <c r="DJ422" s="7" t="str">
        <f t="shared" si="114"/>
        <v/>
      </c>
      <c r="DK422" s="7" t="str">
        <f t="shared" si="115"/>
        <v/>
      </c>
      <c r="DL422" s="7" t="str">
        <f t="shared" si="116"/>
        <v/>
      </c>
      <c r="DM422" s="468" t="str">
        <f t="shared" si="117"/>
        <v/>
      </c>
      <c r="DN422" s="7" t="str">
        <f t="shared" si="118"/>
        <v/>
      </c>
      <c r="DO422" s="7"/>
      <c r="DP422" s="7"/>
      <c r="DQ422" s="7"/>
      <c r="DR422" s="11"/>
      <c r="DS422" s="475"/>
      <c r="DT422" s="7"/>
      <c r="DU422" s="7"/>
      <c r="DV422" s="7" t="str">
        <f>IF(DT422="","",IF(DT422=0,"",IF(DT422="AB","",RANK(DT422,$DT$9:$DT$151,1)+COUNTIF($DT$9:DT422,DT422)-1)))</f>
        <v/>
      </c>
      <c r="DW422" s="7"/>
      <c r="DX422" s="7"/>
      <c r="DY422" s="7"/>
      <c r="DZ422" s="7"/>
      <c r="EA422" s="7" t="str">
        <f>IF(DY422="","",IF(DY422=0,"",IF(DY422="AB","",RANK(DY422,$DY$9:$DY$151,1)+COUNTIF($DY$9:DY422,DY422)-1)))</f>
        <v/>
      </c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</row>
    <row r="423" spans="29:163" ht="15.75" customHeight="1" x14ac:dyDescent="0.4">
      <c r="AC423" s="83" t="str">
        <f t="shared" si="123"/>
        <v/>
      </c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882"/>
      <c r="AU423" s="11"/>
      <c r="AV423" s="11"/>
      <c r="AW423" s="11"/>
      <c r="AX423" s="11"/>
      <c r="AY423" s="11"/>
      <c r="AZ423" s="11"/>
      <c r="BA423" s="11"/>
      <c r="BB423" s="11"/>
      <c r="BC423" s="882"/>
      <c r="BD423" s="882"/>
      <c r="BE423" s="11"/>
      <c r="BF423" s="11"/>
      <c r="BG423" s="11"/>
      <c r="BH423" s="7"/>
      <c r="BI423" s="7"/>
      <c r="BJ423" s="7"/>
      <c r="BK423" s="7"/>
      <c r="BL423" s="11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475" t="str">
        <f>IF('JOURNÉE 1'!C423=0,"",'JOURNÉE 1'!C423)</f>
        <v/>
      </c>
      <c r="BZ423" s="7">
        <v>415</v>
      </c>
      <c r="CA423" s="1445" t="s">
        <v>1037</v>
      </c>
      <c r="CB423" s="1446">
        <v>14</v>
      </c>
      <c r="CC423" s="1447" t="s">
        <v>1038</v>
      </c>
      <c r="CD423" s="17" t="s">
        <v>1006</v>
      </c>
      <c r="CE423" s="882" t="str">
        <f t="shared" si="124"/>
        <v>MAX2</v>
      </c>
      <c r="CF423" s="878" t="s">
        <v>1029</v>
      </c>
      <c r="CG423" s="7"/>
      <c r="CH423" s="94"/>
      <c r="CI423" s="1301" t="str">
        <f>IF(ISNA(VLOOKUP(CA423,'JOURNÉE 1'!$C$10:$AC$257,27,FALSE)),"",VLOOKUP(CA423,'JOURNÉE 1'!$C$10:$AC$257,27,FALSE))</f>
        <v/>
      </c>
      <c r="CJ423" s="465" t="str">
        <f>IF(ISNA(VLOOKUP(CA423,'JOURNÉE 2'!$C$10:$V$259,20,FALSE)),"",VLOOKUP(CA423,'JOURNÉE 2'!$C$10:$V$259,20,FALSE))</f>
        <v/>
      </c>
      <c r="CK423" s="1263" t="str">
        <f t="shared" si="113"/>
        <v/>
      </c>
      <c r="CL423" s="1266" t="s">
        <v>2029</v>
      </c>
      <c r="CM423" s="476" t="s">
        <v>2029</v>
      </c>
      <c r="CN423" s="476" t="s">
        <v>2029</v>
      </c>
      <c r="CO423" s="476" t="s">
        <v>2029</v>
      </c>
      <c r="CP423" s="476"/>
      <c r="CQ423" s="476"/>
      <c r="CR423" s="476"/>
      <c r="CS423" s="476"/>
      <c r="CT423" s="476"/>
      <c r="CU423" s="477"/>
      <c r="CV423" s="476"/>
      <c r="CW423" s="1270"/>
      <c r="CX423" s="11"/>
      <c r="CY423" s="1551"/>
      <c r="CZ423" s="7" t="str">
        <f>IF('JOURNÉE 2'!C204="","",'JOURNÉE 2'!C204)</f>
        <v/>
      </c>
      <c r="DA423" s="7" t="str">
        <f t="shared" si="84"/>
        <v/>
      </c>
      <c r="DB423" s="7" t="str">
        <f>IF('JOURNÉE 2'!V204="","",'JOURNÉE 2'!V204)</f>
        <v/>
      </c>
      <c r="DC423" s="7" t="str">
        <f>IF('JOURNÉE 2'!AJ204=0,"",'JOURNÉE 2'!AJ204)</f>
        <v/>
      </c>
      <c r="DD423" s="17" t="str">
        <f>IF(ISNA(VLOOKUP(BX203,'JOURNÉE 1'!$C$184:$AP$213,1,FALSE)),"",VLOOKUP(BX203,'JOURNÉE 1'!$C$184:$AP$213,1,FALSE))</f>
        <v/>
      </c>
      <c r="DE423" s="7" t="str" cm="1">
        <f t="array" ref="DE423">IFERROR(INDEX(DD$373:DD$402,SMALL(IF(FREQUENCY(IF(DD$373:DD$432&lt;&gt;"",MATCH(DD$373:DD$432,DD$373:DD$432,0),""),ROW(DD$373:DD$432)-373)&gt;1,ROW(DD$373:DD$432)-373,""),ROW(A51))),"")</f>
        <v/>
      </c>
      <c r="DF423" s="7" t="str">
        <f t="array" ref="DF423">IF(DE423="","",MIN(IF(CZ$373:CZ$432=$DE423,DB$373:DB$432,"")))</f>
        <v/>
      </c>
      <c r="DG423" s="7" t="str">
        <f t="array" ref="DG423">IF(DE423="","",MIN(IF(CZ$373:CZ$432=$DE423,DC$373:DC$432,"")))</f>
        <v/>
      </c>
      <c r="DH423" s="7" t="str">
        <f>IF(ISNA(VLOOKUP(DD423,'JOURNÉE 2'!$C$184:$V$213,16,FALSE)),"",VLOOKUP(DD423,'JOURNÉE 2'!$C$184:$V$213,16,FALSE))</f>
        <v/>
      </c>
      <c r="DI423" s="7" t="str">
        <f>IF(ISNA(VLOOKUP(DD423,'JOURNÉE 2'!$C$184:$AJ$213,26,FALSE)),"",VLOOKUP(DD423,'JOURNÉE 2'!$C$184:$AJ$213,26,FALSE))</f>
        <v/>
      </c>
      <c r="DJ423" s="7" t="str">
        <f t="shared" si="114"/>
        <v/>
      </c>
      <c r="DK423" s="7" t="str">
        <f t="shared" si="115"/>
        <v/>
      </c>
      <c r="DL423" s="7" t="str">
        <f t="shared" si="116"/>
        <v/>
      </c>
      <c r="DM423" s="468" t="str">
        <f t="shared" si="117"/>
        <v/>
      </c>
      <c r="DN423" s="7" t="str">
        <f t="shared" si="118"/>
        <v/>
      </c>
      <c r="DO423" s="7"/>
      <c r="DP423" s="7"/>
      <c r="DQ423" s="7"/>
      <c r="DR423" s="11"/>
      <c r="DS423" s="475"/>
      <c r="DT423" s="7"/>
      <c r="DU423" s="7"/>
      <c r="DV423" s="7" t="str">
        <f>IF(DT423="","",IF(DT423=0,"",IF(DT423="AB","",RANK(DT423,$DT$9:$DT$151,1)+COUNTIF($DT$9:DT423,DT423)-1)))</f>
        <v/>
      </c>
      <c r="DW423" s="7"/>
      <c r="DX423" s="7"/>
      <c r="DY423" s="7"/>
      <c r="DZ423" s="7"/>
      <c r="EA423" s="7" t="str">
        <f>IF(DY423="","",IF(DY423=0,"",IF(DY423="AB","",RANK(DY423,$DY$9:$DY$151,1)+COUNTIF($DY$9:DY423,DY423)-1)))</f>
        <v/>
      </c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</row>
    <row r="424" spans="29:163" ht="15.75" customHeight="1" x14ac:dyDescent="0.4">
      <c r="AC424" s="83" t="str">
        <f t="shared" si="123"/>
        <v/>
      </c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882"/>
      <c r="AU424" s="11"/>
      <c r="AV424" s="11"/>
      <c r="AW424" s="11"/>
      <c r="AX424" s="11"/>
      <c r="AY424" s="11"/>
      <c r="AZ424" s="11"/>
      <c r="BA424" s="11"/>
      <c r="BB424" s="11"/>
      <c r="BC424" s="882"/>
      <c r="BD424" s="882"/>
      <c r="BE424" s="11"/>
      <c r="BF424" s="11"/>
      <c r="BG424" s="11"/>
      <c r="BH424" s="7"/>
      <c r="BI424" s="7"/>
      <c r="BJ424" s="7"/>
      <c r="BK424" s="7"/>
      <c r="BL424" s="11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475" t="str">
        <f>IF('JOURNÉE 1'!C424=0,"",'JOURNÉE 1'!C424)</f>
        <v/>
      </c>
      <c r="BZ424" s="7">
        <v>416</v>
      </c>
      <c r="CA424" s="1445" t="s">
        <v>1295</v>
      </c>
      <c r="CB424" s="1446">
        <v>36</v>
      </c>
      <c r="CC424" s="1447" t="s">
        <v>1300</v>
      </c>
      <c r="CD424" s="17" t="s">
        <v>1006</v>
      </c>
      <c r="CE424" s="882" t="str">
        <f t="shared" si="124"/>
        <v>MAX3</v>
      </c>
      <c r="CF424" s="878" t="s">
        <v>1031</v>
      </c>
      <c r="CG424" s="7"/>
      <c r="CH424" s="94"/>
      <c r="CI424" s="1301" t="str">
        <f>IF(ISNA(VLOOKUP(CA424,'JOURNÉE 1'!$C$10:$AC$257,27,FALSE)),"",VLOOKUP(CA424,'JOURNÉE 1'!$C$10:$AC$257,27,FALSE))</f>
        <v/>
      </c>
      <c r="CJ424" s="465" t="str">
        <f>IF(ISNA(VLOOKUP(CA424,'JOURNÉE 2'!$C$10:$V$259,20,FALSE)),"",VLOOKUP(CA424,'JOURNÉE 2'!$C$10:$V$259,20,FALSE))</f>
        <v/>
      </c>
      <c r="CK424" s="1263" t="str">
        <f t="shared" si="113"/>
        <v/>
      </c>
      <c r="CL424" s="1266" t="s">
        <v>2029</v>
      </c>
      <c r="CM424" s="476" t="s">
        <v>2029</v>
      </c>
      <c r="CN424" s="476" t="s">
        <v>2029</v>
      </c>
      <c r="CO424" s="476" t="s">
        <v>2029</v>
      </c>
      <c r="CP424" s="476"/>
      <c r="CQ424" s="476"/>
      <c r="CR424" s="476"/>
      <c r="CS424" s="476"/>
      <c r="CT424" s="476"/>
      <c r="CU424" s="477"/>
      <c r="CV424" s="476"/>
      <c r="CW424" s="1270"/>
      <c r="CX424" s="11"/>
      <c r="CY424" s="1551"/>
      <c r="CZ424" s="7" t="str">
        <f>IF('JOURNÉE 2'!C205="","",'JOURNÉE 2'!C205)</f>
        <v/>
      </c>
      <c r="DA424" s="7" t="str">
        <f t="shared" si="84"/>
        <v/>
      </c>
      <c r="DB424" s="7" t="str">
        <f>IF('JOURNÉE 2'!V205="","",'JOURNÉE 2'!V205)</f>
        <v/>
      </c>
      <c r="DC424" s="7" t="str">
        <f>IF('JOURNÉE 2'!AJ205=0,"",'JOURNÉE 2'!AJ205)</f>
        <v/>
      </c>
      <c r="DD424" s="17" t="str">
        <f>IF(ISNA(VLOOKUP(BX204,'JOURNÉE 1'!$C$184:$AP$213,1,FALSE)),"",VLOOKUP(BX204,'JOURNÉE 1'!$C$184:$AP$213,1,FALSE))</f>
        <v/>
      </c>
      <c r="DE424" s="7" t="str" cm="1">
        <f t="array" ref="DE424">IFERROR(INDEX(DD$373:DD$402,SMALL(IF(FREQUENCY(IF(DD$373:DD$432&lt;&gt;"",MATCH(DD$373:DD$432,DD$373:DD$432,0),""),ROW(DD$373:DD$432)-373)&gt;1,ROW(DD$373:DD$432)-373,""),ROW(A52))),"")</f>
        <v/>
      </c>
      <c r="DF424" s="7" t="str">
        <f t="array" ref="DF424">IF(DE424="","",MIN(IF(CZ$373:CZ$432=$DE424,DB$373:DB$432,"")))</f>
        <v/>
      </c>
      <c r="DG424" s="7" t="str">
        <f t="array" ref="DG424">IF(DE424="","",MIN(IF(CZ$373:CZ$432=$DE424,DC$373:DC$432,"")))</f>
        <v/>
      </c>
      <c r="DH424" s="7" t="str">
        <f>IF(ISNA(VLOOKUP(DD424,'JOURNÉE 2'!$C$184:$V$213,16,FALSE)),"",VLOOKUP(DD424,'JOURNÉE 2'!$C$184:$V$213,16,FALSE))</f>
        <v/>
      </c>
      <c r="DI424" s="7" t="str">
        <f>IF(ISNA(VLOOKUP(DD424,'JOURNÉE 2'!$C$184:$AJ$213,26,FALSE)),"",VLOOKUP(DD424,'JOURNÉE 2'!$C$184:$AJ$213,26,FALSE))</f>
        <v/>
      </c>
      <c r="DJ424" s="7" t="str">
        <f t="shared" si="114"/>
        <v/>
      </c>
      <c r="DK424" s="7" t="str">
        <f t="shared" si="115"/>
        <v/>
      </c>
      <c r="DL424" s="7" t="str">
        <f t="shared" si="116"/>
        <v/>
      </c>
      <c r="DM424" s="468" t="str">
        <f t="shared" si="117"/>
        <v/>
      </c>
      <c r="DN424" s="7" t="str">
        <f t="shared" si="118"/>
        <v/>
      </c>
      <c r="DO424" s="7"/>
      <c r="DP424" s="7"/>
      <c r="DQ424" s="7"/>
      <c r="DR424" s="11"/>
      <c r="DS424" s="475"/>
      <c r="DT424" s="7"/>
      <c r="DU424" s="7"/>
      <c r="DV424" s="7" t="str">
        <f>IF(DT424="","",IF(DT424=0,"",IF(DT424="AB","",RANK(DT424,$DT$9:$DT$151,1)+COUNTIF($DT$9:DT424,DT424)-1)))</f>
        <v/>
      </c>
      <c r="DW424" s="7"/>
      <c r="DX424" s="7"/>
      <c r="DY424" s="7"/>
      <c r="DZ424" s="7"/>
      <c r="EA424" s="7" t="str">
        <f>IF(DY424="","",IF(DY424=0,"",IF(DY424="AB","",RANK(DY424,$DY$9:$DY$151,1)+COUNTIF($DY$9:DY424,DY424)-1)))</f>
        <v/>
      </c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</row>
    <row r="425" spans="29:163" ht="15.75" customHeight="1" x14ac:dyDescent="0.4">
      <c r="AC425" s="83" t="str">
        <f t="shared" ref="AC425:AC434" si="125">IF(AD208="","",AD208)</f>
        <v/>
      </c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882"/>
      <c r="AU425" s="11"/>
      <c r="AV425" s="11"/>
      <c r="AW425" s="11"/>
      <c r="AX425" s="11"/>
      <c r="AY425" s="11"/>
      <c r="AZ425" s="11"/>
      <c r="BA425" s="11"/>
      <c r="BB425" s="11"/>
      <c r="BC425" s="882"/>
      <c r="BD425" s="882"/>
      <c r="BE425" s="11"/>
      <c r="BF425" s="11"/>
      <c r="BG425" s="11"/>
      <c r="BH425" s="7"/>
      <c r="BI425" s="7"/>
      <c r="BJ425" s="7"/>
      <c r="BK425" s="7"/>
      <c r="BL425" s="11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475" t="str">
        <f>IF('JOURNÉE 1'!C425=0,"",'JOURNÉE 1'!C425)</f>
        <v/>
      </c>
      <c r="BZ425" s="7">
        <v>417</v>
      </c>
      <c r="CA425" s="1445" t="s">
        <v>164</v>
      </c>
      <c r="CB425" s="1446">
        <v>10.6</v>
      </c>
      <c r="CC425" s="1447" t="s">
        <v>1040</v>
      </c>
      <c r="CD425" s="17" t="s">
        <v>1006</v>
      </c>
      <c r="CE425" s="882" t="str">
        <f t="shared" si="124"/>
        <v>MAX2</v>
      </c>
      <c r="CF425" s="878" t="s">
        <v>160</v>
      </c>
      <c r="CG425" s="7"/>
      <c r="CH425" s="94"/>
      <c r="CI425" s="1301" t="str">
        <f>IF(ISNA(VLOOKUP(CA425,'JOURNÉE 1'!$C$10:$AC$257,27,FALSE)),"",VLOOKUP(CA425,'JOURNÉE 1'!$C$10:$AC$257,27,FALSE))</f>
        <v/>
      </c>
      <c r="CJ425" s="465" t="str">
        <f>IF(ISNA(VLOOKUP(CA425,'JOURNÉE 2'!$C$10:$V$259,20,FALSE)),"",VLOOKUP(CA425,'JOURNÉE 2'!$C$10:$V$259,20,FALSE))</f>
        <v/>
      </c>
      <c r="CK425" s="1263" t="str">
        <f t="shared" si="113"/>
        <v/>
      </c>
      <c r="CL425" s="1266">
        <v>75</v>
      </c>
      <c r="CM425" s="476">
        <v>80</v>
      </c>
      <c r="CN425" s="476" t="s">
        <v>2029</v>
      </c>
      <c r="CO425" s="476" t="s">
        <v>2029</v>
      </c>
      <c r="CP425" s="476"/>
      <c r="CQ425" s="476"/>
      <c r="CR425" s="476"/>
      <c r="CS425" s="476"/>
      <c r="CT425" s="476"/>
      <c r="CU425" s="477"/>
      <c r="CV425" s="476"/>
      <c r="CW425" s="1270"/>
      <c r="CX425" s="11"/>
      <c r="CY425" s="1551"/>
      <c r="CZ425" s="7" t="str">
        <f>IF('JOURNÉE 2'!C206="","",'JOURNÉE 2'!C206)</f>
        <v/>
      </c>
      <c r="DA425" s="7" t="str">
        <f t="shared" si="84"/>
        <v/>
      </c>
      <c r="DB425" s="7" t="str">
        <f>IF('JOURNÉE 2'!V206="","",'JOURNÉE 2'!V206)</f>
        <v/>
      </c>
      <c r="DC425" s="7" t="str">
        <f>IF('JOURNÉE 2'!AJ206=0,"",'JOURNÉE 2'!AJ206)</f>
        <v/>
      </c>
      <c r="DD425" s="17" t="str">
        <f>IF(ISNA(VLOOKUP(BX205,'JOURNÉE 1'!$C$184:$AP$213,1,FALSE)),"",VLOOKUP(BX205,'JOURNÉE 1'!$C$184:$AP$213,1,FALSE))</f>
        <v/>
      </c>
      <c r="DE425" s="7" t="str" cm="1">
        <f t="array" ref="DE425">IFERROR(INDEX(DD$373:DD$402,SMALL(IF(FREQUENCY(IF(DD$373:DD$432&lt;&gt;"",MATCH(DD$373:DD$432,DD$373:DD$432,0),""),ROW(DD$373:DD$432)-373)&gt;1,ROW(DD$373:DD$432)-373,""),ROW(A53))),"")</f>
        <v/>
      </c>
      <c r="DF425" s="7" t="str">
        <f t="array" ref="DF425">IF(DE425="","",MIN(IF(CZ$373:CZ$432=$DE425,DB$373:DB$432,"")))</f>
        <v/>
      </c>
      <c r="DG425" s="7" t="str">
        <f t="array" ref="DG425">IF(DE425="","",MIN(IF(CZ$373:CZ$432=$DE425,DC$373:DC$432,"")))</f>
        <v/>
      </c>
      <c r="DH425" s="7" t="str">
        <f>IF(ISNA(VLOOKUP(DD425,'JOURNÉE 2'!$C$184:$V$213,16,FALSE)),"",VLOOKUP(DD425,'JOURNÉE 2'!$C$184:$V$213,16,FALSE))</f>
        <v/>
      </c>
      <c r="DI425" s="7" t="str">
        <f>IF(ISNA(VLOOKUP(DD425,'JOURNÉE 2'!$C$184:$AJ$213,26,FALSE)),"",VLOOKUP(DD425,'JOURNÉE 2'!$C$184:$AJ$213,26,FALSE))</f>
        <v/>
      </c>
      <c r="DJ425" s="7" t="str">
        <f t="shared" si="114"/>
        <v/>
      </c>
      <c r="DK425" s="7" t="str">
        <f t="shared" si="115"/>
        <v/>
      </c>
      <c r="DL425" s="7" t="str">
        <f t="shared" si="116"/>
        <v/>
      </c>
      <c r="DM425" s="468" t="str">
        <f t="shared" si="117"/>
        <v/>
      </c>
      <c r="DN425" s="7" t="str">
        <f t="shared" si="118"/>
        <v/>
      </c>
      <c r="DO425" s="7"/>
      <c r="DP425" s="7"/>
      <c r="DQ425" s="7"/>
      <c r="DR425" s="11"/>
      <c r="DS425" s="475"/>
      <c r="DT425" s="7"/>
      <c r="DU425" s="7"/>
      <c r="DV425" s="7" t="str">
        <f>IF(DT425="","",IF(DT425=0,"",IF(DT425="AB","",RANK(DT425,$DT$9:$DT$151,1)+COUNTIF($DT$9:DT425,DT425)-1)))</f>
        <v/>
      </c>
      <c r="DW425" s="7"/>
      <c r="DX425" s="7"/>
      <c r="DY425" s="7"/>
      <c r="DZ425" s="7"/>
      <c r="EA425" s="7" t="str">
        <f>IF(DY425="","",IF(DY425=0,"",IF(DY425="AB","",RANK(DY425,$DY$9:$DY$151,1)+COUNTIF($DY$9:DY425,DY425)-1)))</f>
        <v/>
      </c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</row>
    <row r="426" spans="29:163" ht="15.75" customHeight="1" x14ac:dyDescent="0.4">
      <c r="AC426" s="83" t="str">
        <f t="shared" si="125"/>
        <v/>
      </c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882"/>
      <c r="AU426" s="11"/>
      <c r="AV426" s="11"/>
      <c r="AW426" s="11"/>
      <c r="AX426" s="11"/>
      <c r="AY426" s="11"/>
      <c r="AZ426" s="11"/>
      <c r="BA426" s="11"/>
      <c r="BB426" s="11"/>
      <c r="BC426" s="882"/>
      <c r="BD426" s="882"/>
      <c r="BE426" s="11"/>
      <c r="BF426" s="11"/>
      <c r="BG426" s="11"/>
      <c r="BH426" s="7"/>
      <c r="BI426" s="7"/>
      <c r="BJ426" s="7"/>
      <c r="BK426" s="7"/>
      <c r="BL426" s="11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475" t="str">
        <f>IF('JOURNÉE 1'!C426=0,"",'JOURNÉE 1'!C426)</f>
        <v/>
      </c>
      <c r="BZ426" s="7">
        <v>418</v>
      </c>
      <c r="CA426" s="1445" t="s">
        <v>1834</v>
      </c>
      <c r="CB426" s="1446">
        <v>36</v>
      </c>
      <c r="CC426" s="1447" t="s">
        <v>1916</v>
      </c>
      <c r="CD426" s="17" t="s">
        <v>1006</v>
      </c>
      <c r="CE426" s="882" t="str">
        <f t="shared" si="124"/>
        <v>MAX3</v>
      </c>
      <c r="CF426" s="878" t="s">
        <v>159</v>
      </c>
      <c r="CG426" s="7"/>
      <c r="CH426" s="94"/>
      <c r="CI426" s="1301" t="str">
        <f>IF(ISNA(VLOOKUP(CA426,'JOURNÉE 1'!$C$10:$AC$257,27,FALSE)),"",VLOOKUP(CA426,'JOURNÉE 1'!$C$10:$AC$257,27,FALSE))</f>
        <v/>
      </c>
      <c r="CJ426" s="465">
        <f>IF(ISNA(VLOOKUP(CA426,'JOURNÉE 2'!$C$10:$V$259,20,FALSE)),"",VLOOKUP(CA426,'JOURNÉE 2'!$C$10:$V$259,20,FALSE))</f>
        <v>91</v>
      </c>
      <c r="CK426" s="1263">
        <f t="shared" si="113"/>
        <v>91</v>
      </c>
      <c r="CL426" s="1266">
        <v>94</v>
      </c>
      <c r="CM426" s="476">
        <v>108</v>
      </c>
      <c r="CN426" s="476">
        <v>99</v>
      </c>
      <c r="CO426" s="476">
        <v>91</v>
      </c>
      <c r="CP426" s="476"/>
      <c r="CQ426" s="476"/>
      <c r="CR426" s="476"/>
      <c r="CS426" s="476"/>
      <c r="CT426" s="476"/>
      <c r="CU426" s="477"/>
      <c r="CV426" s="476"/>
      <c r="CW426" s="1270"/>
      <c r="CX426" s="11"/>
      <c r="CY426" s="1551"/>
      <c r="CZ426" s="7" t="str">
        <f>IF('JOURNÉE 2'!C207="","",'JOURNÉE 2'!C207)</f>
        <v/>
      </c>
      <c r="DA426" s="7" t="str">
        <f t="shared" si="84"/>
        <v/>
      </c>
      <c r="DB426" s="7" t="str">
        <f>IF('JOURNÉE 2'!V207="","",'JOURNÉE 2'!V207)</f>
        <v/>
      </c>
      <c r="DC426" s="7" t="str">
        <f>IF('JOURNÉE 2'!AJ207=0,"",'JOURNÉE 2'!AJ207)</f>
        <v/>
      </c>
      <c r="DD426" s="17" t="str">
        <f>IF(ISNA(VLOOKUP(BX206,'JOURNÉE 1'!$C$184:$AP$213,1,FALSE)),"",VLOOKUP(BX206,'JOURNÉE 1'!$C$184:$AP$213,1,FALSE))</f>
        <v/>
      </c>
      <c r="DE426" s="7" t="str" cm="1">
        <f t="array" ref="DE426">IFERROR(INDEX(DD$373:DD$402,SMALL(IF(FREQUENCY(IF(DD$373:DD$432&lt;&gt;"",MATCH(DD$373:DD$432,DD$373:DD$432,0),""),ROW(DD$373:DD$432)-373)&gt;1,ROW(DD$373:DD$432)-373,""),ROW(A54))),"")</f>
        <v/>
      </c>
      <c r="DF426" s="7" t="str">
        <f t="array" ref="DF426">IF(DE426="","",MIN(IF(CZ$373:CZ$432=$DE426,DB$373:DB$432,"")))</f>
        <v/>
      </c>
      <c r="DG426" s="7" t="str">
        <f t="array" ref="DG426">IF(DE426="","",MIN(IF(CZ$373:CZ$432=$DE426,DC$373:DC$432,"")))</f>
        <v/>
      </c>
      <c r="DH426" s="7" t="str">
        <f>IF(ISNA(VLOOKUP(DD426,'JOURNÉE 2'!$C$184:$V$213,16,FALSE)),"",VLOOKUP(DD426,'JOURNÉE 2'!$C$184:$V$213,16,FALSE))</f>
        <v/>
      </c>
      <c r="DI426" s="7" t="str">
        <f>IF(ISNA(VLOOKUP(DD426,'JOURNÉE 2'!$C$184:$AJ$213,26,FALSE)),"",VLOOKUP(DD426,'JOURNÉE 2'!$C$184:$AJ$213,26,FALSE))</f>
        <v/>
      </c>
      <c r="DJ426" s="7" t="str">
        <f t="shared" si="114"/>
        <v/>
      </c>
      <c r="DK426" s="7" t="str">
        <f t="shared" si="115"/>
        <v/>
      </c>
      <c r="DL426" s="7" t="str">
        <f t="shared" si="116"/>
        <v/>
      </c>
      <c r="DM426" s="468" t="str">
        <f t="shared" si="117"/>
        <v/>
      </c>
      <c r="DN426" s="7" t="str">
        <f t="shared" si="118"/>
        <v/>
      </c>
      <c r="DO426" s="7"/>
      <c r="DP426" s="7"/>
      <c r="DQ426" s="7"/>
      <c r="DR426" s="11"/>
      <c r="DS426" s="475"/>
      <c r="DT426" s="7"/>
      <c r="DU426" s="7"/>
      <c r="DV426" s="7" t="str">
        <f>IF(DT426="","",IF(DT426=0,"",IF(DT426="AB","",RANK(DT426,$DT$9:$DT$151,1)+COUNTIF($DT$9:DT426,DT426)-1)))</f>
        <v/>
      </c>
      <c r="DW426" s="7"/>
      <c r="DX426" s="7"/>
      <c r="DY426" s="7"/>
      <c r="DZ426" s="7"/>
      <c r="EA426" s="7" t="str">
        <f>IF(DY426="","",IF(DY426=0,"",IF(DY426="AB","",RANK(DY426,$DY$9:$DY$151,1)+COUNTIF($DY$9:DY426,DY426)-1)))</f>
        <v/>
      </c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</row>
    <row r="427" spans="29:163" ht="15.75" customHeight="1" x14ac:dyDescent="0.4">
      <c r="AC427" s="83" t="str">
        <f t="shared" si="125"/>
        <v/>
      </c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882"/>
      <c r="AU427" s="11"/>
      <c r="AV427" s="11"/>
      <c r="AW427" s="11"/>
      <c r="AX427" s="11"/>
      <c r="AY427" s="11"/>
      <c r="AZ427" s="11"/>
      <c r="BA427" s="11"/>
      <c r="BB427" s="11"/>
      <c r="BC427" s="882"/>
      <c r="BD427" s="882"/>
      <c r="BE427" s="11"/>
      <c r="BF427" s="11"/>
      <c r="BG427" s="11"/>
      <c r="BH427" s="7"/>
      <c r="BI427" s="7"/>
      <c r="BJ427" s="7"/>
      <c r="BK427" s="7"/>
      <c r="BL427" s="11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475" t="str">
        <f>IF('JOURNÉE 1'!C427=0,"",'JOURNÉE 1'!C427)</f>
        <v/>
      </c>
      <c r="BZ427" s="7">
        <v>419</v>
      </c>
      <c r="CA427" s="1445" t="s">
        <v>1041</v>
      </c>
      <c r="CB427" s="1446">
        <v>9</v>
      </c>
      <c r="CC427" s="1447" t="s">
        <v>1042</v>
      </c>
      <c r="CD427" s="17" t="s">
        <v>1006</v>
      </c>
      <c r="CE427" s="882" t="str">
        <f t="shared" si="124"/>
        <v>MAX1</v>
      </c>
      <c r="CF427" s="878" t="s">
        <v>1035</v>
      </c>
      <c r="CG427" s="7"/>
      <c r="CH427" s="94"/>
      <c r="CI427" s="1301" t="str">
        <f>IF(ISNA(VLOOKUP(CA427,'JOURNÉE 1'!$C$10:$AC$257,27,FALSE)),"",VLOOKUP(CA427,'JOURNÉE 1'!$C$10:$AC$257,27,FALSE))</f>
        <v/>
      </c>
      <c r="CJ427" s="465" t="str">
        <f>IF(ISNA(VLOOKUP(CA427,'JOURNÉE 2'!$C$10:$V$259,20,FALSE)),"",VLOOKUP(CA427,'JOURNÉE 2'!$C$10:$V$259,20,FALSE))</f>
        <v/>
      </c>
      <c r="CK427" s="1263" t="str">
        <f t="shared" si="113"/>
        <v/>
      </c>
      <c r="CL427" s="1266" t="s">
        <v>2029</v>
      </c>
      <c r="CM427" s="476" t="s">
        <v>2029</v>
      </c>
      <c r="CN427" s="476" t="s">
        <v>2029</v>
      </c>
      <c r="CO427" s="476" t="s">
        <v>2029</v>
      </c>
      <c r="CP427" s="476"/>
      <c r="CQ427" s="476"/>
      <c r="CR427" s="476"/>
      <c r="CS427" s="476"/>
      <c r="CT427" s="476"/>
      <c r="CU427" s="477"/>
      <c r="CV427" s="476"/>
      <c r="CW427" s="1270"/>
      <c r="CX427" s="11"/>
      <c r="CY427" s="1551"/>
      <c r="CZ427" s="7" t="str">
        <f>IF('JOURNÉE 2'!C208="","",'JOURNÉE 2'!C208)</f>
        <v/>
      </c>
      <c r="DA427" s="7" t="str">
        <f t="shared" si="84"/>
        <v/>
      </c>
      <c r="DB427" s="7" t="str">
        <f>IF('JOURNÉE 2'!V208="","",'JOURNÉE 2'!V208)</f>
        <v/>
      </c>
      <c r="DC427" s="7" t="str">
        <f>IF('JOURNÉE 2'!AJ208=0,"",'JOURNÉE 2'!AJ208)</f>
        <v/>
      </c>
      <c r="DD427" s="17" t="str">
        <f>IF(ISNA(VLOOKUP(BX207,'JOURNÉE 1'!$C$184:$AP$213,1,FALSE)),"",VLOOKUP(BX207,'JOURNÉE 1'!$C$184:$AP$213,1,FALSE))</f>
        <v/>
      </c>
      <c r="DE427" s="7" t="str" cm="1">
        <f t="array" ref="DE427">IFERROR(INDEX(DD$373:DD$402,SMALL(IF(FREQUENCY(IF(DD$373:DD$432&lt;&gt;"",MATCH(DD$373:DD$432,DD$373:DD$432,0),""),ROW(DD$373:DD$432)-373)&gt;1,ROW(DD$373:DD$432)-373,""),ROW(A55))),"")</f>
        <v/>
      </c>
      <c r="DF427" s="7" t="str">
        <f t="array" ref="DF427">IF(DE427="","",MIN(IF(CZ$373:CZ$432=$DE427,DB$373:DB$432,"")))</f>
        <v/>
      </c>
      <c r="DG427" s="7" t="str">
        <f t="array" ref="DG427">IF(DE427="","",MIN(IF(CZ$373:CZ$432=$DE427,DC$373:DC$432,"")))</f>
        <v/>
      </c>
      <c r="DH427" s="7" t="str">
        <f>IF(ISNA(VLOOKUP(DD427,'JOURNÉE 2'!$C$184:$V$213,16,FALSE)),"",VLOOKUP(DD427,'JOURNÉE 2'!$C$184:$V$213,16,FALSE))</f>
        <v/>
      </c>
      <c r="DI427" s="7" t="str">
        <f>IF(ISNA(VLOOKUP(DD427,'JOURNÉE 2'!$C$184:$AJ$213,26,FALSE)),"",VLOOKUP(DD427,'JOURNÉE 2'!$C$184:$AJ$213,26,FALSE))</f>
        <v/>
      </c>
      <c r="DJ427" s="7" t="str">
        <f t="shared" si="114"/>
        <v/>
      </c>
      <c r="DK427" s="7" t="str">
        <f t="shared" si="115"/>
        <v/>
      </c>
      <c r="DL427" s="7" t="str">
        <f t="shared" si="116"/>
        <v/>
      </c>
      <c r="DM427" s="468" t="str">
        <f t="shared" si="117"/>
        <v/>
      </c>
      <c r="DN427" s="7" t="str">
        <f t="shared" si="118"/>
        <v/>
      </c>
      <c r="DO427" s="7"/>
      <c r="DP427" s="7"/>
      <c r="DQ427" s="7"/>
      <c r="DR427" s="11"/>
      <c r="DS427" s="475"/>
      <c r="DT427" s="7"/>
      <c r="DU427" s="7"/>
      <c r="DV427" s="7" t="str">
        <f>IF(DT427="","",IF(DT427=0,"",IF(DT427="AB","",RANK(DT427,$DT$9:$DT$151,1)+COUNTIF($DT$9:DT427,DT427)-1)))</f>
        <v/>
      </c>
      <c r="DW427" s="7"/>
      <c r="DX427" s="7"/>
      <c r="DY427" s="7"/>
      <c r="DZ427" s="7"/>
      <c r="EA427" s="7" t="str">
        <f>IF(DY427="","",IF(DY427=0,"",IF(DY427="AB","",RANK(DY427,$DY$9:$DY$151,1)+COUNTIF($DY$9:DY427,DY427)-1)))</f>
        <v/>
      </c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</row>
    <row r="428" spans="29:163" ht="15.75" customHeight="1" x14ac:dyDescent="0.4">
      <c r="AC428" s="83" t="str">
        <f t="shared" si="125"/>
        <v/>
      </c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882"/>
      <c r="AU428" s="11"/>
      <c r="AV428" s="11"/>
      <c r="AW428" s="11"/>
      <c r="AX428" s="11"/>
      <c r="AY428" s="11"/>
      <c r="AZ428" s="11"/>
      <c r="BA428" s="11"/>
      <c r="BB428" s="11"/>
      <c r="BC428" s="882"/>
      <c r="BD428" s="882"/>
      <c r="BE428" s="11"/>
      <c r="BF428" s="11"/>
      <c r="BG428" s="11"/>
      <c r="BH428" s="7"/>
      <c r="BI428" s="7"/>
      <c r="BJ428" s="7"/>
      <c r="BK428" s="7"/>
      <c r="BL428" s="11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475" t="str">
        <f>IF('JOURNÉE 1'!C428=0,"",'JOURNÉE 1'!C428)</f>
        <v/>
      </c>
      <c r="BZ428" s="7">
        <v>420</v>
      </c>
      <c r="CA428" s="1445" t="s">
        <v>1273</v>
      </c>
      <c r="CB428" s="1446">
        <v>31</v>
      </c>
      <c r="CC428" s="1447" t="s">
        <v>1274</v>
      </c>
      <c r="CD428" s="17" t="s">
        <v>1006</v>
      </c>
      <c r="CE428" s="882" t="str">
        <f t="shared" si="124"/>
        <v>MAX3</v>
      </c>
      <c r="CF428" s="878" t="s">
        <v>1037</v>
      </c>
      <c r="CG428" s="7"/>
      <c r="CH428" s="94"/>
      <c r="CI428" s="1301" t="str">
        <f>IF(ISNA(VLOOKUP(CA428,'JOURNÉE 1'!$C$10:$AC$257,27,FALSE)),"",VLOOKUP(CA428,'JOURNÉE 1'!$C$10:$AC$257,27,FALSE))</f>
        <v/>
      </c>
      <c r="CJ428" s="465" t="str">
        <f>IF(ISNA(VLOOKUP(CA428,'JOURNÉE 2'!$C$10:$V$259,20,FALSE)),"",VLOOKUP(CA428,'JOURNÉE 2'!$C$10:$V$259,20,FALSE))</f>
        <v/>
      </c>
      <c r="CK428" s="1263" t="str">
        <f t="shared" si="113"/>
        <v/>
      </c>
      <c r="CL428" s="1266">
        <v>82</v>
      </c>
      <c r="CM428" s="476" t="s">
        <v>2029</v>
      </c>
      <c r="CN428" s="476" t="s">
        <v>2029</v>
      </c>
      <c r="CO428" s="476" t="s">
        <v>2029</v>
      </c>
      <c r="CP428" s="476"/>
      <c r="CQ428" s="476"/>
      <c r="CR428" s="476"/>
      <c r="CS428" s="476"/>
      <c r="CT428" s="476"/>
      <c r="CU428" s="477"/>
      <c r="CV428" s="476"/>
      <c r="CW428" s="1270"/>
      <c r="CX428" s="11"/>
      <c r="CY428" s="1551"/>
      <c r="CZ428" s="7" t="str">
        <f>IF('JOURNÉE 2'!C209="","",'JOURNÉE 2'!C209)</f>
        <v/>
      </c>
      <c r="DA428" s="7" t="str">
        <f t="shared" si="84"/>
        <v/>
      </c>
      <c r="DB428" s="7" t="str">
        <f>IF('JOURNÉE 2'!V209="","",'JOURNÉE 2'!V209)</f>
        <v/>
      </c>
      <c r="DC428" s="7" t="str">
        <f>IF('JOURNÉE 2'!AJ209=0,"",'JOURNÉE 2'!AJ209)</f>
        <v/>
      </c>
      <c r="DD428" s="17" t="str">
        <f>IF(ISNA(VLOOKUP(BX208,'JOURNÉE 1'!$C$184:$AP$213,1,FALSE)),"",VLOOKUP(BX208,'JOURNÉE 1'!$C$184:$AP$213,1,FALSE))</f>
        <v/>
      </c>
      <c r="DE428" s="7" t="str" cm="1">
        <f t="array" ref="DE428">IFERROR(INDEX(DD$373:DD$402,SMALL(IF(FREQUENCY(IF(DD$373:DD$432&lt;&gt;"",MATCH(DD$373:DD$432,DD$373:DD$432,0),""),ROW(DD$373:DD$432)-373)&gt;1,ROW(DD$373:DD$432)-373,""),ROW(A56))),"")</f>
        <v/>
      </c>
      <c r="DF428" s="7" t="str">
        <f t="array" ref="DF428">IF(DE428="","",MIN(IF(CZ$373:CZ$432=$DE428,DB$373:DB$432,"")))</f>
        <v/>
      </c>
      <c r="DG428" s="7" t="str">
        <f t="array" ref="DG428">IF(DE428="","",MIN(IF(CZ$373:CZ$432=$DE428,DC$373:DC$432,"")))</f>
        <v/>
      </c>
      <c r="DH428" s="7" t="str">
        <f>IF(ISNA(VLOOKUP(DD428,'JOURNÉE 2'!$C$184:$V$213,16,FALSE)),"",VLOOKUP(DD428,'JOURNÉE 2'!$C$184:$V$213,16,FALSE))</f>
        <v/>
      </c>
      <c r="DI428" s="7" t="str">
        <f>IF(ISNA(VLOOKUP(DD428,'JOURNÉE 2'!$C$184:$AJ$213,26,FALSE)),"",VLOOKUP(DD428,'JOURNÉE 2'!$C$184:$AJ$213,26,FALSE))</f>
        <v/>
      </c>
      <c r="DJ428" s="7" t="str">
        <f t="shared" si="114"/>
        <v/>
      </c>
      <c r="DK428" s="7" t="str">
        <f t="shared" si="115"/>
        <v/>
      </c>
      <c r="DL428" s="7" t="str">
        <f t="shared" si="116"/>
        <v/>
      </c>
      <c r="DM428" s="468" t="str">
        <f t="shared" si="117"/>
        <v/>
      </c>
      <c r="DN428" s="7" t="str">
        <f t="shared" si="118"/>
        <v/>
      </c>
      <c r="DO428" s="7"/>
      <c r="DP428" s="7"/>
      <c r="DQ428" s="7"/>
      <c r="DR428" s="11"/>
      <c r="DS428" s="475"/>
      <c r="DT428" s="7"/>
      <c r="DU428" s="7"/>
      <c r="DV428" s="7" t="str">
        <f>IF(DT428="","",IF(DT428=0,"",IF(DT428="AB","",RANK(DT428,$DT$9:$DT$151,1)+COUNTIF($DT$9:DT428,DT428)-1)))</f>
        <v/>
      </c>
      <c r="DW428" s="7"/>
      <c r="DX428" s="7"/>
      <c r="DY428" s="7"/>
      <c r="DZ428" s="7"/>
      <c r="EA428" s="7" t="str">
        <f>IF(DY428="","",IF(DY428=0,"",IF(DY428="AB","",RANK(DY428,$DY$9:$DY$151,1)+COUNTIF($DY$9:DY428,DY428)-1)))</f>
        <v/>
      </c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</row>
    <row r="429" spans="29:163" ht="15.75" customHeight="1" x14ac:dyDescent="0.4">
      <c r="AC429" s="83" t="str">
        <f t="shared" si="125"/>
        <v/>
      </c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882"/>
      <c r="AU429" s="11"/>
      <c r="AV429" s="11"/>
      <c r="AW429" s="11"/>
      <c r="AX429" s="11"/>
      <c r="AY429" s="11"/>
      <c r="AZ429" s="11"/>
      <c r="BA429" s="11"/>
      <c r="BB429" s="11"/>
      <c r="BC429" s="882"/>
      <c r="BD429" s="882"/>
      <c r="BE429" s="11"/>
      <c r="BF429" s="11"/>
      <c r="BG429" s="11"/>
      <c r="BH429" s="7"/>
      <c r="BI429" s="7"/>
      <c r="BJ429" s="7"/>
      <c r="BK429" s="7"/>
      <c r="BL429" s="11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475" t="str">
        <f>IF('JOURNÉE 1'!C429=0,"",'JOURNÉE 1'!C429)</f>
        <v/>
      </c>
      <c r="BZ429" s="7">
        <v>421</v>
      </c>
      <c r="CA429" s="1445" t="s">
        <v>1044</v>
      </c>
      <c r="CB429" s="1446">
        <v>-2.6</v>
      </c>
      <c r="CC429" s="1447" t="s">
        <v>1045</v>
      </c>
      <c r="CD429" s="17" t="s">
        <v>1006</v>
      </c>
      <c r="CE429" s="882" t="str">
        <f t="shared" si="124"/>
        <v>MAX1</v>
      </c>
      <c r="CF429" s="878" t="s">
        <v>1295</v>
      </c>
      <c r="CG429" s="7"/>
      <c r="CH429" s="94"/>
      <c r="CI429" s="1301" t="str">
        <f>IF(ISNA(VLOOKUP(CA429,'JOURNÉE 1'!$C$10:$AC$257,27,FALSE)),"",VLOOKUP(CA429,'JOURNÉE 1'!$C$10:$AC$257,27,FALSE))</f>
        <v/>
      </c>
      <c r="CJ429" s="465" t="str">
        <f>IF(ISNA(VLOOKUP(CA429,'JOURNÉE 2'!$C$10:$V$259,20,FALSE)),"",VLOOKUP(CA429,'JOURNÉE 2'!$C$10:$V$259,20,FALSE))</f>
        <v/>
      </c>
      <c r="CK429" s="1263" t="str">
        <f t="shared" si="113"/>
        <v/>
      </c>
      <c r="CL429" s="1266">
        <v>68</v>
      </c>
      <c r="CM429" s="476" t="s">
        <v>2029</v>
      </c>
      <c r="CN429" s="476" t="s">
        <v>2029</v>
      </c>
      <c r="CO429" s="476" t="s">
        <v>2029</v>
      </c>
      <c r="CP429" s="476"/>
      <c r="CQ429" s="476"/>
      <c r="CR429" s="476"/>
      <c r="CS429" s="476"/>
      <c r="CT429" s="476"/>
      <c r="CU429" s="477"/>
      <c r="CV429" s="476"/>
      <c r="CW429" s="1270"/>
      <c r="CX429" s="11"/>
      <c r="CY429" s="1551"/>
      <c r="CZ429" s="7" t="str">
        <f>IF('JOURNÉE 2'!C210="","",'JOURNÉE 2'!C210)</f>
        <v/>
      </c>
      <c r="DA429" s="7" t="str">
        <f t="shared" si="84"/>
        <v/>
      </c>
      <c r="DB429" s="7" t="str">
        <f>IF('JOURNÉE 2'!V210="","",'JOURNÉE 2'!V210)</f>
        <v/>
      </c>
      <c r="DC429" s="7" t="str">
        <f>IF('JOURNÉE 2'!AJ210=0,"",'JOURNÉE 2'!AJ210)</f>
        <v/>
      </c>
      <c r="DD429" s="17" t="str">
        <f>IF(ISNA(VLOOKUP(BX209,'JOURNÉE 1'!$C$184:$AP$213,1,FALSE)),"",VLOOKUP(BX209,'JOURNÉE 1'!$C$184:$AP$213,1,FALSE))</f>
        <v/>
      </c>
      <c r="DE429" s="7" t="str" cm="1">
        <f t="array" ref="DE429">IFERROR(INDEX(DD$373:DD$402,SMALL(IF(FREQUENCY(IF(DD$373:DD$432&lt;&gt;"",MATCH(DD$373:DD$432,DD$373:DD$432,0),""),ROW(DD$373:DD$432)-373)&gt;1,ROW(DD$373:DD$432)-373,""),ROW(A57))),"")</f>
        <v/>
      </c>
      <c r="DF429" s="7" t="str">
        <f t="array" ref="DF429">IF(DE429="","",MIN(IF(CZ$373:CZ$432=$DE429,DB$373:DB$432,"")))</f>
        <v/>
      </c>
      <c r="DG429" s="7" t="str">
        <f t="array" ref="DG429">IF(DE429="","",MIN(IF(CZ$373:CZ$432=$DE429,DC$373:DC$432,"")))</f>
        <v/>
      </c>
      <c r="DH429" s="7" t="str">
        <f>IF(ISNA(VLOOKUP(DD429,'JOURNÉE 2'!$C$184:$V$213,16,FALSE)),"",VLOOKUP(DD429,'JOURNÉE 2'!$C$184:$V$213,16,FALSE))</f>
        <v/>
      </c>
      <c r="DI429" s="7" t="str">
        <f>IF(ISNA(VLOOKUP(DD429,'JOURNÉE 2'!$C$184:$AJ$213,26,FALSE)),"",VLOOKUP(DD429,'JOURNÉE 2'!$C$184:$AJ$213,26,FALSE))</f>
        <v/>
      </c>
      <c r="DJ429" s="7" t="str">
        <f t="shared" si="114"/>
        <v/>
      </c>
      <c r="DK429" s="7" t="str">
        <f t="shared" si="115"/>
        <v/>
      </c>
      <c r="DL429" s="7" t="str">
        <f t="shared" si="116"/>
        <v/>
      </c>
      <c r="DM429" s="468" t="str">
        <f t="shared" si="117"/>
        <v/>
      </c>
      <c r="DN429" s="7" t="str">
        <f t="shared" si="118"/>
        <v/>
      </c>
      <c r="DO429" s="7"/>
      <c r="DP429" s="7"/>
      <c r="DQ429" s="7"/>
      <c r="DR429" s="11"/>
      <c r="DS429" s="475"/>
      <c r="DT429" s="7"/>
      <c r="DU429" s="7"/>
      <c r="DV429" s="7" t="str">
        <f>IF(DT429="","",IF(DT429=0,"",IF(DT429="AB","",RANK(DT429,$DT$9:$DT$151,1)+COUNTIF($DT$9:DT429,DT429)-1)))</f>
        <v/>
      </c>
      <c r="DW429" s="7"/>
      <c r="DX429" s="7"/>
      <c r="DY429" s="7"/>
      <c r="DZ429" s="7"/>
      <c r="EA429" s="7" t="str">
        <f>IF(DY429="","",IF(DY429=0,"",IF(DY429="AB","",RANK(DY429,$DY$9:$DY$151,1)+COUNTIF($DY$9:DY429,DY429)-1)))</f>
        <v/>
      </c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</row>
    <row r="430" spans="29:163" ht="15.75" customHeight="1" x14ac:dyDescent="0.4">
      <c r="AC430" s="83">
        <f t="shared" si="125"/>
        <v>75</v>
      </c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882"/>
      <c r="AU430" s="11"/>
      <c r="AV430" s="11"/>
      <c r="AW430" s="11"/>
      <c r="AX430" s="11"/>
      <c r="AY430" s="11"/>
      <c r="AZ430" s="11"/>
      <c r="BA430" s="11"/>
      <c r="BB430" s="11"/>
      <c r="BC430" s="882"/>
      <c r="BD430" s="882"/>
      <c r="BE430" s="11"/>
      <c r="BF430" s="11"/>
      <c r="BG430" s="11"/>
      <c r="BH430" s="7"/>
      <c r="BI430" s="7"/>
      <c r="BJ430" s="7"/>
      <c r="BK430" s="7"/>
      <c r="BL430" s="11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475" t="str">
        <f>IF('JOURNÉE 1'!C430=0,"",'JOURNÉE 1'!C430)</f>
        <v/>
      </c>
      <c r="BZ430" s="7">
        <v>422</v>
      </c>
      <c r="CA430" s="1445" t="s">
        <v>1046</v>
      </c>
      <c r="CB430" s="1446">
        <v>36</v>
      </c>
      <c r="CC430" s="1447" t="s">
        <v>1047</v>
      </c>
      <c r="CD430" s="17" t="s">
        <v>1006</v>
      </c>
      <c r="CE430" s="882" t="str">
        <f t="shared" si="124"/>
        <v>MAX3</v>
      </c>
      <c r="CF430" s="878" t="s">
        <v>1039</v>
      </c>
      <c r="CG430" s="7"/>
      <c r="CH430" s="94"/>
      <c r="CI430" s="1301" t="str">
        <f>IF(ISNA(VLOOKUP(CA430,'JOURNÉE 1'!$C$10:$AC$257,27,FALSE)),"",VLOOKUP(CA430,'JOURNÉE 1'!$C$10:$AC$257,27,FALSE))</f>
        <v/>
      </c>
      <c r="CJ430" s="465" t="str">
        <f>IF(ISNA(VLOOKUP(CA430,'JOURNÉE 2'!$C$10:$V$259,20,FALSE)),"",VLOOKUP(CA430,'JOURNÉE 2'!$C$10:$V$259,20,FALSE))</f>
        <v/>
      </c>
      <c r="CK430" s="1263" t="str">
        <f t="shared" si="113"/>
        <v/>
      </c>
      <c r="CL430" s="1266" t="s">
        <v>2029</v>
      </c>
      <c r="CM430" s="476">
        <v>92</v>
      </c>
      <c r="CN430" s="476" t="s">
        <v>2029</v>
      </c>
      <c r="CO430" s="476" t="s">
        <v>2029</v>
      </c>
      <c r="CP430" s="476"/>
      <c r="CQ430" s="476"/>
      <c r="CR430" s="476"/>
      <c r="CS430" s="476"/>
      <c r="CT430" s="476"/>
      <c r="CU430" s="477"/>
      <c r="CV430" s="476"/>
      <c r="CW430" s="1270"/>
      <c r="CX430" s="11"/>
      <c r="CY430" s="1551"/>
      <c r="CZ430" s="7" t="str">
        <f>IF('JOURNÉE 2'!C211="","",'JOURNÉE 2'!C211)</f>
        <v/>
      </c>
      <c r="DA430" s="7" t="str">
        <f t="shared" si="84"/>
        <v/>
      </c>
      <c r="DB430" s="7" t="str">
        <f>IF('JOURNÉE 2'!V211="","",'JOURNÉE 2'!V211)</f>
        <v/>
      </c>
      <c r="DC430" s="7" t="str">
        <f>IF('JOURNÉE 2'!AJ211=0,"",'JOURNÉE 2'!AJ211)</f>
        <v/>
      </c>
      <c r="DD430" s="17" t="str">
        <f>IF(ISNA(VLOOKUP(BX210,'JOURNÉE 1'!$C$184:$AP$213,1,FALSE)),"",VLOOKUP(BX210,'JOURNÉE 1'!$C$184:$AP$213,1,FALSE))</f>
        <v/>
      </c>
      <c r="DE430" s="7" t="str" cm="1">
        <f t="array" ref="DE430">IFERROR(INDEX(DD$373:DD$402,SMALL(IF(FREQUENCY(IF(DD$373:DD$432&lt;&gt;"",MATCH(DD$373:DD$432,DD$373:DD$432,0),""),ROW(DD$373:DD$432)-373)&gt;1,ROW(DD$373:DD$432)-373,""),ROW(A58))),"")</f>
        <v/>
      </c>
      <c r="DF430" s="7" t="str">
        <f t="array" ref="DF430">IF(DE430="","",MIN(IF(CZ$373:CZ$432=$DE430,DB$373:DB$432,"")))</f>
        <v/>
      </c>
      <c r="DG430" s="7" t="str">
        <f t="array" ref="DG430">IF(DE430="","",MIN(IF(CZ$373:CZ$432=$DE430,DC$373:DC$432,"")))</f>
        <v/>
      </c>
      <c r="DH430" s="7" t="str">
        <f>IF(ISNA(VLOOKUP(DD430,'JOURNÉE 2'!$C$184:$V$213,16,FALSE)),"",VLOOKUP(DD430,'JOURNÉE 2'!$C$184:$V$213,16,FALSE))</f>
        <v/>
      </c>
      <c r="DI430" s="7" t="str">
        <f>IF(ISNA(VLOOKUP(DD430,'JOURNÉE 2'!$C$184:$AJ$213,26,FALSE)),"",VLOOKUP(DD430,'JOURNÉE 2'!$C$184:$AJ$213,26,FALSE))</f>
        <v/>
      </c>
      <c r="DJ430" s="7" t="str">
        <f t="shared" si="114"/>
        <v/>
      </c>
      <c r="DK430" s="7" t="str">
        <f t="shared" si="115"/>
        <v/>
      </c>
      <c r="DL430" s="7" t="str">
        <f t="shared" si="116"/>
        <v/>
      </c>
      <c r="DM430" s="468" t="str">
        <f t="shared" si="117"/>
        <v/>
      </c>
      <c r="DN430" s="7" t="str">
        <f t="shared" si="118"/>
        <v/>
      </c>
      <c r="DO430" s="7"/>
      <c r="DP430" s="7"/>
      <c r="DQ430" s="7"/>
      <c r="DR430" s="11"/>
      <c r="DS430" s="475"/>
      <c r="DT430" s="7"/>
      <c r="DU430" s="7"/>
      <c r="DV430" s="7" t="str">
        <f>IF(DT430="","",IF(DT430=0,"",IF(DT430="AB","",RANK(DT430,$DT$9:$DT$151,1)+COUNTIF($DT$9:DT430,DT430)-1)))</f>
        <v/>
      </c>
      <c r="DW430" s="7"/>
      <c r="DX430" s="7"/>
      <c r="DY430" s="7"/>
      <c r="DZ430" s="7"/>
      <c r="EA430" s="7" t="str">
        <f>IF(DY430="","",IF(DY430=0,"",IF(DY430="AB","",RANK(DY430,$DY$9:$DY$151,1)+COUNTIF($DY$9:DY430,DY430)-1)))</f>
        <v/>
      </c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</row>
    <row r="431" spans="29:163" ht="15.75" customHeight="1" x14ac:dyDescent="0.4">
      <c r="AC431" s="83">
        <f t="shared" si="125"/>
        <v>83</v>
      </c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882"/>
      <c r="AU431" s="11"/>
      <c r="AV431" s="11"/>
      <c r="AW431" s="11"/>
      <c r="AX431" s="11"/>
      <c r="AY431" s="11"/>
      <c r="AZ431" s="11"/>
      <c r="BA431" s="11"/>
      <c r="BB431" s="11"/>
      <c r="BC431" s="882"/>
      <c r="BD431" s="882"/>
      <c r="BE431" s="11"/>
      <c r="BF431" s="11"/>
      <c r="BG431" s="11"/>
      <c r="BH431" s="7"/>
      <c r="BI431" s="7"/>
      <c r="BJ431" s="7"/>
      <c r="BK431" s="7"/>
      <c r="BL431" s="11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475" t="str">
        <f>IF('JOURNÉE 1'!C431=0,"",'JOURNÉE 1'!C431)</f>
        <v/>
      </c>
      <c r="BZ431" s="7">
        <v>423</v>
      </c>
      <c r="CA431" s="1445" t="s">
        <v>161</v>
      </c>
      <c r="CB431" s="1446">
        <v>7.3</v>
      </c>
      <c r="CC431" s="1447" t="s">
        <v>1048</v>
      </c>
      <c r="CD431" s="17" t="s">
        <v>1006</v>
      </c>
      <c r="CE431" s="882" t="str">
        <f t="shared" si="124"/>
        <v>MAX1</v>
      </c>
      <c r="CF431" s="878" t="s">
        <v>164</v>
      </c>
      <c r="CG431" s="7"/>
      <c r="CH431" s="94"/>
      <c r="CI431" s="1301" t="str">
        <f>IF(ISNA(VLOOKUP(CA431,'JOURNÉE 1'!$C$10:$AC$257,27,FALSE)),"",VLOOKUP(CA431,'JOURNÉE 1'!$C$10:$AC$257,27,FALSE))</f>
        <v/>
      </c>
      <c r="CJ431" s="465" t="str">
        <f>IF(ISNA(VLOOKUP(CA431,'JOURNÉE 2'!$C$10:$V$259,20,FALSE)),"",VLOOKUP(CA431,'JOURNÉE 2'!$C$10:$V$259,20,FALSE))</f>
        <v/>
      </c>
      <c r="CK431" s="1263" t="str">
        <f t="shared" si="113"/>
        <v/>
      </c>
      <c r="CL431" s="1266">
        <v>73</v>
      </c>
      <c r="CM431" s="476">
        <v>77</v>
      </c>
      <c r="CN431" s="476">
        <v>82</v>
      </c>
      <c r="CO431" s="476" t="s">
        <v>2029</v>
      </c>
      <c r="CP431" s="476"/>
      <c r="CQ431" s="476"/>
      <c r="CR431" s="476"/>
      <c r="CS431" s="476"/>
      <c r="CT431" s="476"/>
      <c r="CU431" s="477"/>
      <c r="CV431" s="476"/>
      <c r="CW431" s="1270"/>
      <c r="CX431" s="11"/>
      <c r="CY431" s="1551"/>
      <c r="CZ431" s="7" t="str">
        <f>IF('JOURNÉE 2'!C212="","",'JOURNÉE 2'!C212)</f>
        <v/>
      </c>
      <c r="DA431" s="7" t="str">
        <f t="shared" si="84"/>
        <v/>
      </c>
      <c r="DB431" s="7" t="str">
        <f>IF('JOURNÉE 2'!V212="","",'JOURNÉE 2'!V212)</f>
        <v/>
      </c>
      <c r="DC431" s="7" t="str">
        <f>IF('JOURNÉE 2'!AJ212=0,"",'JOURNÉE 2'!AJ212)</f>
        <v/>
      </c>
      <c r="DD431" s="17" t="str">
        <f>IF(ISNA(VLOOKUP(BX211,'JOURNÉE 1'!$C$184:$AP$213,1,FALSE)),"",VLOOKUP(BX211,'JOURNÉE 1'!$C$184:$AP$213,1,FALSE))</f>
        <v/>
      </c>
      <c r="DE431" s="7" t="str" cm="1">
        <f t="array" ref="DE431">IFERROR(INDEX(DD$373:DD$402,SMALL(IF(FREQUENCY(IF(DD$373:DD$432&lt;&gt;"",MATCH(DD$373:DD$432,DD$373:DD$432,0),""),ROW(DD$373:DD$432)-373)&gt;1,ROW(DD$373:DD$432)-373,""),ROW(A59))),"")</f>
        <v/>
      </c>
      <c r="DF431" s="7" t="str">
        <f t="array" ref="DF431">IF(DE431="","",MIN(IF(CZ$373:CZ$432=$DE431,DB$373:DB$432,"")))</f>
        <v/>
      </c>
      <c r="DG431" s="7" t="str">
        <f t="array" ref="DG431">IF(DE431="","",MIN(IF(CZ$373:CZ$432=$DE431,DC$373:DC$432,"")))</f>
        <v/>
      </c>
      <c r="DH431" s="7" t="str">
        <f>IF(ISNA(VLOOKUP(DD431,'JOURNÉE 2'!$C$184:$V$213,16,FALSE)),"",VLOOKUP(DD431,'JOURNÉE 2'!$C$184:$V$213,16,FALSE))</f>
        <v/>
      </c>
      <c r="DI431" s="7" t="str">
        <f>IF(ISNA(VLOOKUP(DD431,'JOURNÉE 2'!$C$184:$AJ$213,26,FALSE)),"",VLOOKUP(DD431,'JOURNÉE 2'!$C$184:$AJ$213,26,FALSE))</f>
        <v/>
      </c>
      <c r="DJ431" s="7" t="str">
        <f t="shared" si="114"/>
        <v/>
      </c>
      <c r="DK431" s="7" t="str">
        <f t="shared" si="115"/>
        <v/>
      </c>
      <c r="DL431" s="7" t="str">
        <f t="shared" si="116"/>
        <v/>
      </c>
      <c r="DM431" s="468" t="str">
        <f t="shared" si="117"/>
        <v/>
      </c>
      <c r="DN431" s="7" t="str">
        <f t="shared" si="118"/>
        <v/>
      </c>
      <c r="DO431" s="7"/>
      <c r="DP431" s="7"/>
      <c r="DQ431" s="7"/>
      <c r="DR431" s="11"/>
      <c r="DS431" s="475"/>
      <c r="DT431" s="7"/>
      <c r="DU431" s="7"/>
      <c r="DV431" s="7" t="str">
        <f>IF(DT431="","",IF(DT431=0,"",IF(DT431="AB","",RANK(DT431,$DT$9:$DT$151,1)+COUNTIF($DT$9:DT431,DT431)-1)))</f>
        <v/>
      </c>
      <c r="DW431" s="7"/>
      <c r="DX431" s="7"/>
      <c r="DY431" s="7"/>
      <c r="DZ431" s="7"/>
      <c r="EA431" s="7" t="str">
        <f>IF(DY431="","",IF(DY431=0,"",IF(DY431="AB","",RANK(DY431,$DY$9:$DY$151,1)+COUNTIF($DY$9:DY431,DY431)-1)))</f>
        <v/>
      </c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</row>
    <row r="432" spans="29:163" ht="15.75" customHeight="1" thickBot="1" x14ac:dyDescent="0.45">
      <c r="AC432" s="83">
        <f t="shared" si="125"/>
        <v>72</v>
      </c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882"/>
      <c r="AU432" s="11"/>
      <c r="AV432" s="11"/>
      <c r="AW432" s="11"/>
      <c r="AX432" s="11"/>
      <c r="AY432" s="11"/>
      <c r="AZ432" s="11"/>
      <c r="BA432" s="11"/>
      <c r="BB432" s="11"/>
      <c r="BC432" s="882"/>
      <c r="BD432" s="882"/>
      <c r="BE432" s="11"/>
      <c r="BF432" s="11"/>
      <c r="BG432" s="11"/>
      <c r="BH432" s="7"/>
      <c r="BI432" s="7"/>
      <c r="BJ432" s="7"/>
      <c r="BK432" s="7"/>
      <c r="BL432" s="11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475" t="str">
        <f>IF('JOURNÉE 1'!C432=0,"",'JOURNÉE 1'!C432)</f>
        <v/>
      </c>
      <c r="BZ432" s="7">
        <v>424</v>
      </c>
      <c r="CA432" s="1445" t="s">
        <v>1049</v>
      </c>
      <c r="CB432" s="1446">
        <v>24.7</v>
      </c>
      <c r="CC432" s="1447" t="s">
        <v>2022</v>
      </c>
      <c r="CD432" s="17" t="s">
        <v>1006</v>
      </c>
      <c r="CE432" s="882" t="str">
        <f t="shared" si="124"/>
        <v>MAX3</v>
      </c>
      <c r="CF432" s="878" t="s">
        <v>1041</v>
      </c>
      <c r="CG432" s="7"/>
      <c r="CH432" s="94"/>
      <c r="CI432" s="1301" t="str">
        <f>IF(ISNA(VLOOKUP(CA432,'JOURNÉE 1'!$C$10:$AC$257,27,FALSE)),"",VLOOKUP(CA432,'JOURNÉE 1'!$C$10:$AC$257,27,FALSE))</f>
        <v/>
      </c>
      <c r="CJ432" s="465" t="str">
        <f>IF(ISNA(VLOOKUP(CA432,'JOURNÉE 2'!$C$10:$V$259,20,FALSE)),"",VLOOKUP(CA432,'JOURNÉE 2'!$C$10:$V$259,20,FALSE))</f>
        <v/>
      </c>
      <c r="CK432" s="1263" t="str">
        <f t="shared" si="113"/>
        <v/>
      </c>
      <c r="CL432" s="1266" t="s">
        <v>2029</v>
      </c>
      <c r="CM432" s="476" t="s">
        <v>2029</v>
      </c>
      <c r="CN432" s="476" t="s">
        <v>2029</v>
      </c>
      <c r="CO432" s="476" t="s">
        <v>2029</v>
      </c>
      <c r="CP432" s="476"/>
      <c r="CQ432" s="476"/>
      <c r="CR432" s="476"/>
      <c r="CS432" s="476"/>
      <c r="CT432" s="476"/>
      <c r="CU432" s="477"/>
      <c r="CV432" s="476"/>
      <c r="CW432" s="1270"/>
      <c r="CX432" s="11"/>
      <c r="CY432" s="1776"/>
      <c r="CZ432" s="252" t="str">
        <f>IF('JOURNÉE 2'!C213="","",'JOURNÉE 2'!C213)</f>
        <v/>
      </c>
      <c r="DA432" s="252" t="str">
        <f t="shared" si="84"/>
        <v/>
      </c>
      <c r="DB432" s="252" t="str">
        <f>IF('JOURNÉE 2'!V213="","",'JOURNÉE 2'!V213)</f>
        <v/>
      </c>
      <c r="DC432" s="252" t="str">
        <f>IF('JOURNÉE 2'!AJ213=0,"",'JOURNÉE 2'!AJ213)</f>
        <v/>
      </c>
      <c r="DD432" s="1021" t="str">
        <f>IF(ISNA(VLOOKUP(BX212,'JOURNÉE 1'!$C$184:$AP$213,1,FALSE)),"",VLOOKUP(BX212,'JOURNÉE 1'!$C$184:$AP$213,1,FALSE))</f>
        <v/>
      </c>
      <c r="DE432" s="852" t="str" cm="1">
        <f t="array" ref="DE432">IFERROR(INDEX(DD$373:DD$402,SMALL(IF(FREQUENCY(IF(DD$373:DD$432&lt;&gt;"",MATCH(DD$373:DD$432,DD$373:DD$432,0),""),ROW(DD$373:DD$432)-373)&gt;1,ROW(DD$373:DD$432)-373,""),ROW(A60))),"")</f>
        <v/>
      </c>
      <c r="DF432" s="252" t="str">
        <f t="array" ref="DF432">IF(DE432="","",MIN(IF(CZ$373:CZ$432=$DE432,DB$373:DB$432,"")))</f>
        <v/>
      </c>
      <c r="DG432" s="252" t="str">
        <f t="array" ref="DG432">IF(DE432="","",MIN(IF(CZ$373:CZ$432=$DE432,DC$373:DC$432,"")))</f>
        <v/>
      </c>
      <c r="DH432" s="252" t="str">
        <f>IF(ISNA(VLOOKUP(DD432,'JOURNÉE 2'!$C$184:$V$213,16,FALSE)),"",VLOOKUP(DD432,'JOURNÉE 2'!$C$184:$V$213,16,FALSE))</f>
        <v/>
      </c>
      <c r="DI432" s="252" t="str">
        <f>IF(ISNA(VLOOKUP(DD432,'JOURNÉE 2'!$C$184:$AJ$213,26,FALSE)),"",VLOOKUP(DD432,'JOURNÉE 2'!$C$184:$AJ$213,26,FALSE))</f>
        <v/>
      </c>
      <c r="DJ432" s="252" t="str">
        <f t="shared" si="114"/>
        <v/>
      </c>
      <c r="DK432" s="252" t="str">
        <f t="shared" si="115"/>
        <v/>
      </c>
      <c r="DL432" s="252" t="str">
        <f t="shared" si="116"/>
        <v/>
      </c>
      <c r="DM432" s="502" t="str">
        <f t="shared" si="117"/>
        <v/>
      </c>
      <c r="DN432" s="252" t="str">
        <f t="shared" si="118"/>
        <v/>
      </c>
      <c r="DO432" s="252"/>
      <c r="DP432" s="252"/>
      <c r="DQ432" s="252"/>
      <c r="DR432" s="253"/>
      <c r="DS432" s="475"/>
      <c r="DT432" s="7"/>
      <c r="DU432" s="7"/>
      <c r="DV432" s="7" t="str">
        <f>IF(DT432="","",IF(DT432=0,"",IF(DT432="AB","",RANK(DT432,$DT$9:$DT$151,1)+COUNTIF($DT$9:DT432,DT432)-1)))</f>
        <v/>
      </c>
      <c r="DW432" s="7"/>
      <c r="DX432" s="7"/>
      <c r="DY432" s="7"/>
      <c r="DZ432" s="7"/>
      <c r="EA432" s="7" t="str">
        <f>IF(DY432="","",IF(DY432=0,"",IF(DY432="AB","",RANK(DY432,$DY$9:$DY$151,1)+COUNTIF($DY$9:DY432,DY432)-1)))</f>
        <v/>
      </c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</row>
    <row r="433" spans="29:163" ht="15.75" customHeight="1" x14ac:dyDescent="0.4">
      <c r="AC433" s="83" t="str">
        <f t="shared" si="125"/>
        <v/>
      </c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882"/>
      <c r="AU433" s="11"/>
      <c r="AV433" s="11"/>
      <c r="AW433" s="11"/>
      <c r="AX433" s="11"/>
      <c r="AY433" s="11"/>
      <c r="AZ433" s="11"/>
      <c r="BA433" s="11"/>
      <c r="BB433" s="11"/>
      <c r="BC433" s="882"/>
      <c r="BD433" s="882"/>
      <c r="BE433" s="11"/>
      <c r="BF433" s="11"/>
      <c r="BG433" s="11"/>
      <c r="BH433" s="7"/>
      <c r="BI433" s="7"/>
      <c r="BJ433" s="7"/>
      <c r="BK433" s="7"/>
      <c r="BL433" s="11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475" t="str">
        <f>IF('JOURNÉE 1'!C433=0,"",'JOURNÉE 1'!C433)</f>
        <v/>
      </c>
      <c r="BZ433" s="7">
        <v>425</v>
      </c>
      <c r="CA433" s="1445" t="s">
        <v>1896</v>
      </c>
      <c r="CB433" s="1446">
        <v>36</v>
      </c>
      <c r="CC433" s="1447" t="s">
        <v>1917</v>
      </c>
      <c r="CD433" s="17" t="s">
        <v>1006</v>
      </c>
      <c r="CE433" s="882" t="str">
        <f t="shared" si="124"/>
        <v>MAX3</v>
      </c>
      <c r="CF433" s="878" t="s">
        <v>1043</v>
      </c>
      <c r="CG433" s="7"/>
      <c r="CH433" s="94"/>
      <c r="CI433" s="1301" t="str">
        <f>IF(ISNA(VLOOKUP(CA433,'JOURNÉE 1'!$C$10:$AC$257,27,FALSE)),"",VLOOKUP(CA433,'JOURNÉE 1'!$C$10:$AC$257,27,FALSE))</f>
        <v/>
      </c>
      <c r="CJ433" s="465" t="str">
        <f>IF(ISNA(VLOOKUP(CA433,'JOURNÉE 2'!$C$10:$V$259,20,FALSE)),"",VLOOKUP(CA433,'JOURNÉE 2'!$C$10:$V$259,20,FALSE))</f>
        <v/>
      </c>
      <c r="CK433" s="1263" t="str">
        <f t="shared" si="113"/>
        <v/>
      </c>
      <c r="CL433" s="1266" t="s">
        <v>2029</v>
      </c>
      <c r="CM433" s="476" t="s">
        <v>2029</v>
      </c>
      <c r="CN433" s="476" t="s">
        <v>2029</v>
      </c>
      <c r="CO433" s="476" t="s">
        <v>2029</v>
      </c>
      <c r="CP433" s="476"/>
      <c r="CQ433" s="476"/>
      <c r="CR433" s="476"/>
      <c r="CS433" s="476"/>
      <c r="CT433" s="476"/>
      <c r="CU433" s="477"/>
      <c r="CV433" s="476"/>
      <c r="CW433" s="1270"/>
      <c r="CX433" s="11"/>
      <c r="CY433" s="1792" t="s">
        <v>1061</v>
      </c>
      <c r="CZ433" s="7" t="str">
        <f>IF('JOURNÉE 1'!C214="","",'JOURNÉE 1'!C214)</f>
        <v>44830.16.0005</v>
      </c>
      <c r="DA433" s="7" t="str">
        <f t="shared" si="84"/>
        <v>44830.16.0005-J2</v>
      </c>
      <c r="DB433" s="7">
        <f>IF('JOURNÉE 1'!AC214="","",'JOURNÉE 1'!AC214)</f>
        <v>75</v>
      </c>
      <c r="DC433" s="7">
        <f>IF('JOURNÉE 1'!AP214=0,"",'JOURNÉE 1'!AP214)</f>
        <v>70.599999999999994</v>
      </c>
      <c r="DD433" s="17" t="str">
        <f>IF(ISNA(VLOOKUP(BY213,'JOURNÉE 2'!$C$214:$AJ$241,1,FALSE)),"",VLOOKUP(BY213,'JOURNÉE 2'!$C$214:$AJ$241,1,FALSE))</f>
        <v/>
      </c>
      <c r="DE433" s="7" t="str" cm="1">
        <f t="array" ref="DE433">IFERROR(INDEX(DD$433:DD$460,SMALL(IF(FREQUENCY(IF(DD$433:DD$488&lt;&gt;"",MATCH(DD$433:DD$488,DD$433:DD$488,0),""),ROW(DD$433:DD$488)-433)&gt;1,ROW(DD$433:DD$488)-433,""),ROW(A1))),"")</f>
        <v/>
      </c>
      <c r="DF433" s="7" t="str">
        <f t="array" ref="DF433">IF(DE433="","",MIN(IF(CZ$433:CZ$488=$DE433,DB$433:DB$488,"")))</f>
        <v/>
      </c>
      <c r="DG433" s="7" t="str">
        <f t="array" ref="DG433">IF(DE433="","",MIN(IF(CZ$433:CZ$488=$DE433,DC$433:DC$488,"")))</f>
        <v/>
      </c>
      <c r="DH433" s="7" t="str">
        <f>IF(ISNA(VLOOKUP(DD433,'JOURNÉE 2'!$C$214:$AD$241,24,FALSE)),"",VLOOKUP(DD433,'JOURNÉE 2'!$C$214:$AD$241,24,FALSE))</f>
        <v/>
      </c>
      <c r="DI433" s="7" t="str">
        <f>IF(ISNA(VLOOKUP(DD433,'JOURNÉE 1'!$C$214:$AP$241,35,FALSE)),"",VLOOKUP(DD433,'JOURNÉE 1'!$C$214:$AP$241,35,FALSE))</f>
        <v/>
      </c>
      <c r="DJ433" s="7" t="str">
        <f t="shared" si="114"/>
        <v>44830.16.0005</v>
      </c>
      <c r="DK433" s="7">
        <f t="shared" si="115"/>
        <v>75</v>
      </c>
      <c r="DL433" s="7" t="str">
        <f t="shared" si="116"/>
        <v/>
      </c>
      <c r="DM433" s="468">
        <f t="shared" si="117"/>
        <v>70.599999999999994</v>
      </c>
      <c r="DN433" s="7" t="str">
        <f t="shared" si="118"/>
        <v/>
      </c>
      <c r="DO433" s="7"/>
      <c r="DP433" s="7">
        <f ca="1">IF(COUNTIF($FC$9:$FC$122,"&gt;1")&lt;1,"",SMALL($FC$9:$FC$122,1+COUNTIF($FC$9:$FC$122,0)))</f>
        <v>72</v>
      </c>
      <c r="DQ433" s="7">
        <f ca="1">IF(COUNTIF($FF$9:$FF$122,"&gt;1")&lt;1,"",SMALL($FF$9:$FF$122,1+COUNTIF($FF$9:$FF$122,0)))</f>
        <v>59.9</v>
      </c>
      <c r="DR433" s="11" t="s">
        <v>2060</v>
      </c>
      <c r="DS433" s="475"/>
      <c r="DT433" s="7"/>
      <c r="DU433" s="7"/>
      <c r="DV433" s="7" t="str">
        <f>IF(DT433="","",IF(DT433=0,"",IF(DT433="AB","",RANK(DT433,$DT$9:$DT$151,1)+COUNTIF($DT$9:DT433,DT433)-1)))</f>
        <v/>
      </c>
      <c r="DW433" s="7"/>
      <c r="DX433" s="7"/>
      <c r="DY433" s="7"/>
      <c r="DZ433" s="7"/>
      <c r="EA433" s="7" t="str">
        <f>IF(DY433="","",IF(DY433=0,"",IF(DY433="AB","",RANK(DY433,$DY$9:$DY$151,1)+COUNTIF($DY$9:DY433,DY433)-1)))</f>
        <v/>
      </c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</row>
    <row r="434" spans="29:163" ht="15.75" customHeight="1" x14ac:dyDescent="0.4">
      <c r="AC434" s="83">
        <f t="shared" si="125"/>
        <v>78</v>
      </c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882"/>
      <c r="AU434" s="11"/>
      <c r="AV434" s="11"/>
      <c r="AW434" s="11"/>
      <c r="AX434" s="11"/>
      <c r="AY434" s="11"/>
      <c r="AZ434" s="11"/>
      <c r="BA434" s="11"/>
      <c r="BB434" s="11"/>
      <c r="BC434" s="882"/>
      <c r="BD434" s="882"/>
      <c r="BE434" s="11"/>
      <c r="BF434" s="11"/>
      <c r="BG434" s="11"/>
      <c r="BH434" s="7"/>
      <c r="BI434" s="7"/>
      <c r="BJ434" s="7"/>
      <c r="BK434" s="7"/>
      <c r="BL434" s="11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475" t="str">
        <f>IF('JOURNÉE 1'!C434=0,"",'JOURNÉE 1'!C434)</f>
        <v/>
      </c>
      <c r="BZ434" s="7">
        <v>426</v>
      </c>
      <c r="CA434" s="1445" t="s">
        <v>1897</v>
      </c>
      <c r="CB434" s="1446">
        <v>36</v>
      </c>
      <c r="CC434" s="1447" t="s">
        <v>1918</v>
      </c>
      <c r="CD434" s="17" t="s">
        <v>1006</v>
      </c>
      <c r="CE434" s="882" t="str">
        <f t="shared" si="124"/>
        <v>MAX3</v>
      </c>
      <c r="CF434" s="878" t="s">
        <v>1044</v>
      </c>
      <c r="CG434" s="7"/>
      <c r="CH434" s="94"/>
      <c r="CI434" s="1301" t="str">
        <f>IF(ISNA(VLOOKUP(CA434,'JOURNÉE 1'!$C$10:$AC$257,27,FALSE)),"",VLOOKUP(CA434,'JOURNÉE 1'!$C$10:$AC$257,27,FALSE))</f>
        <v/>
      </c>
      <c r="CJ434" s="465" t="str">
        <f>IF(ISNA(VLOOKUP(CA434,'JOURNÉE 2'!$C$10:$V$259,20,FALSE)),"",VLOOKUP(CA434,'JOURNÉE 2'!$C$10:$V$259,20,FALSE))</f>
        <v/>
      </c>
      <c r="CK434" s="1263" t="str">
        <f t="shared" si="113"/>
        <v/>
      </c>
      <c r="CL434" s="1266" t="s">
        <v>2029</v>
      </c>
      <c r="CM434" s="476" t="s">
        <v>2029</v>
      </c>
      <c r="CN434" s="476" t="s">
        <v>2029</v>
      </c>
      <c r="CO434" s="476" t="s">
        <v>2029</v>
      </c>
      <c r="CP434" s="476"/>
      <c r="CQ434" s="476"/>
      <c r="CR434" s="476"/>
      <c r="CS434" s="476"/>
      <c r="CT434" s="476"/>
      <c r="CU434" s="477"/>
      <c r="CV434" s="476"/>
      <c r="CW434" s="1270"/>
      <c r="CX434" s="11"/>
      <c r="CY434" s="1551"/>
      <c r="CZ434" s="7" t="str">
        <f>IF('JOURNÉE 1'!C215="","",'JOURNÉE 1'!C215)</f>
        <v>44830.17.0025</v>
      </c>
      <c r="DA434" s="7" t="str">
        <f t="shared" si="84"/>
        <v>44830.17.0025-J2</v>
      </c>
      <c r="DB434" s="7">
        <f>IF('JOURNÉE 1'!AC215="","",'JOURNÉE 1'!AC215)</f>
        <v>83</v>
      </c>
      <c r="DC434" s="7">
        <f>IF('JOURNÉE 1'!AP215=0,"",'JOURNÉE 1'!AP215)</f>
        <v>68.8</v>
      </c>
      <c r="DD434" s="17" t="str">
        <f>IF(ISNA(VLOOKUP(BY214,'JOURNÉE 2'!$C$214:$AJ$241,1,FALSE)),"",VLOOKUP(BY214,'JOURNÉE 2'!$C$214:$AJ$241,1,FALSE))</f>
        <v/>
      </c>
      <c r="DE434" s="7" t="str" cm="1">
        <f t="array" ref="DE434">IFERROR(INDEX(DD$433:DD$460,SMALL(IF(FREQUENCY(IF(DD$433:DD$488&lt;&gt;"",MATCH(DD$433:DD$488,DD$433:DD$488,0),""),ROW(DD$433:DD$488)-433)&gt;1,ROW(DD$433:DD$488)-433,""),ROW(A2))),"")</f>
        <v/>
      </c>
      <c r="DF434" s="7" t="str">
        <f t="array" ref="DF434">IF(DE434="","",MIN(IF(CZ$433:CZ$488=$DE434,DB$433:DB$488,"")))</f>
        <v/>
      </c>
      <c r="DG434" s="7" t="str">
        <f t="array" ref="DG434">IF(DE434="","",MIN(IF(CZ$433:CZ$488=$DE434,DC$433:DC$488,"")))</f>
        <v/>
      </c>
      <c r="DH434" s="7" t="str">
        <f>IF(ISNA(VLOOKUP(DD434,'JOURNÉE 2'!$C$214:$AD$241,24,FALSE)),"",VLOOKUP(DD434,'JOURNÉE 2'!$C$214:$AD$241,24,FALSE))</f>
        <v/>
      </c>
      <c r="DI434" s="7" t="str">
        <f>IF(ISNA(VLOOKUP(DD434,'JOURNÉE 1'!$C$214:$AP$241,35,FALSE)),"",VLOOKUP(DD434,'JOURNÉE 1'!$C$214:$AP$241,35,FALSE))</f>
        <v/>
      </c>
      <c r="DJ434" s="7" t="str">
        <f t="shared" si="114"/>
        <v>44830.17.0025</v>
      </c>
      <c r="DK434" s="7">
        <f t="shared" si="115"/>
        <v>83</v>
      </c>
      <c r="DL434" s="7" t="str">
        <f t="shared" si="116"/>
        <v/>
      </c>
      <c r="DM434" s="468">
        <f t="shared" si="117"/>
        <v>68.8</v>
      </c>
      <c r="DN434" s="7" t="str">
        <f t="shared" si="118"/>
        <v/>
      </c>
      <c r="DO434" s="7"/>
      <c r="DP434" s="7">
        <f ca="1">IF(COUNTIF($FC$9:$FC$122,"&gt;1")&lt;2,"",SMALL($FC$9:$FC$122,2+COUNTIF($FC$9:$FC$122,0)))</f>
        <v>75</v>
      </c>
      <c r="DQ434" s="7">
        <f ca="1">IF(COUNTIF($FF$9:$FF$122,"&gt;1")&lt;2,"",SMALL($FF$9:$FF$122,2+COUNTIF($FF$9:$FF$122,0)))</f>
        <v>64.2</v>
      </c>
      <c r="DR434" s="11"/>
      <c r="DS434" s="475"/>
      <c r="DT434" s="7"/>
      <c r="DU434" s="7"/>
      <c r="DV434" s="7" t="str">
        <f>IF(DT434="","",IF(DT434=0,"",IF(DT434="AB","",RANK(DT434,$DT$9:$DT$151,1)+COUNTIF($DT$9:DT434,DT434)-1)))</f>
        <v/>
      </c>
      <c r="DW434" s="7"/>
      <c r="DX434" s="7"/>
      <c r="DY434" s="7"/>
      <c r="DZ434" s="7"/>
      <c r="EA434" s="7" t="str">
        <f>IF(DY434="","",IF(DY434=0,"",IF(DY434="AB","",RANK(DY434,$DY$9:$DY$151,1)+COUNTIF($DY$9:DY434,DY434)-1)))</f>
        <v/>
      </c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</row>
    <row r="435" spans="29:163" ht="15.75" customHeight="1" x14ac:dyDescent="0.4"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882"/>
      <c r="AU435" s="11"/>
      <c r="AV435" s="11"/>
      <c r="AW435" s="11"/>
      <c r="AX435" s="11"/>
      <c r="AY435" s="11"/>
      <c r="AZ435" s="11"/>
      <c r="BA435" s="11"/>
      <c r="BB435" s="11"/>
      <c r="BC435" s="888"/>
      <c r="BD435" s="888"/>
      <c r="BE435" s="11"/>
      <c r="BF435" s="11"/>
      <c r="BG435" s="11"/>
      <c r="BH435" s="7"/>
      <c r="BI435" s="7"/>
      <c r="BJ435" s="7"/>
      <c r="BK435" s="7"/>
      <c r="BL435" s="11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475" t="str">
        <f>IF('JOURNÉE 1'!C435=0,"",'JOURNÉE 1'!C435)</f>
        <v/>
      </c>
      <c r="BZ435" s="7">
        <v>427</v>
      </c>
      <c r="CA435" s="1445" t="s">
        <v>1838</v>
      </c>
      <c r="CB435" s="1446">
        <v>36</v>
      </c>
      <c r="CC435" s="1447" t="s">
        <v>1919</v>
      </c>
      <c r="CD435" s="17" t="s">
        <v>1006</v>
      </c>
      <c r="CE435" s="882" t="str">
        <f t="shared" si="124"/>
        <v>MAX3</v>
      </c>
      <c r="CF435" s="878" t="s">
        <v>1046</v>
      </c>
      <c r="CG435" s="7"/>
      <c r="CH435" s="94"/>
      <c r="CI435" s="1301" t="str">
        <f>IF(ISNA(VLOOKUP(CA435,'JOURNÉE 1'!$C$10:$AC$257,27,FALSE)),"",VLOOKUP(CA435,'JOURNÉE 1'!$C$10:$AC$257,27,FALSE))</f>
        <v/>
      </c>
      <c r="CJ435" s="465" t="str">
        <f>IF(ISNA(VLOOKUP(CA435,'JOURNÉE 2'!$C$10:$V$259,20,FALSE)),"",VLOOKUP(CA435,'JOURNÉE 2'!$C$10:$V$259,20,FALSE))</f>
        <v/>
      </c>
      <c r="CK435" s="1263" t="str">
        <f t="shared" si="113"/>
        <v/>
      </c>
      <c r="CL435" s="1266" t="s">
        <v>2029</v>
      </c>
      <c r="CM435" s="476" t="s">
        <v>2029</v>
      </c>
      <c r="CN435" s="476" t="s">
        <v>2029</v>
      </c>
      <c r="CO435" s="476" t="s">
        <v>2029</v>
      </c>
      <c r="CP435" s="476"/>
      <c r="CQ435" s="476"/>
      <c r="CR435" s="476"/>
      <c r="CS435" s="476"/>
      <c r="CT435" s="476"/>
      <c r="CU435" s="477"/>
      <c r="CV435" s="476"/>
      <c r="CW435" s="1270"/>
      <c r="CX435" s="11"/>
      <c r="CY435" s="1551"/>
      <c r="CZ435" s="7" t="str">
        <f>IF('JOURNÉE 1'!C216="","",'JOURNÉE 1'!C216)</f>
        <v>44830.19.0014</v>
      </c>
      <c r="DA435" s="7" t="str">
        <f t="shared" si="84"/>
        <v>44830.19.0014-J2</v>
      </c>
      <c r="DB435" s="7">
        <f>IF('JOURNÉE 1'!AC216="","",'JOURNÉE 1'!AC216)</f>
        <v>72</v>
      </c>
      <c r="DC435" s="7">
        <f>IF('JOURNÉE 1'!AP216=0,"",'JOURNÉE 1'!AP216)</f>
        <v>60.7</v>
      </c>
      <c r="DD435" s="17" t="str">
        <f>IF(ISNA(VLOOKUP(BY215,'JOURNÉE 2'!$C$214:$AJ$241,1,FALSE)),"",VLOOKUP(BY215,'JOURNÉE 2'!$C$214:$AJ$241,1,FALSE))</f>
        <v/>
      </c>
      <c r="DE435" s="7" t="str" cm="1">
        <f t="array" ref="DE435">IFERROR(INDEX(DD$433:DD$460,SMALL(IF(FREQUENCY(IF(DD$433:DD$488&lt;&gt;"",MATCH(DD$433:DD$488,DD$433:DD$488,0),""),ROW(DD$433:DD$488)-433)&gt;1,ROW(DD$433:DD$488)-433,""),ROW(A3))),"")</f>
        <v/>
      </c>
      <c r="DF435" s="7" t="str">
        <f t="array" ref="DF435">IF(DE435="","",MIN(IF(CZ$433:CZ$488=$DE435,DB$433:DB$488,"")))</f>
        <v/>
      </c>
      <c r="DG435" s="7" t="str">
        <f t="array" ref="DG435">IF(DE435="","",MIN(IF(CZ$433:CZ$488=$DE435,DC$433:DC$488,"")))</f>
        <v/>
      </c>
      <c r="DH435" s="7" t="str">
        <f>IF(ISNA(VLOOKUP(DD435,'JOURNÉE 2'!$C$214:$AD$241,24,FALSE)),"",VLOOKUP(DD435,'JOURNÉE 2'!$C$214:$AD$241,24,FALSE))</f>
        <v/>
      </c>
      <c r="DI435" s="7" t="str">
        <f>IF(ISNA(VLOOKUP(DD435,'JOURNÉE 1'!$C$214:$AP$241,35,FALSE)),"",VLOOKUP(DD435,'JOURNÉE 1'!$C$214:$AP$241,35,FALSE))</f>
        <v/>
      </c>
      <c r="DJ435" s="7" t="str">
        <f t="shared" si="114"/>
        <v>44830.19.0014</v>
      </c>
      <c r="DK435" s="7">
        <f t="shared" si="115"/>
        <v>72</v>
      </c>
      <c r="DL435" s="7" t="str">
        <f t="shared" si="116"/>
        <v/>
      </c>
      <c r="DM435" s="468">
        <f t="shared" si="117"/>
        <v>60.7</v>
      </c>
      <c r="DN435" s="7" t="str">
        <f t="shared" si="118"/>
        <v/>
      </c>
      <c r="DO435" s="7"/>
      <c r="DP435" s="7">
        <f ca="1">IF(COUNTIF($FC$9:$FC$122,"&gt;1")&lt;3,"",SMALL($FC$9:$FC$122,3+COUNTIF($FC$9:$FC$122,0)))</f>
        <v>78</v>
      </c>
      <c r="DQ435" s="7">
        <f ca="1">IF(COUNTIF($FF$9:$FF$122,"&gt;1")&lt;3,"",SMALL($FF$9:$FF$122,3+COUNTIF($FF$9:$FF$122,0)))</f>
        <v>65.5</v>
      </c>
      <c r="DR435" s="11"/>
      <c r="DS435" s="475"/>
      <c r="DT435" s="7"/>
      <c r="DU435" s="7"/>
      <c r="DV435" s="7" t="str">
        <f>IF(DT435="","",IF(DT435=0,"",IF(DT435="AB","",RANK(DT435,$DT$9:$DT$151,1)+COUNTIF($DT$9:DT435,DT435)-1)))</f>
        <v/>
      </c>
      <c r="DW435" s="7"/>
      <c r="DX435" s="7"/>
      <c r="DY435" s="7"/>
      <c r="DZ435" s="7"/>
      <c r="EA435" s="7" t="str">
        <f>IF(DY435="","",IF(DY435=0,"",IF(DY435="AB","",RANK(DY435,$DY$9:$DY$151,1)+COUNTIF($DY$9:DY435,DY435)-1)))</f>
        <v/>
      </c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</row>
    <row r="436" spans="29:163" ht="15.75" customHeight="1" thickBot="1" x14ac:dyDescent="0.45"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882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7"/>
      <c r="BI436" s="7"/>
      <c r="BJ436" s="7"/>
      <c r="BK436" s="7"/>
      <c r="BL436" s="11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475" t="str">
        <f>IF('JOURNÉE 1'!C436=0,"",'JOURNÉE 1'!C436)</f>
        <v/>
      </c>
      <c r="BZ436" s="7">
        <v>428</v>
      </c>
      <c r="CA436" s="1445" t="s">
        <v>1050</v>
      </c>
      <c r="CB436" s="1446">
        <v>36</v>
      </c>
      <c r="CC436" s="1447" t="s">
        <v>1051</v>
      </c>
      <c r="CD436" s="17" t="s">
        <v>1006</v>
      </c>
      <c r="CE436" s="882" t="str">
        <f t="shared" si="124"/>
        <v>MAX3</v>
      </c>
      <c r="CF436" s="878" t="s">
        <v>161</v>
      </c>
      <c r="CG436" s="7"/>
      <c r="CH436" s="94"/>
      <c r="CI436" s="1301" t="str">
        <f>IF(ISNA(VLOOKUP(CA436,'JOURNÉE 1'!$C$10:$AC$257,27,FALSE)),"",VLOOKUP(CA436,'JOURNÉE 1'!$C$10:$AC$257,27,FALSE))</f>
        <v/>
      </c>
      <c r="CJ436" s="465" t="str">
        <f>IF(ISNA(VLOOKUP(CA436,'JOURNÉE 2'!$C$10:$V$259,20,FALSE)),"",VLOOKUP(CA436,'JOURNÉE 2'!$C$10:$V$259,20,FALSE))</f>
        <v/>
      </c>
      <c r="CK436" s="1263" t="str">
        <f t="shared" si="113"/>
        <v/>
      </c>
      <c r="CL436" s="1266" t="s">
        <v>2029</v>
      </c>
      <c r="CM436" s="476" t="s">
        <v>2029</v>
      </c>
      <c r="CN436" s="476" t="s">
        <v>2029</v>
      </c>
      <c r="CO436" s="476" t="s">
        <v>2029</v>
      </c>
      <c r="CP436" s="476"/>
      <c r="CQ436" s="476"/>
      <c r="CR436" s="476"/>
      <c r="CS436" s="476"/>
      <c r="CT436" s="476"/>
      <c r="CU436" s="477"/>
      <c r="CV436" s="476"/>
      <c r="CW436" s="1270"/>
      <c r="CX436" s="11"/>
      <c r="CY436" s="1551"/>
      <c r="CZ436" s="7" t="str">
        <f>IF('JOURNÉE 1'!C217="","",'JOURNÉE 1'!C217)</f>
        <v>44830.22.0081</v>
      </c>
      <c r="DA436" s="7" t="str">
        <f t="shared" si="84"/>
        <v>44830.22.0081-J2</v>
      </c>
      <c r="DB436" s="7">
        <f>IF('JOURNÉE 1'!AC217="","",'JOURNÉE 1'!AC217)</f>
        <v>100</v>
      </c>
      <c r="DC436" s="7">
        <f>IF('JOURNÉE 1'!AP217=0,"",'JOURNÉE 1'!AP217)</f>
        <v>83.2</v>
      </c>
      <c r="DD436" s="17" t="str">
        <f>IF(ISNA(VLOOKUP(BY216,'JOURNÉE 2'!$C$214:$AJ$241,1,FALSE)),"",VLOOKUP(BY216,'JOURNÉE 2'!$C$214:$AJ$241,1,FALSE))</f>
        <v/>
      </c>
      <c r="DE436" s="7" t="str" cm="1">
        <f t="array" ref="DE436">IFERROR(INDEX(DD$433:DD$460,SMALL(IF(FREQUENCY(IF(DD$433:DD$488&lt;&gt;"",MATCH(DD$433:DD$488,DD$433:DD$488,0),""),ROW(DD$433:DD$488)-433)&gt;1,ROW(DD$433:DD$488)-433,""),ROW(A4))),"")</f>
        <v/>
      </c>
      <c r="DF436" s="7" t="str">
        <f t="array" ref="DF436">IF(DE436="","",MIN(IF(CZ$433:CZ$488=$DE436,DB$433:DB$488,"")))</f>
        <v/>
      </c>
      <c r="DG436" s="7" t="str">
        <f t="array" ref="DG436">IF(DE436="","",MIN(IF(CZ$433:CZ$488=$DE436,DC$433:DC$488,"")))</f>
        <v/>
      </c>
      <c r="DH436" s="7" t="str">
        <f>IF(ISNA(VLOOKUP(DD436,'JOURNÉE 2'!$C$214:$AD$241,24,FALSE)),"",VLOOKUP(DD436,'JOURNÉE 2'!$C$214:$AD$241,24,FALSE))</f>
        <v/>
      </c>
      <c r="DI436" s="7" t="str">
        <f>IF(ISNA(VLOOKUP(DD436,'JOURNÉE 1'!$C$214:$AP$241,35,FALSE)),"",VLOOKUP(DD436,'JOURNÉE 1'!$C$214:$AP$241,35,FALSE))</f>
        <v/>
      </c>
      <c r="DJ436" s="7" t="str">
        <f t="shared" si="114"/>
        <v>44830.22.0081</v>
      </c>
      <c r="DK436" s="7">
        <f t="shared" si="115"/>
        <v>100</v>
      </c>
      <c r="DL436" s="7" t="str">
        <f t="shared" si="116"/>
        <v/>
      </c>
      <c r="DM436" s="468">
        <f t="shared" si="117"/>
        <v>83.2</v>
      </c>
      <c r="DN436" s="7" t="str">
        <f t="shared" si="118"/>
        <v/>
      </c>
      <c r="DO436" s="7"/>
      <c r="DP436" s="852">
        <f ca="1">IF(COUNTIF($FC$9:$FC$122,"&gt;1")&lt;4,"",SMALL($FC$9:$FC$122,4+COUNTIF($FC$9:$FC$122,0)))</f>
        <v>80</v>
      </c>
      <c r="DQ436" s="852">
        <f ca="1">IF(COUNTIF($FF$9:$FF$122,"&gt;1")&lt;4,"",SMALL($FF$9:$FF$122,4+COUNTIF($FF$9:$FF$122,0)))</f>
        <v>66.599999999999994</v>
      </c>
      <c r="DR436" s="11"/>
      <c r="DS436" s="475"/>
      <c r="DT436" s="7"/>
      <c r="DU436" s="7"/>
      <c r="DV436" s="7" t="str">
        <f>IF(DT436="","",IF(DT436=0,"",IF(DT436="AB","",RANK(DT436,$DT$9:$DT$151,1)+COUNTIF($DT$9:DT436,DT436)-1)))</f>
        <v/>
      </c>
      <c r="DW436" s="7"/>
      <c r="DX436" s="7"/>
      <c r="DY436" s="7"/>
      <c r="DZ436" s="7"/>
      <c r="EA436" s="7" t="str">
        <f>IF(DY436="","",IF(DY436=0,"",IF(DY436="AB","",RANK(DY436,$DY$9:$DY$151,1)+COUNTIF($DY$9:DY436,DY436)-1)))</f>
        <v/>
      </c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</row>
    <row r="437" spans="29:163" ht="15.75" customHeight="1" x14ac:dyDescent="0.4"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7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7"/>
      <c r="BI437" s="7"/>
      <c r="BJ437" s="7"/>
      <c r="BK437" s="7"/>
      <c r="BL437" s="11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475" t="str">
        <f>IF('JOURNÉE 1'!C437=0,"",'JOURNÉE 1'!C437)</f>
        <v/>
      </c>
      <c r="BZ437" s="7">
        <v>429</v>
      </c>
      <c r="CA437" s="1445" t="s">
        <v>163</v>
      </c>
      <c r="CB437" s="1446">
        <v>11.8</v>
      </c>
      <c r="CC437" s="1447" t="s">
        <v>1052</v>
      </c>
      <c r="CD437" s="17" t="s">
        <v>1006</v>
      </c>
      <c r="CE437" s="882" t="str">
        <f t="shared" si="124"/>
        <v>MAX2</v>
      </c>
      <c r="CF437" s="878" t="s">
        <v>1049</v>
      </c>
      <c r="CG437" s="7"/>
      <c r="CH437" s="94"/>
      <c r="CI437" s="1301">
        <f>IF(ISNA(VLOOKUP(CA437,'JOURNÉE 1'!$C$10:$AC$257,27,FALSE)),"",VLOOKUP(CA437,'JOURNÉE 1'!$C$10:$AC$257,27,FALSE))</f>
        <v>75</v>
      </c>
      <c r="CJ437" s="465" t="str">
        <f>IF(ISNA(VLOOKUP(CA437,'JOURNÉE 2'!$C$10:$V$259,20,FALSE)),"",VLOOKUP(CA437,'JOURNÉE 2'!$C$10:$V$259,20,FALSE))</f>
        <v/>
      </c>
      <c r="CK437" s="1263">
        <f t="shared" si="113"/>
        <v>75</v>
      </c>
      <c r="CL437" s="1266" t="s">
        <v>2029</v>
      </c>
      <c r="CM437" s="476">
        <v>88</v>
      </c>
      <c r="CN437" s="476" t="s">
        <v>2029</v>
      </c>
      <c r="CO437" s="476">
        <v>75</v>
      </c>
      <c r="CP437" s="476"/>
      <c r="CQ437" s="476"/>
      <c r="CR437" s="476"/>
      <c r="CS437" s="476"/>
      <c r="CT437" s="476"/>
      <c r="CU437" s="477"/>
      <c r="CV437" s="476"/>
      <c r="CW437" s="1270"/>
      <c r="CX437" s="11"/>
      <c r="CY437" s="1551"/>
      <c r="CZ437" s="7" t="str">
        <f>IF('JOURNÉE 1'!C218="","",'JOURNÉE 1'!C218)</f>
        <v>44400.14.0149</v>
      </c>
      <c r="DA437" s="7" t="str">
        <f t="shared" si="84"/>
        <v>44400.14.0149-J2</v>
      </c>
      <c r="DB437" s="7">
        <f>IF('JOURNÉE 1'!AC218="","",'JOURNÉE 1'!AC218)</f>
        <v>78</v>
      </c>
      <c r="DC437" s="7">
        <f>IF('JOURNÉE 1'!AP218=0,"",'JOURNÉE 1'!AP218)</f>
        <v>73.099999999999994</v>
      </c>
      <c r="DD437" s="17" t="str">
        <f>IF(ISNA(VLOOKUP(BY217,'JOURNÉE 2'!$C$214:$AJ$241,1,FALSE)),"",VLOOKUP(BY217,'JOURNÉE 2'!$C$214:$AJ$241,1,FALSE))</f>
        <v/>
      </c>
      <c r="DE437" s="7" t="str" cm="1">
        <f t="array" ref="DE437">IFERROR(INDEX(DD$433:DD$460,SMALL(IF(FREQUENCY(IF(DD$433:DD$488&lt;&gt;"",MATCH(DD$433:DD$488,DD$433:DD$488,0),""),ROW(DD$433:DD$488)-433)&gt;1,ROW(DD$433:DD$488)-433,""),ROW(A5))),"")</f>
        <v/>
      </c>
      <c r="DF437" s="7" t="str">
        <f t="array" ref="DF437">IF(DE437="","",MIN(IF(CZ$433:CZ$488=$DE437,DB$433:DB$488,"")))</f>
        <v/>
      </c>
      <c r="DG437" s="7" t="str">
        <f t="array" ref="DG437">IF(DE437="","",MIN(IF(CZ$433:CZ$488=$DE437,DC$433:DC$488,"")))</f>
        <v/>
      </c>
      <c r="DH437" s="7" t="str">
        <f>IF(ISNA(VLOOKUP(DD437,'JOURNÉE 2'!$C$214:$AD$241,24,FALSE)),"",VLOOKUP(DD437,'JOURNÉE 2'!$C$214:$AD$241,24,FALSE))</f>
        <v/>
      </c>
      <c r="DI437" s="7" t="str">
        <f>IF(ISNA(VLOOKUP(DD437,'JOURNÉE 1'!$C$214:$AP$241,35,FALSE)),"",VLOOKUP(DD437,'JOURNÉE 1'!$C$214:$AP$241,35,FALSE))</f>
        <v/>
      </c>
      <c r="DJ437" s="7" t="str">
        <f t="shared" si="114"/>
        <v>44400.14.0149</v>
      </c>
      <c r="DK437" s="7">
        <f t="shared" si="115"/>
        <v>78</v>
      </c>
      <c r="DL437" s="7" t="str">
        <f t="shared" si="116"/>
        <v/>
      </c>
      <c r="DM437" s="468">
        <f t="shared" si="117"/>
        <v>73.099999999999994</v>
      </c>
      <c r="DN437" s="7" t="str">
        <f t="shared" si="118"/>
        <v/>
      </c>
      <c r="DO437" s="7"/>
      <c r="DP437" s="7" t="s">
        <v>342</v>
      </c>
      <c r="DQ437" s="7" t="s">
        <v>342</v>
      </c>
      <c r="DR437" s="11"/>
      <c r="DS437" s="475"/>
      <c r="DT437" s="7"/>
      <c r="DU437" s="7"/>
      <c r="DV437" s="7" t="str">
        <f>IF(DT437="","",IF(DT437=0,"",IF(DT437="AB","",RANK(DT437,$DT$9:$DT$151,1)+COUNTIF($DT$9:DT437,DT437)-1)))</f>
        <v/>
      </c>
      <c r="DW437" s="7"/>
      <c r="DX437" s="7"/>
      <c r="DY437" s="7"/>
      <c r="DZ437" s="7"/>
      <c r="EA437" s="7" t="str">
        <f>IF(DY437="","",IF(DY437=0,"",IF(DY437="AB","",RANK(DY437,$DY$9:$DY$151,1)+COUNTIF($DY$9:DY437,DY437)-1)))</f>
        <v/>
      </c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</row>
    <row r="438" spans="29:163" ht="15.75" customHeight="1" x14ac:dyDescent="0.4"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7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7"/>
      <c r="BI438" s="7"/>
      <c r="BJ438" s="7"/>
      <c r="BK438" s="7"/>
      <c r="BL438" s="11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475" t="str">
        <f>IF('JOURNÉE 1'!C438=0,"",'JOURNÉE 1'!C438)</f>
        <v/>
      </c>
      <c r="BZ438" s="7">
        <v>430</v>
      </c>
      <c r="CA438" s="1445" t="s">
        <v>1053</v>
      </c>
      <c r="CB438" s="1446">
        <v>22.9</v>
      </c>
      <c r="CC438" s="1447" t="s">
        <v>1054</v>
      </c>
      <c r="CD438" s="17" t="s">
        <v>1006</v>
      </c>
      <c r="CE438" s="882" t="str">
        <f t="shared" si="124"/>
        <v>MAX2</v>
      </c>
      <c r="CF438" s="878" t="s">
        <v>1050</v>
      </c>
      <c r="CG438" s="7"/>
      <c r="CH438" s="94"/>
      <c r="CI438" s="1301" t="str">
        <f>IF(ISNA(VLOOKUP(CA438,'JOURNÉE 1'!$C$10:$AC$257,27,FALSE)),"",VLOOKUP(CA438,'JOURNÉE 1'!$C$10:$AC$257,27,FALSE))</f>
        <v/>
      </c>
      <c r="CJ438" s="465" t="str">
        <f>IF(ISNA(VLOOKUP(CA438,'JOURNÉE 2'!$C$10:$V$259,20,FALSE)),"",VLOOKUP(CA438,'JOURNÉE 2'!$C$10:$V$259,20,FALSE))</f>
        <v/>
      </c>
      <c r="CK438" s="1263" t="str">
        <f t="shared" si="113"/>
        <v/>
      </c>
      <c r="CL438" s="1266" t="s">
        <v>2029</v>
      </c>
      <c r="CM438" s="476" t="s">
        <v>2029</v>
      </c>
      <c r="CN438" s="476" t="s">
        <v>2029</v>
      </c>
      <c r="CO438" s="476" t="s">
        <v>2029</v>
      </c>
      <c r="CP438" s="476"/>
      <c r="CQ438" s="476"/>
      <c r="CR438" s="476"/>
      <c r="CS438" s="476"/>
      <c r="CT438" s="476"/>
      <c r="CU438" s="477"/>
      <c r="CV438" s="476"/>
      <c r="CW438" s="1270"/>
      <c r="CX438" s="11"/>
      <c r="CY438" s="1551"/>
      <c r="CZ438" s="7" t="str">
        <f>IF('JOURNÉE 1'!C219="","",'JOURNÉE 1'!C219)</f>
        <v>44830.16.0080</v>
      </c>
      <c r="DA438" s="7" t="str">
        <f t="shared" si="84"/>
        <v>44830.16.0080-J2</v>
      </c>
      <c r="DB438" s="7">
        <f>IF('JOURNÉE 1'!AC219="","",'JOURNÉE 1'!AC219)</f>
        <v>83</v>
      </c>
      <c r="DC438" s="7">
        <f>IF('JOURNÉE 1'!AP219=0,"",'JOURNÉE 1'!AP219)</f>
        <v>59.9</v>
      </c>
      <c r="DD438" s="17" t="str">
        <f>IF(ISNA(VLOOKUP(BY218,'JOURNÉE 2'!$C$214:$AJ$241,1,FALSE)),"",VLOOKUP(BY218,'JOURNÉE 2'!$C$214:$AJ$241,1,FALSE))</f>
        <v/>
      </c>
      <c r="DE438" s="7" t="str" cm="1">
        <f t="array" ref="DE438">IFERROR(INDEX(DD$433:DD$460,SMALL(IF(FREQUENCY(IF(DD$433:DD$488&lt;&gt;"",MATCH(DD$433:DD$488,DD$433:DD$488,0),""),ROW(DD$433:DD$488)-433)&gt;1,ROW(DD$433:DD$488)-433,""),ROW(A6))),"")</f>
        <v/>
      </c>
      <c r="DF438" s="7" t="str">
        <f t="array" ref="DF438">IF(DE438="","",MIN(IF(CZ$433:CZ$488=$DE438,DB$433:DB$488,"")))</f>
        <v/>
      </c>
      <c r="DG438" s="7" t="str">
        <f t="array" ref="DG438">IF(DE438="","",MIN(IF(CZ$433:CZ$488=$DE438,DC$433:DC$488,"")))</f>
        <v/>
      </c>
      <c r="DH438" s="7" t="str">
        <f>IF(ISNA(VLOOKUP(DD438,'JOURNÉE 2'!$C$214:$AD$241,24,FALSE)),"",VLOOKUP(DD438,'JOURNÉE 2'!$C$214:$AD$241,24,FALSE))</f>
        <v/>
      </c>
      <c r="DI438" s="7" t="str">
        <f>IF(ISNA(VLOOKUP(DD438,'JOURNÉE 1'!$C$214:$AP$241,35,FALSE)),"",VLOOKUP(DD438,'JOURNÉE 1'!$C$214:$AP$241,35,FALSE))</f>
        <v/>
      </c>
      <c r="DJ438" s="7" t="str">
        <f t="shared" si="114"/>
        <v>44830.16.0080</v>
      </c>
      <c r="DK438" s="7">
        <f t="shared" si="115"/>
        <v>83</v>
      </c>
      <c r="DL438" s="7" t="str">
        <f t="shared" si="116"/>
        <v/>
      </c>
      <c r="DM438" s="468">
        <f t="shared" si="117"/>
        <v>59.9</v>
      </c>
      <c r="DN438" s="7" t="str">
        <f t="shared" si="118"/>
        <v/>
      </c>
      <c r="DO438" s="7"/>
      <c r="DP438" s="7"/>
      <c r="DQ438" s="7"/>
      <c r="DR438" s="11"/>
      <c r="DS438" s="475"/>
      <c r="DT438" s="7"/>
      <c r="DU438" s="7"/>
      <c r="DV438" s="7" t="str">
        <f>IF(DT438="","",IF(DT438=0,"",IF(DT438="AB","",RANK(DT438,$DT$9:$DT$151,1)+COUNTIF($DT$9:DT438,DT438)-1)))</f>
        <v/>
      </c>
      <c r="DW438" s="7"/>
      <c r="DX438" s="7"/>
      <c r="DY438" s="7"/>
      <c r="DZ438" s="7"/>
      <c r="EA438" s="7" t="str">
        <f>IF(DY438="","",IF(DY438=0,"",IF(DY438="AB","",RANK(DY438,$DY$9:$DY$151,1)+COUNTIF($DY$9:DY438,DY438)-1)))</f>
        <v/>
      </c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</row>
    <row r="439" spans="29:163" ht="15.75" customHeight="1" x14ac:dyDescent="0.4"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7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7"/>
      <c r="BI439" s="7"/>
      <c r="BJ439" s="7"/>
      <c r="BK439" s="7"/>
      <c r="BL439" s="11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475" t="str">
        <f>IF('JOURNÉE 1'!C439=0,"",'JOURNÉE 1'!C439)</f>
        <v/>
      </c>
      <c r="BZ439" s="7">
        <v>431</v>
      </c>
      <c r="CA439" s="1445" t="s">
        <v>1841</v>
      </c>
      <c r="CB439" s="1446">
        <v>36</v>
      </c>
      <c r="CC439" s="1447" t="s">
        <v>1844</v>
      </c>
      <c r="CD439" s="17" t="s">
        <v>1006</v>
      </c>
      <c r="CE439" s="882" t="str">
        <f t="shared" si="124"/>
        <v>MAX3</v>
      </c>
      <c r="CF439" s="878" t="s">
        <v>163</v>
      </c>
      <c r="CG439" s="7"/>
      <c r="CH439" s="94"/>
      <c r="CI439" s="1301" t="str">
        <f>IF(ISNA(VLOOKUP(CA439,'JOURNÉE 1'!$C$10:$AC$257,27,FALSE)),"",VLOOKUP(CA439,'JOURNÉE 1'!$C$10:$AC$257,27,FALSE))</f>
        <v/>
      </c>
      <c r="CJ439" s="465" t="str">
        <f>IF(ISNA(VLOOKUP(CA439,'JOURNÉE 2'!$C$10:$V$259,20,FALSE)),"",VLOOKUP(CA439,'JOURNÉE 2'!$C$10:$V$259,20,FALSE))</f>
        <v/>
      </c>
      <c r="CK439" s="1263" t="str">
        <f t="shared" si="113"/>
        <v/>
      </c>
      <c r="CL439" s="1266" t="s">
        <v>2029</v>
      </c>
      <c r="CM439" s="476" t="s">
        <v>2029</v>
      </c>
      <c r="CN439" s="476" t="s">
        <v>2029</v>
      </c>
      <c r="CO439" s="476" t="s">
        <v>2029</v>
      </c>
      <c r="CP439" s="476"/>
      <c r="CQ439" s="476"/>
      <c r="CR439" s="476"/>
      <c r="CS439" s="476"/>
      <c r="CT439" s="476"/>
      <c r="CU439" s="477"/>
      <c r="CV439" s="476"/>
      <c r="CW439" s="1270"/>
      <c r="CX439" s="11"/>
      <c r="CY439" s="1551"/>
      <c r="CZ439" s="7" t="str">
        <f>IF('JOURNÉE 1'!C220="","",'JOURNÉE 1'!C220)</f>
        <v/>
      </c>
      <c r="DA439" s="7" t="str">
        <f t="shared" si="84"/>
        <v/>
      </c>
      <c r="DB439" s="7" t="str">
        <f>IF('JOURNÉE 1'!AC220="","",'JOURNÉE 1'!AC220)</f>
        <v/>
      </c>
      <c r="DC439" s="7" t="str">
        <f>IF('JOURNÉE 1'!AP220=0,"",'JOURNÉE 1'!AP220)</f>
        <v/>
      </c>
      <c r="DD439" s="17" t="str">
        <f>IF(ISNA(VLOOKUP(BY219,'JOURNÉE 2'!$C$214:$AJ$241,1,FALSE)),"",VLOOKUP(BY219,'JOURNÉE 2'!$C$214:$AJ$241,1,FALSE))</f>
        <v/>
      </c>
      <c r="DE439" s="7" t="str" cm="1">
        <f t="array" ref="DE439">IFERROR(INDEX(DD$433:DD$460,SMALL(IF(FREQUENCY(IF(DD$433:DD$488&lt;&gt;"",MATCH(DD$433:DD$488,DD$433:DD$488,0),""),ROW(DD$433:DD$488)-433)&gt;1,ROW(DD$433:DD$488)-433,""),ROW(A7))),"")</f>
        <v/>
      </c>
      <c r="DF439" s="7" t="str">
        <f t="array" ref="DF439">IF(DE439="","",MIN(IF(CZ$433:CZ$488=$DE439,DB$433:DB$488,"")))</f>
        <v/>
      </c>
      <c r="DG439" s="7" t="str">
        <f t="array" ref="DG439">IF(DE439="","",MIN(IF(CZ$433:CZ$488=$DE439,DC$433:DC$488,"")))</f>
        <v/>
      </c>
      <c r="DH439" s="7" t="str">
        <f>IF(ISNA(VLOOKUP(DD439,'JOURNÉE 2'!$C$214:$AD$241,24,FALSE)),"",VLOOKUP(DD439,'JOURNÉE 2'!$C$214:$AD$241,24,FALSE))</f>
        <v/>
      </c>
      <c r="DI439" s="7" t="str">
        <f>IF(ISNA(VLOOKUP(DD439,'JOURNÉE 1'!$C$214:$AP$241,35,FALSE)),"",VLOOKUP(DD439,'JOURNÉE 1'!$C$214:$AP$241,35,FALSE))</f>
        <v/>
      </c>
      <c r="DJ439" s="7" t="str">
        <f t="shared" si="114"/>
        <v/>
      </c>
      <c r="DK439" s="7" t="str">
        <f t="shared" si="115"/>
        <v/>
      </c>
      <c r="DL439" s="7" t="str">
        <f t="shared" si="116"/>
        <v/>
      </c>
      <c r="DM439" s="468" t="str">
        <f t="shared" si="117"/>
        <v/>
      </c>
      <c r="DN439" s="7" t="str">
        <f t="shared" si="118"/>
        <v/>
      </c>
      <c r="DO439" s="7"/>
      <c r="DP439" s="7"/>
      <c r="DQ439" s="7"/>
      <c r="DR439" s="11"/>
      <c r="DS439" s="475"/>
      <c r="DT439" s="7"/>
      <c r="DU439" s="7"/>
      <c r="DV439" s="7" t="str">
        <f>IF(DT439="","",IF(DT439=0,"",IF(DT439="AB","",RANK(DT439,$DT$9:$DT$151,1)+COUNTIF($DT$9:DT439,DT439)-1)))</f>
        <v/>
      </c>
      <c r="DW439" s="7"/>
      <c r="DX439" s="7"/>
      <c r="DY439" s="7"/>
      <c r="DZ439" s="7"/>
      <c r="EA439" s="7" t="str">
        <f>IF(DY439="","",IF(DY439=0,"",IF(DY439="AB","",RANK(DY439,$DY$9:$DY$151,1)+COUNTIF($DY$9:DY439,DY439)-1)))</f>
        <v/>
      </c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</row>
    <row r="440" spans="29:163" ht="15.75" customHeight="1" x14ac:dyDescent="0.4"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7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7"/>
      <c r="BI440" s="7"/>
      <c r="BJ440" s="7"/>
      <c r="BK440" s="7"/>
      <c r="BL440" s="11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475" t="str">
        <f>IF('JOURNÉE 1'!C440=0,"",'JOURNÉE 1'!C440)</f>
        <v/>
      </c>
      <c r="BZ440" s="7">
        <v>432</v>
      </c>
      <c r="CA440" s="1445" t="s">
        <v>1845</v>
      </c>
      <c r="CB440" s="1446">
        <v>36</v>
      </c>
      <c r="CC440" s="1447" t="s">
        <v>1846</v>
      </c>
      <c r="CD440" s="17" t="s">
        <v>1006</v>
      </c>
      <c r="CE440" s="882" t="str">
        <f t="shared" si="124"/>
        <v>MAX3</v>
      </c>
      <c r="CF440" s="878" t="s">
        <v>1053</v>
      </c>
      <c r="CG440" s="7"/>
      <c r="CH440" s="94"/>
      <c r="CI440" s="1301" t="str">
        <f>IF(ISNA(VLOOKUP(CA440,'JOURNÉE 1'!$C$10:$AC$257,27,FALSE)),"",VLOOKUP(CA440,'JOURNÉE 1'!$C$10:$AC$257,27,FALSE))</f>
        <v/>
      </c>
      <c r="CJ440" s="465" t="str">
        <f>IF(ISNA(VLOOKUP(CA440,'JOURNÉE 2'!$C$10:$V$259,20,FALSE)),"",VLOOKUP(CA440,'JOURNÉE 2'!$C$10:$V$259,20,FALSE))</f>
        <v/>
      </c>
      <c r="CK440" s="1263" t="str">
        <f t="shared" si="113"/>
        <v/>
      </c>
      <c r="CL440" s="1266" t="s">
        <v>2029</v>
      </c>
      <c r="CM440" s="476" t="s">
        <v>2029</v>
      </c>
      <c r="CN440" s="476" t="s">
        <v>2029</v>
      </c>
      <c r="CO440" s="476" t="s">
        <v>2029</v>
      </c>
      <c r="CP440" s="476"/>
      <c r="CQ440" s="476"/>
      <c r="CR440" s="476"/>
      <c r="CS440" s="476"/>
      <c r="CT440" s="476"/>
      <c r="CU440" s="477"/>
      <c r="CV440" s="476"/>
      <c r="CW440" s="1270"/>
      <c r="CX440" s="11"/>
      <c r="CY440" s="1551"/>
      <c r="CZ440" s="7" t="str">
        <f>IF('JOURNÉE 1'!C221="","",'JOURNÉE 1'!C221)</f>
        <v/>
      </c>
      <c r="DA440" s="7" t="str">
        <f t="shared" si="84"/>
        <v/>
      </c>
      <c r="DB440" s="7" t="str">
        <f>IF('JOURNÉE 1'!AC221="","",'JOURNÉE 1'!AC221)</f>
        <v/>
      </c>
      <c r="DC440" s="7" t="str">
        <f>IF('JOURNÉE 1'!AP221=0,"",'JOURNÉE 1'!AP221)</f>
        <v/>
      </c>
      <c r="DD440" s="17" t="str">
        <f>IF(ISNA(VLOOKUP(BY220,'JOURNÉE 2'!$C$214:$AJ$241,1,FALSE)),"",VLOOKUP(BY220,'JOURNÉE 2'!$C$214:$AJ$241,1,FALSE))</f>
        <v/>
      </c>
      <c r="DE440" s="7" t="str" cm="1">
        <f t="array" ref="DE440">IFERROR(INDEX(DD$433:DD$460,SMALL(IF(FREQUENCY(IF(DD$433:DD$488&lt;&gt;"",MATCH(DD$433:DD$488,DD$433:DD$488,0),""),ROW(DD$433:DD$488)-433)&gt;1,ROW(DD$433:DD$488)-433,""),ROW(A8))),"")</f>
        <v/>
      </c>
      <c r="DF440" s="7" t="str">
        <f t="array" ref="DF440">IF(DE440="","",MIN(IF(CZ$433:CZ$488=$DE440,DB$433:DB$488,"")))</f>
        <v/>
      </c>
      <c r="DG440" s="7" t="str">
        <f t="array" ref="DG440">IF(DE440="","",MIN(IF(CZ$433:CZ$488=$DE440,DC$433:DC$488,"")))</f>
        <v/>
      </c>
      <c r="DH440" s="7" t="str">
        <f>IF(ISNA(VLOOKUP(DD440,'JOURNÉE 2'!$C$214:$AD$241,24,FALSE)),"",VLOOKUP(DD440,'JOURNÉE 2'!$C$214:$AD$241,24,FALSE))</f>
        <v/>
      </c>
      <c r="DI440" s="7" t="str">
        <f>IF(ISNA(VLOOKUP(DD440,'JOURNÉE 1'!$C$214:$AP$241,35,FALSE)),"",VLOOKUP(DD440,'JOURNÉE 1'!$C$214:$AP$241,35,FALSE))</f>
        <v/>
      </c>
      <c r="DJ440" s="7" t="str">
        <f t="shared" si="114"/>
        <v/>
      </c>
      <c r="DK440" s="7" t="str">
        <f t="shared" si="115"/>
        <v/>
      </c>
      <c r="DL440" s="7" t="str">
        <f t="shared" si="116"/>
        <v/>
      </c>
      <c r="DM440" s="468" t="str">
        <f t="shared" si="117"/>
        <v/>
      </c>
      <c r="DN440" s="7" t="str">
        <f t="shared" si="118"/>
        <v/>
      </c>
      <c r="DO440" s="7"/>
      <c r="DP440" s="7"/>
      <c r="DQ440" s="7"/>
      <c r="DR440" s="11"/>
      <c r="DS440" s="475"/>
      <c r="DT440" s="7"/>
      <c r="DU440" s="7"/>
      <c r="DV440" s="7" t="str">
        <f>IF(DT440="","",IF(DT440=0,"",IF(DT440="AB","",RANK(DT440,$DT$9:$DT$151,1)+COUNTIF($DT$9:DT440,DT440)-1)))</f>
        <v/>
      </c>
      <c r="DW440" s="7"/>
      <c r="DX440" s="7"/>
      <c r="DY440" s="7"/>
      <c r="DZ440" s="7"/>
      <c r="EA440" s="7" t="str">
        <f>IF(DY440="","",IF(DY440=0,"",IF(DY440="AB","",RANK(DY440,$DY$9:$DY$151,1)+COUNTIF($DY$9:DY440,DY440)-1)))</f>
        <v/>
      </c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</row>
    <row r="441" spans="29:163" ht="15.75" customHeight="1" x14ac:dyDescent="0.4"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7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7"/>
      <c r="BI441" s="7"/>
      <c r="BJ441" s="7"/>
      <c r="BK441" s="7"/>
      <c r="BL441" s="11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475" t="str">
        <f>IF('JOURNÉE 1'!C441=0,"",'JOURNÉE 1'!C441)</f>
        <v/>
      </c>
      <c r="BZ441" s="7">
        <v>433</v>
      </c>
      <c r="CA441" s="1445" t="s">
        <v>1055</v>
      </c>
      <c r="CB441" s="1446">
        <v>17.2</v>
      </c>
      <c r="CC441" s="1447" t="s">
        <v>1056</v>
      </c>
      <c r="CD441" s="17" t="s">
        <v>1006</v>
      </c>
      <c r="CE441" s="882" t="str">
        <f t="shared" si="124"/>
        <v>MAX2</v>
      </c>
      <c r="CF441" s="878" t="s">
        <v>1055</v>
      </c>
      <c r="CG441" s="7"/>
      <c r="CH441" s="94"/>
      <c r="CI441" s="1301" t="str">
        <f>IF(ISNA(VLOOKUP(CA441,'JOURNÉE 1'!$C$10:$AC$257,27,FALSE)),"",VLOOKUP(CA441,'JOURNÉE 1'!$C$10:$AC$257,27,FALSE))</f>
        <v/>
      </c>
      <c r="CJ441" s="465" t="str">
        <f>IF(ISNA(VLOOKUP(CA441,'JOURNÉE 2'!$C$10:$V$259,20,FALSE)),"",VLOOKUP(CA441,'JOURNÉE 2'!$C$10:$V$259,20,FALSE))</f>
        <v/>
      </c>
      <c r="CK441" s="1263" t="str">
        <f t="shared" si="113"/>
        <v/>
      </c>
      <c r="CL441" s="1266" t="s">
        <v>2029</v>
      </c>
      <c r="CM441" s="476" t="s">
        <v>2029</v>
      </c>
      <c r="CN441" s="476" t="s">
        <v>2029</v>
      </c>
      <c r="CO441" s="476" t="s">
        <v>2029</v>
      </c>
      <c r="CP441" s="476"/>
      <c r="CQ441" s="476"/>
      <c r="CR441" s="476"/>
      <c r="CS441" s="476"/>
      <c r="CT441" s="476"/>
      <c r="CU441" s="477"/>
      <c r="CV441" s="476"/>
      <c r="CW441" s="1270"/>
      <c r="CX441" s="11"/>
      <c r="CY441" s="1551"/>
      <c r="CZ441" s="7" t="str">
        <f>IF('JOURNÉE 1'!C222="","",'JOURNÉE 1'!C222)</f>
        <v/>
      </c>
      <c r="DA441" s="7" t="str">
        <f t="shared" si="84"/>
        <v/>
      </c>
      <c r="DB441" s="7" t="str">
        <f>IF('JOURNÉE 1'!AC222="","",'JOURNÉE 1'!AC222)</f>
        <v/>
      </c>
      <c r="DC441" s="7" t="str">
        <f>IF('JOURNÉE 1'!AP222=0,"",'JOURNÉE 1'!AP222)</f>
        <v/>
      </c>
      <c r="DD441" s="17" t="str">
        <f>IF(ISNA(VLOOKUP(BY221,'JOURNÉE 2'!$C$214:$AJ$241,1,FALSE)),"",VLOOKUP(BY221,'JOURNÉE 2'!$C$214:$AJ$241,1,FALSE))</f>
        <v/>
      </c>
      <c r="DE441" s="7" t="str" cm="1">
        <f t="array" ref="DE441">IFERROR(INDEX(DD$433:DD$460,SMALL(IF(FREQUENCY(IF(DD$433:DD$488&lt;&gt;"",MATCH(DD$433:DD$488,DD$433:DD$488,0),""),ROW(DD$433:DD$488)-433)&gt;1,ROW(DD$433:DD$488)-433,""),ROW(A9))),"")</f>
        <v/>
      </c>
      <c r="DF441" s="7" t="str">
        <f t="array" ref="DF441">IF(DE441="","",MIN(IF(CZ$433:CZ$488=$DE441,DB$433:DB$488,"")))</f>
        <v/>
      </c>
      <c r="DG441" s="7" t="str">
        <f t="array" ref="DG441">IF(DE441="","",MIN(IF(CZ$433:CZ$488=$DE441,DC$433:DC$488,"")))</f>
        <v/>
      </c>
      <c r="DH441" s="7" t="str">
        <f>IF(ISNA(VLOOKUP(DD441,'JOURNÉE 2'!$C$214:$AD$241,24,FALSE)),"",VLOOKUP(DD441,'JOURNÉE 2'!$C$214:$AD$241,24,FALSE))</f>
        <v/>
      </c>
      <c r="DI441" s="7" t="str">
        <f>IF(ISNA(VLOOKUP(DD441,'JOURNÉE 1'!$C$214:$AP$241,35,FALSE)),"",VLOOKUP(DD441,'JOURNÉE 1'!$C$214:$AP$241,35,FALSE))</f>
        <v/>
      </c>
      <c r="DJ441" s="7" t="str">
        <f t="shared" si="114"/>
        <v/>
      </c>
      <c r="DK441" s="7" t="str">
        <f t="shared" si="115"/>
        <v/>
      </c>
      <c r="DL441" s="7" t="str">
        <f t="shared" si="116"/>
        <v/>
      </c>
      <c r="DM441" s="468" t="str">
        <f t="shared" si="117"/>
        <v/>
      </c>
      <c r="DN441" s="7" t="str">
        <f t="shared" si="118"/>
        <v/>
      </c>
      <c r="DO441" s="7"/>
      <c r="DP441" s="7"/>
      <c r="DQ441" s="7"/>
      <c r="DR441" s="11"/>
      <c r="DS441" s="475"/>
      <c r="DT441" s="7"/>
      <c r="DU441" s="7"/>
      <c r="DV441" s="7" t="str">
        <f>IF(DT441="","",IF(DT441=0,"",IF(DT441="AB","",RANK(DT441,$DT$9:$DT$151,1)+COUNTIF($DT$9:DT441,DT441)-1)))</f>
        <v/>
      </c>
      <c r="DW441" s="7"/>
      <c r="DX441" s="7"/>
      <c r="DY441" s="7"/>
      <c r="DZ441" s="7"/>
      <c r="EA441" s="7" t="str">
        <f>IF(DY441="","",IF(DY441=0,"",IF(DY441="AB","",RANK(DY441,$DY$9:$DY$151,1)+COUNTIF($DY$9:DY441,DY441)-1)))</f>
        <v/>
      </c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</row>
    <row r="442" spans="29:163" ht="15.75" customHeight="1" x14ac:dyDescent="0.4"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7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7"/>
      <c r="BI442" s="7"/>
      <c r="BJ442" s="7"/>
      <c r="BK442" s="7"/>
      <c r="BL442" s="11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475" t="str">
        <f>IF('JOURNÉE 1'!C442=0,"",'JOURNÉE 1'!C442)</f>
        <v/>
      </c>
      <c r="BZ442" s="7">
        <v>434</v>
      </c>
      <c r="CA442" s="1449" t="s">
        <v>1296</v>
      </c>
      <c r="CB442" s="1446">
        <v>9.5</v>
      </c>
      <c r="CC442" s="1447" t="s">
        <v>1299</v>
      </c>
      <c r="CD442" s="880" t="s">
        <v>1006</v>
      </c>
      <c r="CE442" s="882" t="str">
        <f t="shared" si="124"/>
        <v>MAX1</v>
      </c>
      <c r="CF442" s="878" t="s">
        <v>1296</v>
      </c>
      <c r="CG442" s="7"/>
      <c r="CH442" s="94"/>
      <c r="CI442" s="1301" t="str">
        <f>IF(ISNA(VLOOKUP(CA442,'JOURNÉE 1'!$C$10:$AC$257,27,FALSE)),"",VLOOKUP(CA442,'JOURNÉE 1'!$C$10:$AC$257,27,FALSE))</f>
        <v/>
      </c>
      <c r="CJ442" s="465" t="str">
        <f>IF(ISNA(VLOOKUP(CA442,'JOURNÉE 2'!$C$10:$V$259,20,FALSE)),"",VLOOKUP(CA442,'JOURNÉE 2'!$C$10:$V$259,20,FALSE))</f>
        <v/>
      </c>
      <c r="CK442" s="1263" t="str">
        <f t="shared" si="113"/>
        <v/>
      </c>
      <c r="CL442" s="1266" t="s">
        <v>2029</v>
      </c>
      <c r="CM442" s="476" t="s">
        <v>2029</v>
      </c>
      <c r="CN442" s="476" t="s">
        <v>2029</v>
      </c>
      <c r="CO442" s="476" t="s">
        <v>2029</v>
      </c>
      <c r="CP442" s="476"/>
      <c r="CQ442" s="476"/>
      <c r="CR442" s="476"/>
      <c r="CS442" s="476"/>
      <c r="CT442" s="476"/>
      <c r="CU442" s="477"/>
      <c r="CV442" s="476"/>
      <c r="CW442" s="1270"/>
      <c r="CX442" s="11"/>
      <c r="CY442" s="1551"/>
      <c r="CZ442" s="7" t="str">
        <f>IF('JOURNÉE 1'!C223="","",'JOURNÉE 1'!C223)</f>
        <v/>
      </c>
      <c r="DA442" s="7" t="str">
        <f t="shared" si="84"/>
        <v/>
      </c>
      <c r="DB442" s="7" t="str">
        <f>IF('JOURNÉE 1'!AC223="","",'JOURNÉE 1'!AC223)</f>
        <v/>
      </c>
      <c r="DC442" s="7" t="str">
        <f>IF('JOURNÉE 1'!AP223=0,"",'JOURNÉE 1'!AP223)</f>
        <v/>
      </c>
      <c r="DD442" s="17" t="str">
        <f>IF(ISNA(VLOOKUP(BY222,'JOURNÉE 2'!$C$214:$AJ$241,1,FALSE)),"",VLOOKUP(BY222,'JOURNÉE 2'!$C$214:$AJ$241,1,FALSE))</f>
        <v/>
      </c>
      <c r="DE442" s="7" t="str" cm="1">
        <f t="array" ref="DE442">IFERROR(INDEX(DD$433:DD$460,SMALL(IF(FREQUENCY(IF(DD$433:DD$488&lt;&gt;"",MATCH(DD$433:DD$488,DD$433:DD$488,0),""),ROW(DD$433:DD$488)-433)&gt;1,ROW(DD$433:DD$488)-433,""),ROW(A10))),"")</f>
        <v/>
      </c>
      <c r="DF442" s="7" t="str">
        <f t="array" ref="DF442">IF(DE442="","",MIN(IF(CZ$433:CZ$488=$DE442,DB$433:DB$488,"")))</f>
        <v/>
      </c>
      <c r="DG442" s="7" t="str">
        <f t="array" ref="DG442">IF(DE442="","",MIN(IF(CZ$433:CZ$488=$DE442,DC$433:DC$488,"")))</f>
        <v/>
      </c>
      <c r="DH442" s="7" t="str">
        <f>IF(ISNA(VLOOKUP(DD442,'JOURNÉE 2'!$C$214:$AD$241,24,FALSE)),"",VLOOKUP(DD442,'JOURNÉE 2'!$C$214:$AD$241,24,FALSE))</f>
        <v/>
      </c>
      <c r="DI442" s="7" t="str">
        <f>IF(ISNA(VLOOKUP(DD442,'JOURNÉE 1'!$C$214:$AP$241,35,FALSE)),"",VLOOKUP(DD442,'JOURNÉE 1'!$C$214:$AP$241,35,FALSE))</f>
        <v/>
      </c>
      <c r="DJ442" s="7" t="str">
        <f t="shared" si="114"/>
        <v/>
      </c>
      <c r="DK442" s="7" t="str">
        <f t="shared" si="115"/>
        <v/>
      </c>
      <c r="DL442" s="7" t="str">
        <f t="shared" si="116"/>
        <v/>
      </c>
      <c r="DM442" s="468" t="str">
        <f t="shared" si="117"/>
        <v/>
      </c>
      <c r="DN442" s="7" t="str">
        <f t="shared" si="118"/>
        <v/>
      </c>
      <c r="DO442" s="7"/>
      <c r="DP442" s="7"/>
      <c r="DQ442" s="7"/>
      <c r="DR442" s="11"/>
      <c r="DS442" s="475"/>
      <c r="DT442" s="7"/>
      <c r="DU442" s="7"/>
      <c r="DV442" s="7" t="str">
        <f>IF(DT442="","",IF(DT442=0,"",IF(DT442="AB","",RANK(DT442,$DT$9:$DT$151,1)+COUNTIF($DT$9:DT442,DT442)-1)))</f>
        <v/>
      </c>
      <c r="DW442" s="7"/>
      <c r="DX442" s="7"/>
      <c r="DY442" s="7"/>
      <c r="DZ442" s="7"/>
      <c r="EA442" s="7" t="str">
        <f>IF(DY442="","",IF(DY442=0,"",IF(DY442="AB","",RANK(DY442,$DY$9:$DY$151,1)+COUNTIF($DY$9:DY442,DY442)-1)))</f>
        <v/>
      </c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</row>
    <row r="443" spans="29:163" ht="15.75" customHeight="1" x14ac:dyDescent="0.4"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7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7"/>
      <c r="BI443" s="7"/>
      <c r="BJ443" s="7"/>
      <c r="BK443" s="7"/>
      <c r="BL443" s="11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475" t="str">
        <f>IF('JOURNÉE 1'!C443=0,"",'JOURNÉE 1'!C443)</f>
        <v/>
      </c>
      <c r="BZ443" s="7">
        <v>435</v>
      </c>
      <c r="CA443" s="1445" t="s">
        <v>1057</v>
      </c>
      <c r="CB443" s="1446">
        <v>5.8</v>
      </c>
      <c r="CC443" s="1447" t="s">
        <v>1058</v>
      </c>
      <c r="CD443" s="880" t="s">
        <v>1006</v>
      </c>
      <c r="CE443" s="882" t="str">
        <f t="shared" si="124"/>
        <v>MAX1</v>
      </c>
      <c r="CF443" s="878" t="s">
        <v>1057</v>
      </c>
      <c r="CG443" s="7"/>
      <c r="CH443" s="94"/>
      <c r="CI443" s="1301" t="str">
        <f>IF(ISNA(VLOOKUP(CA443,'JOURNÉE 1'!$C$10:$AC$257,27,FALSE)),"",VLOOKUP(CA443,'JOURNÉE 1'!$C$10:$AC$257,27,FALSE))</f>
        <v/>
      </c>
      <c r="CJ443" s="465" t="str">
        <f>IF(ISNA(VLOOKUP(CA443,'JOURNÉE 2'!$C$10:$V$259,20,FALSE)),"",VLOOKUP(CA443,'JOURNÉE 2'!$C$10:$V$259,20,FALSE))</f>
        <v/>
      </c>
      <c r="CK443" s="1263" t="str">
        <f t="shared" si="113"/>
        <v/>
      </c>
      <c r="CL443" s="1266" t="s">
        <v>2029</v>
      </c>
      <c r="CM443" s="476" t="s">
        <v>2029</v>
      </c>
      <c r="CN443" s="476" t="s">
        <v>2029</v>
      </c>
      <c r="CO443" s="476" t="s">
        <v>2029</v>
      </c>
      <c r="CP443" s="476"/>
      <c r="CQ443" s="476"/>
      <c r="CR443" s="476"/>
      <c r="CS443" s="476"/>
      <c r="CT443" s="476"/>
      <c r="CU443" s="477"/>
      <c r="CV443" s="476"/>
      <c r="CW443" s="1270"/>
      <c r="CX443" s="11"/>
      <c r="CY443" s="1551"/>
      <c r="CZ443" s="7" t="str">
        <f>IF('JOURNÉE 1'!C224="","",'JOURNÉE 1'!C224)</f>
        <v/>
      </c>
      <c r="DA443" s="7" t="str">
        <f t="shared" si="84"/>
        <v/>
      </c>
      <c r="DB443" s="7" t="str">
        <f>IF('JOURNÉE 1'!AC224="","",'JOURNÉE 1'!AC224)</f>
        <v/>
      </c>
      <c r="DC443" s="7" t="str">
        <f>IF('JOURNÉE 1'!AP224=0,"",'JOURNÉE 1'!AP224)</f>
        <v/>
      </c>
      <c r="DD443" s="17" t="str">
        <f>IF(ISNA(VLOOKUP(BY223,'JOURNÉE 2'!$C$214:$AJ$241,1,FALSE)),"",VLOOKUP(BY223,'JOURNÉE 2'!$C$214:$AJ$241,1,FALSE))</f>
        <v/>
      </c>
      <c r="DE443" s="7" t="str" cm="1">
        <f t="array" ref="DE443">IFERROR(INDEX(DD$433:DD$460,SMALL(IF(FREQUENCY(IF(DD$433:DD$488&lt;&gt;"",MATCH(DD$433:DD$488,DD$433:DD$488,0),""),ROW(DD$433:DD$488)-433)&gt;1,ROW(DD$433:DD$488)-433,""),ROW(A11))),"")</f>
        <v/>
      </c>
      <c r="DF443" s="7" t="str">
        <f t="array" ref="DF443">IF(DE443="","",MIN(IF(CZ$433:CZ$488=$DE443,DB$433:DB$488,"")))</f>
        <v/>
      </c>
      <c r="DG443" s="7" t="str">
        <f t="array" ref="DG443">IF(DE443="","",MIN(IF(CZ$433:CZ$488=$DE443,DC$433:DC$488,"")))</f>
        <v/>
      </c>
      <c r="DH443" s="7" t="str">
        <f>IF(ISNA(VLOOKUP(DD443,'JOURNÉE 2'!$C$214:$AD$241,24,FALSE)),"",VLOOKUP(DD443,'JOURNÉE 2'!$C$214:$AD$241,24,FALSE))</f>
        <v/>
      </c>
      <c r="DI443" s="7" t="str">
        <f>IF(ISNA(VLOOKUP(DD443,'JOURNÉE 1'!$C$214:$AP$241,35,FALSE)),"",VLOOKUP(DD443,'JOURNÉE 1'!$C$214:$AP$241,35,FALSE))</f>
        <v/>
      </c>
      <c r="DJ443" s="7" t="str">
        <f t="shared" si="114"/>
        <v/>
      </c>
      <c r="DK443" s="7" t="str">
        <f t="shared" si="115"/>
        <v/>
      </c>
      <c r="DL443" s="7" t="str">
        <f t="shared" si="116"/>
        <v/>
      </c>
      <c r="DM443" s="468" t="str">
        <f t="shared" si="117"/>
        <v/>
      </c>
      <c r="DN443" s="7" t="str">
        <f t="shared" si="118"/>
        <v/>
      </c>
      <c r="DO443" s="7"/>
      <c r="DP443" s="7"/>
      <c r="DQ443" s="7"/>
      <c r="DR443" s="11"/>
      <c r="DS443" s="475"/>
      <c r="DT443" s="7"/>
      <c r="DU443" s="7"/>
      <c r="DV443" s="7" t="str">
        <f>IF(DT443="","",IF(DT443=0,"",IF(DT443="AB","",RANK(DT443,$DT$9:$DT$151,1)+COUNTIF($DT$9:DT443,DT443)-1)))</f>
        <v/>
      </c>
      <c r="DW443" s="7"/>
      <c r="DX443" s="7"/>
      <c r="DY443" s="7"/>
      <c r="DZ443" s="7"/>
      <c r="EA443" s="7" t="str">
        <f>IF(DY443="","",IF(DY443=0,"",IF(DY443="AB","",RANK(DY443,$DY$9:$DY$151,1)+COUNTIF($DY$9:DY443,DY443)-1)))</f>
        <v/>
      </c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</row>
    <row r="444" spans="29:163" ht="15.75" customHeight="1" x14ac:dyDescent="0.4"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7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7"/>
      <c r="BI444" s="7"/>
      <c r="BJ444" s="7"/>
      <c r="BK444" s="7"/>
      <c r="BL444" s="11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475" t="str">
        <f>IF('JOURNÉE 1'!C444=0,"",'JOURNÉE 1'!C444)</f>
        <v/>
      </c>
      <c r="BZ444" s="7">
        <v>436</v>
      </c>
      <c r="CA444" s="1450" t="s">
        <v>1848</v>
      </c>
      <c r="CB444" s="1446">
        <v>36</v>
      </c>
      <c r="CC444" s="1447" t="s">
        <v>1920</v>
      </c>
      <c r="CD444" s="880" t="s">
        <v>1006</v>
      </c>
      <c r="CE444" s="882" t="str">
        <f t="shared" si="124"/>
        <v>MAX3</v>
      </c>
      <c r="CF444" s="878" t="s">
        <v>1059</v>
      </c>
      <c r="CG444" s="7"/>
      <c r="CH444" s="94"/>
      <c r="CI444" s="1301" t="str">
        <f>IF(ISNA(VLOOKUP(CA444,'JOURNÉE 1'!$C$10:$AC$257,27,FALSE)),"",VLOOKUP(CA444,'JOURNÉE 1'!$C$10:$AC$257,27,FALSE))</f>
        <v/>
      </c>
      <c r="CJ444" s="465" t="str">
        <f>IF(ISNA(VLOOKUP(CA444,'JOURNÉE 2'!$C$10:$V$259,20,FALSE)),"",VLOOKUP(CA444,'JOURNÉE 2'!$C$10:$V$259,20,FALSE))</f>
        <v/>
      </c>
      <c r="CK444" s="1263" t="str">
        <f t="shared" si="113"/>
        <v/>
      </c>
      <c r="CL444" s="1266" t="s">
        <v>2029</v>
      </c>
      <c r="CM444" s="476" t="s">
        <v>2029</v>
      </c>
      <c r="CN444" s="476" t="s">
        <v>2029</v>
      </c>
      <c r="CO444" s="476" t="s">
        <v>2029</v>
      </c>
      <c r="CP444" s="476"/>
      <c r="CQ444" s="476"/>
      <c r="CR444" s="476"/>
      <c r="CS444" s="476"/>
      <c r="CT444" s="476"/>
      <c r="CU444" s="477"/>
      <c r="CV444" s="476"/>
      <c r="CW444" s="1270"/>
      <c r="CX444" s="11"/>
      <c r="CY444" s="1551"/>
      <c r="CZ444" s="7" t="str">
        <f>IF('JOURNÉE 1'!C225="","",'JOURNÉE 1'!C225)</f>
        <v/>
      </c>
      <c r="DA444" s="7" t="str">
        <f t="shared" si="84"/>
        <v/>
      </c>
      <c r="DB444" s="7" t="str">
        <f>IF('JOURNÉE 1'!AC225="","",'JOURNÉE 1'!AC225)</f>
        <v/>
      </c>
      <c r="DC444" s="7" t="str">
        <f>IF('JOURNÉE 1'!AP225=0,"",'JOURNÉE 1'!AP225)</f>
        <v/>
      </c>
      <c r="DD444" s="17" t="str">
        <f>IF(ISNA(VLOOKUP(BY224,'JOURNÉE 2'!$C$214:$AJ$241,1,FALSE)),"",VLOOKUP(BY224,'JOURNÉE 2'!$C$214:$AJ$241,1,FALSE))</f>
        <v/>
      </c>
      <c r="DE444" s="7" t="str" cm="1">
        <f t="array" ref="DE444">IFERROR(INDEX(DD$433:DD$460,SMALL(IF(FREQUENCY(IF(DD$433:DD$488&lt;&gt;"",MATCH(DD$433:DD$488,DD$433:DD$488,0),""),ROW(DD$433:DD$488)-433)&gt;1,ROW(DD$433:DD$488)-433,""),ROW(A12))),"")</f>
        <v/>
      </c>
      <c r="DF444" s="7" t="str">
        <f t="array" ref="DF444">IF(DE444="","",MIN(IF(CZ$433:CZ$488=$DE444,DB$433:DB$488,"")))</f>
        <v/>
      </c>
      <c r="DG444" s="7" t="str">
        <f t="array" ref="DG444">IF(DE444="","",MIN(IF(CZ$433:CZ$488=$DE444,DC$433:DC$488,"")))</f>
        <v/>
      </c>
      <c r="DH444" s="7" t="str">
        <f>IF(ISNA(VLOOKUP(DD444,'JOURNÉE 2'!$C$214:$AD$241,24,FALSE)),"",VLOOKUP(DD444,'JOURNÉE 2'!$C$214:$AD$241,24,FALSE))</f>
        <v/>
      </c>
      <c r="DI444" s="7" t="str">
        <f>IF(ISNA(VLOOKUP(DD444,'JOURNÉE 1'!$C$214:$AP$241,35,FALSE)),"",VLOOKUP(DD444,'JOURNÉE 1'!$C$214:$AP$241,35,FALSE))</f>
        <v/>
      </c>
      <c r="DJ444" s="7" t="str">
        <f t="shared" si="114"/>
        <v/>
      </c>
      <c r="DK444" s="7" t="str">
        <f t="shared" si="115"/>
        <v/>
      </c>
      <c r="DL444" s="7" t="str">
        <f t="shared" si="116"/>
        <v/>
      </c>
      <c r="DM444" s="468" t="str">
        <f t="shared" si="117"/>
        <v/>
      </c>
      <c r="DN444" s="7" t="str">
        <f t="shared" si="118"/>
        <v/>
      </c>
      <c r="DO444" s="7"/>
      <c r="DP444" s="7"/>
      <c r="DQ444" s="7"/>
      <c r="DR444" s="11"/>
      <c r="DS444" s="475"/>
      <c r="DT444" s="7"/>
      <c r="DU444" s="7"/>
      <c r="DV444" s="7" t="str">
        <f>IF(DT444="","",IF(DT444=0,"",IF(DT444="AB","",RANK(DT444,$DT$9:$DT$151,1)+COUNTIF($DT$9:DT444,DT444)-1)))</f>
        <v/>
      </c>
      <c r="DW444" s="7"/>
      <c r="DX444" s="7"/>
      <c r="DY444" s="7"/>
      <c r="DZ444" s="7"/>
      <c r="EA444" s="7" t="str">
        <f>IF(DY444="","",IF(DY444=0,"",IF(DY444="AB","",RANK(DY444,$DY$9:$DY$151,1)+COUNTIF($DY$9:DY444,DY444)-1)))</f>
        <v/>
      </c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</row>
    <row r="445" spans="29:163" ht="15.75" customHeight="1" x14ac:dyDescent="0.4"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7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7"/>
      <c r="BI445" s="7"/>
      <c r="BJ445" s="7"/>
      <c r="BK445" s="7"/>
      <c r="BL445" s="11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475" t="str">
        <f>IF('JOURNÉE 1'!C445=0,"",'JOURNÉE 1'!C445)</f>
        <v/>
      </c>
      <c r="BZ445" s="7">
        <v>437</v>
      </c>
      <c r="CA445" s="1445" t="s">
        <v>1059</v>
      </c>
      <c r="CB445" s="1446">
        <v>22.6</v>
      </c>
      <c r="CC445" s="1447" t="s">
        <v>1060</v>
      </c>
      <c r="CD445" s="880" t="s">
        <v>1006</v>
      </c>
      <c r="CE445" s="882" t="str">
        <f t="shared" si="124"/>
        <v>MAX2</v>
      </c>
      <c r="CF445" s="878" t="s">
        <v>1297</v>
      </c>
      <c r="CG445" s="7"/>
      <c r="CH445" s="94"/>
      <c r="CI445" s="1301">
        <f>IF(ISNA(VLOOKUP(CA445,'JOURNÉE 1'!$C$10:$AC$257,27,FALSE)),"",VLOOKUP(CA445,'JOURNÉE 1'!$C$10:$AC$257,27,FALSE))</f>
        <v>90</v>
      </c>
      <c r="CJ445" s="465" t="str">
        <f>IF(ISNA(VLOOKUP(CA445,'JOURNÉE 2'!$C$10:$V$259,20,FALSE)),"",VLOOKUP(CA445,'JOURNÉE 2'!$C$10:$V$259,20,FALSE))</f>
        <v/>
      </c>
      <c r="CK445" s="1263">
        <f t="shared" si="113"/>
        <v>90</v>
      </c>
      <c r="CL445" s="1266">
        <v>83</v>
      </c>
      <c r="CM445" s="476">
        <v>88</v>
      </c>
      <c r="CN445" s="476" t="s">
        <v>2029</v>
      </c>
      <c r="CO445" s="476">
        <v>90</v>
      </c>
      <c r="CP445" s="476"/>
      <c r="CQ445" s="476"/>
      <c r="CR445" s="476"/>
      <c r="CS445" s="476"/>
      <c r="CT445" s="476"/>
      <c r="CU445" s="477"/>
      <c r="CV445" s="476"/>
      <c r="CW445" s="1270"/>
      <c r="CX445" s="11"/>
      <c r="CY445" s="1551"/>
      <c r="CZ445" s="7" t="str">
        <f>IF('JOURNÉE 1'!C226="","",'JOURNÉE 1'!C226)</f>
        <v/>
      </c>
      <c r="DA445" s="7" t="str">
        <f t="shared" si="84"/>
        <v/>
      </c>
      <c r="DB445" s="7" t="str">
        <f>IF('JOURNÉE 1'!AC226="","",'JOURNÉE 1'!AC226)</f>
        <v/>
      </c>
      <c r="DC445" s="7" t="str">
        <f>IF('JOURNÉE 1'!AP226=0,"",'JOURNÉE 1'!AP226)</f>
        <v/>
      </c>
      <c r="DD445" s="17" t="str">
        <f>IF(ISNA(VLOOKUP(BY225,'JOURNÉE 2'!$C$214:$AJ$241,1,FALSE)),"",VLOOKUP(BY225,'JOURNÉE 2'!$C$214:$AJ$241,1,FALSE))</f>
        <v/>
      </c>
      <c r="DE445" s="7" t="str" cm="1">
        <f t="array" ref="DE445">IFERROR(INDEX(DD$433:DD$460,SMALL(IF(FREQUENCY(IF(DD$433:DD$488&lt;&gt;"",MATCH(DD$433:DD$488,DD$433:DD$488,0),""),ROW(DD$433:DD$488)-433)&gt;1,ROW(DD$433:DD$488)-433,""),ROW(A13))),"")</f>
        <v/>
      </c>
      <c r="DF445" s="7" t="str">
        <f t="array" ref="DF445">IF(DE445="","",MIN(IF(CZ$433:CZ$488=$DE445,DB$433:DB$488,"")))</f>
        <v/>
      </c>
      <c r="DG445" s="7" t="str">
        <f t="array" ref="DG445">IF(DE445="","",MIN(IF(CZ$433:CZ$488=$DE445,DC$433:DC$488,"")))</f>
        <v/>
      </c>
      <c r="DH445" s="7" t="str">
        <f>IF(ISNA(VLOOKUP(DD445,'JOURNÉE 2'!$C$214:$AD$241,24,FALSE)),"",VLOOKUP(DD445,'JOURNÉE 2'!$C$214:$AD$241,24,FALSE))</f>
        <v/>
      </c>
      <c r="DI445" s="7" t="str">
        <f>IF(ISNA(VLOOKUP(DD445,'JOURNÉE 1'!$C$214:$AP$241,35,FALSE)),"",VLOOKUP(DD445,'JOURNÉE 1'!$C$214:$AP$241,35,FALSE))</f>
        <v/>
      </c>
      <c r="DJ445" s="7" t="str">
        <f t="shared" si="114"/>
        <v/>
      </c>
      <c r="DK445" s="7" t="str">
        <f t="shared" si="115"/>
        <v/>
      </c>
      <c r="DL445" s="7" t="str">
        <f t="shared" si="116"/>
        <v/>
      </c>
      <c r="DM445" s="468" t="str">
        <f t="shared" si="117"/>
        <v/>
      </c>
      <c r="DN445" s="7" t="str">
        <f t="shared" si="118"/>
        <v/>
      </c>
      <c r="DO445" s="7"/>
      <c r="DP445" s="7"/>
      <c r="DQ445" s="7"/>
      <c r="DR445" s="11"/>
      <c r="DS445" s="475"/>
      <c r="DT445" s="7"/>
      <c r="DU445" s="7"/>
      <c r="DV445" s="7" t="str">
        <f>IF(DT445="","",IF(DT445=0,"",IF(DT445="AB","",RANK(DT445,$DT$9:$DT$151,1)+COUNTIF($DT$9:DT445,DT445)-1)))</f>
        <v/>
      </c>
      <c r="DW445" s="7"/>
      <c r="DX445" s="7"/>
      <c r="DY445" s="7"/>
      <c r="DZ445" s="7"/>
      <c r="EA445" s="7" t="str">
        <f>IF(DY445="","",IF(DY445=0,"",IF(DY445="AB","",RANK(DY445,$DY$9:$DY$151,1)+COUNTIF($DY$9:DY445,DY445)-1)))</f>
        <v/>
      </c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</row>
    <row r="446" spans="29:163" ht="15.75" customHeight="1" x14ac:dyDescent="0.4"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7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7"/>
      <c r="BI446" s="7"/>
      <c r="BJ446" s="7"/>
      <c r="BK446" s="7"/>
      <c r="BL446" s="11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475" t="str">
        <f>IF('JOURNÉE 1'!C446=0,"",'JOURNÉE 1'!C446)</f>
        <v/>
      </c>
      <c r="BZ446" s="7">
        <v>438</v>
      </c>
      <c r="CA446" s="1445" t="s">
        <v>1297</v>
      </c>
      <c r="CB446" s="1446">
        <v>15.1</v>
      </c>
      <c r="CC446" s="1447" t="s">
        <v>1298</v>
      </c>
      <c r="CD446" s="880" t="s">
        <v>1006</v>
      </c>
      <c r="CE446" s="882" t="str">
        <f t="shared" si="124"/>
        <v>MAX2</v>
      </c>
      <c r="CF446" s="878" t="s">
        <v>1062</v>
      </c>
      <c r="CG446" s="7"/>
      <c r="CH446" s="94"/>
      <c r="CI446" s="1301" t="str">
        <f>IF(ISNA(VLOOKUP(CA446,'JOURNÉE 1'!$C$10:$AC$257,27,FALSE)),"",VLOOKUP(CA446,'JOURNÉE 1'!$C$10:$AC$257,27,FALSE))</f>
        <v/>
      </c>
      <c r="CJ446" s="465" t="str">
        <f>IF(ISNA(VLOOKUP(CA446,'JOURNÉE 2'!$C$10:$V$259,20,FALSE)),"",VLOOKUP(CA446,'JOURNÉE 2'!$C$10:$V$259,20,FALSE))</f>
        <v/>
      </c>
      <c r="CK446" s="1263" t="str">
        <f t="shared" si="113"/>
        <v/>
      </c>
      <c r="CL446" s="1266" t="s">
        <v>2029</v>
      </c>
      <c r="CM446" s="476" t="s">
        <v>2029</v>
      </c>
      <c r="CN446" s="476" t="s">
        <v>2029</v>
      </c>
      <c r="CO446" s="476" t="s">
        <v>2029</v>
      </c>
      <c r="CP446" s="476"/>
      <c r="CQ446" s="476"/>
      <c r="CR446" s="476"/>
      <c r="CS446" s="476"/>
      <c r="CT446" s="476"/>
      <c r="CU446" s="477"/>
      <c r="CV446" s="476"/>
      <c r="CW446" s="1270"/>
      <c r="CX446" s="11"/>
      <c r="CY446" s="1551"/>
      <c r="CZ446" s="7" t="str">
        <f>IF('JOURNÉE 1'!C227="","",'JOURNÉE 1'!C227)</f>
        <v/>
      </c>
      <c r="DA446" s="7" t="str">
        <f t="shared" si="84"/>
        <v/>
      </c>
      <c r="DB446" s="7" t="str">
        <f>IF('JOURNÉE 1'!AC227="","",'JOURNÉE 1'!AC227)</f>
        <v/>
      </c>
      <c r="DC446" s="7" t="str">
        <f>IF('JOURNÉE 1'!AP227=0,"",'JOURNÉE 1'!AP227)</f>
        <v/>
      </c>
      <c r="DD446" s="17" t="str">
        <f>IF(ISNA(VLOOKUP(BY226,'JOURNÉE 2'!$C$214:$AJ$241,1,FALSE)),"",VLOOKUP(BY226,'JOURNÉE 2'!$C$214:$AJ$241,1,FALSE))</f>
        <v/>
      </c>
      <c r="DE446" s="7" t="str" cm="1">
        <f t="array" ref="DE446">IFERROR(INDEX(DD$433:DD$460,SMALL(IF(FREQUENCY(IF(DD$433:DD$488&lt;&gt;"",MATCH(DD$433:DD$488,DD$433:DD$488,0),""),ROW(DD$433:DD$488)-433)&gt;1,ROW(DD$433:DD$488)-433,""),ROW(A14))),"")</f>
        <v/>
      </c>
      <c r="DF446" s="7" t="str">
        <f t="array" ref="DF446">IF(DE446="","",MIN(IF(CZ$433:CZ$488=$DE446,DB$433:DB$488,"")))</f>
        <v/>
      </c>
      <c r="DG446" s="7" t="str">
        <f t="array" ref="DG446">IF(DE446="","",MIN(IF(CZ$433:CZ$488=$DE446,DC$433:DC$488,"")))</f>
        <v/>
      </c>
      <c r="DH446" s="7" t="str">
        <f>IF(ISNA(VLOOKUP(DD446,'JOURNÉE 2'!$C$214:$AD$241,24,FALSE)),"",VLOOKUP(DD446,'JOURNÉE 2'!$C$214:$AD$241,24,FALSE))</f>
        <v/>
      </c>
      <c r="DI446" s="7" t="str">
        <f>IF(ISNA(VLOOKUP(DD446,'JOURNÉE 1'!$C$214:$AP$241,35,FALSE)),"",VLOOKUP(DD446,'JOURNÉE 1'!$C$214:$AP$241,35,FALSE))</f>
        <v/>
      </c>
      <c r="DJ446" s="7" t="str">
        <f t="shared" si="114"/>
        <v/>
      </c>
      <c r="DK446" s="7" t="str">
        <f t="shared" si="115"/>
        <v/>
      </c>
      <c r="DL446" s="7" t="str">
        <f t="shared" si="116"/>
        <v/>
      </c>
      <c r="DM446" s="468" t="str">
        <f t="shared" si="117"/>
        <v/>
      </c>
      <c r="DN446" s="7" t="str">
        <f t="shared" si="118"/>
        <v/>
      </c>
      <c r="DO446" s="7"/>
      <c r="DP446" s="7"/>
      <c r="DQ446" s="7"/>
      <c r="DR446" s="11"/>
      <c r="DS446" s="475"/>
      <c r="DT446" s="7"/>
      <c r="DU446" s="7"/>
      <c r="DV446" s="7" t="str">
        <f>IF(DT446="","",IF(DT446=0,"",IF(DT446="AB","",RANK(DT446,$DT$9:$DT$151,1)+COUNTIF($DT$9:DT446,DT446)-1)))</f>
        <v/>
      </c>
      <c r="DW446" s="7"/>
      <c r="DX446" s="7"/>
      <c r="DY446" s="7"/>
      <c r="DZ446" s="7"/>
      <c r="EA446" s="7" t="str">
        <f>IF(DY446="","",IF(DY446=0,"",IF(DY446="AB","",RANK(DY446,$DY$9:$DY$151,1)+COUNTIF($DY$9:DY446,DY446)-1)))</f>
        <v/>
      </c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</row>
    <row r="447" spans="29:163" ht="15.75" customHeight="1" x14ac:dyDescent="0.4"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7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7"/>
      <c r="BI447" s="7"/>
      <c r="BJ447" s="7"/>
      <c r="BK447" s="7"/>
      <c r="BL447" s="11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475" t="str">
        <f>IF('JOURNÉE 1'!C447=0,"",'JOURNÉE 1'!C447)</f>
        <v/>
      </c>
      <c r="BZ447" s="7">
        <v>439</v>
      </c>
      <c r="CA447" s="1445" t="s">
        <v>1063</v>
      </c>
      <c r="CB447" s="1446">
        <v>36</v>
      </c>
      <c r="CC447" s="1451" t="s">
        <v>1064</v>
      </c>
      <c r="CD447" s="880" t="s">
        <v>1006</v>
      </c>
      <c r="CE447" s="882" t="str">
        <f t="shared" si="124"/>
        <v>MAX3</v>
      </c>
      <c r="CF447" s="878" t="s">
        <v>1063</v>
      </c>
      <c r="CG447" s="7"/>
      <c r="CH447" s="94"/>
      <c r="CI447" s="1301" t="str">
        <f>IF(ISNA(VLOOKUP(CA447,'JOURNÉE 1'!$C$10:$AC$257,27,FALSE)),"",VLOOKUP(CA447,'JOURNÉE 1'!$C$10:$AC$257,27,FALSE))</f>
        <v/>
      </c>
      <c r="CJ447" s="465" t="str">
        <f>IF(ISNA(VLOOKUP(CA447,'JOURNÉE 2'!$C$10:$V$259,20,FALSE)),"",VLOOKUP(CA447,'JOURNÉE 2'!$C$10:$V$259,20,FALSE))</f>
        <v/>
      </c>
      <c r="CK447" s="1263" t="str">
        <f t="shared" si="113"/>
        <v/>
      </c>
      <c r="CL447" s="1266" t="s">
        <v>2029</v>
      </c>
      <c r="CM447" s="476" t="s">
        <v>2029</v>
      </c>
      <c r="CN447" s="476" t="s">
        <v>2029</v>
      </c>
      <c r="CO447" s="476" t="s">
        <v>2029</v>
      </c>
      <c r="CP447" s="476"/>
      <c r="CQ447" s="476"/>
      <c r="CR447" s="476"/>
      <c r="CS447" s="476"/>
      <c r="CT447" s="476"/>
      <c r="CU447" s="477"/>
      <c r="CV447" s="476"/>
      <c r="CW447" s="1270"/>
      <c r="CX447" s="11"/>
      <c r="CY447" s="1551"/>
      <c r="CZ447" s="7" t="str">
        <f>IF('JOURNÉE 1'!C228="","",'JOURNÉE 1'!C228)</f>
        <v/>
      </c>
      <c r="DA447" s="7" t="str">
        <f t="shared" si="84"/>
        <v/>
      </c>
      <c r="DB447" s="7" t="str">
        <f>IF('JOURNÉE 1'!AC228="","",'JOURNÉE 1'!AC228)</f>
        <v/>
      </c>
      <c r="DC447" s="7" t="str">
        <f>IF('JOURNÉE 1'!AP228=0,"",'JOURNÉE 1'!AP228)</f>
        <v/>
      </c>
      <c r="DD447" s="17" t="str">
        <f>IF(ISNA(VLOOKUP(BY227,'JOURNÉE 2'!$C$214:$AJ$241,1,FALSE)),"",VLOOKUP(BY227,'JOURNÉE 2'!$C$214:$AJ$241,1,FALSE))</f>
        <v/>
      </c>
      <c r="DE447" s="7" t="str" cm="1">
        <f t="array" ref="DE447">IFERROR(INDEX(DD$433:DD$460,SMALL(IF(FREQUENCY(IF(DD$433:DD$488&lt;&gt;"",MATCH(DD$433:DD$488,DD$433:DD$488,0),""),ROW(DD$433:DD$488)-433)&gt;1,ROW(DD$433:DD$488)-433,""),ROW(A15))),"")</f>
        <v/>
      </c>
      <c r="DF447" s="7" t="str">
        <f t="array" ref="DF447">IF(DE447="","",MIN(IF(CZ$433:CZ$488=$DE447,DB$433:DB$488,"")))</f>
        <v/>
      </c>
      <c r="DG447" s="7" t="str">
        <f t="array" ref="DG447">IF(DE447="","",MIN(IF(CZ$433:CZ$488=$DE447,DC$433:DC$488,"")))</f>
        <v/>
      </c>
      <c r="DH447" s="7" t="str">
        <f>IF(ISNA(VLOOKUP(DD447,'JOURNÉE 2'!$C$214:$AD$241,24,FALSE)),"",VLOOKUP(DD447,'JOURNÉE 2'!$C$214:$AD$241,24,FALSE))</f>
        <v/>
      </c>
      <c r="DI447" s="7" t="str">
        <f>IF(ISNA(VLOOKUP(DD447,'JOURNÉE 1'!$C$214:$AP$241,35,FALSE)),"",VLOOKUP(DD447,'JOURNÉE 1'!$C$214:$AP$241,35,FALSE))</f>
        <v/>
      </c>
      <c r="DJ447" s="7" t="str">
        <f t="shared" si="114"/>
        <v/>
      </c>
      <c r="DK447" s="7" t="str">
        <f t="shared" si="115"/>
        <v/>
      </c>
      <c r="DL447" s="7" t="str">
        <f t="shared" si="116"/>
        <v/>
      </c>
      <c r="DM447" s="468" t="str">
        <f t="shared" si="117"/>
        <v/>
      </c>
      <c r="DN447" s="7" t="str">
        <f t="shared" si="118"/>
        <v/>
      </c>
      <c r="DO447" s="7"/>
      <c r="DP447" s="7"/>
      <c r="DQ447" s="7"/>
      <c r="DR447" s="11"/>
      <c r="DS447" s="475"/>
      <c r="DT447" s="7"/>
      <c r="DU447" s="7"/>
      <c r="DV447" s="7" t="str">
        <f>IF(DT447="","",IF(DT447=0,"",IF(DT447="AB","",RANK(DT447,$DT$9:$DT$151,1)+COUNTIF($DT$9:DT447,DT447)-1)))</f>
        <v/>
      </c>
      <c r="DW447" s="7"/>
      <c r="DX447" s="7"/>
      <c r="DY447" s="7"/>
      <c r="DZ447" s="7"/>
      <c r="EA447" s="7" t="str">
        <f>IF(DY447="","",IF(DY447=0,"",IF(DY447="AB","",RANK(DY447,$DY$9:$DY$151,1)+COUNTIF($DY$9:DY447,DY447)-1)))</f>
        <v/>
      </c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</row>
    <row r="448" spans="29:163" ht="15.75" customHeight="1" x14ac:dyDescent="0.4"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7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7"/>
      <c r="BI448" s="7"/>
      <c r="BJ448" s="7"/>
      <c r="BK448" s="7"/>
      <c r="BL448" s="11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475" t="str">
        <f>IF('JOURNÉE 1'!C448=0,"",'JOURNÉE 1'!C448)</f>
        <v/>
      </c>
      <c r="BZ448" s="7">
        <v>440</v>
      </c>
      <c r="CA448" s="1445" t="s">
        <v>1851</v>
      </c>
      <c r="CB448" s="1446">
        <v>36</v>
      </c>
      <c r="CC448" s="1447" t="s">
        <v>1921</v>
      </c>
      <c r="CD448" s="880" t="s">
        <v>1006</v>
      </c>
      <c r="CE448" s="882" t="str">
        <f t="shared" si="124"/>
        <v>MAX3</v>
      </c>
      <c r="CF448" s="878" t="s">
        <v>1065</v>
      </c>
      <c r="CG448" s="7"/>
      <c r="CH448" s="94"/>
      <c r="CI448" s="1301" t="str">
        <f>IF(ISNA(VLOOKUP(CA448,'JOURNÉE 1'!$C$10:$AC$257,27,FALSE)),"",VLOOKUP(CA448,'JOURNÉE 1'!$C$10:$AC$257,27,FALSE))</f>
        <v/>
      </c>
      <c r="CJ448" s="465" t="str">
        <f>IF(ISNA(VLOOKUP(CA448,'JOURNÉE 2'!$C$10:$V$259,20,FALSE)),"",VLOOKUP(CA448,'JOURNÉE 2'!$C$10:$V$259,20,FALSE))</f>
        <v/>
      </c>
      <c r="CK448" s="1263" t="str">
        <f t="shared" si="113"/>
        <v/>
      </c>
      <c r="CL448" s="1266" t="s">
        <v>2029</v>
      </c>
      <c r="CM448" s="476" t="s">
        <v>2029</v>
      </c>
      <c r="CN448" s="476" t="s">
        <v>2029</v>
      </c>
      <c r="CO448" s="476" t="s">
        <v>2029</v>
      </c>
      <c r="CP448" s="476"/>
      <c r="CQ448" s="476"/>
      <c r="CR448" s="476"/>
      <c r="CS448" s="476"/>
      <c r="CT448" s="476"/>
      <c r="CU448" s="477"/>
      <c r="CV448" s="476"/>
      <c r="CW448" s="1270"/>
      <c r="CX448" s="11"/>
      <c r="CY448" s="1551"/>
      <c r="CZ448" s="7" t="str">
        <f>IF('JOURNÉE 1'!C229="","",'JOURNÉE 1'!C229)</f>
        <v/>
      </c>
      <c r="DA448" s="7" t="str">
        <f t="shared" si="84"/>
        <v/>
      </c>
      <c r="DB448" s="7" t="str">
        <f>IF('JOURNÉE 1'!AC229="","",'JOURNÉE 1'!AC229)</f>
        <v/>
      </c>
      <c r="DC448" s="7" t="str">
        <f>IF('JOURNÉE 1'!AP229=0,"",'JOURNÉE 1'!AP229)</f>
        <v/>
      </c>
      <c r="DD448" s="17" t="str">
        <f>IF(ISNA(VLOOKUP(BY228,'JOURNÉE 2'!$C$214:$AJ$241,1,FALSE)),"",VLOOKUP(BY228,'JOURNÉE 2'!$C$214:$AJ$241,1,FALSE))</f>
        <v/>
      </c>
      <c r="DE448" s="7" t="str" cm="1">
        <f t="array" ref="DE448">IFERROR(INDEX(DD$433:DD$460,SMALL(IF(FREQUENCY(IF(DD$433:DD$488&lt;&gt;"",MATCH(DD$433:DD$488,DD$433:DD$488,0),""),ROW(DD$433:DD$488)-433)&gt;1,ROW(DD$433:DD$488)-433,""),ROW(A16))),"")</f>
        <v/>
      </c>
      <c r="DF448" s="7" t="str">
        <f t="array" ref="DF448">IF(DE448="","",MIN(IF(CZ$433:CZ$488=$DE448,DB$433:DB$488,"")))</f>
        <v/>
      </c>
      <c r="DG448" s="7" t="str">
        <f t="array" ref="DG448">IF(DE448="","",MIN(IF(CZ$433:CZ$488=$DE448,DC$433:DC$488,"")))</f>
        <v/>
      </c>
      <c r="DH448" s="7" t="str">
        <f>IF(ISNA(VLOOKUP(DD448,'JOURNÉE 2'!$C$214:$AD$241,24,FALSE)),"",VLOOKUP(DD448,'JOURNÉE 2'!$C$214:$AD$241,24,FALSE))</f>
        <v/>
      </c>
      <c r="DI448" s="7" t="str">
        <f>IF(ISNA(VLOOKUP(DD448,'JOURNÉE 1'!$C$214:$AP$241,35,FALSE)),"",VLOOKUP(DD448,'JOURNÉE 1'!$C$214:$AP$241,35,FALSE))</f>
        <v/>
      </c>
      <c r="DJ448" s="7" t="str">
        <f t="shared" si="114"/>
        <v/>
      </c>
      <c r="DK448" s="7" t="str">
        <f t="shared" si="115"/>
        <v/>
      </c>
      <c r="DL448" s="7" t="str">
        <f t="shared" si="116"/>
        <v/>
      </c>
      <c r="DM448" s="468" t="str">
        <f t="shared" si="117"/>
        <v/>
      </c>
      <c r="DN448" s="7" t="str">
        <f t="shared" si="118"/>
        <v/>
      </c>
      <c r="DO448" s="7"/>
      <c r="DP448" s="7"/>
      <c r="DQ448" s="7"/>
      <c r="DR448" s="11"/>
      <c r="DS448" s="475"/>
      <c r="DT448" s="7"/>
      <c r="DU448" s="7"/>
      <c r="DV448" s="7" t="str">
        <f>IF(DT448="","",IF(DT448=0,"",IF(DT448="AB","",RANK(DT448,$DT$9:$DT$151,1)+COUNTIF($DT$9:DT448,DT448)-1)))</f>
        <v/>
      </c>
      <c r="DW448" s="7"/>
      <c r="DX448" s="7"/>
      <c r="DY448" s="7"/>
      <c r="DZ448" s="7"/>
      <c r="EA448" s="7" t="str">
        <f>IF(DY448="","",IF(DY448=0,"",IF(DY448="AB","",RANK(DY448,$DY$9:$DY$151,1)+COUNTIF($DY$9:DY448,DY448)-1)))</f>
        <v/>
      </c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</row>
    <row r="449" spans="65:163" ht="15.75" customHeight="1" x14ac:dyDescent="0.4"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475" t="str">
        <f>IF('JOURNÉE 1'!C449=0,"",'JOURNÉE 1'!C449)</f>
        <v/>
      </c>
      <c r="BZ449" s="7">
        <v>441</v>
      </c>
      <c r="CA449" s="1445" t="s">
        <v>1066</v>
      </c>
      <c r="CB449" s="1446">
        <v>12.6</v>
      </c>
      <c r="CC449" s="1447" t="s">
        <v>1067</v>
      </c>
      <c r="CD449" s="880" t="s">
        <v>1006</v>
      </c>
      <c r="CE449" s="882" t="str">
        <f t="shared" si="124"/>
        <v>MAX2</v>
      </c>
      <c r="CF449" s="878" t="s">
        <v>1066</v>
      </c>
      <c r="CG449" s="7"/>
      <c r="CH449" s="94"/>
      <c r="CI449" s="1301" t="str">
        <f>IF(ISNA(VLOOKUP(CA449,'JOURNÉE 1'!$C$10:$AC$257,27,FALSE)),"",VLOOKUP(CA449,'JOURNÉE 1'!$C$10:$AC$257,27,FALSE))</f>
        <v/>
      </c>
      <c r="CJ449" s="465" t="str">
        <f>IF(ISNA(VLOOKUP(CA449,'JOURNÉE 2'!$C$10:$V$259,20,FALSE)),"",VLOOKUP(CA449,'JOURNÉE 2'!$C$10:$V$259,20,FALSE))</f>
        <v/>
      </c>
      <c r="CK449" s="1263" t="str">
        <f t="shared" si="113"/>
        <v/>
      </c>
      <c r="CL449" s="1266" t="s">
        <v>2029</v>
      </c>
      <c r="CM449" s="476" t="s">
        <v>2029</v>
      </c>
      <c r="CN449" s="476" t="s">
        <v>2029</v>
      </c>
      <c r="CO449" s="476" t="s">
        <v>2029</v>
      </c>
      <c r="CP449" s="476"/>
      <c r="CQ449" s="476"/>
      <c r="CR449" s="476"/>
      <c r="CS449" s="476"/>
      <c r="CT449" s="476"/>
      <c r="CU449" s="477"/>
      <c r="CV449" s="476"/>
      <c r="CW449" s="1270"/>
      <c r="CX449" s="11"/>
      <c r="CY449" s="1551"/>
      <c r="CZ449" s="7" t="str">
        <f>IF('JOURNÉE 1'!C230="","",'JOURNÉE 1'!C230)</f>
        <v/>
      </c>
      <c r="DA449" s="7" t="str">
        <f t="shared" si="84"/>
        <v/>
      </c>
      <c r="DB449" s="7" t="str">
        <f>IF('JOURNÉE 1'!AC230="","",'JOURNÉE 1'!AC230)</f>
        <v/>
      </c>
      <c r="DC449" s="7" t="str">
        <f>IF('JOURNÉE 1'!AP230=0,"",'JOURNÉE 1'!AP230)</f>
        <v/>
      </c>
      <c r="DD449" s="17" t="str">
        <f>IF(ISNA(VLOOKUP(BY229,'JOURNÉE 2'!$C$214:$AJ$241,1,FALSE)),"",VLOOKUP(BY229,'JOURNÉE 2'!$C$214:$AJ$241,1,FALSE))</f>
        <v/>
      </c>
      <c r="DE449" s="7" t="str" cm="1">
        <f t="array" ref="DE449">IFERROR(INDEX(DD$433:DD$460,SMALL(IF(FREQUENCY(IF(DD$433:DD$488&lt;&gt;"",MATCH(DD$433:DD$488,DD$433:DD$488,0),""),ROW(DD$433:DD$488)-433)&gt;1,ROW(DD$433:DD$488)-433,""),ROW(A17))),"")</f>
        <v/>
      </c>
      <c r="DF449" s="7" t="str">
        <f t="array" ref="DF449">IF(DE449="","",MIN(IF(CZ$433:CZ$488=$DE449,DB$433:DB$488,"")))</f>
        <v/>
      </c>
      <c r="DG449" s="7" t="str">
        <f t="array" ref="DG449">IF(DE449="","",MIN(IF(CZ$433:CZ$488=$DE449,DC$433:DC$488,"")))</f>
        <v/>
      </c>
      <c r="DH449" s="7" t="str">
        <f>IF(ISNA(VLOOKUP(DD449,'JOURNÉE 2'!$C$214:$AD$241,24,FALSE)),"",VLOOKUP(DD449,'JOURNÉE 2'!$C$214:$AD$241,24,FALSE))</f>
        <v/>
      </c>
      <c r="DI449" s="7" t="str">
        <f>IF(ISNA(VLOOKUP(DD449,'JOURNÉE 1'!$C$214:$AP$241,35,FALSE)),"",VLOOKUP(DD449,'JOURNÉE 1'!$C$214:$AP$241,35,FALSE))</f>
        <v/>
      </c>
      <c r="DJ449" s="7" t="str">
        <f t="shared" si="114"/>
        <v/>
      </c>
      <c r="DK449" s="7" t="str">
        <f t="shared" si="115"/>
        <v/>
      </c>
      <c r="DL449" s="7" t="str">
        <f t="shared" si="116"/>
        <v/>
      </c>
      <c r="DM449" s="468" t="str">
        <f t="shared" si="117"/>
        <v/>
      </c>
      <c r="DN449" s="7" t="str">
        <f t="shared" si="118"/>
        <v/>
      </c>
      <c r="DO449" s="7"/>
      <c r="DP449" s="7"/>
      <c r="DQ449" s="7"/>
      <c r="DR449" s="11"/>
      <c r="DS449" s="475"/>
      <c r="DT449" s="7"/>
      <c r="DU449" s="7"/>
      <c r="DV449" s="7" t="str">
        <f>IF(DT449="","",IF(DT449=0,"",IF(DT449="AB","",RANK(DT449,$DT$9:$DT$151,1)+COUNTIF($DT$9:DT449,DT449)-1)))</f>
        <v/>
      </c>
      <c r="DW449" s="7"/>
      <c r="DX449" s="7"/>
      <c r="DY449" s="7"/>
      <c r="DZ449" s="7"/>
      <c r="EA449" s="7" t="str">
        <f>IF(DY449="","",IF(DY449=0,"",IF(DY449="AB","",RANK(DY449,$DY$9:$DY$151,1)+COUNTIF($DY$9:DY449,DY449)-1)))</f>
        <v/>
      </c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</row>
    <row r="450" spans="65:163" ht="15.75" customHeight="1" x14ac:dyDescent="0.4"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475" t="str">
        <f>IF('JOURNÉE 1'!C450=0,"",'JOURNÉE 1'!C450)</f>
        <v/>
      </c>
      <c r="BZ450" s="7">
        <v>442</v>
      </c>
      <c r="CA450" s="1445" t="s">
        <v>1069</v>
      </c>
      <c r="CB450" s="1446">
        <v>36</v>
      </c>
      <c r="CC450" s="1447" t="s">
        <v>1070</v>
      </c>
      <c r="CD450" s="880" t="s">
        <v>1006</v>
      </c>
      <c r="CE450" s="882" t="str">
        <f t="shared" si="124"/>
        <v>MAX3</v>
      </c>
      <c r="CF450" s="878" t="s">
        <v>1068</v>
      </c>
      <c r="CG450" s="7"/>
      <c r="CH450" s="94"/>
      <c r="CI450" s="1301" t="str">
        <f>IF(ISNA(VLOOKUP(CA450,'JOURNÉE 1'!$C$10:$AC$257,27,FALSE)),"",VLOOKUP(CA450,'JOURNÉE 1'!$C$10:$AC$257,27,FALSE))</f>
        <v/>
      </c>
      <c r="CJ450" s="465" t="str">
        <f>IF(ISNA(VLOOKUP(CA450,'JOURNÉE 2'!$C$10:$V$259,20,FALSE)),"",VLOOKUP(CA450,'JOURNÉE 2'!$C$10:$V$259,20,FALSE))</f>
        <v/>
      </c>
      <c r="CK450" s="1263" t="str">
        <f t="shared" si="113"/>
        <v/>
      </c>
      <c r="CL450" s="1266" t="s">
        <v>2029</v>
      </c>
      <c r="CM450" s="476">
        <v>99</v>
      </c>
      <c r="CN450" s="476" t="s">
        <v>2029</v>
      </c>
      <c r="CO450" s="476" t="s">
        <v>2029</v>
      </c>
      <c r="CP450" s="476"/>
      <c r="CQ450" s="476"/>
      <c r="CR450" s="476"/>
      <c r="CS450" s="476"/>
      <c r="CT450" s="476"/>
      <c r="CU450" s="477"/>
      <c r="CV450" s="476"/>
      <c r="CW450" s="1270"/>
      <c r="CX450" s="11"/>
      <c r="CY450" s="1551"/>
      <c r="CZ450" s="7" t="str">
        <f>IF('JOURNÉE 1'!C231="","",'JOURNÉE 1'!C231)</f>
        <v/>
      </c>
      <c r="DA450" s="7" t="str">
        <f t="shared" si="84"/>
        <v/>
      </c>
      <c r="DB450" s="7" t="str">
        <f>IF('JOURNÉE 1'!AC231="","",'JOURNÉE 1'!AC231)</f>
        <v/>
      </c>
      <c r="DC450" s="7" t="str">
        <f>IF('JOURNÉE 1'!AP231=0,"",'JOURNÉE 1'!AP231)</f>
        <v/>
      </c>
      <c r="DD450" s="17" t="str">
        <f>IF(ISNA(VLOOKUP(BY230,'JOURNÉE 2'!$C$214:$AJ$241,1,FALSE)),"",VLOOKUP(BY230,'JOURNÉE 2'!$C$214:$AJ$241,1,FALSE))</f>
        <v/>
      </c>
      <c r="DE450" s="7" t="str" cm="1">
        <f t="array" ref="DE450">IFERROR(INDEX(DD$433:DD$460,SMALL(IF(FREQUENCY(IF(DD$433:DD$488&lt;&gt;"",MATCH(DD$433:DD$488,DD$433:DD$488,0),""),ROW(DD$433:DD$488)-433)&gt;1,ROW(DD$433:DD$488)-433,""),ROW(A18))),"")</f>
        <v/>
      </c>
      <c r="DF450" s="7" t="str">
        <f t="array" ref="DF450">IF(DE450="","",MIN(IF(CZ$433:CZ$488=$DE450,DB$433:DB$488,"")))</f>
        <v/>
      </c>
      <c r="DG450" s="7" t="str">
        <f t="array" ref="DG450">IF(DE450="","",MIN(IF(CZ$433:CZ$488=$DE450,DC$433:DC$488,"")))</f>
        <v/>
      </c>
      <c r="DH450" s="7" t="str">
        <f>IF(ISNA(VLOOKUP(DD450,'JOURNÉE 2'!$C$214:$AD$241,24,FALSE)),"",VLOOKUP(DD450,'JOURNÉE 2'!$C$214:$AD$241,24,FALSE))</f>
        <v/>
      </c>
      <c r="DI450" s="7" t="str">
        <f>IF(ISNA(VLOOKUP(DD450,'JOURNÉE 1'!$C$214:$AP$241,35,FALSE)),"",VLOOKUP(DD450,'JOURNÉE 1'!$C$214:$AP$241,35,FALSE))</f>
        <v/>
      </c>
      <c r="DJ450" s="7" t="str">
        <f t="shared" si="114"/>
        <v/>
      </c>
      <c r="DK450" s="7" t="str">
        <f t="shared" si="115"/>
        <v/>
      </c>
      <c r="DL450" s="7" t="str">
        <f t="shared" si="116"/>
        <v/>
      </c>
      <c r="DM450" s="468" t="str">
        <f t="shared" si="117"/>
        <v/>
      </c>
      <c r="DN450" s="7" t="str">
        <f t="shared" si="118"/>
        <v/>
      </c>
      <c r="DO450" s="7"/>
      <c r="DP450" s="7"/>
      <c r="DQ450" s="7"/>
      <c r="DR450" s="11"/>
      <c r="DS450" s="475"/>
      <c r="DT450" s="7"/>
      <c r="DU450" s="7"/>
      <c r="DV450" s="7" t="str">
        <f>IF(DT450="","",IF(DT450=0,"",IF(DT450="AB","",RANK(DT450,$DT$9:$DT$151,1)+COUNTIF($DT$9:DT450,DT450)-1)))</f>
        <v/>
      </c>
      <c r="DW450" s="7"/>
      <c r="DX450" s="7"/>
      <c r="DY450" s="7"/>
      <c r="DZ450" s="7"/>
      <c r="EA450" s="7" t="str">
        <f>IF(DY450="","",IF(DY450=0,"",IF(DY450="AB","",RANK(DY450,$DY$9:$DY$151,1)+COUNTIF($DY$9:DY450,DY450)-1)))</f>
        <v/>
      </c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</row>
    <row r="451" spans="65:163" ht="15.75" customHeight="1" x14ac:dyDescent="0.4"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475" t="str">
        <f>IF('JOURNÉE 1'!C451=0,"",'JOURNÉE 1'!C451)</f>
        <v/>
      </c>
      <c r="BZ451" s="7">
        <v>443</v>
      </c>
      <c r="CA451" s="1445" t="s">
        <v>1071</v>
      </c>
      <c r="CB451" s="1446">
        <v>36</v>
      </c>
      <c r="CC451" s="1447" t="s">
        <v>1072</v>
      </c>
      <c r="CD451" s="880" t="s">
        <v>1006</v>
      </c>
      <c r="CE451" s="882" t="str">
        <f t="shared" si="124"/>
        <v>MAX3</v>
      </c>
      <c r="CF451" s="878" t="s">
        <v>1069</v>
      </c>
      <c r="CG451" s="7"/>
      <c r="CH451" s="94"/>
      <c r="CI451" s="1301" t="str">
        <f>IF(ISNA(VLOOKUP(CA451,'JOURNÉE 1'!$C$10:$AC$257,27,FALSE)),"",VLOOKUP(CA451,'JOURNÉE 1'!$C$10:$AC$257,27,FALSE))</f>
        <v/>
      </c>
      <c r="CJ451" s="465" t="str">
        <f>IF(ISNA(VLOOKUP(CA451,'JOURNÉE 2'!$C$10:$V$259,20,FALSE)),"",VLOOKUP(CA451,'JOURNÉE 2'!$C$10:$V$259,20,FALSE))</f>
        <v/>
      </c>
      <c r="CK451" s="1263" t="str">
        <f t="shared" si="113"/>
        <v/>
      </c>
      <c r="CL451" s="1266" t="s">
        <v>2029</v>
      </c>
      <c r="CM451" s="476" t="s">
        <v>2029</v>
      </c>
      <c r="CN451" s="476" t="s">
        <v>2029</v>
      </c>
      <c r="CO451" s="476" t="s">
        <v>2029</v>
      </c>
      <c r="CP451" s="476"/>
      <c r="CQ451" s="476"/>
      <c r="CR451" s="476"/>
      <c r="CS451" s="476"/>
      <c r="CT451" s="476"/>
      <c r="CU451" s="477"/>
      <c r="CV451" s="476"/>
      <c r="CW451" s="1270"/>
      <c r="CX451" s="11"/>
      <c r="CY451" s="1551"/>
      <c r="CZ451" s="7" t="str">
        <f>IF('JOURNÉE 1'!C232="","",'JOURNÉE 1'!C232)</f>
        <v/>
      </c>
      <c r="DA451" s="7" t="str">
        <f t="shared" si="84"/>
        <v/>
      </c>
      <c r="DB451" s="7" t="str">
        <f>IF('JOURNÉE 1'!AC232="","",'JOURNÉE 1'!AC232)</f>
        <v/>
      </c>
      <c r="DC451" s="7" t="str">
        <f>IF('JOURNÉE 1'!AP232=0,"",'JOURNÉE 1'!AP232)</f>
        <v/>
      </c>
      <c r="DD451" s="17" t="str">
        <f>IF(ISNA(VLOOKUP(BY231,'JOURNÉE 2'!$C$214:$AJ$241,1,FALSE)),"",VLOOKUP(BY231,'JOURNÉE 2'!$C$214:$AJ$241,1,FALSE))</f>
        <v/>
      </c>
      <c r="DE451" s="7" t="str" cm="1">
        <f t="array" ref="DE451">IFERROR(INDEX(DD$433:DD$460,SMALL(IF(FREQUENCY(IF(DD$433:DD$488&lt;&gt;"",MATCH(DD$433:DD$488,DD$433:DD$488,0),""),ROW(DD$433:DD$488)-433)&gt;1,ROW(DD$433:DD$488)-433,""),ROW(A19))),"")</f>
        <v/>
      </c>
      <c r="DF451" s="7" t="str">
        <f t="array" ref="DF451">IF(DE451="","",MIN(IF(CZ$433:CZ$488=$DE451,DB$433:DB$488,"")))</f>
        <v/>
      </c>
      <c r="DG451" s="7" t="str">
        <f t="array" ref="DG451">IF(DE451="","",MIN(IF(CZ$433:CZ$488=$DE451,DC$433:DC$488,"")))</f>
        <v/>
      </c>
      <c r="DH451" s="7" t="str">
        <f>IF(ISNA(VLOOKUP(DD451,'JOURNÉE 2'!$C$214:$AD$241,24,FALSE)),"",VLOOKUP(DD451,'JOURNÉE 2'!$C$214:$AD$241,24,FALSE))</f>
        <v/>
      </c>
      <c r="DI451" s="7" t="str">
        <f>IF(ISNA(VLOOKUP(DD451,'JOURNÉE 1'!$C$214:$AP$241,35,FALSE)),"",VLOOKUP(DD451,'JOURNÉE 1'!$C$214:$AP$241,35,FALSE))</f>
        <v/>
      </c>
      <c r="DJ451" s="7" t="str">
        <f t="shared" si="114"/>
        <v/>
      </c>
      <c r="DK451" s="7" t="str">
        <f t="shared" si="115"/>
        <v/>
      </c>
      <c r="DL451" s="7" t="str">
        <f t="shared" si="116"/>
        <v/>
      </c>
      <c r="DM451" s="468" t="str">
        <f t="shared" si="117"/>
        <v/>
      </c>
      <c r="DN451" s="7" t="str">
        <f t="shared" si="118"/>
        <v/>
      </c>
      <c r="DO451" s="7"/>
      <c r="DP451" s="7"/>
      <c r="DQ451" s="7"/>
      <c r="DR451" s="11"/>
      <c r="DS451" s="475"/>
      <c r="DT451" s="7"/>
      <c r="DU451" s="7"/>
      <c r="DV451" s="7" t="str">
        <f>IF(DT451="","",IF(DT451=0,"",IF(DT451="AB","",RANK(DT451,$DT$9:$DT$151,1)+COUNTIF($DT$9:DT451,DT451)-1)))</f>
        <v/>
      </c>
      <c r="DW451" s="7"/>
      <c r="DX451" s="7"/>
      <c r="DY451" s="7"/>
      <c r="DZ451" s="7"/>
      <c r="EA451" s="7" t="str">
        <f>IF(DY451="","",IF(DY451=0,"",IF(DY451="AB","",RANK(DY451,$DY$9:$DY$151,1)+COUNTIF($DY$9:DY451,DY451)-1)))</f>
        <v/>
      </c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</row>
    <row r="452" spans="65:163" ht="15.75" customHeight="1" x14ac:dyDescent="0.4"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475" t="str">
        <f>IF('JOURNÉE 1'!C452=0,"",'JOURNÉE 1'!C452)</f>
        <v/>
      </c>
      <c r="BZ452" s="7">
        <v>444</v>
      </c>
      <c r="CA452" s="1445" t="s">
        <v>2032</v>
      </c>
      <c r="CB452" s="1446">
        <v>36</v>
      </c>
      <c r="CC452" s="1447" t="s">
        <v>2036</v>
      </c>
      <c r="CD452" s="17" t="s">
        <v>984</v>
      </c>
      <c r="CE452" s="882" t="str">
        <f t="shared" si="124"/>
        <v>MAX3</v>
      </c>
      <c r="CF452" s="878" t="s">
        <v>1071</v>
      </c>
      <c r="CG452" s="7"/>
      <c r="CH452" s="94"/>
      <c r="CI452" s="1301" t="str">
        <f>IF(ISNA(VLOOKUP(CA452,'JOURNÉE 1'!$C$10:$AC$257,27,FALSE)),"",VLOOKUP(CA452,'JOURNÉE 1'!$C$10:$AC$257,27,FALSE))</f>
        <v/>
      </c>
      <c r="CJ452" s="465" t="str">
        <f>IF(ISNA(VLOOKUP(CA452,'JOURNÉE 2'!$C$10:$V$259,20,FALSE)),"",VLOOKUP(CA452,'JOURNÉE 2'!$C$10:$V$259,20,FALSE))</f>
        <v/>
      </c>
      <c r="CK452" s="1263" t="str">
        <f t="shared" si="113"/>
        <v/>
      </c>
      <c r="CL452" s="1266" t="s">
        <v>2029</v>
      </c>
      <c r="CM452" s="476">
        <v>77</v>
      </c>
      <c r="CN452" s="476">
        <v>72</v>
      </c>
      <c r="CO452" s="476" t="s">
        <v>2029</v>
      </c>
      <c r="CP452" s="476"/>
      <c r="CQ452" s="476"/>
      <c r="CR452" s="476"/>
      <c r="CS452" s="476"/>
      <c r="CT452" s="476"/>
      <c r="CU452" s="477"/>
      <c r="CV452" s="476"/>
      <c r="CW452" s="1270"/>
      <c r="CX452" s="11"/>
      <c r="CY452" s="1551"/>
      <c r="CZ452" s="7" t="str">
        <f>IF('JOURNÉE 1'!C233="","",'JOURNÉE 1'!C233)</f>
        <v/>
      </c>
      <c r="DA452" s="7" t="str">
        <f t="shared" si="84"/>
        <v/>
      </c>
      <c r="DB452" s="7" t="str">
        <f>IF('JOURNÉE 1'!AC233="","",'JOURNÉE 1'!AC233)</f>
        <v/>
      </c>
      <c r="DC452" s="7" t="str">
        <f>IF('JOURNÉE 1'!AP233=0,"",'JOURNÉE 1'!AP233)</f>
        <v/>
      </c>
      <c r="DD452" s="17" t="str">
        <f>IF(ISNA(VLOOKUP(BY232,'JOURNÉE 2'!$C$214:$AJ$241,1,FALSE)),"",VLOOKUP(BY232,'JOURNÉE 2'!$C$214:$AJ$241,1,FALSE))</f>
        <v/>
      </c>
      <c r="DE452" s="7" t="str" cm="1">
        <f t="array" ref="DE452">IFERROR(INDEX(DD$433:DD$460,SMALL(IF(FREQUENCY(IF(DD$433:DD$488&lt;&gt;"",MATCH(DD$433:DD$488,DD$433:DD$488,0),""),ROW(DD$433:DD$488)-433)&gt;1,ROW(DD$433:DD$488)-433,""),ROW(A20))),"")</f>
        <v/>
      </c>
      <c r="DF452" s="7" t="str">
        <f t="array" ref="DF452">IF(DE452="","",MIN(IF(CZ$433:CZ$488=$DE452,DB$433:DB$488,"")))</f>
        <v/>
      </c>
      <c r="DG452" s="7" t="str">
        <f t="array" ref="DG452">IF(DE452="","",MIN(IF(CZ$433:CZ$488=$DE452,DC$433:DC$488,"")))</f>
        <v/>
      </c>
      <c r="DH452" s="7" t="str">
        <f>IF(ISNA(VLOOKUP(DD452,'JOURNÉE 2'!$C$214:$AD$241,24,FALSE)),"",VLOOKUP(DD452,'JOURNÉE 2'!$C$214:$AD$241,24,FALSE))</f>
        <v/>
      </c>
      <c r="DI452" s="7" t="str">
        <f>IF(ISNA(VLOOKUP(DD452,'JOURNÉE 1'!$C$214:$AP$241,35,FALSE)),"",VLOOKUP(DD452,'JOURNÉE 1'!$C$214:$AP$241,35,FALSE))</f>
        <v/>
      </c>
      <c r="DJ452" s="7" t="str">
        <f t="shared" si="114"/>
        <v/>
      </c>
      <c r="DK452" s="7" t="str">
        <f t="shared" si="115"/>
        <v/>
      </c>
      <c r="DL452" s="7" t="str">
        <f t="shared" si="116"/>
        <v/>
      </c>
      <c r="DM452" s="468" t="str">
        <f t="shared" si="117"/>
        <v/>
      </c>
      <c r="DN452" s="7" t="str">
        <f t="shared" si="118"/>
        <v/>
      </c>
      <c r="DO452" s="7"/>
      <c r="DP452" s="7"/>
      <c r="DQ452" s="7"/>
      <c r="DR452" s="11"/>
      <c r="DS452" s="475"/>
      <c r="DT452" s="7"/>
      <c r="DU452" s="7"/>
      <c r="DV452" s="7" t="str">
        <f>IF(DT452="","",IF(DT452=0,"",IF(DT452="AB","",RANK(DT452,$DT$9:$DT$151,1)+COUNTIF($DT$9:DT452,DT452)-1)))</f>
        <v/>
      </c>
      <c r="DW452" s="7"/>
      <c r="DX452" s="7"/>
      <c r="DY452" s="7"/>
      <c r="DZ452" s="7"/>
      <c r="EA452" s="7" t="str">
        <f>IF(DY452="","",IF(DY452=0,"",IF(DY452="AB","",RANK(DY452,$DY$9:$DY$151,1)+COUNTIF($DY$9:DY452,DY452)-1)))</f>
        <v/>
      </c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</row>
    <row r="453" spans="65:163" ht="15.75" customHeight="1" x14ac:dyDescent="0.4"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475" t="str">
        <f>IF('JOURNÉE 1'!C453=0,"",'JOURNÉE 1'!C453)</f>
        <v/>
      </c>
      <c r="BZ453" s="7">
        <v>445</v>
      </c>
      <c r="CA453" s="1445" t="s">
        <v>536</v>
      </c>
      <c r="CB453" s="1446">
        <v>20.8</v>
      </c>
      <c r="CC453" s="1447" t="s">
        <v>2073</v>
      </c>
      <c r="CD453" s="17" t="s">
        <v>530</v>
      </c>
      <c r="CE453" s="882" t="str">
        <f t="shared" si="124"/>
        <v>MAX2</v>
      </c>
      <c r="CF453" s="878" t="s">
        <v>1073</v>
      </c>
      <c r="CG453" s="7"/>
      <c r="CH453" s="94"/>
      <c r="CI453" s="1301">
        <f>IF(ISNA(VLOOKUP(CA453,'JOURNÉE 1'!$C$10:$AC$257,27,FALSE)),"",VLOOKUP(CA453,'JOURNÉE 1'!$C$10:$AC$257,27,FALSE))</f>
        <v>97</v>
      </c>
      <c r="CJ453" s="465">
        <f>IF(ISNA(VLOOKUP(CA453,'JOURNÉE 2'!$C$10:$V$259,20,FALSE)),"",VLOOKUP(CA453,'JOURNÉE 2'!$C$10:$V$259,20,FALSE))</f>
        <v>87</v>
      </c>
      <c r="CK453" s="1263">
        <f t="shared" si="113"/>
        <v>87</v>
      </c>
      <c r="CL453" s="1266" t="s">
        <v>2029</v>
      </c>
      <c r="CM453" s="476">
        <v>87</v>
      </c>
      <c r="CN453" s="476" t="s">
        <v>2029</v>
      </c>
      <c r="CO453" s="476">
        <v>87</v>
      </c>
      <c r="CP453" s="476"/>
      <c r="CQ453" s="476"/>
      <c r="CR453" s="476"/>
      <c r="CS453" s="476"/>
      <c r="CT453" s="476"/>
      <c r="CU453" s="477"/>
      <c r="CV453" s="476"/>
      <c r="CW453" s="1270"/>
      <c r="CX453" s="11"/>
      <c r="CY453" s="1551"/>
      <c r="CZ453" s="7" t="str">
        <f>IF('JOURNÉE 1'!C234="","",'JOURNÉE 1'!C234)</f>
        <v/>
      </c>
      <c r="DA453" s="7" t="str">
        <f t="shared" si="84"/>
        <v/>
      </c>
      <c r="DB453" s="7" t="str">
        <f>IF('JOURNÉE 1'!AC234="","",'JOURNÉE 1'!AC234)</f>
        <v/>
      </c>
      <c r="DC453" s="7" t="str">
        <f>IF('JOURNÉE 1'!AP234=0,"",'JOURNÉE 1'!AP234)</f>
        <v/>
      </c>
      <c r="DD453" s="17" t="str">
        <f>IF(ISNA(VLOOKUP(BY233,'JOURNÉE 2'!$C$214:$AJ$241,1,FALSE)),"",VLOOKUP(BY233,'JOURNÉE 2'!$C$214:$AJ$241,1,FALSE))</f>
        <v/>
      </c>
      <c r="DE453" s="7" t="str" cm="1">
        <f t="array" ref="DE453">IFERROR(INDEX(DD$433:DD$460,SMALL(IF(FREQUENCY(IF(DD$433:DD$488&lt;&gt;"",MATCH(DD$433:DD$488,DD$433:DD$488,0),""),ROW(DD$433:DD$488)-433)&gt;1,ROW(DD$433:DD$488)-433,""),ROW(A21))),"")</f>
        <v/>
      </c>
      <c r="DF453" s="7" t="str">
        <f t="array" ref="DF453">IF(DE453="","",MIN(IF(CZ$433:CZ$488=$DE453,DB$433:DB$488,"")))</f>
        <v/>
      </c>
      <c r="DG453" s="7" t="str">
        <f t="array" ref="DG453">IF(DE453="","",MIN(IF(CZ$433:CZ$488=$DE453,DC$433:DC$488,"")))</f>
        <v/>
      </c>
      <c r="DH453" s="7" t="str">
        <f>IF(ISNA(VLOOKUP(DD453,'JOURNÉE 2'!$C$214:$AD$241,24,FALSE)),"",VLOOKUP(DD453,'JOURNÉE 2'!$C$214:$AD$241,24,FALSE))</f>
        <v/>
      </c>
      <c r="DI453" s="7" t="str">
        <f>IF(ISNA(VLOOKUP(DD453,'JOURNÉE 1'!$C$214:$AP$241,35,FALSE)),"",VLOOKUP(DD453,'JOURNÉE 1'!$C$214:$AP$241,35,FALSE))</f>
        <v/>
      </c>
      <c r="DJ453" s="7" t="str">
        <f t="shared" si="114"/>
        <v/>
      </c>
      <c r="DK453" s="7" t="str">
        <f t="shared" si="115"/>
        <v/>
      </c>
      <c r="DL453" s="7" t="str">
        <f t="shared" si="116"/>
        <v/>
      </c>
      <c r="DM453" s="468" t="str">
        <f t="shared" si="117"/>
        <v/>
      </c>
      <c r="DN453" s="7" t="str">
        <f t="shared" si="118"/>
        <v/>
      </c>
      <c r="DO453" s="7"/>
      <c r="DP453" s="7"/>
      <c r="DQ453" s="7"/>
      <c r="DR453" s="11"/>
      <c r="DS453" s="475"/>
      <c r="DT453" s="7"/>
      <c r="DU453" s="7"/>
      <c r="DV453" s="7" t="str">
        <f>IF(DT453="","",IF(DT453=0,"",IF(DT453="AB","",RANK(DT453,$DT$9:$DT$151,1)+COUNTIF($DT$9:DT453,DT453)-1)))</f>
        <v/>
      </c>
      <c r="DW453" s="7"/>
      <c r="DX453" s="7"/>
      <c r="DY453" s="7"/>
      <c r="DZ453" s="7"/>
      <c r="EA453" s="7" t="str">
        <f>IF(DY453="","",IF(DY453=0,"",IF(DY453="AB","",RANK(DY453,$DY$9:$DY$151,1)+COUNTIF($DY$9:DY453,DY453)-1)))</f>
        <v/>
      </c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</row>
    <row r="454" spans="65:163" ht="15.75" customHeight="1" x14ac:dyDescent="0.4"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475" t="str">
        <f>IF('JOURNÉE 1'!C454=0,"",'JOURNÉE 1'!C454)</f>
        <v/>
      </c>
      <c r="BZ454" s="7">
        <v>446</v>
      </c>
      <c r="CA454" s="1445" t="s">
        <v>2071</v>
      </c>
      <c r="CB454" s="1446">
        <v>36</v>
      </c>
      <c r="CC454" s="1447" t="s">
        <v>2074</v>
      </c>
      <c r="CD454" s="17" t="s">
        <v>984</v>
      </c>
      <c r="CE454" s="882" t="str">
        <f t="shared" si="124"/>
        <v>MAX3</v>
      </c>
      <c r="CF454" s="878" t="s">
        <v>1074</v>
      </c>
      <c r="CG454" s="7"/>
      <c r="CH454" s="94"/>
      <c r="CI454" s="1301" t="str">
        <f>IF(ISNA(VLOOKUP(CA454,'JOURNÉE 1'!$C$10:$AC$257,27,FALSE)),"",VLOOKUP(CA454,'JOURNÉE 1'!$C$10:$AC$257,27,FALSE))</f>
        <v/>
      </c>
      <c r="CJ454" s="465">
        <f>IF(ISNA(VLOOKUP(CA454,'JOURNÉE 2'!$C$10:$V$259,20,FALSE)),"",VLOOKUP(CA454,'JOURNÉE 2'!$C$10:$V$259,20,FALSE))</f>
        <v>124</v>
      </c>
      <c r="CK454" s="1263">
        <f t="shared" si="113"/>
        <v>124</v>
      </c>
      <c r="CL454" s="1266" t="s">
        <v>2029</v>
      </c>
      <c r="CM454" s="476" t="s">
        <v>2029</v>
      </c>
      <c r="CN454" s="476" t="s">
        <v>2029</v>
      </c>
      <c r="CO454" s="476">
        <v>124</v>
      </c>
      <c r="CP454" s="476"/>
      <c r="CQ454" s="476"/>
      <c r="CR454" s="476"/>
      <c r="CS454" s="476"/>
      <c r="CT454" s="476"/>
      <c r="CU454" s="477"/>
      <c r="CV454" s="476"/>
      <c r="CW454" s="1270"/>
      <c r="CX454" s="11"/>
      <c r="CY454" s="1551"/>
      <c r="CZ454" s="7" t="str">
        <f>IF('JOURNÉE 1'!C235="","",'JOURNÉE 1'!C235)</f>
        <v/>
      </c>
      <c r="DA454" s="7" t="str">
        <f t="shared" si="84"/>
        <v/>
      </c>
      <c r="DB454" s="7" t="str">
        <f>IF('JOURNÉE 1'!AC235="","",'JOURNÉE 1'!AC235)</f>
        <v/>
      </c>
      <c r="DC454" s="7" t="str">
        <f>IF('JOURNÉE 1'!AP235=0,"",'JOURNÉE 1'!AP235)</f>
        <v/>
      </c>
      <c r="DD454" s="17" t="str">
        <f>IF(ISNA(VLOOKUP(BY234,'JOURNÉE 2'!$C$214:$AJ$241,1,FALSE)),"",VLOOKUP(BY234,'JOURNÉE 2'!$C$214:$AJ$241,1,FALSE))</f>
        <v/>
      </c>
      <c r="DE454" s="7" t="str" cm="1">
        <f t="array" ref="DE454">IFERROR(INDEX(DD$433:DD$460,SMALL(IF(FREQUENCY(IF(DD$433:DD$488&lt;&gt;"",MATCH(DD$433:DD$488,DD$433:DD$488,0),""),ROW(DD$433:DD$488)-433)&gt;1,ROW(DD$433:DD$488)-433,""),ROW(A22))),"")</f>
        <v/>
      </c>
      <c r="DF454" s="7" t="str">
        <f t="array" ref="DF454">IF(DE454="","",MIN(IF(CZ$433:CZ$488=$DE454,DB$433:DB$488,"")))</f>
        <v/>
      </c>
      <c r="DG454" s="7" t="str">
        <f t="array" ref="DG454">IF(DE454="","",MIN(IF(CZ$433:CZ$488=$DE454,DC$433:DC$488,"")))</f>
        <v/>
      </c>
      <c r="DH454" s="7" t="str">
        <f>IF(ISNA(VLOOKUP(DD454,'JOURNÉE 2'!$C$214:$AD$241,24,FALSE)),"",VLOOKUP(DD454,'JOURNÉE 2'!$C$214:$AD$241,24,FALSE))</f>
        <v/>
      </c>
      <c r="DI454" s="7" t="str">
        <f>IF(ISNA(VLOOKUP(DD454,'JOURNÉE 1'!$C$214:$AP$241,35,FALSE)),"",VLOOKUP(DD454,'JOURNÉE 1'!$C$214:$AP$241,35,FALSE))</f>
        <v/>
      </c>
      <c r="DJ454" s="7" t="str">
        <f t="shared" si="114"/>
        <v/>
      </c>
      <c r="DK454" s="7" t="str">
        <f t="shared" si="115"/>
        <v/>
      </c>
      <c r="DL454" s="7" t="str">
        <f t="shared" si="116"/>
        <v/>
      </c>
      <c r="DM454" s="468" t="str">
        <f t="shared" si="117"/>
        <v/>
      </c>
      <c r="DN454" s="7" t="str">
        <f t="shared" si="118"/>
        <v/>
      </c>
      <c r="DO454" s="7"/>
      <c r="DP454" s="7"/>
      <c r="DQ454" s="7"/>
      <c r="DR454" s="11"/>
      <c r="DS454" s="475"/>
      <c r="DT454" s="7"/>
      <c r="DU454" s="7"/>
      <c r="DV454" s="7" t="str">
        <f>IF(DT454="","",IF(DT454=0,"",IF(DT454="AB","",RANK(DT454,$DT$9:$DT$151,1)+COUNTIF($DT$9:DT454,DT454)-1)))</f>
        <v/>
      </c>
      <c r="DW454" s="7"/>
      <c r="DX454" s="7"/>
      <c r="DY454" s="7"/>
      <c r="DZ454" s="7"/>
      <c r="EA454" s="7" t="str">
        <f>IF(DY454="","",IF(DY454=0,"",IF(DY454="AB","",RANK(DY454,$DY$9:$DY$151,1)+COUNTIF($DY$9:DY454,DY454)-1)))</f>
        <v/>
      </c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</row>
    <row r="455" spans="65:163" ht="15.75" customHeight="1" x14ac:dyDescent="0.4"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475" t="str">
        <f>IF('JOURNÉE 1'!C455=0,"",'JOURNÉE 1'!C455)</f>
        <v/>
      </c>
      <c r="BZ455" s="7">
        <v>447</v>
      </c>
      <c r="CA455" s="1445" t="s">
        <v>2070</v>
      </c>
      <c r="CB455" s="1446">
        <v>36</v>
      </c>
      <c r="CC455" s="1447" t="s">
        <v>2075</v>
      </c>
      <c r="CD455" s="17" t="s">
        <v>984</v>
      </c>
      <c r="CE455" s="882" t="str">
        <f t="shared" si="124"/>
        <v>MAX3</v>
      </c>
      <c r="CF455" s="878" t="e">
        <f>IF(VLOOKUP(CA455,'Classt indiv.'!$D$11:$D$524,1,FALSE)=0,"",VLOOKUP(CA455,'Classt indiv.'!$D$11:$D$524,1,FALSE))</f>
        <v>#N/A</v>
      </c>
      <c r="CG455" s="7"/>
      <c r="CH455" s="94"/>
      <c r="CI455" s="1301" t="str">
        <f>IF(ISNA(VLOOKUP(CA455,'JOURNÉE 1'!$C$10:$AC$257,27,FALSE)),"",VLOOKUP(CA455,'JOURNÉE 1'!$C$10:$AC$257,27,FALSE))</f>
        <v/>
      </c>
      <c r="CJ455" s="465">
        <f>IF(ISNA(VLOOKUP(CA455,'JOURNÉE 2'!$C$10:$V$259,20,FALSE)),"",VLOOKUP(CA455,'JOURNÉE 2'!$C$10:$V$259,20,FALSE))</f>
        <v>104</v>
      </c>
      <c r="CK455" s="1263">
        <f t="shared" si="113"/>
        <v>104</v>
      </c>
      <c r="CL455" s="1266" t="s">
        <v>2029</v>
      </c>
      <c r="CM455" s="476" t="s">
        <v>2029</v>
      </c>
      <c r="CN455" s="476" t="s">
        <v>2029</v>
      </c>
      <c r="CO455" s="476">
        <v>104</v>
      </c>
      <c r="CP455" s="476"/>
      <c r="CQ455" s="476"/>
      <c r="CR455" s="476"/>
      <c r="CS455" s="476"/>
      <c r="CT455" s="476"/>
      <c r="CU455" s="477"/>
      <c r="CV455" s="476"/>
      <c r="CW455" s="1270"/>
      <c r="CX455" s="11"/>
      <c r="CY455" s="1551"/>
      <c r="CZ455" s="7" t="str">
        <f>IF('JOURNÉE 1'!C236="","",'JOURNÉE 1'!C236)</f>
        <v/>
      </c>
      <c r="DA455" s="7" t="str">
        <f t="shared" si="84"/>
        <v/>
      </c>
      <c r="DB455" s="7" t="str">
        <f>IF('JOURNÉE 1'!AC236="","",'JOURNÉE 1'!AC236)</f>
        <v/>
      </c>
      <c r="DC455" s="7" t="str">
        <f>IF('JOURNÉE 1'!AP236=0,"",'JOURNÉE 1'!AP236)</f>
        <v/>
      </c>
      <c r="DD455" s="17" t="str">
        <f>IF(ISNA(VLOOKUP(BY235,'JOURNÉE 2'!$C$214:$AJ$241,1,FALSE)),"",VLOOKUP(BY235,'JOURNÉE 2'!$C$214:$AJ$241,1,FALSE))</f>
        <v/>
      </c>
      <c r="DE455" s="7" t="str" cm="1">
        <f t="array" ref="DE455">IFERROR(INDEX(DD$433:DD$460,SMALL(IF(FREQUENCY(IF(DD$433:DD$488&lt;&gt;"",MATCH(DD$433:DD$488,DD$433:DD$488,0),""),ROW(DD$433:DD$488)-433)&gt;1,ROW(DD$433:DD$488)-433,""),ROW(A23))),"")</f>
        <v/>
      </c>
      <c r="DF455" s="7" t="str">
        <f t="array" ref="DF455">IF(DE455="","",MIN(IF(CZ$433:CZ$488=$DE455,DB$433:DB$488,"")))</f>
        <v/>
      </c>
      <c r="DG455" s="7" t="str">
        <f t="array" ref="DG455">IF(DE455="","",MIN(IF(CZ$433:CZ$488=$DE455,DC$433:DC$488,"")))</f>
        <v/>
      </c>
      <c r="DH455" s="7" t="str">
        <f>IF(ISNA(VLOOKUP(DD455,'JOURNÉE 2'!$C$214:$AD$241,24,FALSE)),"",VLOOKUP(DD455,'JOURNÉE 2'!$C$214:$AD$241,24,FALSE))</f>
        <v/>
      </c>
      <c r="DI455" s="7" t="str">
        <f>IF(ISNA(VLOOKUP(DD455,'JOURNÉE 1'!$C$214:$AP$241,35,FALSE)),"",VLOOKUP(DD455,'JOURNÉE 1'!$C$214:$AP$241,35,FALSE))</f>
        <v/>
      </c>
      <c r="DJ455" s="7" t="str">
        <f t="shared" si="114"/>
        <v/>
      </c>
      <c r="DK455" s="7" t="str">
        <f t="shared" si="115"/>
        <v/>
      </c>
      <c r="DL455" s="7" t="str">
        <f t="shared" si="116"/>
        <v/>
      </c>
      <c r="DM455" s="468" t="str">
        <f t="shared" si="117"/>
        <v/>
      </c>
      <c r="DN455" s="7" t="str">
        <f t="shared" si="118"/>
        <v/>
      </c>
      <c r="DO455" s="7"/>
      <c r="DP455" s="7"/>
      <c r="DQ455" s="7"/>
      <c r="DR455" s="11"/>
      <c r="DS455" s="475"/>
      <c r="DT455" s="7"/>
      <c r="DU455" s="7"/>
      <c r="DV455" s="7" t="str">
        <f>IF(DT455="","",IF(DT455=0,"",IF(DT455="AB","",RANK(DT455,$DT$9:$DT$151,1)+COUNTIF($DT$9:DT455,DT455)-1)))</f>
        <v/>
      </c>
      <c r="DW455" s="7"/>
      <c r="DX455" s="7"/>
      <c r="DY455" s="7"/>
      <c r="DZ455" s="7"/>
      <c r="EA455" s="7" t="str">
        <f>IF(DY455="","",IF(DY455=0,"",IF(DY455="AB","",RANK(DY455,$DY$9:$DY$151,1)+COUNTIF($DY$9:DY455,DY455)-1)))</f>
        <v/>
      </c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</row>
    <row r="456" spans="65:163" ht="15.75" customHeight="1" x14ac:dyDescent="0.4"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475" t="str">
        <f>IF('JOURNÉE 1'!C456=0,"",'JOURNÉE 1'!C456)</f>
        <v/>
      </c>
      <c r="BZ456" s="7">
        <v>448</v>
      </c>
      <c r="CA456" s="1445"/>
      <c r="CB456" s="1446"/>
      <c r="CC456" s="1447"/>
      <c r="CD456" s="17"/>
      <c r="CE456" s="882" t="str">
        <f t="shared" si="124"/>
        <v/>
      </c>
      <c r="CF456" s="878" t="e">
        <f>IF(VLOOKUP(CA456,'Classt indiv.'!$D$11:$D$524,1,FALSE)=0,"",VLOOKUP(CA456,'Classt indiv.'!$D$11:$D$524,1,FALSE))</f>
        <v>#N/A</v>
      </c>
      <c r="CG456" s="7"/>
      <c r="CH456" s="94"/>
      <c r="CI456" s="1301" t="str">
        <f>IF(ISNA(VLOOKUP(CA456,'JOURNÉE 1'!$C$10:$AC$257,27,FALSE)),"",VLOOKUP(CA456,'JOURNÉE 1'!$C$10:$AC$257,27,FALSE))</f>
        <v/>
      </c>
      <c r="CJ456" s="465" t="str">
        <f>IF(ISNA(VLOOKUP(CA456,'JOURNÉE 2'!$C$10:$V$259,20,FALSE)),"",VLOOKUP(CA456,'JOURNÉE 2'!$C$10:$V$259,20,FALSE))</f>
        <v/>
      </c>
      <c r="CK456" s="1263" t="str">
        <f t="shared" si="113"/>
        <v/>
      </c>
      <c r="CL456" s="1266" t="s">
        <v>2029</v>
      </c>
      <c r="CM456" s="476" t="s">
        <v>2029</v>
      </c>
      <c r="CN456" s="476" t="s">
        <v>2029</v>
      </c>
      <c r="CO456" s="476" t="s">
        <v>2029</v>
      </c>
      <c r="CP456" s="476"/>
      <c r="CQ456" s="476"/>
      <c r="CR456" s="476"/>
      <c r="CS456" s="476"/>
      <c r="CT456" s="476"/>
      <c r="CU456" s="477"/>
      <c r="CV456" s="476"/>
      <c r="CW456" s="1270"/>
      <c r="CX456" s="11"/>
      <c r="CY456" s="1551"/>
      <c r="CZ456" s="7" t="str">
        <f>IF('JOURNÉE 1'!C237="","",'JOURNÉE 1'!C237)</f>
        <v/>
      </c>
      <c r="DA456" s="7" t="str">
        <f t="shared" si="84"/>
        <v/>
      </c>
      <c r="DB456" s="7" t="str">
        <f>IF('JOURNÉE 1'!AC237="","",'JOURNÉE 1'!AC237)</f>
        <v/>
      </c>
      <c r="DC456" s="7" t="str">
        <f>IF('JOURNÉE 1'!AP237=0,"",'JOURNÉE 1'!AP237)</f>
        <v/>
      </c>
      <c r="DD456" s="17" t="str">
        <f>IF(ISNA(VLOOKUP(BY236,'JOURNÉE 2'!$C$214:$AJ$241,1,FALSE)),"",VLOOKUP(BY236,'JOURNÉE 2'!$C$214:$AJ$241,1,FALSE))</f>
        <v/>
      </c>
      <c r="DE456" s="7" t="str" cm="1">
        <f t="array" ref="DE456">IFERROR(INDEX(DD$433:DD$460,SMALL(IF(FREQUENCY(IF(DD$433:DD$488&lt;&gt;"",MATCH(DD$433:DD$488,DD$433:DD$488,0),""),ROW(DD$433:DD$488)-433)&gt;1,ROW(DD$433:DD$488)-433,""),ROW(A24))),"")</f>
        <v/>
      </c>
      <c r="DF456" s="7" t="str">
        <f t="array" ref="DF456">IF(DE456="","",MIN(IF(CZ$433:CZ$488=$DE456,DB$433:DB$488,"")))</f>
        <v/>
      </c>
      <c r="DG456" s="7" t="str">
        <f t="array" ref="DG456">IF(DE456="","",MIN(IF(CZ$433:CZ$488=$DE456,DC$433:DC$488,"")))</f>
        <v/>
      </c>
      <c r="DH456" s="7" t="str">
        <f>IF(ISNA(VLOOKUP(DD456,'JOURNÉE 2'!$C$214:$AD$241,24,FALSE)),"",VLOOKUP(DD456,'JOURNÉE 2'!$C$214:$AD$241,24,FALSE))</f>
        <v/>
      </c>
      <c r="DI456" s="7" t="str">
        <f>IF(ISNA(VLOOKUP(DD456,'JOURNÉE 1'!$C$214:$AP$241,35,FALSE)),"",VLOOKUP(DD456,'JOURNÉE 1'!$C$214:$AP$241,35,FALSE))</f>
        <v/>
      </c>
      <c r="DJ456" s="7" t="str">
        <f t="shared" si="114"/>
        <v/>
      </c>
      <c r="DK456" s="7" t="str">
        <f t="shared" si="115"/>
        <v/>
      </c>
      <c r="DL456" s="7" t="str">
        <f t="shared" si="116"/>
        <v/>
      </c>
      <c r="DM456" s="468" t="str">
        <f t="shared" si="117"/>
        <v/>
      </c>
      <c r="DN456" s="7" t="str">
        <f t="shared" si="118"/>
        <v/>
      </c>
      <c r="DO456" s="7"/>
      <c r="DP456" s="7"/>
      <c r="DQ456" s="7"/>
      <c r="DR456" s="11"/>
      <c r="DS456" s="475"/>
      <c r="DT456" s="7"/>
      <c r="DU456" s="7"/>
      <c r="DV456" s="7" t="str">
        <f>IF(DT456="","",IF(DT456=0,"",IF(DT456="AB","",RANK(DT456,$DT$9:$DT$151,1)+COUNTIF($DT$9:DT456,DT456)-1)))</f>
        <v/>
      </c>
      <c r="DW456" s="7"/>
      <c r="DX456" s="7"/>
      <c r="DY456" s="7"/>
      <c r="DZ456" s="7"/>
      <c r="EA456" s="7" t="str">
        <f>IF(DY456="","",IF(DY456=0,"",IF(DY456="AB","",RANK(DY456,$DY$9:$DY$151,1)+COUNTIF($DY$9:DY456,DY456)-1)))</f>
        <v/>
      </c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</row>
    <row r="457" spans="65:163" ht="15.75" customHeight="1" x14ac:dyDescent="0.4"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475" t="str">
        <f>IF('JOURNÉE 1'!C457=0,"",'JOURNÉE 1'!C457)</f>
        <v/>
      </c>
      <c r="BZ457" s="7">
        <v>449</v>
      </c>
      <c r="CA457" s="1445"/>
      <c r="CB457" s="1446"/>
      <c r="CC457" s="1447"/>
      <c r="CD457" s="17"/>
      <c r="CE457" s="882" t="str">
        <f t="shared" ref="CE457:CE476" si="126">IF(CB457="","",IF(CB457&lt;=9.9,"MAX1",IF(AND(CB457&gt;9.9,CB457&lt;=23.9),"MAX2",IF(CB457&gt;23.9,"MAX3",""))))</f>
        <v/>
      </c>
      <c r="CF457" s="878" t="e">
        <f>IF(VLOOKUP(CA457,'Classt indiv.'!$D$11:$D$524,1,FALSE)=0,"",VLOOKUP(CA457,'Classt indiv.'!$D$11:$D$524,1,FALSE))</f>
        <v>#N/A</v>
      </c>
      <c r="CG457" s="7"/>
      <c r="CH457" s="94"/>
      <c r="CI457" s="1301" t="str">
        <f>IF(ISNA(VLOOKUP(CA457,'JOURNÉE 1'!$C$10:$AC$257,27,FALSE)),"",VLOOKUP(CA457,'JOURNÉE 1'!$C$10:$AC$257,27,FALSE))</f>
        <v/>
      </c>
      <c r="CJ457" s="465" t="str">
        <f>IF(ISNA(VLOOKUP(CA457,'JOURNÉE 2'!$C$10:$V$259,20,FALSE)),"",VLOOKUP(CA457,'JOURNÉE 2'!$C$10:$V$259,20,FALSE))</f>
        <v/>
      </c>
      <c r="CK457" s="1263" t="str">
        <f t="shared" si="113"/>
        <v/>
      </c>
      <c r="CL457" s="1266" t="s">
        <v>2029</v>
      </c>
      <c r="CM457" s="476" t="s">
        <v>2029</v>
      </c>
      <c r="CN457" s="476" t="s">
        <v>2029</v>
      </c>
      <c r="CO457" s="476" t="s">
        <v>2029</v>
      </c>
      <c r="CP457" s="476"/>
      <c r="CQ457" s="476"/>
      <c r="CR457" s="476"/>
      <c r="CS457" s="476"/>
      <c r="CT457" s="476"/>
      <c r="CU457" s="477"/>
      <c r="CV457" s="476"/>
      <c r="CW457" s="1270"/>
      <c r="CX457" s="11"/>
      <c r="CY457" s="1551"/>
      <c r="CZ457" s="7" t="str">
        <f>IF('JOURNÉE 1'!C238="","",'JOURNÉE 1'!C238)</f>
        <v/>
      </c>
      <c r="DA457" s="7" t="str">
        <f t="shared" si="84"/>
        <v/>
      </c>
      <c r="DB457" s="7" t="str">
        <f>IF('JOURNÉE 1'!AC238="","",'JOURNÉE 1'!AC238)</f>
        <v/>
      </c>
      <c r="DC457" s="7" t="str">
        <f>IF('JOURNÉE 1'!AP238=0,"",'JOURNÉE 1'!AP238)</f>
        <v/>
      </c>
      <c r="DD457" s="17" t="str">
        <f>IF(ISNA(VLOOKUP(BY237,'JOURNÉE 2'!$C$214:$AJ$241,1,FALSE)),"",VLOOKUP(BY237,'JOURNÉE 2'!$C$214:$AJ$241,1,FALSE))</f>
        <v/>
      </c>
      <c r="DE457" s="7" t="str" cm="1">
        <f t="array" ref="DE457">IFERROR(INDEX(DD$433:DD$460,SMALL(IF(FREQUENCY(IF(DD$433:DD$488&lt;&gt;"",MATCH(DD$433:DD$488,DD$433:DD$488,0),""),ROW(DD$433:DD$488)-433)&gt;1,ROW(DD$433:DD$488)-433,""),ROW(A25))),"")</f>
        <v/>
      </c>
      <c r="DF457" s="7" t="str">
        <f t="array" ref="DF457">IF(DE457="","",MIN(IF(CZ$433:CZ$488=$DE457,DB$433:DB$488,"")))</f>
        <v/>
      </c>
      <c r="DG457" s="7" t="str">
        <f t="array" ref="DG457">IF(DE457="","",MIN(IF(CZ$433:CZ$488=$DE457,DC$433:DC$488,"")))</f>
        <v/>
      </c>
      <c r="DH457" s="7" t="str">
        <f>IF(ISNA(VLOOKUP(DD457,'JOURNÉE 2'!$C$214:$AD$241,24,FALSE)),"",VLOOKUP(DD457,'JOURNÉE 2'!$C$214:$AD$241,24,FALSE))</f>
        <v/>
      </c>
      <c r="DI457" s="7" t="str">
        <f>IF(ISNA(VLOOKUP(DD457,'JOURNÉE 1'!$C$214:$AP$241,35,FALSE)),"",VLOOKUP(DD457,'JOURNÉE 1'!$C$214:$AP$241,35,FALSE))</f>
        <v/>
      </c>
      <c r="DJ457" s="7" t="str">
        <f t="shared" si="114"/>
        <v/>
      </c>
      <c r="DK457" s="7" t="str">
        <f t="shared" si="115"/>
        <v/>
      </c>
      <c r="DL457" s="7" t="str">
        <f t="shared" si="116"/>
        <v/>
      </c>
      <c r="DM457" s="468" t="str">
        <f t="shared" si="117"/>
        <v/>
      </c>
      <c r="DN457" s="7" t="str">
        <f t="shared" si="118"/>
        <v/>
      </c>
      <c r="DO457" s="7"/>
      <c r="DP457" s="7"/>
      <c r="DQ457" s="7"/>
      <c r="DR457" s="11"/>
      <c r="DS457" s="475"/>
      <c r="DT457" s="7"/>
      <c r="DU457" s="7"/>
      <c r="DV457" s="7" t="str">
        <f>IF(DT457="","",IF(DT457=0,"",IF(DT457="AB","",RANK(DT457,$DT$9:$DT$151,1)+COUNTIF($DT$9:DT457,DT457)-1)))</f>
        <v/>
      </c>
      <c r="DW457" s="7"/>
      <c r="DX457" s="7"/>
      <c r="DY457" s="7"/>
      <c r="DZ457" s="7"/>
      <c r="EA457" s="7" t="str">
        <f>IF(DY457="","",IF(DY457=0,"",IF(DY457="AB","",RANK(DY457,$DY$9:$DY$151,1)+COUNTIF($DY$9:DY457,DY457)-1)))</f>
        <v/>
      </c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</row>
    <row r="458" spans="65:163" ht="15.75" customHeight="1" x14ac:dyDescent="0.4"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475" t="str">
        <f>IF('JOURNÉE 1'!C458=0,"",'JOURNÉE 1'!C458)</f>
        <v/>
      </c>
      <c r="BZ458" s="7">
        <v>450</v>
      </c>
      <c r="CA458" s="1445"/>
      <c r="CB458" s="1446"/>
      <c r="CC458" s="1447"/>
      <c r="CD458" s="17"/>
      <c r="CE458" s="882" t="str">
        <f t="shared" si="126"/>
        <v/>
      </c>
      <c r="CF458" s="878" t="e">
        <f>IF(VLOOKUP(CA458,'Classt indiv.'!$D$11:$D$524,1,FALSE)=0,"",VLOOKUP(CA458,'Classt indiv.'!$D$11:$D$524,1,FALSE))</f>
        <v>#N/A</v>
      </c>
      <c r="CG458" s="7"/>
      <c r="CH458" s="94"/>
      <c r="CI458" s="1301" t="str">
        <f>IF(ISNA(VLOOKUP(CA458,'JOURNÉE 1'!$C$10:$AC$257,27,FALSE)),"",VLOOKUP(CA458,'JOURNÉE 1'!$C$10:$AC$257,27,FALSE))</f>
        <v/>
      </c>
      <c r="CJ458" s="465" t="str">
        <f>IF(ISNA(VLOOKUP(CA458,'JOURNÉE 2'!$C$10:$V$259,20,FALSE)),"",VLOOKUP(CA458,'JOURNÉE 2'!$C$10:$V$259,20,FALSE))</f>
        <v/>
      </c>
      <c r="CK458" s="1263" t="str">
        <f t="shared" si="113"/>
        <v/>
      </c>
      <c r="CL458" s="1266" t="s">
        <v>2029</v>
      </c>
      <c r="CM458" s="476" t="s">
        <v>2029</v>
      </c>
      <c r="CN458" s="476" t="s">
        <v>2029</v>
      </c>
      <c r="CO458" s="476" t="s">
        <v>2029</v>
      </c>
      <c r="CP458" s="476"/>
      <c r="CQ458" s="476"/>
      <c r="CR458" s="476"/>
      <c r="CS458" s="476"/>
      <c r="CT458" s="476"/>
      <c r="CU458" s="477"/>
      <c r="CV458" s="476"/>
      <c r="CW458" s="1270"/>
      <c r="CX458" s="11"/>
      <c r="CY458" s="1551"/>
      <c r="CZ458" s="7" t="str">
        <f>IF('JOURNÉE 1'!C239="","",'JOURNÉE 1'!C239)</f>
        <v/>
      </c>
      <c r="DA458" s="7" t="str">
        <f t="shared" si="84"/>
        <v/>
      </c>
      <c r="DB458" s="7" t="str">
        <f>IF('JOURNÉE 1'!AC239="","",'JOURNÉE 1'!AC239)</f>
        <v/>
      </c>
      <c r="DC458" s="7" t="str">
        <f>IF('JOURNÉE 1'!AP239=0,"",'JOURNÉE 1'!AP239)</f>
        <v/>
      </c>
      <c r="DD458" s="17" t="str">
        <f>IF(ISNA(VLOOKUP(BY238,'JOURNÉE 2'!$C$214:$AJ$241,1,FALSE)),"",VLOOKUP(BY238,'JOURNÉE 2'!$C$214:$AJ$241,1,FALSE))</f>
        <v/>
      </c>
      <c r="DE458" s="7" t="str" cm="1">
        <f t="array" ref="DE458">IFERROR(INDEX(DD$433:DD$460,SMALL(IF(FREQUENCY(IF(DD$433:DD$488&lt;&gt;"",MATCH(DD$433:DD$488,DD$433:DD$488,0),""),ROW(DD$433:DD$488)-433)&gt;1,ROW(DD$433:DD$488)-433,""),ROW(A26))),"")</f>
        <v/>
      </c>
      <c r="DF458" s="7" t="str">
        <f t="array" ref="DF458">IF(DE458="","",MIN(IF(CZ$433:CZ$488=$DE458,DB$433:DB$488,"")))</f>
        <v/>
      </c>
      <c r="DG458" s="7" t="str">
        <f t="array" ref="DG458">IF(DE458="","",MIN(IF(CZ$433:CZ$488=$DE458,DC$433:DC$488,"")))</f>
        <v/>
      </c>
      <c r="DH458" s="7" t="str">
        <f>IF(ISNA(VLOOKUP(DD458,'JOURNÉE 2'!$C$214:$AD$241,24,FALSE)),"",VLOOKUP(DD458,'JOURNÉE 2'!$C$214:$AD$241,24,FALSE))</f>
        <v/>
      </c>
      <c r="DI458" s="7" t="str">
        <f>IF(ISNA(VLOOKUP(DD458,'JOURNÉE 1'!$C$214:$AP$241,35,FALSE)),"",VLOOKUP(DD458,'JOURNÉE 1'!$C$214:$AP$241,35,FALSE))</f>
        <v/>
      </c>
      <c r="DJ458" s="7" t="str">
        <f t="shared" si="114"/>
        <v/>
      </c>
      <c r="DK458" s="7" t="str">
        <f t="shared" si="115"/>
        <v/>
      </c>
      <c r="DL458" s="7" t="str">
        <f t="shared" si="116"/>
        <v/>
      </c>
      <c r="DM458" s="468" t="str">
        <f t="shared" si="117"/>
        <v/>
      </c>
      <c r="DN458" s="7" t="str">
        <f t="shared" si="118"/>
        <v/>
      </c>
      <c r="DO458" s="7"/>
      <c r="DP458" s="7"/>
      <c r="DQ458" s="7"/>
      <c r="DR458" s="11"/>
      <c r="DS458" s="475"/>
      <c r="DT458" s="7"/>
      <c r="DU458" s="7"/>
      <c r="DV458" s="7" t="str">
        <f>IF(DT458="","",IF(DT458=0,"",IF(DT458="AB","",RANK(DT458,$DT$9:$DT$151,1)+COUNTIF($DT$9:DT458,DT458)-1)))</f>
        <v/>
      </c>
      <c r="DW458" s="7"/>
      <c r="DX458" s="7"/>
      <c r="DY458" s="7"/>
      <c r="DZ458" s="7"/>
      <c r="EA458" s="7" t="str">
        <f>IF(DY458="","",IF(DY458=0,"",IF(DY458="AB","",RANK(DY458,$DY$9:$DY$151,1)+COUNTIF($DY$9:DY458,DY458)-1)))</f>
        <v/>
      </c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</row>
    <row r="459" spans="65:163" ht="15.75" customHeight="1" x14ac:dyDescent="0.4"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475" t="str">
        <f>IF('JOURNÉE 1'!C459=0,"",'JOURNÉE 1'!C459)</f>
        <v/>
      </c>
      <c r="BZ459" s="7">
        <v>451</v>
      </c>
      <c r="CA459" s="1445"/>
      <c r="CB459" s="1446"/>
      <c r="CC459" s="1447"/>
      <c r="CD459" s="17"/>
      <c r="CE459" s="882" t="str">
        <f t="shared" si="126"/>
        <v/>
      </c>
      <c r="CF459" s="878" t="e">
        <f>IF(VLOOKUP(CA459,'Classt indiv.'!$D$11:$D$524,1,FALSE)=0,"",VLOOKUP(CA459,'Classt indiv.'!$D$11:$D$524,1,FALSE))</f>
        <v>#N/A</v>
      </c>
      <c r="CG459" s="7"/>
      <c r="CH459" s="94"/>
      <c r="CI459" s="1301" t="str">
        <f>IF(ISNA(VLOOKUP(CA459,'JOURNÉE 1'!$C$10:$AC$257,27,FALSE)),"",VLOOKUP(CA459,'JOURNÉE 1'!$C$10:$AC$257,27,FALSE))</f>
        <v/>
      </c>
      <c r="CJ459" s="465" t="str">
        <f>IF(ISNA(VLOOKUP(CA459,'JOURNÉE 2'!$C$10:$V$259,20,FALSE)),"",VLOOKUP(CA459,'JOURNÉE 2'!$C$10:$V$259,20,FALSE))</f>
        <v/>
      </c>
      <c r="CK459" s="1263" t="str">
        <f t="shared" si="113"/>
        <v/>
      </c>
      <c r="CL459" s="1266" t="s">
        <v>2029</v>
      </c>
      <c r="CM459" s="476" t="s">
        <v>2029</v>
      </c>
      <c r="CN459" s="476" t="s">
        <v>2029</v>
      </c>
      <c r="CO459" s="476" t="s">
        <v>2029</v>
      </c>
      <c r="CP459" s="476"/>
      <c r="CQ459" s="476"/>
      <c r="CR459" s="476"/>
      <c r="CS459" s="476"/>
      <c r="CT459" s="476"/>
      <c r="CU459" s="477"/>
      <c r="CV459" s="476"/>
      <c r="CW459" s="1270"/>
      <c r="CX459" s="11"/>
      <c r="CY459" s="1551"/>
      <c r="CZ459" s="7" t="str">
        <f>IF('JOURNÉE 1'!C240="","",'JOURNÉE 1'!C240)</f>
        <v/>
      </c>
      <c r="DA459" s="7" t="str">
        <f t="shared" si="84"/>
        <v/>
      </c>
      <c r="DB459" s="7" t="str">
        <f>IF('JOURNÉE 1'!AC240="","",'JOURNÉE 1'!AC240)</f>
        <v/>
      </c>
      <c r="DC459" s="7" t="str">
        <f>IF('JOURNÉE 1'!AP240=0,"",'JOURNÉE 1'!AP240)</f>
        <v/>
      </c>
      <c r="DD459" s="17" t="str">
        <f>IF(ISNA(VLOOKUP(BY239,'JOURNÉE 2'!$C$214:$AJ$241,1,FALSE)),"",VLOOKUP(BY239,'JOURNÉE 2'!$C$214:$AJ$241,1,FALSE))</f>
        <v/>
      </c>
      <c r="DE459" s="7" t="str" cm="1">
        <f t="array" ref="DE459">IFERROR(INDEX(DD$433:DD$460,SMALL(IF(FREQUENCY(IF(DD$433:DD$488&lt;&gt;"",MATCH(DD$433:DD$488,DD$433:DD$488,0),""),ROW(DD$433:DD$488)-433)&gt;1,ROW(DD$433:DD$488)-433,""),ROW(A27))),"")</f>
        <v/>
      </c>
      <c r="DF459" s="7" t="str">
        <f t="array" ref="DF459">IF(DE459="","",MIN(IF(CZ$433:CZ$488=$DE459,DB$433:DB$488,"")))</f>
        <v/>
      </c>
      <c r="DG459" s="7" t="str">
        <f t="array" ref="DG459">IF(DE459="","",MIN(IF(CZ$433:CZ$488=$DE459,DC$433:DC$488,"")))</f>
        <v/>
      </c>
      <c r="DH459" s="7" t="str">
        <f>IF(ISNA(VLOOKUP(DD459,'JOURNÉE 2'!$C$214:$AD$241,24,FALSE)),"",VLOOKUP(DD459,'JOURNÉE 2'!$C$214:$AD$241,24,FALSE))</f>
        <v/>
      </c>
      <c r="DI459" s="7" t="str">
        <f>IF(ISNA(VLOOKUP(DD459,'JOURNÉE 1'!$C$214:$AP$241,35,FALSE)),"",VLOOKUP(DD459,'JOURNÉE 1'!$C$214:$AP$241,35,FALSE))</f>
        <v/>
      </c>
      <c r="DJ459" s="7" t="str">
        <f t="shared" si="114"/>
        <v/>
      </c>
      <c r="DK459" s="7" t="str">
        <f t="shared" si="115"/>
        <v/>
      </c>
      <c r="DL459" s="7" t="str">
        <f t="shared" si="116"/>
        <v/>
      </c>
      <c r="DM459" s="468" t="str">
        <f t="shared" si="117"/>
        <v/>
      </c>
      <c r="DN459" s="7" t="str">
        <f t="shared" si="118"/>
        <v/>
      </c>
      <c r="DO459" s="7"/>
      <c r="DP459" s="7"/>
      <c r="DQ459" s="7"/>
      <c r="DR459" s="11"/>
      <c r="DS459" s="475"/>
      <c r="DT459" s="7"/>
      <c r="DU459" s="7"/>
      <c r="DV459" s="7" t="str">
        <f>IF(DT459="","",IF(DT459=0,"",IF(DT459="AB","",RANK(DT459,$DT$9:$DT$151,1)+COUNTIF($DT$9:DT459,DT459)-1)))</f>
        <v/>
      </c>
      <c r="DW459" s="7"/>
      <c r="DX459" s="7"/>
      <c r="DY459" s="7"/>
      <c r="DZ459" s="7"/>
      <c r="EA459" s="7" t="str">
        <f>IF(DY459="","",IF(DY459=0,"",IF(DY459="AB","",RANK(DY459,$DY$9:$DY$151,1)+COUNTIF($DY$9:DY459,DY459)-1)))</f>
        <v/>
      </c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</row>
    <row r="460" spans="65:163" ht="15.75" customHeight="1" thickBot="1" x14ac:dyDescent="0.45"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475" t="str">
        <f>IF('JOURNÉE 1'!C460=0,"",'JOURNÉE 1'!C460)</f>
        <v/>
      </c>
      <c r="BZ460" s="7">
        <v>452</v>
      </c>
      <c r="CA460" s="10"/>
      <c r="CB460" s="166"/>
      <c r="CC460" s="17"/>
      <c r="CD460" s="17"/>
      <c r="CE460" s="882" t="str">
        <f t="shared" si="126"/>
        <v/>
      </c>
      <c r="CF460" s="878" t="e">
        <f>IF(VLOOKUP(CA460,'Classt indiv.'!$D$11:$D$524,1,FALSE)=0,"",VLOOKUP(CA460,'Classt indiv.'!$D$11:$D$524,1,FALSE))</f>
        <v>#N/A</v>
      </c>
      <c r="CG460" s="7"/>
      <c r="CH460" s="94"/>
      <c r="CI460" s="1301" t="str">
        <f>IF(ISNA(VLOOKUP(CA460,'JOURNÉE 1'!$C$10:$AC$257,27,FALSE)),"",VLOOKUP(CA460,'JOURNÉE 1'!$C$10:$AC$257,27,FALSE))</f>
        <v/>
      </c>
      <c r="CJ460" s="465" t="str">
        <f>IF(ISNA(VLOOKUP(CA460,'JOURNÉE 2'!$C$10:$V$259,20,FALSE)),"",VLOOKUP(CA460,'JOURNÉE 2'!$C$10:$V$259,20,FALSE))</f>
        <v/>
      </c>
      <c r="CK460" s="1263" t="str">
        <f t="shared" si="113"/>
        <v/>
      </c>
      <c r="CL460" s="1266" t="s">
        <v>2029</v>
      </c>
      <c r="CM460" s="476" t="s">
        <v>2029</v>
      </c>
      <c r="CN460" s="476" t="s">
        <v>2029</v>
      </c>
      <c r="CO460" s="476" t="s">
        <v>2029</v>
      </c>
      <c r="CP460" s="476"/>
      <c r="CQ460" s="476"/>
      <c r="CR460" s="476"/>
      <c r="CS460" s="476"/>
      <c r="CT460" s="476"/>
      <c r="CU460" s="477"/>
      <c r="CV460" s="476"/>
      <c r="CW460" s="1270"/>
      <c r="CX460" s="11"/>
      <c r="CY460" s="1793"/>
      <c r="CZ460" s="492" t="str">
        <f>IF('JOURNÉE 1'!C241="","",'JOURNÉE 1'!C241)</f>
        <v/>
      </c>
      <c r="DA460" s="492" t="str">
        <f t="shared" si="84"/>
        <v/>
      </c>
      <c r="DB460" s="492" t="str">
        <f>IF('JOURNÉE 1'!AC241="","",'JOURNÉE 1'!AC241)</f>
        <v/>
      </c>
      <c r="DC460" s="492" t="str">
        <f>IF('JOURNÉE 1'!AP241=0,"",'JOURNÉE 1'!AP241)</f>
        <v/>
      </c>
      <c r="DD460" s="1020" t="str">
        <f>IF(ISNA(VLOOKUP(BY240,'JOURNÉE 2'!$C$214:$AJ$241,1,FALSE)),"",VLOOKUP(BY240,'JOURNÉE 2'!$C$214:$AJ$241,1,FALSE))</f>
        <v/>
      </c>
      <c r="DE460" s="7" t="str" cm="1">
        <f t="array" ref="DE460">IFERROR(INDEX(DD$433:DD$460,SMALL(IF(FREQUENCY(IF(DD$433:DD$488&lt;&gt;"",MATCH(DD$433:DD$488,DD$433:DD$488,0),""),ROW(DD$433:DD$488)-433)&gt;1,ROW(DD$433:DD$488)-433,""),ROW(A28))),"")</f>
        <v/>
      </c>
      <c r="DF460" s="492" t="str">
        <f t="array" ref="DF460">IF(DE460="","",MIN(IF(CZ$433:CZ$488=$DE460,DB$433:DB$488,"")))</f>
        <v/>
      </c>
      <c r="DG460" s="492" t="str">
        <f t="array" ref="DG460">IF(DE460="","",MIN(IF(CZ$433:CZ$488=$DE460,DC$433:DC$488,"")))</f>
        <v/>
      </c>
      <c r="DH460" s="492" t="str">
        <f>IF(ISNA(VLOOKUP(DD460,'JOURNÉE 2'!$C$214:$AD$241,24,FALSE)),"",VLOOKUP(DD460,'JOURNÉE 2'!$C$214:$AD$241,24,FALSE))</f>
        <v/>
      </c>
      <c r="DI460" s="492" t="str">
        <f>IF(ISNA(VLOOKUP(DD460,'JOURNÉE 1'!$C$214:$AP$241,35,FALSE)),"",VLOOKUP(DD460,'JOURNÉE 1'!$C$214:$AP$241,35,FALSE))</f>
        <v/>
      </c>
      <c r="DJ460" s="492" t="str">
        <f t="shared" si="114"/>
        <v/>
      </c>
      <c r="DK460" s="492" t="str">
        <f t="shared" si="115"/>
        <v/>
      </c>
      <c r="DL460" s="492" t="str">
        <f t="shared" si="116"/>
        <v/>
      </c>
      <c r="DM460" s="493" t="str">
        <f t="shared" si="117"/>
        <v/>
      </c>
      <c r="DN460" s="492" t="str">
        <f t="shared" si="118"/>
        <v/>
      </c>
      <c r="DO460" s="492"/>
      <c r="DP460" s="492"/>
      <c r="DQ460" s="492"/>
      <c r="DR460" s="494"/>
      <c r="DS460" s="475"/>
      <c r="DT460" s="7"/>
      <c r="DU460" s="7"/>
      <c r="DV460" s="7" t="str">
        <f>IF(DT460="","",IF(DT460=0,"",IF(DT460="AB","",RANK(DT460,$DT$9:$DT$151,1)+COUNTIF($DT$9:DT460,DT460)-1)))</f>
        <v/>
      </c>
      <c r="DW460" s="7"/>
      <c r="DX460" s="7"/>
      <c r="DY460" s="7"/>
      <c r="DZ460" s="7"/>
      <c r="EA460" s="7" t="str">
        <f>IF(DY460="","",IF(DY460=0,"",IF(DY460="AB","",RANK(DY460,$DY$9:$DY$151,1)+COUNTIF($DY$9:DY460,DY460)-1)))</f>
        <v/>
      </c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</row>
    <row r="461" spans="65:163" ht="15.75" customHeight="1" thickTop="1" x14ac:dyDescent="0.4"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475" t="str">
        <f>IF('JOURNÉE 1'!C461=0,"",'JOURNÉE 1'!C461)</f>
        <v/>
      </c>
      <c r="BZ461" s="7">
        <v>453</v>
      </c>
      <c r="CA461" s="10"/>
      <c r="CB461" s="166"/>
      <c r="CC461" s="17"/>
      <c r="CD461" s="17"/>
      <c r="CE461" s="882" t="str">
        <f t="shared" si="126"/>
        <v/>
      </c>
      <c r="CF461" s="878" t="e">
        <f>IF(VLOOKUP(CA461,'Classt indiv.'!$D$11:$D$524,1,FALSE)=0,"",VLOOKUP(CA461,'Classt indiv.'!$D$11:$D$524,1,FALSE))</f>
        <v>#N/A</v>
      </c>
      <c r="CG461" s="7"/>
      <c r="CH461" s="94"/>
      <c r="CI461" s="1301" t="str">
        <f>IF(ISNA(VLOOKUP(CA461,'JOURNÉE 1'!$C$10:$AC$257,27,FALSE)),"",VLOOKUP(CA461,'JOURNÉE 1'!$C$10:$AC$257,27,FALSE))</f>
        <v/>
      </c>
      <c r="CJ461" s="465" t="str">
        <f>IF(ISNA(VLOOKUP(CA461,'JOURNÉE 2'!$C$10:$V$259,20,FALSE)),"",VLOOKUP(CA461,'JOURNÉE 2'!$C$10:$V$259,20,FALSE))</f>
        <v/>
      </c>
      <c r="CK461" s="1263" t="str">
        <f t="shared" si="113"/>
        <v/>
      </c>
      <c r="CL461" s="1266" t="s">
        <v>2029</v>
      </c>
      <c r="CM461" s="476" t="s">
        <v>2029</v>
      </c>
      <c r="CN461" s="476" t="s">
        <v>2029</v>
      </c>
      <c r="CO461" s="476" t="s">
        <v>2029</v>
      </c>
      <c r="CP461" s="476"/>
      <c r="CQ461" s="476"/>
      <c r="CR461" s="476"/>
      <c r="CS461" s="476"/>
      <c r="CT461" s="476"/>
      <c r="CU461" s="477"/>
      <c r="CV461" s="476"/>
      <c r="CW461" s="1270"/>
      <c r="CX461" s="11"/>
      <c r="CY461" s="1794" t="s">
        <v>1075</v>
      </c>
      <c r="CZ461" s="7" t="str">
        <f>IF('JOURNÉE 2'!C214="","",'JOURNÉE 2'!C214)</f>
        <v>44830.19.0011</v>
      </c>
      <c r="DA461" s="7" t="str">
        <f>IF(CZ461="","",CONCATENATE(CZ461,"-J2"))</f>
        <v>44830.19.0011-J2</v>
      </c>
      <c r="DB461" s="7">
        <f>IF('JOURNÉE 2'!V214="","",'JOURNÉE 2'!V214)</f>
        <v>81</v>
      </c>
      <c r="DC461" s="7">
        <f>IF('JOURNÉE 2'!AJ214=0,"",'JOURNÉE 2'!AJ214)</f>
        <v>65.5</v>
      </c>
      <c r="DD461" s="17" t="str">
        <f>IF(ISNA(VLOOKUP(BX213,'JOURNÉE 1'!$C$214:$AP$241,1,FALSE)),"",VLOOKUP(BX213,'JOURNÉE 1'!$C$214:$AP$241,1,FALSE))</f>
        <v/>
      </c>
      <c r="DE461" s="7" t="str" cm="1">
        <f t="array" ref="DE461">IFERROR(INDEX(DD$433:DD$460,SMALL(IF(FREQUENCY(IF(DD$433:DD$488&lt;&gt;"",MATCH(DD$433:DD$488,DD$433:DD$488,0),""),ROW(DD$433:DD$488)-433)&gt;1,ROW(DD$433:DD$488)-433,""),ROW(A29))),"")</f>
        <v/>
      </c>
      <c r="DF461" s="7" t="str">
        <f t="array" ref="DF461">IF(DE461="","",MIN(IF(CZ$433:CZ$488=$DE461,DB$433:DB$488,"")))</f>
        <v/>
      </c>
      <c r="DG461" s="7" t="str">
        <f t="array" ref="DG461">IF(DE461="","",MIN(IF(CZ$433:CZ$488=$DE461,DC$433:DC$488,"")))</f>
        <v/>
      </c>
      <c r="DH461" s="7" t="str">
        <f>IF(ISNA(VLOOKUP(DD461,'JOURNÉE 2'!$C$214:$V$241,16,FALSE)),"",VLOOKUP(DD461,'JOURNÉE 2'!$C$214:$V$241,16,FALSE))</f>
        <v/>
      </c>
      <c r="DI461" s="7" t="str">
        <f>IF(ISNA(VLOOKUP(DD461,'JOURNÉE 2'!$C$214:$AJ$241,26,FALSE)),"",VLOOKUP(DD461,'JOURNÉE 2'!$C$214:$AJ$241,26,FALSE))</f>
        <v/>
      </c>
      <c r="DJ461" s="7" t="str">
        <f t="shared" si="114"/>
        <v>44830.19.0011</v>
      </c>
      <c r="DK461" s="7">
        <f t="shared" si="115"/>
        <v>81</v>
      </c>
      <c r="DL461" s="7" t="str">
        <f t="shared" si="116"/>
        <v/>
      </c>
      <c r="DM461" s="468">
        <f t="shared" si="117"/>
        <v>65.5</v>
      </c>
      <c r="DN461" s="7" t="str">
        <f t="shared" si="118"/>
        <v/>
      </c>
      <c r="DO461" s="7"/>
      <c r="DP461" s="7"/>
      <c r="DQ461" s="7"/>
      <c r="DR461" s="11" t="s">
        <v>2061</v>
      </c>
      <c r="DS461" s="475"/>
      <c r="DT461" s="7"/>
      <c r="DU461" s="7"/>
      <c r="DV461" s="7" t="str">
        <f>IF(DT461="","",IF(DT461=0,"",IF(DT461="AB","",RANK(DT461,$DT$9:$DT$151,1)+COUNTIF($DT$9:DT461,DT461)-1)))</f>
        <v/>
      </c>
      <c r="DW461" s="7"/>
      <c r="DX461" s="7"/>
      <c r="DY461" s="7"/>
      <c r="DZ461" s="7"/>
      <c r="EA461" s="7" t="str">
        <f>IF(DY461="","",IF(DY461=0,"",IF(DY461="AB","",RANK(DY461,$DY$9:$DY$151,1)+COUNTIF($DY$9:DY461,DY461)-1)))</f>
        <v/>
      </c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</row>
    <row r="462" spans="65:163" ht="15.75" customHeight="1" x14ac:dyDescent="0.4"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475" t="str">
        <f>IF('JOURNÉE 1'!C462=0,"",'JOURNÉE 1'!C462)</f>
        <v/>
      </c>
      <c r="BZ462" s="7">
        <v>454</v>
      </c>
      <c r="CA462" s="10"/>
      <c r="CB462" s="166"/>
      <c r="CC462" s="17"/>
      <c r="CD462" s="17"/>
      <c r="CE462" s="882" t="str">
        <f t="shared" si="126"/>
        <v/>
      </c>
      <c r="CF462" s="878" t="e">
        <f>IF(VLOOKUP(CA462,'Classt indiv.'!$D$11:$D$524,1,FALSE)=0,"",VLOOKUP(CA462,'Classt indiv.'!$D$11:$D$524,1,FALSE))</f>
        <v>#N/A</v>
      </c>
      <c r="CG462" s="7"/>
      <c r="CH462" s="94"/>
      <c r="CI462" s="1301" t="str">
        <f>IF(ISNA(VLOOKUP(CA462,'JOURNÉE 1'!$C$10:$AC$257,27,FALSE)),"",VLOOKUP(CA462,'JOURNÉE 1'!$C$10:$AC$257,27,FALSE))</f>
        <v/>
      </c>
      <c r="CJ462" s="465" t="str">
        <f>IF(ISNA(VLOOKUP(CA462,'JOURNÉE 2'!$C$10:$V$259,20,FALSE)),"",VLOOKUP(CA462,'JOURNÉE 2'!$C$10:$V$259,20,FALSE))</f>
        <v/>
      </c>
      <c r="CK462" s="1263" t="str">
        <f t="shared" si="113"/>
        <v/>
      </c>
      <c r="CL462" s="1266" t="s">
        <v>2029</v>
      </c>
      <c r="CM462" s="476" t="s">
        <v>2029</v>
      </c>
      <c r="CN462" s="476" t="s">
        <v>2029</v>
      </c>
      <c r="CO462" s="476" t="s">
        <v>2029</v>
      </c>
      <c r="CP462" s="476"/>
      <c r="CQ462" s="476"/>
      <c r="CR462" s="476"/>
      <c r="CS462" s="476"/>
      <c r="CT462" s="476"/>
      <c r="CU462" s="477"/>
      <c r="CV462" s="476"/>
      <c r="CW462" s="1270"/>
      <c r="CX462" s="11"/>
      <c r="CY462" s="1551"/>
      <c r="CZ462" s="7" t="str">
        <f>IF('JOURNÉE 2'!C215="","",'JOURNÉE 2'!C215)</f>
        <v>44830.19.0068</v>
      </c>
      <c r="DA462" s="7" t="str">
        <f t="shared" si="84"/>
        <v>44830.19.0068-J2</v>
      </c>
      <c r="DB462" s="7">
        <f>IF('JOURNÉE 2'!V215="","",'JOURNÉE 2'!V215)</f>
        <v>83</v>
      </c>
      <c r="DC462" s="7">
        <f>IF('JOURNÉE 2'!AJ215=0,"",'JOURNÉE 2'!AJ215)</f>
        <v>66.599999999999994</v>
      </c>
      <c r="DD462" s="17" t="str">
        <f>IF(ISNA(VLOOKUP(BX214,'JOURNÉE 1'!$C$214:$AP$241,1,FALSE)),"",VLOOKUP(BX214,'JOURNÉE 1'!$C$214:$AP$241,1,FALSE))</f>
        <v/>
      </c>
      <c r="DE462" s="7" t="str" cm="1">
        <f t="array" ref="DE462">IFERROR(INDEX(DD$433:DD$460,SMALL(IF(FREQUENCY(IF(DD$433:DD$488&lt;&gt;"",MATCH(DD$433:DD$488,DD$433:DD$488,0),""),ROW(DD$433:DD$488)-433)&gt;1,ROW(DD$433:DD$488)-433,""),ROW(A30))),"")</f>
        <v/>
      </c>
      <c r="DF462" s="7" t="str">
        <f t="array" ref="DF462">IF(DE462="","",MIN(IF(CZ$433:CZ$488=$DE462,DB$433:DB$488,"")))</f>
        <v/>
      </c>
      <c r="DG462" s="7" t="str">
        <f t="array" ref="DG462">IF(DE462="","",MIN(IF(CZ$433:CZ$488=$DE462,DC$433:DC$488,"")))</f>
        <v/>
      </c>
      <c r="DH462" s="7" t="str">
        <f>IF(ISNA(VLOOKUP(DD462,'JOURNÉE 2'!$C$214:$V$241,16,FALSE)),"",VLOOKUP(DD462,'JOURNÉE 2'!$C$214:$V$241,16,FALSE))</f>
        <v/>
      </c>
      <c r="DI462" s="7" t="str">
        <f>IF(ISNA(VLOOKUP(DD462,'JOURNÉE 2'!$C$214:$AJ$241,26,FALSE)),"",VLOOKUP(DD462,'JOURNÉE 2'!$C$214:$AJ$241,26,FALSE))</f>
        <v/>
      </c>
      <c r="DJ462" s="7" t="str">
        <f t="shared" si="114"/>
        <v>44830.19.0068</v>
      </c>
      <c r="DK462" s="7">
        <f t="shared" si="115"/>
        <v>83</v>
      </c>
      <c r="DL462" s="7" t="str">
        <f t="shared" si="116"/>
        <v/>
      </c>
      <c r="DM462" s="468">
        <f t="shared" si="117"/>
        <v>66.599999999999994</v>
      </c>
      <c r="DN462" s="7" t="str">
        <f t="shared" si="118"/>
        <v/>
      </c>
      <c r="DO462" s="7"/>
      <c r="DP462" s="7"/>
      <c r="DQ462" s="7"/>
      <c r="DR462" s="11"/>
      <c r="DS462" s="475"/>
      <c r="DT462" s="7"/>
      <c r="DU462" s="7"/>
      <c r="DV462" s="7" t="str">
        <f>IF(DT462="","",IF(DT462=0,"",IF(DT462="AB","",RANK(DT462,$DT$9:$DT$151,1)+COUNTIF($DT$9:DT462,DT462)-1)))</f>
        <v/>
      </c>
      <c r="DW462" s="7"/>
      <c r="DX462" s="7"/>
      <c r="DY462" s="7"/>
      <c r="DZ462" s="7"/>
      <c r="EA462" s="7" t="str">
        <f>IF(DY462="","",IF(DY462=0,"",IF(DY462="AB","",RANK(DY462,$DY$9:$DY$151,1)+COUNTIF($DY$9:DY462,DY462)-1)))</f>
        <v/>
      </c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</row>
    <row r="463" spans="65:163" ht="15.75" customHeight="1" x14ac:dyDescent="0.4"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475" t="str">
        <f>IF('JOURNÉE 1'!C463=0,"",'JOURNÉE 1'!C463)</f>
        <v/>
      </c>
      <c r="BZ463" s="7">
        <v>455</v>
      </c>
      <c r="CA463" s="10"/>
      <c r="CB463" s="166"/>
      <c r="CC463" s="17"/>
      <c r="CD463" s="17"/>
      <c r="CE463" s="882" t="str">
        <f t="shared" si="126"/>
        <v/>
      </c>
      <c r="CF463" s="878" t="e">
        <f>IF(VLOOKUP(CA463,'Classt indiv.'!$D$11:$D$524,1,FALSE)=0,"",VLOOKUP(CA463,'Classt indiv.'!$D$11:$D$524,1,FALSE))</f>
        <v>#N/A</v>
      </c>
      <c r="CG463" s="7"/>
      <c r="CH463" s="94"/>
      <c r="CI463" s="1301" t="str">
        <f>IF(ISNA(VLOOKUP(CA463,'JOURNÉE 1'!$C$10:$AC$257,27,FALSE)),"",VLOOKUP(CA463,'JOURNÉE 1'!$C$10:$AC$257,27,FALSE))</f>
        <v/>
      </c>
      <c r="CJ463" s="465" t="str">
        <f>IF(ISNA(VLOOKUP(CA463,'JOURNÉE 2'!$C$10:$V$259,20,FALSE)),"",VLOOKUP(CA463,'JOURNÉE 2'!$C$10:$V$259,20,FALSE))</f>
        <v/>
      </c>
      <c r="CK463" s="1263" t="str">
        <f t="shared" si="113"/>
        <v/>
      </c>
      <c r="CL463" s="1266" t="s">
        <v>2029</v>
      </c>
      <c r="CM463" s="476" t="s">
        <v>2029</v>
      </c>
      <c r="CN463" s="476" t="s">
        <v>2029</v>
      </c>
      <c r="CO463" s="476" t="s">
        <v>2029</v>
      </c>
      <c r="CP463" s="476"/>
      <c r="CQ463" s="476"/>
      <c r="CR463" s="476"/>
      <c r="CS463" s="476"/>
      <c r="CT463" s="476"/>
      <c r="CU463" s="477"/>
      <c r="CV463" s="476"/>
      <c r="CW463" s="1270"/>
      <c r="CX463" s="11"/>
      <c r="CY463" s="1551"/>
      <c r="CZ463" s="7" t="str">
        <f>IF('JOURNÉE 2'!C216="","",'JOURNÉE 2'!C216)</f>
        <v>44310.14.0010</v>
      </c>
      <c r="DA463" s="7" t="str">
        <f t="shared" si="84"/>
        <v>44310.14.0010-J2</v>
      </c>
      <c r="DB463" s="7">
        <f>IF('JOURNÉE 2'!V216="","",'JOURNÉE 2'!V216)</f>
        <v>88</v>
      </c>
      <c r="DC463" s="7">
        <f>IF('JOURNÉE 2'!AJ216=0,"",'JOURNÉE 2'!AJ216)</f>
        <v>75.400000000000006</v>
      </c>
      <c r="DD463" s="17" t="str">
        <f>IF(ISNA(VLOOKUP(BX215,'JOURNÉE 1'!$C$214:$AP$241,1,FALSE)),"",VLOOKUP(BX215,'JOURNÉE 1'!$C$214:$AP$241,1,FALSE))</f>
        <v/>
      </c>
      <c r="DE463" s="7" t="str" cm="1">
        <f t="array" ref="DE463">IFERROR(INDEX(DD$433:DD$460,SMALL(IF(FREQUENCY(IF(DD$433:DD$488&lt;&gt;"",MATCH(DD$433:DD$488,DD$433:DD$488,0),""),ROW(DD$433:DD$488)-433)&gt;1,ROW(DD$433:DD$488)-433,""),ROW(A31))),"")</f>
        <v/>
      </c>
      <c r="DF463" s="7" t="str">
        <f t="array" ref="DF463">IF(DE463="","",MIN(IF(CZ$433:CZ$488=$DE463,DB$433:DB$488,"")))</f>
        <v/>
      </c>
      <c r="DG463" s="7" t="str">
        <f t="array" ref="DG463">IF(DE463="","",MIN(IF(CZ$433:CZ$488=$DE463,DC$433:DC$488,"")))</f>
        <v/>
      </c>
      <c r="DH463" s="7" t="str">
        <f>IF(ISNA(VLOOKUP(DD463,'JOURNÉE 2'!$C$214:$V$241,16,FALSE)),"",VLOOKUP(DD463,'JOURNÉE 2'!$C$214:$V$241,16,FALSE))</f>
        <v/>
      </c>
      <c r="DI463" s="7" t="str">
        <f>IF(ISNA(VLOOKUP(DD463,'JOURNÉE 2'!$C$214:$AJ$241,26,FALSE)),"",VLOOKUP(DD463,'JOURNÉE 2'!$C$214:$AJ$241,26,FALSE))</f>
        <v/>
      </c>
      <c r="DJ463" s="7" t="str">
        <f t="shared" si="114"/>
        <v>44310.14.0010</v>
      </c>
      <c r="DK463" s="7">
        <f t="shared" si="115"/>
        <v>88</v>
      </c>
      <c r="DL463" s="7" t="str">
        <f t="shared" si="116"/>
        <v/>
      </c>
      <c r="DM463" s="468">
        <f t="shared" si="117"/>
        <v>75.400000000000006</v>
      </c>
      <c r="DN463" s="7" t="str">
        <f t="shared" si="118"/>
        <v/>
      </c>
      <c r="DO463" s="7"/>
      <c r="DP463" s="7"/>
      <c r="DQ463" s="7"/>
      <c r="DR463" s="11"/>
      <c r="DS463" s="475"/>
      <c r="DT463" s="7"/>
      <c r="DU463" s="7"/>
      <c r="DV463" s="7" t="str">
        <f>IF(DT463="","",IF(DT463=0,"",IF(DT463="AB","",RANK(DT463,$DT$9:$DT$151,1)+COUNTIF($DT$9:DT463,DT463)-1)))</f>
        <v/>
      </c>
      <c r="DW463" s="7"/>
      <c r="DX463" s="7"/>
      <c r="DY463" s="7"/>
      <c r="DZ463" s="7"/>
      <c r="EA463" s="7" t="str">
        <f>IF(DY463="","",IF(DY463=0,"",IF(DY463="AB","",RANK(DY463,$DY$9:$DY$151,1)+COUNTIF($DY$9:DY463,DY463)-1)))</f>
        <v/>
      </c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</row>
    <row r="464" spans="65:163" ht="15.75" customHeight="1" x14ac:dyDescent="0.4"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475" t="str">
        <f>IF('JOURNÉE 1'!C464=0,"",'JOURNÉE 1'!C464)</f>
        <v/>
      </c>
      <c r="BZ464" s="7">
        <v>456</v>
      </c>
      <c r="CA464" s="10"/>
      <c r="CB464" s="166"/>
      <c r="CC464" s="17"/>
      <c r="CD464" s="17"/>
      <c r="CE464" s="882" t="str">
        <f t="shared" si="126"/>
        <v/>
      </c>
      <c r="CF464" s="878" t="e">
        <f>IF(VLOOKUP(CA464,'Classt indiv.'!$D$11:$D$524,1,FALSE)=0,"",VLOOKUP(CA464,'Classt indiv.'!$D$11:$D$524,1,FALSE))</f>
        <v>#N/A</v>
      </c>
      <c r="CG464" s="7"/>
      <c r="CH464" s="94"/>
      <c r="CI464" s="1301" t="str">
        <f>IF(ISNA(VLOOKUP(CA464,'JOURNÉE 1'!$C$10:$AC$257,27,FALSE)),"",VLOOKUP(CA464,'JOURNÉE 1'!$C$10:$AC$257,27,FALSE))</f>
        <v/>
      </c>
      <c r="CJ464" s="465" t="str">
        <f>IF(ISNA(VLOOKUP(CA464,'JOURNÉE 2'!$C$10:$V$259,20,FALSE)),"",VLOOKUP(CA464,'JOURNÉE 2'!$C$10:$V$259,20,FALSE))</f>
        <v/>
      </c>
      <c r="CK464" s="1263" t="str">
        <f t="shared" si="113"/>
        <v/>
      </c>
      <c r="CL464" s="1266" t="s">
        <v>2029</v>
      </c>
      <c r="CM464" s="476" t="s">
        <v>2029</v>
      </c>
      <c r="CN464" s="476" t="s">
        <v>2029</v>
      </c>
      <c r="CO464" s="476" t="s">
        <v>2029</v>
      </c>
      <c r="CP464" s="476"/>
      <c r="CQ464" s="476"/>
      <c r="CR464" s="476"/>
      <c r="CS464" s="476"/>
      <c r="CT464" s="476"/>
      <c r="CU464" s="477"/>
      <c r="CV464" s="476"/>
      <c r="CW464" s="1270"/>
      <c r="CX464" s="11"/>
      <c r="CY464" s="1551"/>
      <c r="CZ464" s="7" t="str">
        <f>IF('JOURNÉE 2'!C217="","",'JOURNÉE 2'!C217)</f>
        <v>44310.15.0023</v>
      </c>
      <c r="DA464" s="7" t="str">
        <f t="shared" si="84"/>
        <v>44310.15.0023-J2</v>
      </c>
      <c r="DB464" s="7">
        <f>IF('JOURNÉE 2'!V217="","",'JOURNÉE 2'!V217)</f>
        <v>80</v>
      </c>
      <c r="DC464" s="7">
        <f>IF('JOURNÉE 2'!AJ217=0,"",'JOURNÉE 2'!AJ217)</f>
        <v>69.599999999999994</v>
      </c>
      <c r="DD464" s="17" t="str">
        <f>IF(ISNA(VLOOKUP(BX216,'JOURNÉE 1'!$C$214:$AP$241,1,FALSE)),"",VLOOKUP(BX216,'JOURNÉE 1'!$C$214:$AP$241,1,FALSE))</f>
        <v/>
      </c>
      <c r="DE464" s="7" t="str" cm="1">
        <f t="array" ref="DE464">IFERROR(INDEX(DD$433:DD$460,SMALL(IF(FREQUENCY(IF(DD$433:DD$488&lt;&gt;"",MATCH(DD$433:DD$488,DD$433:DD$488,0),""),ROW(DD$433:DD$488)-433)&gt;1,ROW(DD$433:DD$488)-433,""),ROW(A32))),"")</f>
        <v/>
      </c>
      <c r="DF464" s="7" t="str">
        <f t="array" ref="DF464">IF(DE464="","",MIN(IF(CZ$433:CZ$488=$DE464,DB$433:DB$488,"")))</f>
        <v/>
      </c>
      <c r="DG464" s="7" t="str">
        <f t="array" ref="DG464">IF(DE464="","",MIN(IF(CZ$433:CZ$488=$DE464,DC$433:DC$488,"")))</f>
        <v/>
      </c>
      <c r="DH464" s="7" t="str">
        <f>IF(ISNA(VLOOKUP(DD464,'JOURNÉE 2'!$C$214:$V$241,16,FALSE)),"",VLOOKUP(DD464,'JOURNÉE 2'!$C$214:$V$241,16,FALSE))</f>
        <v/>
      </c>
      <c r="DI464" s="7" t="str">
        <f>IF(ISNA(VLOOKUP(DD464,'JOURNÉE 2'!$C$214:$AJ$241,26,FALSE)),"",VLOOKUP(DD464,'JOURNÉE 2'!$C$214:$AJ$241,26,FALSE))</f>
        <v/>
      </c>
      <c r="DJ464" s="7" t="str">
        <f t="shared" si="114"/>
        <v>44310.15.0023</v>
      </c>
      <c r="DK464" s="7">
        <f t="shared" si="115"/>
        <v>80</v>
      </c>
      <c r="DL464" s="7" t="str">
        <f t="shared" si="116"/>
        <v/>
      </c>
      <c r="DM464" s="468">
        <f t="shared" si="117"/>
        <v>69.599999999999994</v>
      </c>
      <c r="DN464" s="7" t="str">
        <f t="shared" si="118"/>
        <v/>
      </c>
      <c r="DO464" s="7"/>
      <c r="DP464" s="7"/>
      <c r="DQ464" s="7"/>
      <c r="DR464" s="11"/>
      <c r="DS464" s="475"/>
      <c r="DT464" s="7"/>
      <c r="DU464" s="7"/>
      <c r="DV464" s="7" t="str">
        <f>IF(DT464="","",IF(DT464=0,"",IF(DT464="AB","",RANK(DT464,$DT$9:$DT$151,1)+COUNTIF($DT$9:DT464,DT464)-1)))</f>
        <v/>
      </c>
      <c r="DW464" s="7"/>
      <c r="DX464" s="7"/>
      <c r="DY464" s="7"/>
      <c r="DZ464" s="7"/>
      <c r="EA464" s="7" t="str">
        <f>IF(DY464="","",IF(DY464=0,"",IF(DY464="AB","",RANK(DY464,$DY$9:$DY$151,1)+COUNTIF($DY$9:DY464,DY464)-1)))</f>
        <v/>
      </c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</row>
    <row r="465" spans="65:163" ht="15.75" customHeight="1" x14ac:dyDescent="0.4"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475" t="str">
        <f>IF('JOURNÉE 1'!C465=0,"",'JOURNÉE 1'!C465)</f>
        <v/>
      </c>
      <c r="BZ465" s="7">
        <v>457</v>
      </c>
      <c r="CA465" s="10"/>
      <c r="CB465" s="166"/>
      <c r="CC465" s="17"/>
      <c r="CD465" s="17"/>
      <c r="CE465" s="882" t="str">
        <f t="shared" si="126"/>
        <v/>
      </c>
      <c r="CF465" s="878" t="e">
        <f>IF(VLOOKUP(CA465,'Classt indiv.'!$D$11:$D$524,1,FALSE)=0,"",VLOOKUP(CA465,'Classt indiv.'!$D$11:$D$524,1,FALSE))</f>
        <v>#N/A</v>
      </c>
      <c r="CG465" s="7"/>
      <c r="CH465" s="94"/>
      <c r="CI465" s="1301" t="str">
        <f>IF(ISNA(VLOOKUP(CA465,'JOURNÉE 1'!$C$10:$AC$257,27,FALSE)),"",VLOOKUP(CA465,'JOURNÉE 1'!$C$10:$AC$257,27,FALSE))</f>
        <v/>
      </c>
      <c r="CJ465" s="465" t="str">
        <f>IF(ISNA(VLOOKUP(CA465,'JOURNÉE 2'!$C$10:$V$259,20,FALSE)),"",VLOOKUP(CA465,'JOURNÉE 2'!$C$10:$V$259,20,FALSE))</f>
        <v/>
      </c>
      <c r="CK465" s="1263" t="str">
        <f t="shared" si="113"/>
        <v/>
      </c>
      <c r="CL465" s="1266" t="s">
        <v>2029</v>
      </c>
      <c r="CM465" s="476" t="s">
        <v>2029</v>
      </c>
      <c r="CN465" s="476" t="s">
        <v>2029</v>
      </c>
      <c r="CO465" s="476" t="s">
        <v>2029</v>
      </c>
      <c r="CP465" s="476"/>
      <c r="CQ465" s="476"/>
      <c r="CR465" s="476"/>
      <c r="CS465" s="476"/>
      <c r="CT465" s="476"/>
      <c r="CU465" s="477"/>
      <c r="CV465" s="476"/>
      <c r="CW465" s="1270"/>
      <c r="CX465" s="11"/>
      <c r="CY465" s="1551"/>
      <c r="CZ465" s="7" t="str">
        <f>IF('JOURNÉE 2'!C218="","",'JOURNÉE 2'!C218)</f>
        <v>44830.16.0015</v>
      </c>
      <c r="DA465" s="7" t="str">
        <f t="shared" si="84"/>
        <v>44830.16.0015-J2</v>
      </c>
      <c r="DB465" s="7">
        <f>IF('JOURNÉE 2'!V218="","",'JOURNÉE 2'!V218)</f>
        <v>102</v>
      </c>
      <c r="DC465" s="7">
        <f>IF('JOURNÉE 2'!AJ218=0,"",'JOURNÉE 2'!AJ218)</f>
        <v>67.5</v>
      </c>
      <c r="DD465" s="17" t="str">
        <f>IF(ISNA(VLOOKUP(BX217,'JOURNÉE 1'!$C$214:$AP$241,1,FALSE)),"",VLOOKUP(BX217,'JOURNÉE 1'!$C$214:$AP$241,1,FALSE))</f>
        <v/>
      </c>
      <c r="DE465" s="7" t="str" cm="1">
        <f t="array" ref="DE465">IFERROR(INDEX(DD$433:DD$460,SMALL(IF(FREQUENCY(IF(DD$433:DD$488&lt;&gt;"",MATCH(DD$433:DD$488,DD$433:DD$488,0),""),ROW(DD$433:DD$488)-433)&gt;1,ROW(DD$433:DD$488)-433,""),ROW(A33))),"")</f>
        <v/>
      </c>
      <c r="DF465" s="7" t="str">
        <f t="array" ref="DF465">IF(DE465="","",MIN(IF(CZ$433:CZ$488=$DE465,DB$433:DB$488,"")))</f>
        <v/>
      </c>
      <c r="DG465" s="7" t="str">
        <f t="array" ref="DG465">IF(DE465="","",MIN(IF(CZ$433:CZ$488=$DE465,DC$433:DC$488,"")))</f>
        <v/>
      </c>
      <c r="DH465" s="7" t="str">
        <f>IF(ISNA(VLOOKUP(DD465,'JOURNÉE 2'!$C$214:$V$241,16,FALSE)),"",VLOOKUP(DD465,'JOURNÉE 2'!$C$214:$V$241,16,FALSE))</f>
        <v/>
      </c>
      <c r="DI465" s="7" t="str">
        <f>IF(ISNA(VLOOKUP(DD465,'JOURNÉE 2'!$C$214:$AJ$241,26,FALSE)),"",VLOOKUP(DD465,'JOURNÉE 2'!$C$214:$AJ$241,26,FALSE))</f>
        <v/>
      </c>
      <c r="DJ465" s="7" t="str">
        <f t="shared" si="114"/>
        <v>44830.16.0015</v>
      </c>
      <c r="DK465" s="7">
        <f t="shared" si="115"/>
        <v>102</v>
      </c>
      <c r="DL465" s="7" t="str">
        <f t="shared" si="116"/>
        <v/>
      </c>
      <c r="DM465" s="468">
        <f t="shared" si="117"/>
        <v>67.5</v>
      </c>
      <c r="DN465" s="7" t="str">
        <f t="shared" si="118"/>
        <v/>
      </c>
      <c r="DO465" s="7"/>
      <c r="DP465" s="7"/>
      <c r="DQ465" s="7"/>
      <c r="DR465" s="11"/>
      <c r="DS465" s="475"/>
      <c r="DT465" s="7"/>
      <c r="DU465" s="7"/>
      <c r="DV465" s="7" t="str">
        <f>IF(DT465="","",IF(DT465=0,"",IF(DT465="AB","",RANK(DT465,$DT$9:$DT$151,1)+COUNTIF($DT$9:DT465,DT465)-1)))</f>
        <v/>
      </c>
      <c r="DW465" s="7"/>
      <c r="DX465" s="7"/>
      <c r="DY465" s="7"/>
      <c r="DZ465" s="7"/>
      <c r="EA465" s="7" t="str">
        <f>IF(DY465="","",IF(DY465=0,"",IF(DY465="AB","",RANK(DY465,$DY$9:$DY$151,1)+COUNTIF($DY$9:DY465,DY465)-1)))</f>
        <v/>
      </c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</row>
    <row r="466" spans="65:163" ht="15.75" customHeight="1" thickBot="1" x14ac:dyDescent="0.45"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598" t="str">
        <f>IF('JOURNÉE 1'!C466=0,"",'JOURNÉE 1'!C466)</f>
        <v/>
      </c>
      <c r="BZ466" s="7">
        <v>458</v>
      </c>
      <c r="CA466" s="855"/>
      <c r="CB466" s="890"/>
      <c r="CC466" s="878"/>
      <c r="CD466" s="878"/>
      <c r="CE466" s="882" t="str">
        <f t="shared" si="126"/>
        <v/>
      </c>
      <c r="CF466" s="878" t="e">
        <f>IF(VLOOKUP(CA466,'Classt indiv.'!$D$11:$D$524,1,FALSE)=0,"",VLOOKUP(CA466,'Classt indiv.'!$D$11:$D$524,1,FALSE))</f>
        <v>#N/A</v>
      </c>
      <c r="CG466" s="7"/>
      <c r="CH466" s="94"/>
      <c r="CI466" s="1441" t="str">
        <f>IF(ISNA(VLOOKUP(CA466,'JOURNÉE 1'!$C$10:$AC$257,27,FALSE)),"",VLOOKUP(CA466,'JOURNÉE 1'!$C$10:$AC$257,27,FALSE))</f>
        <v/>
      </c>
      <c r="CJ466" s="465" t="str">
        <f>IF(ISNA(VLOOKUP(CA466,'JOURNÉE 2'!$C$10:$V$259,20,FALSE)),"",VLOOKUP(CA466,'JOURNÉE 2'!$C$10:$V$259,20,FALSE))</f>
        <v/>
      </c>
      <c r="CK466" s="1263" t="str">
        <f t="shared" si="113"/>
        <v/>
      </c>
      <c r="CL466" s="1268" t="s">
        <v>2029</v>
      </c>
      <c r="CM466" s="1271" t="s">
        <v>2029</v>
      </c>
      <c r="CN466" s="1271" t="s">
        <v>2029</v>
      </c>
      <c r="CO466" s="1271" t="s">
        <v>2029</v>
      </c>
      <c r="CP466" s="1271"/>
      <c r="CQ466" s="1271"/>
      <c r="CR466" s="1271"/>
      <c r="CS466" s="1271"/>
      <c r="CT466" s="1271"/>
      <c r="CU466" s="599"/>
      <c r="CV466" s="1271"/>
      <c r="CW466" s="1272"/>
      <c r="CX466" s="11"/>
      <c r="CY466" s="1551"/>
      <c r="CZ466" s="7" t="str">
        <f>IF('JOURNÉE 2'!C219="","",'JOURNÉE 2'!C219)</f>
        <v>44830.17.0022</v>
      </c>
      <c r="DA466" s="7" t="str">
        <f t="shared" si="84"/>
        <v>44830.17.0022-J2</v>
      </c>
      <c r="DB466" s="7">
        <f>IF('JOURNÉE 2'!V219="","",'JOURNÉE 2'!V219)</f>
        <v>88</v>
      </c>
      <c r="DC466" s="7">
        <f>IF('JOURNÉE 2'!AJ219=0,"",'JOURNÉE 2'!AJ219)</f>
        <v>64.2</v>
      </c>
      <c r="DD466" s="17" t="str">
        <f>IF(ISNA(VLOOKUP(BX218,'JOURNÉE 1'!$C$214:$AP$241,1,FALSE)),"",VLOOKUP(BX218,'JOURNÉE 1'!$C$214:$AP$241,1,FALSE))</f>
        <v/>
      </c>
      <c r="DE466" s="7" t="str" cm="1">
        <f t="array" ref="DE466">IFERROR(INDEX(DD$433:DD$460,SMALL(IF(FREQUENCY(IF(DD$433:DD$488&lt;&gt;"",MATCH(DD$433:DD$488,DD$433:DD$488,0),""),ROW(DD$433:DD$488)-433)&gt;1,ROW(DD$433:DD$488)-433,""),ROW(A34))),"")</f>
        <v/>
      </c>
      <c r="DF466" s="7" t="str">
        <f t="array" ref="DF466">IF(DE466="","",MIN(IF(CZ$433:CZ$488=$DE466,DB$433:DB$488,"")))</f>
        <v/>
      </c>
      <c r="DG466" s="7" t="str">
        <f t="array" ref="DG466">IF(DE466="","",MIN(IF(CZ$433:CZ$488=$DE466,DC$433:DC$488,"")))</f>
        <v/>
      </c>
      <c r="DH466" s="7" t="str">
        <f>IF(ISNA(VLOOKUP(DD466,'JOURNÉE 2'!$C$214:$V$241,16,FALSE)),"",VLOOKUP(DD466,'JOURNÉE 2'!$C$214:$V$241,16,FALSE))</f>
        <v/>
      </c>
      <c r="DI466" s="7" t="str">
        <f>IF(ISNA(VLOOKUP(DD466,'JOURNÉE 2'!$C$214:$AJ$241,26,FALSE)),"",VLOOKUP(DD466,'JOURNÉE 2'!$C$214:$AJ$241,26,FALSE))</f>
        <v/>
      </c>
      <c r="DJ466" s="7" t="str">
        <f t="shared" si="114"/>
        <v>44830.17.0022</v>
      </c>
      <c r="DK466" s="7">
        <f t="shared" si="115"/>
        <v>88</v>
      </c>
      <c r="DL466" s="7" t="str">
        <f t="shared" si="116"/>
        <v/>
      </c>
      <c r="DM466" s="468">
        <f t="shared" si="117"/>
        <v>64.2</v>
      </c>
      <c r="DN466" s="7" t="str">
        <f t="shared" si="118"/>
        <v/>
      </c>
      <c r="DO466" s="7"/>
      <c r="DP466" s="7"/>
      <c r="DQ466" s="7"/>
      <c r="DR466" s="11"/>
      <c r="DS466" s="475"/>
      <c r="DT466" s="7"/>
      <c r="DU466" s="7"/>
      <c r="DV466" s="7" t="str">
        <f>IF(DT466="","",IF(DT466=0,"",IF(DT466="AB","",RANK(DT466,$DT$9:$DT$151,1)+COUNTIF($DT$9:DT466,DT466)-1)))</f>
        <v/>
      </c>
      <c r="DW466" s="7"/>
      <c r="DX466" s="7"/>
      <c r="DY466" s="7"/>
      <c r="DZ466" s="7"/>
      <c r="EA466" s="7" t="str">
        <f>IF(DY466="","",IF(DY466=0,"",IF(DY466="AB","",RANK(DY466,$DY$9:$DY$151,1)+COUNTIF($DY$9:DY466,DY466)-1)))</f>
        <v/>
      </c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</row>
    <row r="467" spans="65:163" ht="15.75" customHeight="1" x14ac:dyDescent="0.4"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>
        <v>459</v>
      </c>
      <c r="CA467" s="855"/>
      <c r="CB467" s="882"/>
      <c r="CC467" s="878"/>
      <c r="CD467" s="878"/>
      <c r="CE467" s="882" t="str">
        <f t="shared" si="126"/>
        <v/>
      </c>
      <c r="CF467" s="878" t="e">
        <f>IF(VLOOKUP(CA467,'Classt indiv.'!$D$11:$D$524,1,FALSE)=0,"",VLOOKUP(CA467,'Classt indiv.'!$D$11:$D$524,1,FALSE))</f>
        <v>#N/A</v>
      </c>
      <c r="CG467" s="534"/>
      <c r="CH467" s="534"/>
      <c r="CI467" s="534"/>
      <c r="CJ467" s="534"/>
      <c r="CK467" s="534"/>
      <c r="CL467" s="534"/>
      <c r="CM467" s="534"/>
      <c r="CN467" s="11"/>
      <c r="CO467" s="600"/>
      <c r="CP467" s="600"/>
      <c r="CQ467" s="600"/>
      <c r="CR467" s="600"/>
      <c r="CS467" s="600"/>
      <c r="CT467" s="600"/>
      <c r="CU467" s="534"/>
      <c r="CV467" s="11"/>
      <c r="CW467" s="7"/>
      <c r="CX467" s="11"/>
      <c r="CY467" s="1551"/>
      <c r="CZ467" s="7" t="str">
        <f>IF('JOURNÉE 2'!C220="","",'JOURNÉE 2'!C220)</f>
        <v/>
      </c>
      <c r="DA467" s="7" t="str">
        <f t="shared" si="84"/>
        <v/>
      </c>
      <c r="DB467" s="7" t="str">
        <f>IF('JOURNÉE 2'!V220="","",'JOURNÉE 2'!V220)</f>
        <v/>
      </c>
      <c r="DC467" s="7" t="str">
        <f>IF('JOURNÉE 2'!AJ220=0,"",'JOURNÉE 2'!AJ220)</f>
        <v/>
      </c>
      <c r="DD467" s="17" t="str">
        <f>IF(ISNA(VLOOKUP(BX219,'JOURNÉE 1'!$C$214:$AP$241,1,FALSE)),"",VLOOKUP(BX219,'JOURNÉE 1'!$C$214:$AP$241,1,FALSE))</f>
        <v/>
      </c>
      <c r="DE467" s="7" t="str" cm="1">
        <f t="array" ref="DE467">IFERROR(INDEX(DD$433:DD$460,SMALL(IF(FREQUENCY(IF(DD$433:DD$488&lt;&gt;"",MATCH(DD$433:DD$488,DD$433:DD$488,0),""),ROW(DD$433:DD$488)-433)&gt;1,ROW(DD$433:DD$488)-433,""),ROW(A35))),"")</f>
        <v/>
      </c>
      <c r="DF467" s="7" t="str">
        <f t="array" ref="DF467">IF(DE467="","",MIN(IF(CZ$433:CZ$488=$DE467,DB$433:DB$488,"")))</f>
        <v/>
      </c>
      <c r="DG467" s="7" t="str">
        <f t="array" ref="DG467">IF(DE467="","",MIN(IF(CZ$433:CZ$488=$DE467,DC$433:DC$488,"")))</f>
        <v/>
      </c>
      <c r="DH467" s="7" t="str">
        <f>IF(ISNA(VLOOKUP(DD467,'JOURNÉE 2'!$C$214:$V$241,16,FALSE)),"",VLOOKUP(DD467,'JOURNÉE 2'!$C$214:$V$241,16,FALSE))</f>
        <v/>
      </c>
      <c r="DI467" s="7" t="str">
        <f>IF(ISNA(VLOOKUP(DD467,'JOURNÉE 2'!$C$214:$AJ$241,26,FALSE)),"",VLOOKUP(DD467,'JOURNÉE 2'!$C$214:$AJ$241,26,FALSE))</f>
        <v/>
      </c>
      <c r="DJ467" s="7" t="str">
        <f t="shared" si="114"/>
        <v/>
      </c>
      <c r="DK467" s="7" t="str">
        <f t="shared" si="115"/>
        <v/>
      </c>
      <c r="DL467" s="7" t="str">
        <f t="shared" si="116"/>
        <v/>
      </c>
      <c r="DM467" s="468" t="str">
        <f t="shared" si="117"/>
        <v/>
      </c>
      <c r="DN467" s="7" t="str">
        <f t="shared" si="118"/>
        <v/>
      </c>
      <c r="DO467" s="7"/>
      <c r="DP467" s="7"/>
      <c r="DQ467" s="7"/>
      <c r="DR467" s="11"/>
      <c r="DS467" s="475"/>
      <c r="DT467" s="7"/>
      <c r="DU467" s="7"/>
      <c r="DV467" s="7" t="str">
        <f>IF(DT467="","",IF(DT467=0,"",IF(DT467="AB","",RANK(DT467,$DT$9:$DT$151,1)+COUNTIF($DT$9:DT467,DT467)-1)))</f>
        <v/>
      </c>
      <c r="DW467" s="7"/>
      <c r="DX467" s="7"/>
      <c r="DY467" s="7"/>
      <c r="DZ467" s="7"/>
      <c r="EA467" s="7" t="str">
        <f>IF(DY467="","",IF(DY467=0,"",IF(DY467="AB","",RANK(DY467,$DY$9:$DY$151,1)+COUNTIF($DY$9:DY467,DY467)-1)))</f>
        <v/>
      </c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</row>
    <row r="468" spans="65:163" ht="15.75" customHeight="1" x14ac:dyDescent="0.4"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>
        <v>460</v>
      </c>
      <c r="CA468" s="10"/>
      <c r="CB468" s="164"/>
      <c r="CC468" s="601"/>
      <c r="CD468" s="601"/>
      <c r="CE468" s="882" t="str">
        <f t="shared" si="126"/>
        <v/>
      </c>
      <c r="CF468" s="878" t="e">
        <f>IF(VLOOKUP(CA468,'Classt indiv.'!$D$11:$D$524,1,FALSE)=0,"",VLOOKUP(CA468,'Classt indiv.'!$D$11:$D$524,1,FALSE))</f>
        <v>#N/A</v>
      </c>
      <c r="CG468" s="164"/>
      <c r="CH468" s="164"/>
      <c r="CI468" s="7"/>
      <c r="CJ468" s="7"/>
      <c r="CK468" s="7"/>
      <c r="CL468" s="11"/>
      <c r="CM468" s="11"/>
      <c r="CN468" s="11"/>
      <c r="CO468" s="11"/>
      <c r="CP468" s="11"/>
      <c r="CQ468" s="11"/>
      <c r="CR468" s="11"/>
      <c r="CS468" s="11"/>
      <c r="CT468" s="11"/>
      <c r="CU468" s="7"/>
      <c r="CV468" s="11"/>
      <c r="CW468" s="7"/>
      <c r="CX468" s="11"/>
      <c r="CY468" s="1551"/>
      <c r="CZ468" s="7" t="str">
        <f>IF('JOURNÉE 2'!C221="","",'JOURNÉE 2'!C221)</f>
        <v/>
      </c>
      <c r="DA468" s="7" t="str">
        <f t="shared" si="84"/>
        <v/>
      </c>
      <c r="DB468" s="7" t="str">
        <f>IF('JOURNÉE 2'!V221="","",'JOURNÉE 2'!V221)</f>
        <v/>
      </c>
      <c r="DC468" s="7" t="str">
        <f>IF('JOURNÉE 2'!AJ221=0,"",'JOURNÉE 2'!AJ221)</f>
        <v/>
      </c>
      <c r="DD468" s="17" t="str">
        <f>IF(ISNA(VLOOKUP(BX220,'JOURNÉE 1'!$C$214:$AP$241,1,FALSE)),"",VLOOKUP(BX220,'JOURNÉE 1'!$C$214:$AP$241,1,FALSE))</f>
        <v/>
      </c>
      <c r="DE468" s="7" t="str" cm="1">
        <f t="array" ref="DE468">IFERROR(INDEX(DD$433:DD$460,SMALL(IF(FREQUENCY(IF(DD$433:DD$488&lt;&gt;"",MATCH(DD$433:DD$488,DD$433:DD$488,0),""),ROW(DD$433:DD$488)-433)&gt;1,ROW(DD$433:DD$488)-433,""),ROW(A36))),"")</f>
        <v/>
      </c>
      <c r="DF468" s="7" t="str">
        <f t="array" ref="DF468">IF(DE468="","",MIN(IF(CZ$433:CZ$488=$DE468,DB$433:DB$488,"")))</f>
        <v/>
      </c>
      <c r="DG468" s="7" t="str">
        <f t="array" ref="DG468">IF(DE468="","",MIN(IF(CZ$433:CZ$488=$DE468,DC$433:DC$488,"")))</f>
        <v/>
      </c>
      <c r="DH468" s="7" t="str">
        <f>IF(ISNA(VLOOKUP(DD468,'JOURNÉE 2'!$C$214:$V$241,16,FALSE)),"",VLOOKUP(DD468,'JOURNÉE 2'!$C$214:$V$241,16,FALSE))</f>
        <v/>
      </c>
      <c r="DI468" s="7" t="str">
        <f>IF(ISNA(VLOOKUP(DD468,'JOURNÉE 2'!$C$214:$AJ$241,26,FALSE)),"",VLOOKUP(DD468,'JOURNÉE 2'!$C$214:$AJ$241,26,FALSE))</f>
        <v/>
      </c>
      <c r="DJ468" s="7" t="str">
        <f t="shared" si="114"/>
        <v/>
      </c>
      <c r="DK468" s="7" t="str">
        <f t="shared" si="115"/>
        <v/>
      </c>
      <c r="DL468" s="7" t="str">
        <f t="shared" si="116"/>
        <v/>
      </c>
      <c r="DM468" s="468" t="str">
        <f t="shared" si="117"/>
        <v/>
      </c>
      <c r="DN468" s="7" t="str">
        <f t="shared" si="118"/>
        <v/>
      </c>
      <c r="DO468" s="7"/>
      <c r="DP468" s="7"/>
      <c r="DQ468" s="7"/>
      <c r="DR468" s="11"/>
      <c r="DS468" s="475"/>
      <c r="DT468" s="7"/>
      <c r="DU468" s="7"/>
      <c r="DV468" s="7" t="str">
        <f>IF(DT468="","",IF(DT468=0,"",IF(DT468="AB","",RANK(DT468,$DT$9:$DT$151,1)+COUNTIF($DT$9:DT468,DT468)-1)))</f>
        <v/>
      </c>
      <c r="DW468" s="7"/>
      <c r="DX468" s="7"/>
      <c r="DY468" s="7"/>
      <c r="DZ468" s="7"/>
      <c r="EA468" s="7" t="str">
        <f>IF(DY468="","",IF(DY468=0,"",IF(DY468="AB","",RANK(DY468,$DY$9:$DY$151,1)+COUNTIF($DY$9:DY468,DY468)-1)))</f>
        <v/>
      </c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</row>
    <row r="469" spans="65:163" ht="15.75" customHeight="1" x14ac:dyDescent="0.4"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>
        <v>461</v>
      </c>
      <c r="CA469" s="10"/>
      <c r="CB469" s="7"/>
      <c r="CC469" s="17"/>
      <c r="CD469" s="17"/>
      <c r="CE469" s="882" t="str">
        <f t="shared" si="126"/>
        <v/>
      </c>
      <c r="CF469" s="878" t="e">
        <f>IF(VLOOKUP(CA469,'Classt indiv.'!$D$11:$D$524,1,FALSE)=0,"",VLOOKUP(CA469,'Classt indiv.'!$D$11:$D$524,1,FALSE))</f>
        <v>#N/A</v>
      </c>
      <c r="CG469" s="7"/>
      <c r="CH469" s="7"/>
      <c r="CI469" s="7"/>
      <c r="CJ469" s="7"/>
      <c r="CK469" s="7"/>
      <c r="CL469" s="11"/>
      <c r="CM469" s="11"/>
      <c r="CN469" s="11"/>
      <c r="CO469" s="11"/>
      <c r="CP469" s="11"/>
      <c r="CQ469" s="11"/>
      <c r="CR469" s="11"/>
      <c r="CS469" s="11"/>
      <c r="CT469" s="11"/>
      <c r="CU469" s="7"/>
      <c r="CV469" s="11"/>
      <c r="CW469" s="7"/>
      <c r="CX469" s="11"/>
      <c r="CY469" s="1551"/>
      <c r="CZ469" s="7" t="str">
        <f>IF('JOURNÉE 2'!C222="","",'JOURNÉE 2'!C222)</f>
        <v/>
      </c>
      <c r="DA469" s="7" t="str">
        <f t="shared" si="84"/>
        <v/>
      </c>
      <c r="DB469" s="7" t="str">
        <f>IF('JOURNÉE 2'!V222="","",'JOURNÉE 2'!V222)</f>
        <v/>
      </c>
      <c r="DC469" s="7" t="str">
        <f>IF('JOURNÉE 2'!AJ222=0,"",'JOURNÉE 2'!AJ222)</f>
        <v/>
      </c>
      <c r="DD469" s="17" t="str">
        <f>IF(ISNA(VLOOKUP(BX221,'JOURNÉE 1'!$C$214:$AP$241,1,FALSE)),"",VLOOKUP(BX221,'JOURNÉE 1'!$C$214:$AP$241,1,FALSE))</f>
        <v/>
      </c>
      <c r="DE469" s="7" t="str" cm="1">
        <f t="array" ref="DE469">IFERROR(INDEX(DD$433:DD$460,SMALL(IF(FREQUENCY(IF(DD$433:DD$488&lt;&gt;"",MATCH(DD$433:DD$488,DD$433:DD$488,0),""),ROW(DD$433:DD$488)-433)&gt;1,ROW(DD$433:DD$488)-433,""),ROW(A37))),"")</f>
        <v/>
      </c>
      <c r="DF469" s="7" t="str">
        <f t="array" ref="DF469">IF(DE469="","",MIN(IF(CZ$433:CZ$488=$DE469,DB$433:DB$488,"")))</f>
        <v/>
      </c>
      <c r="DG469" s="7" t="str">
        <f t="array" ref="DG469">IF(DE469="","",MIN(IF(CZ$433:CZ$488=$DE469,DC$433:DC$488,"")))</f>
        <v/>
      </c>
      <c r="DH469" s="7" t="str">
        <f>IF(ISNA(VLOOKUP(DD469,'JOURNÉE 2'!$C$214:$V$241,16,FALSE)),"",VLOOKUP(DD469,'JOURNÉE 2'!$C$214:$V$241,16,FALSE))</f>
        <v/>
      </c>
      <c r="DI469" s="7" t="str">
        <f>IF(ISNA(VLOOKUP(DD469,'JOURNÉE 2'!$C$214:$AJ$241,26,FALSE)),"",VLOOKUP(DD469,'JOURNÉE 2'!$C$214:$AJ$241,26,FALSE))</f>
        <v/>
      </c>
      <c r="DJ469" s="7" t="str">
        <f t="shared" si="114"/>
        <v/>
      </c>
      <c r="DK469" s="7" t="str">
        <f t="shared" si="115"/>
        <v/>
      </c>
      <c r="DL469" s="7" t="str">
        <f t="shared" si="116"/>
        <v/>
      </c>
      <c r="DM469" s="468" t="str">
        <f t="shared" si="117"/>
        <v/>
      </c>
      <c r="DN469" s="7" t="str">
        <f t="shared" si="118"/>
        <v/>
      </c>
      <c r="DO469" s="7"/>
      <c r="DP469" s="7"/>
      <c r="DQ469" s="7"/>
      <c r="DR469" s="11"/>
      <c r="DS469" s="475"/>
      <c r="DT469" s="7"/>
      <c r="DU469" s="7"/>
      <c r="DV469" s="7" t="str">
        <f>IF(DT469="","",IF(DT469=0,"",IF(DT469="AB","",RANK(DT469,$DT$9:$DT$151,1)+COUNTIF($DT$9:DT469,DT469)-1)))</f>
        <v/>
      </c>
      <c r="DW469" s="7"/>
      <c r="DX469" s="7"/>
      <c r="DY469" s="7"/>
      <c r="DZ469" s="7"/>
      <c r="EA469" s="7" t="str">
        <f>IF(DY469="","",IF(DY469=0,"",IF(DY469="AB","",RANK(DY469,$DY$9:$DY$151,1)+COUNTIF($DY$9:DY469,DY469)-1)))</f>
        <v/>
      </c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</row>
    <row r="470" spans="65:163" ht="15.75" customHeight="1" x14ac:dyDescent="0.4"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>
        <v>462</v>
      </c>
      <c r="CA470" s="10"/>
      <c r="CB470" s="7"/>
      <c r="CC470" s="17"/>
      <c r="CD470" s="17"/>
      <c r="CE470" s="882" t="str">
        <f t="shared" si="126"/>
        <v/>
      </c>
      <c r="CF470" s="878" t="e">
        <f>IF(VLOOKUP(CA470,'Classt indiv.'!$D$11:$D$524,1,FALSE)=0,"",VLOOKUP(CA470,'Classt indiv.'!$D$11:$D$524,1,FALSE))</f>
        <v>#N/A</v>
      </c>
      <c r="CG470" s="7"/>
      <c r="CH470" s="7"/>
      <c r="CI470" s="7"/>
      <c r="CJ470" s="7"/>
      <c r="CK470" s="7"/>
      <c r="CL470" s="11"/>
      <c r="CM470" s="11"/>
      <c r="CN470" s="11"/>
      <c r="CO470" s="11"/>
      <c r="CP470" s="11"/>
      <c r="CQ470" s="11"/>
      <c r="CR470" s="11"/>
      <c r="CS470" s="11"/>
      <c r="CT470" s="11"/>
      <c r="CU470" s="7"/>
      <c r="CV470" s="11"/>
      <c r="CW470" s="7"/>
      <c r="CX470" s="11"/>
      <c r="CY470" s="1551"/>
      <c r="CZ470" s="7" t="str">
        <f>IF('JOURNÉE 2'!C223="","",'JOURNÉE 2'!C223)</f>
        <v/>
      </c>
      <c r="DA470" s="7" t="str">
        <f t="shared" si="84"/>
        <v/>
      </c>
      <c r="DB470" s="7" t="str">
        <f>IF('JOURNÉE 2'!V223="","",'JOURNÉE 2'!V223)</f>
        <v/>
      </c>
      <c r="DC470" s="7" t="str">
        <f>IF('JOURNÉE 2'!AJ223=0,"",'JOURNÉE 2'!AJ223)</f>
        <v/>
      </c>
      <c r="DD470" s="17" t="str">
        <f>IF(ISNA(VLOOKUP(BX222,'JOURNÉE 1'!$C$214:$AP$241,1,FALSE)),"",VLOOKUP(BX222,'JOURNÉE 1'!$C$214:$AP$241,1,FALSE))</f>
        <v/>
      </c>
      <c r="DE470" s="7" t="str" cm="1">
        <f t="array" ref="DE470">IFERROR(INDEX(DD$433:DD$460,SMALL(IF(FREQUENCY(IF(DD$433:DD$488&lt;&gt;"",MATCH(DD$433:DD$488,DD$433:DD$488,0),""),ROW(DD$433:DD$488)-433)&gt;1,ROW(DD$433:DD$488)-433,""),ROW(A38))),"")</f>
        <v/>
      </c>
      <c r="DF470" s="7" t="str">
        <f t="array" ref="DF470">IF(DE470="","",MIN(IF(CZ$433:CZ$488=$DE470,DB$433:DB$488,"")))</f>
        <v/>
      </c>
      <c r="DG470" s="7" t="str">
        <f t="array" ref="DG470">IF(DE470="","",MIN(IF(CZ$433:CZ$488=$DE470,DC$433:DC$488,"")))</f>
        <v/>
      </c>
      <c r="DH470" s="7" t="str">
        <f>IF(ISNA(VLOOKUP(DD470,'JOURNÉE 2'!$C$214:$V$241,16,FALSE)),"",VLOOKUP(DD470,'JOURNÉE 2'!$C$214:$V$241,16,FALSE))</f>
        <v/>
      </c>
      <c r="DI470" s="7" t="str">
        <f>IF(ISNA(VLOOKUP(DD470,'JOURNÉE 2'!$C$214:$AJ$241,26,FALSE)),"",VLOOKUP(DD470,'JOURNÉE 2'!$C$214:$AJ$241,26,FALSE))</f>
        <v/>
      </c>
      <c r="DJ470" s="7" t="str">
        <f t="shared" si="114"/>
        <v/>
      </c>
      <c r="DK470" s="7" t="str">
        <f t="shared" si="115"/>
        <v/>
      </c>
      <c r="DL470" s="7" t="str">
        <f t="shared" si="116"/>
        <v/>
      </c>
      <c r="DM470" s="468" t="str">
        <f t="shared" si="117"/>
        <v/>
      </c>
      <c r="DN470" s="7" t="str">
        <f t="shared" si="118"/>
        <v/>
      </c>
      <c r="DO470" s="7"/>
      <c r="DP470" s="7"/>
      <c r="DQ470" s="7"/>
      <c r="DR470" s="11"/>
      <c r="DS470" s="475"/>
      <c r="DT470" s="7"/>
      <c r="DU470" s="7"/>
      <c r="DV470" s="7" t="str">
        <f>IF(DT470="","",IF(DT470=0,"",IF(DT470="AB","",RANK(DT470,$DT$9:$DT$151,1)+COUNTIF($DT$9:DT470,DT470)-1)))</f>
        <v/>
      </c>
      <c r="DW470" s="7"/>
      <c r="DX470" s="7"/>
      <c r="DY470" s="7"/>
      <c r="DZ470" s="7"/>
      <c r="EA470" s="7" t="str">
        <f>IF(DY470="","",IF(DY470=0,"",IF(DY470="AB","",RANK(DY470,$DY$9:$DY$151,1)+COUNTIF($DY$9:DY470,DY470)-1)))</f>
        <v/>
      </c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</row>
    <row r="471" spans="65:163" ht="15.75" customHeight="1" x14ac:dyDescent="0.4"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>
        <v>463</v>
      </c>
      <c r="CA471" s="10"/>
      <c r="CB471" s="7"/>
      <c r="CC471" s="17"/>
      <c r="CD471" s="17"/>
      <c r="CE471" s="882" t="str">
        <f t="shared" si="126"/>
        <v/>
      </c>
      <c r="CF471" s="878" t="e">
        <f>IF(VLOOKUP(CA471,'Classt indiv.'!$D$11:$D$524,1,FALSE)=0,"",VLOOKUP(CA471,'Classt indiv.'!$D$11:$D$524,1,FALSE))</f>
        <v>#N/A</v>
      </c>
      <c r="CG471" s="7"/>
      <c r="CH471" s="7"/>
      <c r="CI471" s="7"/>
      <c r="CJ471" s="7"/>
      <c r="CK471" s="7"/>
      <c r="CL471" s="11"/>
      <c r="CM471" s="11"/>
      <c r="CN471" s="11"/>
      <c r="CO471" s="11"/>
      <c r="CP471" s="11"/>
      <c r="CQ471" s="11"/>
      <c r="CR471" s="11"/>
      <c r="CS471" s="11"/>
      <c r="CT471" s="11"/>
      <c r="CU471" s="7"/>
      <c r="CV471" s="11"/>
      <c r="CW471" s="7"/>
      <c r="CX471" s="11"/>
      <c r="CY471" s="1551"/>
      <c r="CZ471" s="7" t="str">
        <f>IF('JOURNÉE 2'!C224="","",'JOURNÉE 2'!C224)</f>
        <v/>
      </c>
      <c r="DA471" s="7" t="str">
        <f t="shared" si="84"/>
        <v/>
      </c>
      <c r="DB471" s="7" t="str">
        <f>IF('JOURNÉE 2'!V224="","",'JOURNÉE 2'!V224)</f>
        <v/>
      </c>
      <c r="DC471" s="7" t="str">
        <f>IF('JOURNÉE 2'!AJ224=0,"",'JOURNÉE 2'!AJ224)</f>
        <v/>
      </c>
      <c r="DD471" s="17" t="str">
        <f>IF(ISNA(VLOOKUP(BX223,'JOURNÉE 1'!$C$214:$AP$241,1,FALSE)),"",VLOOKUP(BX223,'JOURNÉE 1'!$C$214:$AP$241,1,FALSE))</f>
        <v/>
      </c>
      <c r="DE471" s="7" t="str" cm="1">
        <f t="array" ref="DE471">IFERROR(INDEX(DD$433:DD$460,SMALL(IF(FREQUENCY(IF(DD$433:DD$488&lt;&gt;"",MATCH(DD$433:DD$488,DD$433:DD$488,0),""),ROW(DD$433:DD$488)-433)&gt;1,ROW(DD$433:DD$488)-433,""),ROW(A39))),"")</f>
        <v/>
      </c>
      <c r="DF471" s="7" t="str">
        <f t="array" ref="DF471">IF(DE471="","",MIN(IF(CZ$433:CZ$488=$DE471,DB$433:DB$488,"")))</f>
        <v/>
      </c>
      <c r="DG471" s="7" t="str">
        <f t="array" ref="DG471">IF(DE471="","",MIN(IF(CZ$433:CZ$488=$DE471,DC$433:DC$488,"")))</f>
        <v/>
      </c>
      <c r="DH471" s="7" t="str">
        <f>IF(ISNA(VLOOKUP(DD471,'JOURNÉE 2'!$C$214:$V$241,16,FALSE)),"",VLOOKUP(DD471,'JOURNÉE 2'!$C$214:$V$241,16,FALSE))</f>
        <v/>
      </c>
      <c r="DI471" s="7" t="str">
        <f>IF(ISNA(VLOOKUP(DD471,'JOURNÉE 2'!$C$214:$AJ$241,26,FALSE)),"",VLOOKUP(DD471,'JOURNÉE 2'!$C$214:$AJ$241,26,FALSE))</f>
        <v/>
      </c>
      <c r="DJ471" s="7" t="str">
        <f t="shared" si="114"/>
        <v/>
      </c>
      <c r="DK471" s="7" t="str">
        <f t="shared" si="115"/>
        <v/>
      </c>
      <c r="DL471" s="7" t="str">
        <f t="shared" si="116"/>
        <v/>
      </c>
      <c r="DM471" s="468" t="str">
        <f t="shared" si="117"/>
        <v/>
      </c>
      <c r="DN471" s="7" t="str">
        <f t="shared" si="118"/>
        <v/>
      </c>
      <c r="DO471" s="7"/>
      <c r="DP471" s="7"/>
      <c r="DQ471" s="7"/>
      <c r="DR471" s="11"/>
      <c r="DS471" s="475"/>
      <c r="DT471" s="7"/>
      <c r="DU471" s="7"/>
      <c r="DV471" s="7" t="str">
        <f>IF(DT471="","",IF(DT471=0,"",IF(DT471="AB","",RANK(DT471,$DT$9:$DT$151,1)+COUNTIF($DT$9:DT471,DT471)-1)))</f>
        <v/>
      </c>
      <c r="DW471" s="7"/>
      <c r="DX471" s="7"/>
      <c r="DY471" s="7"/>
      <c r="DZ471" s="7"/>
      <c r="EA471" s="7" t="str">
        <f>IF(DY471="","",IF(DY471=0,"",IF(DY471="AB","",RANK(DY471,$DY$9:$DY$151,1)+COUNTIF($DY$9:DY471,DY471)-1)))</f>
        <v/>
      </c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</row>
    <row r="472" spans="65:163" ht="15.75" customHeight="1" x14ac:dyDescent="0.4"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>
        <v>464</v>
      </c>
      <c r="CA472" s="10"/>
      <c r="CB472" s="7"/>
      <c r="CC472" s="17"/>
      <c r="CD472" s="17"/>
      <c r="CE472" s="882" t="str">
        <f t="shared" si="126"/>
        <v/>
      </c>
      <c r="CF472" s="878" t="e">
        <f>IF(VLOOKUP(CA472,'Classt indiv.'!$D$11:$D$524,1,FALSE)=0,"",VLOOKUP(CA472,'Classt indiv.'!$D$11:$D$524,1,FALSE))</f>
        <v>#N/A</v>
      </c>
      <c r="CG472" s="7"/>
      <c r="CH472" s="7"/>
      <c r="CI472" s="7"/>
      <c r="CJ472" s="7"/>
      <c r="CK472" s="7"/>
      <c r="CL472" s="11"/>
      <c r="CM472" s="11"/>
      <c r="CN472" s="11"/>
      <c r="CO472" s="11"/>
      <c r="CP472" s="11"/>
      <c r="CQ472" s="11"/>
      <c r="CR472" s="11"/>
      <c r="CS472" s="11"/>
      <c r="CT472" s="11"/>
      <c r="CU472" s="7"/>
      <c r="CV472" s="11"/>
      <c r="CW472" s="7"/>
      <c r="CX472" s="11"/>
      <c r="CY472" s="1551"/>
      <c r="CZ472" s="7" t="str">
        <f>IF('JOURNÉE 2'!C225="","",'JOURNÉE 2'!C225)</f>
        <v/>
      </c>
      <c r="DA472" s="7" t="str">
        <f t="shared" si="84"/>
        <v/>
      </c>
      <c r="DB472" s="7" t="str">
        <f>IF('JOURNÉE 2'!V225="","",'JOURNÉE 2'!V225)</f>
        <v/>
      </c>
      <c r="DC472" s="7" t="str">
        <f>IF('JOURNÉE 2'!AJ225=0,"",'JOURNÉE 2'!AJ225)</f>
        <v/>
      </c>
      <c r="DD472" s="17" t="str">
        <f>IF(ISNA(VLOOKUP(BX224,'JOURNÉE 1'!$C$214:$AP$241,1,FALSE)),"",VLOOKUP(BX224,'JOURNÉE 1'!$C$214:$AP$241,1,FALSE))</f>
        <v/>
      </c>
      <c r="DE472" s="7" t="str" cm="1">
        <f t="array" ref="DE472">IFERROR(INDEX(DD$433:DD$460,SMALL(IF(FREQUENCY(IF(DD$433:DD$488&lt;&gt;"",MATCH(DD$433:DD$488,DD$433:DD$488,0),""),ROW(DD$433:DD$488)-433)&gt;1,ROW(DD$433:DD$488)-433,""),ROW(A40))),"")</f>
        <v/>
      </c>
      <c r="DF472" s="7" t="str">
        <f t="array" ref="DF472">IF(DE472="","",MIN(IF(CZ$433:CZ$488=$DE472,DB$433:DB$488,"")))</f>
        <v/>
      </c>
      <c r="DG472" s="7" t="str">
        <f t="array" ref="DG472">IF(DE472="","",MIN(IF(CZ$433:CZ$488=$DE472,DC$433:DC$488,"")))</f>
        <v/>
      </c>
      <c r="DH472" s="7" t="str">
        <f>IF(ISNA(VLOOKUP(DD472,'JOURNÉE 2'!$C$214:$V$241,16,FALSE)),"",VLOOKUP(DD472,'JOURNÉE 2'!$C$214:$V$241,16,FALSE))</f>
        <v/>
      </c>
      <c r="DI472" s="7" t="str">
        <f>IF(ISNA(VLOOKUP(DD472,'JOURNÉE 2'!$C$214:$AJ$241,26,FALSE)),"",VLOOKUP(DD472,'JOURNÉE 2'!$C$214:$AJ$241,26,FALSE))</f>
        <v/>
      </c>
      <c r="DJ472" s="7" t="str">
        <f t="shared" si="114"/>
        <v/>
      </c>
      <c r="DK472" s="7" t="str">
        <f t="shared" si="115"/>
        <v/>
      </c>
      <c r="DL472" s="7" t="str">
        <f t="shared" si="116"/>
        <v/>
      </c>
      <c r="DM472" s="468" t="str">
        <f t="shared" si="117"/>
        <v/>
      </c>
      <c r="DN472" s="7" t="str">
        <f t="shared" si="118"/>
        <v/>
      </c>
      <c r="DO472" s="7"/>
      <c r="DP472" s="7"/>
      <c r="DQ472" s="7"/>
      <c r="DR472" s="11"/>
      <c r="DS472" s="475"/>
      <c r="DT472" s="7"/>
      <c r="DU472" s="7"/>
      <c r="DV472" s="7" t="str">
        <f>IF(DT472="","",IF(DT472=0,"",IF(DT472="AB","",RANK(DT472,$DT$9:$DT$151,1)+COUNTIF($DT$9:DT472,DT472)-1)))</f>
        <v/>
      </c>
      <c r="DW472" s="7"/>
      <c r="DX472" s="7"/>
      <c r="DY472" s="7"/>
      <c r="DZ472" s="7"/>
      <c r="EA472" s="7" t="str">
        <f>IF(DY472="","",IF(DY472=0,"",IF(DY472="AB","",RANK(DY472,$DY$9:$DY$151,1)+COUNTIF($DY$9:DY472,DY472)-1)))</f>
        <v/>
      </c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</row>
    <row r="473" spans="65:163" ht="15.75" customHeight="1" x14ac:dyDescent="0.4"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>
        <v>465</v>
      </c>
      <c r="CA473" s="10"/>
      <c r="CB473" s="7"/>
      <c r="CC473" s="17"/>
      <c r="CD473" s="17"/>
      <c r="CE473" s="882" t="str">
        <f t="shared" si="126"/>
        <v/>
      </c>
      <c r="CF473" s="878" t="e">
        <f>IF(VLOOKUP(CA473,'Classt indiv.'!$D$11:$D$524,1,FALSE)=0,"",VLOOKUP(CA473,'Classt indiv.'!$D$11:$D$524,1,FALSE))</f>
        <v>#N/A</v>
      </c>
      <c r="CG473" s="7"/>
      <c r="CH473" s="7"/>
      <c r="CI473" s="7"/>
      <c r="CJ473" s="7"/>
      <c r="CK473" s="7"/>
      <c r="CL473" s="11"/>
      <c r="CM473" s="11"/>
      <c r="CN473" s="11"/>
      <c r="CO473" s="11"/>
      <c r="CP473" s="11"/>
      <c r="CQ473" s="11"/>
      <c r="CR473" s="11"/>
      <c r="CS473" s="11"/>
      <c r="CT473" s="11"/>
      <c r="CU473" s="7"/>
      <c r="CV473" s="11"/>
      <c r="CW473" s="7"/>
      <c r="CX473" s="11"/>
      <c r="CY473" s="1551"/>
      <c r="CZ473" s="7" t="str">
        <f>IF('JOURNÉE 2'!C226="","",'JOURNÉE 2'!C226)</f>
        <v/>
      </c>
      <c r="DA473" s="7" t="str">
        <f t="shared" si="84"/>
        <v/>
      </c>
      <c r="DB473" s="7" t="str">
        <f>IF('JOURNÉE 2'!V226="","",'JOURNÉE 2'!V226)</f>
        <v/>
      </c>
      <c r="DC473" s="7" t="str">
        <f>IF('JOURNÉE 2'!AJ226=0,"",'JOURNÉE 2'!AJ226)</f>
        <v/>
      </c>
      <c r="DD473" s="17" t="str">
        <f>IF(ISNA(VLOOKUP(BX225,'JOURNÉE 1'!$C$214:$AP$241,1,FALSE)),"",VLOOKUP(BX225,'JOURNÉE 1'!$C$214:$AP$241,1,FALSE))</f>
        <v/>
      </c>
      <c r="DE473" s="7" t="str" cm="1">
        <f t="array" ref="DE473">IFERROR(INDEX(DD$433:DD$460,SMALL(IF(FREQUENCY(IF(DD$433:DD$488&lt;&gt;"",MATCH(DD$433:DD$488,DD$433:DD$488,0),""),ROW(DD$433:DD$488)-433)&gt;1,ROW(DD$433:DD$488)-433,""),ROW(A41))),"")</f>
        <v/>
      </c>
      <c r="DF473" s="7" t="str">
        <f t="array" ref="DF473">IF(DE473="","",MIN(IF(CZ$433:CZ$488=$DE473,DB$433:DB$488,"")))</f>
        <v/>
      </c>
      <c r="DG473" s="7" t="str">
        <f t="array" ref="DG473">IF(DE473="","",MIN(IF(CZ$433:CZ$488=$DE473,DC$433:DC$488,"")))</f>
        <v/>
      </c>
      <c r="DH473" s="7" t="str">
        <f>IF(ISNA(VLOOKUP(DD473,'JOURNÉE 2'!$C$214:$V$241,16,FALSE)),"",VLOOKUP(DD473,'JOURNÉE 2'!$C$214:$V$241,16,FALSE))</f>
        <v/>
      </c>
      <c r="DI473" s="7" t="str">
        <f>IF(ISNA(VLOOKUP(DD473,'JOURNÉE 2'!$C$214:$AJ$241,26,FALSE)),"",VLOOKUP(DD473,'JOURNÉE 2'!$C$214:$AJ$241,26,FALSE))</f>
        <v/>
      </c>
      <c r="DJ473" s="7" t="str">
        <f t="shared" si="114"/>
        <v/>
      </c>
      <c r="DK473" s="7" t="str">
        <f t="shared" si="115"/>
        <v/>
      </c>
      <c r="DL473" s="7" t="str">
        <f t="shared" si="116"/>
        <v/>
      </c>
      <c r="DM473" s="468" t="str">
        <f t="shared" si="117"/>
        <v/>
      </c>
      <c r="DN473" s="7" t="str">
        <f t="shared" si="118"/>
        <v/>
      </c>
      <c r="DO473" s="7"/>
      <c r="DP473" s="7"/>
      <c r="DQ473" s="7"/>
      <c r="DR473" s="11"/>
      <c r="DS473" s="475"/>
      <c r="DT473" s="7"/>
      <c r="DU473" s="7"/>
      <c r="DV473" s="7" t="str">
        <f>IF(DT473="","",IF(DT473=0,"",IF(DT473="AB","",RANK(DT473,$DT$9:$DT$151,1)+COUNTIF($DT$9:DT473,DT473)-1)))</f>
        <v/>
      </c>
      <c r="DW473" s="7"/>
      <c r="DX473" s="7"/>
      <c r="DY473" s="7"/>
      <c r="DZ473" s="7"/>
      <c r="EA473" s="7" t="str">
        <f>IF(DY473="","",IF(DY473=0,"",IF(DY473="AB","",RANK(DY473,$DY$9:$DY$151,1)+COUNTIF($DY$9:DY473,DY473)-1)))</f>
        <v/>
      </c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</row>
    <row r="474" spans="65:163" ht="15.75" customHeight="1" x14ac:dyDescent="0.4"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>
        <v>466</v>
      </c>
      <c r="CA474" s="10"/>
      <c r="CB474" s="7"/>
      <c r="CC474" s="17"/>
      <c r="CD474" s="17"/>
      <c r="CE474" s="882" t="str">
        <f t="shared" si="126"/>
        <v/>
      </c>
      <c r="CF474" s="878" t="e">
        <f>IF(VLOOKUP(CA474,'Classt indiv.'!$D$11:$D$524,1,FALSE)=0,"",VLOOKUP(CA474,'Classt indiv.'!$D$11:$D$524,1,FALSE))</f>
        <v>#N/A</v>
      </c>
      <c r="CG474" s="7"/>
      <c r="CH474" s="7"/>
      <c r="CI474" s="7"/>
      <c r="CJ474" s="7"/>
      <c r="CK474" s="7"/>
      <c r="CL474" s="11"/>
      <c r="CM474" s="11"/>
      <c r="CN474" s="11"/>
      <c r="CO474" s="11"/>
      <c r="CP474" s="11"/>
      <c r="CQ474" s="11"/>
      <c r="CR474" s="11"/>
      <c r="CS474" s="11"/>
      <c r="CT474" s="11"/>
      <c r="CU474" s="7"/>
      <c r="CV474" s="11"/>
      <c r="CW474" s="7"/>
      <c r="CX474" s="11"/>
      <c r="CY474" s="1551"/>
      <c r="CZ474" s="7" t="str">
        <f>IF('JOURNÉE 2'!C227="","",'JOURNÉE 2'!C227)</f>
        <v/>
      </c>
      <c r="DA474" s="7" t="str">
        <f t="shared" si="84"/>
        <v/>
      </c>
      <c r="DB474" s="7" t="str">
        <f>IF('JOURNÉE 2'!V227="","",'JOURNÉE 2'!V227)</f>
        <v/>
      </c>
      <c r="DC474" s="7" t="str">
        <f>IF('JOURNÉE 2'!AJ227=0,"",'JOURNÉE 2'!AJ227)</f>
        <v/>
      </c>
      <c r="DD474" s="17" t="str">
        <f>IF(ISNA(VLOOKUP(BX226,'JOURNÉE 1'!$C$214:$AP$241,1,FALSE)),"",VLOOKUP(BX226,'JOURNÉE 1'!$C$214:$AP$241,1,FALSE))</f>
        <v/>
      </c>
      <c r="DE474" s="7" t="str" cm="1">
        <f t="array" ref="DE474">IFERROR(INDEX(DD$433:DD$460,SMALL(IF(FREQUENCY(IF(DD$433:DD$488&lt;&gt;"",MATCH(DD$433:DD$488,DD$433:DD$488,0),""),ROW(DD$433:DD$488)-433)&gt;1,ROW(DD$433:DD$488)-433,""),ROW(A42))),"")</f>
        <v/>
      </c>
      <c r="DF474" s="7" t="str">
        <f t="array" ref="DF474">IF(DE474="","",MIN(IF(CZ$433:CZ$488=$DE474,DB$433:DB$488,"")))</f>
        <v/>
      </c>
      <c r="DG474" s="7" t="str">
        <f t="array" ref="DG474">IF(DE474="","",MIN(IF(CZ$433:CZ$488=$DE474,DC$433:DC$488,"")))</f>
        <v/>
      </c>
      <c r="DH474" s="7" t="str">
        <f>IF(ISNA(VLOOKUP(DD474,'JOURNÉE 2'!$C$214:$V$241,16,FALSE)),"",VLOOKUP(DD474,'JOURNÉE 2'!$C$214:$V$241,16,FALSE))</f>
        <v/>
      </c>
      <c r="DI474" s="7" t="str">
        <f>IF(ISNA(VLOOKUP(DD474,'JOURNÉE 2'!$C$214:$AJ$241,26,FALSE)),"",VLOOKUP(DD474,'JOURNÉE 2'!$C$214:$AJ$241,26,FALSE))</f>
        <v/>
      </c>
      <c r="DJ474" s="7" t="str">
        <f t="shared" si="114"/>
        <v/>
      </c>
      <c r="DK474" s="7" t="str">
        <f t="shared" si="115"/>
        <v/>
      </c>
      <c r="DL474" s="7" t="str">
        <f t="shared" si="116"/>
        <v/>
      </c>
      <c r="DM474" s="468" t="str">
        <f t="shared" si="117"/>
        <v/>
      </c>
      <c r="DN474" s="7" t="str">
        <f t="shared" si="118"/>
        <v/>
      </c>
      <c r="DO474" s="7"/>
      <c r="DP474" s="7"/>
      <c r="DQ474" s="7"/>
      <c r="DR474" s="11"/>
      <c r="DS474" s="475"/>
      <c r="DT474" s="7"/>
      <c r="DU474" s="7"/>
      <c r="DV474" s="7" t="str">
        <f>IF(DT474="","",IF(DT474=0,"",IF(DT474="AB","",RANK(DT474,$DT$9:$DT$151,1)+COUNTIF($DT$9:DT474,DT474)-1)))</f>
        <v/>
      </c>
      <c r="DW474" s="7"/>
      <c r="DX474" s="7"/>
      <c r="DY474" s="7"/>
      <c r="DZ474" s="7"/>
      <c r="EA474" s="7" t="str">
        <f>IF(DY474="","",IF(DY474=0,"",IF(DY474="AB","",RANK(DY474,$DY$9:$DY$151,1)+COUNTIF($DY$9:DY474,DY474)-1)))</f>
        <v/>
      </c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</row>
    <row r="475" spans="65:163" ht="15.75" customHeight="1" x14ac:dyDescent="0.4"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10"/>
      <c r="CB475" s="7"/>
      <c r="CC475" s="7"/>
      <c r="CD475" s="7"/>
      <c r="CE475" s="882" t="str">
        <f t="shared" si="126"/>
        <v/>
      </c>
      <c r="CF475" s="878" t="e">
        <f>IF(VLOOKUP(CA475,'Classt indiv.'!$D$11:$D$524,1,FALSE)=0,"",VLOOKUP(CA475,'Classt indiv.'!$D$11:$D$524,1,FALSE))</f>
        <v>#N/A</v>
      </c>
      <c r="CG475" s="7"/>
      <c r="CH475" s="7"/>
      <c r="CI475" s="7"/>
      <c r="CJ475" s="7"/>
      <c r="CK475" s="7"/>
      <c r="CL475" s="11"/>
      <c r="CM475" s="11"/>
      <c r="CN475" s="11"/>
      <c r="CO475" s="11"/>
      <c r="CP475" s="11"/>
      <c r="CQ475" s="11"/>
      <c r="CR475" s="11"/>
      <c r="CS475" s="11"/>
      <c r="CT475" s="11"/>
      <c r="CU475" s="7"/>
      <c r="CV475" s="11"/>
      <c r="CW475" s="7"/>
      <c r="CX475" s="11"/>
      <c r="CY475" s="1551"/>
      <c r="CZ475" s="7" t="str">
        <f>IF('JOURNÉE 2'!C228="","",'JOURNÉE 2'!C228)</f>
        <v/>
      </c>
      <c r="DA475" s="7" t="str">
        <f t="shared" si="84"/>
        <v/>
      </c>
      <c r="DB475" s="7" t="str">
        <f>IF('JOURNÉE 2'!V228="","",'JOURNÉE 2'!V228)</f>
        <v/>
      </c>
      <c r="DC475" s="7" t="str">
        <f>IF('JOURNÉE 2'!AJ228=0,"",'JOURNÉE 2'!AJ228)</f>
        <v/>
      </c>
      <c r="DD475" s="17" t="str">
        <f>IF(ISNA(VLOOKUP(BX227,'JOURNÉE 1'!$C$214:$AP$241,1,FALSE)),"",VLOOKUP(BX227,'JOURNÉE 1'!$C$214:$AP$241,1,FALSE))</f>
        <v/>
      </c>
      <c r="DE475" s="7" t="str" cm="1">
        <f t="array" ref="DE475">IFERROR(INDEX(DD$433:DD$460,SMALL(IF(FREQUENCY(IF(DD$433:DD$488&lt;&gt;"",MATCH(DD$433:DD$488,DD$433:DD$488,0),""),ROW(DD$433:DD$488)-433)&gt;1,ROW(DD$433:DD$488)-433,""),ROW(A43))),"")</f>
        <v/>
      </c>
      <c r="DF475" s="7" t="str">
        <f t="array" ref="DF475">IF(DE475="","",MIN(IF(CZ$433:CZ$488=$DE475,DB$433:DB$488,"")))</f>
        <v/>
      </c>
      <c r="DG475" s="7" t="str">
        <f t="array" ref="DG475">IF(DE475="","",MIN(IF(CZ$433:CZ$488=$DE475,DC$433:DC$488,"")))</f>
        <v/>
      </c>
      <c r="DH475" s="7" t="str">
        <f>IF(ISNA(VLOOKUP(DD475,'JOURNÉE 2'!$C$214:$V$241,16,FALSE)),"",VLOOKUP(DD475,'JOURNÉE 2'!$C$214:$V$241,16,FALSE))</f>
        <v/>
      </c>
      <c r="DI475" s="7" t="str">
        <f>IF(ISNA(VLOOKUP(DD475,'JOURNÉE 2'!$C$214:$AJ$241,26,FALSE)),"",VLOOKUP(DD475,'JOURNÉE 2'!$C$214:$AJ$241,26,FALSE))</f>
        <v/>
      </c>
      <c r="DJ475" s="7" t="str">
        <f t="shared" si="114"/>
        <v/>
      </c>
      <c r="DK475" s="7" t="str">
        <f t="shared" si="115"/>
        <v/>
      </c>
      <c r="DL475" s="7" t="str">
        <f t="shared" si="116"/>
        <v/>
      </c>
      <c r="DM475" s="468" t="str">
        <f t="shared" si="117"/>
        <v/>
      </c>
      <c r="DN475" s="7" t="str">
        <f t="shared" si="118"/>
        <v/>
      </c>
      <c r="DO475" s="7"/>
      <c r="DP475" s="7"/>
      <c r="DQ475" s="7"/>
      <c r="DR475" s="11"/>
      <c r="DS475" s="475"/>
      <c r="DT475" s="7"/>
      <c r="DU475" s="7"/>
      <c r="DV475" s="7" t="str">
        <f>IF(DT475="","",IF(DT475=0,"",IF(DT475="AB","",RANK(DT475,$DT$9:$DT$151,1)+COUNTIF($DT$9:DT475,DT475)-1)))</f>
        <v/>
      </c>
      <c r="DW475" s="7"/>
      <c r="DX475" s="7"/>
      <c r="DY475" s="7"/>
      <c r="DZ475" s="7"/>
      <c r="EA475" s="7" t="str">
        <f>IF(DY475="","",IF(DY475=0,"",IF(DY475="AB","",RANK(DY475,$DY$9:$DY$151,1)+COUNTIF($DY$9:DY475,DY475)-1)))</f>
        <v/>
      </c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</row>
    <row r="476" spans="65:163" ht="15.75" customHeight="1" x14ac:dyDescent="0.4"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10"/>
      <c r="CB476" s="7"/>
      <c r="CC476" s="7"/>
      <c r="CD476" s="7"/>
      <c r="CE476" s="882" t="str">
        <f t="shared" si="126"/>
        <v/>
      </c>
      <c r="CF476" s="878" t="e">
        <f>IF(VLOOKUP(CA476,'Classt indiv.'!$D$11:$D$524,1,FALSE)=0,"",VLOOKUP(CA476,'Classt indiv.'!$D$11:$D$524,1,FALSE))</f>
        <v>#N/A</v>
      </c>
      <c r="CG476" s="7"/>
      <c r="CH476" s="7"/>
      <c r="CI476" s="7"/>
      <c r="CJ476" s="7"/>
      <c r="CK476" s="7"/>
      <c r="CL476" s="11"/>
      <c r="CM476" s="11"/>
      <c r="CN476" s="11"/>
      <c r="CO476" s="11"/>
      <c r="CP476" s="11"/>
      <c r="CQ476" s="11"/>
      <c r="CR476" s="11"/>
      <c r="CS476" s="11"/>
      <c r="CT476" s="11"/>
      <c r="CU476" s="7"/>
      <c r="CV476" s="11"/>
      <c r="CW476" s="7"/>
      <c r="CX476" s="11"/>
      <c r="CY476" s="1551"/>
      <c r="CZ476" s="7" t="str">
        <f>IF('JOURNÉE 2'!C229="","",'JOURNÉE 2'!C229)</f>
        <v/>
      </c>
      <c r="DA476" s="7" t="str">
        <f t="shared" si="84"/>
        <v/>
      </c>
      <c r="DB476" s="7" t="str">
        <f>IF('JOURNÉE 2'!V229="","",'JOURNÉE 2'!V229)</f>
        <v/>
      </c>
      <c r="DC476" s="7" t="str">
        <f>IF('JOURNÉE 2'!AJ229=0,"",'JOURNÉE 2'!AJ229)</f>
        <v/>
      </c>
      <c r="DD476" s="17" t="str">
        <f>IF(ISNA(VLOOKUP(BX228,'JOURNÉE 1'!$C$214:$AP$241,1,FALSE)),"",VLOOKUP(BX228,'JOURNÉE 1'!$C$214:$AP$241,1,FALSE))</f>
        <v/>
      </c>
      <c r="DE476" s="7" t="str" cm="1">
        <f t="array" ref="DE476">IFERROR(INDEX(DD$433:DD$460,SMALL(IF(FREQUENCY(IF(DD$433:DD$488&lt;&gt;"",MATCH(DD$433:DD$488,DD$433:DD$488,0),""),ROW(DD$433:DD$488)-433)&gt;1,ROW(DD$433:DD$488)-433,""),ROW(A44))),"")</f>
        <v/>
      </c>
      <c r="DF476" s="7" t="str">
        <f t="array" ref="DF476">IF(DE476="","",MIN(IF(CZ$433:CZ$488=$DE476,DB$433:DB$488,"")))</f>
        <v/>
      </c>
      <c r="DG476" s="7" t="str">
        <f t="array" ref="DG476">IF(DE476="","",MIN(IF(CZ$433:CZ$488=$DE476,DC$433:DC$488,"")))</f>
        <v/>
      </c>
      <c r="DH476" s="7" t="str">
        <f>IF(ISNA(VLOOKUP(DD476,'JOURNÉE 2'!$C$214:$V$241,16,FALSE)),"",VLOOKUP(DD476,'JOURNÉE 2'!$C$214:$V$241,16,FALSE))</f>
        <v/>
      </c>
      <c r="DI476" s="7" t="str">
        <f>IF(ISNA(VLOOKUP(DD476,'JOURNÉE 2'!$C$214:$AJ$241,26,FALSE)),"",VLOOKUP(DD476,'JOURNÉE 2'!$C$214:$AJ$241,26,FALSE))</f>
        <v/>
      </c>
      <c r="DJ476" s="7" t="str">
        <f t="shared" si="114"/>
        <v/>
      </c>
      <c r="DK476" s="7" t="str">
        <f t="shared" si="115"/>
        <v/>
      </c>
      <c r="DL476" s="7" t="str">
        <f t="shared" si="116"/>
        <v/>
      </c>
      <c r="DM476" s="468" t="str">
        <f t="shared" si="117"/>
        <v/>
      </c>
      <c r="DN476" s="7" t="str">
        <f t="shared" si="118"/>
        <v/>
      </c>
      <c r="DO476" s="7"/>
      <c r="DP476" s="7"/>
      <c r="DQ476" s="7"/>
      <c r="DR476" s="11"/>
      <c r="DS476" s="475"/>
      <c r="DT476" s="7"/>
      <c r="DU476" s="7"/>
      <c r="DV476" s="7" t="str">
        <f>IF(DT476="","",IF(DT476=0,"",IF(DT476="AB","",RANK(DT476,$DT$9:$DT$151,1)+COUNTIF($DT$9:DT476,DT476)-1)))</f>
        <v/>
      </c>
      <c r="DW476" s="7"/>
      <c r="DX476" s="7"/>
      <c r="DY476" s="7"/>
      <c r="DZ476" s="7"/>
      <c r="EA476" s="7" t="str">
        <f>IF(DY476="","",IF(DY476=0,"",IF(DY476="AB","",RANK(DY476,$DY$9:$DY$151,1)+COUNTIF($DY$9:DY476,DY476)-1)))</f>
        <v/>
      </c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</row>
    <row r="477" spans="65:163" ht="15.75" customHeight="1" x14ac:dyDescent="0.4"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10"/>
      <c r="CB477" s="7"/>
      <c r="CC477" s="7"/>
      <c r="CD477" s="7"/>
      <c r="CE477" s="7"/>
      <c r="CF477" s="17"/>
      <c r="CG477" s="7"/>
      <c r="CH477" s="7"/>
      <c r="CI477" s="7"/>
      <c r="CJ477" s="7"/>
      <c r="CK477" s="7"/>
      <c r="CL477" s="11"/>
      <c r="CM477" s="11"/>
      <c r="CN477" s="11"/>
      <c r="CO477" s="11"/>
      <c r="CP477" s="11"/>
      <c r="CQ477" s="11"/>
      <c r="CR477" s="11"/>
      <c r="CS477" s="11"/>
      <c r="CT477" s="11"/>
      <c r="CU477" s="7"/>
      <c r="CV477" s="11"/>
      <c r="CW477" s="7"/>
      <c r="CX477" s="11"/>
      <c r="CY477" s="1551"/>
      <c r="CZ477" s="7" t="str">
        <f>IF('JOURNÉE 2'!C230="","",'JOURNÉE 2'!C230)</f>
        <v/>
      </c>
      <c r="DA477" s="7" t="str">
        <f t="shared" si="84"/>
        <v/>
      </c>
      <c r="DB477" s="7" t="str">
        <f>IF('JOURNÉE 2'!V230="","",'JOURNÉE 2'!V230)</f>
        <v/>
      </c>
      <c r="DC477" s="7" t="str">
        <f>IF('JOURNÉE 2'!AJ230=0,"",'JOURNÉE 2'!AJ230)</f>
        <v/>
      </c>
      <c r="DD477" s="17" t="str">
        <f>IF(ISNA(VLOOKUP(BX229,'JOURNÉE 1'!$C$214:$AP$241,1,FALSE)),"",VLOOKUP(BX229,'JOURNÉE 1'!$C$214:$AP$241,1,FALSE))</f>
        <v/>
      </c>
      <c r="DE477" s="7" t="str" cm="1">
        <f t="array" ref="DE477">IFERROR(INDEX(DD$433:DD$460,SMALL(IF(FREQUENCY(IF(DD$433:DD$488&lt;&gt;"",MATCH(DD$433:DD$488,DD$433:DD$488,0),""),ROW(DD$433:DD$488)-433)&gt;1,ROW(DD$433:DD$488)-433,""),ROW(A45))),"")</f>
        <v/>
      </c>
      <c r="DF477" s="7" t="str">
        <f t="array" ref="DF477">IF(DE477="","",MIN(IF(CZ$433:CZ$488=$DE477,DB$433:DB$488,"")))</f>
        <v/>
      </c>
      <c r="DG477" s="7" t="str">
        <f t="array" ref="DG477">IF(DE477="","",MIN(IF(CZ$433:CZ$488=$DE477,DC$433:DC$488,"")))</f>
        <v/>
      </c>
      <c r="DH477" s="7" t="str">
        <f>IF(ISNA(VLOOKUP(DD477,'JOURNÉE 2'!$C$214:$V$241,16,FALSE)),"",VLOOKUP(DD477,'JOURNÉE 2'!$C$214:$V$241,16,FALSE))</f>
        <v/>
      </c>
      <c r="DI477" s="7" t="str">
        <f>IF(ISNA(VLOOKUP(DD477,'JOURNÉE 2'!$C$214:$AJ$241,26,FALSE)),"",VLOOKUP(DD477,'JOURNÉE 2'!$C$214:$AJ$241,26,FALSE))</f>
        <v/>
      </c>
      <c r="DJ477" s="7" t="str">
        <f t="shared" si="114"/>
        <v/>
      </c>
      <c r="DK477" s="7" t="str">
        <f t="shared" si="115"/>
        <v/>
      </c>
      <c r="DL477" s="7" t="str">
        <f t="shared" si="116"/>
        <v/>
      </c>
      <c r="DM477" s="468" t="str">
        <f t="shared" si="117"/>
        <v/>
      </c>
      <c r="DN477" s="7" t="str">
        <f t="shared" si="118"/>
        <v/>
      </c>
      <c r="DO477" s="7"/>
      <c r="DP477" s="7"/>
      <c r="DQ477" s="7"/>
      <c r="DR477" s="11"/>
      <c r="DS477" s="475"/>
      <c r="DT477" s="7"/>
      <c r="DU477" s="7"/>
      <c r="DV477" s="7" t="str">
        <f>IF(DT477="","",IF(DT477=0,"",IF(DT477="AB","",RANK(DT477,$DT$9:$DT$151,1)+COUNTIF($DT$9:DT477,DT477)-1)))</f>
        <v/>
      </c>
      <c r="DW477" s="7"/>
      <c r="DX477" s="7"/>
      <c r="DY477" s="7"/>
      <c r="DZ477" s="7"/>
      <c r="EA477" s="7" t="str">
        <f>IF(DY477="","",IF(DY477=0,"",IF(DY477="AB","",RANK(DY477,$DY$9:$DY$151,1)+COUNTIF($DY$9:DY477,DY477)-1)))</f>
        <v/>
      </c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</row>
    <row r="478" spans="65:163" ht="15.75" customHeight="1" x14ac:dyDescent="0.4"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10"/>
      <c r="CB478" s="7"/>
      <c r="CC478" s="7"/>
      <c r="CD478" s="7"/>
      <c r="CE478" s="7"/>
      <c r="CF478" s="17"/>
      <c r="CG478" s="7"/>
      <c r="CH478" s="7"/>
      <c r="CI478" s="7"/>
      <c r="CJ478" s="7"/>
      <c r="CK478" s="7"/>
      <c r="CL478" s="11"/>
      <c r="CM478" s="11"/>
      <c r="CN478" s="11"/>
      <c r="CO478" s="11"/>
      <c r="CP478" s="11"/>
      <c r="CQ478" s="11"/>
      <c r="CR478" s="11"/>
      <c r="CS478" s="11"/>
      <c r="CT478" s="11"/>
      <c r="CU478" s="7"/>
      <c r="CV478" s="11"/>
      <c r="CW478" s="7"/>
      <c r="CX478" s="11"/>
      <c r="CY478" s="1551"/>
      <c r="CZ478" s="7" t="str">
        <f>IF('JOURNÉE 2'!C231="","",'JOURNÉE 2'!C231)</f>
        <v/>
      </c>
      <c r="DA478" s="7" t="str">
        <f t="shared" si="84"/>
        <v/>
      </c>
      <c r="DB478" s="7" t="str">
        <f>IF('JOURNÉE 2'!V231="","",'JOURNÉE 2'!V231)</f>
        <v/>
      </c>
      <c r="DC478" s="7" t="str">
        <f>IF('JOURNÉE 2'!AJ231=0,"",'JOURNÉE 2'!AJ231)</f>
        <v/>
      </c>
      <c r="DD478" s="17" t="str">
        <f>IF(ISNA(VLOOKUP(BX230,'JOURNÉE 1'!$C$214:$AP$241,1,FALSE)),"",VLOOKUP(BX230,'JOURNÉE 1'!$C$214:$AP$241,1,FALSE))</f>
        <v/>
      </c>
      <c r="DE478" s="7" t="str" cm="1">
        <f t="array" ref="DE478">IFERROR(INDEX(DD$433:DD$460,SMALL(IF(FREQUENCY(IF(DD$433:DD$488&lt;&gt;"",MATCH(DD$433:DD$488,DD$433:DD$488,0),""),ROW(DD$433:DD$488)-433)&gt;1,ROW(DD$433:DD$488)-433,""),ROW(A46))),"")</f>
        <v/>
      </c>
      <c r="DF478" s="7" t="str">
        <f t="array" ref="DF478">IF(DE478="","",MIN(IF(CZ$433:CZ$488=$DE478,DB$433:DB$488,"")))</f>
        <v/>
      </c>
      <c r="DG478" s="7" t="str">
        <f t="array" ref="DG478">IF(DE478="","",MIN(IF(CZ$433:CZ$488=$DE478,DC$433:DC$488,"")))</f>
        <v/>
      </c>
      <c r="DH478" s="7" t="str">
        <f>IF(ISNA(VLOOKUP(DD478,'JOURNÉE 2'!$C$214:$V$241,16,FALSE)),"",VLOOKUP(DD478,'JOURNÉE 2'!$C$214:$V$241,16,FALSE))</f>
        <v/>
      </c>
      <c r="DI478" s="7" t="str">
        <f>IF(ISNA(VLOOKUP(DD478,'JOURNÉE 2'!$C$214:$AJ$241,26,FALSE)),"",VLOOKUP(DD478,'JOURNÉE 2'!$C$214:$AJ$241,26,FALSE))</f>
        <v/>
      </c>
      <c r="DJ478" s="7" t="str">
        <f t="shared" si="114"/>
        <v/>
      </c>
      <c r="DK478" s="7" t="str">
        <f t="shared" si="115"/>
        <v/>
      </c>
      <c r="DL478" s="7" t="str">
        <f t="shared" si="116"/>
        <v/>
      </c>
      <c r="DM478" s="468" t="str">
        <f t="shared" si="117"/>
        <v/>
      </c>
      <c r="DN478" s="7" t="str">
        <f t="shared" si="118"/>
        <v/>
      </c>
      <c r="DO478" s="7"/>
      <c r="DP478" s="7"/>
      <c r="DQ478" s="7"/>
      <c r="DR478" s="11"/>
      <c r="DS478" s="475"/>
      <c r="DT478" s="7"/>
      <c r="DU478" s="7"/>
      <c r="DV478" s="7" t="str">
        <f>IF(DT478="","",IF(DT478=0,"",IF(DT478="AB","",RANK(DT478,$DT$9:$DT$151,1)+COUNTIF($DT$9:DT478,DT478)-1)))</f>
        <v/>
      </c>
      <c r="DW478" s="7"/>
      <c r="DX478" s="7"/>
      <c r="DY478" s="7"/>
      <c r="DZ478" s="7"/>
      <c r="EA478" s="7" t="str">
        <f>IF(DY478="","",IF(DY478=0,"",IF(DY478="AB","",RANK(DY478,$DY$9:$DY$151,1)+COUNTIF($DY$9:DY478,DY478)-1)))</f>
        <v/>
      </c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</row>
    <row r="479" spans="65:163" ht="15.75" customHeight="1" x14ac:dyDescent="0.4"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10"/>
      <c r="CB479" s="7"/>
      <c r="CC479" s="7"/>
      <c r="CD479" s="7"/>
      <c r="CE479" s="7"/>
      <c r="CF479" s="17"/>
      <c r="CG479" s="7"/>
      <c r="CH479" s="7"/>
      <c r="CI479" s="7"/>
      <c r="CJ479" s="7"/>
      <c r="CK479" s="7"/>
      <c r="CL479" s="11"/>
      <c r="CM479" s="11"/>
      <c r="CN479" s="11"/>
      <c r="CO479" s="11"/>
      <c r="CP479" s="11"/>
      <c r="CQ479" s="11"/>
      <c r="CR479" s="11"/>
      <c r="CS479" s="11"/>
      <c r="CT479" s="11"/>
      <c r="CU479" s="7"/>
      <c r="CV479" s="11"/>
      <c r="CW479" s="7"/>
      <c r="CX479" s="11"/>
      <c r="CY479" s="1551"/>
      <c r="CZ479" s="7" t="str">
        <f>IF('JOURNÉE 2'!C232="","",'JOURNÉE 2'!C232)</f>
        <v/>
      </c>
      <c r="DA479" s="7" t="str">
        <f t="shared" si="84"/>
        <v/>
      </c>
      <c r="DB479" s="7" t="str">
        <f>IF('JOURNÉE 2'!V232="","",'JOURNÉE 2'!V232)</f>
        <v/>
      </c>
      <c r="DC479" s="7" t="str">
        <f>IF('JOURNÉE 2'!AJ232=0,"",'JOURNÉE 2'!AJ232)</f>
        <v/>
      </c>
      <c r="DD479" s="17" t="str">
        <f>IF(ISNA(VLOOKUP(BX231,'JOURNÉE 1'!$C$214:$AP$241,1,FALSE)),"",VLOOKUP(BX231,'JOURNÉE 1'!$C$214:$AP$241,1,FALSE))</f>
        <v/>
      </c>
      <c r="DE479" s="7" t="str" cm="1">
        <f t="array" ref="DE479">IFERROR(INDEX(DD$433:DD$460,SMALL(IF(FREQUENCY(IF(DD$433:DD$488&lt;&gt;"",MATCH(DD$433:DD$488,DD$433:DD$488,0),""),ROW(DD$433:DD$488)-433)&gt;1,ROW(DD$433:DD$488)-433,""),ROW(A47))),"")</f>
        <v/>
      </c>
      <c r="DF479" s="7" t="str">
        <f t="array" ref="DF479">IF(DE479="","",MIN(IF(CZ$433:CZ$488=$DE479,DB$433:DB$488,"")))</f>
        <v/>
      </c>
      <c r="DG479" s="7" t="str">
        <f t="array" ref="DG479">IF(DE479="","",MIN(IF(CZ$433:CZ$488=$DE479,DC$433:DC$488,"")))</f>
        <v/>
      </c>
      <c r="DH479" s="7" t="str">
        <f>IF(ISNA(VLOOKUP(DD479,'JOURNÉE 2'!$C$214:$V$241,16,FALSE)),"",VLOOKUP(DD479,'JOURNÉE 2'!$C$214:$V$241,16,FALSE))</f>
        <v/>
      </c>
      <c r="DI479" s="7" t="str">
        <f>IF(ISNA(VLOOKUP(DD479,'JOURNÉE 2'!$C$214:$AJ$241,26,FALSE)),"",VLOOKUP(DD479,'JOURNÉE 2'!$C$214:$AJ$241,26,FALSE))</f>
        <v/>
      </c>
      <c r="DJ479" s="7" t="str">
        <f t="shared" si="114"/>
        <v/>
      </c>
      <c r="DK479" s="7" t="str">
        <f t="shared" si="115"/>
        <v/>
      </c>
      <c r="DL479" s="7" t="str">
        <f t="shared" si="116"/>
        <v/>
      </c>
      <c r="DM479" s="468" t="str">
        <f t="shared" si="117"/>
        <v/>
      </c>
      <c r="DN479" s="7" t="str">
        <f t="shared" si="118"/>
        <v/>
      </c>
      <c r="DO479" s="7"/>
      <c r="DP479" s="7"/>
      <c r="DQ479" s="7"/>
      <c r="DR479" s="11"/>
      <c r="DS479" s="475"/>
      <c r="DT479" s="7"/>
      <c r="DU479" s="7"/>
      <c r="DV479" s="7" t="str">
        <f>IF(DT479="","",IF(DT479=0,"",IF(DT479="AB","",RANK(DT479,$DT$9:$DT$151,1)+COUNTIF($DT$9:DT479,DT479)-1)))</f>
        <v/>
      </c>
      <c r="DW479" s="7"/>
      <c r="DX479" s="7"/>
      <c r="DY479" s="7"/>
      <c r="DZ479" s="7"/>
      <c r="EA479" s="7" t="str">
        <f>IF(DY479="","",IF(DY479=0,"",IF(DY479="AB","",RANK(DY479,$DY$9:$DY$151,1)+COUNTIF($DY$9:DY479,DY479)-1)))</f>
        <v/>
      </c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</row>
    <row r="480" spans="65:163" ht="15.75" customHeight="1" x14ac:dyDescent="0.4"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10"/>
      <c r="CB480" s="7"/>
      <c r="CC480" s="7"/>
      <c r="CD480" s="7"/>
      <c r="CE480" s="7"/>
      <c r="CF480" s="17"/>
      <c r="CG480" s="7"/>
      <c r="CH480" s="7"/>
      <c r="CI480" s="7"/>
      <c r="CJ480" s="7"/>
      <c r="CK480" s="7"/>
      <c r="CL480" s="11"/>
      <c r="CM480" s="11"/>
      <c r="CN480" s="11"/>
      <c r="CO480" s="11"/>
      <c r="CP480" s="11"/>
      <c r="CQ480" s="11"/>
      <c r="CR480" s="11"/>
      <c r="CS480" s="11"/>
      <c r="CT480" s="11"/>
      <c r="CU480" s="7"/>
      <c r="CV480" s="11"/>
      <c r="CW480" s="7"/>
      <c r="CX480" s="11"/>
      <c r="CY480" s="1551"/>
      <c r="CZ480" s="7" t="str">
        <f>IF('JOURNÉE 2'!C233="","",'JOURNÉE 2'!C233)</f>
        <v/>
      </c>
      <c r="DA480" s="7" t="str">
        <f t="shared" si="84"/>
        <v/>
      </c>
      <c r="DB480" s="7" t="str">
        <f>IF('JOURNÉE 2'!V233="","",'JOURNÉE 2'!V233)</f>
        <v/>
      </c>
      <c r="DC480" s="7" t="str">
        <f>IF('JOURNÉE 2'!AJ233=0,"",'JOURNÉE 2'!AJ233)</f>
        <v/>
      </c>
      <c r="DD480" s="17" t="str">
        <f>IF(ISNA(VLOOKUP(BX232,'JOURNÉE 1'!$C$214:$AP$241,1,FALSE)),"",VLOOKUP(BX232,'JOURNÉE 1'!$C$214:$AP$241,1,FALSE))</f>
        <v/>
      </c>
      <c r="DE480" s="7" t="str" cm="1">
        <f t="array" ref="DE480">IFERROR(INDEX(DD$433:DD$460,SMALL(IF(FREQUENCY(IF(DD$433:DD$488&lt;&gt;"",MATCH(DD$433:DD$488,DD$433:DD$488,0),""),ROW(DD$433:DD$488)-433)&gt;1,ROW(DD$433:DD$488)-433,""),ROW(A48))),"")</f>
        <v/>
      </c>
      <c r="DF480" s="7" t="str">
        <f t="array" ref="DF480">IF(DE480="","",MIN(IF(CZ$433:CZ$488=$DE480,DB$433:DB$488,"")))</f>
        <v/>
      </c>
      <c r="DG480" s="7" t="str">
        <f t="array" ref="DG480">IF(DE480="","",MIN(IF(CZ$433:CZ$488=$DE480,DC$433:DC$488,"")))</f>
        <v/>
      </c>
      <c r="DH480" s="7" t="str">
        <f>IF(ISNA(VLOOKUP(DD480,'JOURNÉE 2'!$C$214:$V$241,16,FALSE)),"",VLOOKUP(DD480,'JOURNÉE 2'!$C$214:$V$241,16,FALSE))</f>
        <v/>
      </c>
      <c r="DI480" s="7" t="str">
        <f>IF(ISNA(VLOOKUP(DD480,'JOURNÉE 2'!$C$214:$AJ$241,26,FALSE)),"",VLOOKUP(DD480,'JOURNÉE 2'!$C$214:$AJ$241,26,FALSE))</f>
        <v/>
      </c>
      <c r="DJ480" s="7" t="str">
        <f t="shared" si="114"/>
        <v/>
      </c>
      <c r="DK480" s="7" t="str">
        <f t="shared" si="115"/>
        <v/>
      </c>
      <c r="DL480" s="7" t="str">
        <f t="shared" si="116"/>
        <v/>
      </c>
      <c r="DM480" s="468" t="str">
        <f t="shared" si="117"/>
        <v/>
      </c>
      <c r="DN480" s="7" t="str">
        <f t="shared" si="118"/>
        <v/>
      </c>
      <c r="DO480" s="7"/>
      <c r="DP480" s="7"/>
      <c r="DQ480" s="7"/>
      <c r="DR480" s="11"/>
      <c r="DS480" s="475"/>
      <c r="DT480" s="7"/>
      <c r="DU480" s="7"/>
      <c r="DV480" s="7" t="str">
        <f>IF(DT480="","",IF(DT480=0,"",IF(DT480="AB","",RANK(DT480,$DT$9:$DT$151,1)+COUNTIF($DT$9:DT480,DT480)-1)))</f>
        <v/>
      </c>
      <c r="DW480" s="7"/>
      <c r="DX480" s="7"/>
      <c r="DY480" s="7"/>
      <c r="DZ480" s="7"/>
      <c r="EA480" s="7" t="str">
        <f>IF(DY480="","",IF(DY480=0,"",IF(DY480="AB","",RANK(DY480,$DY$9:$DY$151,1)+COUNTIF($DY$9:DY480,DY480)-1)))</f>
        <v/>
      </c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</row>
    <row r="481" spans="103:163" ht="15.75" customHeight="1" x14ac:dyDescent="0.4">
      <c r="CY481" s="1551"/>
      <c r="CZ481" s="7" t="str">
        <f>IF('JOURNÉE 2'!C234="","",'JOURNÉE 2'!C234)</f>
        <v/>
      </c>
      <c r="DA481" s="7" t="str">
        <f t="shared" si="84"/>
        <v/>
      </c>
      <c r="DB481" s="7" t="str">
        <f>IF('JOURNÉE 2'!V234="","",'JOURNÉE 2'!V234)</f>
        <v/>
      </c>
      <c r="DC481" s="7" t="str">
        <f>IF('JOURNÉE 2'!AJ234=0,"",'JOURNÉE 2'!AJ234)</f>
        <v/>
      </c>
      <c r="DD481" s="17" t="str">
        <f>IF(ISNA(VLOOKUP(BX233,'JOURNÉE 1'!$C$214:$AP$241,1,FALSE)),"",VLOOKUP(BX233,'JOURNÉE 1'!$C$214:$AP$241,1,FALSE))</f>
        <v/>
      </c>
      <c r="DE481" s="7" t="str" cm="1">
        <f t="array" ref="DE481">IFERROR(INDEX(DD$433:DD$460,SMALL(IF(FREQUENCY(IF(DD$433:DD$488&lt;&gt;"",MATCH(DD$433:DD$488,DD$433:DD$488,0),""),ROW(DD$433:DD$488)-433)&gt;1,ROW(DD$433:DD$488)-433,""),ROW(A49))),"")</f>
        <v/>
      </c>
      <c r="DF481" s="7" t="str">
        <f t="array" ref="DF481">IF(DE481="","",MIN(IF(CZ$433:CZ$488=$DE481,DB$433:DB$488,"")))</f>
        <v/>
      </c>
      <c r="DG481" s="7" t="str">
        <f t="array" ref="DG481">IF(DE481="","",MIN(IF(CZ$433:CZ$488=$DE481,DC$433:DC$488,"")))</f>
        <v/>
      </c>
      <c r="DH481" s="7" t="str">
        <f>IF(ISNA(VLOOKUP(DD481,'JOURNÉE 2'!$C$214:$V$241,16,FALSE)),"",VLOOKUP(DD481,'JOURNÉE 2'!$C$214:$V$241,16,FALSE))</f>
        <v/>
      </c>
      <c r="DI481" s="7" t="str">
        <f>IF(ISNA(VLOOKUP(DD481,'JOURNÉE 2'!$C$214:$AJ$241,26,FALSE)),"",VLOOKUP(DD481,'JOURNÉE 2'!$C$214:$AJ$241,26,FALSE))</f>
        <v/>
      </c>
      <c r="DJ481" s="7" t="str">
        <f t="shared" si="114"/>
        <v/>
      </c>
      <c r="DK481" s="7" t="str">
        <f t="shared" si="115"/>
        <v/>
      </c>
      <c r="DL481" s="7" t="str">
        <f t="shared" si="116"/>
        <v/>
      </c>
      <c r="DM481" s="468" t="str">
        <f t="shared" si="117"/>
        <v/>
      </c>
      <c r="DN481" s="7" t="str">
        <f t="shared" si="118"/>
        <v/>
      </c>
      <c r="DO481" s="7"/>
      <c r="DP481" s="7"/>
      <c r="DQ481" s="7"/>
      <c r="DR481" s="11"/>
      <c r="DS481" s="475"/>
      <c r="DT481" s="7"/>
      <c r="DU481" s="7"/>
      <c r="DV481" s="7" t="str">
        <f>IF(DT481="","",IF(DT481=0,"",IF(DT481="AB","",RANK(DT481,$DT$9:$DT$151,1)+COUNTIF($DT$9:DT481,DT481)-1)))</f>
        <v/>
      </c>
      <c r="DW481" s="7"/>
      <c r="DX481" s="7"/>
      <c r="DY481" s="7"/>
      <c r="DZ481" s="7"/>
      <c r="EA481" s="7" t="str">
        <f>IF(DY481="","",IF(DY481=0,"",IF(DY481="AB","",RANK(DY481,$DY$9:$DY$151,1)+COUNTIF($DY$9:DY481,DY481)-1)))</f>
        <v/>
      </c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</row>
    <row r="482" spans="103:163" ht="15.75" customHeight="1" x14ac:dyDescent="0.4">
      <c r="CY482" s="1551"/>
      <c r="CZ482" s="7" t="str">
        <f>IF('JOURNÉE 2'!C235="","",'JOURNÉE 2'!C235)</f>
        <v/>
      </c>
      <c r="DA482" s="7" t="str">
        <f t="shared" si="84"/>
        <v/>
      </c>
      <c r="DB482" s="7" t="str">
        <f>IF('JOURNÉE 2'!V235="","",'JOURNÉE 2'!V235)</f>
        <v/>
      </c>
      <c r="DC482" s="7" t="str">
        <f>IF('JOURNÉE 2'!AJ235=0,"",'JOURNÉE 2'!AJ235)</f>
        <v/>
      </c>
      <c r="DD482" s="17" t="str">
        <f>IF(ISNA(VLOOKUP(BX234,'JOURNÉE 1'!$C$214:$AP$241,1,FALSE)),"",VLOOKUP(BX234,'JOURNÉE 1'!$C$214:$AP$241,1,FALSE))</f>
        <v/>
      </c>
      <c r="DE482" s="7" t="str" cm="1">
        <f t="array" ref="DE482">IFERROR(INDEX(DD$433:DD$460,SMALL(IF(FREQUENCY(IF(DD$433:DD$488&lt;&gt;"",MATCH(DD$433:DD$488,DD$433:DD$488,0),""),ROW(DD$433:DD$488)-433)&gt;1,ROW(DD$433:DD$488)-433,""),ROW(A50))),"")</f>
        <v/>
      </c>
      <c r="DF482" s="7" t="str">
        <f t="array" ref="DF482">IF(DE482="","",MIN(IF(CZ$433:CZ$488=$DE482,DB$433:DB$488,"")))</f>
        <v/>
      </c>
      <c r="DG482" s="7" t="str">
        <f t="array" ref="DG482">IF(DE482="","",MIN(IF(CZ$433:CZ$488=$DE482,DC$433:DC$488,"")))</f>
        <v/>
      </c>
      <c r="DH482" s="7" t="str">
        <f>IF(ISNA(VLOOKUP(DD482,'JOURNÉE 2'!$C$214:$V$241,16,FALSE)),"",VLOOKUP(DD482,'JOURNÉE 2'!$C$214:$V$241,16,FALSE))</f>
        <v/>
      </c>
      <c r="DI482" s="7" t="str">
        <f>IF(ISNA(VLOOKUP(DD482,'JOURNÉE 2'!$C$214:$AJ$241,26,FALSE)),"",VLOOKUP(DD482,'JOURNÉE 2'!$C$214:$AJ$241,26,FALSE))</f>
        <v/>
      </c>
      <c r="DJ482" s="7" t="str">
        <f t="shared" si="114"/>
        <v/>
      </c>
      <c r="DK482" s="7" t="str">
        <f t="shared" si="115"/>
        <v/>
      </c>
      <c r="DL482" s="7" t="str">
        <f t="shared" si="116"/>
        <v/>
      </c>
      <c r="DM482" s="468" t="str">
        <f t="shared" si="117"/>
        <v/>
      </c>
      <c r="DN482" s="7" t="str">
        <f t="shared" si="118"/>
        <v/>
      </c>
      <c r="DO482" s="7"/>
      <c r="DP482" s="7"/>
      <c r="DQ482" s="7"/>
      <c r="DR482" s="11"/>
      <c r="DS482" s="475"/>
      <c r="DT482" s="7"/>
      <c r="DU482" s="7"/>
      <c r="DV482" s="7" t="str">
        <f>IF(DT482="","",IF(DT482=0,"",IF(DT482="AB","",RANK(DT482,$DT$9:$DT$151,1)+COUNTIF($DT$9:DT482,DT482)-1)))</f>
        <v/>
      </c>
      <c r="DW482" s="7"/>
      <c r="DX482" s="7"/>
      <c r="DY482" s="7"/>
      <c r="DZ482" s="7"/>
      <c r="EA482" s="7" t="str">
        <f>IF(DY482="","",IF(DY482=0,"",IF(DY482="AB","",RANK(DY482,$DY$9:$DY$151,1)+COUNTIF($DY$9:DY482,DY482)-1)))</f>
        <v/>
      </c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</row>
    <row r="483" spans="103:163" ht="15.75" customHeight="1" x14ac:dyDescent="0.4">
      <c r="CY483" s="1551"/>
      <c r="CZ483" s="7" t="str">
        <f>IF('JOURNÉE 2'!C236="","",'JOURNÉE 2'!C236)</f>
        <v/>
      </c>
      <c r="DA483" s="7" t="str">
        <f t="shared" si="84"/>
        <v/>
      </c>
      <c r="DB483" s="7" t="str">
        <f>IF('JOURNÉE 2'!V236="","",'JOURNÉE 2'!V236)</f>
        <v/>
      </c>
      <c r="DC483" s="7" t="str">
        <f>IF('JOURNÉE 2'!AJ236=0,"",'JOURNÉE 2'!AJ236)</f>
        <v/>
      </c>
      <c r="DD483" s="17" t="str">
        <f>IF(ISNA(VLOOKUP(BX235,'JOURNÉE 1'!$C$214:$AP$241,1,FALSE)),"",VLOOKUP(BX235,'JOURNÉE 1'!$C$214:$AP$241,1,FALSE))</f>
        <v/>
      </c>
      <c r="DE483" s="7" t="str" cm="1">
        <f t="array" ref="DE483">IFERROR(INDEX(DD$433:DD$460,SMALL(IF(FREQUENCY(IF(DD$433:DD$488&lt;&gt;"",MATCH(DD$433:DD$488,DD$433:DD$488,0),""),ROW(DD$433:DD$488)-433)&gt;1,ROW(DD$433:DD$488)-433,""),ROW(A51))),"")</f>
        <v/>
      </c>
      <c r="DF483" s="7" t="str">
        <f t="array" ref="DF483">IF(DE483="","",MIN(IF(CZ$433:CZ$488=$DE483,DB$433:DB$488,"")))</f>
        <v/>
      </c>
      <c r="DG483" s="7" t="str">
        <f t="array" ref="DG483">IF(DE483="","",MIN(IF(CZ$433:CZ$488=$DE483,DC$433:DC$488,"")))</f>
        <v/>
      </c>
      <c r="DH483" s="7" t="str">
        <f>IF(ISNA(VLOOKUP(DD483,'JOURNÉE 2'!$C$214:$V$241,16,FALSE)),"",VLOOKUP(DD483,'JOURNÉE 2'!$C$214:$V$241,16,FALSE))</f>
        <v/>
      </c>
      <c r="DI483" s="7" t="str">
        <f>IF(ISNA(VLOOKUP(DD483,'JOURNÉE 2'!$C$214:$AJ$241,26,FALSE)),"",VLOOKUP(DD483,'JOURNÉE 2'!$C$214:$AJ$241,26,FALSE))</f>
        <v/>
      </c>
      <c r="DJ483" s="7" t="str">
        <f t="shared" si="114"/>
        <v/>
      </c>
      <c r="DK483" s="7" t="str">
        <f t="shared" si="115"/>
        <v/>
      </c>
      <c r="DL483" s="7" t="str">
        <f t="shared" si="116"/>
        <v/>
      </c>
      <c r="DM483" s="468" t="str">
        <f t="shared" si="117"/>
        <v/>
      </c>
      <c r="DN483" s="7" t="str">
        <f t="shared" si="118"/>
        <v/>
      </c>
      <c r="DO483" s="7"/>
      <c r="DP483" s="7"/>
      <c r="DQ483" s="7"/>
      <c r="DR483" s="11"/>
      <c r="DS483" s="475"/>
      <c r="DT483" s="7"/>
      <c r="DU483" s="7"/>
      <c r="DV483" s="7" t="str">
        <f>IF(DT483="","",IF(DT483=0,"",IF(DT483="AB","",RANK(DT483,$DT$9:$DT$151,1)+COUNTIF($DT$9:DT483,DT483)-1)))</f>
        <v/>
      </c>
      <c r="DW483" s="7"/>
      <c r="DX483" s="7"/>
      <c r="DY483" s="7"/>
      <c r="DZ483" s="7"/>
      <c r="EA483" s="7" t="str">
        <f>IF(DY483="","",IF(DY483=0,"",IF(DY483="AB","",RANK(DY483,$DY$9:$DY$151,1)+COUNTIF($DY$9:DY483,DY483)-1)))</f>
        <v/>
      </c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</row>
    <row r="484" spans="103:163" ht="15.75" customHeight="1" x14ac:dyDescent="0.4">
      <c r="CY484" s="1551"/>
      <c r="CZ484" s="7" t="str">
        <f>IF('JOURNÉE 2'!C237="","",'JOURNÉE 2'!C237)</f>
        <v/>
      </c>
      <c r="DA484" s="7" t="str">
        <f t="shared" si="84"/>
        <v/>
      </c>
      <c r="DB484" s="7" t="str">
        <f>IF('JOURNÉE 2'!V237="","",'JOURNÉE 2'!V237)</f>
        <v/>
      </c>
      <c r="DC484" s="7" t="str">
        <f>IF('JOURNÉE 2'!AJ237=0,"",'JOURNÉE 2'!AJ237)</f>
        <v/>
      </c>
      <c r="DD484" s="17" t="str">
        <f>IF(ISNA(VLOOKUP(BX236,'JOURNÉE 1'!$C$214:$AP$241,1,FALSE)),"",VLOOKUP(BX236,'JOURNÉE 1'!$C$214:$AP$241,1,FALSE))</f>
        <v/>
      </c>
      <c r="DE484" s="7" t="str" cm="1">
        <f t="array" ref="DE484">IFERROR(INDEX(DD$433:DD$460,SMALL(IF(FREQUENCY(IF(DD$433:DD$488&lt;&gt;"",MATCH(DD$433:DD$488,DD$433:DD$488,0),""),ROW(DD$433:DD$488)-433)&gt;1,ROW(DD$433:DD$488)-433,""),ROW(A52))),"")</f>
        <v/>
      </c>
      <c r="DF484" s="7" t="str">
        <f t="array" ref="DF484">IF(DE484="","",MIN(IF(CZ$433:CZ$488=$DE484,DB$433:DB$488,"")))</f>
        <v/>
      </c>
      <c r="DG484" s="7" t="str">
        <f t="array" ref="DG484">IF(DE484="","",MIN(IF(CZ$433:CZ$488=$DE484,DC$433:DC$488,"")))</f>
        <v/>
      </c>
      <c r="DH484" s="7" t="str">
        <f>IF(ISNA(VLOOKUP(DD484,'JOURNÉE 2'!$C$214:$V$241,16,FALSE)),"",VLOOKUP(DD484,'JOURNÉE 2'!$C$214:$V$241,16,FALSE))</f>
        <v/>
      </c>
      <c r="DI484" s="7" t="str">
        <f>IF(ISNA(VLOOKUP(DD484,'JOURNÉE 2'!$C$214:$AJ$241,26,FALSE)),"",VLOOKUP(DD484,'JOURNÉE 2'!$C$214:$AJ$241,26,FALSE))</f>
        <v/>
      </c>
      <c r="DJ484" s="7" t="str">
        <f t="shared" si="114"/>
        <v/>
      </c>
      <c r="DK484" s="7" t="str">
        <f t="shared" si="115"/>
        <v/>
      </c>
      <c r="DL484" s="7" t="str">
        <f t="shared" si="116"/>
        <v/>
      </c>
      <c r="DM484" s="468" t="str">
        <f t="shared" si="117"/>
        <v/>
      </c>
      <c r="DN484" s="7" t="str">
        <f t="shared" si="118"/>
        <v/>
      </c>
      <c r="DO484" s="7"/>
      <c r="DP484" s="7"/>
      <c r="DQ484" s="7"/>
      <c r="DR484" s="11"/>
      <c r="DS484" s="475"/>
      <c r="DT484" s="7"/>
      <c r="DU484" s="7"/>
      <c r="DV484" s="7" t="str">
        <f>IF(DT484="","",IF(DT484=0,"",IF(DT484="AB","",RANK(DT484,$DT$9:$DT$151,1)+COUNTIF($DT$9:DT484,DT484)-1)))</f>
        <v/>
      </c>
      <c r="DW484" s="7"/>
      <c r="DX484" s="7"/>
      <c r="DY484" s="7"/>
      <c r="DZ484" s="7"/>
      <c r="EA484" s="7" t="str">
        <f>IF(DY484="","",IF(DY484=0,"",IF(DY484="AB","",RANK(DY484,$DY$9:$DY$151,1)+COUNTIF($DY$9:DY484,DY484)-1)))</f>
        <v/>
      </c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</row>
    <row r="485" spans="103:163" ht="15.75" customHeight="1" x14ac:dyDescent="0.4">
      <c r="CY485" s="1551"/>
      <c r="CZ485" s="7" t="str">
        <f>IF('JOURNÉE 2'!C238="","",'JOURNÉE 2'!C238)</f>
        <v/>
      </c>
      <c r="DA485" s="7" t="str">
        <f t="shared" si="84"/>
        <v/>
      </c>
      <c r="DB485" s="7" t="str">
        <f>IF('JOURNÉE 2'!V238="","",'JOURNÉE 2'!V238)</f>
        <v/>
      </c>
      <c r="DC485" s="7" t="str">
        <f>IF('JOURNÉE 2'!AJ238=0,"",'JOURNÉE 2'!AJ238)</f>
        <v/>
      </c>
      <c r="DD485" s="17" t="str">
        <f>IF(ISNA(VLOOKUP(BX237,'JOURNÉE 1'!$C$214:$AP$241,1,FALSE)),"",VLOOKUP(BX237,'JOURNÉE 1'!$C$214:$AP$241,1,FALSE))</f>
        <v/>
      </c>
      <c r="DE485" s="7" t="str" cm="1">
        <f t="array" ref="DE485">IFERROR(INDEX(DD$433:DD$460,SMALL(IF(FREQUENCY(IF(DD$433:DD$488&lt;&gt;"",MATCH(DD$433:DD$488,DD$433:DD$488,0),""),ROW(DD$433:DD$488)-433)&gt;1,ROW(DD$433:DD$488)-433,""),ROW(A53))),"")</f>
        <v/>
      </c>
      <c r="DF485" s="7" t="str">
        <f t="array" ref="DF485">IF(DE485="","",MIN(IF(CZ$433:CZ$488=$DE485,DB$433:DB$488,"")))</f>
        <v/>
      </c>
      <c r="DG485" s="7" t="str">
        <f t="array" ref="DG485">IF(DE485="","",MIN(IF(CZ$433:CZ$488=$DE485,DC$433:DC$488,"")))</f>
        <v/>
      </c>
      <c r="DH485" s="7" t="str">
        <f>IF(ISNA(VLOOKUP(DD485,'JOURNÉE 2'!$C$214:$V$241,16,FALSE)),"",VLOOKUP(DD485,'JOURNÉE 2'!$C$214:$V$241,16,FALSE))</f>
        <v/>
      </c>
      <c r="DI485" s="7" t="str">
        <f>IF(ISNA(VLOOKUP(DD485,'JOURNÉE 2'!$C$214:$AJ$241,26,FALSE)),"",VLOOKUP(DD485,'JOURNÉE 2'!$C$214:$AJ$241,26,FALSE))</f>
        <v/>
      </c>
      <c r="DJ485" s="7" t="str">
        <f t="shared" si="114"/>
        <v/>
      </c>
      <c r="DK485" s="7" t="str">
        <f t="shared" si="115"/>
        <v/>
      </c>
      <c r="DL485" s="7" t="str">
        <f t="shared" si="116"/>
        <v/>
      </c>
      <c r="DM485" s="468" t="str">
        <f t="shared" si="117"/>
        <v/>
      </c>
      <c r="DN485" s="7" t="str">
        <f t="shared" si="118"/>
        <v/>
      </c>
      <c r="DO485" s="7"/>
      <c r="DP485" s="7"/>
      <c r="DQ485" s="7"/>
      <c r="DR485" s="11"/>
      <c r="DS485" s="475"/>
      <c r="DT485" s="7"/>
      <c r="DU485" s="7"/>
      <c r="DV485" s="7" t="str">
        <f>IF(DT485="","",IF(DT485=0,"",IF(DT485="AB","",RANK(DT485,$DT$9:$DT$151,1)+COUNTIF($DT$9:DT485,DT485)-1)))</f>
        <v/>
      </c>
      <c r="DW485" s="7"/>
      <c r="DX485" s="7"/>
      <c r="DY485" s="7"/>
      <c r="DZ485" s="7"/>
      <c r="EA485" s="7" t="str">
        <f>IF(DY485="","",IF(DY485=0,"",IF(DY485="AB","",RANK(DY485,$DY$9:$DY$151,1)+COUNTIF($DY$9:DY485,DY485)-1)))</f>
        <v/>
      </c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</row>
    <row r="486" spans="103:163" ht="12" customHeight="1" x14ac:dyDescent="0.4">
      <c r="CY486" s="1551"/>
      <c r="CZ486" s="7" t="str">
        <f>IF('JOURNÉE 2'!C239="","",'JOURNÉE 2'!C239)</f>
        <v/>
      </c>
      <c r="DA486" s="7" t="str">
        <f t="shared" si="84"/>
        <v/>
      </c>
      <c r="DB486" s="7" t="str">
        <f>IF('JOURNÉE 2'!V239="","",'JOURNÉE 2'!V239)</f>
        <v/>
      </c>
      <c r="DC486" s="7" t="str">
        <f>IF('JOURNÉE 2'!AJ239=0,"",'JOURNÉE 2'!AJ239)</f>
        <v/>
      </c>
      <c r="DD486" s="17" t="str">
        <f>IF(ISNA(VLOOKUP(BX238,'JOURNÉE 1'!$C$214:$AP$241,1,FALSE)),"",VLOOKUP(BX238,'JOURNÉE 1'!$C$214:$AP$241,1,FALSE))</f>
        <v/>
      </c>
      <c r="DE486" s="7" t="str" cm="1">
        <f t="array" ref="DE486">IFERROR(INDEX(DD$433:DD$460,SMALL(IF(FREQUENCY(IF(DD$433:DD$488&lt;&gt;"",MATCH(DD$433:DD$488,DD$433:DD$488,0),""),ROW(DD$433:DD$488)-433)&gt;1,ROW(DD$433:DD$488)-433,""),ROW(A54))),"")</f>
        <v/>
      </c>
      <c r="DF486" s="7" t="str">
        <f t="array" ref="DF486">IF(DE486="","",MIN(IF(CZ$433:CZ$488=$DE486,DB$433:DB$488,"")))</f>
        <v/>
      </c>
      <c r="DG486" s="7" t="str">
        <f t="array" ref="DG486">IF(DE486="","",MIN(IF(CZ$433:CZ$488=$DE486,DC$433:DC$488,"")))</f>
        <v/>
      </c>
      <c r="DH486" s="7" t="str">
        <f>IF(ISNA(VLOOKUP(DD486,'JOURNÉE 2'!$C$214:$V$241,16,FALSE)),"",VLOOKUP(DD486,'JOURNÉE 2'!$C$214:$V$241,16,FALSE))</f>
        <v/>
      </c>
      <c r="DI486" s="7" t="str">
        <f>IF(ISNA(VLOOKUP(DD486,'JOURNÉE 2'!$C$214:$AJ$241,26,FALSE)),"",VLOOKUP(DD486,'JOURNÉE 2'!$C$214:$AJ$241,26,FALSE))</f>
        <v/>
      </c>
      <c r="DJ486" s="7" t="str">
        <f t="shared" si="114"/>
        <v/>
      </c>
      <c r="DK486" s="7" t="str">
        <f t="shared" si="115"/>
        <v/>
      </c>
      <c r="DL486" s="7" t="str">
        <f t="shared" si="116"/>
        <v/>
      </c>
      <c r="DM486" s="468" t="str">
        <f t="shared" si="117"/>
        <v/>
      </c>
      <c r="DN486" s="7" t="str">
        <f t="shared" si="118"/>
        <v/>
      </c>
      <c r="DO486" s="7"/>
      <c r="DP486" s="7"/>
      <c r="DQ486" s="7"/>
      <c r="DR486" s="11"/>
      <c r="DS486" s="475"/>
      <c r="DT486" s="7"/>
      <c r="DU486" s="7"/>
      <c r="DV486" s="7" t="str">
        <f>IF(DT486="","",IF(DT486=0,"",IF(DT486="AB","",RANK(DT486,$DT$9:$DT$151,1)+COUNTIF($DT$9:DT486,DT486)-1)))</f>
        <v/>
      </c>
      <c r="DW486" s="7"/>
      <c r="DX486" s="7"/>
      <c r="DY486" s="7"/>
      <c r="DZ486" s="7"/>
      <c r="EA486" s="7" t="str">
        <f>IF(DY486="","",IF(DY486=0,"",IF(DY486="AB","",RANK(DY486,$DY$9:$DY$151,1)+COUNTIF($DY$9:DY486,DY486)-1)))</f>
        <v/>
      </c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</row>
    <row r="487" spans="103:163" ht="12" customHeight="1" x14ac:dyDescent="0.4">
      <c r="CY487" s="1551"/>
      <c r="CZ487" s="7" t="str">
        <f>IF('JOURNÉE 2'!C240="","",'JOURNÉE 2'!C240)</f>
        <v/>
      </c>
      <c r="DA487" s="7" t="str">
        <f t="shared" si="84"/>
        <v/>
      </c>
      <c r="DB487" s="7" t="str">
        <f>IF('JOURNÉE 2'!V240="","",'JOURNÉE 2'!V240)</f>
        <v/>
      </c>
      <c r="DC487" s="7" t="str">
        <f>IF('JOURNÉE 2'!AJ240=0,"",'JOURNÉE 2'!AJ240)</f>
        <v/>
      </c>
      <c r="DD487" s="17" t="str">
        <f>IF(ISNA(VLOOKUP(BX239,'JOURNÉE 1'!$C$214:$AP$241,1,FALSE)),"",VLOOKUP(BX239,'JOURNÉE 1'!$C$214:$AP$241,1,FALSE))</f>
        <v/>
      </c>
      <c r="DE487" s="7" t="str" cm="1">
        <f t="array" ref="DE487">IFERROR(INDEX(DD$433:DD$460,SMALL(IF(FREQUENCY(IF(DD$433:DD$488&lt;&gt;"",MATCH(DD$433:DD$488,DD$433:DD$488,0),""),ROW(DD$433:DD$488)-433)&gt;1,ROW(DD$433:DD$488)-433,""),ROW(A55))),"")</f>
        <v/>
      </c>
      <c r="DF487" s="7" t="str">
        <f t="array" ref="DF487">IF(DE487="","",MIN(IF(CZ$433:CZ$488=$DE487,DB$433:DB$488,"")))</f>
        <v/>
      </c>
      <c r="DG487" s="7" t="str">
        <f t="array" ref="DG487">IF(DE487="","",MIN(IF(CZ$433:CZ$488=$DE487,DC$433:DC$488,"")))</f>
        <v/>
      </c>
      <c r="DH487" s="7" t="str">
        <f>IF(ISNA(VLOOKUP(DD487,'JOURNÉE 2'!$C$214:$V$241,16,FALSE)),"",VLOOKUP(DD487,'JOURNÉE 2'!$C$214:$V$241,16,FALSE))</f>
        <v/>
      </c>
      <c r="DI487" s="7" t="str">
        <f>IF(ISNA(VLOOKUP(DD487,'JOURNÉE 2'!$C$214:$AJ$241,26,FALSE)),"",VLOOKUP(DD487,'JOURNÉE 2'!$C$214:$AJ$241,26,FALSE))</f>
        <v/>
      </c>
      <c r="DJ487" s="7" t="str">
        <f t="shared" si="114"/>
        <v/>
      </c>
      <c r="DK487" s="7" t="str">
        <f t="shared" si="115"/>
        <v/>
      </c>
      <c r="DL487" s="7" t="str">
        <f t="shared" si="116"/>
        <v/>
      </c>
      <c r="DM487" s="468" t="str">
        <f t="shared" si="117"/>
        <v/>
      </c>
      <c r="DN487" s="7" t="str">
        <f t="shared" si="118"/>
        <v/>
      </c>
      <c r="DO487" s="7"/>
      <c r="DP487" s="7"/>
      <c r="DQ487" s="7"/>
      <c r="DR487" s="11"/>
      <c r="DS487" s="475"/>
      <c r="DT487" s="7"/>
      <c r="DU487" s="7"/>
      <c r="DV487" s="7" t="str">
        <f>IF(DT487="","",IF(DT487=0,"",IF(DT487="AB","",RANK(DT487,$DT$9:$DT$151,1)+COUNTIF($DT$9:DT487,DT487)-1)))</f>
        <v/>
      </c>
      <c r="DW487" s="7"/>
      <c r="DX487" s="7"/>
      <c r="DY487" s="7"/>
      <c r="DZ487" s="7"/>
      <c r="EA487" s="7" t="str">
        <f>IF(DY487="","",IF(DY487=0,"",IF(DY487="AB","",RANK(DY487,$DY$9:$DY$151,1)+COUNTIF($DY$9:DY487,DY487)-1)))</f>
        <v/>
      </c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</row>
    <row r="488" spans="103:163" ht="12" customHeight="1" thickBot="1" x14ac:dyDescent="0.45">
      <c r="CY488" s="1776"/>
      <c r="CZ488" s="252" t="str">
        <f>IF('JOURNÉE 2'!C241="","",'JOURNÉE 2'!C241)</f>
        <v/>
      </c>
      <c r="DA488" s="252" t="str">
        <f t="shared" si="84"/>
        <v/>
      </c>
      <c r="DB488" s="252" t="str">
        <f>IF('JOURNÉE 2'!V241="","",'JOURNÉE 2'!V241)</f>
        <v/>
      </c>
      <c r="DC488" s="252" t="str">
        <f>IF('JOURNÉE 2'!AJ241=0,"",'JOURNÉE 2'!AJ241)</f>
        <v/>
      </c>
      <c r="DD488" s="1021" t="str">
        <f>IF(ISNA(VLOOKUP(BX240,'JOURNÉE 1'!$C$214:$AP$241,1,FALSE)),"",VLOOKUP(BX240,'JOURNÉE 1'!$C$214:$AP$241,1,FALSE))</f>
        <v/>
      </c>
      <c r="DE488" s="7" t="str" cm="1">
        <f t="array" ref="DE488">IFERROR(INDEX(DD$433:DD$460,SMALL(IF(FREQUENCY(IF(DD$433:DD$488&lt;&gt;"",MATCH(DD$433:DD$488,DD$433:DD$488,0),""),ROW(DD$433:DD$488)-433)&gt;1,ROW(DD$433:DD$488)-433,""),ROW(A56))),"")</f>
        <v/>
      </c>
      <c r="DF488" s="7" t="str" cm="1">
        <f t="array" ref="DF488">IF(DE488="","",MIN(IF(CZ$433:CZ$488=$DE488,DB$433:DB$488,"")))</f>
        <v/>
      </c>
      <c r="DG488" s="7" t="str">
        <f t="array" ref="DG488">IF(DE488="","",MIN(IF(CZ$433:CZ$488=$DE488,DC$433:DC$488,"")))</f>
        <v/>
      </c>
      <c r="DH488" s="7" t="str">
        <f>IF(ISNA(VLOOKUP(DD488,'JOURNÉE 2'!$C$214:$V$241,16,FALSE)),"",VLOOKUP(DD488,'JOURNÉE 2'!$C$214:$V$241,16,FALSE))</f>
        <v/>
      </c>
      <c r="DI488" s="7" t="str">
        <f>IF(ISNA(VLOOKUP(DD488,'JOURNÉE 2'!$C$214:$AJ$241,26,FALSE)),"",VLOOKUP(DD488,'JOURNÉE 2'!$C$214:$AJ$241,26,FALSE))</f>
        <v/>
      </c>
      <c r="DJ488" s="252" t="str">
        <f t="shared" si="114"/>
        <v/>
      </c>
      <c r="DK488" s="252" t="str">
        <f t="shared" si="115"/>
        <v/>
      </c>
      <c r="DL488" s="252" t="str">
        <f t="shared" si="116"/>
        <v/>
      </c>
      <c r="DM488" s="502" t="str">
        <f t="shared" si="117"/>
        <v/>
      </c>
      <c r="DN488" s="252" t="str">
        <f t="shared" si="118"/>
        <v/>
      </c>
      <c r="DO488" s="252"/>
      <c r="DP488" s="252"/>
      <c r="DQ488" s="252"/>
      <c r="DR488" s="253"/>
      <c r="DS488" s="475"/>
      <c r="DT488" s="7"/>
      <c r="DU488" s="7"/>
      <c r="DV488" s="7" t="str">
        <f>IF(DT488="","",IF(DT488=0,"",IF(DT488="AB","",RANK(DT488,$DT$9:$DT$151,1)+COUNTIF($DT$9:DT488,DT488)-1)))</f>
        <v/>
      </c>
      <c r="DW488" s="7"/>
      <c r="DX488" s="7"/>
      <c r="DY488" s="7"/>
      <c r="DZ488" s="7"/>
      <c r="EA488" s="7" t="str">
        <f>IF(DY488="","",IF(DY488=0,"",IF(DY488="AB","",RANK(DY488,$DY$9:$DY$151,1)+COUNTIF($DY$9:DY488,DY488)-1)))</f>
        <v/>
      </c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</row>
    <row r="489" spans="103:163" ht="12" customHeight="1" x14ac:dyDescent="0.4">
      <c r="CY489" s="1787" t="s">
        <v>1310</v>
      </c>
      <c r="CZ489" s="928" t="str">
        <f>IF('JOURNÉE 1'!C242="","",'JOURNÉE 1'!C242)</f>
        <v/>
      </c>
      <c r="DA489" s="928" t="str">
        <f t="shared" si="84"/>
        <v/>
      </c>
      <c r="DB489" s="928" t="str">
        <f>IF('JOURNÉE 1'!AC242="","",'JOURNÉE 1'!AC242)</f>
        <v/>
      </c>
      <c r="DC489" s="928" t="str">
        <f>IF('JOURNÉE 1'!AP242=0,"",'JOURNÉE 1'!AP242)</f>
        <v/>
      </c>
      <c r="DD489" s="879" t="str">
        <f>IF(ISNA(VLOOKUP(BY489,'JOURNÉE 2'!$C$242:$AJ$257,1,FALSE)),"",VLOOKUP(BY489,'JOURNÉE 2'!$C$242:$AJ$257,1,FALSE))</f>
        <v/>
      </c>
      <c r="DE489" s="928" t="str" cm="1">
        <f t="array" ref="DE489">IFERROR(INDEX(DD$489:DD$504,SMALL(IF(FREQUENCY(IF(DD$489:DD$520&lt;&gt;"",MATCH(DD$489:DD$520,DD$489:DD$520,0),""),ROW(DD$489:DD$520)-489)&gt;1,ROW(DD$489:DD$520)-489,""),ROW(A1))),"")</f>
        <v/>
      </c>
      <c r="DF489" s="928" t="str" cm="1">
        <f t="array" ref="DF489">IF(DE489="","",MIN(IF(CZ$489:CZ$520=$DE489,DB$489:DB$520,"")))</f>
        <v/>
      </c>
      <c r="DG489" s="7" t="str" cm="1">
        <f t="array" ref="DG489">IF(DE489="","",MIN(IF(CZ$489:CZ$520=$DE489,DC$489:DC$520,"")))</f>
        <v/>
      </c>
      <c r="DH489" s="928" t="str">
        <f>IF(ISNA(VLOOKUP(DD489,'JOURNÉE 2'!$C$242:$AD$257,24,FALSE)),"",VLOOKUP(DD489,'JOURNÉE 2'!$C$242:$AD$257,24,FALSE))</f>
        <v/>
      </c>
      <c r="DI489" s="928" t="str">
        <f>IF(ISNA(VLOOKUP(DD489,'JOURNÉE 1'!$C$242:$AP$257,35,FALSE)),"",VLOOKUP(DD489,'JOURNÉE 1'!$C$242:$AP$257,35,FALSE))</f>
        <v/>
      </c>
      <c r="DJ489" s="928" t="str">
        <f t="shared" si="114"/>
        <v/>
      </c>
      <c r="DK489" s="928" t="str">
        <f t="shared" si="115"/>
        <v/>
      </c>
      <c r="DL489" s="928" t="str">
        <f t="shared" si="116"/>
        <v/>
      </c>
      <c r="DM489" s="1017" t="str">
        <f t="shared" si="117"/>
        <v/>
      </c>
      <c r="DN489" s="928" t="str">
        <f t="shared" si="118"/>
        <v/>
      </c>
      <c r="DO489" s="7"/>
      <c r="DP489" s="928" t="str">
        <f ca="1">IF(COUNTIF($FH$9:$FH$122,"&gt;1")&lt;1,"",SMALL($FH$9:$FH$122,1+COUNTIF($FH$9:$FH$122,0)))</f>
        <v/>
      </c>
      <c r="DQ489" s="7" t="str">
        <f ca="1">IF(COUNTIF($FK$9:$FK$122,"&gt;1")&lt;1,"",SMALL($FK$9:$FK$122,1+COUNTIF($FK$9:$FK$122,0)))</f>
        <v/>
      </c>
      <c r="DR489" s="11" t="s">
        <v>1155</v>
      </c>
      <c r="DS489" s="851"/>
      <c r="DT489" s="851"/>
      <c r="DU489" s="851"/>
      <c r="DV489" s="851"/>
      <c r="DW489" s="851"/>
      <c r="DX489" s="851"/>
      <c r="DY489" s="851"/>
      <c r="DZ489" s="851"/>
      <c r="EA489" s="851"/>
      <c r="EB489" s="851"/>
      <c r="EC489" s="851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</row>
    <row r="490" spans="103:163" ht="12" customHeight="1" x14ac:dyDescent="0.4">
      <c r="CY490" s="1788"/>
      <c r="CZ490" s="882" t="str">
        <f>IF('JOURNÉE 1'!C243="","",'JOURNÉE 1'!C243)</f>
        <v/>
      </c>
      <c r="DA490" s="882" t="str">
        <f t="shared" ref="DA490:DA520" si="127">IF(CZ490="","",CONCATENATE(CZ490,"-J2"))</f>
        <v/>
      </c>
      <c r="DB490" s="882" t="str">
        <f>IF('JOURNÉE 1'!AC243="","",'JOURNÉE 1'!AC243)</f>
        <v/>
      </c>
      <c r="DC490" s="882" t="str">
        <f>IF('JOURNÉE 1'!AP243=0,"",'JOURNÉE 1'!AP243)</f>
        <v/>
      </c>
      <c r="DD490" s="878" t="str">
        <f>IF(ISNA(VLOOKUP(BY490,'JOURNÉE 2'!$C$242:$AJ$257,1,FALSE)),"",VLOOKUP(BY490,'JOURNÉE 2'!$C$242:$AJ$257,1,FALSE))</f>
        <v/>
      </c>
      <c r="DE490" s="882" t="str" cm="1">
        <f t="array" ref="DE490">IFERROR(INDEX(DD$489:DD$504,SMALL(IF(FREQUENCY(IF(DD$489:DD$520&lt;&gt;"",MATCH(DD$489:DD$520,DD$489:DD$520,0),""),ROW(DD$489:DD$520)-489)&gt;1,ROW(DD$489:DD$520)-489,""),ROW(A2))),"")</f>
        <v/>
      </c>
      <c r="DF490" s="882" t="str" cm="1">
        <f t="array" ref="DF490">IF(DE490="","",MIN(IF(CZ$489:CZ$520=$DE490,DB$489:DB$520,"")))</f>
        <v/>
      </c>
      <c r="DG490" s="7" t="str" cm="1">
        <f t="array" ref="DG490">IF(DE490="","",MIN(IF(CZ$489:CZ$520=$DE490,DC$489:DC$520,"")))</f>
        <v/>
      </c>
      <c r="DH490" s="882" t="str">
        <f>IF(ISNA(VLOOKUP(DD490,'JOURNÉE 2'!$C$242:$AD$257,24,FALSE)),"",VLOOKUP(DD490,'JOURNÉE 2'!$C$242:$AD$257,24,FALSE))</f>
        <v/>
      </c>
      <c r="DI490" s="882" t="str">
        <f>IF(ISNA(VLOOKUP(DD490,'JOURNÉE 1'!$C$242:$AP$257,35,FALSE)),"",VLOOKUP(DD490,'JOURNÉE 1'!$C$242:$AP$257,35,FALSE))</f>
        <v/>
      </c>
      <c r="DJ490" s="882" t="str">
        <f t="shared" ref="DJ490:DJ520" si="128">IF(DD490&lt;&gt;"","",CZ490)</f>
        <v/>
      </c>
      <c r="DK490" s="882" t="str">
        <f t="shared" ref="DK490:DK520" si="129">IF(DD490&lt;&gt;"","",DB490)</f>
        <v/>
      </c>
      <c r="DL490" s="882" t="str">
        <f t="shared" ref="DL490:DL520" si="130">IF(DF490="","",DF490)</f>
        <v/>
      </c>
      <c r="DM490" s="934" t="str">
        <f t="shared" ref="DM490:DM520" si="131">IF(DD490&lt;&gt;"","",DC490)</f>
        <v/>
      </c>
      <c r="DN490" s="882" t="str">
        <f t="shared" ref="DN490:DN520" si="132">IF(DG490="","",DG490)</f>
        <v/>
      </c>
      <c r="DO490" s="7"/>
      <c r="DP490" s="882" t="str">
        <f ca="1">IF(COUNTIF($FH$9:$FH$122,"&gt;1")&lt;2,"",SMALL($FH$9:$FH$122,2+COUNTIF($FH$9:$FH$122,0)))</f>
        <v/>
      </c>
      <c r="DQ490" s="7" t="str">
        <f ca="1">IF(COUNTIF($FK$9:$FK$122,"&gt;1")&lt;2,"",SMALL($FK$9:$FK$122,2+COUNTIF($FK$9:$FK$122,0)))</f>
        <v/>
      </c>
      <c r="DR490" s="11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</row>
    <row r="491" spans="103:163" ht="12" customHeight="1" x14ac:dyDescent="0.4">
      <c r="CY491" s="1788"/>
      <c r="CZ491" s="882" t="str">
        <f>IF('JOURNÉE 1'!C244="","",'JOURNÉE 1'!C244)</f>
        <v/>
      </c>
      <c r="DA491" s="882" t="str">
        <f t="shared" si="127"/>
        <v/>
      </c>
      <c r="DB491" s="882" t="str">
        <f>IF('JOURNÉE 1'!AC244="","",'JOURNÉE 1'!AC244)</f>
        <v/>
      </c>
      <c r="DC491" s="882" t="str">
        <f>IF('JOURNÉE 1'!AP244=0,"",'JOURNÉE 1'!AP244)</f>
        <v/>
      </c>
      <c r="DD491" s="878" t="str">
        <f>IF(ISNA(VLOOKUP(BY491,'JOURNÉE 2'!$C$242:$AJ$257,1,FALSE)),"",VLOOKUP(BY491,'JOURNÉE 2'!$C$242:$AJ$257,1,FALSE))</f>
        <v/>
      </c>
      <c r="DE491" s="882" t="str" cm="1">
        <f t="array" ref="DE491">IFERROR(INDEX(DD$489:DD$504,SMALL(IF(FREQUENCY(IF(DD$489:DD$520&lt;&gt;"",MATCH(DD$489:DD$520,DD$489:DD$520,0),""),ROW(DD$489:DD$520)-489)&gt;1,ROW(DD$489:DD$520)-489,""),ROW(A3))),"")</f>
        <v/>
      </c>
      <c r="DF491" s="882" t="str" cm="1">
        <f t="array" ref="DF491">IF(DE491="","",MIN(IF(CZ$489:CZ$520=$DE491,DB$489:DB$520,"")))</f>
        <v/>
      </c>
      <c r="DG491" s="7" t="str" cm="1">
        <f t="array" ref="DG491">IF(DE491="","",MIN(IF(CZ$489:CZ$520=$DE491,DC$489:DC$520,"")))</f>
        <v/>
      </c>
      <c r="DH491" s="882" t="str">
        <f>IF(ISNA(VLOOKUP(DD491,'JOURNÉE 2'!$C$242:$AD$257,24,FALSE)),"",VLOOKUP(DD491,'JOURNÉE 2'!$C$242:$AD$257,24,FALSE))</f>
        <v/>
      </c>
      <c r="DI491" s="882" t="str">
        <f>IF(ISNA(VLOOKUP(DD491,'JOURNÉE 1'!$C$242:$AP$257,35,FALSE)),"",VLOOKUP(DD491,'JOURNÉE 1'!$C$242:$AP$257,35,FALSE))</f>
        <v/>
      </c>
      <c r="DJ491" s="882" t="str">
        <f t="shared" si="128"/>
        <v/>
      </c>
      <c r="DK491" s="882" t="str">
        <f t="shared" si="129"/>
        <v/>
      </c>
      <c r="DL491" s="882" t="str">
        <f t="shared" si="130"/>
        <v/>
      </c>
      <c r="DM491" s="934" t="str">
        <f t="shared" si="131"/>
        <v/>
      </c>
      <c r="DN491" s="882" t="str">
        <f t="shared" si="132"/>
        <v/>
      </c>
      <c r="DO491" s="7"/>
      <c r="DP491" s="882" t="str">
        <f ca="1">IF(COUNTIF($FH$9:$FH$122,"&gt;1")&lt;3,"",SMALL($FH$9:$FH$122,3+COUNTIF($FH$9:$FH$122,0)))</f>
        <v/>
      </c>
      <c r="DQ491" s="7" t="str">
        <f ca="1">IF(COUNTIF($FK$9:$FK$122,"&gt;1")&lt;3,"",SMALL($FK$9:$FK$122,3+COUNTIF($FK$9:$FK$122,0)))</f>
        <v/>
      </c>
      <c r="DR491" s="11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</row>
    <row r="492" spans="103:163" ht="12" customHeight="1" thickBot="1" x14ac:dyDescent="0.45">
      <c r="CY492" s="1788"/>
      <c r="CZ492" s="882" t="str">
        <f>IF('JOURNÉE 1'!C245="","",'JOURNÉE 1'!C245)</f>
        <v/>
      </c>
      <c r="DA492" s="882" t="str">
        <f t="shared" si="127"/>
        <v/>
      </c>
      <c r="DB492" s="882" t="str">
        <f>IF('JOURNÉE 1'!AC245="","",'JOURNÉE 1'!AC245)</f>
        <v/>
      </c>
      <c r="DC492" s="882" t="str">
        <f>IF('JOURNÉE 1'!AP245=0,"",'JOURNÉE 1'!AP245)</f>
        <v/>
      </c>
      <c r="DD492" s="878" t="str">
        <f>IF(ISNA(VLOOKUP(BY492,'JOURNÉE 2'!$C$242:$AJ$257,1,FALSE)),"",VLOOKUP(BY492,'JOURNÉE 2'!$C$242:$AJ$257,1,FALSE))</f>
        <v/>
      </c>
      <c r="DE492" s="882" t="str" cm="1">
        <f t="array" ref="DE492">IFERROR(INDEX(DD$489:DD$504,SMALL(IF(FREQUENCY(IF(DD$489:DD$520&lt;&gt;"",MATCH(DD$489:DD$520,DD$489:DD$520,0),""),ROW(DD$489:DD$520)-489)&gt;1,ROW(DD$489:DD$520)-489,""),ROW(A4))),"")</f>
        <v/>
      </c>
      <c r="DF492" s="882" t="str" cm="1">
        <f t="array" ref="DF492">IF(DE492="","",MIN(IF(CZ$489:CZ$520=$DE492,DB$489:DB$520,"")))</f>
        <v/>
      </c>
      <c r="DG492" s="7" t="str" cm="1">
        <f t="array" ref="DG492">IF(DE492="","",MIN(IF(CZ$489:CZ$520=$DE492,DC$489:DC$520,"")))</f>
        <v/>
      </c>
      <c r="DH492" s="882" t="str">
        <f>IF(ISNA(VLOOKUP(DD492,'JOURNÉE 2'!$C$242:$AD$257,24,FALSE)),"",VLOOKUP(DD492,'JOURNÉE 2'!$C$242:$AD$257,24,FALSE))</f>
        <v/>
      </c>
      <c r="DI492" s="882" t="str">
        <f>IF(ISNA(VLOOKUP(DD492,'JOURNÉE 1'!$C$242:$AP$257,35,FALSE)),"",VLOOKUP(DD492,'JOURNÉE 1'!$C$242:$AP$257,35,FALSE))</f>
        <v/>
      </c>
      <c r="DJ492" s="882" t="str">
        <f t="shared" si="128"/>
        <v/>
      </c>
      <c r="DK492" s="882" t="str">
        <f t="shared" si="129"/>
        <v/>
      </c>
      <c r="DL492" s="882" t="str">
        <f t="shared" si="130"/>
        <v/>
      </c>
      <c r="DM492" s="934" t="str">
        <f t="shared" si="131"/>
        <v/>
      </c>
      <c r="DN492" s="882" t="str">
        <f t="shared" si="132"/>
        <v/>
      </c>
      <c r="DO492" s="7"/>
      <c r="DP492" s="894" t="str">
        <f ca="1">IF(COUNTIF($FH$9:$FH$122,"&gt;1")&lt;4,"",SMALL($FH$9:$FH$122,4+COUNTIF($FH$9:$FH$122,0)))</f>
        <v/>
      </c>
      <c r="DQ492" s="894" t="str">
        <f ca="1">IF(COUNTIF($FK$9:$FK$122,"&gt;1")&lt;4,"",SMALL($FK$9:$FK$122,4+COUNTIF($FK$9:$FK$122,0)))</f>
        <v/>
      </c>
      <c r="DR492" s="11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</row>
    <row r="493" spans="103:163" ht="12" customHeight="1" thickTop="1" x14ac:dyDescent="0.4">
      <c r="CY493" s="1788"/>
      <c r="CZ493" s="882" t="str">
        <f>IF('JOURNÉE 1'!C246="","",'JOURNÉE 1'!C246)</f>
        <v/>
      </c>
      <c r="DA493" s="882" t="str">
        <f t="shared" si="127"/>
        <v/>
      </c>
      <c r="DB493" s="882" t="str">
        <f>IF('JOURNÉE 1'!AC246="","",'JOURNÉE 1'!AC246)</f>
        <v/>
      </c>
      <c r="DC493" s="882" t="str">
        <f>IF('JOURNÉE 1'!AP246=0,"",'JOURNÉE 1'!AP246)</f>
        <v/>
      </c>
      <c r="DD493" s="878" t="str">
        <f>IF(ISNA(VLOOKUP(BY493,'JOURNÉE 2'!$C$242:$AJ$257,1,FALSE)),"",VLOOKUP(BY493,'JOURNÉE 2'!$C$242:$AJ$257,1,FALSE))</f>
        <v/>
      </c>
      <c r="DE493" s="882" t="str" cm="1">
        <f t="array" ref="DE493">IFERROR(INDEX(DD$489:DD$504,SMALL(IF(FREQUENCY(IF(DD$489:DD$520&lt;&gt;"",MATCH(DD$489:DD$520,DD$489:DD$520,0),""),ROW(DD$489:DD$520)-489)&gt;1,ROW(DD$489:DD$520)-489,""),ROW(A5))),"")</f>
        <v/>
      </c>
      <c r="DF493" s="882" t="str" cm="1">
        <f t="array" ref="DF493">IF(DE493="","",MIN(IF(CZ$489:CZ$520=$DE493,DB$489:DB$520,"")))</f>
        <v/>
      </c>
      <c r="DG493" s="7" t="str" cm="1">
        <f t="array" ref="DG493">IF(DE493="","",MIN(IF(CZ$489:CZ$520=$DE493,DC$489:DC$520,"")))</f>
        <v/>
      </c>
      <c r="DH493" s="882" t="str">
        <f>IF(ISNA(VLOOKUP(DD493,'JOURNÉE 2'!$C$242:$AD$257,24,FALSE)),"",VLOOKUP(DD493,'JOURNÉE 2'!$C$242:$AD$257,24,FALSE))</f>
        <v/>
      </c>
      <c r="DI493" s="882" t="str">
        <f>IF(ISNA(VLOOKUP(DD493,'JOURNÉE 1'!$C$242:$AP$257,35,FALSE)),"",VLOOKUP(DD493,'JOURNÉE 1'!$C$242:$AP$257,35,FALSE))</f>
        <v/>
      </c>
      <c r="DJ493" s="882" t="str">
        <f t="shared" si="128"/>
        <v/>
      </c>
      <c r="DK493" s="882" t="str">
        <f t="shared" si="129"/>
        <v/>
      </c>
      <c r="DL493" s="882" t="str">
        <f t="shared" si="130"/>
        <v/>
      </c>
      <c r="DM493" s="934" t="str">
        <f t="shared" si="131"/>
        <v/>
      </c>
      <c r="DN493" s="882" t="str">
        <f t="shared" si="132"/>
        <v/>
      </c>
      <c r="DO493" s="7"/>
      <c r="DP493" s="7"/>
      <c r="DQ493" s="7"/>
      <c r="DR493" s="11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</row>
    <row r="494" spans="103:163" ht="12" customHeight="1" x14ac:dyDescent="0.4">
      <c r="CY494" s="1788"/>
      <c r="CZ494" s="882" t="str">
        <f>IF('JOURNÉE 1'!C247="","",'JOURNÉE 1'!C247)</f>
        <v/>
      </c>
      <c r="DA494" s="882" t="str">
        <f t="shared" si="127"/>
        <v/>
      </c>
      <c r="DB494" s="882" t="str">
        <f>IF('JOURNÉE 1'!AC247="","",'JOURNÉE 1'!AC247)</f>
        <v/>
      </c>
      <c r="DC494" s="882" t="str">
        <f>IF('JOURNÉE 1'!AP247=0,"",'JOURNÉE 1'!AP247)</f>
        <v/>
      </c>
      <c r="DD494" s="878" t="str">
        <f>IF(ISNA(VLOOKUP(BY494,'JOURNÉE 2'!$C$242:$AJ$257,1,FALSE)),"",VLOOKUP(BY494,'JOURNÉE 2'!$C$242:$AJ$257,1,FALSE))</f>
        <v/>
      </c>
      <c r="DE494" s="882" t="str" cm="1">
        <f t="array" ref="DE494">IFERROR(INDEX(DD$489:DD$504,SMALL(IF(FREQUENCY(IF(DD$489:DD$520&lt;&gt;"",MATCH(DD$489:DD$520,DD$489:DD$520,0),""),ROW(DD$489:DD$520)-489)&gt;1,ROW(DD$489:DD$520)-489,""),ROW(A6))),"")</f>
        <v/>
      </c>
      <c r="DF494" s="882" t="str" cm="1">
        <f t="array" ref="DF494">IF(DE494="","",MIN(IF(CZ$489:CZ$520=$DE494,DB$489:DB$520,"")))</f>
        <v/>
      </c>
      <c r="DG494" s="7" t="str" cm="1">
        <f t="array" ref="DG494">IF(DE494="","",MIN(IF(CZ$489:CZ$520=$DE494,DC$489:DC$520,"")))</f>
        <v/>
      </c>
      <c r="DH494" s="882" t="str">
        <f>IF(ISNA(VLOOKUP(DD494,'JOURNÉE 2'!$C$242:$AD$257,24,FALSE)),"",VLOOKUP(DD494,'JOURNÉE 2'!$C$242:$AD$257,24,FALSE))</f>
        <v/>
      </c>
      <c r="DI494" s="882" t="str">
        <f>IF(ISNA(VLOOKUP(DD494,'JOURNÉE 1'!$C$242:$AP$257,35,FALSE)),"",VLOOKUP(DD494,'JOURNÉE 1'!$C$242:$AP$257,35,FALSE))</f>
        <v/>
      </c>
      <c r="DJ494" s="882" t="str">
        <f t="shared" si="128"/>
        <v/>
      </c>
      <c r="DK494" s="882" t="str">
        <f t="shared" si="129"/>
        <v/>
      </c>
      <c r="DL494" s="882" t="str">
        <f t="shared" si="130"/>
        <v/>
      </c>
      <c r="DM494" s="934" t="str">
        <f t="shared" si="131"/>
        <v/>
      </c>
      <c r="DN494" s="882" t="str">
        <f t="shared" si="132"/>
        <v/>
      </c>
      <c r="DO494" s="7"/>
      <c r="DP494" s="7"/>
      <c r="DQ494" s="7"/>
      <c r="DR494" s="11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</row>
    <row r="495" spans="103:163" ht="12" customHeight="1" x14ac:dyDescent="0.4">
      <c r="CY495" s="1788"/>
      <c r="CZ495" s="882" t="str">
        <f>IF('JOURNÉE 1'!C248="","",'JOURNÉE 1'!C248)</f>
        <v/>
      </c>
      <c r="DA495" s="882" t="str">
        <f t="shared" si="127"/>
        <v/>
      </c>
      <c r="DB495" s="882" t="str">
        <f>IF('JOURNÉE 1'!AC248="","",'JOURNÉE 1'!AC248)</f>
        <v/>
      </c>
      <c r="DC495" s="882" t="str">
        <f>IF('JOURNÉE 1'!AP248=0,"",'JOURNÉE 1'!AP248)</f>
        <v/>
      </c>
      <c r="DD495" s="878" t="str">
        <f>IF(ISNA(VLOOKUP(BY495,'JOURNÉE 2'!$C$242:$AJ$257,1,FALSE)),"",VLOOKUP(BY495,'JOURNÉE 2'!$C$242:$AJ$257,1,FALSE))</f>
        <v/>
      </c>
      <c r="DE495" s="882" t="str" cm="1">
        <f t="array" ref="DE495">IFERROR(INDEX(DD$489:DD$504,SMALL(IF(FREQUENCY(IF(DD$489:DD$520&lt;&gt;"",MATCH(DD$489:DD$520,DD$489:DD$520,0),""),ROW(DD$489:DD$520)-489)&gt;1,ROW(DD$489:DD$520)-489,""),ROW(A7))),"")</f>
        <v/>
      </c>
      <c r="DF495" s="882" t="str" cm="1">
        <f t="array" ref="DF495">IF(DE495="","",MIN(IF(CZ$489:CZ$520=$DE495,DB$489:DB$520,"")))</f>
        <v/>
      </c>
      <c r="DG495" s="7" t="str" cm="1">
        <f t="array" ref="DG495">IF(DE495="","",MIN(IF(CZ$489:CZ$520=$DE495,DC$489:DC$520,"")))</f>
        <v/>
      </c>
      <c r="DH495" s="882" t="str">
        <f>IF(ISNA(VLOOKUP(DD495,'JOURNÉE 2'!$C$242:$AD$257,24,FALSE)),"",VLOOKUP(DD495,'JOURNÉE 2'!$C$242:$AD$257,24,FALSE))</f>
        <v/>
      </c>
      <c r="DI495" s="882" t="str">
        <f>IF(ISNA(VLOOKUP(DD495,'JOURNÉE 1'!$C$242:$AP$257,35,FALSE)),"",VLOOKUP(DD495,'JOURNÉE 1'!$C$242:$AP$257,35,FALSE))</f>
        <v/>
      </c>
      <c r="DJ495" s="882" t="str">
        <f t="shared" si="128"/>
        <v/>
      </c>
      <c r="DK495" s="882" t="str">
        <f t="shared" si="129"/>
        <v/>
      </c>
      <c r="DL495" s="882" t="str">
        <f t="shared" si="130"/>
        <v/>
      </c>
      <c r="DM495" s="934" t="str">
        <f t="shared" si="131"/>
        <v/>
      </c>
      <c r="DN495" s="882" t="str">
        <f t="shared" si="132"/>
        <v/>
      </c>
      <c r="DO495" s="7"/>
      <c r="DP495" s="7"/>
      <c r="DQ495" s="7"/>
      <c r="DR495" s="11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</row>
    <row r="496" spans="103:163" ht="12" customHeight="1" x14ac:dyDescent="0.4">
      <c r="CY496" s="1788"/>
      <c r="CZ496" s="882" t="str">
        <f>IF('JOURNÉE 1'!C249="","",'JOURNÉE 1'!C249)</f>
        <v/>
      </c>
      <c r="DA496" s="882" t="str">
        <f t="shared" si="127"/>
        <v/>
      </c>
      <c r="DB496" s="882" t="str">
        <f>IF('JOURNÉE 1'!AC249="","",'JOURNÉE 1'!AC249)</f>
        <v/>
      </c>
      <c r="DC496" s="882" t="str">
        <f>IF('JOURNÉE 1'!AP249=0,"",'JOURNÉE 1'!AP249)</f>
        <v/>
      </c>
      <c r="DD496" s="878" t="str">
        <f>IF(ISNA(VLOOKUP(BY496,'JOURNÉE 2'!$C$242:$AJ$257,1,FALSE)),"",VLOOKUP(BY496,'JOURNÉE 2'!$C$242:$AJ$257,1,FALSE))</f>
        <v/>
      </c>
      <c r="DE496" s="882" t="str" cm="1">
        <f t="array" ref="DE496">IFERROR(INDEX(DD$489:DD$504,SMALL(IF(FREQUENCY(IF(DD$489:DD$520&lt;&gt;"",MATCH(DD$489:DD$520,DD$489:DD$520,0),""),ROW(DD$489:DD$520)-489)&gt;1,ROW(DD$489:DD$520)-489,""),ROW(A8))),"")</f>
        <v/>
      </c>
      <c r="DF496" s="882" t="str" cm="1">
        <f t="array" ref="DF496">IF(DE496="","",MIN(IF(CZ$489:CZ$520=$DE496,DB$489:DB$520,"")))</f>
        <v/>
      </c>
      <c r="DG496" s="7" t="str" cm="1">
        <f t="array" ref="DG496">IF(DE496="","",MIN(IF(CZ$489:CZ$520=$DE496,DC$489:DC$520,"")))</f>
        <v/>
      </c>
      <c r="DH496" s="882" t="str">
        <f>IF(ISNA(VLOOKUP(DD496,'JOURNÉE 2'!$C$242:$AD$257,24,FALSE)),"",VLOOKUP(DD496,'JOURNÉE 2'!$C$242:$AD$257,24,FALSE))</f>
        <v/>
      </c>
      <c r="DI496" s="882" t="str">
        <f>IF(ISNA(VLOOKUP(DD496,'JOURNÉE 1'!$C$242:$AP$257,35,FALSE)),"",VLOOKUP(DD496,'JOURNÉE 1'!$C$242:$AP$257,35,FALSE))</f>
        <v/>
      </c>
      <c r="DJ496" s="882" t="str">
        <f t="shared" si="128"/>
        <v/>
      </c>
      <c r="DK496" s="882" t="str">
        <f t="shared" si="129"/>
        <v/>
      </c>
      <c r="DL496" s="882" t="str">
        <f t="shared" si="130"/>
        <v/>
      </c>
      <c r="DM496" s="934" t="str">
        <f t="shared" si="131"/>
        <v/>
      </c>
      <c r="DN496" s="882" t="str">
        <f t="shared" si="132"/>
        <v/>
      </c>
      <c r="DO496" s="7"/>
      <c r="DP496" s="7"/>
      <c r="DQ496" s="7"/>
      <c r="DR496" s="11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</row>
    <row r="497" spans="103:163" ht="12" customHeight="1" x14ac:dyDescent="0.4">
      <c r="CY497" s="1788"/>
      <c r="CZ497" s="882" t="str">
        <f>IF('JOURNÉE 1'!C250="","",'JOURNÉE 1'!C250)</f>
        <v/>
      </c>
      <c r="DA497" s="882" t="str">
        <f t="shared" si="127"/>
        <v/>
      </c>
      <c r="DB497" s="882" t="str">
        <f>IF('JOURNÉE 1'!AC250="","",'JOURNÉE 1'!AC250)</f>
        <v/>
      </c>
      <c r="DC497" s="882" t="str">
        <f>IF('JOURNÉE 1'!AP250=0,"",'JOURNÉE 1'!AP250)</f>
        <v/>
      </c>
      <c r="DD497" s="878" t="str">
        <f>IF(ISNA(VLOOKUP(BY497,'JOURNÉE 2'!$C$242:$AJ$257,1,FALSE)),"",VLOOKUP(BY497,'JOURNÉE 2'!$C$242:$AJ$257,1,FALSE))</f>
        <v/>
      </c>
      <c r="DE497" s="882" t="str" cm="1">
        <f t="array" ref="DE497">IFERROR(INDEX(DD$489:DD$504,SMALL(IF(FREQUENCY(IF(DD$489:DD$520&lt;&gt;"",MATCH(DD$489:DD$520,DD$489:DD$520,0),""),ROW(DD$489:DD$520)-489)&gt;1,ROW(DD$489:DD$520)-489,""),ROW(A9))),"")</f>
        <v/>
      </c>
      <c r="DF497" s="882" t="str" cm="1">
        <f t="array" ref="DF497">IF(DE497="","",MIN(IF(CZ$489:CZ$520=$DE497,DB$489:DB$520,"")))</f>
        <v/>
      </c>
      <c r="DG497" s="7" t="str" cm="1">
        <f t="array" ref="DG497">IF(DE497="","",MIN(IF(CZ$489:CZ$520=$DE497,DC$489:DC$520,"")))</f>
        <v/>
      </c>
      <c r="DH497" s="882" t="str">
        <f>IF(ISNA(VLOOKUP(DD497,'JOURNÉE 2'!$C$242:$AD$257,24,FALSE)),"",VLOOKUP(DD497,'JOURNÉE 2'!$C$242:$AD$257,24,FALSE))</f>
        <v/>
      </c>
      <c r="DI497" s="882" t="str">
        <f>IF(ISNA(VLOOKUP(DD497,'JOURNÉE 1'!$C$242:$AP$257,35,FALSE)),"",VLOOKUP(DD497,'JOURNÉE 1'!$C$242:$AP$257,35,FALSE))</f>
        <v/>
      </c>
      <c r="DJ497" s="882" t="str">
        <f t="shared" si="128"/>
        <v/>
      </c>
      <c r="DK497" s="882" t="str">
        <f t="shared" si="129"/>
        <v/>
      </c>
      <c r="DL497" s="882" t="str">
        <f t="shared" si="130"/>
        <v/>
      </c>
      <c r="DM497" s="934" t="str">
        <f t="shared" si="131"/>
        <v/>
      </c>
      <c r="DN497" s="882" t="str">
        <f t="shared" si="132"/>
        <v/>
      </c>
      <c r="DO497" s="7"/>
      <c r="DP497" s="7"/>
      <c r="DQ497" s="7"/>
      <c r="DR497" s="11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</row>
    <row r="498" spans="103:163" ht="12" customHeight="1" x14ac:dyDescent="0.4">
      <c r="CY498" s="1788"/>
      <c r="CZ498" s="882" t="str">
        <f>IF('JOURNÉE 1'!C251="","",'JOURNÉE 1'!C251)</f>
        <v/>
      </c>
      <c r="DA498" s="882" t="str">
        <f t="shared" si="127"/>
        <v/>
      </c>
      <c r="DB498" s="882" t="str">
        <f>IF('JOURNÉE 1'!AC251="","",'JOURNÉE 1'!AC251)</f>
        <v/>
      </c>
      <c r="DC498" s="882" t="str">
        <f>IF('JOURNÉE 1'!AP251=0,"",'JOURNÉE 1'!AP251)</f>
        <v/>
      </c>
      <c r="DD498" s="878" t="str">
        <f>IF(ISNA(VLOOKUP(BY498,'JOURNÉE 2'!$C$242:$AJ$257,1,FALSE)),"",VLOOKUP(BY498,'JOURNÉE 2'!$C$242:$AJ$257,1,FALSE))</f>
        <v/>
      </c>
      <c r="DE498" s="882" t="str" cm="1">
        <f t="array" ref="DE498">IFERROR(INDEX(DD$489:DD$504,SMALL(IF(FREQUENCY(IF(DD$489:DD$520&lt;&gt;"",MATCH(DD$489:DD$520,DD$489:DD$520,0),""),ROW(DD$489:DD$520)-489)&gt;1,ROW(DD$489:DD$520)-489,""),ROW(A10))),"")</f>
        <v/>
      </c>
      <c r="DF498" s="882" t="str" cm="1">
        <f t="array" ref="DF498">IF(DE498="","",MIN(IF(CZ$489:CZ$520=$DE498,DB$489:DB$520,"")))</f>
        <v/>
      </c>
      <c r="DG498" s="7" t="str" cm="1">
        <f t="array" ref="DG498">IF(DE498="","",MIN(IF(CZ$489:CZ$520=$DE498,DC$489:DC$520,"")))</f>
        <v/>
      </c>
      <c r="DH498" s="882" t="str">
        <f>IF(ISNA(VLOOKUP(DD498,'JOURNÉE 2'!$C$242:$AD$257,24,FALSE)),"",VLOOKUP(DD498,'JOURNÉE 2'!$C$242:$AD$257,24,FALSE))</f>
        <v/>
      </c>
      <c r="DI498" s="882" t="str">
        <f>IF(ISNA(VLOOKUP(DD498,'JOURNÉE 1'!$C$242:$AP$257,35,FALSE)),"",VLOOKUP(DD498,'JOURNÉE 1'!$C$242:$AP$257,35,FALSE))</f>
        <v/>
      </c>
      <c r="DJ498" s="882" t="str">
        <f t="shared" si="128"/>
        <v/>
      </c>
      <c r="DK498" s="882" t="str">
        <f t="shared" si="129"/>
        <v/>
      </c>
      <c r="DL498" s="882" t="str">
        <f t="shared" si="130"/>
        <v/>
      </c>
      <c r="DM498" s="934" t="str">
        <f t="shared" si="131"/>
        <v/>
      </c>
      <c r="DN498" s="882" t="str">
        <f t="shared" si="132"/>
        <v/>
      </c>
      <c r="DO498" s="7"/>
      <c r="DP498" s="7"/>
      <c r="DQ498" s="7"/>
      <c r="DR498" s="11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</row>
    <row r="499" spans="103:163" ht="12" customHeight="1" x14ac:dyDescent="0.4">
      <c r="CY499" s="1788"/>
      <c r="CZ499" s="882" t="str">
        <f>IF('JOURNÉE 1'!C252="","",'JOURNÉE 1'!C252)</f>
        <v/>
      </c>
      <c r="DA499" s="882" t="str">
        <f t="shared" si="127"/>
        <v/>
      </c>
      <c r="DB499" s="882" t="str">
        <f>IF('JOURNÉE 1'!AC252="","",'JOURNÉE 1'!AC252)</f>
        <v/>
      </c>
      <c r="DC499" s="882" t="str">
        <f>IF('JOURNÉE 1'!AP252=0,"",'JOURNÉE 1'!AP252)</f>
        <v/>
      </c>
      <c r="DD499" s="878" t="str">
        <f>IF(ISNA(VLOOKUP(BY499,'JOURNÉE 2'!$C$242:$AJ$257,1,FALSE)),"",VLOOKUP(BY499,'JOURNÉE 2'!$C$242:$AJ$257,1,FALSE))</f>
        <v/>
      </c>
      <c r="DE499" s="882" t="str" cm="1">
        <f t="array" ref="DE499">IFERROR(INDEX(DD$489:DD$504,SMALL(IF(FREQUENCY(IF(DD$489:DD$520&lt;&gt;"",MATCH(DD$489:DD$520,DD$489:DD$520,0),""),ROW(DD$489:DD$520)-489)&gt;1,ROW(DD$489:DD$520)-489,""),ROW(A11))),"")</f>
        <v/>
      </c>
      <c r="DF499" s="882" t="str" cm="1">
        <f t="array" ref="DF499">IF(DE499="","",MIN(IF(CZ$489:CZ$520=$DE499,DB$489:DB$520,"")))</f>
        <v/>
      </c>
      <c r="DG499" s="7" t="str" cm="1">
        <f t="array" ref="DG499">IF(DE499="","",MIN(IF(CZ$489:CZ$520=$DE499,DC$489:DC$520,"")))</f>
        <v/>
      </c>
      <c r="DH499" s="882" t="str">
        <f>IF(ISNA(VLOOKUP(DD499,'JOURNÉE 2'!$C$242:$AD$257,24,FALSE)),"",VLOOKUP(DD499,'JOURNÉE 2'!$C$242:$AD$257,24,FALSE))</f>
        <v/>
      </c>
      <c r="DI499" s="882" t="str">
        <f>IF(ISNA(VLOOKUP(DD499,'JOURNÉE 1'!$C$242:$AP$257,35,FALSE)),"",VLOOKUP(DD499,'JOURNÉE 1'!$C$242:$AP$257,35,FALSE))</f>
        <v/>
      </c>
      <c r="DJ499" s="882" t="str">
        <f t="shared" si="128"/>
        <v/>
      </c>
      <c r="DK499" s="882" t="str">
        <f t="shared" si="129"/>
        <v/>
      </c>
      <c r="DL499" s="882" t="str">
        <f t="shared" si="130"/>
        <v/>
      </c>
      <c r="DM499" s="934" t="str">
        <f t="shared" si="131"/>
        <v/>
      </c>
      <c r="DN499" s="882" t="str">
        <f t="shared" si="132"/>
        <v/>
      </c>
      <c r="DO499" s="7"/>
      <c r="DP499" s="7"/>
      <c r="DQ499" s="7"/>
      <c r="DR499" s="11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</row>
    <row r="500" spans="103:163" ht="12" customHeight="1" x14ac:dyDescent="0.4">
      <c r="CY500" s="1788"/>
      <c r="CZ500" s="882" t="str">
        <f>IF('JOURNÉE 1'!C253="","",'JOURNÉE 1'!C253)</f>
        <v/>
      </c>
      <c r="DA500" s="882" t="str">
        <f t="shared" si="127"/>
        <v/>
      </c>
      <c r="DB500" s="882" t="str">
        <f>IF('JOURNÉE 1'!AC253="","",'JOURNÉE 1'!AC253)</f>
        <v/>
      </c>
      <c r="DC500" s="882" t="str">
        <f>IF('JOURNÉE 1'!AP253=0,"",'JOURNÉE 1'!AP253)</f>
        <v/>
      </c>
      <c r="DD500" s="878" t="str">
        <f>IF(ISNA(VLOOKUP(BY500,'JOURNÉE 2'!$C$242:$AJ$257,1,FALSE)),"",VLOOKUP(BY500,'JOURNÉE 2'!$C$242:$AJ$257,1,FALSE))</f>
        <v/>
      </c>
      <c r="DE500" s="882" t="str" cm="1">
        <f t="array" ref="DE500">IFERROR(INDEX(DD$489:DD$504,SMALL(IF(FREQUENCY(IF(DD$489:DD$520&lt;&gt;"",MATCH(DD$489:DD$520,DD$489:DD$520,0),""),ROW(DD$489:DD$520)-489)&gt;1,ROW(DD$489:DD$520)-489,""),ROW(A12))),"")</f>
        <v/>
      </c>
      <c r="DF500" s="882" t="str" cm="1">
        <f t="array" ref="DF500">IF(DE500="","",MIN(IF(CZ$489:CZ$520=$DE500,DB$489:DB$520,"")))</f>
        <v/>
      </c>
      <c r="DG500" s="7" t="str" cm="1">
        <f t="array" ref="DG500">IF(DE500="","",MIN(IF(CZ$489:CZ$520=$DE500,DC$489:DC$520,"")))</f>
        <v/>
      </c>
      <c r="DH500" s="882" t="str">
        <f>IF(ISNA(VLOOKUP(DD500,'JOURNÉE 2'!$C$242:$AD$257,24,FALSE)),"",VLOOKUP(DD500,'JOURNÉE 2'!$C$242:$AD$257,24,FALSE))</f>
        <v/>
      </c>
      <c r="DI500" s="882" t="str">
        <f>IF(ISNA(VLOOKUP(DD500,'JOURNÉE 1'!$C$242:$AP$257,35,FALSE)),"",VLOOKUP(DD500,'JOURNÉE 1'!$C$242:$AP$257,35,FALSE))</f>
        <v/>
      </c>
      <c r="DJ500" s="882" t="str">
        <f t="shared" si="128"/>
        <v/>
      </c>
      <c r="DK500" s="882" t="str">
        <f t="shared" si="129"/>
        <v/>
      </c>
      <c r="DL500" s="882" t="str">
        <f t="shared" si="130"/>
        <v/>
      </c>
      <c r="DM500" s="934" t="str">
        <f t="shared" si="131"/>
        <v/>
      </c>
      <c r="DN500" s="882" t="str">
        <f t="shared" si="132"/>
        <v/>
      </c>
      <c r="DO500" s="7"/>
      <c r="DP500" s="7"/>
      <c r="DQ500" s="7"/>
      <c r="DR500" s="11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</row>
    <row r="501" spans="103:163" ht="12" customHeight="1" x14ac:dyDescent="0.4">
      <c r="CY501" s="1788"/>
      <c r="CZ501" s="882" t="str">
        <f>IF('JOURNÉE 1'!C254="","",'JOURNÉE 1'!C254)</f>
        <v/>
      </c>
      <c r="DA501" s="882" t="str">
        <f t="shared" si="127"/>
        <v/>
      </c>
      <c r="DB501" s="882" t="str">
        <f>IF('JOURNÉE 1'!AC254="","",'JOURNÉE 1'!AC254)</f>
        <v/>
      </c>
      <c r="DC501" s="882" t="str">
        <f>IF('JOURNÉE 1'!AP254=0,"",'JOURNÉE 1'!AP254)</f>
        <v/>
      </c>
      <c r="DD501" s="878" t="str">
        <f>IF(ISNA(VLOOKUP(BY501,'JOURNÉE 2'!$C$242:$AJ$257,1,FALSE)),"",VLOOKUP(BY501,'JOURNÉE 2'!$C$242:$AJ$257,1,FALSE))</f>
        <v/>
      </c>
      <c r="DE501" s="882" t="str" cm="1">
        <f t="array" ref="DE501">IFERROR(INDEX(DD$489:DD$504,SMALL(IF(FREQUENCY(IF(DD$489:DD$520&lt;&gt;"",MATCH(DD$489:DD$520,DD$489:DD$520,0),""),ROW(DD$489:DD$520)-489)&gt;1,ROW(DD$489:DD$520)-489,""),ROW(A13))),"")</f>
        <v/>
      </c>
      <c r="DF501" s="882" t="str" cm="1">
        <f t="array" ref="DF501">IF(DE501="","",MIN(IF(CZ$489:CZ$520=$DE501,DB$489:DB$520,"")))</f>
        <v/>
      </c>
      <c r="DG501" s="7" t="str" cm="1">
        <f t="array" ref="DG501">IF(DE501="","",MIN(IF(CZ$489:CZ$520=$DE501,DC$489:DC$520,"")))</f>
        <v/>
      </c>
      <c r="DH501" s="882" t="str">
        <f>IF(ISNA(VLOOKUP(DD501,'JOURNÉE 2'!$C$242:$AD$257,24,FALSE)),"",VLOOKUP(DD501,'JOURNÉE 2'!$C$242:$AD$257,24,FALSE))</f>
        <v/>
      </c>
      <c r="DI501" s="882" t="str">
        <f>IF(ISNA(VLOOKUP(DD501,'JOURNÉE 1'!$C$242:$AP$257,35,FALSE)),"",VLOOKUP(DD501,'JOURNÉE 1'!$C$242:$AP$257,35,FALSE))</f>
        <v/>
      </c>
      <c r="DJ501" s="882" t="str">
        <f t="shared" si="128"/>
        <v/>
      </c>
      <c r="DK501" s="882" t="str">
        <f t="shared" si="129"/>
        <v/>
      </c>
      <c r="DL501" s="882" t="str">
        <f t="shared" si="130"/>
        <v/>
      </c>
      <c r="DM501" s="934" t="str">
        <f t="shared" si="131"/>
        <v/>
      </c>
      <c r="DN501" s="882" t="str">
        <f t="shared" si="132"/>
        <v/>
      </c>
      <c r="DO501" s="7"/>
      <c r="DP501" s="7"/>
      <c r="DQ501" s="7"/>
      <c r="DR501" s="11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</row>
    <row r="502" spans="103:163" ht="12" customHeight="1" x14ac:dyDescent="0.4">
      <c r="CY502" s="1788"/>
      <c r="CZ502" s="882" t="str">
        <f>IF('JOURNÉE 1'!C255="","",'JOURNÉE 1'!C255)</f>
        <v/>
      </c>
      <c r="DA502" s="882" t="str">
        <f t="shared" si="127"/>
        <v/>
      </c>
      <c r="DB502" s="882" t="str">
        <f>IF('JOURNÉE 1'!AC255="","",'JOURNÉE 1'!AC255)</f>
        <v/>
      </c>
      <c r="DC502" s="882" t="str">
        <f>IF('JOURNÉE 1'!AP255=0,"",'JOURNÉE 1'!AP255)</f>
        <v/>
      </c>
      <c r="DD502" s="878" t="str">
        <f>IF(ISNA(VLOOKUP(BY502,'JOURNÉE 2'!$C$242:$AJ$257,1,FALSE)),"",VLOOKUP(BY502,'JOURNÉE 2'!$C$242:$AJ$257,1,FALSE))</f>
        <v/>
      </c>
      <c r="DE502" s="882" t="str" cm="1">
        <f t="array" ref="DE502">IFERROR(INDEX(DD$489:DD$504,SMALL(IF(FREQUENCY(IF(DD$489:DD$520&lt;&gt;"",MATCH(DD$489:DD$520,DD$489:DD$520,0),""),ROW(DD$489:DD$520)-489)&gt;1,ROW(DD$489:DD$520)-489,""),ROW(A14))),"")</f>
        <v/>
      </c>
      <c r="DF502" s="882" t="str" cm="1">
        <f t="array" ref="DF502">IF(DE502="","",MIN(IF(CZ$489:CZ$520=$DE502,DB$489:DB$520,"")))</f>
        <v/>
      </c>
      <c r="DG502" s="7" t="str" cm="1">
        <f t="array" ref="DG502">IF(DE502="","",MIN(IF(CZ$489:CZ$520=$DE502,DC$489:DC$520,"")))</f>
        <v/>
      </c>
      <c r="DH502" s="882" t="str">
        <f>IF(ISNA(VLOOKUP(DD502,'JOURNÉE 2'!$C$242:$AD$257,24,FALSE)),"",VLOOKUP(DD502,'JOURNÉE 2'!$C$242:$AD$257,24,FALSE))</f>
        <v/>
      </c>
      <c r="DI502" s="882" t="str">
        <f>IF(ISNA(VLOOKUP(DD502,'JOURNÉE 1'!$C$242:$AP$257,35,FALSE)),"",VLOOKUP(DD502,'JOURNÉE 1'!$C$242:$AP$257,35,FALSE))</f>
        <v/>
      </c>
      <c r="DJ502" s="882" t="str">
        <f t="shared" si="128"/>
        <v/>
      </c>
      <c r="DK502" s="882" t="str">
        <f t="shared" si="129"/>
        <v/>
      </c>
      <c r="DL502" s="882" t="str">
        <f t="shared" si="130"/>
        <v/>
      </c>
      <c r="DM502" s="934" t="str">
        <f t="shared" si="131"/>
        <v/>
      </c>
      <c r="DN502" s="882" t="str">
        <f t="shared" si="132"/>
        <v/>
      </c>
      <c r="DO502" s="7"/>
      <c r="DP502" s="7"/>
      <c r="DQ502" s="7"/>
      <c r="DR502" s="11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</row>
    <row r="503" spans="103:163" ht="12" customHeight="1" x14ac:dyDescent="0.4">
      <c r="CY503" s="1788"/>
      <c r="CZ503" s="882" t="str">
        <f>IF('JOURNÉE 1'!C256="","",'JOURNÉE 1'!C256)</f>
        <v/>
      </c>
      <c r="DA503" s="882" t="str">
        <f t="shared" si="127"/>
        <v/>
      </c>
      <c r="DB503" s="882" t="str">
        <f>IF('JOURNÉE 1'!AC256="","",'JOURNÉE 1'!AC256)</f>
        <v/>
      </c>
      <c r="DC503" s="882" t="str">
        <f>IF('JOURNÉE 1'!AP256=0,"",'JOURNÉE 1'!AP256)</f>
        <v/>
      </c>
      <c r="DD503" s="878" t="str">
        <f>IF(ISNA(VLOOKUP(BY503,'JOURNÉE 2'!$C$242:$AJ$257,1,FALSE)),"",VLOOKUP(BY503,'JOURNÉE 2'!$C$242:$AJ$257,1,FALSE))</f>
        <v/>
      </c>
      <c r="DE503" s="882" t="str" cm="1">
        <f t="array" ref="DE503">IFERROR(INDEX(DD$489:DD$504,SMALL(IF(FREQUENCY(IF(DD$489:DD$520&lt;&gt;"",MATCH(DD$489:DD$520,DD$489:DD$520,0),""),ROW(DD$489:DD$520)-489)&gt;1,ROW(DD$489:DD$520)-489,""),ROW(A15))),"")</f>
        <v/>
      </c>
      <c r="DF503" s="882" t="str" cm="1">
        <f t="array" ref="DF503">IF(DE503="","",MIN(IF(CZ$489:CZ$520=$DE503,DB$489:DB$520,"")))</f>
        <v/>
      </c>
      <c r="DG503" s="7" t="str" cm="1">
        <f t="array" ref="DG503">IF(DE503="","",MIN(IF(CZ$489:CZ$520=$DE503,DC$489:DC$520,"")))</f>
        <v/>
      </c>
      <c r="DH503" s="882" t="str">
        <f>IF(ISNA(VLOOKUP(DD503,'JOURNÉE 2'!$C$242:$AD$257,24,FALSE)),"",VLOOKUP(DD503,'JOURNÉE 2'!$C$242:$AD$257,24,FALSE))</f>
        <v/>
      </c>
      <c r="DI503" s="882" t="str">
        <f>IF(ISNA(VLOOKUP(DD503,'JOURNÉE 1'!$C$242:$AP$257,35,FALSE)),"",VLOOKUP(DD503,'JOURNÉE 1'!$C$242:$AP$257,35,FALSE))</f>
        <v/>
      </c>
      <c r="DJ503" s="882" t="str">
        <f t="shared" si="128"/>
        <v/>
      </c>
      <c r="DK503" s="882" t="str">
        <f t="shared" si="129"/>
        <v/>
      </c>
      <c r="DL503" s="882" t="str">
        <f t="shared" si="130"/>
        <v/>
      </c>
      <c r="DM503" s="934" t="str">
        <f t="shared" si="131"/>
        <v/>
      </c>
      <c r="DN503" s="882" t="str">
        <f t="shared" si="132"/>
        <v/>
      </c>
      <c r="DO503" s="7"/>
      <c r="DP503" s="7"/>
      <c r="DQ503" s="7"/>
      <c r="DR503" s="11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</row>
    <row r="504" spans="103:163" ht="12" customHeight="1" thickBot="1" x14ac:dyDescent="0.45">
      <c r="CY504" s="1789"/>
      <c r="CZ504" s="929" t="str">
        <f>IF('JOURNÉE 1'!C257="","",'JOURNÉE 1'!C257)</f>
        <v/>
      </c>
      <c r="DA504" s="929" t="str">
        <f t="shared" si="127"/>
        <v/>
      </c>
      <c r="DB504" s="929" t="str">
        <f>IF('JOURNÉE 1'!AC257="","",'JOURNÉE 1'!AC257)</f>
        <v/>
      </c>
      <c r="DC504" s="929" t="str">
        <f>IF('JOURNÉE 1'!AP257=0,"",'JOURNÉE 1'!AP257)</f>
        <v/>
      </c>
      <c r="DD504" s="1016" t="str">
        <f>IF(ISNA(VLOOKUP(BY504,'JOURNÉE 2'!$C$242:$AJ$257,1,FALSE)),"",VLOOKUP(BY504,'JOURNÉE 2'!$C$242:$AJ$257,1,FALSE))</f>
        <v/>
      </c>
      <c r="DE504" s="852" t="str" cm="1">
        <f t="array" ref="DE504">IFERROR(INDEX(DD$489:DD$504,SMALL(IF(FREQUENCY(IF(DD$489:DD$520&lt;&gt;"",MATCH(DD$489:DD$520,DD$489:DD$520,0),""),ROW(DD$489:DD$520)-489)&gt;1,ROW(DD$489:DD$520)-489,""),ROW(A16))),"")</f>
        <v/>
      </c>
      <c r="DF504" s="852" t="str" cm="1">
        <f t="array" ref="DF504">IF(DE504="","",MIN(IF(CZ$489:CZ$520=$DE504,DB$489:DB$520,"")))</f>
        <v/>
      </c>
      <c r="DG504" s="852" t="str" cm="1">
        <f t="array" ref="DG504">IF(DE504="","",MIN(IF(CZ$489:CZ$520=$DE504,DC$489:DC$520,"")))</f>
        <v/>
      </c>
      <c r="DH504" s="1019" t="str">
        <f>IF(ISNA(VLOOKUP(DD504,'JOURNÉE 2'!$C$242:$AD$257,24,FALSE)),"",VLOOKUP(DD504,'JOURNÉE 2'!$C$242:$AD$257,24,FALSE))</f>
        <v/>
      </c>
      <c r="DI504" s="1019" t="str">
        <f>IF(ISNA(VLOOKUP(DD504,'JOURNÉE 1'!$C$242:$AP$257,35,FALSE)),"",VLOOKUP(DD504,'JOURNÉE 1'!$C$242:$AP$257,35,FALSE))</f>
        <v/>
      </c>
      <c r="DJ504" s="1019" t="str">
        <f t="shared" si="128"/>
        <v/>
      </c>
      <c r="DK504" s="1019" t="str">
        <f t="shared" si="129"/>
        <v/>
      </c>
      <c r="DL504" s="1019" t="str">
        <f t="shared" si="130"/>
        <v/>
      </c>
      <c r="DM504" s="934" t="str">
        <f t="shared" si="131"/>
        <v/>
      </c>
      <c r="DN504" s="882" t="str">
        <f t="shared" si="132"/>
        <v/>
      </c>
      <c r="DO504" s="7"/>
      <c r="DP504" s="7"/>
      <c r="DQ504" s="7"/>
      <c r="DR504" s="11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</row>
    <row r="505" spans="103:163" ht="12" customHeight="1" x14ac:dyDescent="0.4">
      <c r="CY505" s="1787" t="s">
        <v>1311</v>
      </c>
      <c r="CZ505" s="11" t="str">
        <f>IF('JOURNÉE 2'!C242="","",'JOURNÉE 2'!C242)</f>
        <v/>
      </c>
      <c r="DA505" s="882" t="str">
        <f t="shared" si="127"/>
        <v/>
      </c>
      <c r="DB505" s="7" t="str">
        <f>IF('JOURNÉE 2'!V242="","",'JOURNÉE 2'!V242)</f>
        <v/>
      </c>
      <c r="DC505" s="7" t="str">
        <f>IF('JOURNÉE 2'!AJ242=0,"",'JOURNÉE 2'!AJ242)</f>
        <v/>
      </c>
      <c r="DD505" s="17" t="str">
        <f>IF(ISNA(VLOOKUP(BX505,'JOURNÉE 1'!$C$242:$AP$257,1,FALSE)),"",VLOOKUP(BX505,'JOURNÉE 1'!$C$242:$AP$257,1,FALSE))</f>
        <v/>
      </c>
      <c r="DE505" s="882" t="str" cm="1">
        <f t="array" ref="DE505">IFERROR(INDEX(DD$489:DD$504,SMALL(IF(FREQUENCY(IF(DD$489:DD$520&lt;&gt;"",MATCH(DD$489:DD$520,DD$489:DD$520,0),""),ROW(DD$489:DD$520)-489)&gt;1,ROW(DD$489:DD$520)-489,""),ROW(A17))),"")</f>
        <v/>
      </c>
      <c r="DF505" s="882" t="str" cm="1">
        <f t="array" ref="DF505">IF(DE505="","",MIN(IF(CZ$489:CZ$520=$DE505,DB$489:DB$520,"")))</f>
        <v/>
      </c>
      <c r="DG505" s="882" t="str" cm="1">
        <f t="array" ref="DG505">IF(DE505="","",MIN(IF(CZ$489:CZ$520=$DE505,DC$489:DC$520,"")))</f>
        <v/>
      </c>
      <c r="DH505" s="882" t="str">
        <f>IF(ISNA(VLOOKUP(DD505,'JOURNÉE 2'!$C$242:$V$257,16,FALSE)),"",VLOOKUP(DD505,'JOURNÉE 2'!$C$242:$V$257,16,FALSE))</f>
        <v/>
      </c>
      <c r="DI505" s="882" t="str">
        <f>IF(ISNA(VLOOKUP(DD505,'JOURNÉE 2'!$C$242:$AJ$257,26,FALSE)),"",VLOOKUP(DD505,'JOURNÉE 2'!$C$242:$AJ$257,26,FALSE))</f>
        <v/>
      </c>
      <c r="DJ505" s="882" t="str">
        <f t="shared" si="128"/>
        <v/>
      </c>
      <c r="DK505" s="882" t="str">
        <f t="shared" si="129"/>
        <v/>
      </c>
      <c r="DL505" s="882" t="str">
        <f t="shared" si="130"/>
        <v/>
      </c>
      <c r="DM505" s="934" t="str">
        <f t="shared" si="131"/>
        <v/>
      </c>
      <c r="DN505" s="882" t="str">
        <f t="shared" si="132"/>
        <v/>
      </c>
      <c r="DO505" s="7"/>
      <c r="DP505" s="7"/>
      <c r="DQ505" s="7"/>
      <c r="DR505" s="11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</row>
    <row r="506" spans="103:163" ht="12" customHeight="1" x14ac:dyDescent="0.4">
      <c r="CY506" s="1788"/>
      <c r="CZ506" s="11" t="str">
        <f>IF('JOURNÉE 2'!C243="","",'JOURNÉE 2'!C243)</f>
        <v/>
      </c>
      <c r="DA506" s="882" t="str">
        <f t="shared" si="127"/>
        <v/>
      </c>
      <c r="DB506" s="7" t="str">
        <f>IF('JOURNÉE 2'!V243="","",'JOURNÉE 2'!V243)</f>
        <v/>
      </c>
      <c r="DC506" s="7" t="str">
        <f>IF('JOURNÉE 2'!AJ243=0,"",'JOURNÉE 2'!AJ243)</f>
        <v/>
      </c>
      <c r="DD506" s="17" t="str">
        <f>IF(ISNA(VLOOKUP(BX506,'JOURNÉE 1'!$C$242:$AP$257,1,FALSE)),"",VLOOKUP(BX506,'JOURNÉE 1'!$C$242:$AP$257,1,FALSE))</f>
        <v/>
      </c>
      <c r="DE506" s="882" t="str" cm="1">
        <f t="array" ref="DE506">IFERROR(INDEX(DD$489:DD$504,SMALL(IF(FREQUENCY(IF(DD$489:DD$520&lt;&gt;"",MATCH(DD$489:DD$520,DD$489:DD$520,0),""),ROW(DD$489:DD$520)-489)&gt;1,ROW(DD$489:DD$520)-489,""),ROW(A18))),"")</f>
        <v/>
      </c>
      <c r="DF506" s="882" t="str" cm="1">
        <f t="array" ref="DF506">IF(DE506="","",MIN(IF(CZ$489:CZ$520=$DE506,DB$489:DB$520,"")))</f>
        <v/>
      </c>
      <c r="DG506" s="7" t="str" cm="1">
        <f t="array" ref="DG506">IF(DE506="","",MIN(IF(CZ$489:CZ$520=$DE506,DC$489:DC$520,"")))</f>
        <v/>
      </c>
      <c r="DH506" s="882" t="str">
        <f>IF(ISNA(VLOOKUP(DD506,'JOURNÉE 2'!$C$242:$V$257,16,FALSE)),"",VLOOKUP(DD506,'JOURNÉE 2'!$C$242:$V$257,16,FALSE))</f>
        <v/>
      </c>
      <c r="DI506" s="882" t="str">
        <f>IF(ISNA(VLOOKUP(DD506,'JOURNÉE 2'!$C$242:$AJ$257,26,FALSE)),"",VLOOKUP(DD506,'JOURNÉE 2'!$C$242:$AJ$257,26,FALSE))</f>
        <v/>
      </c>
      <c r="DJ506" s="882" t="str">
        <f t="shared" si="128"/>
        <v/>
      </c>
      <c r="DK506" s="882" t="str">
        <f t="shared" si="129"/>
        <v/>
      </c>
      <c r="DL506" s="882" t="str">
        <f t="shared" si="130"/>
        <v/>
      </c>
      <c r="DM506" s="934" t="str">
        <f t="shared" si="131"/>
        <v/>
      </c>
      <c r="DN506" s="882" t="str">
        <f t="shared" si="132"/>
        <v/>
      </c>
      <c r="DO506" s="7"/>
      <c r="DP506" s="7"/>
      <c r="DQ506" s="7"/>
      <c r="DR506" s="11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</row>
    <row r="507" spans="103:163" ht="12" customHeight="1" x14ac:dyDescent="0.4">
      <c r="CY507" s="1788"/>
      <c r="CZ507" s="11" t="str">
        <f>IF('JOURNÉE 2'!C244="","",'JOURNÉE 2'!C244)</f>
        <v/>
      </c>
      <c r="DA507" s="882" t="str">
        <f t="shared" si="127"/>
        <v/>
      </c>
      <c r="DB507" s="7" t="str">
        <f>IF('JOURNÉE 2'!V244="","",'JOURNÉE 2'!V244)</f>
        <v/>
      </c>
      <c r="DC507" s="7" t="str">
        <f>IF('JOURNÉE 2'!AJ244=0,"",'JOURNÉE 2'!AJ244)</f>
        <v/>
      </c>
      <c r="DD507" s="17" t="str">
        <f>IF(ISNA(VLOOKUP(BX507,'JOURNÉE 1'!$C$242:$AP$257,1,FALSE)),"",VLOOKUP(BX507,'JOURNÉE 1'!$C$242:$AP$257,1,FALSE))</f>
        <v/>
      </c>
      <c r="DE507" s="882" t="str" cm="1">
        <f t="array" ref="DE507">IFERROR(INDEX(DD$489:DD$504,SMALL(IF(FREQUENCY(IF(DD$489:DD$520&lt;&gt;"",MATCH(DD$489:DD$520,DD$489:DD$520,0),""),ROW(DD$489:DD$520)-489)&gt;1,ROW(DD$489:DD$520)-489,""),ROW(A19))),"")</f>
        <v/>
      </c>
      <c r="DF507" s="882" t="str" cm="1">
        <f t="array" ref="DF507">IF(DE507="","",MIN(IF(CZ$489:CZ$520=$DE507,DB$489:DB$520,"")))</f>
        <v/>
      </c>
      <c r="DG507" s="7" t="str" cm="1">
        <f t="array" ref="DG507">IF(DE507="","",MIN(IF(CZ$489:CZ$520=$DE507,DC$489:DC$520,"")))</f>
        <v/>
      </c>
      <c r="DH507" s="882" t="str">
        <f>IF(ISNA(VLOOKUP(DD507,'JOURNÉE 2'!$C$242:$V$257,16,FALSE)),"",VLOOKUP(DD507,'JOURNÉE 2'!$C$242:$V$257,16,FALSE))</f>
        <v/>
      </c>
      <c r="DI507" s="882" t="str">
        <f>IF(ISNA(VLOOKUP(DD507,'JOURNÉE 2'!$C$242:$AJ$257,26,FALSE)),"",VLOOKUP(DD507,'JOURNÉE 2'!$C$242:$AJ$257,26,FALSE))</f>
        <v/>
      </c>
      <c r="DJ507" s="882" t="str">
        <f t="shared" si="128"/>
        <v/>
      </c>
      <c r="DK507" s="882" t="str">
        <f t="shared" si="129"/>
        <v/>
      </c>
      <c r="DL507" s="882" t="str">
        <f t="shared" si="130"/>
        <v/>
      </c>
      <c r="DM507" s="934" t="str">
        <f t="shared" si="131"/>
        <v/>
      </c>
      <c r="DN507" s="882" t="str">
        <f t="shared" si="132"/>
        <v/>
      </c>
      <c r="DO507" s="7"/>
      <c r="DP507" s="7"/>
      <c r="DQ507" s="7"/>
      <c r="DR507" s="11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</row>
    <row r="508" spans="103:163" ht="12" customHeight="1" x14ac:dyDescent="0.4">
      <c r="CY508" s="1788"/>
      <c r="CZ508" s="11" t="str">
        <f>IF('JOURNÉE 2'!C245="","",'JOURNÉE 2'!C245)</f>
        <v/>
      </c>
      <c r="DA508" s="882" t="str">
        <f t="shared" si="127"/>
        <v/>
      </c>
      <c r="DB508" s="7" t="str">
        <f>IF('JOURNÉE 2'!V245="","",'JOURNÉE 2'!V245)</f>
        <v/>
      </c>
      <c r="DC508" s="7" t="str">
        <f>IF('JOURNÉE 2'!AJ245=0,"",'JOURNÉE 2'!AJ245)</f>
        <v/>
      </c>
      <c r="DD508" s="17" t="str">
        <f>IF(ISNA(VLOOKUP(BX508,'JOURNÉE 1'!$C$242:$AP$257,1,FALSE)),"",VLOOKUP(BX508,'JOURNÉE 1'!$C$242:$AP$257,1,FALSE))</f>
        <v/>
      </c>
      <c r="DE508" s="882" t="str" cm="1">
        <f t="array" ref="DE508">IFERROR(INDEX(DD$489:DD$504,SMALL(IF(FREQUENCY(IF(DD$489:DD$520&lt;&gt;"",MATCH(DD$489:DD$520,DD$489:DD$520,0),""),ROW(DD$489:DD$520)-489)&gt;1,ROW(DD$489:DD$520)-489,""),ROW(A20))),"")</f>
        <v/>
      </c>
      <c r="DF508" s="882" t="str" cm="1">
        <f t="array" ref="DF508">IF(DE508="","",MIN(IF(CZ$489:CZ$520=$DE508,DB$489:DB$520,"")))</f>
        <v/>
      </c>
      <c r="DG508" s="7" t="str" cm="1">
        <f t="array" ref="DG508">IF(DE508="","",MIN(IF(CZ$489:CZ$520=$DE508,DC$489:DC$520,"")))</f>
        <v/>
      </c>
      <c r="DH508" s="882" t="str">
        <f>IF(ISNA(VLOOKUP(DD508,'JOURNÉE 2'!$C$242:$V$257,16,FALSE)),"",VLOOKUP(DD508,'JOURNÉE 2'!$C$242:$V$257,16,FALSE))</f>
        <v/>
      </c>
      <c r="DI508" s="882" t="str">
        <f>IF(ISNA(VLOOKUP(DD508,'JOURNÉE 2'!$C$242:$AJ$257,26,FALSE)),"",VLOOKUP(DD508,'JOURNÉE 2'!$C$242:$AJ$257,26,FALSE))</f>
        <v/>
      </c>
      <c r="DJ508" s="882" t="str">
        <f t="shared" si="128"/>
        <v/>
      </c>
      <c r="DK508" s="882" t="str">
        <f t="shared" si="129"/>
        <v/>
      </c>
      <c r="DL508" s="882" t="str">
        <f t="shared" si="130"/>
        <v/>
      </c>
      <c r="DM508" s="934" t="str">
        <f t="shared" si="131"/>
        <v/>
      </c>
      <c r="DN508" s="882" t="str">
        <f t="shared" si="132"/>
        <v/>
      </c>
      <c r="DO508" s="7"/>
      <c r="DP508" s="7"/>
      <c r="DQ508" s="7"/>
      <c r="DR508" s="11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</row>
    <row r="509" spans="103:163" ht="12" customHeight="1" x14ac:dyDescent="0.4">
      <c r="CY509" s="1788"/>
      <c r="CZ509" s="11" t="str">
        <f>IF('JOURNÉE 2'!C246="","",'JOURNÉE 2'!C246)</f>
        <v/>
      </c>
      <c r="DA509" s="882" t="str">
        <f t="shared" si="127"/>
        <v/>
      </c>
      <c r="DB509" s="7" t="str">
        <f>IF('JOURNÉE 2'!V246="","",'JOURNÉE 2'!V246)</f>
        <v/>
      </c>
      <c r="DC509" s="7" t="str">
        <f>IF('JOURNÉE 2'!AJ246=0,"",'JOURNÉE 2'!AJ246)</f>
        <v/>
      </c>
      <c r="DD509" s="17" t="str">
        <f>IF(ISNA(VLOOKUP(BX509,'JOURNÉE 1'!$C$242:$AP$257,1,FALSE)),"",VLOOKUP(BX509,'JOURNÉE 1'!$C$242:$AP$257,1,FALSE))</f>
        <v/>
      </c>
      <c r="DE509" s="882" t="str" cm="1">
        <f t="array" ref="DE509">IFERROR(INDEX(DD$489:DD$504,SMALL(IF(FREQUENCY(IF(DD$489:DD$520&lt;&gt;"",MATCH(DD$489:DD$520,DD$489:DD$520,0),""),ROW(DD$489:DD$520)-489)&gt;1,ROW(DD$489:DD$520)-489,""),ROW(A21))),"")</f>
        <v/>
      </c>
      <c r="DF509" s="882" t="str" cm="1">
        <f t="array" ref="DF509">IF(DE509="","",MIN(IF(CZ$489:CZ$520=$DE509,DB$489:DB$520,"")))</f>
        <v/>
      </c>
      <c r="DG509" s="7" t="str" cm="1">
        <f t="array" ref="DG509">IF(DE509="","",MIN(IF(CZ$489:CZ$520=$DE509,DC$489:DC$520,"")))</f>
        <v/>
      </c>
      <c r="DH509" s="882" t="str">
        <f>IF(ISNA(VLOOKUP(DD509,'JOURNÉE 2'!$C$242:$V$257,16,FALSE)),"",VLOOKUP(DD509,'JOURNÉE 2'!$C$242:$V$257,16,FALSE))</f>
        <v/>
      </c>
      <c r="DI509" s="882" t="str">
        <f>IF(ISNA(VLOOKUP(DD509,'JOURNÉE 2'!$C$242:$AJ$257,26,FALSE)),"",VLOOKUP(DD509,'JOURNÉE 2'!$C$242:$AJ$257,26,FALSE))</f>
        <v/>
      </c>
      <c r="DJ509" s="882" t="str">
        <f t="shared" si="128"/>
        <v/>
      </c>
      <c r="DK509" s="882" t="str">
        <f t="shared" si="129"/>
        <v/>
      </c>
      <c r="DL509" s="882" t="str">
        <f t="shared" si="130"/>
        <v/>
      </c>
      <c r="DM509" s="934" t="str">
        <f t="shared" si="131"/>
        <v/>
      </c>
      <c r="DN509" s="882" t="str">
        <f t="shared" si="132"/>
        <v/>
      </c>
      <c r="DO509" s="7"/>
      <c r="DP509" s="7"/>
      <c r="DQ509" s="7"/>
      <c r="DR509" s="11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</row>
    <row r="510" spans="103:163" ht="12" customHeight="1" x14ac:dyDescent="0.4">
      <c r="CY510" s="1788"/>
      <c r="CZ510" s="11" t="str">
        <f>IF('JOURNÉE 2'!C247="","",'JOURNÉE 2'!C247)</f>
        <v/>
      </c>
      <c r="DA510" s="882" t="str">
        <f t="shared" si="127"/>
        <v/>
      </c>
      <c r="DB510" s="7" t="str">
        <f>IF('JOURNÉE 2'!V247="","",'JOURNÉE 2'!V247)</f>
        <v/>
      </c>
      <c r="DC510" s="7" t="str">
        <f>IF('JOURNÉE 2'!AJ247=0,"",'JOURNÉE 2'!AJ247)</f>
        <v/>
      </c>
      <c r="DD510" s="17" t="str">
        <f>IF(ISNA(VLOOKUP(BX510,'JOURNÉE 1'!$C$242:$AP$257,1,FALSE)),"",VLOOKUP(BX510,'JOURNÉE 1'!$C$242:$AP$257,1,FALSE))</f>
        <v/>
      </c>
      <c r="DE510" s="882" t="str" cm="1">
        <f t="array" ref="DE510">IFERROR(INDEX(DD$489:DD$504,SMALL(IF(FREQUENCY(IF(DD$489:DD$520&lt;&gt;"",MATCH(DD$489:DD$520,DD$489:DD$520,0),""),ROW(DD$489:DD$520)-489)&gt;1,ROW(DD$489:DD$520)-489,""),ROW(A22))),"")</f>
        <v/>
      </c>
      <c r="DF510" s="882" t="str" cm="1">
        <f t="array" ref="DF510">IF(DE510="","",MIN(IF(CZ$489:CZ$520=$DE510,DB$489:DB$520,"")))</f>
        <v/>
      </c>
      <c r="DG510" s="7" t="str" cm="1">
        <f t="array" ref="DG510">IF(DE510="","",MIN(IF(CZ$489:CZ$520=$DE510,DC$489:DC$520,"")))</f>
        <v/>
      </c>
      <c r="DH510" s="882" t="str">
        <f>IF(ISNA(VLOOKUP(DD510,'JOURNÉE 2'!$C$242:$V$257,16,FALSE)),"",VLOOKUP(DD510,'JOURNÉE 2'!$C$242:$V$257,16,FALSE))</f>
        <v/>
      </c>
      <c r="DI510" s="882" t="str">
        <f>IF(ISNA(VLOOKUP(DD510,'JOURNÉE 2'!$C$242:$AJ$257,26,FALSE)),"",VLOOKUP(DD510,'JOURNÉE 2'!$C$242:$AJ$257,26,FALSE))</f>
        <v/>
      </c>
      <c r="DJ510" s="882" t="str">
        <f t="shared" si="128"/>
        <v/>
      </c>
      <c r="DK510" s="882" t="str">
        <f t="shared" si="129"/>
        <v/>
      </c>
      <c r="DL510" s="882" t="str">
        <f t="shared" si="130"/>
        <v/>
      </c>
      <c r="DM510" s="934" t="str">
        <f t="shared" si="131"/>
        <v/>
      </c>
      <c r="DN510" s="882" t="str">
        <f t="shared" si="132"/>
        <v/>
      </c>
      <c r="DO510" s="7"/>
      <c r="DP510" s="7"/>
      <c r="DQ510" s="7"/>
      <c r="DR510" s="11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</row>
    <row r="511" spans="103:163" ht="12" customHeight="1" x14ac:dyDescent="0.4">
      <c r="CY511" s="1788"/>
      <c r="CZ511" s="11" t="str">
        <f>IF('JOURNÉE 2'!C248="","",'JOURNÉE 2'!C248)</f>
        <v/>
      </c>
      <c r="DA511" s="882" t="str">
        <f t="shared" si="127"/>
        <v/>
      </c>
      <c r="DB511" s="7" t="str">
        <f>IF('JOURNÉE 2'!V248="","",'JOURNÉE 2'!V248)</f>
        <v/>
      </c>
      <c r="DC511" s="7" t="str">
        <f>IF('JOURNÉE 2'!AJ248=0,"",'JOURNÉE 2'!AJ248)</f>
        <v/>
      </c>
      <c r="DD511" s="17" t="str">
        <f>IF(ISNA(VLOOKUP(BX511,'JOURNÉE 1'!$C$242:$AP$257,1,FALSE)),"",VLOOKUP(BX511,'JOURNÉE 1'!$C$242:$AP$257,1,FALSE))</f>
        <v/>
      </c>
      <c r="DE511" s="882" t="str" cm="1">
        <f t="array" ref="DE511">IFERROR(INDEX(DD$489:DD$504,SMALL(IF(FREQUENCY(IF(DD$489:DD$520&lt;&gt;"",MATCH(DD$489:DD$520,DD$489:DD$520,0),""),ROW(DD$489:DD$520)-489)&gt;1,ROW(DD$489:DD$520)-489,""),ROW(A23))),"")</f>
        <v/>
      </c>
      <c r="DF511" s="882" t="str" cm="1">
        <f t="array" ref="DF511">IF(DE511="","",MIN(IF(CZ$489:CZ$520=$DE511,DB$489:DB$520,"")))</f>
        <v/>
      </c>
      <c r="DG511" s="7" t="str" cm="1">
        <f t="array" ref="DG511">IF(DE511="","",MIN(IF(CZ$489:CZ$520=$DE511,DC$489:DC$520,"")))</f>
        <v/>
      </c>
      <c r="DH511" s="882" t="str">
        <f>IF(ISNA(VLOOKUP(DD511,'JOURNÉE 2'!$C$242:$V$257,16,FALSE)),"",VLOOKUP(DD511,'JOURNÉE 2'!$C$242:$V$257,16,FALSE))</f>
        <v/>
      </c>
      <c r="DI511" s="882" t="str">
        <f>IF(ISNA(VLOOKUP(DD511,'JOURNÉE 2'!$C$242:$AJ$257,26,FALSE)),"",VLOOKUP(DD511,'JOURNÉE 2'!$C$242:$AJ$257,26,FALSE))</f>
        <v/>
      </c>
      <c r="DJ511" s="882" t="str">
        <f t="shared" si="128"/>
        <v/>
      </c>
      <c r="DK511" s="882" t="str">
        <f t="shared" si="129"/>
        <v/>
      </c>
      <c r="DL511" s="882" t="str">
        <f t="shared" si="130"/>
        <v/>
      </c>
      <c r="DM511" s="934" t="str">
        <f t="shared" si="131"/>
        <v/>
      </c>
      <c r="DN511" s="882" t="str">
        <f t="shared" si="132"/>
        <v/>
      </c>
      <c r="DO511" s="7"/>
      <c r="DP511" s="7"/>
      <c r="DQ511" s="7"/>
      <c r="DR511" s="11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</row>
    <row r="512" spans="103:163" ht="12" customHeight="1" x14ac:dyDescent="0.4">
      <c r="CY512" s="1788"/>
      <c r="CZ512" s="11" t="str">
        <f>IF('JOURNÉE 2'!C249="","",'JOURNÉE 2'!C249)</f>
        <v/>
      </c>
      <c r="DA512" s="882" t="str">
        <f t="shared" si="127"/>
        <v/>
      </c>
      <c r="DB512" s="7" t="str">
        <f>IF('JOURNÉE 2'!V249="","",'JOURNÉE 2'!V249)</f>
        <v/>
      </c>
      <c r="DC512" s="7" t="str">
        <f>IF('JOURNÉE 2'!AJ249=0,"",'JOURNÉE 2'!AJ249)</f>
        <v/>
      </c>
      <c r="DD512" s="17" t="str">
        <f>IF(ISNA(VLOOKUP(BX512,'JOURNÉE 1'!$C$242:$AP$257,1,FALSE)),"",VLOOKUP(BX512,'JOURNÉE 1'!$C$242:$AP$257,1,FALSE))</f>
        <v/>
      </c>
      <c r="DE512" s="882" t="str" cm="1">
        <f t="array" ref="DE512">IFERROR(INDEX(DD$489:DD$504,SMALL(IF(FREQUENCY(IF(DD$489:DD$520&lt;&gt;"",MATCH(DD$489:DD$520,DD$489:DD$520,0),""),ROW(DD$489:DD$520)-489)&gt;1,ROW(DD$489:DD$520)-489,""),ROW(A24))),"")</f>
        <v/>
      </c>
      <c r="DF512" s="882" t="str" cm="1">
        <f t="array" ref="DF512">IF(DE512="","",MIN(IF(CZ$489:CZ$520=$DE512,DB$489:DB$520,"")))</f>
        <v/>
      </c>
      <c r="DG512" s="7" t="str" cm="1">
        <f t="array" ref="DG512">IF(DE512="","",MIN(IF(CZ$489:CZ$520=$DE512,DC$489:DC$520,"")))</f>
        <v/>
      </c>
      <c r="DH512" s="882" t="str">
        <f>IF(ISNA(VLOOKUP(DD512,'JOURNÉE 2'!$C$242:$V$257,16,FALSE)),"",VLOOKUP(DD512,'JOURNÉE 2'!$C$242:$V$257,16,FALSE))</f>
        <v/>
      </c>
      <c r="DI512" s="882" t="str">
        <f>IF(ISNA(VLOOKUP(DD512,'JOURNÉE 2'!$C$242:$AJ$257,26,FALSE)),"",VLOOKUP(DD512,'JOURNÉE 2'!$C$242:$AJ$257,26,FALSE))</f>
        <v/>
      </c>
      <c r="DJ512" s="882" t="str">
        <f t="shared" si="128"/>
        <v/>
      </c>
      <c r="DK512" s="882" t="str">
        <f t="shared" si="129"/>
        <v/>
      </c>
      <c r="DL512" s="882" t="str">
        <f t="shared" si="130"/>
        <v/>
      </c>
      <c r="DM512" s="934" t="str">
        <f t="shared" si="131"/>
        <v/>
      </c>
      <c r="DN512" s="882" t="str">
        <f t="shared" si="132"/>
        <v/>
      </c>
      <c r="DO512" s="7"/>
      <c r="DP512" s="7"/>
      <c r="DQ512" s="7"/>
      <c r="DR512" s="11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</row>
    <row r="513" spans="103:163" ht="12" customHeight="1" x14ac:dyDescent="0.4">
      <c r="CY513" s="1788"/>
      <c r="CZ513" s="11" t="str">
        <f>IF('JOURNÉE 2'!C250="","",'JOURNÉE 2'!C250)</f>
        <v/>
      </c>
      <c r="DA513" s="882" t="str">
        <f t="shared" si="127"/>
        <v/>
      </c>
      <c r="DB513" s="7" t="str">
        <f>IF('JOURNÉE 2'!V250="","",'JOURNÉE 2'!V250)</f>
        <v/>
      </c>
      <c r="DC513" s="7" t="str">
        <f>IF('JOURNÉE 2'!AJ250=0,"",'JOURNÉE 2'!AJ250)</f>
        <v/>
      </c>
      <c r="DD513" s="17" t="str">
        <f>IF(ISNA(VLOOKUP(BX513,'JOURNÉE 1'!$C$242:$AP$257,1,FALSE)),"",VLOOKUP(BX513,'JOURNÉE 1'!$C$242:$AP$257,1,FALSE))</f>
        <v/>
      </c>
      <c r="DE513" s="882" t="str" cm="1">
        <f t="array" ref="DE513">IFERROR(INDEX(DD$489:DD$504,SMALL(IF(FREQUENCY(IF(DD$489:DD$520&lt;&gt;"",MATCH(DD$489:DD$520,DD$489:DD$520,0),""),ROW(DD$489:DD$520)-489)&gt;1,ROW(DD$489:DD$520)-489,""),ROW(A25))),"")</f>
        <v/>
      </c>
      <c r="DF513" s="882" t="str" cm="1">
        <f t="array" ref="DF513">IF(DE513="","",MIN(IF(CZ$489:CZ$520=$DE513,DB$489:DB$520,"")))</f>
        <v/>
      </c>
      <c r="DG513" s="7" t="str" cm="1">
        <f t="array" ref="DG513">IF(DE513="","",MIN(IF(CZ$489:CZ$520=$DE513,DC$489:DC$520,"")))</f>
        <v/>
      </c>
      <c r="DH513" s="882" t="str">
        <f>IF(ISNA(VLOOKUP(DD513,'JOURNÉE 2'!$C$242:$V$257,16,FALSE)),"",VLOOKUP(DD513,'JOURNÉE 2'!$C$242:$V$257,16,FALSE))</f>
        <v/>
      </c>
      <c r="DI513" s="882" t="str">
        <f>IF(ISNA(VLOOKUP(DD513,'JOURNÉE 2'!$C$242:$AJ$257,26,FALSE)),"",VLOOKUP(DD513,'JOURNÉE 2'!$C$242:$AJ$257,26,FALSE))</f>
        <v/>
      </c>
      <c r="DJ513" s="882" t="str">
        <f t="shared" si="128"/>
        <v/>
      </c>
      <c r="DK513" s="882" t="str">
        <f t="shared" si="129"/>
        <v/>
      </c>
      <c r="DL513" s="882" t="str">
        <f t="shared" si="130"/>
        <v/>
      </c>
      <c r="DM513" s="934" t="str">
        <f t="shared" si="131"/>
        <v/>
      </c>
      <c r="DN513" s="882" t="str">
        <f t="shared" si="132"/>
        <v/>
      </c>
      <c r="DO513" s="7"/>
      <c r="DP513" s="7"/>
      <c r="DQ513" s="7"/>
      <c r="DR513" s="11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</row>
    <row r="514" spans="103:163" ht="12" customHeight="1" x14ac:dyDescent="0.4">
      <c r="CY514" s="1788"/>
      <c r="CZ514" s="11" t="str">
        <f>IF('JOURNÉE 2'!C251="","",'JOURNÉE 2'!C251)</f>
        <v/>
      </c>
      <c r="DA514" s="882" t="str">
        <f t="shared" si="127"/>
        <v/>
      </c>
      <c r="DB514" s="7" t="str">
        <f>IF('JOURNÉE 2'!V251="","",'JOURNÉE 2'!V251)</f>
        <v/>
      </c>
      <c r="DC514" s="7" t="str">
        <f>IF('JOURNÉE 2'!AJ251=0,"",'JOURNÉE 2'!AJ251)</f>
        <v/>
      </c>
      <c r="DD514" s="17" t="str">
        <f>IF(ISNA(VLOOKUP(BX514,'JOURNÉE 1'!$C$242:$AP$257,1,FALSE)),"",VLOOKUP(BX514,'JOURNÉE 1'!$C$242:$AP$257,1,FALSE))</f>
        <v/>
      </c>
      <c r="DE514" s="882" t="str" cm="1">
        <f t="array" ref="DE514">IFERROR(INDEX(DD$489:DD$504,SMALL(IF(FREQUENCY(IF(DD$489:DD$520&lt;&gt;"",MATCH(DD$489:DD$520,DD$489:DD$520,0),""),ROW(DD$489:DD$520)-489)&gt;1,ROW(DD$489:DD$520)-489,""),ROW(A26))),"")</f>
        <v/>
      </c>
      <c r="DF514" s="882" t="str" cm="1">
        <f t="array" ref="DF514">IF(DE514="","",MIN(IF(CZ$489:CZ$520=$DE514,DB$489:DB$520,"")))</f>
        <v/>
      </c>
      <c r="DG514" s="7" t="str" cm="1">
        <f t="array" ref="DG514">IF(DE514="","",MIN(IF(CZ$489:CZ$520=$DE514,DC$489:DC$520,"")))</f>
        <v/>
      </c>
      <c r="DH514" s="882" t="str">
        <f>IF(ISNA(VLOOKUP(DD514,'JOURNÉE 2'!$C$242:$V$257,16,FALSE)),"",VLOOKUP(DD514,'JOURNÉE 2'!$C$242:$V$257,16,FALSE))</f>
        <v/>
      </c>
      <c r="DI514" s="882" t="str">
        <f>IF(ISNA(VLOOKUP(DD514,'JOURNÉE 2'!$C$242:$AJ$257,26,FALSE)),"",VLOOKUP(DD514,'JOURNÉE 2'!$C$242:$AJ$257,26,FALSE))</f>
        <v/>
      </c>
      <c r="DJ514" s="882" t="str">
        <f t="shared" si="128"/>
        <v/>
      </c>
      <c r="DK514" s="882" t="str">
        <f t="shared" si="129"/>
        <v/>
      </c>
      <c r="DL514" s="882" t="str">
        <f t="shared" si="130"/>
        <v/>
      </c>
      <c r="DM514" s="934" t="str">
        <f t="shared" si="131"/>
        <v/>
      </c>
      <c r="DN514" s="882" t="str">
        <f t="shared" si="132"/>
        <v/>
      </c>
      <c r="DO514" s="7"/>
      <c r="DP514" s="7"/>
      <c r="DQ514" s="7"/>
      <c r="DR514" s="11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</row>
    <row r="515" spans="103:163" ht="12" customHeight="1" x14ac:dyDescent="0.4">
      <c r="CY515" s="1788"/>
      <c r="CZ515" s="11" t="str">
        <f>IF('JOURNÉE 2'!C252="","",'JOURNÉE 2'!C252)</f>
        <v/>
      </c>
      <c r="DA515" s="882" t="str">
        <f t="shared" si="127"/>
        <v/>
      </c>
      <c r="DB515" s="7" t="str">
        <f>IF('JOURNÉE 2'!V252="","",'JOURNÉE 2'!V252)</f>
        <v/>
      </c>
      <c r="DC515" s="7" t="str">
        <f>IF('JOURNÉE 2'!AJ252=0,"",'JOURNÉE 2'!AJ252)</f>
        <v/>
      </c>
      <c r="DD515" s="17" t="str">
        <f>IF(ISNA(VLOOKUP(BX515,'JOURNÉE 1'!$C$242:$AP$257,1,FALSE)),"",VLOOKUP(BX515,'JOURNÉE 1'!$C$242:$AP$257,1,FALSE))</f>
        <v/>
      </c>
      <c r="DE515" s="882" t="str" cm="1">
        <f t="array" ref="DE515">IFERROR(INDEX(DD$489:DD$504,SMALL(IF(FREQUENCY(IF(DD$489:DD$520&lt;&gt;"",MATCH(DD$489:DD$520,DD$489:DD$520,0),""),ROW(DD$489:DD$520)-489)&gt;1,ROW(DD$489:DD$520)-489,""),ROW(A27))),"")</f>
        <v/>
      </c>
      <c r="DF515" s="882" t="str" cm="1">
        <f t="array" ref="DF515">IF(DE515="","",MIN(IF(CZ$489:CZ$520=$DE515,DB$489:DB$520,"")))</f>
        <v/>
      </c>
      <c r="DG515" s="7" t="str" cm="1">
        <f t="array" ref="DG515">IF(DE515="","",MIN(IF(CZ$489:CZ$520=$DE515,DC$489:DC$520,"")))</f>
        <v/>
      </c>
      <c r="DH515" s="882" t="str">
        <f>IF(ISNA(VLOOKUP(DD515,'JOURNÉE 2'!$C$242:$V$257,16,FALSE)),"",VLOOKUP(DD515,'JOURNÉE 2'!$C$242:$V$257,16,FALSE))</f>
        <v/>
      </c>
      <c r="DI515" s="882" t="str">
        <f>IF(ISNA(VLOOKUP(DD515,'JOURNÉE 2'!$C$242:$AJ$257,26,FALSE)),"",VLOOKUP(DD515,'JOURNÉE 2'!$C$242:$AJ$257,26,FALSE))</f>
        <v/>
      </c>
      <c r="DJ515" s="882" t="str">
        <f t="shared" si="128"/>
        <v/>
      </c>
      <c r="DK515" s="882" t="str">
        <f t="shared" si="129"/>
        <v/>
      </c>
      <c r="DL515" s="882" t="str">
        <f t="shared" si="130"/>
        <v/>
      </c>
      <c r="DM515" s="934" t="str">
        <f t="shared" si="131"/>
        <v/>
      </c>
      <c r="DN515" s="882" t="str">
        <f t="shared" si="132"/>
        <v/>
      </c>
      <c r="DO515" s="7"/>
      <c r="DP515" s="7"/>
      <c r="DQ515" s="7"/>
      <c r="DR515" s="11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</row>
    <row r="516" spans="103:163" ht="12" customHeight="1" x14ac:dyDescent="0.4">
      <c r="CY516" s="1788"/>
      <c r="CZ516" s="11" t="str">
        <f>IF('JOURNÉE 2'!C253="","",'JOURNÉE 2'!C253)</f>
        <v/>
      </c>
      <c r="DA516" s="882" t="str">
        <f t="shared" si="127"/>
        <v/>
      </c>
      <c r="DB516" s="7" t="str">
        <f>IF('JOURNÉE 2'!V253="","",'JOURNÉE 2'!V253)</f>
        <v/>
      </c>
      <c r="DC516" s="7" t="str">
        <f>IF('JOURNÉE 2'!AJ253=0,"",'JOURNÉE 2'!AJ253)</f>
        <v/>
      </c>
      <c r="DD516" s="17" t="str">
        <f>IF(ISNA(VLOOKUP(BX516,'JOURNÉE 1'!$C$242:$AP$257,1,FALSE)),"",VLOOKUP(BX516,'JOURNÉE 1'!$C$242:$AP$257,1,FALSE))</f>
        <v/>
      </c>
      <c r="DE516" s="882" t="str" cm="1">
        <f t="array" ref="DE516">IFERROR(INDEX(DD$489:DD$504,SMALL(IF(FREQUENCY(IF(DD$489:DD$520&lt;&gt;"",MATCH(DD$489:DD$520,DD$489:DD$520,0),""),ROW(DD$489:DD$520)-489)&gt;1,ROW(DD$489:DD$520)-489,""),ROW(A28))),"")</f>
        <v/>
      </c>
      <c r="DF516" s="882" t="str" cm="1">
        <f t="array" ref="DF516">IF(DE516="","",MIN(IF(CZ$489:CZ$520=$DE516,DB$489:DB$520,"")))</f>
        <v/>
      </c>
      <c r="DG516" s="7" t="str" cm="1">
        <f t="array" ref="DG516">IF(DE516="","",MIN(IF(CZ$489:CZ$520=$DE516,DC$489:DC$520,"")))</f>
        <v/>
      </c>
      <c r="DH516" s="882" t="str">
        <f>IF(ISNA(VLOOKUP(DD516,'JOURNÉE 2'!$C$242:$V$257,16,FALSE)),"",VLOOKUP(DD516,'JOURNÉE 2'!$C$242:$V$257,16,FALSE))</f>
        <v/>
      </c>
      <c r="DI516" s="882" t="str">
        <f>IF(ISNA(VLOOKUP(DD516,'JOURNÉE 2'!$C$242:$AJ$257,26,FALSE)),"",VLOOKUP(DD516,'JOURNÉE 2'!$C$242:$AJ$257,26,FALSE))</f>
        <v/>
      </c>
      <c r="DJ516" s="882" t="str">
        <f t="shared" si="128"/>
        <v/>
      </c>
      <c r="DK516" s="882" t="str">
        <f t="shared" si="129"/>
        <v/>
      </c>
      <c r="DL516" s="882" t="str">
        <f t="shared" si="130"/>
        <v/>
      </c>
      <c r="DM516" s="934" t="str">
        <f t="shared" si="131"/>
        <v/>
      </c>
      <c r="DN516" s="882" t="str">
        <f t="shared" si="132"/>
        <v/>
      </c>
      <c r="DO516" s="7"/>
      <c r="DP516" s="7"/>
      <c r="DQ516" s="7"/>
      <c r="DR516" s="11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</row>
    <row r="517" spans="103:163" ht="12" customHeight="1" x14ac:dyDescent="0.4">
      <c r="CY517" s="1788"/>
      <c r="CZ517" s="11" t="str">
        <f>IF('JOURNÉE 2'!C254="","",'JOURNÉE 2'!C254)</f>
        <v/>
      </c>
      <c r="DA517" s="882" t="str">
        <f t="shared" si="127"/>
        <v/>
      </c>
      <c r="DB517" s="7" t="str">
        <f>IF('JOURNÉE 2'!V254="","",'JOURNÉE 2'!V254)</f>
        <v/>
      </c>
      <c r="DC517" s="7" t="str">
        <f>IF('JOURNÉE 2'!AJ254=0,"",'JOURNÉE 2'!AJ254)</f>
        <v/>
      </c>
      <c r="DD517" s="17" t="str">
        <f>IF(ISNA(VLOOKUP(BX517,'JOURNÉE 1'!$C$242:$AP$257,1,FALSE)),"",VLOOKUP(BX517,'JOURNÉE 1'!$C$242:$AP$257,1,FALSE))</f>
        <v/>
      </c>
      <c r="DE517" s="882" t="str" cm="1">
        <f t="array" ref="DE517">IFERROR(INDEX(DD$489:DD$504,SMALL(IF(FREQUENCY(IF(DD$489:DD$520&lt;&gt;"",MATCH(DD$489:DD$520,DD$489:DD$520,0),""),ROW(DD$489:DD$520)-489)&gt;1,ROW(DD$489:DD$520)-489,""),ROW(A29))),"")</f>
        <v/>
      </c>
      <c r="DF517" s="882" t="str" cm="1">
        <f t="array" ref="DF517">IF(DE517="","",MIN(IF(CZ$489:CZ$520=$DE517,DB$489:DB$520,"")))</f>
        <v/>
      </c>
      <c r="DG517" s="7" t="str" cm="1">
        <f t="array" ref="DG517">IF(DE517="","",MIN(IF(CZ$489:CZ$520=$DE517,DC$489:DC$520,"")))</f>
        <v/>
      </c>
      <c r="DH517" s="882" t="str">
        <f>IF(ISNA(VLOOKUP(DD517,'JOURNÉE 2'!$C$242:$V$257,16,FALSE)),"",VLOOKUP(DD517,'JOURNÉE 2'!$C$242:$V$257,16,FALSE))</f>
        <v/>
      </c>
      <c r="DI517" s="882" t="str">
        <f>IF(ISNA(VLOOKUP(DD517,'JOURNÉE 2'!$C$242:$AJ$257,26,FALSE)),"",VLOOKUP(DD517,'JOURNÉE 2'!$C$242:$AJ$257,26,FALSE))</f>
        <v/>
      </c>
      <c r="DJ517" s="882" t="str">
        <f t="shared" si="128"/>
        <v/>
      </c>
      <c r="DK517" s="882" t="str">
        <f t="shared" si="129"/>
        <v/>
      </c>
      <c r="DL517" s="882" t="str">
        <f t="shared" si="130"/>
        <v/>
      </c>
      <c r="DM517" s="934" t="str">
        <f t="shared" si="131"/>
        <v/>
      </c>
      <c r="DN517" s="882" t="str">
        <f t="shared" si="132"/>
        <v/>
      </c>
      <c r="DO517" s="7"/>
      <c r="DP517" s="7"/>
      <c r="DQ517" s="7"/>
      <c r="DR517" s="11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</row>
    <row r="518" spans="103:163" ht="12" customHeight="1" x14ac:dyDescent="0.4">
      <c r="CY518" s="1788"/>
      <c r="CZ518" s="11" t="str">
        <f>IF('JOURNÉE 2'!C255="","",'JOURNÉE 2'!C255)</f>
        <v/>
      </c>
      <c r="DA518" s="882" t="str">
        <f t="shared" si="127"/>
        <v/>
      </c>
      <c r="DB518" s="7" t="str">
        <f>IF('JOURNÉE 2'!V255="","",'JOURNÉE 2'!V255)</f>
        <v/>
      </c>
      <c r="DC518" s="7" t="str">
        <f>IF('JOURNÉE 2'!AJ255=0,"",'JOURNÉE 2'!AJ255)</f>
        <v/>
      </c>
      <c r="DD518" s="17" t="str">
        <f>IF(ISNA(VLOOKUP(BX518,'JOURNÉE 1'!$C$242:$AP$257,1,FALSE)),"",VLOOKUP(BX518,'JOURNÉE 1'!$C$242:$AP$257,1,FALSE))</f>
        <v/>
      </c>
      <c r="DE518" s="882" t="str" cm="1">
        <f t="array" ref="DE518">IFERROR(INDEX(DD$489:DD$504,SMALL(IF(FREQUENCY(IF(DD$489:DD$520&lt;&gt;"",MATCH(DD$489:DD$520,DD$489:DD$520,0),""),ROW(DD$489:DD$520)-489)&gt;1,ROW(DD$489:DD$520)-489,""),ROW(A30))),"")</f>
        <v/>
      </c>
      <c r="DF518" s="882" t="str" cm="1">
        <f t="array" ref="DF518">IF(DE518="","",MIN(IF(CZ$489:CZ$520=$DE518,DB$489:DB$520,"")))</f>
        <v/>
      </c>
      <c r="DG518" s="7" t="str" cm="1">
        <f t="array" ref="DG518">IF(DE518="","",MIN(IF(CZ$489:CZ$520=$DE518,DC$489:DC$520,"")))</f>
        <v/>
      </c>
      <c r="DH518" s="882" t="str">
        <f>IF(ISNA(VLOOKUP(DD518,'JOURNÉE 2'!$C$242:$V$257,16,FALSE)),"",VLOOKUP(DD518,'JOURNÉE 2'!$C$242:$V$257,16,FALSE))</f>
        <v/>
      </c>
      <c r="DI518" s="882" t="str">
        <f>IF(ISNA(VLOOKUP(DD518,'JOURNÉE 2'!$C$242:$AJ$257,26,FALSE)),"",VLOOKUP(DD518,'JOURNÉE 2'!$C$242:$AJ$257,26,FALSE))</f>
        <v/>
      </c>
      <c r="DJ518" s="882" t="str">
        <f t="shared" si="128"/>
        <v/>
      </c>
      <c r="DK518" s="882" t="str">
        <f t="shared" si="129"/>
        <v/>
      </c>
      <c r="DL518" s="882" t="str">
        <f t="shared" si="130"/>
        <v/>
      </c>
      <c r="DM518" s="934" t="str">
        <f t="shared" si="131"/>
        <v/>
      </c>
      <c r="DN518" s="882" t="str">
        <f t="shared" si="132"/>
        <v/>
      </c>
      <c r="DO518" s="7"/>
      <c r="DP518" s="7"/>
      <c r="DQ518" s="7"/>
      <c r="DR518" s="11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</row>
    <row r="519" spans="103:163" ht="12" customHeight="1" x14ac:dyDescent="0.4">
      <c r="CY519" s="1788"/>
      <c r="CZ519" s="11" t="str">
        <f>IF('JOURNÉE 2'!C256="","",'JOURNÉE 2'!C256)</f>
        <v/>
      </c>
      <c r="DA519" s="882" t="str">
        <f t="shared" si="127"/>
        <v/>
      </c>
      <c r="DB519" s="7" t="str">
        <f>IF('JOURNÉE 2'!V256="","",'JOURNÉE 2'!V256)</f>
        <v/>
      </c>
      <c r="DC519" s="7" t="str">
        <f>IF('JOURNÉE 2'!AJ256=0,"",'JOURNÉE 2'!AJ256)</f>
        <v/>
      </c>
      <c r="DD519" s="17" t="str">
        <f>IF(ISNA(VLOOKUP(BX519,'JOURNÉE 1'!$C$242:$AP$257,1,FALSE)),"",VLOOKUP(BX519,'JOURNÉE 1'!$C$242:$AP$257,1,FALSE))</f>
        <v/>
      </c>
      <c r="DE519" s="882" t="str" cm="1">
        <f t="array" ref="DE519">IFERROR(INDEX(DD$489:DD$504,SMALL(IF(FREQUENCY(IF(DD$489:DD$520&lt;&gt;"",MATCH(DD$489:DD$520,DD$489:DD$520,0),""),ROW(DD$489:DD$520)-489)&gt;1,ROW(DD$489:DD$520)-489,""),ROW(A31))),"")</f>
        <v/>
      </c>
      <c r="DF519" s="882" t="str" cm="1">
        <f t="array" ref="DF519">IF(DE519="","",MIN(IF(CZ$489:CZ$520=$DE519,DB$489:DB$520,"")))</f>
        <v/>
      </c>
      <c r="DG519" s="7" t="str" cm="1">
        <f t="array" ref="DG519">IF(DE519="","",MIN(IF(CZ$489:CZ$520=$DE519,DC$489:DC$520,"")))</f>
        <v/>
      </c>
      <c r="DH519" s="882" t="str">
        <f>IF(ISNA(VLOOKUP(DD519,'JOURNÉE 2'!$C$242:$V$257,16,FALSE)),"",VLOOKUP(DD519,'JOURNÉE 2'!$C$242:$V$257,16,FALSE))</f>
        <v/>
      </c>
      <c r="DI519" s="882" t="str">
        <f>IF(ISNA(VLOOKUP(DD519,'JOURNÉE 2'!$C$242:$AJ$257,26,FALSE)),"",VLOOKUP(DD519,'JOURNÉE 2'!$C$242:$AJ$257,26,FALSE))</f>
        <v/>
      </c>
      <c r="DJ519" s="882" t="str">
        <f t="shared" si="128"/>
        <v/>
      </c>
      <c r="DK519" s="882" t="str">
        <f t="shared" si="129"/>
        <v/>
      </c>
      <c r="DL519" s="882" t="str">
        <f t="shared" si="130"/>
        <v/>
      </c>
      <c r="DM519" s="934" t="str">
        <f t="shared" si="131"/>
        <v/>
      </c>
      <c r="DN519" s="882" t="str">
        <f t="shared" si="132"/>
        <v/>
      </c>
      <c r="DO519" s="7"/>
      <c r="DP519" s="7"/>
      <c r="DQ519" s="7"/>
      <c r="DR519" s="11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</row>
    <row r="520" spans="103:163" ht="12" customHeight="1" thickBot="1" x14ac:dyDescent="0.45">
      <c r="CY520" s="1790"/>
      <c r="CZ520" s="930" t="str">
        <f>IF('JOURNÉE 2'!C257="","",'JOURNÉE 2'!C257)</f>
        <v/>
      </c>
      <c r="DA520" s="929" t="str">
        <f t="shared" si="127"/>
        <v/>
      </c>
      <c r="DB520" s="894" t="str">
        <f>IF('JOURNÉE 2'!V257="","",'JOURNÉE 2'!V257)</f>
        <v/>
      </c>
      <c r="DC520" s="894" t="str">
        <f>IF('JOURNÉE 2'!AJ257=0,"",'JOURNÉE 2'!AJ257)</f>
        <v/>
      </c>
      <c r="DD520" s="1022" t="str">
        <f>IF(ISNA(VLOOKUP(BX520,'JOURNÉE 1'!$C$242:$AP$257,1,FALSE)),"",VLOOKUP(BX520,'JOURNÉE 1'!$C$242:$AP$257,1,FALSE))</f>
        <v/>
      </c>
      <c r="DE520" s="894" t="str" cm="1">
        <f t="array" ref="DE520">IFERROR(INDEX(DD$489:DD$504,SMALL(IF(FREQUENCY(IF(DD$489:DD$520&lt;&gt;"",MATCH(DD$489:DD$520,DD$489:DD$520,0),""),ROW(DD$489:DD$520)-489)&gt;1,ROW(DD$489:DD$520)-489,""),ROW(A32))),"")</f>
        <v/>
      </c>
      <c r="DF520" s="882" t="str" cm="1">
        <f t="array" ref="DF520">IF(DE520="","",MIN(IF(CZ$489:CZ$520=$DE520,DB$489:DB$520,"")))</f>
        <v/>
      </c>
      <c r="DG520" s="7" t="str" cm="1">
        <f t="array" ref="DG520">IF(DE520="","",MIN(IF(CZ$489:CZ$520=$DE520,DC$489:DC$520,"")))</f>
        <v/>
      </c>
      <c r="DH520" s="882" t="str">
        <f>IF(ISNA(VLOOKUP(DD520,'JOURNÉE 2'!$C$242:$V$257,16,FALSE)),"",VLOOKUP(DD520,'JOURNÉE 2'!$C$242:$V$257,16,FALSE))</f>
        <v/>
      </c>
      <c r="DI520" s="882" t="str">
        <f>IF(ISNA(VLOOKUP(DD520,'JOURNÉE 2'!$C$242:$AJ$257,26,FALSE)),"",VLOOKUP(DD520,'JOURNÉE 2'!$C$242:$AJ$257,26,FALSE))</f>
        <v/>
      </c>
      <c r="DJ520" s="929" t="str">
        <f t="shared" si="128"/>
        <v/>
      </c>
      <c r="DK520" s="929" t="str">
        <f t="shared" si="129"/>
        <v/>
      </c>
      <c r="DL520" s="929" t="str">
        <f t="shared" si="130"/>
        <v/>
      </c>
      <c r="DM520" s="1018" t="str">
        <f t="shared" si="131"/>
        <v/>
      </c>
      <c r="DN520" s="929" t="str">
        <f t="shared" si="132"/>
        <v/>
      </c>
      <c r="DO520" s="7"/>
      <c r="DP520" s="7"/>
      <c r="DQ520" s="7"/>
      <c r="DR520" s="11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</row>
  </sheetData>
  <mergeCells count="3266">
    <mergeCell ref="K23:K24"/>
    <mergeCell ref="L23:L24"/>
    <mergeCell ref="Q23:Q24"/>
    <mergeCell ref="R23:R24"/>
    <mergeCell ref="S23:S24"/>
    <mergeCell ref="I47:I48"/>
    <mergeCell ref="J47:J48"/>
    <mergeCell ref="K47:K48"/>
    <mergeCell ref="L47:L48"/>
    <mergeCell ref="Q47:Q48"/>
    <mergeCell ref="R47:R48"/>
    <mergeCell ref="S47:S48"/>
    <mergeCell ref="U37:U38"/>
    <mergeCell ref="V37:V38"/>
    <mergeCell ref="T25:T26"/>
    <mergeCell ref="U25:U26"/>
    <mergeCell ref="V25:V26"/>
    <mergeCell ref="V27:V28"/>
    <mergeCell ref="V29:V30"/>
    <mergeCell ref="V31:V32"/>
    <mergeCell ref="T37:T38"/>
    <mergeCell ref="I37:I38"/>
    <mergeCell ref="I39:I40"/>
    <mergeCell ref="J39:J40"/>
    <mergeCell ref="K39:K40"/>
    <mergeCell ref="J37:J38"/>
    <mergeCell ref="I41:I42"/>
    <mergeCell ref="J41:J42"/>
    <mergeCell ref="K41:K42"/>
    <mergeCell ref="L41:L42"/>
    <mergeCell ref="U43:U44"/>
    <mergeCell ref="K51:K52"/>
    <mergeCell ref="L51:L52"/>
    <mergeCell ref="Q51:Q52"/>
    <mergeCell ref="R51:R52"/>
    <mergeCell ref="S51:S52"/>
    <mergeCell ref="T45:T46"/>
    <mergeCell ref="U45:U46"/>
    <mergeCell ref="V45:V46"/>
    <mergeCell ref="I45:I46"/>
    <mergeCell ref="J45:J46"/>
    <mergeCell ref="K45:K46"/>
    <mergeCell ref="L45:L46"/>
    <mergeCell ref="Q45:Q46"/>
    <mergeCell ref="R45:R46"/>
    <mergeCell ref="S45:S46"/>
    <mergeCell ref="T47:T48"/>
    <mergeCell ref="U47:U48"/>
    <mergeCell ref="V47:V48"/>
    <mergeCell ref="T49:T50"/>
    <mergeCell ref="U49:U50"/>
    <mergeCell ref="V49:V50"/>
    <mergeCell ref="I49:I50"/>
    <mergeCell ref="J49:J50"/>
    <mergeCell ref="K49:K50"/>
    <mergeCell ref="L49:L50"/>
    <mergeCell ref="Q49:Q50"/>
    <mergeCell ref="R49:R50"/>
    <mergeCell ref="S49:S50"/>
    <mergeCell ref="T51:T52"/>
    <mergeCell ref="U51:U52"/>
    <mergeCell ref="U117:U118"/>
    <mergeCell ref="V117:V118"/>
    <mergeCell ref="T27:T28"/>
    <mergeCell ref="U27:U28"/>
    <mergeCell ref="I27:I28"/>
    <mergeCell ref="J27:J28"/>
    <mergeCell ref="K27:K28"/>
    <mergeCell ref="L27:L28"/>
    <mergeCell ref="Q27:Q28"/>
    <mergeCell ref="R27:R28"/>
    <mergeCell ref="S27:S28"/>
    <mergeCell ref="T29:T30"/>
    <mergeCell ref="U29:U30"/>
    <mergeCell ref="I29:I30"/>
    <mergeCell ref="J29:J30"/>
    <mergeCell ref="K29:K30"/>
    <mergeCell ref="L29:L30"/>
    <mergeCell ref="Q29:Q30"/>
    <mergeCell ref="R29:R30"/>
    <mergeCell ref="S29:S30"/>
    <mergeCell ref="T33:T34"/>
    <mergeCell ref="U33:U34"/>
    <mergeCell ref="I33:I34"/>
    <mergeCell ref="J33:J34"/>
    <mergeCell ref="K33:K34"/>
    <mergeCell ref="L33:L34"/>
    <mergeCell ref="Q33:Q34"/>
    <mergeCell ref="R33:R34"/>
    <mergeCell ref="S33:S34"/>
    <mergeCell ref="V51:V52"/>
    <mergeCell ref="I51:I52"/>
    <mergeCell ref="J51:J52"/>
    <mergeCell ref="R123:R124"/>
    <mergeCell ref="S123:S124"/>
    <mergeCell ref="T31:T32"/>
    <mergeCell ref="U31:U32"/>
    <mergeCell ref="I31:I32"/>
    <mergeCell ref="J31:J32"/>
    <mergeCell ref="K31:K32"/>
    <mergeCell ref="L31:L32"/>
    <mergeCell ref="Q31:Q32"/>
    <mergeCell ref="R31:R32"/>
    <mergeCell ref="S31:S32"/>
    <mergeCell ref="T119:T120"/>
    <mergeCell ref="U119:U120"/>
    <mergeCell ref="V119:V120"/>
    <mergeCell ref="I119:I120"/>
    <mergeCell ref="J119:J120"/>
    <mergeCell ref="K119:K120"/>
    <mergeCell ref="L119:L120"/>
    <mergeCell ref="Q119:Q120"/>
    <mergeCell ref="R119:R120"/>
    <mergeCell ref="S119:S120"/>
    <mergeCell ref="T115:T116"/>
    <mergeCell ref="U115:U116"/>
    <mergeCell ref="V115:V116"/>
    <mergeCell ref="I115:I116"/>
    <mergeCell ref="J115:J116"/>
    <mergeCell ref="K115:K116"/>
    <mergeCell ref="L115:L116"/>
    <mergeCell ref="Q115:Q116"/>
    <mergeCell ref="R115:R116"/>
    <mergeCell ref="S115:S116"/>
    <mergeCell ref="T117:T118"/>
    <mergeCell ref="R207:R208"/>
    <mergeCell ref="S207:S208"/>
    <mergeCell ref="T209:T210"/>
    <mergeCell ref="U209:U210"/>
    <mergeCell ref="B87:B88"/>
    <mergeCell ref="B89:B90"/>
    <mergeCell ref="B91:B92"/>
    <mergeCell ref="B93:B94"/>
    <mergeCell ref="B95:B96"/>
    <mergeCell ref="B97:B98"/>
    <mergeCell ref="B99:B104"/>
    <mergeCell ref="R113:R114"/>
    <mergeCell ref="S113:S114"/>
    <mergeCell ref="T113:T114"/>
    <mergeCell ref="U113:U114"/>
    <mergeCell ref="V113:V114"/>
    <mergeCell ref="B105:B106"/>
    <mergeCell ref="B107:B108"/>
    <mergeCell ref="I113:I114"/>
    <mergeCell ref="J113:J114"/>
    <mergeCell ref="K113:K114"/>
    <mergeCell ref="L113:L114"/>
    <mergeCell ref="Q113:Q114"/>
    <mergeCell ref="T91:T92"/>
    <mergeCell ref="U91:U92"/>
    <mergeCell ref="V91:V92"/>
    <mergeCell ref="I91:I92"/>
    <mergeCell ref="J91:J92"/>
    <mergeCell ref="K91:K92"/>
    <mergeCell ref="L91:L92"/>
    <mergeCell ref="Q91:Q92"/>
    <mergeCell ref="R91:R92"/>
    <mergeCell ref="T213:T214"/>
    <mergeCell ref="U213:U214"/>
    <mergeCell ref="V213:V214"/>
    <mergeCell ref="I213:I214"/>
    <mergeCell ref="T225:T226"/>
    <mergeCell ref="U225:U226"/>
    <mergeCell ref="V225:V226"/>
    <mergeCell ref="I225:I226"/>
    <mergeCell ref="J225:J226"/>
    <mergeCell ref="K225:K226"/>
    <mergeCell ref="L225:L226"/>
    <mergeCell ref="Q225:Q226"/>
    <mergeCell ref="R225:R226"/>
    <mergeCell ref="S225:S226"/>
    <mergeCell ref="T205:T206"/>
    <mergeCell ref="U205:U206"/>
    <mergeCell ref="V205:V206"/>
    <mergeCell ref="I205:I206"/>
    <mergeCell ref="J205:J206"/>
    <mergeCell ref="K205:K206"/>
    <mergeCell ref="L205:L206"/>
    <mergeCell ref="Q205:Q206"/>
    <mergeCell ref="R205:R206"/>
    <mergeCell ref="S205:S206"/>
    <mergeCell ref="T207:T208"/>
    <mergeCell ref="U207:U208"/>
    <mergeCell ref="V207:V208"/>
    <mergeCell ref="I207:I208"/>
    <mergeCell ref="J207:J208"/>
    <mergeCell ref="K207:K208"/>
    <mergeCell ref="L207:L208"/>
    <mergeCell ref="Q207:Q208"/>
    <mergeCell ref="L217:L218"/>
    <mergeCell ref="Q217:Q218"/>
    <mergeCell ref="R217:R218"/>
    <mergeCell ref="S217:S218"/>
    <mergeCell ref="V209:V210"/>
    <mergeCell ref="I209:I210"/>
    <mergeCell ref="J209:J210"/>
    <mergeCell ref="K209:K210"/>
    <mergeCell ref="L209:L210"/>
    <mergeCell ref="Q209:Q210"/>
    <mergeCell ref="R209:R210"/>
    <mergeCell ref="S209:S210"/>
    <mergeCell ref="T227:T228"/>
    <mergeCell ref="U227:U228"/>
    <mergeCell ref="V227:V228"/>
    <mergeCell ref="I227:I228"/>
    <mergeCell ref="J227:J228"/>
    <mergeCell ref="K227:K228"/>
    <mergeCell ref="L227:L228"/>
    <mergeCell ref="Q227:Q228"/>
    <mergeCell ref="R227:R228"/>
    <mergeCell ref="S227:S228"/>
    <mergeCell ref="T211:T212"/>
    <mergeCell ref="U211:U212"/>
    <mergeCell ref="V211:V212"/>
    <mergeCell ref="I211:I212"/>
    <mergeCell ref="J211:J212"/>
    <mergeCell ref="K211:K212"/>
    <mergeCell ref="L211:L212"/>
    <mergeCell ref="Q211:Q212"/>
    <mergeCell ref="R211:R212"/>
    <mergeCell ref="S211:S212"/>
    <mergeCell ref="T221:T222"/>
    <mergeCell ref="U221:U222"/>
    <mergeCell ref="V221:V222"/>
    <mergeCell ref="I221:I222"/>
    <mergeCell ref="J221:J222"/>
    <mergeCell ref="K221:K222"/>
    <mergeCell ref="L221:L222"/>
    <mergeCell ref="Q221:Q222"/>
    <mergeCell ref="R221:R222"/>
    <mergeCell ref="S221:S222"/>
    <mergeCell ref="J213:J214"/>
    <mergeCell ref="K213:K214"/>
    <mergeCell ref="L213:L214"/>
    <mergeCell ref="Q213:Q214"/>
    <mergeCell ref="R213:R214"/>
    <mergeCell ref="S213:S214"/>
    <mergeCell ref="T215:T216"/>
    <mergeCell ref="U215:U216"/>
    <mergeCell ref="V215:V216"/>
    <mergeCell ref="I215:I216"/>
    <mergeCell ref="J215:J216"/>
    <mergeCell ref="K215:K216"/>
    <mergeCell ref="L215:L216"/>
    <mergeCell ref="Q215:Q216"/>
    <mergeCell ref="R215:R216"/>
    <mergeCell ref="S215:S216"/>
    <mergeCell ref="T217:T218"/>
    <mergeCell ref="U217:U218"/>
    <mergeCell ref="V217:V218"/>
    <mergeCell ref="I217:I218"/>
    <mergeCell ref="J217:J218"/>
    <mergeCell ref="K217:K218"/>
    <mergeCell ref="T55:T56"/>
    <mergeCell ref="U55:U56"/>
    <mergeCell ref="V55:V56"/>
    <mergeCell ref="I55:I56"/>
    <mergeCell ref="J55:J56"/>
    <mergeCell ref="K55:K56"/>
    <mergeCell ref="L55:L56"/>
    <mergeCell ref="Q55:Q56"/>
    <mergeCell ref="R55:R56"/>
    <mergeCell ref="S55:S56"/>
    <mergeCell ref="T53:T54"/>
    <mergeCell ref="U53:U54"/>
    <mergeCell ref="V53:V54"/>
    <mergeCell ref="I53:I54"/>
    <mergeCell ref="J53:J54"/>
    <mergeCell ref="K53:K54"/>
    <mergeCell ref="L53:L54"/>
    <mergeCell ref="Q53:Q54"/>
    <mergeCell ref="R53:R54"/>
    <mergeCell ref="S53:S54"/>
    <mergeCell ref="L61:L62"/>
    <mergeCell ref="Q61:Q62"/>
    <mergeCell ref="R61:R62"/>
    <mergeCell ref="S61:S62"/>
    <mergeCell ref="T57:T58"/>
    <mergeCell ref="U57:U58"/>
    <mergeCell ref="T59:T60"/>
    <mergeCell ref="U59:U60"/>
    <mergeCell ref="V59:V60"/>
    <mergeCell ref="I59:I60"/>
    <mergeCell ref="T223:T224"/>
    <mergeCell ref="U223:U224"/>
    <mergeCell ref="V223:V224"/>
    <mergeCell ref="I223:I224"/>
    <mergeCell ref="J223:J224"/>
    <mergeCell ref="K223:K224"/>
    <mergeCell ref="L223:L224"/>
    <mergeCell ref="Q223:Q224"/>
    <mergeCell ref="R223:R224"/>
    <mergeCell ref="S223:S224"/>
    <mergeCell ref="V57:V58"/>
    <mergeCell ref="I57:I58"/>
    <mergeCell ref="T219:T220"/>
    <mergeCell ref="U219:U220"/>
    <mergeCell ref="V219:V220"/>
    <mergeCell ref="I219:I220"/>
    <mergeCell ref="J219:J220"/>
    <mergeCell ref="K219:K220"/>
    <mergeCell ref="L219:L220"/>
    <mergeCell ref="Q219:Q220"/>
    <mergeCell ref="R219:R220"/>
    <mergeCell ref="S219:S220"/>
    <mergeCell ref="V67:V68"/>
    <mergeCell ref="I67:I68"/>
    <mergeCell ref="J67:J68"/>
    <mergeCell ref="K67:K68"/>
    <mergeCell ref="L67:L68"/>
    <mergeCell ref="Q67:Q68"/>
    <mergeCell ref="R67:R68"/>
    <mergeCell ref="S67:S68"/>
    <mergeCell ref="T67:T68"/>
    <mergeCell ref="U67:U68"/>
    <mergeCell ref="J57:J58"/>
    <mergeCell ref="K57:K58"/>
    <mergeCell ref="L57:L58"/>
    <mergeCell ref="Q57:Q58"/>
    <mergeCell ref="R57:R58"/>
    <mergeCell ref="S57:S58"/>
    <mergeCell ref="T63:T64"/>
    <mergeCell ref="U63:U64"/>
    <mergeCell ref="V63:V64"/>
    <mergeCell ref="I63:I64"/>
    <mergeCell ref="J63:J64"/>
    <mergeCell ref="K63:K64"/>
    <mergeCell ref="L63:L64"/>
    <mergeCell ref="Q63:Q64"/>
    <mergeCell ref="R63:R64"/>
    <mergeCell ref="S63:S64"/>
    <mergeCell ref="T61:T62"/>
    <mergeCell ref="U61:U62"/>
    <mergeCell ref="V61:V62"/>
    <mergeCell ref="I61:I62"/>
    <mergeCell ref="J61:J62"/>
    <mergeCell ref="K61:K62"/>
    <mergeCell ref="J73:J74"/>
    <mergeCell ref="K73:K74"/>
    <mergeCell ref="L73:L74"/>
    <mergeCell ref="Q73:Q74"/>
    <mergeCell ref="R73:R74"/>
    <mergeCell ref="S73:S74"/>
    <mergeCell ref="T71:T72"/>
    <mergeCell ref="U71:U72"/>
    <mergeCell ref="V71:V72"/>
    <mergeCell ref="I71:I72"/>
    <mergeCell ref="J71:J72"/>
    <mergeCell ref="K71:K72"/>
    <mergeCell ref="L71:L72"/>
    <mergeCell ref="Q71:Q72"/>
    <mergeCell ref="R71:R72"/>
    <mergeCell ref="S71:S72"/>
    <mergeCell ref="J59:J60"/>
    <mergeCell ref="K59:K60"/>
    <mergeCell ref="L59:L60"/>
    <mergeCell ref="Q59:Q60"/>
    <mergeCell ref="R59:R60"/>
    <mergeCell ref="S59:S60"/>
    <mergeCell ref="T65:T66"/>
    <mergeCell ref="U65:U66"/>
    <mergeCell ref="V65:V66"/>
    <mergeCell ref="I65:I66"/>
    <mergeCell ref="J65:J66"/>
    <mergeCell ref="K65:K66"/>
    <mergeCell ref="L65:L66"/>
    <mergeCell ref="Q65:Q66"/>
    <mergeCell ref="R65:R66"/>
    <mergeCell ref="S65:S66"/>
    <mergeCell ref="R81:R82"/>
    <mergeCell ref="S81:S82"/>
    <mergeCell ref="T69:T70"/>
    <mergeCell ref="U69:U70"/>
    <mergeCell ref="V69:V70"/>
    <mergeCell ref="I69:I70"/>
    <mergeCell ref="J69:J70"/>
    <mergeCell ref="K69:K70"/>
    <mergeCell ref="L69:L70"/>
    <mergeCell ref="Q69:Q70"/>
    <mergeCell ref="R69:R70"/>
    <mergeCell ref="S69:S70"/>
    <mergeCell ref="T75:T76"/>
    <mergeCell ref="U75:U76"/>
    <mergeCell ref="V75:V76"/>
    <mergeCell ref="I75:I76"/>
    <mergeCell ref="J75:J76"/>
    <mergeCell ref="K75:K76"/>
    <mergeCell ref="L75:L76"/>
    <mergeCell ref="Q75:Q76"/>
    <mergeCell ref="R75:R76"/>
    <mergeCell ref="S75:S76"/>
    <mergeCell ref="T77:T78"/>
    <mergeCell ref="U77:U78"/>
    <mergeCell ref="V77:V78"/>
    <mergeCell ref="I77:I78"/>
    <mergeCell ref="J77:J78"/>
    <mergeCell ref="K77:K78"/>
    <mergeCell ref="T73:T74"/>
    <mergeCell ref="U73:U74"/>
    <mergeCell ref="V73:V74"/>
    <mergeCell ref="I73:I74"/>
    <mergeCell ref="L77:L78"/>
    <mergeCell ref="Q77:Q78"/>
    <mergeCell ref="R77:R78"/>
    <mergeCell ref="S77:S78"/>
    <mergeCell ref="T83:T84"/>
    <mergeCell ref="U83:U84"/>
    <mergeCell ref="V83:V84"/>
    <mergeCell ref="I83:I84"/>
    <mergeCell ref="J83:J84"/>
    <mergeCell ref="K83:K84"/>
    <mergeCell ref="L83:L84"/>
    <mergeCell ref="Q83:Q84"/>
    <mergeCell ref="R83:R84"/>
    <mergeCell ref="S83:S84"/>
    <mergeCell ref="T79:T80"/>
    <mergeCell ref="U79:U80"/>
    <mergeCell ref="V79:V80"/>
    <mergeCell ref="I79:I80"/>
    <mergeCell ref="J79:J80"/>
    <mergeCell ref="K79:K80"/>
    <mergeCell ref="L79:L80"/>
    <mergeCell ref="Q79:Q80"/>
    <mergeCell ref="R79:R80"/>
    <mergeCell ref="S79:S80"/>
    <mergeCell ref="T81:T82"/>
    <mergeCell ref="U81:U82"/>
    <mergeCell ref="V81:V82"/>
    <mergeCell ref="I81:I82"/>
    <mergeCell ref="J81:J82"/>
    <mergeCell ref="K81:K82"/>
    <mergeCell ref="L81:L82"/>
    <mergeCell ref="Q81:Q82"/>
    <mergeCell ref="T85:T86"/>
    <mergeCell ref="U85:U86"/>
    <mergeCell ref="V85:V86"/>
    <mergeCell ref="I85:I86"/>
    <mergeCell ref="J85:J86"/>
    <mergeCell ref="K85:K86"/>
    <mergeCell ref="L85:L86"/>
    <mergeCell ref="Q85:Q86"/>
    <mergeCell ref="R85:R86"/>
    <mergeCell ref="S85:S86"/>
    <mergeCell ref="T87:T88"/>
    <mergeCell ref="U87:U88"/>
    <mergeCell ref="V87:V88"/>
    <mergeCell ref="I87:I88"/>
    <mergeCell ref="J87:J88"/>
    <mergeCell ref="K87:K88"/>
    <mergeCell ref="L87:L88"/>
    <mergeCell ref="Q87:Q88"/>
    <mergeCell ref="R87:R88"/>
    <mergeCell ref="S87:S88"/>
    <mergeCell ref="T101:T102"/>
    <mergeCell ref="U101:U102"/>
    <mergeCell ref="V101:V102"/>
    <mergeCell ref="I101:I102"/>
    <mergeCell ref="J101:J102"/>
    <mergeCell ref="K101:K102"/>
    <mergeCell ref="L101:L102"/>
    <mergeCell ref="Q101:Q102"/>
    <mergeCell ref="R101:R102"/>
    <mergeCell ref="S101:S102"/>
    <mergeCell ref="T97:T98"/>
    <mergeCell ref="U97:U98"/>
    <mergeCell ref="V97:V98"/>
    <mergeCell ref="I97:I98"/>
    <mergeCell ref="J97:J98"/>
    <mergeCell ref="K97:K98"/>
    <mergeCell ref="L97:L98"/>
    <mergeCell ref="Q97:Q98"/>
    <mergeCell ref="R97:R98"/>
    <mergeCell ref="S97:S98"/>
    <mergeCell ref="T99:T100"/>
    <mergeCell ref="U99:U100"/>
    <mergeCell ref="V99:V100"/>
    <mergeCell ref="I99:I100"/>
    <mergeCell ref="J99:J100"/>
    <mergeCell ref="K99:K100"/>
    <mergeCell ref="L99:L100"/>
    <mergeCell ref="Q99:Q100"/>
    <mergeCell ref="R99:R100"/>
    <mergeCell ref="S99:S100"/>
    <mergeCell ref="T89:T90"/>
    <mergeCell ref="U89:U90"/>
    <mergeCell ref="V89:V90"/>
    <mergeCell ref="I89:I90"/>
    <mergeCell ref="J89:J90"/>
    <mergeCell ref="K89:K90"/>
    <mergeCell ref="L89:L90"/>
    <mergeCell ref="Q89:Q90"/>
    <mergeCell ref="R89:R90"/>
    <mergeCell ref="S89:S90"/>
    <mergeCell ref="T95:T96"/>
    <mergeCell ref="U95:U96"/>
    <mergeCell ref="V95:V96"/>
    <mergeCell ref="I95:I96"/>
    <mergeCell ref="J95:J96"/>
    <mergeCell ref="K95:K96"/>
    <mergeCell ref="L95:L96"/>
    <mergeCell ref="Q95:Q96"/>
    <mergeCell ref="R95:R96"/>
    <mergeCell ref="S95:S96"/>
    <mergeCell ref="I93:I94"/>
    <mergeCell ref="J93:J94"/>
    <mergeCell ref="K93:K94"/>
    <mergeCell ref="L93:L94"/>
    <mergeCell ref="Q93:Q94"/>
    <mergeCell ref="R93:R94"/>
    <mergeCell ref="S93:S94"/>
    <mergeCell ref="S91:S92"/>
    <mergeCell ref="T93:T94"/>
    <mergeCell ref="U93:U94"/>
    <mergeCell ref="V93:V94"/>
    <mergeCell ref="B123:B124"/>
    <mergeCell ref="B125:B126"/>
    <mergeCell ref="B109:B110"/>
    <mergeCell ref="B111:B112"/>
    <mergeCell ref="B113:B114"/>
    <mergeCell ref="B115:B116"/>
    <mergeCell ref="B117:B118"/>
    <mergeCell ref="B119:B120"/>
    <mergeCell ref="B121:B122"/>
    <mergeCell ref="T109:T110"/>
    <mergeCell ref="U109:U110"/>
    <mergeCell ref="V109:V110"/>
    <mergeCell ref="I109:I110"/>
    <mergeCell ref="J109:J110"/>
    <mergeCell ref="K109:K110"/>
    <mergeCell ref="L109:L110"/>
    <mergeCell ref="Q109:Q110"/>
    <mergeCell ref="R109:R110"/>
    <mergeCell ref="S109:S110"/>
    <mergeCell ref="T111:T112"/>
    <mergeCell ref="U111:U112"/>
    <mergeCell ref="V111:V112"/>
    <mergeCell ref="I117:I118"/>
    <mergeCell ref="J117:J118"/>
    <mergeCell ref="K117:K118"/>
    <mergeCell ref="L117:L118"/>
    <mergeCell ref="Q117:Q118"/>
    <mergeCell ref="R117:R118"/>
    <mergeCell ref="S117:S118"/>
    <mergeCell ref="K123:K124"/>
    <mergeCell ref="L123:L124"/>
    <mergeCell ref="Q123:Q124"/>
    <mergeCell ref="B141:B142"/>
    <mergeCell ref="B143:B144"/>
    <mergeCell ref="B127:B128"/>
    <mergeCell ref="B129:B130"/>
    <mergeCell ref="B131:B132"/>
    <mergeCell ref="B133:B134"/>
    <mergeCell ref="B135:B136"/>
    <mergeCell ref="B137:B138"/>
    <mergeCell ref="B139:B140"/>
    <mergeCell ref="B159:B160"/>
    <mergeCell ref="B161:B162"/>
    <mergeCell ref="B145:B146"/>
    <mergeCell ref="B147:B148"/>
    <mergeCell ref="B149:B150"/>
    <mergeCell ref="B151:B152"/>
    <mergeCell ref="B153:B154"/>
    <mergeCell ref="B155:B156"/>
    <mergeCell ref="B157:B158"/>
    <mergeCell ref="B177:B178"/>
    <mergeCell ref="B179:B180"/>
    <mergeCell ref="B163:B164"/>
    <mergeCell ref="B165:B166"/>
    <mergeCell ref="B167:B168"/>
    <mergeCell ref="B169:B170"/>
    <mergeCell ref="B171:B172"/>
    <mergeCell ref="B173:B174"/>
    <mergeCell ref="B175:B176"/>
    <mergeCell ref="B195:B196"/>
    <mergeCell ref="B197:B198"/>
    <mergeCell ref="B181:B182"/>
    <mergeCell ref="B183:B184"/>
    <mergeCell ref="B185:B186"/>
    <mergeCell ref="B187:B188"/>
    <mergeCell ref="B189:B190"/>
    <mergeCell ref="B191:B192"/>
    <mergeCell ref="B193:B194"/>
    <mergeCell ref="B213:B214"/>
    <mergeCell ref="B215:B216"/>
    <mergeCell ref="B199:B200"/>
    <mergeCell ref="B201:B202"/>
    <mergeCell ref="B203:B204"/>
    <mergeCell ref="B205:B206"/>
    <mergeCell ref="B207:B208"/>
    <mergeCell ref="B209:B210"/>
    <mergeCell ref="B211:B212"/>
    <mergeCell ref="B231:B232"/>
    <mergeCell ref="B233:B234"/>
    <mergeCell ref="B217:B218"/>
    <mergeCell ref="B219:B220"/>
    <mergeCell ref="B221:B222"/>
    <mergeCell ref="B223:B224"/>
    <mergeCell ref="B225:B226"/>
    <mergeCell ref="B227:B228"/>
    <mergeCell ref="B229:B230"/>
    <mergeCell ref="B25:B26"/>
    <mergeCell ref="B27:B28"/>
    <mergeCell ref="B29:B30"/>
    <mergeCell ref="B31:B32"/>
    <mergeCell ref="A9:A44"/>
    <mergeCell ref="A45:A80"/>
    <mergeCell ref="A81:A104"/>
    <mergeCell ref="A105:A122"/>
    <mergeCell ref="A123:A148"/>
    <mergeCell ref="A149:A182"/>
    <mergeCell ref="A183:A212"/>
    <mergeCell ref="A213:A240"/>
    <mergeCell ref="B13:B14"/>
    <mergeCell ref="B15:B16"/>
    <mergeCell ref="B17:B18"/>
    <mergeCell ref="B19:B20"/>
    <mergeCell ref="B21:B22"/>
    <mergeCell ref="B23:B24"/>
    <mergeCell ref="B33:B3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235:B236"/>
    <mergeCell ref="B237:B238"/>
    <mergeCell ref="B239:B240"/>
    <mergeCell ref="B73:B74"/>
    <mergeCell ref="B75:B76"/>
    <mergeCell ref="B77:B78"/>
    <mergeCell ref="B79:B80"/>
    <mergeCell ref="B81:B82"/>
    <mergeCell ref="B83:B84"/>
    <mergeCell ref="B85:B86"/>
    <mergeCell ref="T235:T236"/>
    <mergeCell ref="U235:U236"/>
    <mergeCell ref="V235:V236"/>
    <mergeCell ref="I235:I236"/>
    <mergeCell ref="J235:J236"/>
    <mergeCell ref="K235:K236"/>
    <mergeCell ref="L235:L236"/>
    <mergeCell ref="Q235:Q236"/>
    <mergeCell ref="R235:R236"/>
    <mergeCell ref="S235:S236"/>
    <mergeCell ref="T237:T238"/>
    <mergeCell ref="U237:U238"/>
    <mergeCell ref="V237:V238"/>
    <mergeCell ref="I237:I238"/>
    <mergeCell ref="J237:J238"/>
    <mergeCell ref="K237:K238"/>
    <mergeCell ref="L237:L238"/>
    <mergeCell ref="Q237:Q238"/>
    <mergeCell ref="R237:R238"/>
    <mergeCell ref="S237:S238"/>
    <mergeCell ref="T229:T230"/>
    <mergeCell ref="U229:U230"/>
    <mergeCell ref="V229:V230"/>
    <mergeCell ref="I229:I230"/>
    <mergeCell ref="J229:J230"/>
    <mergeCell ref="K229:K230"/>
    <mergeCell ref="L229:L230"/>
    <mergeCell ref="Q229:Q230"/>
    <mergeCell ref="R229:R230"/>
    <mergeCell ref="S229:S230"/>
    <mergeCell ref="T231:T232"/>
    <mergeCell ref="U231:U232"/>
    <mergeCell ref="V231:V232"/>
    <mergeCell ref="I231:I232"/>
    <mergeCell ref="J231:J232"/>
    <mergeCell ref="K231:K232"/>
    <mergeCell ref="L231:L232"/>
    <mergeCell ref="Q231:Q232"/>
    <mergeCell ref="R231:R232"/>
    <mergeCell ref="S231:S232"/>
    <mergeCell ref="T233:T234"/>
    <mergeCell ref="U233:U234"/>
    <mergeCell ref="V233:V234"/>
    <mergeCell ref="I233:I234"/>
    <mergeCell ref="J233:J234"/>
    <mergeCell ref="K233:K234"/>
    <mergeCell ref="L233:L234"/>
    <mergeCell ref="Q233:Q234"/>
    <mergeCell ref="R233:R234"/>
    <mergeCell ref="S233:S234"/>
    <mergeCell ref="T239:T240"/>
    <mergeCell ref="U239:U240"/>
    <mergeCell ref="V239:V240"/>
    <mergeCell ref="I239:I240"/>
    <mergeCell ref="J239:J240"/>
    <mergeCell ref="K239:K240"/>
    <mergeCell ref="L239:L240"/>
    <mergeCell ref="Q239:Q240"/>
    <mergeCell ref="R239:R240"/>
    <mergeCell ref="S239:S240"/>
    <mergeCell ref="I111:I112"/>
    <mergeCell ref="J111:J112"/>
    <mergeCell ref="K111:K112"/>
    <mergeCell ref="L111:L112"/>
    <mergeCell ref="Q111:Q112"/>
    <mergeCell ref="R111:R112"/>
    <mergeCell ref="S111:S112"/>
    <mergeCell ref="T125:T126"/>
    <mergeCell ref="U125:U126"/>
    <mergeCell ref="V125:V126"/>
    <mergeCell ref="I125:I126"/>
    <mergeCell ref="J125:J126"/>
    <mergeCell ref="K125:K126"/>
    <mergeCell ref="L125:L126"/>
    <mergeCell ref="Q125:Q126"/>
    <mergeCell ref="R125:R126"/>
    <mergeCell ref="S125:S126"/>
    <mergeCell ref="T121:T122"/>
    <mergeCell ref="U121:U122"/>
    <mergeCell ref="V121:V122"/>
    <mergeCell ref="I121:I122"/>
    <mergeCell ref="J121:J122"/>
    <mergeCell ref="K121:K122"/>
    <mergeCell ref="L121:L122"/>
    <mergeCell ref="Q121:Q122"/>
    <mergeCell ref="R121:R122"/>
    <mergeCell ref="S121:S122"/>
    <mergeCell ref="T123:T124"/>
    <mergeCell ref="U123:U124"/>
    <mergeCell ref="V123:V124"/>
    <mergeCell ref="I123:I124"/>
    <mergeCell ref="J123:J124"/>
    <mergeCell ref="T127:T128"/>
    <mergeCell ref="U127:U128"/>
    <mergeCell ref="V127:V128"/>
    <mergeCell ref="I127:I128"/>
    <mergeCell ref="J127:J128"/>
    <mergeCell ref="K127:K128"/>
    <mergeCell ref="L127:L128"/>
    <mergeCell ref="Q127:Q128"/>
    <mergeCell ref="R127:R128"/>
    <mergeCell ref="S127:S128"/>
    <mergeCell ref="T129:T130"/>
    <mergeCell ref="U129:U130"/>
    <mergeCell ref="V129:V130"/>
    <mergeCell ref="I129:I130"/>
    <mergeCell ref="J129:J130"/>
    <mergeCell ref="K129:K130"/>
    <mergeCell ref="L129:L130"/>
    <mergeCell ref="Q129:Q130"/>
    <mergeCell ref="R129:R130"/>
    <mergeCell ref="S129:S130"/>
    <mergeCell ref="R131:R132"/>
    <mergeCell ref="S131:S132"/>
    <mergeCell ref="T181:T182"/>
    <mergeCell ref="U181:U182"/>
    <mergeCell ref="V181:V182"/>
    <mergeCell ref="I181:I182"/>
    <mergeCell ref="J181:J182"/>
    <mergeCell ref="K181:K182"/>
    <mergeCell ref="L181:L182"/>
    <mergeCell ref="Q181:Q182"/>
    <mergeCell ref="R181:R182"/>
    <mergeCell ref="S181:S182"/>
    <mergeCell ref="T149:T150"/>
    <mergeCell ref="U149:U150"/>
    <mergeCell ref="V149:V150"/>
    <mergeCell ref="I149:I150"/>
    <mergeCell ref="J149:J150"/>
    <mergeCell ref="K149:K150"/>
    <mergeCell ref="L149:L150"/>
    <mergeCell ref="Q149:Q150"/>
    <mergeCell ref="R149:R150"/>
    <mergeCell ref="S149:S150"/>
    <mergeCell ref="T151:T152"/>
    <mergeCell ref="U151:U152"/>
    <mergeCell ref="R139:R140"/>
    <mergeCell ref="S139:S140"/>
    <mergeCell ref="T141:T142"/>
    <mergeCell ref="U141:U142"/>
    <mergeCell ref="V141:V142"/>
    <mergeCell ref="I141:I142"/>
    <mergeCell ref="J141:J142"/>
    <mergeCell ref="J133:J134"/>
    <mergeCell ref="BS9:BS10"/>
    <mergeCell ref="BT9:BT10"/>
    <mergeCell ref="BU9:BU10"/>
    <mergeCell ref="BV9:BV10"/>
    <mergeCell ref="V201:V202"/>
    <mergeCell ref="T203:T204"/>
    <mergeCell ref="U203:U204"/>
    <mergeCell ref="V203:V204"/>
    <mergeCell ref="I203:I204"/>
    <mergeCell ref="J203:J204"/>
    <mergeCell ref="K203:K204"/>
    <mergeCell ref="L203:L204"/>
    <mergeCell ref="Q203:Q204"/>
    <mergeCell ref="R203:R204"/>
    <mergeCell ref="S203:S204"/>
    <mergeCell ref="K199:K200"/>
    <mergeCell ref="I201:I202"/>
    <mergeCell ref="J201:J202"/>
    <mergeCell ref="K201:K202"/>
    <mergeCell ref="L201:L202"/>
    <mergeCell ref="Q201:Q202"/>
    <mergeCell ref="R201:R202"/>
    <mergeCell ref="I199:I200"/>
    <mergeCell ref="J199:J200"/>
    <mergeCell ref="T131:T132"/>
    <mergeCell ref="U131:U132"/>
    <mergeCell ref="V131:V132"/>
    <mergeCell ref="I131:I132"/>
    <mergeCell ref="J131:J132"/>
    <mergeCell ref="K131:K132"/>
    <mergeCell ref="L131:L132"/>
    <mergeCell ref="Q131:Q132"/>
    <mergeCell ref="BW29:BW30"/>
    <mergeCell ref="BQ13:BQ14"/>
    <mergeCell ref="BR13:BR14"/>
    <mergeCell ref="BS13:BS14"/>
    <mergeCell ref="BT13:BT14"/>
    <mergeCell ref="BU13:BU14"/>
    <mergeCell ref="BH17:BH18"/>
    <mergeCell ref="BI17:BI18"/>
    <mergeCell ref="BJ17:BJ18"/>
    <mergeCell ref="BM17:BM18"/>
    <mergeCell ref="BN17:BN18"/>
    <mergeCell ref="BO17:BO18"/>
    <mergeCell ref="BP17:BP18"/>
    <mergeCell ref="BV13:BV14"/>
    <mergeCell ref="BW13:BW14"/>
    <mergeCell ref="BQ15:BQ16"/>
    <mergeCell ref="BR15:BR16"/>
    <mergeCell ref="BS15:BS16"/>
    <mergeCell ref="BT15:BT16"/>
    <mergeCell ref="BU15:BU16"/>
    <mergeCell ref="BV15:BV16"/>
    <mergeCell ref="BQ17:BQ18"/>
    <mergeCell ref="BR17:BR18"/>
    <mergeCell ref="BS17:BS18"/>
    <mergeCell ref="BT17:BT18"/>
    <mergeCell ref="BU17:BU18"/>
    <mergeCell ref="BH23:BH24"/>
    <mergeCell ref="BH25:BH26"/>
    <mergeCell ref="BI25:BI26"/>
    <mergeCell ref="BJ25:BJ26"/>
    <mergeCell ref="BM25:BM26"/>
    <mergeCell ref="BN25:BN26"/>
    <mergeCell ref="A7:A8"/>
    <mergeCell ref="B9:B10"/>
    <mergeCell ref="K9:K10"/>
    <mergeCell ref="L9:L10"/>
    <mergeCell ref="Q9:Q10"/>
    <mergeCell ref="R9:R10"/>
    <mergeCell ref="S9:S10"/>
    <mergeCell ref="T9:T10"/>
    <mergeCell ref="U9:U10"/>
    <mergeCell ref="V9:V10"/>
    <mergeCell ref="B11:B12"/>
    <mergeCell ref="I11:I12"/>
    <mergeCell ref="J11:J12"/>
    <mergeCell ref="K11:K12"/>
    <mergeCell ref="BV17:BV18"/>
    <mergeCell ref="BW17:BW18"/>
    <mergeCell ref="BR19:BR20"/>
    <mergeCell ref="BM9:BM10"/>
    <mergeCell ref="BN9:BN10"/>
    <mergeCell ref="BO9:BO10"/>
    <mergeCell ref="BP9:BP10"/>
    <mergeCell ref="BU11:BU12"/>
    <mergeCell ref="BV11:BV12"/>
    <mergeCell ref="BH11:BH12"/>
    <mergeCell ref="BI11:BI12"/>
    <mergeCell ref="BJ11:BJ12"/>
    <mergeCell ref="BM11:BM12"/>
    <mergeCell ref="BN11:BN12"/>
    <mergeCell ref="BO11:BO12"/>
    <mergeCell ref="BP11:BP12"/>
    <mergeCell ref="BQ11:BQ12"/>
    <mergeCell ref="BQ9:BQ10"/>
    <mergeCell ref="S17:S18"/>
    <mergeCell ref="T19:T20"/>
    <mergeCell ref="U19:U20"/>
    <mergeCell ref="V19:V20"/>
    <mergeCell ref="V33:V34"/>
    <mergeCell ref="BI23:BI24"/>
    <mergeCell ref="BJ23:BJ24"/>
    <mergeCell ref="BH9:BH10"/>
    <mergeCell ref="BI9:BI10"/>
    <mergeCell ref="BJ9:BJ10"/>
    <mergeCell ref="T15:T16"/>
    <mergeCell ref="U15:U16"/>
    <mergeCell ref="V15:V16"/>
    <mergeCell ref="BT31:BT32"/>
    <mergeCell ref="BU31:BU32"/>
    <mergeCell ref="BV31:BV32"/>
    <mergeCell ref="BH29:BH30"/>
    <mergeCell ref="BH31:BH32"/>
    <mergeCell ref="BI31:BI32"/>
    <mergeCell ref="BJ31:BJ32"/>
    <mergeCell ref="BM31:BM32"/>
    <mergeCell ref="BN31:BN32"/>
    <mergeCell ref="BO31:BO32"/>
    <mergeCell ref="BO29:BO30"/>
    <mergeCell ref="BP29:BP30"/>
    <mergeCell ref="BR27:BR28"/>
    <mergeCell ref="BS27:BS28"/>
    <mergeCell ref="BM29:BM30"/>
    <mergeCell ref="BN29:BN30"/>
    <mergeCell ref="BQ29:BQ30"/>
    <mergeCell ref="BR23:BR24"/>
    <mergeCell ref="BU33:BU34"/>
    <mergeCell ref="BE7:BE8"/>
    <mergeCell ref="BF7:BF8"/>
    <mergeCell ref="V11:V12"/>
    <mergeCell ref="L11:L12"/>
    <mergeCell ref="Q11:Q12"/>
    <mergeCell ref="I13:I14"/>
    <mergeCell ref="J13:J14"/>
    <mergeCell ref="K13:K14"/>
    <mergeCell ref="L13:L14"/>
    <mergeCell ref="Q13:Q14"/>
    <mergeCell ref="I25:I26"/>
    <mergeCell ref="J25:J26"/>
    <mergeCell ref="K25:K26"/>
    <mergeCell ref="L25:L26"/>
    <mergeCell ref="Q25:Q26"/>
    <mergeCell ref="R25:R26"/>
    <mergeCell ref="S25:S26"/>
    <mergeCell ref="I9:I10"/>
    <mergeCell ref="J9:J10"/>
    <mergeCell ref="T17:T18"/>
    <mergeCell ref="U17:U18"/>
    <mergeCell ref="V17:V18"/>
    <mergeCell ref="I17:I18"/>
    <mergeCell ref="J17:J18"/>
    <mergeCell ref="K17:K18"/>
    <mergeCell ref="L17:L18"/>
    <mergeCell ref="Q17:Q18"/>
    <mergeCell ref="R17:R18"/>
    <mergeCell ref="BF9:BF44"/>
    <mergeCell ref="R11:R12"/>
    <mergeCell ref="S11:S12"/>
    <mergeCell ref="R13:R14"/>
    <mergeCell ref="BM43:BM44"/>
    <mergeCell ref="BN43:BN44"/>
    <mergeCell ref="BO43:BO44"/>
    <mergeCell ref="BP43:BP44"/>
    <mergeCell ref="T39:T40"/>
    <mergeCell ref="U39:U40"/>
    <mergeCell ref="V39:V40"/>
    <mergeCell ref="T41:T42"/>
    <mergeCell ref="U41:U42"/>
    <mergeCell ref="V41:V42"/>
    <mergeCell ref="S43:S44"/>
    <mergeCell ref="V43:V44"/>
    <mergeCell ref="R37:R38"/>
    <mergeCell ref="S37:S38"/>
    <mergeCell ref="Q37:Q38"/>
    <mergeCell ref="Q39:Q40"/>
    <mergeCell ref="R39:R40"/>
    <mergeCell ref="S39:S40"/>
    <mergeCell ref="Q41:Q42"/>
    <mergeCell ref="R41:R42"/>
    <mergeCell ref="S41:S42"/>
    <mergeCell ref="Q43:Q44"/>
    <mergeCell ref="R43:R44"/>
    <mergeCell ref="BI37:BI38"/>
    <mergeCell ref="BJ37:BJ38"/>
    <mergeCell ref="BM37:BM38"/>
    <mergeCell ref="BN37:BN38"/>
    <mergeCell ref="BO37:BO38"/>
    <mergeCell ref="BP37:BP38"/>
    <mergeCell ref="BH41:BH42"/>
    <mergeCell ref="BI41:BI42"/>
    <mergeCell ref="BJ41:BJ42"/>
    <mergeCell ref="B43:B44"/>
    <mergeCell ref="I43:I44"/>
    <mergeCell ref="J43:J44"/>
    <mergeCell ref="K43:K44"/>
    <mergeCell ref="L43:L44"/>
    <mergeCell ref="B35:B36"/>
    <mergeCell ref="B37:B38"/>
    <mergeCell ref="K37:K38"/>
    <mergeCell ref="L37:L38"/>
    <mergeCell ref="B39:B40"/>
    <mergeCell ref="L39:L40"/>
    <mergeCell ref="B41:B42"/>
    <mergeCell ref="BS19:BS20"/>
    <mergeCell ref="BT19:BT20"/>
    <mergeCell ref="BU19:BU20"/>
    <mergeCell ref="BV19:BV20"/>
    <mergeCell ref="BW19:BW20"/>
    <mergeCell ref="BT21:BT22"/>
    <mergeCell ref="BU21:BU22"/>
    <mergeCell ref="BV21:BV22"/>
    <mergeCell ref="BW21:BW22"/>
    <mergeCell ref="BO33:BO34"/>
    <mergeCell ref="BP33:BP34"/>
    <mergeCell ref="BT27:BT28"/>
    <mergeCell ref="BU27:BU28"/>
    <mergeCell ref="BV27:BV28"/>
    <mergeCell ref="BW27:BW28"/>
    <mergeCell ref="BR29:BR30"/>
    <mergeCell ref="BS29:BS30"/>
    <mergeCell ref="BT29:BT30"/>
    <mergeCell ref="BU29:BU30"/>
    <mergeCell ref="BV29:BV30"/>
    <mergeCell ref="BV33:BV34"/>
    <mergeCell ref="BO23:BO24"/>
    <mergeCell ref="BP23:BP24"/>
    <mergeCell ref="BQ23:BQ24"/>
    <mergeCell ref="BP31:BP32"/>
    <mergeCell ref="BQ31:BQ32"/>
    <mergeCell ref="BR31:BR32"/>
    <mergeCell ref="BS31:BS32"/>
    <mergeCell ref="CM7:CM8"/>
    <mergeCell ref="CN7:CN8"/>
    <mergeCell ref="CO7:CO8"/>
    <mergeCell ref="CP7:CP8"/>
    <mergeCell ref="EH7:EL7"/>
    <mergeCell ref="EM7:EQ7"/>
    <mergeCell ref="BW9:BW10"/>
    <mergeCell ref="BP21:BP22"/>
    <mergeCell ref="BQ21:BQ22"/>
    <mergeCell ref="BQ25:BQ26"/>
    <mergeCell ref="BW33:BW34"/>
    <mergeCell ref="BW31:BW32"/>
    <mergeCell ref="BS23:BS24"/>
    <mergeCell ref="BT23:BT24"/>
    <mergeCell ref="BU23:BU24"/>
    <mergeCell ref="BV23:BV24"/>
    <mergeCell ref="BW23:BW24"/>
    <mergeCell ref="BR25:BR26"/>
    <mergeCell ref="BS25:BS26"/>
    <mergeCell ref="BT25:BT26"/>
    <mergeCell ref="BU25:BU26"/>
    <mergeCell ref="BV25:BV26"/>
    <mergeCell ref="BW25:BW26"/>
    <mergeCell ref="BO25:BO26"/>
    <mergeCell ref="ER7:EV7"/>
    <mergeCell ref="EW7:FA7"/>
    <mergeCell ref="FB7:FF7"/>
    <mergeCell ref="CQ7:CQ8"/>
    <mergeCell ref="CR7:CR8"/>
    <mergeCell ref="CS7:CS8"/>
    <mergeCell ref="CT7:CT8"/>
    <mergeCell ref="CU7:CU8"/>
    <mergeCell ref="CV7:CV8"/>
    <mergeCell ref="DS7:DW7"/>
    <mergeCell ref="DX7:EB7"/>
    <mergeCell ref="EC7:EG7"/>
    <mergeCell ref="BF4:BG4"/>
    <mergeCell ref="BF5:BG5"/>
    <mergeCell ref="BM6:BW6"/>
    <mergeCell ref="CA6:CF6"/>
    <mergeCell ref="CI6:CK6"/>
    <mergeCell ref="CY6:DN6"/>
    <mergeCell ref="CJ7:CJ8"/>
    <mergeCell ref="CK7:CK8"/>
    <mergeCell ref="CL7:CL8"/>
    <mergeCell ref="CW7:CW8"/>
    <mergeCell ref="C1:BE1"/>
    <mergeCell ref="BF1:BG1"/>
    <mergeCell ref="BF2:BG2"/>
    <mergeCell ref="C3:BE3"/>
    <mergeCell ref="BF3:BG3"/>
    <mergeCell ref="F4:I4"/>
    <mergeCell ref="AE5:AY5"/>
    <mergeCell ref="BY7:BY8"/>
    <mergeCell ref="BZ7:BZ8"/>
    <mergeCell ref="CA7:CA8"/>
    <mergeCell ref="CB7:CB8"/>
    <mergeCell ref="CE7:CE8"/>
    <mergeCell ref="CF7:CF8"/>
    <mergeCell ref="CI7:CI8"/>
    <mergeCell ref="BG7:BG8"/>
    <mergeCell ref="BH7:BJ7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C6:H6"/>
    <mergeCell ref="I7:V7"/>
    <mergeCell ref="W7:AK7"/>
    <mergeCell ref="AL7:BC7"/>
    <mergeCell ref="I15:I16"/>
    <mergeCell ref="J15:J16"/>
    <mergeCell ref="K15:K16"/>
    <mergeCell ref="L15:L16"/>
    <mergeCell ref="Q15:Q16"/>
    <mergeCell ref="R15:R16"/>
    <mergeCell ref="S15:S16"/>
    <mergeCell ref="BH13:BH14"/>
    <mergeCell ref="BI13:BI14"/>
    <mergeCell ref="BJ13:BJ14"/>
    <mergeCell ref="BM13:BM14"/>
    <mergeCell ref="BN13:BN14"/>
    <mergeCell ref="BO13:BO14"/>
    <mergeCell ref="BP13:BP14"/>
    <mergeCell ref="BH15:BH16"/>
    <mergeCell ref="BI15:BI16"/>
    <mergeCell ref="BJ15:BJ16"/>
    <mergeCell ref="BM15:BM16"/>
    <mergeCell ref="BN15:BN16"/>
    <mergeCell ref="BO15:BO16"/>
    <mergeCell ref="BP15:BP16"/>
    <mergeCell ref="BG9:BG44"/>
    <mergeCell ref="BH43:BH44"/>
    <mergeCell ref="BI43:BI44"/>
    <mergeCell ref="BJ43:BJ44"/>
    <mergeCell ref="S13:S14"/>
    <mergeCell ref="T11:T12"/>
    <mergeCell ref="U11:U12"/>
    <mergeCell ref="T13:T14"/>
    <mergeCell ref="U13:U14"/>
    <mergeCell ref="V13:V14"/>
    <mergeCell ref="T43:T44"/>
    <mergeCell ref="I19:I20"/>
    <mergeCell ref="J19:J20"/>
    <mergeCell ref="K19:K20"/>
    <mergeCell ref="L19:L20"/>
    <mergeCell ref="Q19:Q20"/>
    <mergeCell ref="R19:R20"/>
    <mergeCell ref="S19:S20"/>
    <mergeCell ref="T35:T36"/>
    <mergeCell ref="U35:U36"/>
    <mergeCell ref="V35:V36"/>
    <mergeCell ref="I35:I36"/>
    <mergeCell ref="J35:J36"/>
    <mergeCell ref="K35:K36"/>
    <mergeCell ref="L35:L36"/>
    <mergeCell ref="Q35:Q36"/>
    <mergeCell ref="R35:R36"/>
    <mergeCell ref="S35:S36"/>
    <mergeCell ref="T21:T22"/>
    <mergeCell ref="U21:U22"/>
    <mergeCell ref="V21:V22"/>
    <mergeCell ref="I21:I22"/>
    <mergeCell ref="J21:J22"/>
    <mergeCell ref="K21:K22"/>
    <mergeCell ref="L21:L22"/>
    <mergeCell ref="Q21:Q22"/>
    <mergeCell ref="R21:R22"/>
    <mergeCell ref="S21:S22"/>
    <mergeCell ref="T23:T24"/>
    <mergeCell ref="U23:U24"/>
    <mergeCell ref="V23:V24"/>
    <mergeCell ref="I23:I24"/>
    <mergeCell ref="J23:J24"/>
    <mergeCell ref="BS39:BS40"/>
    <mergeCell ref="BH39:BH40"/>
    <mergeCell ref="BI39:BI40"/>
    <mergeCell ref="BJ39:BJ40"/>
    <mergeCell ref="BM39:BM40"/>
    <mergeCell ref="BN39:BN40"/>
    <mergeCell ref="BO39:BO40"/>
    <mergeCell ref="BP39:BP40"/>
    <mergeCell ref="BQ33:BQ34"/>
    <mergeCell ref="BR33:BR34"/>
    <mergeCell ref="BR21:BR22"/>
    <mergeCell ref="BS21:BS22"/>
    <mergeCell ref="BH33:BH34"/>
    <mergeCell ref="BI33:BI34"/>
    <mergeCell ref="BJ33:BJ34"/>
    <mergeCell ref="BM33:BM34"/>
    <mergeCell ref="BN33:BN34"/>
    <mergeCell ref="BQ35:BQ36"/>
    <mergeCell ref="BS35:BS36"/>
    <mergeCell ref="BH35:BH36"/>
    <mergeCell ref="BI35:BI36"/>
    <mergeCell ref="BJ35:BJ36"/>
    <mergeCell ref="BM35:BM36"/>
    <mergeCell ref="BN35:BN36"/>
    <mergeCell ref="BO35:BO36"/>
    <mergeCell ref="BP35:BP36"/>
    <mergeCell ref="BQ37:BQ38"/>
    <mergeCell ref="BR37:BR38"/>
    <mergeCell ref="BS37:BS38"/>
    <mergeCell ref="BH37:BH38"/>
    <mergeCell ref="BI29:BI30"/>
    <mergeCell ref="BJ29:BJ30"/>
    <mergeCell ref="BM41:BM42"/>
    <mergeCell ref="BN41:BN42"/>
    <mergeCell ref="BO41:BO42"/>
    <mergeCell ref="BP41:BP42"/>
    <mergeCell ref="BQ41:BQ42"/>
    <mergeCell ref="BT65:BT66"/>
    <mergeCell ref="BU65:BU66"/>
    <mergeCell ref="BV65:BV66"/>
    <mergeCell ref="BW65:BW66"/>
    <mergeCell ref="BM65:BM66"/>
    <mergeCell ref="BN65:BN66"/>
    <mergeCell ref="BO65:BO66"/>
    <mergeCell ref="BP65:BP66"/>
    <mergeCell ref="BQ65:BQ66"/>
    <mergeCell ref="BR65:BR66"/>
    <mergeCell ref="BS65:BS66"/>
    <mergeCell ref="BT59:BT60"/>
    <mergeCell ref="BU59:BU60"/>
    <mergeCell ref="BV59:BV60"/>
    <mergeCell ref="BW59:BW60"/>
    <mergeCell ref="BM59:BM60"/>
    <mergeCell ref="BN59:BN60"/>
    <mergeCell ref="BO59:BO60"/>
    <mergeCell ref="BP59:BP60"/>
    <mergeCell ref="BQ59:BQ60"/>
    <mergeCell ref="BR59:BR60"/>
    <mergeCell ref="BS59:BS60"/>
    <mergeCell ref="BT61:BT62"/>
    <mergeCell ref="BU61:BU62"/>
    <mergeCell ref="BV61:BV62"/>
    <mergeCell ref="BW61:BW62"/>
    <mergeCell ref="BM61:BM62"/>
    <mergeCell ref="BN61:BN62"/>
    <mergeCell ref="BO61:BO62"/>
    <mergeCell ref="BP61:BP62"/>
    <mergeCell ref="BQ61:BQ62"/>
    <mergeCell ref="BR61:BR62"/>
    <mergeCell ref="BS61:BS62"/>
    <mergeCell ref="BT63:BT64"/>
    <mergeCell ref="BU63:BU64"/>
    <mergeCell ref="BV63:BV64"/>
    <mergeCell ref="BW63:BW64"/>
    <mergeCell ref="BM63:BM64"/>
    <mergeCell ref="BN63:BN64"/>
    <mergeCell ref="BO63:BO64"/>
    <mergeCell ref="BP63:BP64"/>
    <mergeCell ref="BQ63:BQ64"/>
    <mergeCell ref="BR63:BR64"/>
    <mergeCell ref="BS63:BS64"/>
    <mergeCell ref="BF45:BF80"/>
    <mergeCell ref="BG45:BG80"/>
    <mergeCell ref="BI45:BI46"/>
    <mergeCell ref="BJ45:BJ46"/>
    <mergeCell ref="BI47:BI48"/>
    <mergeCell ref="BJ47:BJ48"/>
    <mergeCell ref="BJ51:BJ52"/>
    <mergeCell ref="BJ75:BJ76"/>
    <mergeCell ref="BI49:BI50"/>
    <mergeCell ref="BJ49:BJ50"/>
    <mergeCell ref="BH51:BH52"/>
    <mergeCell ref="BI51:BI52"/>
    <mergeCell ref="BH45:BH46"/>
    <mergeCell ref="BH53:BH54"/>
    <mergeCell ref="BI53:BI54"/>
    <mergeCell ref="BJ53:BJ54"/>
    <mergeCell ref="BH55:BH56"/>
    <mergeCell ref="BI55:BI56"/>
    <mergeCell ref="BJ55:BJ56"/>
    <mergeCell ref="BH57:BH58"/>
    <mergeCell ref="BI57:BI58"/>
    <mergeCell ref="BJ57:BJ58"/>
    <mergeCell ref="BH59:BH60"/>
    <mergeCell ref="BI59:BI60"/>
    <mergeCell ref="BH67:BH68"/>
    <mergeCell ref="BH69:BH70"/>
    <mergeCell ref="BH71:BH72"/>
    <mergeCell ref="BJ71:BJ72"/>
    <mergeCell ref="BI63:BI64"/>
    <mergeCell ref="BJ63:BJ64"/>
    <mergeCell ref="BI65:BI66"/>
    <mergeCell ref="BJ65:BJ66"/>
    <mergeCell ref="BN119:BN120"/>
    <mergeCell ref="BO119:BO120"/>
    <mergeCell ref="BP119:BP120"/>
    <mergeCell ref="BM83:BM84"/>
    <mergeCell ref="BN83:BN84"/>
    <mergeCell ref="BO83:BO84"/>
    <mergeCell ref="BP83:BP84"/>
    <mergeCell ref="BN85:BN86"/>
    <mergeCell ref="BO85:BO86"/>
    <mergeCell ref="BP85:BP86"/>
    <mergeCell ref="BM85:BM86"/>
    <mergeCell ref="BM87:BM88"/>
    <mergeCell ref="BN87:BN88"/>
    <mergeCell ref="BO87:BO88"/>
    <mergeCell ref="BP87:BP88"/>
    <mergeCell ref="BM89:BM90"/>
    <mergeCell ref="BM67:BM68"/>
    <mergeCell ref="BN67:BN68"/>
    <mergeCell ref="BO67:BO68"/>
    <mergeCell ref="BP67:BP68"/>
    <mergeCell ref="BM81:BM82"/>
    <mergeCell ref="BN81:BN82"/>
    <mergeCell ref="BO81:BO82"/>
    <mergeCell ref="BP81:BP82"/>
    <mergeCell ref="BO89:BO90"/>
    <mergeCell ref="BP89:BP90"/>
    <mergeCell ref="BN75:BN76"/>
    <mergeCell ref="BO75:BO76"/>
    <mergeCell ref="BN71:BN72"/>
    <mergeCell ref="BO71:BO72"/>
    <mergeCell ref="BM73:BM74"/>
    <mergeCell ref="BN73:BN74"/>
    <mergeCell ref="BO123:BO124"/>
    <mergeCell ref="BP123:BP124"/>
    <mergeCell ref="BI127:BI128"/>
    <mergeCell ref="BI129:BI130"/>
    <mergeCell ref="BJ129:BJ130"/>
    <mergeCell ref="BM129:BM130"/>
    <mergeCell ref="BN129:BN130"/>
    <mergeCell ref="BO129:BO130"/>
    <mergeCell ref="BP129:BP130"/>
    <mergeCell ref="BH125:BH126"/>
    <mergeCell ref="BH127:BH128"/>
    <mergeCell ref="BJ127:BJ128"/>
    <mergeCell ref="BM127:BM128"/>
    <mergeCell ref="BN127:BN128"/>
    <mergeCell ref="BO127:BO128"/>
    <mergeCell ref="BP127:BP128"/>
    <mergeCell ref="BM69:BM70"/>
    <mergeCell ref="BN69:BN70"/>
    <mergeCell ref="BO69:BO70"/>
    <mergeCell ref="BP69:BP70"/>
    <mergeCell ref="BM71:BM72"/>
    <mergeCell ref="BP71:BP72"/>
    <mergeCell ref="BI121:BI122"/>
    <mergeCell ref="BJ121:BJ122"/>
    <mergeCell ref="BM121:BM122"/>
    <mergeCell ref="BN121:BN122"/>
    <mergeCell ref="BO121:BO122"/>
    <mergeCell ref="BP121:BP122"/>
    <mergeCell ref="BH119:BH120"/>
    <mergeCell ref="BI119:BI120"/>
    <mergeCell ref="BJ119:BJ120"/>
    <mergeCell ref="BM119:BM120"/>
    <mergeCell ref="BH137:BH138"/>
    <mergeCell ref="BI137:BI138"/>
    <mergeCell ref="BJ137:BJ138"/>
    <mergeCell ref="BM137:BM138"/>
    <mergeCell ref="BN137:BN138"/>
    <mergeCell ref="BO137:BO138"/>
    <mergeCell ref="BP137:BP138"/>
    <mergeCell ref="BH135:BH136"/>
    <mergeCell ref="BI135:BI136"/>
    <mergeCell ref="BJ135:BJ136"/>
    <mergeCell ref="BM135:BM136"/>
    <mergeCell ref="BN135:BN136"/>
    <mergeCell ref="BO135:BO136"/>
    <mergeCell ref="BP135:BP136"/>
    <mergeCell ref="BH141:BH142"/>
    <mergeCell ref="BI141:BI142"/>
    <mergeCell ref="BJ141:BJ142"/>
    <mergeCell ref="BM141:BM142"/>
    <mergeCell ref="BN141:BN142"/>
    <mergeCell ref="BO141:BO142"/>
    <mergeCell ref="BP141:BP142"/>
    <mergeCell ref="BH139:BH140"/>
    <mergeCell ref="BI139:BI140"/>
    <mergeCell ref="BJ139:BJ140"/>
    <mergeCell ref="BM139:BM140"/>
    <mergeCell ref="BN139:BN140"/>
    <mergeCell ref="BO139:BO140"/>
    <mergeCell ref="BP139:BP140"/>
    <mergeCell ref="BH145:BH146"/>
    <mergeCell ref="BI145:BI146"/>
    <mergeCell ref="BJ145:BJ146"/>
    <mergeCell ref="BM145:BM146"/>
    <mergeCell ref="BN145:BN146"/>
    <mergeCell ref="BO145:BO146"/>
    <mergeCell ref="BP145:BP146"/>
    <mergeCell ref="BH143:BH144"/>
    <mergeCell ref="BI143:BI144"/>
    <mergeCell ref="BJ143:BJ144"/>
    <mergeCell ref="BM143:BM144"/>
    <mergeCell ref="BN143:BN144"/>
    <mergeCell ref="BO143:BO144"/>
    <mergeCell ref="BP143:BP144"/>
    <mergeCell ref="BH149:BH150"/>
    <mergeCell ref="BI149:BI150"/>
    <mergeCell ref="BH147:BH148"/>
    <mergeCell ref="BI147:BI148"/>
    <mergeCell ref="BJ147:BJ148"/>
    <mergeCell ref="BM147:BM148"/>
    <mergeCell ref="BN147:BN148"/>
    <mergeCell ref="BO147:BO148"/>
    <mergeCell ref="BP147:BP148"/>
    <mergeCell ref="BM149:BM150"/>
    <mergeCell ref="BM151:BM152"/>
    <mergeCell ref="BN151:BN152"/>
    <mergeCell ref="BO151:BO152"/>
    <mergeCell ref="BJ149:BJ150"/>
    <mergeCell ref="BN149:BN150"/>
    <mergeCell ref="BO149:BO150"/>
    <mergeCell ref="BP149:BP150"/>
    <mergeCell ref="BH151:BH152"/>
    <mergeCell ref="BI151:BI152"/>
    <mergeCell ref="BJ151:BJ152"/>
    <mergeCell ref="BP151:BP152"/>
    <mergeCell ref="BH155:BH156"/>
    <mergeCell ref="BI155:BI156"/>
    <mergeCell ref="BJ155:BJ156"/>
    <mergeCell ref="BM155:BM156"/>
    <mergeCell ref="BN155:BN156"/>
    <mergeCell ref="BO155:BO156"/>
    <mergeCell ref="BP155:BP156"/>
    <mergeCell ref="BH153:BH154"/>
    <mergeCell ref="BI153:BI154"/>
    <mergeCell ref="BJ153:BJ154"/>
    <mergeCell ref="BM153:BM154"/>
    <mergeCell ref="BN153:BN154"/>
    <mergeCell ref="BO153:BO154"/>
    <mergeCell ref="BP153:BP154"/>
    <mergeCell ref="BH159:BH160"/>
    <mergeCell ref="BI159:BI160"/>
    <mergeCell ref="BJ159:BJ160"/>
    <mergeCell ref="BM159:BM160"/>
    <mergeCell ref="BN159:BN160"/>
    <mergeCell ref="BO159:BO160"/>
    <mergeCell ref="BP159:BP160"/>
    <mergeCell ref="BH157:BH158"/>
    <mergeCell ref="BI157:BI158"/>
    <mergeCell ref="BJ157:BJ158"/>
    <mergeCell ref="BM157:BM158"/>
    <mergeCell ref="BN157:BN158"/>
    <mergeCell ref="BO157:BO158"/>
    <mergeCell ref="BP157:BP158"/>
    <mergeCell ref="BH163:BH164"/>
    <mergeCell ref="BI163:BI164"/>
    <mergeCell ref="BJ163:BJ164"/>
    <mergeCell ref="BM163:BM164"/>
    <mergeCell ref="BN163:BN164"/>
    <mergeCell ref="BO163:BO164"/>
    <mergeCell ref="BP163:BP164"/>
    <mergeCell ref="BH161:BH162"/>
    <mergeCell ref="BI161:BI162"/>
    <mergeCell ref="BJ161:BJ162"/>
    <mergeCell ref="BM161:BM162"/>
    <mergeCell ref="BN161:BN162"/>
    <mergeCell ref="BO161:BO162"/>
    <mergeCell ref="BP161:BP162"/>
    <mergeCell ref="BH167:BH168"/>
    <mergeCell ref="BI167:BI168"/>
    <mergeCell ref="BJ167:BJ168"/>
    <mergeCell ref="BM167:BM168"/>
    <mergeCell ref="BN167:BN168"/>
    <mergeCell ref="BO167:BO168"/>
    <mergeCell ref="BP167:BP168"/>
    <mergeCell ref="BH165:BH166"/>
    <mergeCell ref="BI165:BI166"/>
    <mergeCell ref="BJ165:BJ166"/>
    <mergeCell ref="BM165:BM166"/>
    <mergeCell ref="BN165:BN166"/>
    <mergeCell ref="BO165:BO166"/>
    <mergeCell ref="BP165:BP166"/>
    <mergeCell ref="BH171:BH172"/>
    <mergeCell ref="BI171:BI172"/>
    <mergeCell ref="BJ171:BJ172"/>
    <mergeCell ref="BM171:BM172"/>
    <mergeCell ref="BN171:BN172"/>
    <mergeCell ref="BO171:BO172"/>
    <mergeCell ref="BP171:BP172"/>
    <mergeCell ref="BH169:BH170"/>
    <mergeCell ref="BI169:BI170"/>
    <mergeCell ref="BJ169:BJ170"/>
    <mergeCell ref="BM169:BM170"/>
    <mergeCell ref="BN169:BN170"/>
    <mergeCell ref="BO169:BO170"/>
    <mergeCell ref="BP169:BP170"/>
    <mergeCell ref="BH175:BH176"/>
    <mergeCell ref="BI175:BI176"/>
    <mergeCell ref="BH173:BH174"/>
    <mergeCell ref="BI173:BI174"/>
    <mergeCell ref="BJ173:BJ174"/>
    <mergeCell ref="BM173:BM174"/>
    <mergeCell ref="BN173:BN174"/>
    <mergeCell ref="BO173:BO174"/>
    <mergeCell ref="BP173:BP174"/>
    <mergeCell ref="BM175:BM176"/>
    <mergeCell ref="BM177:BM178"/>
    <mergeCell ref="BN177:BN178"/>
    <mergeCell ref="BO177:BO178"/>
    <mergeCell ref="BJ175:BJ176"/>
    <mergeCell ref="BN175:BN176"/>
    <mergeCell ref="BO175:BO176"/>
    <mergeCell ref="BP175:BP176"/>
    <mergeCell ref="BH177:BH178"/>
    <mergeCell ref="BI177:BI178"/>
    <mergeCell ref="BJ177:BJ178"/>
    <mergeCell ref="BP177:BP178"/>
    <mergeCell ref="BI181:BI182"/>
    <mergeCell ref="BJ181:BJ182"/>
    <mergeCell ref="BM181:BM182"/>
    <mergeCell ref="BN181:BN182"/>
    <mergeCell ref="BO181:BO182"/>
    <mergeCell ref="BP181:BP182"/>
    <mergeCell ref="BH179:BH180"/>
    <mergeCell ref="BI179:BI180"/>
    <mergeCell ref="BJ179:BJ180"/>
    <mergeCell ref="BM179:BM180"/>
    <mergeCell ref="BN179:BN180"/>
    <mergeCell ref="BO179:BO180"/>
    <mergeCell ref="BP179:BP180"/>
    <mergeCell ref="BH185:BH186"/>
    <mergeCell ref="BI185:BI186"/>
    <mergeCell ref="BJ185:BJ186"/>
    <mergeCell ref="BM185:BM186"/>
    <mergeCell ref="BN185:BN186"/>
    <mergeCell ref="BO185:BO186"/>
    <mergeCell ref="BP185:BP186"/>
    <mergeCell ref="BH183:BH184"/>
    <mergeCell ref="BI183:BI184"/>
    <mergeCell ref="BJ183:BJ184"/>
    <mergeCell ref="BM183:BM184"/>
    <mergeCell ref="BN183:BN184"/>
    <mergeCell ref="BO183:BO184"/>
    <mergeCell ref="BP183:BP184"/>
    <mergeCell ref="BH189:BH190"/>
    <mergeCell ref="BI189:BI190"/>
    <mergeCell ref="BJ189:BJ190"/>
    <mergeCell ref="BM189:BM190"/>
    <mergeCell ref="BN189:BN190"/>
    <mergeCell ref="BO189:BO190"/>
    <mergeCell ref="BP189:BP190"/>
    <mergeCell ref="BM187:BM188"/>
    <mergeCell ref="BN187:BN188"/>
    <mergeCell ref="BO187:BO188"/>
    <mergeCell ref="BP187:BP188"/>
    <mergeCell ref="BH193:BH194"/>
    <mergeCell ref="BI193:BI194"/>
    <mergeCell ref="BJ193:BJ194"/>
    <mergeCell ref="BM193:BM194"/>
    <mergeCell ref="BN193:BN194"/>
    <mergeCell ref="BO193:BO194"/>
    <mergeCell ref="BP193:BP194"/>
    <mergeCell ref="BH191:BH192"/>
    <mergeCell ref="BI191:BI192"/>
    <mergeCell ref="BJ191:BJ192"/>
    <mergeCell ref="BM191:BM192"/>
    <mergeCell ref="BN191:BN192"/>
    <mergeCell ref="BO191:BO192"/>
    <mergeCell ref="BP191:BP192"/>
    <mergeCell ref="BP197:BP198"/>
    <mergeCell ref="BH195:BH196"/>
    <mergeCell ref="BI195:BI196"/>
    <mergeCell ref="BJ195:BJ196"/>
    <mergeCell ref="BM195:BM196"/>
    <mergeCell ref="BN195:BN196"/>
    <mergeCell ref="BO195:BO196"/>
    <mergeCell ref="BP195:BP196"/>
    <mergeCell ref="BH201:BH202"/>
    <mergeCell ref="BI201:BI202"/>
    <mergeCell ref="BH199:BH200"/>
    <mergeCell ref="BI199:BI200"/>
    <mergeCell ref="BJ199:BJ200"/>
    <mergeCell ref="BM199:BM200"/>
    <mergeCell ref="BN199:BN200"/>
    <mergeCell ref="BO199:BO200"/>
    <mergeCell ref="BP199:BP200"/>
    <mergeCell ref="BJ231:BJ232"/>
    <mergeCell ref="BM231:BM232"/>
    <mergeCell ref="BN231:BN232"/>
    <mergeCell ref="BO231:BO232"/>
    <mergeCell ref="BP231:BP232"/>
    <mergeCell ref="BM131:BM132"/>
    <mergeCell ref="BN131:BN132"/>
    <mergeCell ref="BO131:BO132"/>
    <mergeCell ref="BP131:BP132"/>
    <mergeCell ref="BH225:BH226"/>
    <mergeCell ref="BI225:BI226"/>
    <mergeCell ref="BJ225:BJ226"/>
    <mergeCell ref="BM225:BM226"/>
    <mergeCell ref="BN225:BN226"/>
    <mergeCell ref="BO225:BO226"/>
    <mergeCell ref="BP225:BP226"/>
    <mergeCell ref="BM207:BM208"/>
    <mergeCell ref="BN207:BN208"/>
    <mergeCell ref="BO207:BO208"/>
    <mergeCell ref="BP207:BP208"/>
    <mergeCell ref="BH205:BH206"/>
    <mergeCell ref="BI205:BI206"/>
    <mergeCell ref="BJ205:BJ206"/>
    <mergeCell ref="BM205:BM206"/>
    <mergeCell ref="BN205:BN206"/>
    <mergeCell ref="BO205:BO206"/>
    <mergeCell ref="BH197:BH198"/>
    <mergeCell ref="BI197:BI198"/>
    <mergeCell ref="BJ197:BJ198"/>
    <mergeCell ref="BM197:BM198"/>
    <mergeCell ref="BN197:BN198"/>
    <mergeCell ref="BO197:BO198"/>
    <mergeCell ref="BO233:BO234"/>
    <mergeCell ref="BP233:BP234"/>
    <mergeCell ref="BH235:BH236"/>
    <mergeCell ref="BI235:BI236"/>
    <mergeCell ref="BJ235:BJ236"/>
    <mergeCell ref="BM235:BM236"/>
    <mergeCell ref="BN235:BN236"/>
    <mergeCell ref="BO235:BO236"/>
    <mergeCell ref="BP235:BP236"/>
    <mergeCell ref="BH237:BH238"/>
    <mergeCell ref="BI237:BI238"/>
    <mergeCell ref="BJ237:BJ238"/>
    <mergeCell ref="BM237:BM238"/>
    <mergeCell ref="BN237:BN238"/>
    <mergeCell ref="BO237:BO238"/>
    <mergeCell ref="BP237:BP238"/>
    <mergeCell ref="BH227:BH228"/>
    <mergeCell ref="BI227:BI228"/>
    <mergeCell ref="BJ227:BJ228"/>
    <mergeCell ref="BM227:BM228"/>
    <mergeCell ref="BN227:BN228"/>
    <mergeCell ref="BO227:BO228"/>
    <mergeCell ref="BP227:BP228"/>
    <mergeCell ref="BH229:BH230"/>
    <mergeCell ref="BI229:BI230"/>
    <mergeCell ref="BJ229:BJ230"/>
    <mergeCell ref="BM229:BM230"/>
    <mergeCell ref="BN229:BN230"/>
    <mergeCell ref="BO229:BO230"/>
    <mergeCell ref="BP229:BP230"/>
    <mergeCell ref="BH231:BH232"/>
    <mergeCell ref="BI231:BI232"/>
    <mergeCell ref="BI239:BI240"/>
    <mergeCell ref="BJ239:BJ240"/>
    <mergeCell ref="BM239:BM240"/>
    <mergeCell ref="BN239:BN240"/>
    <mergeCell ref="BO239:BO240"/>
    <mergeCell ref="BP239:BP240"/>
    <mergeCell ref="BH89:BH90"/>
    <mergeCell ref="BH91:BH92"/>
    <mergeCell ref="BH93:BH94"/>
    <mergeCell ref="BH95:BH96"/>
    <mergeCell ref="BH79:BH80"/>
    <mergeCell ref="BF81:BF104"/>
    <mergeCell ref="BG81:BG104"/>
    <mergeCell ref="BH81:BH82"/>
    <mergeCell ref="BH83:BH84"/>
    <mergeCell ref="BH85:BH86"/>
    <mergeCell ref="BH87:BH88"/>
    <mergeCell ref="BH115:BH116"/>
    <mergeCell ref="BI115:BI116"/>
    <mergeCell ref="BJ115:BJ116"/>
    <mergeCell ref="BM115:BM116"/>
    <mergeCell ref="BN115:BN116"/>
    <mergeCell ref="BO115:BO116"/>
    <mergeCell ref="BP115:BP116"/>
    <mergeCell ref="BF183:BF212"/>
    <mergeCell ref="BF213:BF240"/>
    <mergeCell ref="BF105:BF122"/>
    <mergeCell ref="BH233:BH234"/>
    <mergeCell ref="BI233:BI234"/>
    <mergeCell ref="BJ233:BJ234"/>
    <mergeCell ref="BM233:BM234"/>
    <mergeCell ref="BN233:BN234"/>
    <mergeCell ref="BI131:BI132"/>
    <mergeCell ref="BJ131:BJ132"/>
    <mergeCell ref="BG149:BG182"/>
    <mergeCell ref="BG183:BG212"/>
    <mergeCell ref="BG213:BG240"/>
    <mergeCell ref="BH259:BH260"/>
    <mergeCell ref="BI259:BI260"/>
    <mergeCell ref="BJ259:BJ260"/>
    <mergeCell ref="BM259:BM260"/>
    <mergeCell ref="BN259:BN260"/>
    <mergeCell ref="BO259:BO260"/>
    <mergeCell ref="BP259:BP260"/>
    <mergeCell ref="BH257:BH258"/>
    <mergeCell ref="BI257:BI258"/>
    <mergeCell ref="BJ257:BJ258"/>
    <mergeCell ref="BM257:BM258"/>
    <mergeCell ref="BN257:BN258"/>
    <mergeCell ref="BO257:BO258"/>
    <mergeCell ref="BP257:BP258"/>
    <mergeCell ref="BM201:BM202"/>
    <mergeCell ref="BM203:BM204"/>
    <mergeCell ref="BN203:BN204"/>
    <mergeCell ref="BO203:BO204"/>
    <mergeCell ref="BJ201:BJ202"/>
    <mergeCell ref="BN201:BN202"/>
    <mergeCell ref="BO201:BO202"/>
    <mergeCell ref="BP201:BP202"/>
    <mergeCell ref="BP203:BP204"/>
    <mergeCell ref="BH207:BH208"/>
    <mergeCell ref="BI207:BI208"/>
    <mergeCell ref="BJ207:BJ208"/>
    <mergeCell ref="BH239:BH240"/>
    <mergeCell ref="BH97:BH98"/>
    <mergeCell ref="BH99:BH100"/>
    <mergeCell ref="BH101:BH102"/>
    <mergeCell ref="BH103:BH104"/>
    <mergeCell ref="BH105:BH106"/>
    <mergeCell ref="BH107:BH108"/>
    <mergeCell ref="BH109:BH110"/>
    <mergeCell ref="BH111:BH112"/>
    <mergeCell ref="BH113:BH114"/>
    <mergeCell ref="BM97:BM98"/>
    <mergeCell ref="BN97:BN98"/>
    <mergeCell ref="BO97:BO98"/>
    <mergeCell ref="BP97:BP98"/>
    <mergeCell ref="BN103:BN104"/>
    <mergeCell ref="BO103:BO104"/>
    <mergeCell ref="BN105:BN106"/>
    <mergeCell ref="BO105:BO106"/>
    <mergeCell ref="BN113:BN114"/>
    <mergeCell ref="BO113:BO114"/>
    <mergeCell ref="BP113:BP114"/>
    <mergeCell ref="BP109:BP110"/>
    <mergeCell ref="BN111:BN112"/>
    <mergeCell ref="BO111:BO112"/>
    <mergeCell ref="BP111:BP112"/>
    <mergeCell ref="BN99:BN100"/>
    <mergeCell ref="BO99:BO100"/>
    <mergeCell ref="BP99:BP100"/>
    <mergeCell ref="BH223:BH224"/>
    <mergeCell ref="BI223:BI224"/>
    <mergeCell ref="BJ223:BJ224"/>
    <mergeCell ref="BM223:BM224"/>
    <mergeCell ref="BN223:BN224"/>
    <mergeCell ref="BO223:BO224"/>
    <mergeCell ref="BP223:BP224"/>
    <mergeCell ref="BH213:BH214"/>
    <mergeCell ref="BI213:BI214"/>
    <mergeCell ref="BJ213:BJ214"/>
    <mergeCell ref="BM213:BM214"/>
    <mergeCell ref="BN213:BN214"/>
    <mergeCell ref="BO213:BO214"/>
    <mergeCell ref="BP213:BP214"/>
    <mergeCell ref="BH215:BH216"/>
    <mergeCell ref="BI215:BI216"/>
    <mergeCell ref="BJ215:BJ216"/>
    <mergeCell ref="BM215:BM216"/>
    <mergeCell ref="BN215:BN216"/>
    <mergeCell ref="BO215:BO216"/>
    <mergeCell ref="BP215:BP216"/>
    <mergeCell ref="BH217:BH218"/>
    <mergeCell ref="BI217:BI218"/>
    <mergeCell ref="BJ217:BJ218"/>
    <mergeCell ref="BM217:BM218"/>
    <mergeCell ref="BN217:BN218"/>
    <mergeCell ref="BO217:BO218"/>
    <mergeCell ref="BP217:BP218"/>
    <mergeCell ref="BM219:BM220"/>
    <mergeCell ref="BN219:BN220"/>
    <mergeCell ref="BO219:BO220"/>
    <mergeCell ref="BP219:BP220"/>
    <mergeCell ref="V107:V108"/>
    <mergeCell ref="T133:T134"/>
    <mergeCell ref="U133:U134"/>
    <mergeCell ref="V133:V134"/>
    <mergeCell ref="I133:I134"/>
    <mergeCell ref="BH221:BH222"/>
    <mergeCell ref="BI221:BI222"/>
    <mergeCell ref="BJ221:BJ222"/>
    <mergeCell ref="BM221:BM222"/>
    <mergeCell ref="BN221:BN222"/>
    <mergeCell ref="BO221:BO222"/>
    <mergeCell ref="BP221:BP222"/>
    <mergeCell ref="BP205:BP206"/>
    <mergeCell ref="BH211:BH212"/>
    <mergeCell ref="BI211:BI212"/>
    <mergeCell ref="BJ211:BJ212"/>
    <mergeCell ref="BM211:BM212"/>
    <mergeCell ref="BN211:BN212"/>
    <mergeCell ref="BO211:BO212"/>
    <mergeCell ref="BP211:BP212"/>
    <mergeCell ref="BH209:BH210"/>
    <mergeCell ref="BI209:BI210"/>
    <mergeCell ref="BJ209:BJ210"/>
    <mergeCell ref="BM209:BM210"/>
    <mergeCell ref="BN209:BN210"/>
    <mergeCell ref="BO209:BO210"/>
    <mergeCell ref="BP209:BP210"/>
    <mergeCell ref="BM133:BM134"/>
    <mergeCell ref="BN133:BN134"/>
    <mergeCell ref="BO133:BO134"/>
    <mergeCell ref="BP133:BP134"/>
    <mergeCell ref="BH129:BH130"/>
    <mergeCell ref="L139:L140"/>
    <mergeCell ref="Q139:Q140"/>
    <mergeCell ref="L141:L142"/>
    <mergeCell ref="Q141:Q142"/>
    <mergeCell ref="R141:R142"/>
    <mergeCell ref="I107:I108"/>
    <mergeCell ref="J107:J108"/>
    <mergeCell ref="K107:K108"/>
    <mergeCell ref="L107:L108"/>
    <mergeCell ref="Q107:Q108"/>
    <mergeCell ref="R107:R108"/>
    <mergeCell ref="S107:S108"/>
    <mergeCell ref="BH219:BH220"/>
    <mergeCell ref="BI219:BI220"/>
    <mergeCell ref="BJ219:BJ220"/>
    <mergeCell ref="BH131:BH132"/>
    <mergeCell ref="BH133:BH134"/>
    <mergeCell ref="BI133:BI134"/>
    <mergeCell ref="BJ133:BJ134"/>
    <mergeCell ref="BH203:BH204"/>
    <mergeCell ref="BI203:BI204"/>
    <mergeCell ref="BJ203:BJ204"/>
    <mergeCell ref="BG105:BG122"/>
    <mergeCell ref="BF123:BF148"/>
    <mergeCell ref="BG123:BG148"/>
    <mergeCell ref="BF149:BF182"/>
    <mergeCell ref="BH187:BH188"/>
    <mergeCell ref="BI187:BI188"/>
    <mergeCell ref="BJ187:BJ188"/>
    <mergeCell ref="BH181:BH182"/>
    <mergeCell ref="T107:T108"/>
    <mergeCell ref="U107:U108"/>
    <mergeCell ref="T135:T136"/>
    <mergeCell ref="U135:U136"/>
    <mergeCell ref="V135:V136"/>
    <mergeCell ref="I135:I136"/>
    <mergeCell ref="J135:J136"/>
    <mergeCell ref="K135:K136"/>
    <mergeCell ref="L135:L136"/>
    <mergeCell ref="Q135:Q136"/>
    <mergeCell ref="R135:R136"/>
    <mergeCell ref="S135:S136"/>
    <mergeCell ref="T137:T138"/>
    <mergeCell ref="U137:U138"/>
    <mergeCell ref="V137:V138"/>
    <mergeCell ref="I137:I138"/>
    <mergeCell ref="Q133:Q134"/>
    <mergeCell ref="R133:R134"/>
    <mergeCell ref="S133:S134"/>
    <mergeCell ref="Q137:Q138"/>
    <mergeCell ref="R137:R138"/>
    <mergeCell ref="S137:S138"/>
    <mergeCell ref="L137:L138"/>
    <mergeCell ref="T139:T140"/>
    <mergeCell ref="U139:U140"/>
    <mergeCell ref="V139:V140"/>
    <mergeCell ref="I139:I140"/>
    <mergeCell ref="J139:J140"/>
    <mergeCell ref="K139:K140"/>
    <mergeCell ref="K141:K142"/>
    <mergeCell ref="T103:T104"/>
    <mergeCell ref="U103:U104"/>
    <mergeCell ref="V103:V104"/>
    <mergeCell ref="I103:I104"/>
    <mergeCell ref="J103:J104"/>
    <mergeCell ref="K103:K104"/>
    <mergeCell ref="L103:L104"/>
    <mergeCell ref="T105:T106"/>
    <mergeCell ref="U105:U106"/>
    <mergeCell ref="V105:V106"/>
    <mergeCell ref="I105:I106"/>
    <mergeCell ref="J105:J106"/>
    <mergeCell ref="K105:K106"/>
    <mergeCell ref="L105:L106"/>
    <mergeCell ref="Q105:Q106"/>
    <mergeCell ref="R105:R106"/>
    <mergeCell ref="S105:S106"/>
    <mergeCell ref="Q103:Q104"/>
    <mergeCell ref="R103:R104"/>
    <mergeCell ref="S103:S104"/>
    <mergeCell ref="K133:K134"/>
    <mergeCell ref="L133:L134"/>
    <mergeCell ref="S141:S142"/>
    <mergeCell ref="J137:J138"/>
    <mergeCell ref="K137:K138"/>
    <mergeCell ref="T143:T144"/>
    <mergeCell ref="U143:U144"/>
    <mergeCell ref="V143:V144"/>
    <mergeCell ref="I143:I144"/>
    <mergeCell ref="J143:J144"/>
    <mergeCell ref="K143:K144"/>
    <mergeCell ref="L143:L144"/>
    <mergeCell ref="Q143:Q144"/>
    <mergeCell ref="R143:R144"/>
    <mergeCell ref="S143:S144"/>
    <mergeCell ref="T145:T146"/>
    <mergeCell ref="U145:U146"/>
    <mergeCell ref="V145:V146"/>
    <mergeCell ref="I145:I146"/>
    <mergeCell ref="J145:J146"/>
    <mergeCell ref="K145:K146"/>
    <mergeCell ref="L145:L146"/>
    <mergeCell ref="Q145:Q146"/>
    <mergeCell ref="R145:R146"/>
    <mergeCell ref="S145:S146"/>
    <mergeCell ref="BT37:BT38"/>
    <mergeCell ref="BU37:BU38"/>
    <mergeCell ref="BV37:BV38"/>
    <mergeCell ref="BW37:BW38"/>
    <mergeCell ref="BT39:BT40"/>
    <mergeCell ref="BU39:BU40"/>
    <mergeCell ref="BV39:BV40"/>
    <mergeCell ref="BW39:BW40"/>
    <mergeCell ref="BR41:BR42"/>
    <mergeCell ref="BS41:BS42"/>
    <mergeCell ref="BQ43:BQ44"/>
    <mergeCell ref="BT41:BT42"/>
    <mergeCell ref="BU41:BU42"/>
    <mergeCell ref="BV41:BV42"/>
    <mergeCell ref="BW41:BW42"/>
    <mergeCell ref="BS71:BS72"/>
    <mergeCell ref="BT71:BT72"/>
    <mergeCell ref="BQ69:BQ70"/>
    <mergeCell ref="BR69:BR70"/>
    <mergeCell ref="BS69:BS70"/>
    <mergeCell ref="BT69:BT70"/>
    <mergeCell ref="BU69:BU70"/>
    <mergeCell ref="BR71:BR72"/>
    <mergeCell ref="BQ71:BQ72"/>
    <mergeCell ref="BW69:BW70"/>
    <mergeCell ref="BW43:BW44"/>
    <mergeCell ref="BW49:BW50"/>
    <mergeCell ref="BV51:BV52"/>
    <mergeCell ref="BW51:BW52"/>
    <mergeCell ref="BR45:BR46"/>
    <mergeCell ref="BS45:BS46"/>
    <mergeCell ref="BT45:BT46"/>
    <mergeCell ref="BU71:BU72"/>
    <mergeCell ref="BV141:BV142"/>
    <mergeCell ref="BW141:BW142"/>
    <mergeCell ref="BV143:BV144"/>
    <mergeCell ref="BW143:BW144"/>
    <mergeCell ref="BV145:BV146"/>
    <mergeCell ref="BW145:BW146"/>
    <mergeCell ref="BQ99:BQ100"/>
    <mergeCell ref="BQ101:BQ102"/>
    <mergeCell ref="BR101:BR102"/>
    <mergeCell ref="BS101:BS102"/>
    <mergeCell ref="BT101:BT102"/>
    <mergeCell ref="BU101:BU102"/>
    <mergeCell ref="BT109:BT110"/>
    <mergeCell ref="BU109:BU110"/>
    <mergeCell ref="BT111:BT112"/>
    <mergeCell ref="BU111:BU112"/>
    <mergeCell ref="BT113:BT114"/>
    <mergeCell ref="BU113:BU114"/>
    <mergeCell ref="BR109:BR110"/>
    <mergeCell ref="BV79:BV80"/>
    <mergeCell ref="BW79:BW80"/>
    <mergeCell ref="BV73:BV74"/>
    <mergeCell ref="BW73:BW74"/>
    <mergeCell ref="BQ79:BQ80"/>
    <mergeCell ref="BR79:BR80"/>
    <mergeCell ref="BV77:BV78"/>
    <mergeCell ref="BW77:BW78"/>
    <mergeCell ref="BV75:BV76"/>
    <mergeCell ref="BW75:BW76"/>
    <mergeCell ref="BQ77:BQ78"/>
    <mergeCell ref="BR77:BR78"/>
    <mergeCell ref="BV81:BV82"/>
    <mergeCell ref="BQ81:BQ82"/>
    <mergeCell ref="BR81:BR82"/>
    <mergeCell ref="BS81:BS82"/>
    <mergeCell ref="BT97:BT98"/>
    <mergeCell ref="BU97:BU98"/>
    <mergeCell ref="BQ97:BQ98"/>
    <mergeCell ref="BQ73:BQ74"/>
    <mergeCell ref="BR73:BR74"/>
    <mergeCell ref="BS73:BS74"/>
    <mergeCell ref="BT73:BT74"/>
    <mergeCell ref="BU73:BU74"/>
    <mergeCell ref="BQ75:BQ76"/>
    <mergeCell ref="BS77:BS78"/>
    <mergeCell ref="BT77:BT78"/>
    <mergeCell ref="BU77:BU78"/>
    <mergeCell ref="BR83:BR84"/>
    <mergeCell ref="BS83:BS84"/>
    <mergeCell ref="BT83:BT84"/>
    <mergeCell ref="BU83:BU84"/>
    <mergeCell ref="BQ85:BQ86"/>
    <mergeCell ref="BR85:BR86"/>
    <mergeCell ref="BU85:BU86"/>
    <mergeCell ref="BR75:BR76"/>
    <mergeCell ref="BS75:BS76"/>
    <mergeCell ref="BT75:BT76"/>
    <mergeCell ref="BU75:BU76"/>
    <mergeCell ref="BS79:BS80"/>
    <mergeCell ref="BT79:BT80"/>
    <mergeCell ref="BT91:BT92"/>
    <mergeCell ref="BT171:BT172"/>
    <mergeCell ref="BU171:BU172"/>
    <mergeCell ref="BV139:BV140"/>
    <mergeCell ref="BW139:BW140"/>
    <mergeCell ref="BT169:BT170"/>
    <mergeCell ref="BU169:BU170"/>
    <mergeCell ref="BV169:BV170"/>
    <mergeCell ref="BW169:BW170"/>
    <mergeCell ref="BT141:BT142"/>
    <mergeCell ref="BV177:BV178"/>
    <mergeCell ref="BW177:BW178"/>
    <mergeCell ref="BW179:BW180"/>
    <mergeCell ref="BU141:BU142"/>
    <mergeCell ref="BU79:BU80"/>
    <mergeCell ref="BS85:BS86"/>
    <mergeCell ref="BT85:BT86"/>
    <mergeCell ref="BQ83:BQ84"/>
    <mergeCell ref="BV147:BV148"/>
    <mergeCell ref="BW147:BW148"/>
    <mergeCell ref="BV149:BV150"/>
    <mergeCell ref="BW149:BW150"/>
    <mergeCell ref="BV151:BV152"/>
    <mergeCell ref="BW151:BW152"/>
    <mergeCell ref="BW155:BW156"/>
    <mergeCell ref="BW157:BW158"/>
    <mergeCell ref="BW159:BW160"/>
    <mergeCell ref="BW161:BW162"/>
    <mergeCell ref="BW163:BW164"/>
    <mergeCell ref="BW165:BW166"/>
    <mergeCell ref="BV167:BV168"/>
    <mergeCell ref="BQ141:BQ142"/>
    <mergeCell ref="BR141:BR142"/>
    <mergeCell ref="BQ171:BQ172"/>
    <mergeCell ref="BS175:BS176"/>
    <mergeCell ref="BT175:BT176"/>
    <mergeCell ref="BQ173:BQ174"/>
    <mergeCell ref="BR173:BR174"/>
    <mergeCell ref="BS173:BS174"/>
    <mergeCell ref="BT173:BT174"/>
    <mergeCell ref="BU173:BU174"/>
    <mergeCell ref="BR175:BR176"/>
    <mergeCell ref="BU175:BU176"/>
    <mergeCell ref="BQ175:BQ176"/>
    <mergeCell ref="BT153:BT154"/>
    <mergeCell ref="BU153:BU154"/>
    <mergeCell ref="BV153:BV154"/>
    <mergeCell ref="BQ149:BQ150"/>
    <mergeCell ref="BR149:BR150"/>
    <mergeCell ref="BS149:BS150"/>
    <mergeCell ref="BT149:BT150"/>
    <mergeCell ref="BU149:BU150"/>
    <mergeCell ref="BQ153:BQ154"/>
    <mergeCell ref="BU155:BU156"/>
    <mergeCell ref="BR157:BR158"/>
    <mergeCell ref="BU157:BU158"/>
    <mergeCell ref="BT161:BT162"/>
    <mergeCell ref="BU161:BU162"/>
    <mergeCell ref="BT163:BT164"/>
    <mergeCell ref="BU163:BU164"/>
    <mergeCell ref="BT165:BT166"/>
    <mergeCell ref="BU165:BU166"/>
    <mergeCell ref="BQ157:BQ158"/>
    <mergeCell ref="BQ159:BQ160"/>
    <mergeCell ref="BR159:BR160"/>
    <mergeCell ref="BU181:BU182"/>
    <mergeCell ref="BV181:BV182"/>
    <mergeCell ref="BW181:BW182"/>
    <mergeCell ref="BV183:BV184"/>
    <mergeCell ref="BW183:BW184"/>
    <mergeCell ref="BV201:BV202"/>
    <mergeCell ref="BW201:BW202"/>
    <mergeCell ref="BR197:BR198"/>
    <mergeCell ref="BS197:BS198"/>
    <mergeCell ref="BV197:BV198"/>
    <mergeCell ref="BW197:BW198"/>
    <mergeCell ref="BV189:BV190"/>
    <mergeCell ref="BV191:BV192"/>
    <mergeCell ref="BV185:BV186"/>
    <mergeCell ref="BV187:BV188"/>
    <mergeCell ref="BS193:BS194"/>
    <mergeCell ref="BT193:BT194"/>
    <mergeCell ref="BU193:BU194"/>
    <mergeCell ref="BV193:BV194"/>
    <mergeCell ref="BR187:BR188"/>
    <mergeCell ref="BS187:BS188"/>
    <mergeCell ref="BW185:BW186"/>
    <mergeCell ref="BW187:BW188"/>
    <mergeCell ref="BW189:BW190"/>
    <mergeCell ref="BR191:BR192"/>
    <mergeCell ref="BS191:BS192"/>
    <mergeCell ref="BT201:BT202"/>
    <mergeCell ref="BU201:BU202"/>
    <mergeCell ref="BW191:BW192"/>
    <mergeCell ref="BQ177:BQ178"/>
    <mergeCell ref="BQ179:BQ180"/>
    <mergeCell ref="BR179:BR180"/>
    <mergeCell ref="BS179:BS180"/>
    <mergeCell ref="BT179:BT180"/>
    <mergeCell ref="BU179:BU180"/>
    <mergeCell ref="BQ181:BQ182"/>
    <mergeCell ref="BR181:BR182"/>
    <mergeCell ref="BS181:BS182"/>
    <mergeCell ref="BQ183:BQ184"/>
    <mergeCell ref="BR183:BR184"/>
    <mergeCell ref="BS183:BS184"/>
    <mergeCell ref="BT183:BT184"/>
    <mergeCell ref="BU183:BU184"/>
    <mergeCell ref="BT187:BT188"/>
    <mergeCell ref="BU187:BU188"/>
    <mergeCell ref="BT189:BT190"/>
    <mergeCell ref="BU189:BU190"/>
    <mergeCell ref="BQ185:BQ186"/>
    <mergeCell ref="BR185:BR186"/>
    <mergeCell ref="BS185:BS186"/>
    <mergeCell ref="BT185:BT186"/>
    <mergeCell ref="BU185:BU186"/>
    <mergeCell ref="BQ187:BQ188"/>
    <mergeCell ref="BR177:BR178"/>
    <mergeCell ref="BS177:BS178"/>
    <mergeCell ref="BT177:BT178"/>
    <mergeCell ref="BU177:BU178"/>
    <mergeCell ref="BQ189:BQ190"/>
    <mergeCell ref="BR189:BR190"/>
    <mergeCell ref="BS189:BS190"/>
    <mergeCell ref="BT181:BT182"/>
    <mergeCell ref="BQ215:BQ216"/>
    <mergeCell ref="BQ217:BQ218"/>
    <mergeCell ref="BR217:BR218"/>
    <mergeCell ref="BS217:BS218"/>
    <mergeCell ref="BT217:BT218"/>
    <mergeCell ref="BU217:BU218"/>
    <mergeCell ref="BV217:BV218"/>
    <mergeCell ref="BV209:BV210"/>
    <mergeCell ref="BR203:BR204"/>
    <mergeCell ref="BS203:BS204"/>
    <mergeCell ref="BQ205:BQ206"/>
    <mergeCell ref="BR205:BR206"/>
    <mergeCell ref="BS205:BS206"/>
    <mergeCell ref="BR207:BR208"/>
    <mergeCell ref="BS207:BS208"/>
    <mergeCell ref="BQ211:BQ212"/>
    <mergeCell ref="BQ213:BQ214"/>
    <mergeCell ref="BQ209:BQ210"/>
    <mergeCell ref="BR209:BR210"/>
    <mergeCell ref="BS209:BS210"/>
    <mergeCell ref="BT209:BT210"/>
    <mergeCell ref="BU209:BU210"/>
    <mergeCell ref="BR213:BR214"/>
    <mergeCell ref="BS213:BS214"/>
    <mergeCell ref="BR215:BR216"/>
    <mergeCell ref="BS215:BS216"/>
    <mergeCell ref="BT215:BT216"/>
    <mergeCell ref="BU215:BU216"/>
    <mergeCell ref="BV213:BV214"/>
    <mergeCell ref="BT213:BT214"/>
    <mergeCell ref="BU213:BU214"/>
    <mergeCell ref="BQ201:BQ202"/>
    <mergeCell ref="BR201:BR202"/>
    <mergeCell ref="BS201:BS202"/>
    <mergeCell ref="BT191:BT192"/>
    <mergeCell ref="BU191:BU192"/>
    <mergeCell ref="BQ191:BQ192"/>
    <mergeCell ref="BQ193:BQ194"/>
    <mergeCell ref="BR193:BR194"/>
    <mergeCell ref="BT203:BT204"/>
    <mergeCell ref="BU203:BU204"/>
    <mergeCell ref="BT205:BT206"/>
    <mergeCell ref="BU205:BU206"/>
    <mergeCell ref="BV205:BV206"/>
    <mergeCell ref="BT207:BT208"/>
    <mergeCell ref="BU207:BU208"/>
    <mergeCell ref="BV207:BV208"/>
    <mergeCell ref="BQ199:BQ200"/>
    <mergeCell ref="BR199:BR200"/>
    <mergeCell ref="BS199:BS200"/>
    <mergeCell ref="BT199:BT200"/>
    <mergeCell ref="BU199:BU200"/>
    <mergeCell ref="BV199:BV200"/>
    <mergeCell ref="BQ203:BQ204"/>
    <mergeCell ref="BV203:BV204"/>
    <mergeCell ref="BQ207:BQ208"/>
    <mergeCell ref="BU35:BU36"/>
    <mergeCell ref="BV35:BV36"/>
    <mergeCell ref="BW35:BW36"/>
    <mergeCell ref="BT43:BT44"/>
    <mergeCell ref="BU43:BU44"/>
    <mergeCell ref="BR9:BR10"/>
    <mergeCell ref="CY9:CY44"/>
    <mergeCell ref="BR11:BR12"/>
    <mergeCell ref="BS11:BS12"/>
    <mergeCell ref="BT11:BT12"/>
    <mergeCell ref="BW11:BW12"/>
    <mergeCell ref="BW15:BW16"/>
    <mergeCell ref="BV71:BV72"/>
    <mergeCell ref="BW71:BW72"/>
    <mergeCell ref="BR43:BR44"/>
    <mergeCell ref="BS43:BS44"/>
    <mergeCell ref="BQ67:BQ68"/>
    <mergeCell ref="BR67:BR68"/>
    <mergeCell ref="BS67:BS68"/>
    <mergeCell ref="BT67:BT68"/>
    <mergeCell ref="BU67:BU68"/>
    <mergeCell ref="BV67:BV68"/>
    <mergeCell ref="BV43:BV44"/>
    <mergeCell ref="BR47:BR48"/>
    <mergeCell ref="BS47:BS48"/>
    <mergeCell ref="BR49:BR50"/>
    <mergeCell ref="BS49:BS50"/>
    <mergeCell ref="BR51:BR52"/>
    <mergeCell ref="BS51:BS52"/>
    <mergeCell ref="BT47:BT48"/>
    <mergeCell ref="BQ39:BQ40"/>
    <mergeCell ref="BR39:BR40"/>
    <mergeCell ref="BV69:BV70"/>
    <mergeCell ref="BV83:BV84"/>
    <mergeCell ref="BV111:BV112"/>
    <mergeCell ref="CY177:CY200"/>
    <mergeCell ref="CY201:CY218"/>
    <mergeCell ref="BW93:BW94"/>
    <mergeCell ref="BW153:BW154"/>
    <mergeCell ref="BW89:BW90"/>
    <mergeCell ref="BW219:BW220"/>
    <mergeCell ref="BW83:BW84"/>
    <mergeCell ref="BW85:BW86"/>
    <mergeCell ref="BW87:BW88"/>
    <mergeCell ref="BW111:BW112"/>
    <mergeCell ref="BW113:BW114"/>
    <mergeCell ref="BW115:BW116"/>
    <mergeCell ref="BW119:BW120"/>
    <mergeCell ref="BW121:BW122"/>
    <mergeCell ref="BW95:BW96"/>
    <mergeCell ref="BW91:BW92"/>
    <mergeCell ref="BW167:BW168"/>
    <mergeCell ref="BW171:BW172"/>
    <mergeCell ref="BW173:BW174"/>
    <mergeCell ref="BW175:BW176"/>
    <mergeCell ref="BV113:BV114"/>
    <mergeCell ref="BV115:BV116"/>
    <mergeCell ref="BV121:BV122"/>
    <mergeCell ref="CY81:CY116"/>
    <mergeCell ref="CY117:CY152"/>
    <mergeCell ref="CY153:CY176"/>
    <mergeCell ref="BW199:BW200"/>
    <mergeCell ref="BW193:BW194"/>
    <mergeCell ref="BW195:BW196"/>
    <mergeCell ref="BW81:BW82"/>
    <mergeCell ref="BV171:BV172"/>
    <mergeCell ref="BV173:BV174"/>
    <mergeCell ref="BV175:BV176"/>
    <mergeCell ref="BV179:BV180"/>
    <mergeCell ref="BV155:BV156"/>
    <mergeCell ref="BV157:BV158"/>
    <mergeCell ref="BV159:BV160"/>
    <mergeCell ref="BV161:BV162"/>
    <mergeCell ref="BV163:BV164"/>
    <mergeCell ref="BV165:BV166"/>
    <mergeCell ref="BQ109:BQ110"/>
    <mergeCell ref="BQ113:BQ114"/>
    <mergeCell ref="BQ115:BQ116"/>
    <mergeCell ref="BR115:BR116"/>
    <mergeCell ref="BS115:BS116"/>
    <mergeCell ref="BU89:BU90"/>
    <mergeCell ref="BR99:BR100"/>
    <mergeCell ref="BU99:BU100"/>
    <mergeCell ref="BS105:BS106"/>
    <mergeCell ref="BT105:BT106"/>
    <mergeCell ref="BU87:BU88"/>
    <mergeCell ref="BV87:BV88"/>
    <mergeCell ref="BR171:BR172"/>
    <mergeCell ref="BS171:BS172"/>
    <mergeCell ref="BV85:BV86"/>
    <mergeCell ref="BQ87:BQ88"/>
    <mergeCell ref="BR87:BR88"/>
    <mergeCell ref="BS87:BS88"/>
    <mergeCell ref="BT87:BT88"/>
    <mergeCell ref="BR91:BR92"/>
    <mergeCell ref="BS91:BS92"/>
    <mergeCell ref="BW97:BW98"/>
    <mergeCell ref="BV99:BV100"/>
    <mergeCell ref="BW99:BW100"/>
    <mergeCell ref="BV101:BV102"/>
    <mergeCell ref="BW101:BW102"/>
    <mergeCell ref="BV103:BV104"/>
    <mergeCell ref="BW103:BW104"/>
    <mergeCell ref="BV105:BV106"/>
    <mergeCell ref="BW105:BW106"/>
    <mergeCell ref="BW129:BW130"/>
    <mergeCell ref="BV131:BV132"/>
    <mergeCell ref="BW131:BW132"/>
    <mergeCell ref="BV133:BV134"/>
    <mergeCell ref="BW133:BW134"/>
    <mergeCell ref="BV135:BV136"/>
    <mergeCell ref="BW135:BW136"/>
    <mergeCell ref="BV137:BV138"/>
    <mergeCell ref="BW137:BW138"/>
    <mergeCell ref="BQ219:BQ220"/>
    <mergeCell ref="BR219:BR220"/>
    <mergeCell ref="BS219:BS220"/>
    <mergeCell ref="BT219:BT220"/>
    <mergeCell ref="BU219:BU220"/>
    <mergeCell ref="BV219:BV220"/>
    <mergeCell ref="BT197:BT198"/>
    <mergeCell ref="BU197:BU198"/>
    <mergeCell ref="BQ195:BQ196"/>
    <mergeCell ref="BR195:BR196"/>
    <mergeCell ref="BS195:BS196"/>
    <mergeCell ref="BT195:BT196"/>
    <mergeCell ref="BU195:BU196"/>
    <mergeCell ref="BV195:BV196"/>
    <mergeCell ref="BQ197:BQ198"/>
    <mergeCell ref="BV95:BV96"/>
    <mergeCell ref="BU91:BU92"/>
    <mergeCell ref="BV91:BV92"/>
    <mergeCell ref="BQ117:BQ118"/>
    <mergeCell ref="BR117:BR118"/>
    <mergeCell ref="BS117:BS118"/>
    <mergeCell ref="BR97:BR98"/>
    <mergeCell ref="BS97:BS98"/>
    <mergeCell ref="BT93:BT94"/>
    <mergeCell ref="BU93:BU94"/>
    <mergeCell ref="BV93:BV94"/>
    <mergeCell ref="BQ93:BQ94"/>
    <mergeCell ref="BQ95:BQ96"/>
    <mergeCell ref="BQ127:BQ128"/>
    <mergeCell ref="BR127:BR128"/>
    <mergeCell ref="BS127:BS128"/>
    <mergeCell ref="BT127:BT128"/>
    <mergeCell ref="BU237:BU238"/>
    <mergeCell ref="BT239:BT240"/>
    <mergeCell ref="BU239:BU240"/>
    <mergeCell ref="BW117:BW118"/>
    <mergeCell ref="BS107:BS108"/>
    <mergeCell ref="BT107:BT108"/>
    <mergeCell ref="BU107:BU108"/>
    <mergeCell ref="BR93:BR94"/>
    <mergeCell ref="BS93:BS94"/>
    <mergeCell ref="BT95:BT96"/>
    <mergeCell ref="BU95:BU96"/>
    <mergeCell ref="BR95:BR96"/>
    <mergeCell ref="BS95:BS96"/>
    <mergeCell ref="BS99:BS100"/>
    <mergeCell ref="BT99:BT100"/>
    <mergeCell ref="BT115:BT116"/>
    <mergeCell ref="BU115:BU116"/>
    <mergeCell ref="BV107:BV108"/>
    <mergeCell ref="BR227:BR228"/>
    <mergeCell ref="BS145:BS146"/>
    <mergeCell ref="BR147:BR148"/>
    <mergeCell ref="BS147:BS148"/>
    <mergeCell ref="BR153:BR154"/>
    <mergeCell ref="BS153:BS154"/>
    <mergeCell ref="BR169:BR170"/>
    <mergeCell ref="BS169:BS170"/>
    <mergeCell ref="BW233:BW234"/>
    <mergeCell ref="BW235:BW236"/>
    <mergeCell ref="BW239:BW240"/>
    <mergeCell ref="BW213:BW214"/>
    <mergeCell ref="BW215:BW216"/>
    <mergeCell ref="BW217:BW218"/>
    <mergeCell ref="BT257:BT258"/>
    <mergeCell ref="BU257:BU258"/>
    <mergeCell ref="BV237:BV238"/>
    <mergeCell ref="BW237:BW238"/>
    <mergeCell ref="BV239:BV240"/>
    <mergeCell ref="BV257:BV258"/>
    <mergeCell ref="BR211:BR212"/>
    <mergeCell ref="BS211:BS212"/>
    <mergeCell ref="BR221:BR222"/>
    <mergeCell ref="BS221:BS222"/>
    <mergeCell ref="BT211:BT212"/>
    <mergeCell ref="BU211:BU212"/>
    <mergeCell ref="BV211:BV212"/>
    <mergeCell ref="BW203:BW204"/>
    <mergeCell ref="BW205:BW206"/>
    <mergeCell ref="BW207:BW208"/>
    <mergeCell ref="BW209:BW210"/>
    <mergeCell ref="BS227:BS228"/>
    <mergeCell ref="BW211:BW212"/>
    <mergeCell ref="BW229:BW230"/>
    <mergeCell ref="BW231:BW232"/>
    <mergeCell ref="BV215:BV216"/>
    <mergeCell ref="BU241:BU242"/>
    <mergeCell ref="BU243:BU244"/>
    <mergeCell ref="BU245:BU246"/>
    <mergeCell ref="BU247:BU248"/>
    <mergeCell ref="BU249:BU250"/>
    <mergeCell ref="BU251:BU252"/>
    <mergeCell ref="BU253:BU254"/>
    <mergeCell ref="BU255:BU256"/>
    <mergeCell ref="BV241:BV242"/>
    <mergeCell ref="BT237:BT238"/>
    <mergeCell ref="BT221:BT222"/>
    <mergeCell ref="BU221:BU222"/>
    <mergeCell ref="BV221:BV222"/>
    <mergeCell ref="BQ221:BQ222"/>
    <mergeCell ref="BQ223:BQ224"/>
    <mergeCell ref="BR223:BR224"/>
    <mergeCell ref="BS223:BS224"/>
    <mergeCell ref="BT223:BT224"/>
    <mergeCell ref="BU223:BU224"/>
    <mergeCell ref="BV223:BV224"/>
    <mergeCell ref="BT227:BT228"/>
    <mergeCell ref="BU227:BU228"/>
    <mergeCell ref="BT229:BT230"/>
    <mergeCell ref="BU229:BU230"/>
    <mergeCell ref="BV229:BV230"/>
    <mergeCell ref="BT231:BT232"/>
    <mergeCell ref="BU231:BU232"/>
    <mergeCell ref="BV231:BV232"/>
    <mergeCell ref="BQ225:BQ226"/>
    <mergeCell ref="BR225:BR226"/>
    <mergeCell ref="BS225:BS226"/>
    <mergeCell ref="BT225:BT226"/>
    <mergeCell ref="BU225:BU226"/>
    <mergeCell ref="BV225:BV226"/>
    <mergeCell ref="BQ231:BQ232"/>
    <mergeCell ref="BQ227:BQ228"/>
    <mergeCell ref="BQ235:BQ236"/>
    <mergeCell ref="BR235:BR236"/>
    <mergeCell ref="BS235:BS236"/>
    <mergeCell ref="BT235:BT236"/>
    <mergeCell ref="BU235:BU236"/>
    <mergeCell ref="BV235:BV236"/>
    <mergeCell ref="BQ237:BQ238"/>
    <mergeCell ref="BQ257:BQ258"/>
    <mergeCell ref="BQ259:BQ260"/>
    <mergeCell ref="BR259:BR260"/>
    <mergeCell ref="BS259:BS260"/>
    <mergeCell ref="BT259:BT260"/>
    <mergeCell ref="BU259:BU260"/>
    <mergeCell ref="BV259:BV260"/>
    <mergeCell ref="BR237:BR238"/>
    <mergeCell ref="BS237:BS238"/>
    <mergeCell ref="BQ239:BQ240"/>
    <mergeCell ref="BR239:BR240"/>
    <mergeCell ref="BS239:BS240"/>
    <mergeCell ref="BR257:BR258"/>
    <mergeCell ref="BS257:BS258"/>
    <mergeCell ref="BQ241:BQ242"/>
    <mergeCell ref="BQ243:BQ244"/>
    <mergeCell ref="BQ245:BQ246"/>
    <mergeCell ref="BQ247:BQ248"/>
    <mergeCell ref="BQ249:BQ250"/>
    <mergeCell ref="BQ251:BQ252"/>
    <mergeCell ref="BQ253:BQ254"/>
    <mergeCell ref="BQ255:BQ256"/>
    <mergeCell ref="BR241:BR242"/>
    <mergeCell ref="BS241:BS242"/>
    <mergeCell ref="BT241:BT242"/>
    <mergeCell ref="BQ233:BQ234"/>
    <mergeCell ref="BR233:BR234"/>
    <mergeCell ref="BS233:BS234"/>
    <mergeCell ref="BT233:BT234"/>
    <mergeCell ref="BU233:BU234"/>
    <mergeCell ref="BV233:BV234"/>
    <mergeCell ref="BV243:BV244"/>
    <mergeCell ref="BQ229:BQ230"/>
    <mergeCell ref="BR229:BR230"/>
    <mergeCell ref="BS229:BS230"/>
    <mergeCell ref="BR231:BR232"/>
    <mergeCell ref="BS231:BS232"/>
    <mergeCell ref="BV129:BV130"/>
    <mergeCell ref="BS109:BS110"/>
    <mergeCell ref="BQ111:BQ112"/>
    <mergeCell ref="BR111:BR112"/>
    <mergeCell ref="BS111:BS112"/>
    <mergeCell ref="BR113:BR114"/>
    <mergeCell ref="BS113:BS114"/>
    <mergeCell ref="BV119:BV120"/>
    <mergeCell ref="BV117:BV118"/>
    <mergeCell ref="BU127:BU128"/>
    <mergeCell ref="BT143:BT144"/>
    <mergeCell ref="BU143:BU144"/>
    <mergeCell ref="BT145:BT146"/>
    <mergeCell ref="BU145:BU146"/>
    <mergeCell ref="BT147:BT148"/>
    <mergeCell ref="BU147:BU148"/>
    <mergeCell ref="BR143:BR144"/>
    <mergeCell ref="BS143:BS144"/>
    <mergeCell ref="BQ145:BQ146"/>
    <mergeCell ref="BR145:BR146"/>
    <mergeCell ref="BQ103:BQ104"/>
    <mergeCell ref="BR103:BR104"/>
    <mergeCell ref="BS103:BS104"/>
    <mergeCell ref="BT103:BT104"/>
    <mergeCell ref="BU103:BU104"/>
    <mergeCell ref="BR105:BR106"/>
    <mergeCell ref="BU105:BU106"/>
    <mergeCell ref="BQ105:BQ106"/>
    <mergeCell ref="BQ107:BQ108"/>
    <mergeCell ref="BR107:BR108"/>
    <mergeCell ref="BO73:BO74"/>
    <mergeCell ref="BP73:BP74"/>
    <mergeCell ref="BP75:BP76"/>
    <mergeCell ref="BO79:BO80"/>
    <mergeCell ref="BP79:BP80"/>
    <mergeCell ref="BM75:BM76"/>
    <mergeCell ref="BM77:BM78"/>
    <mergeCell ref="BN77:BN78"/>
    <mergeCell ref="BO77:BO78"/>
    <mergeCell ref="BP77:BP78"/>
    <mergeCell ref="BM79:BM80"/>
    <mergeCell ref="BN79:BN80"/>
    <mergeCell ref="BS89:BS90"/>
    <mergeCell ref="BT89:BT90"/>
    <mergeCell ref="BR89:BR90"/>
    <mergeCell ref="BT81:BT82"/>
    <mergeCell ref="BU81:BU82"/>
    <mergeCell ref="BH75:BH76"/>
    <mergeCell ref="BI75:BI76"/>
    <mergeCell ref="BH77:BH78"/>
    <mergeCell ref="BI77:BI78"/>
    <mergeCell ref="BJ77:BJ78"/>
    <mergeCell ref="BI79:BI80"/>
    <mergeCell ref="BJ79:BJ80"/>
    <mergeCell ref="BH73:BH74"/>
    <mergeCell ref="BI73:BI74"/>
    <mergeCell ref="BJ73:BJ74"/>
    <mergeCell ref="BI81:BI82"/>
    <mergeCell ref="BJ81:BJ82"/>
    <mergeCell ref="BM91:BM92"/>
    <mergeCell ref="BN91:BN92"/>
    <mergeCell ref="BO91:BO92"/>
    <mergeCell ref="BP91:BP92"/>
    <mergeCell ref="BQ91:BQ92"/>
    <mergeCell ref="BI83:BI84"/>
    <mergeCell ref="BJ83:BJ84"/>
    <mergeCell ref="BI85:BI86"/>
    <mergeCell ref="BJ85:BJ86"/>
    <mergeCell ref="BJ87:BJ88"/>
    <mergeCell ref="BI87:BI88"/>
    <mergeCell ref="BI89:BI90"/>
    <mergeCell ref="BJ89:BJ90"/>
    <mergeCell ref="BI91:BI92"/>
    <mergeCell ref="BJ91:BJ92"/>
    <mergeCell ref="BQ89:BQ90"/>
    <mergeCell ref="BN89:BN90"/>
    <mergeCell ref="BI95:BI96"/>
    <mergeCell ref="BJ95:BJ96"/>
    <mergeCell ref="BI97:BI98"/>
    <mergeCell ref="BJ97:BJ98"/>
    <mergeCell ref="BI99:BI100"/>
    <mergeCell ref="BJ99:BJ100"/>
    <mergeCell ref="BM99:BM100"/>
    <mergeCell ref="BM101:BM102"/>
    <mergeCell ref="BM103:BM104"/>
    <mergeCell ref="BM105:BM106"/>
    <mergeCell ref="BM107:BM108"/>
    <mergeCell ref="BM109:BM110"/>
    <mergeCell ref="BM111:BM112"/>
    <mergeCell ref="BM93:BM94"/>
    <mergeCell ref="BN93:BN94"/>
    <mergeCell ref="BO93:BO94"/>
    <mergeCell ref="BP93:BP94"/>
    <mergeCell ref="BI93:BI94"/>
    <mergeCell ref="BJ93:BJ94"/>
    <mergeCell ref="BM95:BM96"/>
    <mergeCell ref="BN95:BN96"/>
    <mergeCell ref="BO95:BO96"/>
    <mergeCell ref="BP95:BP96"/>
    <mergeCell ref="BJ107:BJ108"/>
    <mergeCell ref="BI109:BI110"/>
    <mergeCell ref="BJ109:BJ110"/>
    <mergeCell ref="BP105:BP106"/>
    <mergeCell ref="BO107:BO108"/>
    <mergeCell ref="BP107:BP108"/>
    <mergeCell ref="BN107:BN108"/>
    <mergeCell ref="BN109:BN110"/>
    <mergeCell ref="BO109:BO110"/>
    <mergeCell ref="BP25:BP26"/>
    <mergeCell ref="BM45:BM46"/>
    <mergeCell ref="BN45:BN46"/>
    <mergeCell ref="BO45:BO46"/>
    <mergeCell ref="BP45:BP46"/>
    <mergeCell ref="BH47:BH48"/>
    <mergeCell ref="BH61:BH62"/>
    <mergeCell ref="BH63:BH64"/>
    <mergeCell ref="BH65:BH66"/>
    <mergeCell ref="BQ45:BQ46"/>
    <mergeCell ref="BM113:BM114"/>
    <mergeCell ref="BI101:BI102"/>
    <mergeCell ref="BJ101:BJ102"/>
    <mergeCell ref="BN101:BN102"/>
    <mergeCell ref="BO101:BO102"/>
    <mergeCell ref="BP101:BP102"/>
    <mergeCell ref="BJ103:BJ104"/>
    <mergeCell ref="BP103:BP104"/>
    <mergeCell ref="BI111:BI112"/>
    <mergeCell ref="BJ111:BJ112"/>
    <mergeCell ref="BI113:BI114"/>
    <mergeCell ref="BJ113:BJ114"/>
    <mergeCell ref="BI103:BI104"/>
    <mergeCell ref="BI105:BI106"/>
    <mergeCell ref="BJ105:BJ106"/>
    <mergeCell ref="BI107:BI108"/>
    <mergeCell ref="BP47:BP48"/>
    <mergeCell ref="BQ47:BQ48"/>
    <mergeCell ref="BM47:BM48"/>
    <mergeCell ref="BJ59:BJ60"/>
    <mergeCell ref="BI61:BI62"/>
    <mergeCell ref="BJ61:BJ62"/>
    <mergeCell ref="BI67:BI68"/>
    <mergeCell ref="BJ67:BJ68"/>
    <mergeCell ref="BI69:BI70"/>
    <mergeCell ref="BJ69:BJ70"/>
    <mergeCell ref="BI71:BI72"/>
    <mergeCell ref="BR35:BR36"/>
    <mergeCell ref="BT35:BT36"/>
    <mergeCell ref="BI19:BI20"/>
    <mergeCell ref="BJ19:BJ20"/>
    <mergeCell ref="BM19:BM20"/>
    <mergeCell ref="BN19:BN20"/>
    <mergeCell ref="BO19:BO20"/>
    <mergeCell ref="BP19:BP20"/>
    <mergeCell ref="BQ19:BQ20"/>
    <mergeCell ref="BH27:BH28"/>
    <mergeCell ref="BI27:BI28"/>
    <mergeCell ref="BJ27:BJ28"/>
    <mergeCell ref="BM27:BM28"/>
    <mergeCell ref="BN27:BN28"/>
    <mergeCell ref="BO27:BO28"/>
    <mergeCell ref="BP27:BP28"/>
    <mergeCell ref="BQ27:BQ28"/>
    <mergeCell ref="BH19:BH20"/>
    <mergeCell ref="BH21:BH22"/>
    <mergeCell ref="BI21:BI22"/>
    <mergeCell ref="BJ21:BJ22"/>
    <mergeCell ref="BM21:BM22"/>
    <mergeCell ref="BN21:BN22"/>
    <mergeCell ref="BO21:BO22"/>
    <mergeCell ref="BS33:BS34"/>
    <mergeCell ref="BT33:BT34"/>
    <mergeCell ref="BM23:BM24"/>
    <mergeCell ref="BN23:BN24"/>
    <mergeCell ref="BU45:BU46"/>
    <mergeCell ref="BV45:BV46"/>
    <mergeCell ref="BW45:BW46"/>
    <mergeCell ref="BH49:BH50"/>
    <mergeCell ref="BN47:BN48"/>
    <mergeCell ref="BO47:BO48"/>
    <mergeCell ref="BM49:BM50"/>
    <mergeCell ref="BN49:BN50"/>
    <mergeCell ref="BO49:BO50"/>
    <mergeCell ref="BP49:BP50"/>
    <mergeCell ref="BQ49:BQ50"/>
    <mergeCell ref="BO53:BO54"/>
    <mergeCell ref="BP53:BP54"/>
    <mergeCell ref="BQ53:BQ54"/>
    <mergeCell ref="BR53:BR54"/>
    <mergeCell ref="BS53:BS54"/>
    <mergeCell ref="BT53:BT54"/>
    <mergeCell ref="BU53:BU54"/>
    <mergeCell ref="BV53:BV54"/>
    <mergeCell ref="BW53:BW54"/>
    <mergeCell ref="BM51:BM52"/>
    <mergeCell ref="BN51:BN52"/>
    <mergeCell ref="BO51:BO52"/>
    <mergeCell ref="BP51:BP52"/>
    <mergeCell ref="BQ51:BQ52"/>
    <mergeCell ref="BM53:BM54"/>
    <mergeCell ref="BN53:BN54"/>
    <mergeCell ref="BU47:BU48"/>
    <mergeCell ref="BT49:BT50"/>
    <mergeCell ref="BU49:BU50"/>
    <mergeCell ref="BT51:BT52"/>
    <mergeCell ref="BU51:BU52"/>
    <mergeCell ref="BV47:BV48"/>
    <mergeCell ref="BW47:BW48"/>
    <mergeCell ref="BV49:BV50"/>
    <mergeCell ref="BT55:BT56"/>
    <mergeCell ref="BU55:BU56"/>
    <mergeCell ref="BV55:BV56"/>
    <mergeCell ref="BW55:BW56"/>
    <mergeCell ref="BM55:BM56"/>
    <mergeCell ref="BN55:BN56"/>
    <mergeCell ref="BO55:BO56"/>
    <mergeCell ref="BP55:BP56"/>
    <mergeCell ref="BQ55:BQ56"/>
    <mergeCell ref="BR55:BR56"/>
    <mergeCell ref="BS55:BS56"/>
    <mergeCell ref="BT57:BT58"/>
    <mergeCell ref="BU57:BU58"/>
    <mergeCell ref="BV57:BV58"/>
    <mergeCell ref="BW57:BW58"/>
    <mergeCell ref="BM57:BM58"/>
    <mergeCell ref="BN57:BN58"/>
    <mergeCell ref="BO57:BO58"/>
    <mergeCell ref="BP57:BP58"/>
    <mergeCell ref="BQ57:BQ58"/>
    <mergeCell ref="BR57:BR58"/>
    <mergeCell ref="BS57:BS58"/>
    <mergeCell ref="BH117:BH118"/>
    <mergeCell ref="BI117:BI118"/>
    <mergeCell ref="BJ117:BJ118"/>
    <mergeCell ref="BM117:BM118"/>
    <mergeCell ref="BN117:BN118"/>
    <mergeCell ref="BO117:BO118"/>
    <mergeCell ref="BP117:BP118"/>
    <mergeCell ref="BT125:BT126"/>
    <mergeCell ref="BU125:BU126"/>
    <mergeCell ref="BQ121:BQ122"/>
    <mergeCell ref="BQ123:BQ124"/>
    <mergeCell ref="BR123:BR124"/>
    <mergeCell ref="BS123:BS124"/>
    <mergeCell ref="BT123:BT124"/>
    <mergeCell ref="BU123:BU124"/>
    <mergeCell ref="BQ125:BQ126"/>
    <mergeCell ref="BT117:BT118"/>
    <mergeCell ref="BU117:BU118"/>
    <mergeCell ref="BI123:BI124"/>
    <mergeCell ref="BI125:BI126"/>
    <mergeCell ref="BJ125:BJ126"/>
    <mergeCell ref="BM125:BM126"/>
    <mergeCell ref="BN125:BN126"/>
    <mergeCell ref="BO125:BO126"/>
    <mergeCell ref="BP125:BP126"/>
    <mergeCell ref="BH121:BH122"/>
    <mergeCell ref="BH123:BH124"/>
    <mergeCell ref="BJ123:BJ124"/>
    <mergeCell ref="BM123:BM124"/>
    <mergeCell ref="BN123:BN124"/>
    <mergeCell ref="BR125:BR126"/>
    <mergeCell ref="BS125:BS126"/>
    <mergeCell ref="BS131:BS132"/>
    <mergeCell ref="BT131:BT132"/>
    <mergeCell ref="BQ129:BQ130"/>
    <mergeCell ref="BR129:BR130"/>
    <mergeCell ref="BS129:BS130"/>
    <mergeCell ref="BT129:BT130"/>
    <mergeCell ref="BU129:BU130"/>
    <mergeCell ref="BR131:BR132"/>
    <mergeCell ref="BU131:BU132"/>
    <mergeCell ref="BT135:BT136"/>
    <mergeCell ref="BU135:BU136"/>
    <mergeCell ref="BT137:BT138"/>
    <mergeCell ref="BU137:BU138"/>
    <mergeCell ref="BT139:BT140"/>
    <mergeCell ref="BU139:BU140"/>
    <mergeCell ref="BQ131:BQ132"/>
    <mergeCell ref="BQ133:BQ134"/>
    <mergeCell ref="BQ139:BQ140"/>
    <mergeCell ref="BQ165:BQ166"/>
    <mergeCell ref="BQ167:BQ168"/>
    <mergeCell ref="BR167:BR168"/>
    <mergeCell ref="BS167:BS168"/>
    <mergeCell ref="BT167:BT168"/>
    <mergeCell ref="BU167:BU168"/>
    <mergeCell ref="BQ169:BQ170"/>
    <mergeCell ref="BS159:BS160"/>
    <mergeCell ref="BT159:BT160"/>
    <mergeCell ref="BU159:BU160"/>
    <mergeCell ref="BQ161:BQ162"/>
    <mergeCell ref="BR161:BR162"/>
    <mergeCell ref="BS161:BS162"/>
    <mergeCell ref="BQ163:BQ164"/>
    <mergeCell ref="BS141:BS142"/>
    <mergeCell ref="BR163:BR164"/>
    <mergeCell ref="BS163:BS164"/>
    <mergeCell ref="BR165:BR166"/>
    <mergeCell ref="BS165:BS166"/>
    <mergeCell ref="BQ147:BQ148"/>
    <mergeCell ref="BQ143:BQ144"/>
    <mergeCell ref="BQ119:BQ120"/>
    <mergeCell ref="BR119:BR120"/>
    <mergeCell ref="BS119:BS120"/>
    <mergeCell ref="BT119:BT120"/>
    <mergeCell ref="BU119:BU120"/>
    <mergeCell ref="BR121:BR122"/>
    <mergeCell ref="BU121:BU122"/>
    <mergeCell ref="BS121:BS122"/>
    <mergeCell ref="BT121:BT122"/>
    <mergeCell ref="BQ151:BQ152"/>
    <mergeCell ref="BR151:BR152"/>
    <mergeCell ref="BS151:BS152"/>
    <mergeCell ref="BT151:BT152"/>
    <mergeCell ref="BU151:BU152"/>
    <mergeCell ref="BS157:BS158"/>
    <mergeCell ref="BT157:BT158"/>
    <mergeCell ref="BQ155:BQ156"/>
    <mergeCell ref="BR155:BR156"/>
    <mergeCell ref="BS155:BS156"/>
    <mergeCell ref="BT155:BT156"/>
    <mergeCell ref="BR133:BR134"/>
    <mergeCell ref="BS133:BS134"/>
    <mergeCell ref="BT133:BT134"/>
    <mergeCell ref="BU133:BU134"/>
    <mergeCell ref="BQ135:BQ136"/>
    <mergeCell ref="BR135:BR136"/>
    <mergeCell ref="BS135:BS136"/>
    <mergeCell ref="BQ137:BQ138"/>
    <mergeCell ref="BR137:BR138"/>
    <mergeCell ref="BS137:BS138"/>
    <mergeCell ref="BR139:BR140"/>
    <mergeCell ref="BS139:BS140"/>
    <mergeCell ref="V161:V162"/>
    <mergeCell ref="I161:I162"/>
    <mergeCell ref="L161:L162"/>
    <mergeCell ref="Q161:Q162"/>
    <mergeCell ref="R161:R162"/>
    <mergeCell ref="S161:S162"/>
    <mergeCell ref="T163:T164"/>
    <mergeCell ref="U163:U164"/>
    <mergeCell ref="V163:V164"/>
    <mergeCell ref="I163:I164"/>
    <mergeCell ref="J163:J164"/>
    <mergeCell ref="K163:K164"/>
    <mergeCell ref="L163:L164"/>
    <mergeCell ref="Q163:Q164"/>
    <mergeCell ref="R163:R164"/>
    <mergeCell ref="S163:S164"/>
    <mergeCell ref="T165:T166"/>
    <mergeCell ref="U165:U166"/>
    <mergeCell ref="V165:V166"/>
    <mergeCell ref="I165:I166"/>
    <mergeCell ref="J165:J166"/>
    <mergeCell ref="K165:K166"/>
    <mergeCell ref="L165:L166"/>
    <mergeCell ref="Q165:Q166"/>
    <mergeCell ref="R165:R166"/>
    <mergeCell ref="S165:S166"/>
    <mergeCell ref="T153:T154"/>
    <mergeCell ref="U153:U154"/>
    <mergeCell ref="V153:V154"/>
    <mergeCell ref="I153:I154"/>
    <mergeCell ref="J153:J154"/>
    <mergeCell ref="K153:K154"/>
    <mergeCell ref="L153:L154"/>
    <mergeCell ref="Q153:Q154"/>
    <mergeCell ref="R153:R154"/>
    <mergeCell ref="S153:S154"/>
    <mergeCell ref="T147:T148"/>
    <mergeCell ref="U147:U148"/>
    <mergeCell ref="V147:V148"/>
    <mergeCell ref="I147:I148"/>
    <mergeCell ref="J147:J148"/>
    <mergeCell ref="K147:K148"/>
    <mergeCell ref="L147:L148"/>
    <mergeCell ref="Q147:Q148"/>
    <mergeCell ref="R147:R148"/>
    <mergeCell ref="S147:S148"/>
    <mergeCell ref="V151:V152"/>
    <mergeCell ref="I151:I152"/>
    <mergeCell ref="J151:J152"/>
    <mergeCell ref="K151:K152"/>
    <mergeCell ref="L151:L152"/>
    <mergeCell ref="Q151:Q152"/>
    <mergeCell ref="R151:R152"/>
    <mergeCell ref="S151:S152"/>
    <mergeCell ref="T155:T156"/>
    <mergeCell ref="U155:U156"/>
    <mergeCell ref="V155:V156"/>
    <mergeCell ref="I155:I156"/>
    <mergeCell ref="J155:J156"/>
    <mergeCell ref="K155:K156"/>
    <mergeCell ref="L155:L156"/>
    <mergeCell ref="Q155:Q156"/>
    <mergeCell ref="R155:R156"/>
    <mergeCell ref="S155:S156"/>
    <mergeCell ref="T175:T176"/>
    <mergeCell ref="U175:U176"/>
    <mergeCell ref="V175:V176"/>
    <mergeCell ref="I175:I176"/>
    <mergeCell ref="J175:J176"/>
    <mergeCell ref="K175:K176"/>
    <mergeCell ref="L175:L176"/>
    <mergeCell ref="Q175:Q176"/>
    <mergeCell ref="R175:R176"/>
    <mergeCell ref="S175:S176"/>
    <mergeCell ref="T159:T160"/>
    <mergeCell ref="U159:U160"/>
    <mergeCell ref="V159:V160"/>
    <mergeCell ref="I159:I160"/>
    <mergeCell ref="J159:J160"/>
    <mergeCell ref="K159:K160"/>
    <mergeCell ref="L159:L160"/>
    <mergeCell ref="Q159:Q160"/>
    <mergeCell ref="R159:R160"/>
    <mergeCell ref="S159:S160"/>
    <mergeCell ref="T161:T162"/>
    <mergeCell ref="U161:U162"/>
    <mergeCell ref="V179:V180"/>
    <mergeCell ref="I179:I180"/>
    <mergeCell ref="J179:J180"/>
    <mergeCell ref="K179:K180"/>
    <mergeCell ref="L179:L180"/>
    <mergeCell ref="Q179:Q180"/>
    <mergeCell ref="R179:R180"/>
    <mergeCell ref="S179:S180"/>
    <mergeCell ref="T173:T174"/>
    <mergeCell ref="U173:U174"/>
    <mergeCell ref="V173:V174"/>
    <mergeCell ref="I173:I174"/>
    <mergeCell ref="J173:J174"/>
    <mergeCell ref="K173:K174"/>
    <mergeCell ref="L173:L174"/>
    <mergeCell ref="Q173:Q174"/>
    <mergeCell ref="R173:R174"/>
    <mergeCell ref="S173:S174"/>
    <mergeCell ref="T183:T184"/>
    <mergeCell ref="U183:U184"/>
    <mergeCell ref="T167:T168"/>
    <mergeCell ref="U167:U168"/>
    <mergeCell ref="V167:V168"/>
    <mergeCell ref="I167:I168"/>
    <mergeCell ref="J167:J168"/>
    <mergeCell ref="K167:K168"/>
    <mergeCell ref="L167:L168"/>
    <mergeCell ref="Q167:Q168"/>
    <mergeCell ref="R167:R168"/>
    <mergeCell ref="S167:S168"/>
    <mergeCell ref="T169:T170"/>
    <mergeCell ref="U169:U170"/>
    <mergeCell ref="V169:V170"/>
    <mergeCell ref="I169:I170"/>
    <mergeCell ref="J169:J170"/>
    <mergeCell ref="K169:K170"/>
    <mergeCell ref="L169:L170"/>
    <mergeCell ref="Q169:Q170"/>
    <mergeCell ref="R169:R170"/>
    <mergeCell ref="S169:S170"/>
    <mergeCell ref="V183:V184"/>
    <mergeCell ref="I183:I184"/>
    <mergeCell ref="J183:J184"/>
    <mergeCell ref="K183:K184"/>
    <mergeCell ref="L183:L184"/>
    <mergeCell ref="Q183:Q184"/>
    <mergeCell ref="R183:R184"/>
    <mergeCell ref="S183:S184"/>
    <mergeCell ref="T179:T180"/>
    <mergeCell ref="U179:U180"/>
    <mergeCell ref="T157:T158"/>
    <mergeCell ref="U157:U158"/>
    <mergeCell ref="V157:V158"/>
    <mergeCell ref="I157:I158"/>
    <mergeCell ref="J157:J158"/>
    <mergeCell ref="K157:K158"/>
    <mergeCell ref="L157:L158"/>
    <mergeCell ref="Q157:Q158"/>
    <mergeCell ref="R157:R158"/>
    <mergeCell ref="S157:S158"/>
    <mergeCell ref="T177:T178"/>
    <mergeCell ref="U177:U178"/>
    <mergeCell ref="V177:V178"/>
    <mergeCell ref="I177:I178"/>
    <mergeCell ref="J177:J178"/>
    <mergeCell ref="K177:K178"/>
    <mergeCell ref="L177:L178"/>
    <mergeCell ref="Q177:Q178"/>
    <mergeCell ref="R177:R178"/>
    <mergeCell ref="S177:S178"/>
    <mergeCell ref="T171:T172"/>
    <mergeCell ref="U171:U172"/>
    <mergeCell ref="V171:V172"/>
    <mergeCell ref="I171:I172"/>
    <mergeCell ref="J171:J172"/>
    <mergeCell ref="K171:K172"/>
    <mergeCell ref="L171:L172"/>
    <mergeCell ref="Q171:Q172"/>
    <mergeCell ref="R171:R172"/>
    <mergeCell ref="S171:S172"/>
    <mergeCell ref="J161:J162"/>
    <mergeCell ref="K161:K162"/>
    <mergeCell ref="T185:T186"/>
    <mergeCell ref="U185:U186"/>
    <mergeCell ref="V185:V186"/>
    <mergeCell ref="I185:I186"/>
    <mergeCell ref="J185:J186"/>
    <mergeCell ref="K185:K186"/>
    <mergeCell ref="L185:L186"/>
    <mergeCell ref="Q185:Q186"/>
    <mergeCell ref="R185:R186"/>
    <mergeCell ref="S185:S186"/>
    <mergeCell ref="T187:T188"/>
    <mergeCell ref="U187:U188"/>
    <mergeCell ref="V187:V188"/>
    <mergeCell ref="I187:I188"/>
    <mergeCell ref="J187:J188"/>
    <mergeCell ref="K187:K188"/>
    <mergeCell ref="L187:L188"/>
    <mergeCell ref="Q187:Q188"/>
    <mergeCell ref="R187:R188"/>
    <mergeCell ref="S187:S188"/>
    <mergeCell ref="T189:T190"/>
    <mergeCell ref="U189:U190"/>
    <mergeCell ref="V189:V190"/>
    <mergeCell ref="I189:I190"/>
    <mergeCell ref="J189:J190"/>
    <mergeCell ref="K189:K190"/>
    <mergeCell ref="L189:L190"/>
    <mergeCell ref="Q189:Q190"/>
    <mergeCell ref="R189:R190"/>
    <mergeCell ref="S189:S190"/>
    <mergeCell ref="T191:T192"/>
    <mergeCell ref="U191:U192"/>
    <mergeCell ref="V191:V192"/>
    <mergeCell ref="I191:I192"/>
    <mergeCell ref="J191:J192"/>
    <mergeCell ref="K191:K192"/>
    <mergeCell ref="L191:L192"/>
    <mergeCell ref="Q191:Q192"/>
    <mergeCell ref="R191:R192"/>
    <mergeCell ref="S191:S192"/>
    <mergeCell ref="T193:T194"/>
    <mergeCell ref="U193:U194"/>
    <mergeCell ref="V193:V194"/>
    <mergeCell ref="I193:I194"/>
    <mergeCell ref="J193:J194"/>
    <mergeCell ref="K193:K194"/>
    <mergeCell ref="L193:L194"/>
    <mergeCell ref="Q193:Q194"/>
    <mergeCell ref="R193:R194"/>
    <mergeCell ref="S193:S194"/>
    <mergeCell ref="T195:T196"/>
    <mergeCell ref="U195:U196"/>
    <mergeCell ref="V195:V196"/>
    <mergeCell ref="I195:I196"/>
    <mergeCell ref="J195:J196"/>
    <mergeCell ref="K195:K196"/>
    <mergeCell ref="L195:L196"/>
    <mergeCell ref="Q195:Q196"/>
    <mergeCell ref="R195:R196"/>
    <mergeCell ref="S195:S196"/>
    <mergeCell ref="U257:U258"/>
    <mergeCell ref="V257:V258"/>
    <mergeCell ref="Q257:Q258"/>
    <mergeCell ref="Q259:Q260"/>
    <mergeCell ref="Q262:Q263"/>
    <mergeCell ref="Q264:Q265"/>
    <mergeCell ref="Q266:Q267"/>
    <mergeCell ref="R259:R260"/>
    <mergeCell ref="S259:S260"/>
    <mergeCell ref="T259:T260"/>
    <mergeCell ref="T197:T198"/>
    <mergeCell ref="U197:U198"/>
    <mergeCell ref="V197:V198"/>
    <mergeCell ref="I197:I198"/>
    <mergeCell ref="J197:J198"/>
    <mergeCell ref="K197:K198"/>
    <mergeCell ref="L197:L198"/>
    <mergeCell ref="Q197:Q198"/>
    <mergeCell ref="R197:R198"/>
    <mergeCell ref="S197:S198"/>
    <mergeCell ref="L199:L200"/>
    <mergeCell ref="Q199:Q200"/>
    <mergeCell ref="U259:U260"/>
    <mergeCell ref="V259:V260"/>
    <mergeCell ref="R199:R200"/>
    <mergeCell ref="S199:S200"/>
    <mergeCell ref="T199:T200"/>
    <mergeCell ref="U199:U200"/>
    <mergeCell ref="V199:V200"/>
    <mergeCell ref="S201:S202"/>
    <mergeCell ref="T201:T202"/>
    <mergeCell ref="U201:U202"/>
    <mergeCell ref="B257:B258"/>
    <mergeCell ref="K257:K258"/>
    <mergeCell ref="R257:R258"/>
    <mergeCell ref="S257:S258"/>
    <mergeCell ref="T257:T258"/>
    <mergeCell ref="B259:B260"/>
    <mergeCell ref="K259:K260"/>
    <mergeCell ref="I270:I271"/>
    <mergeCell ref="I272:I273"/>
    <mergeCell ref="I257:I258"/>
    <mergeCell ref="I259:I260"/>
    <mergeCell ref="I262:I263"/>
    <mergeCell ref="I264:I265"/>
    <mergeCell ref="I266:I267"/>
    <mergeCell ref="I268:I269"/>
    <mergeCell ref="B272:B273"/>
    <mergeCell ref="Q268:Q269"/>
    <mergeCell ref="Q270:Q271"/>
    <mergeCell ref="Q272:Q273"/>
    <mergeCell ref="A241:A256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I241:I242"/>
    <mergeCell ref="I243:I244"/>
    <mergeCell ref="I245:I246"/>
    <mergeCell ref="I247:I248"/>
    <mergeCell ref="I249:I250"/>
    <mergeCell ref="I251:I252"/>
    <mergeCell ref="I253:I254"/>
    <mergeCell ref="I255:I256"/>
    <mergeCell ref="J241:J242"/>
    <mergeCell ref="J243:J244"/>
    <mergeCell ref="J245:J246"/>
    <mergeCell ref="J247:J248"/>
    <mergeCell ref="J249:J250"/>
    <mergeCell ref="J251:J252"/>
    <mergeCell ref="J253:J254"/>
    <mergeCell ref="J255:J256"/>
    <mergeCell ref="K241:K242"/>
    <mergeCell ref="K243:K244"/>
    <mergeCell ref="K245:K246"/>
    <mergeCell ref="K247:K248"/>
    <mergeCell ref="K249:K250"/>
    <mergeCell ref="K251:K252"/>
    <mergeCell ref="K253:K254"/>
    <mergeCell ref="K255:K256"/>
    <mergeCell ref="L241:L242"/>
    <mergeCell ref="L243:L244"/>
    <mergeCell ref="L245:L246"/>
    <mergeCell ref="L247:L248"/>
    <mergeCell ref="L249:L250"/>
    <mergeCell ref="L251:L252"/>
    <mergeCell ref="L253:L254"/>
    <mergeCell ref="L255:L256"/>
    <mergeCell ref="V253:V254"/>
    <mergeCell ref="V255:V256"/>
    <mergeCell ref="Q241:Q242"/>
    <mergeCell ref="Q243:Q244"/>
    <mergeCell ref="Q245:Q246"/>
    <mergeCell ref="Q247:Q248"/>
    <mergeCell ref="Q249:Q250"/>
    <mergeCell ref="Q251:Q252"/>
    <mergeCell ref="Q253:Q254"/>
    <mergeCell ref="Q255:Q256"/>
    <mergeCell ref="R241:R242"/>
    <mergeCell ref="R243:R244"/>
    <mergeCell ref="R245:R246"/>
    <mergeCell ref="R247:R248"/>
    <mergeCell ref="R249:R250"/>
    <mergeCell ref="R251:R252"/>
    <mergeCell ref="R253:R254"/>
    <mergeCell ref="R255:R256"/>
    <mergeCell ref="S241:S242"/>
    <mergeCell ref="S243:S244"/>
    <mergeCell ref="S245:S246"/>
    <mergeCell ref="S247:S248"/>
    <mergeCell ref="S249:S250"/>
    <mergeCell ref="S251:S252"/>
    <mergeCell ref="S253:S254"/>
    <mergeCell ref="S255:S256"/>
    <mergeCell ref="BF241:BF256"/>
    <mergeCell ref="BG241:BG256"/>
    <mergeCell ref="BH241:BH242"/>
    <mergeCell ref="BH243:BH244"/>
    <mergeCell ref="BH245:BH246"/>
    <mergeCell ref="BH247:BH248"/>
    <mergeCell ref="BH249:BH250"/>
    <mergeCell ref="BH251:BH252"/>
    <mergeCell ref="BH253:BH254"/>
    <mergeCell ref="BH255:BH256"/>
    <mergeCell ref="T241:T242"/>
    <mergeCell ref="T243:T244"/>
    <mergeCell ref="T245:T246"/>
    <mergeCell ref="T247:T248"/>
    <mergeCell ref="T249:T250"/>
    <mergeCell ref="T251:T252"/>
    <mergeCell ref="T253:T254"/>
    <mergeCell ref="T255:T256"/>
    <mergeCell ref="U241:U242"/>
    <mergeCell ref="U243:U244"/>
    <mergeCell ref="U245:U246"/>
    <mergeCell ref="U247:U248"/>
    <mergeCell ref="U249:U250"/>
    <mergeCell ref="U251:U252"/>
    <mergeCell ref="U253:U254"/>
    <mergeCell ref="U255:U256"/>
    <mergeCell ref="V241:V242"/>
    <mergeCell ref="V243:V244"/>
    <mergeCell ref="V245:V246"/>
    <mergeCell ref="V247:V248"/>
    <mergeCell ref="V249:V250"/>
    <mergeCell ref="V251:V252"/>
    <mergeCell ref="BR255:BR256"/>
    <mergeCell ref="BS255:BS256"/>
    <mergeCell ref="BT255:BT256"/>
    <mergeCell ref="BI241:BI242"/>
    <mergeCell ref="BI243:BI244"/>
    <mergeCell ref="BI245:BI246"/>
    <mergeCell ref="BI247:BI248"/>
    <mergeCell ref="BI249:BI250"/>
    <mergeCell ref="BI251:BI252"/>
    <mergeCell ref="BI253:BI254"/>
    <mergeCell ref="BI255:BI256"/>
    <mergeCell ref="BJ241:BJ242"/>
    <mergeCell ref="BJ243:BJ244"/>
    <mergeCell ref="BJ245:BJ246"/>
    <mergeCell ref="BJ247:BJ248"/>
    <mergeCell ref="BJ249:BJ250"/>
    <mergeCell ref="BJ251:BJ252"/>
    <mergeCell ref="BJ253:BJ254"/>
    <mergeCell ref="BJ255:BJ256"/>
    <mergeCell ref="BM241:BM242"/>
    <mergeCell ref="BM243:BM244"/>
    <mergeCell ref="BM245:BM246"/>
    <mergeCell ref="BM247:BM248"/>
    <mergeCell ref="BM249:BM250"/>
    <mergeCell ref="BM251:BM252"/>
    <mergeCell ref="BM253:BM254"/>
    <mergeCell ref="BM255:BM256"/>
    <mergeCell ref="BN241:BN242"/>
    <mergeCell ref="BN243:BN244"/>
    <mergeCell ref="BN245:BN246"/>
    <mergeCell ref="BN247:BN248"/>
    <mergeCell ref="BN249:BN250"/>
    <mergeCell ref="BN251:BN252"/>
    <mergeCell ref="BN253:BN254"/>
    <mergeCell ref="BN255:BN256"/>
    <mergeCell ref="BO241:BO242"/>
    <mergeCell ref="BO243:BO244"/>
    <mergeCell ref="BO245:BO246"/>
    <mergeCell ref="BO247:BO248"/>
    <mergeCell ref="BO249:BO250"/>
    <mergeCell ref="BO251:BO252"/>
    <mergeCell ref="BO253:BO254"/>
    <mergeCell ref="BO255:BO256"/>
    <mergeCell ref="BP241:BP242"/>
    <mergeCell ref="BP243:BP244"/>
    <mergeCell ref="BP245:BP246"/>
    <mergeCell ref="BP247:BP248"/>
    <mergeCell ref="BP249:BP250"/>
    <mergeCell ref="BP251:BP252"/>
    <mergeCell ref="BP253:BP254"/>
    <mergeCell ref="BP255:BP256"/>
    <mergeCell ref="BV245:BV246"/>
    <mergeCell ref="BV247:BV248"/>
    <mergeCell ref="BV249:BV250"/>
    <mergeCell ref="BV251:BV252"/>
    <mergeCell ref="BV253:BV254"/>
    <mergeCell ref="BV255:BV256"/>
    <mergeCell ref="BW241:BW242"/>
    <mergeCell ref="BW243:BW244"/>
    <mergeCell ref="BW245:BW246"/>
    <mergeCell ref="BW247:BW248"/>
    <mergeCell ref="BW249:BW250"/>
    <mergeCell ref="BW251:BW252"/>
    <mergeCell ref="BW253:BW254"/>
    <mergeCell ref="BW255:BW256"/>
    <mergeCell ref="BR243:BR244"/>
    <mergeCell ref="BS243:BS244"/>
    <mergeCell ref="BT243:BT244"/>
    <mergeCell ref="BR245:BR246"/>
    <mergeCell ref="BS245:BS246"/>
    <mergeCell ref="BT245:BT246"/>
    <mergeCell ref="BR247:BR248"/>
    <mergeCell ref="BS247:BS248"/>
    <mergeCell ref="BT247:BT248"/>
    <mergeCell ref="BR249:BR250"/>
    <mergeCell ref="BS249:BS250"/>
    <mergeCell ref="BT249:BT250"/>
    <mergeCell ref="BR251:BR252"/>
    <mergeCell ref="BS251:BS252"/>
    <mergeCell ref="BT251:BT252"/>
    <mergeCell ref="BR253:BR254"/>
    <mergeCell ref="BS253:BS254"/>
    <mergeCell ref="BT253:BT254"/>
    <mergeCell ref="CY489:CY504"/>
    <mergeCell ref="CY505:CY520"/>
    <mergeCell ref="FG7:FK7"/>
    <mergeCell ref="CY373:CY402"/>
    <mergeCell ref="CY403:CY432"/>
    <mergeCell ref="BV227:BV228"/>
    <mergeCell ref="BV89:BV90"/>
    <mergeCell ref="BW107:BW108"/>
    <mergeCell ref="BV109:BV110"/>
    <mergeCell ref="BW109:BW110"/>
    <mergeCell ref="BV123:BV124"/>
    <mergeCell ref="BW123:BW124"/>
    <mergeCell ref="BV125:BV126"/>
    <mergeCell ref="BW125:BW126"/>
    <mergeCell ref="BV127:BV128"/>
    <mergeCell ref="BW127:BW128"/>
    <mergeCell ref="CY45:CY80"/>
    <mergeCell ref="BW67:BW68"/>
    <mergeCell ref="CY433:CY460"/>
    <mergeCell ref="CY461:CY488"/>
    <mergeCell ref="CY219:CY236"/>
    <mergeCell ref="CY237:CY278"/>
    <mergeCell ref="CY279:CY304"/>
    <mergeCell ref="CY305:CY338"/>
    <mergeCell ref="CY339:CY372"/>
    <mergeCell ref="BW257:BW258"/>
    <mergeCell ref="BW259:BW260"/>
    <mergeCell ref="BW221:BW222"/>
    <mergeCell ref="BW223:BW224"/>
    <mergeCell ref="BW225:BW226"/>
    <mergeCell ref="BW227:BW228"/>
    <mergeCell ref="BV97:BV98"/>
  </mergeCells>
  <conditionalFormatting sqref="CA1:CA1048576">
    <cfRule type="duplicateValues" dxfId="2" priority="1"/>
  </conditionalFormatting>
  <conditionalFormatting sqref="CA9:CA442">
    <cfRule type="duplicateValues" dxfId="1" priority="2"/>
  </conditionalFormatting>
  <printOptions horizontalCentered="1"/>
  <pageMargins left="0" right="3.9583333333333331E-2" top="0.19652777777777777" bottom="0.15763888888888888" header="0" footer="0"/>
  <pageSetup paperSize="9" scale="10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5F71A-EC1D-46A0-8B98-B7FFBAC3983A}">
  <dimension ref="B1:S35"/>
  <sheetViews>
    <sheetView zoomScaleNormal="100" workbookViewId="0">
      <selection activeCell="M1" sqref="M1"/>
    </sheetView>
  </sheetViews>
  <sheetFormatPr baseColWidth="10" defaultRowHeight="12.3" x14ac:dyDescent="0.4"/>
  <cols>
    <col min="2" max="2" width="4.5546875" customWidth="1"/>
    <col min="3" max="3" width="10.71875" style="935"/>
    <col min="4" max="4" width="15.5546875" style="935" customWidth="1"/>
    <col min="5" max="5" width="10.71875" style="935"/>
    <col min="6" max="6" width="15.5546875" customWidth="1"/>
    <col min="8" max="8" width="15.5546875" style="935" customWidth="1"/>
    <col min="9" max="9" width="10.71875" style="935"/>
    <col min="10" max="10" width="4.5546875" customWidth="1"/>
    <col min="13" max="13" width="10.71875" customWidth="1"/>
    <col min="14" max="14" width="15.5546875" customWidth="1"/>
    <col min="15" max="17" width="10.71875" customWidth="1"/>
    <col min="18" max="18" width="15.5546875" customWidth="1"/>
    <col min="19" max="19" width="15.71875" customWidth="1"/>
  </cols>
  <sheetData>
    <row r="1" spans="2:19" ht="12.6" thickBot="1" x14ac:dyDescent="0.45"/>
    <row r="2" spans="2:19" ht="12.6" thickTop="1" x14ac:dyDescent="0.4">
      <c r="B2" s="2074"/>
      <c r="C2" s="2075"/>
      <c r="D2" s="2075"/>
      <c r="E2" s="2075"/>
      <c r="F2" s="1091"/>
      <c r="G2" s="1091"/>
      <c r="H2" s="2075"/>
      <c r="I2" s="2075"/>
      <c r="J2" s="2076"/>
    </row>
    <row r="3" spans="2:19" s="1154" customFormat="1" ht="22" customHeight="1" x14ac:dyDescent="0.4">
      <c r="B3" s="2077"/>
      <c r="C3" s="2078" t="s">
        <v>2062</v>
      </c>
      <c r="D3" s="2079"/>
      <c r="E3" s="2079"/>
      <c r="F3" s="2079"/>
      <c r="G3" s="2079"/>
      <c r="H3" s="2079"/>
      <c r="I3" s="2079"/>
      <c r="J3" s="2080"/>
    </row>
    <row r="4" spans="2:19" ht="22.5" x14ac:dyDescent="0.75">
      <c r="B4" s="2081"/>
      <c r="C4" s="2082" t="s">
        <v>1376</v>
      </c>
      <c r="D4" s="2082"/>
      <c r="E4" s="2082"/>
      <c r="F4" s="2082"/>
      <c r="G4" s="2082"/>
      <c r="H4" s="2082"/>
      <c r="I4" s="2082"/>
      <c r="J4" s="2083"/>
    </row>
    <row r="5" spans="2:19" ht="20.100000000000001" x14ac:dyDescent="0.7">
      <c r="B5" s="2081"/>
      <c r="C5" s="2084"/>
      <c r="D5" s="2084"/>
      <c r="E5" s="2084"/>
      <c r="F5" s="2084"/>
      <c r="G5" s="2084"/>
      <c r="H5" s="2084"/>
      <c r="I5" s="2084"/>
      <c r="J5" s="2083"/>
    </row>
    <row r="6" spans="2:19" ht="20.100000000000001" x14ac:dyDescent="0.7">
      <c r="B6" s="2081"/>
      <c r="C6" s="2084"/>
      <c r="D6" s="2084"/>
      <c r="E6" s="2084"/>
      <c r="F6" s="2084"/>
      <c r="G6" s="2084"/>
      <c r="H6" s="2084"/>
      <c r="I6" s="2084"/>
      <c r="J6" s="2083"/>
    </row>
    <row r="7" spans="2:19" ht="12.6" thickBot="1" x14ac:dyDescent="0.45">
      <c r="B7" s="2081"/>
      <c r="C7" s="936"/>
      <c r="D7" s="936"/>
      <c r="E7" s="936"/>
      <c r="F7" s="856"/>
      <c r="G7" s="856"/>
      <c r="H7" s="936"/>
      <c r="I7" s="936"/>
      <c r="J7" s="2083"/>
    </row>
    <row r="8" spans="2:19" ht="20.399999999999999" thickBot="1" x14ac:dyDescent="0.45">
      <c r="B8" s="2081"/>
      <c r="C8" s="1949" t="s">
        <v>1377</v>
      </c>
      <c r="D8" s="1950"/>
      <c r="E8" s="1951"/>
      <c r="F8" s="1247"/>
      <c r="G8" s="1949" t="s">
        <v>1378</v>
      </c>
      <c r="H8" s="1950"/>
      <c r="I8" s="1951"/>
      <c r="J8" s="2083"/>
      <c r="M8" s="1946" t="s">
        <v>1377</v>
      </c>
      <c r="N8" s="1947"/>
      <c r="O8" s="1948"/>
      <c r="P8" s="1122"/>
      <c r="Q8" s="1946" t="s">
        <v>1378</v>
      </c>
      <c r="R8" s="1947"/>
      <c r="S8" s="1948"/>
    </row>
    <row r="9" spans="2:19" ht="20.399999999999999" thickBot="1" x14ac:dyDescent="0.45">
      <c r="B9" s="2081"/>
      <c r="C9" s="1248" t="s">
        <v>337</v>
      </c>
      <c r="D9" s="1248" t="s">
        <v>785</v>
      </c>
      <c r="E9" s="1248" t="s">
        <v>1379</v>
      </c>
      <c r="F9" s="1249"/>
      <c r="G9" s="1250" t="s">
        <v>337</v>
      </c>
      <c r="H9" s="1249" t="s">
        <v>785</v>
      </c>
      <c r="I9" s="1249" t="s">
        <v>1379</v>
      </c>
      <c r="J9" s="2083"/>
      <c r="M9" s="1114" t="s">
        <v>337</v>
      </c>
      <c r="N9" s="1114" t="s">
        <v>785</v>
      </c>
      <c r="O9" s="1114" t="s">
        <v>49</v>
      </c>
      <c r="P9" s="1116"/>
      <c r="Q9" s="1114" t="s">
        <v>337</v>
      </c>
      <c r="R9" s="1114" t="s">
        <v>785</v>
      </c>
      <c r="S9" s="1114" t="s">
        <v>49</v>
      </c>
    </row>
    <row r="10" spans="2:19" ht="18" customHeight="1" thickBot="1" x14ac:dyDescent="0.55000000000000004">
      <c r="B10" s="2081"/>
      <c r="C10" s="1251">
        <f>M10</f>
        <v>1</v>
      </c>
      <c r="D10" s="1259" t="str">
        <f>N10</f>
        <v>LOIRE-MAUGES</v>
      </c>
      <c r="E10" s="1252">
        <f>O10</f>
        <v>204</v>
      </c>
      <c r="F10" s="1253"/>
      <c r="G10" s="1254">
        <f t="shared" ref="G10:G18" si="0">Q10</f>
        <v>1</v>
      </c>
      <c r="H10" s="1258" t="str">
        <f t="shared" ref="H10:H18" si="1">R10</f>
        <v>LOIRE-MAUGES</v>
      </c>
      <c r="I10" s="1255">
        <f t="shared" ref="I10:I18" si="2">S10</f>
        <v>216</v>
      </c>
      <c r="J10" s="2083"/>
      <c r="M10" s="1123">
        <f>IF(O10="","",RANK(O10,($O$10:$O$18),0))</f>
        <v>1</v>
      </c>
      <c r="N10" s="1124" t="str">
        <f>IF('Classt Clubs J1'!U5="","",'Classt Clubs J1'!U5)</f>
        <v>LOIRE-MAUGES</v>
      </c>
      <c r="O10" s="1125">
        <f>IF('Classt Clubs J1'!U18="",0.0000999,'Classt Clubs J1'!U18)</f>
        <v>204</v>
      </c>
      <c r="P10" s="1126"/>
      <c r="Q10" s="1123">
        <f>IF(S10="","",RANK(S10,($S$10:$S$18),0))</f>
        <v>1</v>
      </c>
      <c r="R10" s="1124" t="str">
        <f>IF('Classt Clubs J2'!U5="","",'Classt Clubs J2'!U5)</f>
        <v>LOIRE-MAUGES</v>
      </c>
      <c r="S10" s="1125">
        <f>IF('Classt Clubs J2'!U18="",0.0000999,'Classt Clubs J2'!U18)</f>
        <v>216</v>
      </c>
    </row>
    <row r="11" spans="2:19" ht="18" customHeight="1" thickBot="1" x14ac:dyDescent="0.55000000000000004">
      <c r="B11" s="2081"/>
      <c r="C11" s="1251">
        <f>M11</f>
        <v>2</v>
      </c>
      <c r="D11" s="1259" t="str">
        <f>N11</f>
        <v>MESLAY</v>
      </c>
      <c r="E11" s="1252">
        <f>O11</f>
        <v>170</v>
      </c>
      <c r="F11" s="1253"/>
      <c r="G11" s="1254">
        <f t="shared" si="0"/>
        <v>2</v>
      </c>
      <c r="H11" s="1254" t="str">
        <f t="shared" si="1"/>
        <v>LCD3</v>
      </c>
      <c r="I11" s="1255">
        <f t="shared" si="2"/>
        <v>152</v>
      </c>
      <c r="J11" s="2083"/>
      <c r="M11" s="1123">
        <f>IF(O11="","",RANK(O11,($O$10:$O$18),0))</f>
        <v>2</v>
      </c>
      <c r="N11" s="1127" t="str">
        <f>IF('Classt Clubs J1'!C5="","",'Classt Clubs J1'!C5)</f>
        <v>MESLAY</v>
      </c>
      <c r="O11" s="1128">
        <f>IF('Classt Clubs J1'!C18="",0.0000999,'Classt Clubs J1'!C18)</f>
        <v>170</v>
      </c>
      <c r="P11" s="1126"/>
      <c r="Q11" s="1123">
        <f>IF(S11="","",RANK(S11,($S$10:$S$18),0))</f>
        <v>2</v>
      </c>
      <c r="R11" s="1127" t="str">
        <f>IF('Classt Clubs J2'!I5="","",'Classt Clubs J2'!I5)</f>
        <v>LCD3</v>
      </c>
      <c r="S11" s="1128">
        <f>IF('Classt Clubs J2'!I18="",0.0000999,'Classt Clubs J2'!I18)</f>
        <v>152</v>
      </c>
    </row>
    <row r="12" spans="2:19" ht="18" customHeight="1" thickBot="1" x14ac:dyDescent="0.55000000000000004">
      <c r="B12" s="2081"/>
      <c r="C12" s="1251">
        <f>M12</f>
        <v>3</v>
      </c>
      <c r="D12" s="1251" t="str">
        <f>N12</f>
        <v>QUELAINES</v>
      </c>
      <c r="E12" s="1252">
        <f>O12</f>
        <v>103</v>
      </c>
      <c r="F12" s="1253"/>
      <c r="G12" s="1254">
        <f t="shared" si="0"/>
        <v>3</v>
      </c>
      <c r="H12" s="1254" t="str">
        <f t="shared" si="1"/>
        <v>QUELAINES</v>
      </c>
      <c r="I12" s="1255">
        <f t="shared" si="2"/>
        <v>134</v>
      </c>
      <c r="J12" s="2083"/>
      <c r="M12" s="1123">
        <f>IF(O12="","",RANK(O12,($O$10:$O$18),0))</f>
        <v>3</v>
      </c>
      <c r="N12" s="1127" t="str">
        <f>IF('Classt Clubs J1'!F5="","",'Classt Clubs J1'!F5)</f>
        <v>QUELAINES</v>
      </c>
      <c r="O12" s="1128">
        <f>IF('Classt Clubs J1'!F18="",0.0000999,'Classt Clubs J1'!F18)</f>
        <v>103</v>
      </c>
      <c r="P12" s="1126"/>
      <c r="Q12" s="1123">
        <f>IF(S12="","",RANK(S12,($S$10:$S$18),0))</f>
        <v>3</v>
      </c>
      <c r="R12" s="1127" t="str">
        <f>IF('Classt Clubs J2'!F5="","",'Classt Clubs J2'!F5)</f>
        <v>QUELAINES</v>
      </c>
      <c r="S12" s="1128">
        <f>IF('Classt Clubs J2'!F18="",0.0000999,'Classt Clubs J2'!F18)</f>
        <v>134</v>
      </c>
    </row>
    <row r="13" spans="2:19" ht="18" customHeight="1" thickBot="1" x14ac:dyDescent="0.55000000000000004">
      <c r="B13" s="2081"/>
      <c r="C13" s="1251">
        <f>M13</f>
        <v>4</v>
      </c>
      <c r="D13" s="1251" t="str">
        <f>N13</f>
        <v>BOUAYE</v>
      </c>
      <c r="E13" s="1252">
        <f>O13</f>
        <v>101</v>
      </c>
      <c r="F13" s="1253"/>
      <c r="G13" s="1254">
        <f t="shared" si="0"/>
        <v>4</v>
      </c>
      <c r="H13" s="1254" t="str">
        <f t="shared" si="1"/>
        <v>BOUAYE</v>
      </c>
      <c r="I13" s="1255">
        <f t="shared" si="2"/>
        <v>82</v>
      </c>
      <c r="J13" s="2083"/>
      <c r="M13" s="1123">
        <f>IF(O13="","",RANK(O13,($O$10:$O$18),0))</f>
        <v>4</v>
      </c>
      <c r="N13" s="1127" t="str">
        <f>IF('Classt Clubs J1'!AA5="","",'Classt Clubs J1'!AA5)</f>
        <v>BOUAYE</v>
      </c>
      <c r="O13" s="1128">
        <f>IF('Classt Clubs J1'!AA18="",0.0000999,'Classt Clubs J1'!AA18)</f>
        <v>101</v>
      </c>
      <c r="P13" s="1126"/>
      <c r="Q13" s="1123">
        <f>IF(S13="","",RANK(S13,($S$10:$S$18),0))</f>
        <v>4</v>
      </c>
      <c r="R13" s="1127" t="str">
        <f>IF('Classt Clubs J2'!AA5="","",'Classt Clubs J2'!AA5)</f>
        <v>BOUAYE</v>
      </c>
      <c r="S13" s="1128">
        <f>IF('Classt Clubs J2'!AA18="",0.0000999,'Classt Clubs J2'!AA18)</f>
        <v>82</v>
      </c>
    </row>
    <row r="14" spans="2:19" ht="18" customHeight="1" thickBot="1" x14ac:dyDescent="0.55000000000000004">
      <c r="B14" s="2081"/>
      <c r="C14" s="1251">
        <f>M14</f>
        <v>5</v>
      </c>
      <c r="D14" s="1251" t="str">
        <f>N14</f>
        <v>LCD3</v>
      </c>
      <c r="E14" s="1252">
        <f>O14</f>
        <v>88</v>
      </c>
      <c r="F14" s="1253"/>
      <c r="G14" s="1254">
        <f t="shared" si="0"/>
        <v>5</v>
      </c>
      <c r="H14" s="1258" t="str">
        <f t="shared" si="1"/>
        <v>REZÉ</v>
      </c>
      <c r="I14" s="1255">
        <f t="shared" si="2"/>
        <v>59</v>
      </c>
      <c r="J14" s="2083"/>
      <c r="M14" s="1123">
        <f>IF(O14="","",RANK(O14,($O$10:$O$18),0))</f>
        <v>5</v>
      </c>
      <c r="N14" s="1127" t="str">
        <f>IF('Classt Clubs J1'!I5="","",'Classt Clubs J1'!I5)</f>
        <v>LCD3</v>
      </c>
      <c r="O14" s="1128">
        <f>IF('Classt Clubs J1'!I18="",0.0000999,'Classt Clubs J1'!I18)</f>
        <v>88</v>
      </c>
      <c r="P14" s="1126"/>
      <c r="Q14" s="1123">
        <f>IF(S14="","",RANK(S14,($S$10:$S$18),0))</f>
        <v>5</v>
      </c>
      <c r="R14" s="1127" t="str">
        <f>IF('Classt Clubs J2'!R5="","",'Classt Clubs J2'!R5)</f>
        <v>REZÉ</v>
      </c>
      <c r="S14" s="1128">
        <f>IF('Classt Clubs J2'!R18="",0.0000999,'Classt Clubs J2'!R18)</f>
        <v>59</v>
      </c>
    </row>
    <row r="15" spans="2:19" ht="18" customHeight="1" thickBot="1" x14ac:dyDescent="0.55000000000000004">
      <c r="B15" s="2081"/>
      <c r="C15" s="1251">
        <f>M15</f>
        <v>6</v>
      </c>
      <c r="D15" s="1259" t="str">
        <f>N15</f>
        <v>REZÉ</v>
      </c>
      <c r="E15" s="1252">
        <f>O15</f>
        <v>73</v>
      </c>
      <c r="F15" s="1253"/>
      <c r="G15" s="1254">
        <f t="shared" si="0"/>
        <v>6</v>
      </c>
      <c r="H15" s="1254" t="str">
        <f t="shared" si="1"/>
        <v>ST PHILBERT</v>
      </c>
      <c r="I15" s="1255">
        <f t="shared" si="2"/>
        <v>58</v>
      </c>
      <c r="J15" s="2083"/>
      <c r="M15" s="1123">
        <f>IF(O15="","",RANK(O15,($O$10:$O$18),0))</f>
        <v>6</v>
      </c>
      <c r="N15" s="1127" t="str">
        <f>IF('Classt Clubs J1'!R5="","",'Classt Clubs J1'!R5)</f>
        <v>REZÉ</v>
      </c>
      <c r="O15" s="1128">
        <f>IF('Classt Clubs J1'!R18="",0.0000999,'Classt Clubs J1'!R18)</f>
        <v>73</v>
      </c>
      <c r="P15" s="1126"/>
      <c r="Q15" s="1123">
        <f>IF(S15="","",RANK(S15,($S$10:$S$18),0))</f>
        <v>6</v>
      </c>
      <c r="R15" s="1127" t="str">
        <f>IF('Classt Clubs J2'!O5="","",'Classt Clubs J2'!O5)</f>
        <v>ST PHILBERT</v>
      </c>
      <c r="S15" s="1128">
        <f>IF('Classt Clubs J2'!O18="",0.0000999,'Classt Clubs J2'!O18)</f>
        <v>58</v>
      </c>
    </row>
    <row r="16" spans="2:19" ht="18" customHeight="1" thickBot="1" x14ac:dyDescent="0.55000000000000004">
      <c r="B16" s="2081"/>
      <c r="C16" s="1251">
        <f>M16</f>
        <v>7</v>
      </c>
      <c r="D16" s="1251" t="str">
        <f>N16</f>
        <v xml:space="preserve">NANTES </v>
      </c>
      <c r="E16" s="1252">
        <f>O16</f>
        <v>63</v>
      </c>
      <c r="F16" s="1253"/>
      <c r="G16" s="1254">
        <f t="shared" si="0"/>
        <v>7</v>
      </c>
      <c r="H16" s="1258" t="str">
        <f t="shared" si="1"/>
        <v>MESLAY</v>
      </c>
      <c r="I16" s="1255">
        <f t="shared" si="2"/>
        <v>34</v>
      </c>
      <c r="J16" s="2083"/>
      <c r="M16" s="1123">
        <f>IF(O16="","",RANK(O16,($O$10:$O$18),0))</f>
        <v>7</v>
      </c>
      <c r="N16" s="1127" t="str">
        <f>IF('Classt Clubs J1'!L5="","",'Classt Clubs J1'!L5)</f>
        <v xml:space="preserve">NANTES </v>
      </c>
      <c r="O16" s="1128">
        <f>IF('Classt Clubs J1'!L18="",0.0000999,'Classt Clubs J1'!L18)</f>
        <v>63</v>
      </c>
      <c r="P16" s="1126"/>
      <c r="Q16" s="1123">
        <f>IF(S16="","",RANK(S16,($S$10:$S$18),0))</f>
        <v>7</v>
      </c>
      <c r="R16" s="1127" t="str">
        <f>IF('Classt Clubs J2'!C5="","",'Classt Clubs J2'!C5)</f>
        <v>MESLAY</v>
      </c>
      <c r="S16" s="1128">
        <f>IF('Classt Clubs J2'!C18="",0.0000999,'Classt Clubs J2'!C18)</f>
        <v>34</v>
      </c>
    </row>
    <row r="17" spans="2:19" ht="18" customHeight="1" thickBot="1" x14ac:dyDescent="0.55000000000000004">
      <c r="B17" s="2081"/>
      <c r="C17" s="1251">
        <f>M17</f>
        <v>8</v>
      </c>
      <c r="D17" s="1251" t="str">
        <f>N17</f>
        <v>ST PHILBERT</v>
      </c>
      <c r="E17" s="1252">
        <f>O17</f>
        <v>16</v>
      </c>
      <c r="F17" s="1253"/>
      <c r="G17" s="1254">
        <f t="shared" si="0"/>
        <v>8</v>
      </c>
      <c r="H17" s="1254" t="str">
        <f t="shared" si="1"/>
        <v xml:space="preserve">NANTES </v>
      </c>
      <c r="I17" s="1255">
        <f t="shared" si="2"/>
        <v>14</v>
      </c>
      <c r="J17" s="2083"/>
      <c r="M17" s="1123">
        <f>IF(O17="","",RANK(O17,($O$10:$O$18),0))</f>
        <v>8</v>
      </c>
      <c r="N17" s="1127" t="str">
        <f>IF('Classt Clubs J1'!O5="","",'Classt Clubs J1'!O5)</f>
        <v>ST PHILBERT</v>
      </c>
      <c r="O17" s="1128">
        <f>IF('Classt Clubs J1'!O18="",0.0000999,'Classt Clubs J1'!O18)</f>
        <v>16</v>
      </c>
      <c r="P17" s="1126"/>
      <c r="Q17" s="1123">
        <f>IF(S17="","",RANK(S17,($S$10:$S$18),0))</f>
        <v>8</v>
      </c>
      <c r="R17" s="1127" t="str">
        <f>IF('Classt Clubs J2'!L5="","",'Classt Clubs J2'!L5)</f>
        <v xml:space="preserve">NANTES </v>
      </c>
      <c r="S17" s="1128">
        <f>IF('Classt Clubs J2'!L18="",0.0000999,'Classt Clubs J2'!L18)</f>
        <v>14</v>
      </c>
    </row>
    <row r="18" spans="2:19" ht="18" customHeight="1" x14ac:dyDescent="0.5">
      <c r="B18" s="2081"/>
      <c r="C18" s="1251">
        <f>M18</f>
        <v>9</v>
      </c>
      <c r="D18" s="1251" t="str">
        <f>N18</f>
        <v>GORRON</v>
      </c>
      <c r="E18" s="1252">
        <f>O18</f>
        <v>9.9900000000000002E-5</v>
      </c>
      <c r="F18" s="1253"/>
      <c r="G18" s="1254">
        <f t="shared" si="0"/>
        <v>9</v>
      </c>
      <c r="H18" s="1254" t="str">
        <f t="shared" si="1"/>
        <v>GORRON</v>
      </c>
      <c r="I18" s="1255">
        <f t="shared" si="2"/>
        <v>9.9900000000000002E-5</v>
      </c>
      <c r="J18" s="2083"/>
      <c r="K18" s="856"/>
      <c r="L18" s="856"/>
      <c r="M18" s="1123">
        <f>IF(O18="","",RANK(O18,($O$10:$O$18),0))</f>
        <v>9</v>
      </c>
      <c r="N18" s="1127" t="str">
        <f>IF('Classt Clubs J1'!X5="","",'Classt Clubs J1'!X5)</f>
        <v>GORRON</v>
      </c>
      <c r="O18" s="1128">
        <f>IF('Classt Clubs J1'!X18="",0.0000999,'Classt Clubs J1'!X18)</f>
        <v>9.9900000000000002E-5</v>
      </c>
      <c r="P18" s="1126"/>
      <c r="Q18" s="1123">
        <f>IF(S18="","",RANK(S18,($S$10:$S$18),0))</f>
        <v>9</v>
      </c>
      <c r="R18" s="1127" t="str">
        <f>IF('Classt Clubs J2'!X5="","",'Classt Clubs J2'!X5)</f>
        <v>GORRON</v>
      </c>
      <c r="S18" s="1128">
        <f>IF('Classt Clubs J2'!X18="",0.0000999,'Classt Clubs J2'!X18)</f>
        <v>9.9900000000000002E-5</v>
      </c>
    </row>
    <row r="19" spans="2:19" ht="18" customHeight="1" x14ac:dyDescent="0.4">
      <c r="B19" s="2081"/>
      <c r="C19" s="1289"/>
      <c r="D19" s="1289"/>
      <c r="E19" s="1290"/>
      <c r="F19" s="856"/>
      <c r="G19" s="1288"/>
      <c r="H19" s="1288"/>
      <c r="I19" s="1287"/>
      <c r="J19" s="2083"/>
      <c r="K19" s="856"/>
      <c r="L19" s="856"/>
      <c r="M19" s="1236"/>
      <c r="N19" s="1126"/>
      <c r="O19" s="1238"/>
      <c r="P19" s="1126"/>
      <c r="Q19" s="1236"/>
      <c r="R19" s="1126"/>
      <c r="S19" s="1238"/>
    </row>
    <row r="20" spans="2:19" ht="18" customHeight="1" x14ac:dyDescent="0.4">
      <c r="B20" s="2081"/>
      <c r="C20" s="1286"/>
      <c r="D20" s="1286"/>
      <c r="E20" s="1287"/>
      <c r="F20" s="856"/>
      <c r="G20" s="1236"/>
      <c r="H20" s="1236"/>
      <c r="I20" s="1238"/>
      <c r="J20" s="2083"/>
      <c r="K20" s="856"/>
      <c r="L20" s="856"/>
      <c r="M20" s="1236"/>
      <c r="N20" s="1126"/>
      <c r="O20" s="1238"/>
      <c r="P20" s="1126"/>
      <c r="Q20" s="1236"/>
      <c r="R20" s="1126"/>
      <c r="S20" s="1238"/>
    </row>
    <row r="21" spans="2:19" ht="15" x14ac:dyDescent="0.4">
      <c r="B21" s="2081"/>
      <c r="C21" s="1236"/>
      <c r="D21" s="1237"/>
      <c r="E21" s="1234"/>
      <c r="F21" s="856"/>
      <c r="G21" s="936"/>
      <c r="H21" s="936"/>
      <c r="I21" s="936"/>
      <c r="J21" s="2083"/>
      <c r="K21" s="856"/>
      <c r="L21" s="856"/>
      <c r="M21" s="935"/>
      <c r="Q21" s="935"/>
      <c r="S21" s="935"/>
    </row>
    <row r="22" spans="2:19" ht="18" thickBot="1" x14ac:dyDescent="0.65">
      <c r="B22" s="2081"/>
      <c r="C22" s="1115"/>
      <c r="D22" s="1115"/>
      <c r="E22" s="1115"/>
      <c r="F22" s="856"/>
      <c r="G22" s="1235"/>
      <c r="H22" s="1235"/>
      <c r="I22" s="1235"/>
      <c r="J22" s="2083"/>
      <c r="K22" s="856"/>
      <c r="L22" s="1239"/>
      <c r="M22" s="1945" t="s">
        <v>1389</v>
      </c>
      <c r="N22" s="1945"/>
      <c r="O22" s="1945"/>
      <c r="P22" s="1220" t="s">
        <v>1877</v>
      </c>
      <c r="Q22" s="1221" t="s">
        <v>1878</v>
      </c>
      <c r="R22" s="1952" t="s">
        <v>1376</v>
      </c>
      <c r="S22" s="1952"/>
    </row>
    <row r="23" spans="2:19" ht="20.399999999999999" thickBot="1" x14ac:dyDescent="0.45">
      <c r="B23" s="2081"/>
      <c r="C23" s="1233"/>
      <c r="D23" s="1944" t="s">
        <v>2028</v>
      </c>
      <c r="E23" s="1945"/>
      <c r="F23" s="1945"/>
      <c r="G23" s="1945"/>
      <c r="H23" s="1945"/>
      <c r="I23" s="1233"/>
      <c r="J23" s="2083"/>
      <c r="K23" s="856"/>
      <c r="L23" s="1233"/>
      <c r="M23" s="1114" t="s">
        <v>337</v>
      </c>
      <c r="N23" s="1114" t="s">
        <v>785</v>
      </c>
      <c r="O23" s="1114" t="s">
        <v>1379</v>
      </c>
      <c r="Q23" s="1129" t="s">
        <v>337</v>
      </c>
      <c r="R23" s="1130" t="s">
        <v>785</v>
      </c>
      <c r="S23" s="1131" t="s">
        <v>1379</v>
      </c>
    </row>
    <row r="24" spans="2:19" ht="18" customHeight="1" thickBot="1" x14ac:dyDescent="0.45">
      <c r="B24" s="2081"/>
      <c r="C24" s="1236"/>
      <c r="D24" s="1236"/>
      <c r="E24" s="1256" t="s">
        <v>337</v>
      </c>
      <c r="F24" s="1248" t="s">
        <v>785</v>
      </c>
      <c r="G24" s="1248" t="s">
        <v>1379</v>
      </c>
      <c r="H24" s="1236"/>
      <c r="I24" s="1236"/>
      <c r="J24" s="2083"/>
      <c r="K24" s="856"/>
      <c r="L24" s="1236"/>
      <c r="M24" s="1120">
        <f ca="1">IF(O24="","",RANK(O24,($O$24:$O$32),0))</f>
        <v>1</v>
      </c>
      <c r="N24" s="1117" t="str">
        <f>IF('Classt Clubs J1 &amp; J2'!U5="","",'Classt Clubs J1 &amp; J2'!U5)</f>
        <v>LOIRE-MAUGES</v>
      </c>
      <c r="O24" s="1118">
        <f ca="1">IF('Classt Clubs J1 &amp; J2'!U20="",0,'Classt Clubs J1 &amp; J2'!U20)</f>
        <v>15</v>
      </c>
      <c r="Q24" s="1120" t="s">
        <v>1380</v>
      </c>
      <c r="R24" s="1117" t="str">
        <f>'Classt général clubs '!A10</f>
        <v>QUELAINES</v>
      </c>
      <c r="S24" s="1120">
        <f t="shared" ref="S24:S32" ca="1" si="3">IF(ISNA(VLOOKUP(R24,$N$24:$O$32,2,FALSE)),"",VLOOKUP(R24,$N$24:$O$32,2,FALSE))</f>
        <v>12</v>
      </c>
    </row>
    <row r="25" spans="2:19" ht="18" customHeight="1" x14ac:dyDescent="0.4">
      <c r="B25" s="2081"/>
      <c r="C25" s="1236"/>
      <c r="D25" s="1236"/>
      <c r="E25" s="1257">
        <f t="shared" ref="E25:E33" ca="1" si="4">M24</f>
        <v>1</v>
      </c>
      <c r="F25" s="1259" t="str">
        <f t="shared" ref="F25:F33" si="5">N24</f>
        <v>LOIRE-MAUGES</v>
      </c>
      <c r="G25" s="1252">
        <f t="shared" ref="G25:G33" ca="1" si="6">O24</f>
        <v>15</v>
      </c>
      <c r="H25" s="1236"/>
      <c r="I25" s="1236"/>
      <c r="J25" s="2083"/>
      <c r="K25" s="856"/>
      <c r="L25" s="1236"/>
      <c r="M25" s="1120">
        <f ca="1">IF(O25="","",RANK(O25,($O$24:$O$32),0))</f>
        <v>2</v>
      </c>
      <c r="N25" s="1117" t="str">
        <f>IF('Classt Clubs J1 &amp; J2'!F5="","",'Classt Clubs J1 &amp; J2'!F5)</f>
        <v>QUELAINES</v>
      </c>
      <c r="O25" s="1118">
        <f ca="1">IF('Classt Clubs J1 &amp; J2'!F20="",0,'Classt Clubs J1 &amp; J2'!F20)</f>
        <v>12</v>
      </c>
      <c r="Q25" s="1119" t="s">
        <v>1381</v>
      </c>
      <c r="R25" s="1117" t="str">
        <f>'Classt général clubs '!A11</f>
        <v>MESLAY</v>
      </c>
      <c r="S25" s="1120">
        <f t="shared" ca="1" si="3"/>
        <v>9</v>
      </c>
    </row>
    <row r="26" spans="2:19" ht="18" customHeight="1" x14ac:dyDescent="0.4">
      <c r="B26" s="2081"/>
      <c r="C26" s="1236"/>
      <c r="D26" s="1236"/>
      <c r="E26" s="1257">
        <f t="shared" ca="1" si="4"/>
        <v>2</v>
      </c>
      <c r="F26" s="1251" t="str">
        <f t="shared" si="5"/>
        <v>QUELAINES</v>
      </c>
      <c r="G26" s="1252">
        <f t="shared" ca="1" si="6"/>
        <v>12</v>
      </c>
      <c r="H26" s="1236"/>
      <c r="I26" s="1236"/>
      <c r="J26" s="2083"/>
      <c r="K26" s="856"/>
      <c r="L26" s="1236"/>
      <c r="M26" s="1120">
        <f ca="1">IF(O26="","",RANK(O26,($O$24:$O$32),0))</f>
        <v>3</v>
      </c>
      <c r="N26" s="1117" t="str">
        <f>IF('Classt Clubs J1 &amp; J2'!I5="","",'Classt Clubs J1 &amp; J2'!I5)</f>
        <v>LCD3</v>
      </c>
      <c r="O26" s="1118">
        <f ca="1">IF('Classt Clubs J1 &amp; J2'!I20="",0,'Classt Clubs J1 &amp; J2'!I20)</f>
        <v>10</v>
      </c>
      <c r="Q26" s="1119" t="s">
        <v>1382</v>
      </c>
      <c r="R26" s="1117" t="str">
        <f>'Classt général clubs '!A13</f>
        <v>LOIRE-MAUGES</v>
      </c>
      <c r="S26" s="1120">
        <f t="shared" ca="1" si="3"/>
        <v>15</v>
      </c>
    </row>
    <row r="27" spans="2:19" ht="18" customHeight="1" x14ac:dyDescent="0.4">
      <c r="B27" s="2081"/>
      <c r="C27" s="1236"/>
      <c r="D27" s="1236"/>
      <c r="E27" s="1257">
        <f t="shared" ca="1" si="4"/>
        <v>3</v>
      </c>
      <c r="F27" s="1259" t="str">
        <f t="shared" si="5"/>
        <v>LCD3</v>
      </c>
      <c r="G27" s="1252">
        <f t="shared" ca="1" si="6"/>
        <v>10</v>
      </c>
      <c r="H27" s="1236"/>
      <c r="I27" s="1236"/>
      <c r="J27" s="2083"/>
      <c r="K27" s="856"/>
      <c r="L27" s="1236"/>
      <c r="M27" s="1120">
        <f ca="1">IF(O27="","",RANK(O27,($O$24:$O$32),0))</f>
        <v>4</v>
      </c>
      <c r="N27" s="1117" t="str">
        <f>IF('Classt Clubs J1 &amp; J2'!C5="","",'Classt Clubs J1 &amp; J2'!C5)</f>
        <v>MESLAY</v>
      </c>
      <c r="O27" s="1118">
        <f ca="1">IF('Classt Clubs J1 &amp; J2'!C20="",0,'Classt Clubs J1 &amp; J2'!C20)</f>
        <v>9</v>
      </c>
      <c r="Q27" s="1119" t="s">
        <v>1383</v>
      </c>
      <c r="R27" s="1117" t="str">
        <f>'Classt général clubs '!A17</f>
        <v>NANTES</v>
      </c>
      <c r="S27" s="1120">
        <f t="shared" ca="1" si="3"/>
        <v>6</v>
      </c>
    </row>
    <row r="28" spans="2:19" ht="18" customHeight="1" x14ac:dyDescent="0.4">
      <c r="B28" s="2081"/>
      <c r="C28" s="1236"/>
      <c r="D28" s="1236"/>
      <c r="E28" s="1257">
        <f t="shared" ca="1" si="4"/>
        <v>4</v>
      </c>
      <c r="F28" s="1251" t="str">
        <f t="shared" si="5"/>
        <v>MESLAY</v>
      </c>
      <c r="G28" s="1252">
        <f t="shared" ca="1" si="6"/>
        <v>9</v>
      </c>
      <c r="H28" s="1236"/>
      <c r="I28" s="1236"/>
      <c r="J28" s="2083"/>
      <c r="K28" s="856"/>
      <c r="L28" s="1236"/>
      <c r="M28" s="1120">
        <f ca="1">IF(O28="","",RANK(O28,($O$24:$O$32),0))</f>
        <v>5</v>
      </c>
      <c r="N28" s="1117" t="str">
        <f>IF('Classt Clubs J1 &amp; J2'!AA5="","",'Classt Clubs J1 &amp; J2'!AA5)</f>
        <v>BOUAYE</v>
      </c>
      <c r="O28" s="1118">
        <f ca="1">IF('Classt Clubs J1 &amp; J2'!AA20="",0,'Classt Clubs J1 &amp; J2'!AA20)</f>
        <v>8</v>
      </c>
      <c r="Q28" s="1119" t="s">
        <v>1384</v>
      </c>
      <c r="R28" s="1117" t="str">
        <f>'Classt général clubs '!A14</f>
        <v>ST PHILBERT</v>
      </c>
      <c r="S28" s="1120">
        <f t="shared" ca="1" si="3"/>
        <v>5</v>
      </c>
    </row>
    <row r="29" spans="2:19" ht="18" customHeight="1" x14ac:dyDescent="0.4">
      <c r="B29" s="2081"/>
      <c r="C29" s="1236"/>
      <c r="D29" s="1236"/>
      <c r="E29" s="1257">
        <f t="shared" ca="1" si="4"/>
        <v>5</v>
      </c>
      <c r="F29" s="1259" t="str">
        <f t="shared" si="5"/>
        <v>BOUAYE</v>
      </c>
      <c r="G29" s="1252">
        <f t="shared" ca="1" si="6"/>
        <v>8</v>
      </c>
      <c r="H29" s="1236"/>
      <c r="I29" s="1236"/>
      <c r="J29" s="2083"/>
      <c r="K29" s="856"/>
      <c r="L29" s="1236"/>
      <c r="M29" s="1120">
        <f ca="1">IF(O29="","",RANK(O29,($O$24:$O$32),0))</f>
        <v>6</v>
      </c>
      <c r="N29" s="1117" t="str">
        <f>IF('Classt Clubs J1 &amp; J2'!R5="","",'Classt Clubs J1 &amp; J2'!R5)</f>
        <v>REZÉ</v>
      </c>
      <c r="O29" s="1118">
        <f ca="1">IF('Classt Clubs J1 &amp; J2'!R20="",0,'Classt Clubs J1 &amp; J2'!R20)</f>
        <v>7</v>
      </c>
      <c r="Q29" s="1119" t="s">
        <v>1385</v>
      </c>
      <c r="R29" s="1117" t="str">
        <f>'Classt général clubs '!A16</f>
        <v>REZÉ</v>
      </c>
      <c r="S29" s="1120">
        <f t="shared" ca="1" si="3"/>
        <v>7</v>
      </c>
    </row>
    <row r="30" spans="2:19" ht="18" customHeight="1" x14ac:dyDescent="0.4">
      <c r="B30" s="2081"/>
      <c r="C30" s="1236"/>
      <c r="D30" s="1236"/>
      <c r="E30" s="1257">
        <f t="shared" ca="1" si="4"/>
        <v>6</v>
      </c>
      <c r="F30" s="1259" t="str">
        <f t="shared" si="5"/>
        <v>REZÉ</v>
      </c>
      <c r="G30" s="1252">
        <f t="shared" ca="1" si="6"/>
        <v>7</v>
      </c>
      <c r="H30" s="1236"/>
      <c r="I30" s="1236"/>
      <c r="J30" s="2083"/>
      <c r="K30" s="856"/>
      <c r="L30" s="1236"/>
      <c r="M30" s="1120">
        <f ca="1">IF(O30="","",RANK(O30,($O$24:$O$32),0))</f>
        <v>7</v>
      </c>
      <c r="N30" s="1117" t="str">
        <f>IF('Classt Clubs J1 &amp; J2'!L5="","",'Classt Clubs J1 &amp; J2'!L5)</f>
        <v>NANTES</v>
      </c>
      <c r="O30" s="1118">
        <f ca="1">IF('Classt Clubs J1 &amp; J2'!L20="",0,'Classt Clubs J1 &amp; J2'!L20)</f>
        <v>6</v>
      </c>
      <c r="Q30" s="1119" t="s">
        <v>1386</v>
      </c>
      <c r="R30" s="1117" t="str">
        <f>'Classt général clubs '!A15</f>
        <v>BOUAYE</v>
      </c>
      <c r="S30" s="1120">
        <f t="shared" ca="1" si="3"/>
        <v>8</v>
      </c>
    </row>
    <row r="31" spans="2:19" ht="18" customHeight="1" x14ac:dyDescent="0.4">
      <c r="B31" s="2081"/>
      <c r="C31" s="1236"/>
      <c r="D31" s="1236"/>
      <c r="E31" s="1257">
        <f t="shared" ca="1" si="4"/>
        <v>7</v>
      </c>
      <c r="F31" s="1259" t="str">
        <f t="shared" si="5"/>
        <v>NANTES</v>
      </c>
      <c r="G31" s="1252">
        <f t="shared" ca="1" si="6"/>
        <v>6</v>
      </c>
      <c r="H31" s="1236"/>
      <c r="I31" s="1236"/>
      <c r="J31" s="2083"/>
      <c r="K31" s="856"/>
      <c r="L31" s="1236"/>
      <c r="M31" s="1120">
        <f ca="1">IF(O31="","",RANK(O31,($O$24:$O$32),0))</f>
        <v>8</v>
      </c>
      <c r="N31" s="1117" t="str">
        <f>IF('Classt Clubs J1 &amp; J2'!O5="","",'Classt Clubs J1 &amp; J2'!O5)</f>
        <v>ST PHILBERT</v>
      </c>
      <c r="O31" s="1118">
        <f ca="1">IF('Classt Clubs J1 &amp; J2'!O20="",0,'Classt Clubs J1 &amp; J2'!O20)</f>
        <v>5</v>
      </c>
      <c r="Q31" s="1119" t="s">
        <v>1387</v>
      </c>
      <c r="R31" s="1117" t="str">
        <f>'Classt général clubs '!A12</f>
        <v>LCD3</v>
      </c>
      <c r="S31" s="1120">
        <f t="shared" ca="1" si="3"/>
        <v>10</v>
      </c>
    </row>
    <row r="32" spans="2:19" ht="18" customHeight="1" x14ac:dyDescent="0.4">
      <c r="B32" s="2081"/>
      <c r="C32" s="1236"/>
      <c r="D32" s="1236"/>
      <c r="E32" s="1257">
        <f t="shared" ca="1" si="4"/>
        <v>8</v>
      </c>
      <c r="F32" s="1251" t="str">
        <f t="shared" si="5"/>
        <v>ST PHILBERT</v>
      </c>
      <c r="G32" s="1252">
        <f t="shared" ca="1" si="6"/>
        <v>5</v>
      </c>
      <c r="H32" s="1236"/>
      <c r="I32" s="1236"/>
      <c r="J32" s="2083"/>
      <c r="K32" s="856"/>
      <c r="L32" s="1236"/>
      <c r="M32" s="1120">
        <f ca="1">IF(O32="","",RANK(O32,($O$24:$O$32),0))</f>
        <v>9</v>
      </c>
      <c r="N32" s="1117" t="str">
        <f>IF('Classt Clubs J1 &amp; J2'!X5="","",'Classt Clubs J1 &amp; J2'!X5)</f>
        <v>GORRON</v>
      </c>
      <c r="O32" s="1118">
        <f ca="1">IF('Classt Clubs J1 &amp; J2'!X20="",0,'Classt Clubs J1 &amp; J2'!X20)</f>
        <v>0</v>
      </c>
      <c r="Q32" s="1119" t="s">
        <v>1388</v>
      </c>
      <c r="R32" s="1117" t="str">
        <f>'Classt général clubs '!A18</f>
        <v>GORRON</v>
      </c>
      <c r="S32" s="1120">
        <f t="shared" ca="1" si="3"/>
        <v>0</v>
      </c>
    </row>
    <row r="33" spans="2:12" ht="18" customHeight="1" thickBot="1" x14ac:dyDescent="0.45">
      <c r="B33" s="2081"/>
      <c r="C33" s="936"/>
      <c r="D33" s="936"/>
      <c r="E33" s="1257">
        <f t="shared" ca="1" si="4"/>
        <v>9</v>
      </c>
      <c r="F33" s="1251" t="str">
        <f t="shared" si="5"/>
        <v>GORRON</v>
      </c>
      <c r="G33" s="1252">
        <f t="shared" ca="1" si="6"/>
        <v>0</v>
      </c>
      <c r="H33" s="936"/>
      <c r="I33" s="936"/>
      <c r="J33" s="2083"/>
      <c r="K33" s="856"/>
      <c r="L33" s="856"/>
    </row>
    <row r="34" spans="2:12" ht="15.3" thickBot="1" x14ac:dyDescent="0.45">
      <c r="B34" s="2085"/>
      <c r="C34" s="2086"/>
      <c r="D34" s="2086"/>
      <c r="E34" s="2087"/>
      <c r="F34" s="2087"/>
      <c r="G34" s="2088"/>
      <c r="H34" s="2086"/>
      <c r="I34" s="2086"/>
      <c r="J34" s="2089"/>
      <c r="K34" s="856"/>
      <c r="L34" s="856"/>
    </row>
    <row r="35" spans="2:12" ht="12.6" thickTop="1" x14ac:dyDescent="0.4"/>
  </sheetData>
  <mergeCells count="9">
    <mergeCell ref="C3:I3"/>
    <mergeCell ref="D23:H23"/>
    <mergeCell ref="M8:O8"/>
    <mergeCell ref="Q8:S8"/>
    <mergeCell ref="M22:O22"/>
    <mergeCell ref="C4:I4"/>
    <mergeCell ref="C8:E8"/>
    <mergeCell ref="G8:I8"/>
    <mergeCell ref="R22:S22"/>
  </mergeCells>
  <pageMargins left="0.7" right="0.7" top="0.75" bottom="0.75" header="0.3" footer="0.3"/>
  <pageSetup paperSize="9" scale="80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14</vt:i4>
      </vt:variant>
    </vt:vector>
  </HeadingPairs>
  <TitlesOfParts>
    <vt:vector size="28" baseType="lpstr">
      <vt:lpstr>SaisieScores</vt:lpstr>
      <vt:lpstr>JOURNÉE 1</vt:lpstr>
      <vt:lpstr>Classt Clubs J1</vt:lpstr>
      <vt:lpstr>JOURNÉE 2</vt:lpstr>
      <vt:lpstr>Classt Clubs J2</vt:lpstr>
      <vt:lpstr>Classt Clubs J1 &amp; J2</vt:lpstr>
      <vt:lpstr>Classt général clubs </vt:lpstr>
      <vt:lpstr>J1&amp;J2</vt:lpstr>
      <vt:lpstr>Résultats</vt:lpstr>
      <vt:lpstr>Classt indiv.</vt:lpstr>
      <vt:lpstr>LicencesPDL</vt:lpstr>
      <vt:lpstr>Divers</vt:lpstr>
      <vt:lpstr>Fédé D1  </vt:lpstr>
      <vt:lpstr>Fédé D2  </vt:lpstr>
      <vt:lpstr>'Classt général clubs '!Excel_BuiltIn__FilterDatabase</vt:lpstr>
      <vt:lpstr>'Classt général clubs '!Excel_BuiltIn_Print_Area</vt:lpstr>
      <vt:lpstr>'Classt indiv.'!Excel_BuiltIn_Print_Area</vt:lpstr>
      <vt:lpstr>'J1&amp;J2'!Excel_BuiltIn_Print_Area</vt:lpstr>
      <vt:lpstr>'JOURNÉE 1'!Excel_BuiltIn_Print_Area</vt:lpstr>
      <vt:lpstr>'JOURNÉE 2'!Excel_BuiltIn_Print_Area</vt:lpstr>
      <vt:lpstr>'Classt Clubs J1'!Zone_d_impression</vt:lpstr>
      <vt:lpstr>'Classt Clubs J1 &amp; J2'!Zone_d_impression</vt:lpstr>
      <vt:lpstr>'Classt Clubs J2'!Zone_d_impression</vt:lpstr>
      <vt:lpstr>'Classt général clubs '!Zone_d_impression</vt:lpstr>
      <vt:lpstr>'Classt indiv.'!Zone_d_impression</vt:lpstr>
      <vt:lpstr>'JOURNÉE 1'!Zone_d_impression</vt:lpstr>
      <vt:lpstr>'JOURNÉE 2'!Zone_d_impression</vt:lpstr>
      <vt:lpstr>Résultats!Zone_d_impression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Hervé LE BRETON</cp:lastModifiedBy>
  <cp:lastPrinted>2025-04-26T20:34:12Z</cp:lastPrinted>
  <dcterms:created xsi:type="dcterms:W3CDTF">2017-04-10T17:18:58Z</dcterms:created>
  <dcterms:modified xsi:type="dcterms:W3CDTF">2025-05-14T06:09:04Z</dcterms:modified>
</cp:coreProperties>
</file>